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comments1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12.xml" ContentType="application/vnd.openxmlformats-officedocument.drawingml.chartshapes+xml"/>
  <Override PartName="/xl/charts/chart3.xml" ContentType="application/vnd.openxmlformats-officedocument.drawingml.chart+xml"/>
  <Override PartName="/xl/drawings/drawing13.xml" ContentType="application/vnd.openxmlformats-officedocument.drawingml.chartshap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14.xml" ContentType="application/vnd.openxmlformats-officedocument.drawingml.chartshapes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16.xml" ContentType="application/vnd.openxmlformats-officedocument.drawingml.chartshapes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17.xml" ContentType="application/vnd.openxmlformats-officedocument.drawingml.chartshapes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18.xml" ContentType="application/vnd.openxmlformats-officedocument.drawingml.chartshapes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9.xml" ContentType="application/vnd.openxmlformats-officedocument.drawingml.chartshapes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20.xml" ContentType="application/vnd.openxmlformats-officedocument.drawingml.chartshapes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21.xml" ContentType="application/vnd.openxmlformats-officedocument.drawingml.chartshapes+xml"/>
  <Override PartName="/xl/charts/chart2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threadedComments/threadedComment1.xml" ContentType="application/vnd.ms-excel.threadedcomments+xml"/>
  <Override PartName="/xl/threadedComments/threadedComment2.xml" ContentType="application/vnd.ms-excel.threadedcomments+xml"/>
  <Override PartName="/xl/threadedComments/threadedComment3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0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JTABARESM\Desktop\ACTUALIZACION PUBLICACION AGUAS 2023 - 19.05.2023\"/>
    </mc:Choice>
  </mc:AlternateContent>
  <xr:revisionPtr revIDLastSave="0" documentId="13_ncr:1_{5395CEE3-B978-43FA-8512-0C4825AFE501}" xr6:coauthVersionLast="36" xr6:coauthVersionMax="36" xr10:uidLastSave="{00000000-0000-0000-0000-000000000000}"/>
  <bookViews>
    <workbookView xWindow="0" yWindow="0" windowWidth="20490" windowHeight="7650" firstSheet="5" activeTab="10" xr2:uid="{00000000-000D-0000-FFFF-FFFF00000000}"/>
  </bookViews>
  <sheets>
    <sheet name="VALLE DE ABURRA" sheetId="1" r:id="rId1"/>
    <sheet name="URABA " sheetId="2" r:id="rId2"/>
    <sheet name="NORTE " sheetId="3" r:id="rId3"/>
    <sheet name="OCCIDENTE " sheetId="4" r:id="rId4"/>
    <sheet name="MAGDALENA MEDIO " sheetId="7" r:id="rId5"/>
    <sheet name="SUROESTE " sheetId="5" r:id="rId6"/>
    <sheet name="ORIENTE" sheetId="9" r:id="rId7"/>
    <sheet name="BAJO CAUCA " sheetId="6" r:id="rId8"/>
    <sheet name="NORDESTE" sheetId="8" r:id="rId9"/>
    <sheet name="CONSOLIDADO-ACUEDUCTOSRURALES1" sheetId="10" r:id="rId10"/>
    <sheet name="CONSOLIDADO-ACUEDUCTOSRURALES2" sheetId="11" r:id="rId11"/>
  </sheets>
  <definedNames>
    <definedName name="_xlnm._FilterDatabase" localSheetId="7" hidden="1">'BAJO CAUCA '!$A$10:$W$52</definedName>
    <definedName name="_xlnm._FilterDatabase" localSheetId="4" hidden="1">'MAGDALENA MEDIO '!$A$10:$BR$77</definedName>
    <definedName name="_xlnm._FilterDatabase" localSheetId="8" hidden="1">NORDESTE!$A$9:$S$127</definedName>
    <definedName name="_xlnm._FilterDatabase" localSheetId="2" hidden="1">'NORTE '!$A$10:$W$255</definedName>
    <definedName name="_xlnm._FilterDatabase" localSheetId="3" hidden="1">'OCCIDENTE '!$A$10:$W$470</definedName>
    <definedName name="_xlnm._FilterDatabase" localSheetId="6" hidden="1">ORIENTE!$A$11:$W$574</definedName>
    <definedName name="_xlnm._FilterDatabase" localSheetId="5" hidden="1">'SUROESTE '!$9:$514</definedName>
    <definedName name="_xlnm._FilterDatabase" localSheetId="1" hidden="1">'URABA '!$A$10:$W$98</definedName>
    <definedName name="_xlnm._FilterDatabase" localSheetId="0" hidden="1">'VALLE DE ABURRA'!$A$8:$S$200</definedName>
    <definedName name="solver_typ" localSheetId="7" hidden="1">2</definedName>
    <definedName name="solver_typ" localSheetId="4" hidden="1">2</definedName>
    <definedName name="solver_typ" localSheetId="8" hidden="1">2</definedName>
    <definedName name="solver_typ" localSheetId="2" hidden="1">2</definedName>
    <definedName name="solver_typ" localSheetId="3" hidden="1">2</definedName>
    <definedName name="solver_typ" localSheetId="6" hidden="1">2</definedName>
    <definedName name="solver_typ" localSheetId="5" hidden="1">2</definedName>
    <definedName name="solver_typ" localSheetId="1" hidden="1">2</definedName>
    <definedName name="solver_typ" localSheetId="0" hidden="1">2</definedName>
    <definedName name="solver_ver" localSheetId="7" hidden="1">17</definedName>
    <definedName name="solver_ver" localSheetId="4" hidden="1">17</definedName>
    <definedName name="solver_ver" localSheetId="8" hidden="1">17</definedName>
    <definedName name="solver_ver" localSheetId="2" hidden="1">17</definedName>
    <definedName name="solver_ver" localSheetId="3" hidden="1">17</definedName>
    <definedName name="solver_ver" localSheetId="6" hidden="1">17</definedName>
    <definedName name="solver_ver" localSheetId="5" hidden="1">17</definedName>
    <definedName name="solver_ver" localSheetId="1" hidden="1">17</definedName>
    <definedName name="solver_ver" localSheetId="0" hidden="1">17</definedName>
    <definedName name="_xlnm.Print_Titles" localSheetId="7">'BAJO CAUCA '!#REF!</definedName>
    <definedName name="_xlnm.Print_Titles" localSheetId="4">'MAGDALENA MEDIO '!$7:$7</definedName>
    <definedName name="_xlnm.Print_Titles" localSheetId="8">NORDESTE!#REF!</definedName>
    <definedName name="_xlnm.Print_Titles" localSheetId="2">'NORTE '!#REF!</definedName>
    <definedName name="_xlnm.Print_Titles" localSheetId="3">'OCCIDENTE '!#REF!</definedName>
    <definedName name="_xlnm.Print_Titles" localSheetId="6">ORIENTE!#REF!</definedName>
    <definedName name="_xlnm.Print_Titles" localSheetId="5">'SUROESTE '!#REF!</definedName>
    <definedName name="_xlnm.Print_Titles" localSheetId="1">'URABA '!#REF!</definedName>
    <definedName name="_xlnm.Print_Titles" localSheetId="0">'VALLE DE ABURRA'!#REF!</definedName>
    <definedName name="Z_0BC005E4_882D_482B_A17C_09999F9F8307_.wvu.FilterData" localSheetId="5" hidden="1">'SUROESTE '!$A$11:$W$109</definedName>
    <definedName name="Z_240BA642_90B5_4126_A4A9_99E737AC13D0_.wvu.FilterData" localSheetId="7" hidden="1">'BAJO CAUCA '!$A$10:$W$52</definedName>
    <definedName name="Z_240BA642_90B5_4126_A4A9_99E737AC13D0_.wvu.FilterData" localSheetId="4" hidden="1">'MAGDALENA MEDIO '!$A$10:$BR$76</definedName>
    <definedName name="Z_240BA642_90B5_4126_A4A9_99E737AC13D0_.wvu.FilterData" localSheetId="8" hidden="1">NORDESTE!$A$11:$W$126</definedName>
    <definedName name="Z_240BA642_90B5_4126_A4A9_99E737AC13D0_.wvu.FilterData" localSheetId="3" hidden="1">'OCCIDENTE '!$A$10:$W$470</definedName>
    <definedName name="Z_240BA642_90B5_4126_A4A9_99E737AC13D0_.wvu.FilterData" localSheetId="6" hidden="1">ORIENTE!$A$11:$W$567</definedName>
    <definedName name="Z_240BA642_90B5_4126_A4A9_99E737AC13D0_.wvu.FilterData" localSheetId="5" hidden="1">'SUROESTE '!$A$10:$IV$514</definedName>
    <definedName name="Z_240BA642_90B5_4126_A4A9_99E737AC13D0_.wvu.FilterData" localSheetId="0" hidden="1">'VALLE DE ABURRA'!$A$10:$W$199</definedName>
    <definedName name="Z_45AE7309_DF76_40FF_9BC6_30C0FE705437_.wvu.FilterData" localSheetId="5" hidden="1">'SUROESTE '!$A$11:$W$109</definedName>
    <definedName name="Z_45C8AF51_29EC_46A5_AB7F_1F0634E55D82_.wvu.Cols" localSheetId="7" hidden="1">'BAJO CAUCA '!$T:$XFD</definedName>
    <definedName name="Z_45C8AF51_29EC_46A5_AB7F_1F0634E55D82_.wvu.Cols" localSheetId="8" hidden="1">NORDESTE!$T:$XFD</definedName>
    <definedName name="Z_45C8AF51_29EC_46A5_AB7F_1F0634E55D82_.wvu.Cols" localSheetId="2" hidden="1">'NORTE '!$T:$XFD</definedName>
    <definedName name="Z_45C8AF51_29EC_46A5_AB7F_1F0634E55D82_.wvu.Cols" localSheetId="3" hidden="1">'OCCIDENTE '!$T:$XFD</definedName>
    <definedName name="Z_45C8AF51_29EC_46A5_AB7F_1F0634E55D82_.wvu.Cols" localSheetId="6" hidden="1">ORIENTE!$T:$XFD</definedName>
    <definedName name="Z_45C8AF51_29EC_46A5_AB7F_1F0634E55D82_.wvu.Cols" localSheetId="5" hidden="1">'SUROESTE '!$T:$XFD</definedName>
    <definedName name="Z_45C8AF51_29EC_46A5_AB7F_1F0634E55D82_.wvu.Cols" localSheetId="1" hidden="1">'URABA '!$T:$XFD</definedName>
    <definedName name="Z_45C8AF51_29EC_46A5_AB7F_1F0634E55D82_.wvu.Cols" localSheetId="0" hidden="1">'VALLE DE ABURRA'!$T:$XFD</definedName>
    <definedName name="Z_45C8AF51_29EC_46A5_AB7F_1F0634E55D82_.wvu.FilterData" localSheetId="7" hidden="1">'BAJO CAUCA '!$A$10:$W$52</definedName>
    <definedName name="Z_45C8AF51_29EC_46A5_AB7F_1F0634E55D82_.wvu.FilterData" localSheetId="4" hidden="1">'MAGDALENA MEDIO '!$A$10:$BR$76</definedName>
    <definedName name="Z_45C8AF51_29EC_46A5_AB7F_1F0634E55D82_.wvu.FilterData" localSheetId="8" hidden="1">NORDESTE!$A$11:$W$127</definedName>
    <definedName name="Z_45C8AF51_29EC_46A5_AB7F_1F0634E55D82_.wvu.FilterData" localSheetId="2" hidden="1">'NORTE '!$A$8:$S$254</definedName>
    <definedName name="Z_45C8AF51_29EC_46A5_AB7F_1F0634E55D82_.wvu.FilterData" localSheetId="3" hidden="1">'OCCIDENTE '!$A$10:$W$470</definedName>
    <definedName name="Z_45C8AF51_29EC_46A5_AB7F_1F0634E55D82_.wvu.FilterData" localSheetId="6" hidden="1">ORIENTE!$A$11:$W$567</definedName>
    <definedName name="Z_45C8AF51_29EC_46A5_AB7F_1F0634E55D82_.wvu.FilterData" localSheetId="5" hidden="1">'SUROESTE '!$A$10:$IV$514</definedName>
    <definedName name="Z_45C8AF51_29EC_46A5_AB7F_1F0634E55D82_.wvu.FilterData" localSheetId="1" hidden="1">'URABA '!$A$10:$W$93</definedName>
    <definedName name="Z_45C8AF51_29EC_46A5_AB7F_1F0634E55D82_.wvu.FilterData" localSheetId="0" hidden="1">'VALLE DE ABURRA'!$A$10:$W$199</definedName>
    <definedName name="Z_45C8AF51_29EC_46A5_AB7F_1F0634E55D82_.wvu.PrintTitles" localSheetId="4" hidden="1">'MAGDALENA MEDIO '!$7:$7</definedName>
    <definedName name="Z_45C8AF51_29EC_46A5_AB7F_1F0634E55D82_.wvu.Rows" localSheetId="7" hidden="1">'BAJO CAUCA '!$702:$1048576,'BAJO CAUCA '!$629:$676,'BAJO CAUCA '!$680:$701</definedName>
    <definedName name="Z_45C8AF51_29EC_46A5_AB7F_1F0634E55D82_.wvu.Rows" localSheetId="8" hidden="1">NORDESTE!$345:$1048576,NORDESTE!$330:$344</definedName>
    <definedName name="Z_45C8AF51_29EC_46A5_AB7F_1F0634E55D82_.wvu.Rows" localSheetId="2" hidden="1">'NORTE '!$723:$1048576,'NORTE '!$317:$470</definedName>
    <definedName name="Z_45C8AF51_29EC_46A5_AB7F_1F0634E55D82_.wvu.Rows" localSheetId="3" hidden="1">'OCCIDENTE '!$697:$1048576</definedName>
    <definedName name="Z_45C8AF51_29EC_46A5_AB7F_1F0634E55D82_.wvu.Rows" localSheetId="6" hidden="1">ORIENTE!$726:$1048576</definedName>
    <definedName name="Z_45C8AF51_29EC_46A5_AB7F_1F0634E55D82_.wvu.Rows" localSheetId="5" hidden="1">'SUROESTE '!$757:$1048576,'SUROESTE '!$598:$598,'SUROESTE '!$749:$750,'SUROESTE '!$752:$756</definedName>
    <definedName name="Z_45C8AF51_29EC_46A5_AB7F_1F0634E55D82_.wvu.Rows" localSheetId="1" hidden="1">'URABA '!$461:$1048576,'URABA '!$249:$404,'URABA '!$454:$459</definedName>
    <definedName name="Z_517032D9_A4B9_4DF6_AF6F_013B4C18FEE6_.wvu.FilterData" localSheetId="0" hidden="1">'VALLE DE ABURRA'!$A$10:$W$214</definedName>
    <definedName name="Z_64E98953_D9FC_418E_8635_8B1C17E32257_.wvu.FilterData" localSheetId="5" hidden="1">'SUROESTE '!$A$11:$W$109</definedName>
    <definedName name="Z_75DD7674_E7DE_4BB1_A36D_76AA33452CB3_.wvu.Cols" localSheetId="7" hidden="1">'BAJO CAUCA '!$T:$XFD</definedName>
    <definedName name="Z_75DD7674_E7DE_4BB1_A36D_76AA33452CB3_.wvu.Cols" localSheetId="8" hidden="1">NORDESTE!$T:$XFD</definedName>
    <definedName name="Z_75DD7674_E7DE_4BB1_A36D_76AA33452CB3_.wvu.Cols" localSheetId="2" hidden="1">'NORTE '!$T:$XFD</definedName>
    <definedName name="Z_75DD7674_E7DE_4BB1_A36D_76AA33452CB3_.wvu.Cols" localSheetId="3" hidden="1">'OCCIDENTE '!$T:$XFD</definedName>
    <definedName name="Z_75DD7674_E7DE_4BB1_A36D_76AA33452CB3_.wvu.Cols" localSheetId="6" hidden="1">ORIENTE!$T:$XFD</definedName>
    <definedName name="Z_75DD7674_E7DE_4BB1_A36D_76AA33452CB3_.wvu.Cols" localSheetId="5" hidden="1">'SUROESTE '!$T:$XFD</definedName>
    <definedName name="Z_75DD7674_E7DE_4BB1_A36D_76AA33452CB3_.wvu.Cols" localSheetId="1" hidden="1">'URABA '!$T:$XFD</definedName>
    <definedName name="Z_75DD7674_E7DE_4BB1_A36D_76AA33452CB3_.wvu.Cols" localSheetId="0" hidden="1">'VALLE DE ABURRA'!$T:$XFD</definedName>
    <definedName name="Z_75DD7674_E7DE_4BB1_A36D_76AA33452CB3_.wvu.FilterData" localSheetId="7" hidden="1">'BAJO CAUCA '!$A$10:$W$52</definedName>
    <definedName name="Z_75DD7674_E7DE_4BB1_A36D_76AA33452CB3_.wvu.FilterData" localSheetId="4" hidden="1">'MAGDALENA MEDIO '!$A$10:$BR$76</definedName>
    <definedName name="Z_75DD7674_E7DE_4BB1_A36D_76AA33452CB3_.wvu.FilterData" localSheetId="8" hidden="1">NORDESTE!$A$11:$W$127</definedName>
    <definedName name="Z_75DD7674_E7DE_4BB1_A36D_76AA33452CB3_.wvu.FilterData" localSheetId="2" hidden="1">'NORTE '!$A$10:$W$254</definedName>
    <definedName name="Z_75DD7674_E7DE_4BB1_A36D_76AA33452CB3_.wvu.FilterData" localSheetId="3" hidden="1">'OCCIDENTE '!$A$10:$W$470</definedName>
    <definedName name="Z_75DD7674_E7DE_4BB1_A36D_76AA33452CB3_.wvu.FilterData" localSheetId="6" hidden="1">ORIENTE!$A$11:$W$567</definedName>
    <definedName name="Z_75DD7674_E7DE_4BB1_A36D_76AA33452CB3_.wvu.FilterData" localSheetId="5" hidden="1">'SUROESTE '!$A$10:$IV$514</definedName>
    <definedName name="Z_75DD7674_E7DE_4BB1_A36D_76AA33452CB3_.wvu.FilterData" localSheetId="1" hidden="1">'URABA '!$A$10:$W$93</definedName>
    <definedName name="Z_75DD7674_E7DE_4BB1_A36D_76AA33452CB3_.wvu.FilterData" localSheetId="0" hidden="1">'VALLE DE ABURRA'!$A$10:$W$199</definedName>
    <definedName name="Z_75DD7674_E7DE_4BB1_A36D_76AA33452CB3_.wvu.PrintTitles" localSheetId="4" hidden="1">'MAGDALENA MEDIO '!$7:$7</definedName>
    <definedName name="Z_75DD7674_E7DE_4BB1_A36D_76AA33452CB3_.wvu.Rows" localSheetId="7" hidden="1">'BAJO CAUCA '!$702:$1048576,'BAJO CAUCA '!$677:$679</definedName>
    <definedName name="Z_75DD7674_E7DE_4BB1_A36D_76AA33452CB3_.wvu.Rows" localSheetId="8" hidden="1">NORDESTE!$345:$1048576,NORDESTE!$330:$344</definedName>
    <definedName name="Z_75DD7674_E7DE_4BB1_A36D_76AA33452CB3_.wvu.Rows" localSheetId="2" hidden="1">'NORTE '!$723:$1048576,'NORTE '!$317:$470,'NORTE '!$576:$722</definedName>
    <definedName name="Z_75DD7674_E7DE_4BB1_A36D_76AA33452CB3_.wvu.Rows" localSheetId="3" hidden="1">'OCCIDENTE '!$697:$1048576</definedName>
    <definedName name="Z_75DD7674_E7DE_4BB1_A36D_76AA33452CB3_.wvu.Rows" localSheetId="6" hidden="1">ORIENTE!$726:$1048576</definedName>
    <definedName name="Z_75DD7674_E7DE_4BB1_A36D_76AA33452CB3_.wvu.Rows" localSheetId="5" hidden="1">'SUROESTE '!$757:$1048576,'SUROESTE '!$598:$598,'SUROESTE '!$749:$756</definedName>
    <definedName name="Z_75DD7674_E7DE_4BB1_A36D_76AA33452CB3_.wvu.Rows" localSheetId="1" hidden="1">'URABA '!$461:$1048576,'URABA '!$249:$404,'URABA '!$454:$460</definedName>
    <definedName name="Z_A1AE07FC_EB65_433F_821D_BE06E92AB2D3_.wvu.FilterData" localSheetId="5" hidden="1">'SUROESTE '!$A$11:$W$109</definedName>
    <definedName name="Z_AEDE1BDB_8710_4CDA_8488_31F49D423ACE_.wvu.Cols" localSheetId="7" hidden="1">'BAJO CAUCA '!$T:$XFD</definedName>
    <definedName name="Z_AEDE1BDB_8710_4CDA_8488_31F49D423ACE_.wvu.Cols" localSheetId="8" hidden="1">NORDESTE!$T:$XFD</definedName>
    <definedName name="Z_AEDE1BDB_8710_4CDA_8488_31F49D423ACE_.wvu.Cols" localSheetId="2" hidden="1">'NORTE '!$T:$XFD</definedName>
    <definedName name="Z_AEDE1BDB_8710_4CDA_8488_31F49D423ACE_.wvu.Cols" localSheetId="5" hidden="1">'SUROESTE '!$T:$XFD</definedName>
    <definedName name="Z_AEDE1BDB_8710_4CDA_8488_31F49D423ACE_.wvu.Cols" localSheetId="1" hidden="1">'URABA '!$T:$XFD</definedName>
    <definedName name="Z_AEDE1BDB_8710_4CDA_8488_31F49D423ACE_.wvu.FilterData" localSheetId="7" hidden="1">'BAJO CAUCA '!$A$10:$W$22</definedName>
    <definedName name="Z_AEDE1BDB_8710_4CDA_8488_31F49D423ACE_.wvu.FilterData" localSheetId="4" hidden="1">'MAGDALENA MEDIO '!$A$8:$W$13</definedName>
    <definedName name="Z_AEDE1BDB_8710_4CDA_8488_31F49D423ACE_.wvu.FilterData" localSheetId="6" hidden="1">ORIENTE!$A$11:$W$567</definedName>
    <definedName name="Z_AEDE1BDB_8710_4CDA_8488_31F49D423ACE_.wvu.FilterData" localSheetId="5" hidden="1">'SUROESTE '!$A$11:$W$109</definedName>
    <definedName name="Z_AEDE1BDB_8710_4CDA_8488_31F49D423ACE_.wvu.FilterData" localSheetId="1" hidden="1">'URABA '!$A$10:$W$93</definedName>
    <definedName name="Z_AEDE1BDB_8710_4CDA_8488_31F49D423ACE_.wvu.FilterData" localSheetId="0" hidden="1">'VALLE DE ABURRA'!$A$10:$W$214</definedName>
    <definedName name="Z_AEDE1BDB_8710_4CDA_8488_31F49D423ACE_.wvu.PrintTitles" localSheetId="4" hidden="1">'MAGDALENA MEDIO '!$7:$7</definedName>
    <definedName name="Z_AEDE1BDB_8710_4CDA_8488_31F49D423ACE_.wvu.Rows" localSheetId="7" hidden="1">'BAJO CAUCA '!$629:$1048576</definedName>
    <definedName name="Z_AEDE1BDB_8710_4CDA_8488_31F49D423ACE_.wvu.Rows" localSheetId="8" hidden="1">NORDESTE!$330:$1048576</definedName>
    <definedName name="Z_AEDE1BDB_8710_4CDA_8488_31F49D423ACE_.wvu.Rows" localSheetId="2" hidden="1">'NORTE '!$576:$1048576,'NORTE '!$317:$470</definedName>
    <definedName name="Z_AEDE1BDB_8710_4CDA_8488_31F49D423ACE_.wvu.Rows" localSheetId="3" hidden="1">'OCCIDENTE '!$697:$1048576</definedName>
    <definedName name="Z_AEDE1BDB_8710_4CDA_8488_31F49D423ACE_.wvu.Rows" localSheetId="6" hidden="1">ORIENTE!$726:$1048576</definedName>
    <definedName name="Z_AEDE1BDB_8710_4CDA_8488_31F49D423ACE_.wvu.Rows" localSheetId="5" hidden="1">'SUROESTE '!$751:$1048576,'SUROESTE '!$598:$598,'SUROESTE '!$749:$750</definedName>
    <definedName name="Z_AEDE1BDB_8710_4CDA_8488_31F49D423ACE_.wvu.Rows" localSheetId="1" hidden="1">'URABA '!$460:$1048576,'URABA '!$249:$404,'URABA '!$454:$459</definedName>
    <definedName name="Z_BEFDC7EA_264B_417F_8BFF_45DAD338E7E1_.wvu.FilterData" localSheetId="5" hidden="1">'SUROESTE '!$A$11:$W$109</definedName>
    <definedName name="Z_C57B382E_2C58_4CC4_82F5_E09F3EEAA329_.wvu.FilterData" localSheetId="6" hidden="1">ORIENTE!$A$11:$W$567</definedName>
    <definedName name="Z_C57B382E_2C58_4CC4_82F5_E09F3EEAA329_.wvu.FilterData" localSheetId="5" hidden="1">'SUROESTE '!$A$11:$W$109</definedName>
    <definedName name="Z_F5D399BA_45A7_4E12_9AE4_6C6852B41446_.wvu.FilterData" localSheetId="2" hidden="1">'NORTE '!$A$10:$W$254</definedName>
    <definedName name="Z_FCC3B493_4306_43B2_9C73_76324485DD47_.wvu.Cols" localSheetId="7" hidden="1">'BAJO CAUCA '!$T:$XFD</definedName>
    <definedName name="Z_FCC3B493_4306_43B2_9C73_76324485DD47_.wvu.Cols" localSheetId="8" hidden="1">NORDESTE!$T:$XFD</definedName>
    <definedName name="Z_FCC3B493_4306_43B2_9C73_76324485DD47_.wvu.Cols" localSheetId="2" hidden="1">'NORTE '!$T:$XFD</definedName>
    <definedName name="Z_FCC3B493_4306_43B2_9C73_76324485DD47_.wvu.Cols" localSheetId="3" hidden="1">'OCCIDENTE '!$T:$XFD</definedName>
    <definedName name="Z_FCC3B493_4306_43B2_9C73_76324485DD47_.wvu.Cols" localSheetId="6" hidden="1">ORIENTE!$T:$XFD</definedName>
    <definedName name="Z_FCC3B493_4306_43B2_9C73_76324485DD47_.wvu.Cols" localSheetId="5" hidden="1">'SUROESTE '!$T:$XFD</definedName>
    <definedName name="Z_FCC3B493_4306_43B2_9C73_76324485DD47_.wvu.Cols" localSheetId="1" hidden="1">'URABA '!$T:$XFD</definedName>
    <definedName name="Z_FCC3B493_4306_43B2_9C73_76324485DD47_.wvu.Cols" localSheetId="0" hidden="1">'VALLE DE ABURRA'!$T:$XFD</definedName>
    <definedName name="Z_FCC3B493_4306_43B2_9C73_76324485DD47_.wvu.FilterData" localSheetId="7" hidden="1">'BAJO CAUCA '!$10:$52</definedName>
    <definedName name="Z_FCC3B493_4306_43B2_9C73_76324485DD47_.wvu.FilterData" localSheetId="4" hidden="1">'MAGDALENA MEDIO '!$A$10:$BR$76</definedName>
    <definedName name="Z_FCC3B493_4306_43B2_9C73_76324485DD47_.wvu.FilterData" localSheetId="8" hidden="1">NORDESTE!$A$11:$W$127</definedName>
    <definedName name="Z_FCC3B493_4306_43B2_9C73_76324485DD47_.wvu.FilterData" localSheetId="2" hidden="1">'NORTE '!$A$8:$S$254</definedName>
    <definedName name="Z_FCC3B493_4306_43B2_9C73_76324485DD47_.wvu.FilterData" localSheetId="3" hidden="1">'OCCIDENTE '!$A$10:$W$470</definedName>
    <definedName name="Z_FCC3B493_4306_43B2_9C73_76324485DD47_.wvu.FilterData" localSheetId="6" hidden="1">ORIENTE!$A$11:$W$567</definedName>
    <definedName name="Z_FCC3B493_4306_43B2_9C73_76324485DD47_.wvu.FilterData" localSheetId="5" hidden="1">'SUROESTE '!$A$10:$IV$514</definedName>
    <definedName name="Z_FCC3B493_4306_43B2_9C73_76324485DD47_.wvu.FilterData" localSheetId="1" hidden="1">'URABA '!$A$10:$W$93</definedName>
    <definedName name="Z_FCC3B493_4306_43B2_9C73_76324485DD47_.wvu.FilterData" localSheetId="0" hidden="1">'VALLE DE ABURRA'!$A$10:$W$199</definedName>
    <definedName name="Z_FCC3B493_4306_43B2_9C73_76324485DD47_.wvu.PrintTitles" localSheetId="4" hidden="1">'MAGDALENA MEDIO '!$7:$7</definedName>
    <definedName name="Z_FCC3B493_4306_43B2_9C73_76324485DD47_.wvu.Rows" localSheetId="7" hidden="1">'BAJO CAUCA '!$702:$1048576,'BAJO CAUCA '!$629:$701</definedName>
    <definedName name="Z_FCC3B493_4306_43B2_9C73_76324485DD47_.wvu.Rows" localSheetId="8" hidden="1">NORDESTE!$345:$1048576</definedName>
    <definedName name="Z_FCC3B493_4306_43B2_9C73_76324485DD47_.wvu.Rows" localSheetId="2" hidden="1">'NORTE '!$723:$1048576,'NORTE '!$317:$470,'NORTE '!$576:$722</definedName>
    <definedName name="Z_FCC3B493_4306_43B2_9C73_76324485DD47_.wvu.Rows" localSheetId="3" hidden="1">'OCCIDENTE '!$697:$1048576</definedName>
    <definedName name="Z_FCC3B493_4306_43B2_9C73_76324485DD47_.wvu.Rows" localSheetId="6" hidden="1">ORIENTE!$726:$1048576</definedName>
    <definedName name="Z_FCC3B493_4306_43B2_9C73_76324485DD47_.wvu.Rows" localSheetId="5" hidden="1">'SUROESTE '!$757:$1048576,'SUROESTE '!$598:$598,'SUROESTE '!$749:$751</definedName>
    <definedName name="Z_FCC3B493_4306_43B2_9C73_76324485DD47_.wvu.Rows" localSheetId="1" hidden="1">'URABA '!$461:$1048576,'URABA '!$249:$404,'URABA '!$454:$460</definedName>
  </definedNames>
  <calcPr calcId="191029"/>
  <customWorkbookViews>
    <customWorkbookView name="JHON WILLIAM TABARES MORALES - Vista personalizada" guid="{75DD7674-E7DE-4BB1-A36D-76AA33452CB3}" mergeInterval="0" personalView="1" maximized="1" windowWidth="1596" windowHeight="609" tabRatio="686" activeSheetId="9"/>
    <customWorkbookView name="ERIKA MAYA CORTES - Vista personalizada" guid="{AEDE1BDB-8710-4CDA-8488-31F49D423ACE}" mergeInterval="0" personalView="1" maximized="1" windowWidth="1596" windowHeight="675" tabRatio="690" activeSheetId="11"/>
    <customWorkbookView name="JOHN FERNANDO DIAZ HURTADO - Vista personalizada" guid="{FCC3B493-4306-43B2-9C73-76324485DD47}" mergeInterval="0" personalView="1" maximized="1" windowWidth="1436" windowHeight="675" tabRatio="690" activeSheetId="2"/>
    <customWorkbookView name="ROGELIO DE JESUS LOPEZ - Vista personalizada" guid="{45C8AF51-29EC-46A5-AB7F-1F0634E55D82}" mergeInterval="0" personalView="1" maximized="1" xWindow="-8" yWindow="-8" windowWidth="1616" windowHeight="876" tabRatio="690" activeSheetId="4"/>
  </customWorkbookView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52" i="6" l="1"/>
  <c r="S52" i="6" s="1"/>
  <c r="Q51" i="6"/>
  <c r="S51" i="6" s="1"/>
  <c r="Q50" i="6"/>
  <c r="S50" i="6" s="1"/>
  <c r="Q49" i="6"/>
  <c r="S49" i="6" s="1"/>
  <c r="S194" i="9" l="1"/>
  <c r="R194" i="9"/>
  <c r="Q55" i="9"/>
  <c r="Q59" i="4" l="1"/>
  <c r="S59" i="4" s="1"/>
  <c r="Q60" i="4"/>
  <c r="S60" i="4" s="1"/>
  <c r="R59" i="4" l="1"/>
  <c r="Q55" i="4" l="1"/>
  <c r="S55" i="4" s="1"/>
  <c r="Q56" i="4"/>
  <c r="S56" i="4" s="1"/>
  <c r="R56" i="4" l="1"/>
  <c r="R55" i="4"/>
  <c r="Q78" i="1" l="1"/>
  <c r="Q79" i="1"/>
  <c r="Q27" i="8" l="1"/>
  <c r="S27" i="8" s="1"/>
  <c r="Q28" i="8"/>
  <c r="R27" i="8" l="1"/>
  <c r="B82" i="7" l="1"/>
  <c r="B81" i="7"/>
  <c r="B80" i="7"/>
  <c r="B478" i="4"/>
  <c r="B473" i="4"/>
  <c r="Q107" i="3"/>
  <c r="R107" i="3" s="1"/>
  <c r="Q108" i="3"/>
  <c r="S108" i="3" s="1"/>
  <c r="Q109" i="3"/>
  <c r="R109" i="3" s="1"/>
  <c r="Q110" i="3"/>
  <c r="S110" i="3" s="1"/>
  <c r="Q111" i="3"/>
  <c r="R111" i="3" s="1"/>
  <c r="R108" i="3" l="1"/>
  <c r="R110" i="3"/>
  <c r="S107" i="3"/>
  <c r="S109" i="3"/>
  <c r="B108" i="2" l="1"/>
  <c r="B109" i="2" s="1"/>
  <c r="B106" i="2"/>
  <c r="B105" i="2"/>
  <c r="B104" i="2"/>
  <c r="B103" i="2"/>
  <c r="S78" i="1" l="1"/>
  <c r="S79" i="1"/>
  <c r="R78" i="1"/>
  <c r="R79" i="1"/>
  <c r="B206" i="1" l="1"/>
  <c r="B205" i="1"/>
  <c r="D8" i="10" l="1"/>
  <c r="B130" i="8"/>
  <c r="B59" i="6"/>
  <c r="B58" i="6"/>
  <c r="B57" i="6"/>
  <c r="B56" i="6"/>
  <c r="B55" i="6"/>
  <c r="B577" i="9"/>
  <c r="B582" i="9"/>
  <c r="B581" i="9"/>
  <c r="B580" i="9"/>
  <c r="B579" i="9"/>
  <c r="B578" i="9"/>
  <c r="B518" i="5"/>
  <c r="B85" i="7"/>
  <c r="B84" i="7"/>
  <c r="B83" i="7"/>
  <c r="B477" i="4"/>
  <c r="B476" i="4"/>
  <c r="B475" i="4"/>
  <c r="B474" i="4"/>
  <c r="B263" i="3"/>
  <c r="B262" i="3"/>
  <c r="B261" i="3"/>
  <c r="B260" i="3"/>
  <c r="B259" i="3"/>
  <c r="B258" i="3"/>
  <c r="B107" i="2"/>
  <c r="B210" i="1"/>
  <c r="B211" i="1" s="1"/>
  <c r="B209" i="1"/>
  <c r="B208" i="1"/>
  <c r="B207" i="1"/>
  <c r="Q30" i="8" l="1"/>
  <c r="S30" i="8" s="1"/>
  <c r="R30" i="8" l="1"/>
  <c r="L173" i="11"/>
  <c r="H148" i="11"/>
  <c r="F98" i="11"/>
  <c r="F84" i="11"/>
  <c r="D84" i="11"/>
  <c r="D68" i="11"/>
  <c r="F59" i="11"/>
  <c r="L49" i="11"/>
  <c r="J49" i="11"/>
  <c r="H49" i="11"/>
  <c r="F49" i="11"/>
  <c r="D49" i="11"/>
  <c r="J48" i="11"/>
  <c r="L44" i="11"/>
  <c r="J44" i="11"/>
  <c r="H44" i="11"/>
  <c r="F44" i="11"/>
  <c r="D44" i="11"/>
  <c r="E141" i="10"/>
  <c r="C141" i="10"/>
  <c r="D140" i="10"/>
  <c r="B194" i="11" s="1"/>
  <c r="D139" i="10"/>
  <c r="B193" i="11" s="1"/>
  <c r="D138" i="10"/>
  <c r="B192" i="11" s="1"/>
  <c r="D137" i="10"/>
  <c r="B191" i="11" s="1"/>
  <c r="D136" i="10"/>
  <c r="B190" i="11" s="1"/>
  <c r="D135" i="10"/>
  <c r="B189" i="11" s="1"/>
  <c r="D134" i="10"/>
  <c r="B188" i="11" s="1"/>
  <c r="D133" i="10"/>
  <c r="B187" i="11" s="1"/>
  <c r="D132" i="10"/>
  <c r="B186" i="11" s="1"/>
  <c r="D131" i="10"/>
  <c r="B185" i="11" s="1"/>
  <c r="D130" i="10"/>
  <c r="B184" i="11" s="1"/>
  <c r="D129" i="10"/>
  <c r="B183" i="11" s="1"/>
  <c r="D128" i="10"/>
  <c r="B182" i="11" s="1"/>
  <c r="D127" i="10"/>
  <c r="B181" i="11" s="1"/>
  <c r="D126" i="10"/>
  <c r="B180" i="11" s="1"/>
  <c r="D125" i="10"/>
  <c r="B179" i="11" s="1"/>
  <c r="D124" i="10"/>
  <c r="B178" i="11" s="1"/>
  <c r="D123" i="10"/>
  <c r="B177" i="11" s="1"/>
  <c r="D122" i="10"/>
  <c r="B176" i="11" s="1"/>
  <c r="D121" i="10"/>
  <c r="B175" i="11" s="1"/>
  <c r="D120" i="10"/>
  <c r="B174" i="11" s="1"/>
  <c r="D119" i="10"/>
  <c r="B173" i="11" s="1"/>
  <c r="D118" i="10"/>
  <c r="B172" i="11" s="1"/>
  <c r="E117" i="10"/>
  <c r="C117" i="10"/>
  <c r="D116" i="10"/>
  <c r="B165" i="11" s="1"/>
  <c r="D115" i="10"/>
  <c r="B164" i="11" s="1"/>
  <c r="D114" i="10"/>
  <c r="B163" i="11" s="1"/>
  <c r="D113" i="10"/>
  <c r="B162" i="11" s="1"/>
  <c r="D112" i="10"/>
  <c r="B161" i="11" s="1"/>
  <c r="D111" i="10"/>
  <c r="B160" i="11" s="1"/>
  <c r="D110" i="10"/>
  <c r="B159" i="11" s="1"/>
  <c r="D109" i="10"/>
  <c r="B158" i="11" s="1"/>
  <c r="D108" i="10"/>
  <c r="B157" i="11" s="1"/>
  <c r="D107" i="10"/>
  <c r="B156" i="11" s="1"/>
  <c r="E106" i="10"/>
  <c r="C106" i="10"/>
  <c r="D105" i="10"/>
  <c r="B149" i="11" s="1"/>
  <c r="D104" i="10"/>
  <c r="B148" i="11" s="1"/>
  <c r="D103" i="10"/>
  <c r="B147" i="11" s="1"/>
  <c r="D102" i="10"/>
  <c r="B146" i="11" s="1"/>
  <c r="D101" i="10"/>
  <c r="B145" i="11" s="1"/>
  <c r="D100" i="10"/>
  <c r="B144" i="11" s="1"/>
  <c r="E99" i="10"/>
  <c r="C99" i="10"/>
  <c r="D98" i="10"/>
  <c r="B138" i="11" s="1"/>
  <c r="D97" i="10"/>
  <c r="B137" i="11" s="1"/>
  <c r="D96" i="10"/>
  <c r="B136" i="11" s="1"/>
  <c r="D95" i="10"/>
  <c r="B135" i="11" s="1"/>
  <c r="D94" i="10"/>
  <c r="B133" i="11" s="1"/>
  <c r="D93" i="10"/>
  <c r="E92" i="10"/>
  <c r="C92" i="10"/>
  <c r="D91" i="10"/>
  <c r="B126" i="11" s="1"/>
  <c r="D90" i="10"/>
  <c r="B125" i="11" s="1"/>
  <c r="D89" i="10"/>
  <c r="B124" i="11" s="1"/>
  <c r="D88" i="10"/>
  <c r="B123" i="11" s="1"/>
  <c r="D87" i="10"/>
  <c r="B122" i="11" s="1"/>
  <c r="D86" i="10"/>
  <c r="B121" i="11" s="1"/>
  <c r="D85" i="10"/>
  <c r="B120" i="11" s="1"/>
  <c r="D84" i="10"/>
  <c r="B119" i="11" s="1"/>
  <c r="D83" i="10"/>
  <c r="B118" i="11" s="1"/>
  <c r="D82" i="10"/>
  <c r="B117" i="11" s="1"/>
  <c r="D81" i="10"/>
  <c r="B116" i="11" s="1"/>
  <c r="D80" i="10"/>
  <c r="B115" i="11" s="1"/>
  <c r="D79" i="10"/>
  <c r="B114" i="11" s="1"/>
  <c r="D78" i="10"/>
  <c r="B113" i="11" s="1"/>
  <c r="D77" i="10"/>
  <c r="B112" i="11" s="1"/>
  <c r="D76" i="10"/>
  <c r="B111" i="11" s="1"/>
  <c r="D75" i="10"/>
  <c r="B110" i="11" s="1"/>
  <c r="D74" i="10"/>
  <c r="B109" i="11" s="1"/>
  <c r="D73" i="10"/>
  <c r="B108" i="11" s="1"/>
  <c r="D72" i="10"/>
  <c r="B107" i="11" s="1"/>
  <c r="D71" i="10"/>
  <c r="B106" i="11" s="1"/>
  <c r="D70" i="10"/>
  <c r="B105" i="11" s="1"/>
  <c r="D69" i="10"/>
  <c r="E68" i="10"/>
  <c r="C68" i="10"/>
  <c r="D67" i="10"/>
  <c r="B98" i="11" s="1"/>
  <c r="D66" i="10"/>
  <c r="B97" i="11" s="1"/>
  <c r="D65" i="10"/>
  <c r="B96" i="11" s="1"/>
  <c r="D64" i="10"/>
  <c r="B95" i="11" s="1"/>
  <c r="D63" i="10"/>
  <c r="B94" i="11" s="1"/>
  <c r="D62" i="10"/>
  <c r="B93" i="11" s="1"/>
  <c r="D61" i="10"/>
  <c r="B92" i="11" s="1"/>
  <c r="D60" i="10"/>
  <c r="B91" i="11" s="1"/>
  <c r="D59" i="10"/>
  <c r="B90" i="11" s="1"/>
  <c r="D58" i="10"/>
  <c r="B89" i="11" s="1"/>
  <c r="D57" i="10"/>
  <c r="B88" i="11" s="1"/>
  <c r="D56" i="10"/>
  <c r="B87" i="11" s="1"/>
  <c r="D55" i="10"/>
  <c r="B86" i="11" s="1"/>
  <c r="D54" i="10"/>
  <c r="B85" i="11" s="1"/>
  <c r="D53" i="10"/>
  <c r="B84" i="11" s="1"/>
  <c r="D52" i="10"/>
  <c r="B83" i="11" s="1"/>
  <c r="D51" i="10"/>
  <c r="B82" i="11" s="1"/>
  <c r="D50" i="10"/>
  <c r="B81" i="11" s="1"/>
  <c r="D49" i="10"/>
  <c r="B80" i="11" s="1"/>
  <c r="E48" i="10"/>
  <c r="C48" i="10"/>
  <c r="D47" i="10"/>
  <c r="B73" i="11" s="1"/>
  <c r="D46" i="10"/>
  <c r="B72" i="11" s="1"/>
  <c r="D45" i="10"/>
  <c r="B71" i="11" s="1"/>
  <c r="D44" i="10"/>
  <c r="B70" i="11" s="1"/>
  <c r="D43" i="10"/>
  <c r="B69" i="11" s="1"/>
  <c r="D42" i="10"/>
  <c r="B68" i="11" s="1"/>
  <c r="D41" i="10"/>
  <c r="B67" i="11" s="1"/>
  <c r="D40" i="10"/>
  <c r="B66" i="11" s="1"/>
  <c r="D39" i="10"/>
  <c r="B65" i="11" s="1"/>
  <c r="D38" i="10"/>
  <c r="B64" i="11" s="1"/>
  <c r="D37" i="10"/>
  <c r="B63" i="11" s="1"/>
  <c r="D36" i="10"/>
  <c r="B62" i="11" s="1"/>
  <c r="D35" i="10"/>
  <c r="B61" i="11" s="1"/>
  <c r="D34" i="10"/>
  <c r="B60" i="11" s="1"/>
  <c r="D33" i="10"/>
  <c r="B59" i="11" s="1"/>
  <c r="D32" i="10"/>
  <c r="B58" i="11" s="1"/>
  <c r="D31" i="10"/>
  <c r="E30" i="10"/>
  <c r="C30" i="10"/>
  <c r="D29" i="10"/>
  <c r="B50" i="11" s="1"/>
  <c r="D28" i="10"/>
  <c r="B49" i="11" s="1"/>
  <c r="D27" i="10"/>
  <c r="B48" i="11" s="1"/>
  <c r="D26" i="10"/>
  <c r="B47" i="11" s="1"/>
  <c r="D25" i="10"/>
  <c r="B46" i="11" s="1"/>
  <c r="D24" i="10"/>
  <c r="B45" i="11" s="1"/>
  <c r="D23" i="10"/>
  <c r="B44" i="11" s="1"/>
  <c r="D22" i="10"/>
  <c r="B43" i="11" s="1"/>
  <c r="D21" i="10"/>
  <c r="B42" i="11" s="1"/>
  <c r="D20" i="10"/>
  <c r="B41" i="11" s="1"/>
  <c r="D19" i="10"/>
  <c r="B40" i="11" s="1"/>
  <c r="E18" i="10"/>
  <c r="C18" i="10"/>
  <c r="D17" i="10"/>
  <c r="B34" i="11" s="1"/>
  <c r="D16" i="10"/>
  <c r="B33" i="11" s="1"/>
  <c r="D15" i="10"/>
  <c r="B32" i="11" s="1"/>
  <c r="D14" i="10"/>
  <c r="B31" i="11" s="1"/>
  <c r="D13" i="10"/>
  <c r="B30" i="11" s="1"/>
  <c r="D12" i="10"/>
  <c r="B29" i="11" s="1"/>
  <c r="D11" i="10"/>
  <c r="B28" i="11" s="1"/>
  <c r="D10" i="10"/>
  <c r="B27" i="11" s="1"/>
  <c r="D9" i="10"/>
  <c r="B26" i="11" s="1"/>
  <c r="B25" i="11"/>
  <c r="B135" i="8"/>
  <c r="B134" i="8"/>
  <c r="L207" i="11" s="1"/>
  <c r="B133" i="8"/>
  <c r="J207" i="11" s="1"/>
  <c r="B132" i="8"/>
  <c r="H207" i="11" s="1"/>
  <c r="B131" i="8"/>
  <c r="F207" i="11" s="1"/>
  <c r="D207" i="11"/>
  <c r="Q127" i="8"/>
  <c r="Q126" i="8"/>
  <c r="S126" i="8" s="1"/>
  <c r="Q125" i="8"/>
  <c r="R125" i="8" s="1"/>
  <c r="Q124" i="8"/>
  <c r="S124" i="8" s="1"/>
  <c r="Q123" i="8"/>
  <c r="S123" i="8" s="1"/>
  <c r="Q122" i="8"/>
  <c r="S122" i="8" s="1"/>
  <c r="Q121" i="8"/>
  <c r="S121" i="8" s="1"/>
  <c r="Q120" i="8"/>
  <c r="R120" i="8" s="1"/>
  <c r="Q119" i="8"/>
  <c r="Q118" i="8"/>
  <c r="S118" i="8" s="1"/>
  <c r="Q117" i="8"/>
  <c r="R117" i="8" s="1"/>
  <c r="Q116" i="8"/>
  <c r="S116" i="8" s="1"/>
  <c r="Q115" i="8"/>
  <c r="S115" i="8" s="1"/>
  <c r="Q114" i="8"/>
  <c r="Q113" i="8"/>
  <c r="R113" i="8" s="1"/>
  <c r="Q112" i="8"/>
  <c r="S112" i="8" s="1"/>
  <c r="Q111" i="8"/>
  <c r="S111" i="8" s="1"/>
  <c r="Q110" i="8"/>
  <c r="R110" i="8" s="1"/>
  <c r="Q109" i="8"/>
  <c r="R109" i="8" s="1"/>
  <c r="Q108" i="8"/>
  <c r="S108" i="8" s="1"/>
  <c r="Q107" i="8"/>
  <c r="S107" i="8" s="1"/>
  <c r="Q106" i="8"/>
  <c r="Q105" i="8"/>
  <c r="S105" i="8" s="1"/>
  <c r="Q104" i="8"/>
  <c r="Q103" i="8"/>
  <c r="S103" i="8" s="1"/>
  <c r="Q102" i="8"/>
  <c r="S102" i="8" s="1"/>
  <c r="Q101" i="8"/>
  <c r="R101" i="8" s="1"/>
  <c r="Q100" i="8"/>
  <c r="R100" i="8" s="1"/>
  <c r="Q99" i="8"/>
  <c r="S99" i="8" s="1"/>
  <c r="Q98" i="8"/>
  <c r="Q97" i="8"/>
  <c r="S97" i="8" s="1"/>
  <c r="Q96" i="8"/>
  <c r="R96" i="8" s="1"/>
  <c r="Q95" i="8"/>
  <c r="S95" i="8" s="1"/>
  <c r="Q94" i="8"/>
  <c r="S94" i="8" s="1"/>
  <c r="Q93" i="8"/>
  <c r="R93" i="8" s="1"/>
  <c r="Q92" i="8"/>
  <c r="S92" i="8" s="1"/>
  <c r="Q91" i="8"/>
  <c r="R91" i="8" s="1"/>
  <c r="Q90" i="8"/>
  <c r="Q89" i="8"/>
  <c r="S89" i="8" s="1"/>
  <c r="Q88" i="8"/>
  <c r="S88" i="8" s="1"/>
  <c r="Q87" i="8"/>
  <c r="S87" i="8" s="1"/>
  <c r="Q86" i="8"/>
  <c r="S86" i="8" s="1"/>
  <c r="Q85" i="8"/>
  <c r="R85" i="8" s="1"/>
  <c r="Q84" i="8"/>
  <c r="R84" i="8" s="1"/>
  <c r="Q83" i="8"/>
  <c r="S83" i="8" s="1"/>
  <c r="Q82" i="8"/>
  <c r="Q81" i="8"/>
  <c r="S81" i="8" s="1"/>
  <c r="Q80" i="8"/>
  <c r="Q79" i="8"/>
  <c r="S79" i="8" s="1"/>
  <c r="Q78" i="8"/>
  <c r="S78" i="8" s="1"/>
  <c r="Q77" i="8"/>
  <c r="R77" i="8" s="1"/>
  <c r="Q76" i="8"/>
  <c r="S76" i="8" s="1"/>
  <c r="Q75" i="8"/>
  <c r="R75" i="8" s="1"/>
  <c r="Q74" i="8"/>
  <c r="Q73" i="8"/>
  <c r="S73" i="8" s="1"/>
  <c r="Q72" i="8"/>
  <c r="S72" i="8" s="1"/>
  <c r="Q71" i="8"/>
  <c r="S71" i="8" s="1"/>
  <c r="Q70" i="8"/>
  <c r="S70" i="8" s="1"/>
  <c r="Q69" i="8"/>
  <c r="R69" i="8" s="1"/>
  <c r="Q68" i="8"/>
  <c r="R68" i="8" s="1"/>
  <c r="Q67" i="8"/>
  <c r="S67" i="8" s="1"/>
  <c r="Q66" i="8"/>
  <c r="Q65" i="8"/>
  <c r="R65" i="8" s="1"/>
  <c r="Q64" i="8"/>
  <c r="S64" i="8" s="1"/>
  <c r="Q63" i="8"/>
  <c r="S63" i="8" s="1"/>
  <c r="Q62" i="8"/>
  <c r="R62" i="8" s="1"/>
  <c r="Q61" i="8"/>
  <c r="R61" i="8" s="1"/>
  <c r="Q60" i="8"/>
  <c r="S60" i="8" s="1"/>
  <c r="Q59" i="8"/>
  <c r="R59" i="8" s="1"/>
  <c r="Q58" i="8"/>
  <c r="Q57" i="8"/>
  <c r="S57" i="8" s="1"/>
  <c r="Q56" i="8"/>
  <c r="R56" i="8" s="1"/>
  <c r="Q55" i="8"/>
  <c r="S55" i="8" s="1"/>
  <c r="Q54" i="8"/>
  <c r="S54" i="8" s="1"/>
  <c r="Q53" i="8"/>
  <c r="R53" i="8" s="1"/>
  <c r="Q52" i="8"/>
  <c r="R52" i="8" s="1"/>
  <c r="Q51" i="8"/>
  <c r="S51" i="8" s="1"/>
  <c r="Q50" i="8"/>
  <c r="Q49" i="8"/>
  <c r="S49" i="8" s="1"/>
  <c r="Q48" i="8"/>
  <c r="S48" i="8" s="1"/>
  <c r="Q47" i="8"/>
  <c r="S47" i="8" s="1"/>
  <c r="Q46" i="8"/>
  <c r="S46" i="8" s="1"/>
  <c r="Q45" i="8"/>
  <c r="R45" i="8" s="1"/>
  <c r="Q44" i="8"/>
  <c r="Q43" i="8"/>
  <c r="S43" i="8" s="1"/>
  <c r="Q42" i="8"/>
  <c r="Q41" i="8"/>
  <c r="S41" i="8" s="1"/>
  <c r="Q40" i="8"/>
  <c r="R40" i="8" s="1"/>
  <c r="Q39" i="8"/>
  <c r="S39" i="8" s="1"/>
  <c r="Q38" i="8"/>
  <c r="S38" i="8" s="1"/>
  <c r="Q37" i="8"/>
  <c r="R37" i="8" s="1"/>
  <c r="Q36" i="8"/>
  <c r="R36" i="8" s="1"/>
  <c r="Q35" i="8"/>
  <c r="S35" i="8" s="1"/>
  <c r="Q34" i="8"/>
  <c r="Q33" i="8"/>
  <c r="S33" i="8" s="1"/>
  <c r="Q32" i="8"/>
  <c r="S32" i="8" s="1"/>
  <c r="Q31" i="8"/>
  <c r="R31" i="8" s="1"/>
  <c r="Q29" i="8"/>
  <c r="S29" i="8" s="1"/>
  <c r="S28" i="8"/>
  <c r="Q26" i="8"/>
  <c r="R26" i="8" s="1"/>
  <c r="Q25" i="8"/>
  <c r="R25" i="8" s="1"/>
  <c r="Q24" i="8"/>
  <c r="S24" i="8" s="1"/>
  <c r="Q23" i="8"/>
  <c r="R23" i="8" s="1"/>
  <c r="Q22" i="8"/>
  <c r="Q21" i="8"/>
  <c r="S21" i="8" s="1"/>
  <c r="Q20" i="8"/>
  <c r="S20" i="8" s="1"/>
  <c r="Q19" i="8"/>
  <c r="S19" i="8" s="1"/>
  <c r="Q18" i="8"/>
  <c r="S18" i="8" s="1"/>
  <c r="Q17" i="8"/>
  <c r="R17" i="8" s="1"/>
  <c r="Q16" i="8"/>
  <c r="S16" i="8" s="1"/>
  <c r="Q15" i="8"/>
  <c r="Q14" i="8"/>
  <c r="R14" i="8" s="1"/>
  <c r="Q13" i="8"/>
  <c r="S13" i="8" s="1"/>
  <c r="Q12" i="8"/>
  <c r="S12" i="8" s="1"/>
  <c r="B60" i="6"/>
  <c r="L205" i="11"/>
  <c r="J205" i="11"/>
  <c r="H205" i="11"/>
  <c r="F205" i="11"/>
  <c r="D205" i="11"/>
  <c r="Q33" i="6"/>
  <c r="S33" i="6" s="1"/>
  <c r="Q48" i="6"/>
  <c r="S48" i="6" s="1"/>
  <c r="Q47" i="6"/>
  <c r="S47" i="6" s="1"/>
  <c r="Q46" i="6"/>
  <c r="S46" i="6" s="1"/>
  <c r="Q45" i="6"/>
  <c r="S45" i="6" s="1"/>
  <c r="Q44" i="6"/>
  <c r="S44" i="6" s="1"/>
  <c r="Q43" i="6"/>
  <c r="S43" i="6" s="1"/>
  <c r="Q42" i="6"/>
  <c r="S42" i="6" s="1"/>
  <c r="Q41" i="6"/>
  <c r="S41" i="6" s="1"/>
  <c r="Q40" i="6"/>
  <c r="S40" i="6" s="1"/>
  <c r="Q39" i="6"/>
  <c r="S39" i="6" s="1"/>
  <c r="Q38" i="6"/>
  <c r="S38" i="6" s="1"/>
  <c r="Q37" i="6"/>
  <c r="S37" i="6" s="1"/>
  <c r="Q36" i="6"/>
  <c r="S36" i="6" s="1"/>
  <c r="Q35" i="6"/>
  <c r="S35" i="6" s="1"/>
  <c r="Q34" i="6"/>
  <c r="S34" i="6" s="1"/>
  <c r="Q32" i="6"/>
  <c r="S32" i="6" s="1"/>
  <c r="Q31" i="6"/>
  <c r="S31" i="6" s="1"/>
  <c r="Q30" i="6"/>
  <c r="S30" i="6" s="1"/>
  <c r="Q29" i="6"/>
  <c r="S29" i="6" s="1"/>
  <c r="Q28" i="6"/>
  <c r="S28" i="6" s="1"/>
  <c r="Q27" i="6"/>
  <c r="S27" i="6" s="1"/>
  <c r="Q26" i="6"/>
  <c r="S26" i="6" s="1"/>
  <c r="Q25" i="6"/>
  <c r="S25" i="6" s="1"/>
  <c r="Q24" i="6"/>
  <c r="S24" i="6" s="1"/>
  <c r="Q23" i="6"/>
  <c r="S23" i="6" s="1"/>
  <c r="Q22" i="6"/>
  <c r="S22" i="6" s="1"/>
  <c r="Q21" i="6"/>
  <c r="S21" i="6" s="1"/>
  <c r="Q20" i="6"/>
  <c r="S20" i="6" s="1"/>
  <c r="Q19" i="6"/>
  <c r="S19" i="6" s="1"/>
  <c r="Q18" i="6"/>
  <c r="S18" i="6" s="1"/>
  <c r="Q17" i="6"/>
  <c r="R17" i="6" s="1"/>
  <c r="Q16" i="6"/>
  <c r="S16" i="6" s="1"/>
  <c r="Q15" i="6"/>
  <c r="S15" i="6" s="1"/>
  <c r="Q14" i="6"/>
  <c r="S14" i="6" s="1"/>
  <c r="Q13" i="6"/>
  <c r="S13" i="6" s="1"/>
  <c r="Q12" i="6"/>
  <c r="S12" i="6" s="1"/>
  <c r="Q11" i="6"/>
  <c r="S11" i="6" s="1"/>
  <c r="L208" i="11"/>
  <c r="J208" i="11"/>
  <c r="H208" i="11"/>
  <c r="F208" i="11"/>
  <c r="D208" i="11"/>
  <c r="Q574" i="9"/>
  <c r="S574" i="9" s="1"/>
  <c r="Q573" i="9"/>
  <c r="Q572" i="9"/>
  <c r="Q571" i="9"/>
  <c r="R571" i="9" s="1"/>
  <c r="Q570" i="9"/>
  <c r="Q569" i="9"/>
  <c r="S569" i="9" s="1"/>
  <c r="Q568" i="9"/>
  <c r="S568" i="9" s="1"/>
  <c r="Q567" i="9"/>
  <c r="Q566" i="9"/>
  <c r="Q565" i="9"/>
  <c r="Q564" i="9"/>
  <c r="S564" i="9" s="1"/>
  <c r="Q563" i="9"/>
  <c r="Q562" i="9"/>
  <c r="Q561" i="9"/>
  <c r="S561" i="9" s="1"/>
  <c r="Q560" i="9"/>
  <c r="S560" i="9" s="1"/>
  <c r="Q559" i="9"/>
  <c r="Q558" i="9"/>
  <c r="S558" i="9" s="1"/>
  <c r="Q557" i="9"/>
  <c r="R557" i="9" s="1"/>
  <c r="Q556" i="9"/>
  <c r="Q555" i="9"/>
  <c r="R555" i="9" s="1"/>
  <c r="Q554" i="9"/>
  <c r="Q553" i="9"/>
  <c r="S553" i="9" s="1"/>
  <c r="Q552" i="9"/>
  <c r="S552" i="9" s="1"/>
  <c r="Q551" i="9"/>
  <c r="S551" i="9" s="1"/>
  <c r="Q550" i="9"/>
  <c r="R550" i="9" s="1"/>
  <c r="Q549" i="9"/>
  <c r="S549" i="9" s="1"/>
  <c r="Q548" i="9"/>
  <c r="Q547" i="9"/>
  <c r="Q546" i="9"/>
  <c r="Q545" i="9"/>
  <c r="Q544" i="9"/>
  <c r="S544" i="9" s="1"/>
  <c r="Q543" i="9"/>
  <c r="Q542" i="9"/>
  <c r="S542" i="9" s="1"/>
  <c r="Q541" i="9"/>
  <c r="S541" i="9" s="1"/>
  <c r="Q540" i="9"/>
  <c r="S540" i="9" s="1"/>
  <c r="Q539" i="9"/>
  <c r="Q538" i="9"/>
  <c r="S538" i="9" s="1"/>
  <c r="Q537" i="9"/>
  <c r="S537" i="9" s="1"/>
  <c r="Q536" i="9"/>
  <c r="S536" i="9" s="1"/>
  <c r="Q535" i="9"/>
  <c r="S535" i="9" s="1"/>
  <c r="Q534" i="9"/>
  <c r="R534" i="9" s="1"/>
  <c r="Q533" i="9"/>
  <c r="Q532" i="9"/>
  <c r="S532" i="9" s="1"/>
  <c r="Q531" i="9"/>
  <c r="R531" i="9" s="1"/>
  <c r="Q530" i="9"/>
  <c r="Q529" i="9"/>
  <c r="Q528" i="9"/>
  <c r="S528" i="9" s="1"/>
  <c r="Q527" i="9"/>
  <c r="Q526" i="9"/>
  <c r="S526" i="9" s="1"/>
  <c r="Q525" i="9"/>
  <c r="Q524" i="9"/>
  <c r="S524" i="9" s="1"/>
  <c r="Q523" i="9"/>
  <c r="R523" i="9" s="1"/>
  <c r="Q522" i="9"/>
  <c r="Q521" i="9"/>
  <c r="S521" i="9" s="1"/>
  <c r="Q520" i="9"/>
  <c r="Q519" i="9"/>
  <c r="S519" i="9" s="1"/>
  <c r="Q518" i="9"/>
  <c r="S518" i="9" s="1"/>
  <c r="Q517" i="9"/>
  <c r="S517" i="9" s="1"/>
  <c r="Q516" i="9"/>
  <c r="R516" i="9" s="1"/>
  <c r="Q515" i="9"/>
  <c r="R515" i="9" s="1"/>
  <c r="Q514" i="9"/>
  <c r="Q513" i="9"/>
  <c r="R513" i="9" s="1"/>
  <c r="Q512" i="9"/>
  <c r="S512" i="9" s="1"/>
  <c r="Q511" i="9"/>
  <c r="S511" i="9" s="1"/>
  <c r="Q510" i="9"/>
  <c r="S510" i="9" s="1"/>
  <c r="Q509" i="9"/>
  <c r="Q508" i="9"/>
  <c r="S508" i="9" s="1"/>
  <c r="Q507" i="9"/>
  <c r="Q506" i="9"/>
  <c r="Q505" i="9"/>
  <c r="R505" i="9" s="1"/>
  <c r="Q504" i="9"/>
  <c r="S504" i="9" s="1"/>
  <c r="Q503" i="9"/>
  <c r="Q502" i="9"/>
  <c r="R502" i="9" s="1"/>
  <c r="Q501" i="9"/>
  <c r="Q500" i="9"/>
  <c r="S500" i="9" s="1"/>
  <c r="Q499" i="9"/>
  <c r="R499" i="9" s="1"/>
  <c r="Q498" i="9"/>
  <c r="Q497" i="9"/>
  <c r="S497" i="9" s="1"/>
  <c r="Q496" i="9"/>
  <c r="Q495" i="9"/>
  <c r="Q494" i="9"/>
  <c r="S494" i="9" s="1"/>
  <c r="Q493" i="9"/>
  <c r="S493" i="9" s="1"/>
  <c r="Q492" i="9"/>
  <c r="S492" i="9" s="1"/>
  <c r="Q491" i="9"/>
  <c r="Q490" i="9"/>
  <c r="Q489" i="9"/>
  <c r="S489" i="9" s="1"/>
  <c r="Q488" i="9"/>
  <c r="S488" i="9" s="1"/>
  <c r="Q487" i="9"/>
  <c r="S487" i="9" s="1"/>
  <c r="Q486" i="9"/>
  <c r="S486" i="9" s="1"/>
  <c r="Q485" i="9"/>
  <c r="Q484" i="9"/>
  <c r="S484" i="9" s="1"/>
  <c r="Q483" i="9"/>
  <c r="R483" i="9" s="1"/>
  <c r="Q482" i="9"/>
  <c r="Q481" i="9"/>
  <c r="S481" i="9" s="1"/>
  <c r="Q480" i="9"/>
  <c r="S480" i="9" s="1"/>
  <c r="Q479" i="9"/>
  <c r="Q478" i="9"/>
  <c r="Q477" i="9"/>
  <c r="R477" i="9" s="1"/>
  <c r="Q476" i="9"/>
  <c r="S476" i="9" s="1"/>
  <c r="Q475" i="9"/>
  <c r="R475" i="9" s="1"/>
  <c r="Q474" i="9"/>
  <c r="R474" i="9" s="1"/>
  <c r="Q473" i="9"/>
  <c r="R473" i="9" s="1"/>
  <c r="Q472" i="9"/>
  <c r="S472" i="9" s="1"/>
  <c r="Q471" i="9"/>
  <c r="S471" i="9" s="1"/>
  <c r="Q470" i="9"/>
  <c r="S470" i="9" s="1"/>
  <c r="Q469" i="9"/>
  <c r="Q468" i="9"/>
  <c r="R468" i="9" s="1"/>
  <c r="Q467" i="9"/>
  <c r="Q466" i="9"/>
  <c r="Q465" i="9"/>
  <c r="S465" i="9" s="1"/>
  <c r="Q464" i="9"/>
  <c r="S464" i="9" s="1"/>
  <c r="Q463" i="9"/>
  <c r="Q462" i="9"/>
  <c r="S462" i="9" s="1"/>
  <c r="Q461" i="9"/>
  <c r="Q460" i="9"/>
  <c r="S460" i="9" s="1"/>
  <c r="Q459" i="9"/>
  <c r="Q458" i="9"/>
  <c r="R458" i="9" s="1"/>
  <c r="Q457" i="9"/>
  <c r="S457" i="9" s="1"/>
  <c r="Q456" i="9"/>
  <c r="S456" i="9" s="1"/>
  <c r="Q455" i="9"/>
  <c r="R455" i="9" s="1"/>
  <c r="Q454" i="9"/>
  <c r="S454" i="9" s="1"/>
  <c r="Q453" i="9"/>
  <c r="Q452" i="9"/>
  <c r="Q451" i="9"/>
  <c r="R451" i="9" s="1"/>
  <c r="Q450" i="9"/>
  <c r="R450" i="9" s="1"/>
  <c r="Q449" i="9"/>
  <c r="S449" i="9" s="1"/>
  <c r="Q448" i="9"/>
  <c r="S448" i="9" s="1"/>
  <c r="Q447" i="9"/>
  <c r="R447" i="9" s="1"/>
  <c r="Q446" i="9"/>
  <c r="S446" i="9" s="1"/>
  <c r="Q445" i="9"/>
  <c r="S445" i="9" s="1"/>
  <c r="Q444" i="9"/>
  <c r="S444" i="9" s="1"/>
  <c r="Q443" i="9"/>
  <c r="Q442" i="9"/>
  <c r="R442" i="9" s="1"/>
  <c r="Q441" i="9"/>
  <c r="Q440" i="9"/>
  <c r="R440" i="9" s="1"/>
  <c r="Q439" i="9"/>
  <c r="Q438" i="9"/>
  <c r="Q437" i="9"/>
  <c r="R437" i="9" s="1"/>
  <c r="Q436" i="9"/>
  <c r="S436" i="9" s="1"/>
  <c r="Q435" i="9"/>
  <c r="Q434" i="9"/>
  <c r="S434" i="9" s="1"/>
  <c r="Q433" i="9"/>
  <c r="R433" i="9" s="1"/>
  <c r="Q432" i="9"/>
  <c r="Q431" i="9"/>
  <c r="Q430" i="9"/>
  <c r="Q429" i="9"/>
  <c r="S429" i="9" s="1"/>
  <c r="Q428" i="9"/>
  <c r="S428" i="9" s="1"/>
  <c r="Q427" i="9"/>
  <c r="S427" i="9" s="1"/>
  <c r="Q426" i="9"/>
  <c r="Q425" i="9"/>
  <c r="S425" i="9" s="1"/>
  <c r="Q424" i="9"/>
  <c r="Q423" i="9"/>
  <c r="R423" i="9" s="1"/>
  <c r="Q422" i="9"/>
  <c r="S422" i="9" s="1"/>
  <c r="Q421" i="9"/>
  <c r="R421" i="9" s="1"/>
  <c r="Q420" i="9"/>
  <c r="S420" i="9" s="1"/>
  <c r="Q419" i="9"/>
  <c r="Q418" i="9"/>
  <c r="R418" i="9" s="1"/>
  <c r="Q417" i="9"/>
  <c r="S417" i="9" s="1"/>
  <c r="Q416" i="9"/>
  <c r="S416" i="9" s="1"/>
  <c r="Q415" i="9"/>
  <c r="R415" i="9" s="1"/>
  <c r="Q414" i="9"/>
  <c r="R414" i="9" s="1"/>
  <c r="Q413" i="9"/>
  <c r="S413" i="9" s="1"/>
  <c r="Q412" i="9"/>
  <c r="Q411" i="9"/>
  <c r="S411" i="9" s="1"/>
  <c r="Q410" i="9"/>
  <c r="S410" i="9" s="1"/>
  <c r="Q409" i="9"/>
  <c r="S409" i="9" s="1"/>
  <c r="Q408" i="9"/>
  <c r="Q407" i="9"/>
  <c r="R407" i="9" s="1"/>
  <c r="Q406" i="9"/>
  <c r="S406" i="9" s="1"/>
  <c r="Q405" i="9"/>
  <c r="S405" i="9" s="1"/>
  <c r="Q404" i="9"/>
  <c r="Q403" i="9"/>
  <c r="Q402" i="9"/>
  <c r="R402" i="9" s="1"/>
  <c r="Q401" i="9"/>
  <c r="S401" i="9" s="1"/>
  <c r="Q400" i="9"/>
  <c r="Q399" i="9"/>
  <c r="R399" i="9" s="1"/>
  <c r="Q398" i="9"/>
  <c r="R398" i="9" s="1"/>
  <c r="Q397" i="9"/>
  <c r="R397" i="9" s="1"/>
  <c r="Q396" i="9"/>
  <c r="Q395" i="9"/>
  <c r="S395" i="9" s="1"/>
  <c r="Q394" i="9"/>
  <c r="Q393" i="9"/>
  <c r="S393" i="9" s="1"/>
  <c r="Q392" i="9"/>
  <c r="Q391" i="9"/>
  <c r="R391" i="9" s="1"/>
  <c r="Q390" i="9"/>
  <c r="S390" i="9" s="1"/>
  <c r="Q389" i="9"/>
  <c r="S389" i="9" s="1"/>
  <c r="Q388" i="9"/>
  <c r="Q387" i="9"/>
  <c r="Q386" i="9"/>
  <c r="Q385" i="9"/>
  <c r="S385" i="9" s="1"/>
  <c r="Q384" i="9"/>
  <c r="Q383" i="9"/>
  <c r="Q382" i="9"/>
  <c r="R382" i="9" s="1"/>
  <c r="Q381" i="9"/>
  <c r="R381" i="9" s="1"/>
  <c r="Q380" i="9"/>
  <c r="Q379" i="9"/>
  <c r="Q378" i="9"/>
  <c r="S378" i="9" s="1"/>
  <c r="Q377" i="9"/>
  <c r="S377" i="9" s="1"/>
  <c r="Q376" i="9"/>
  <c r="S376" i="9" s="1"/>
  <c r="Q375" i="9"/>
  <c r="Q374" i="9"/>
  <c r="S374" i="9" s="1"/>
  <c r="Q373" i="9"/>
  <c r="S373" i="9" s="1"/>
  <c r="Q372" i="9"/>
  <c r="Q371" i="9"/>
  <c r="Q370" i="9"/>
  <c r="S370" i="9" s="1"/>
  <c r="Q369" i="9"/>
  <c r="S369" i="9" s="1"/>
  <c r="Q368" i="9"/>
  <c r="Q367" i="9"/>
  <c r="Q366" i="9"/>
  <c r="R366" i="9" s="1"/>
  <c r="Q365" i="9"/>
  <c r="S365" i="9" s="1"/>
  <c r="Q364" i="9"/>
  <c r="Q363" i="9"/>
  <c r="S363" i="9" s="1"/>
  <c r="Q362" i="9"/>
  <c r="R362" i="9" s="1"/>
  <c r="Q361" i="9"/>
  <c r="S361" i="9" s="1"/>
  <c r="Q360" i="9"/>
  <c r="S360" i="9" s="1"/>
  <c r="Q359" i="9"/>
  <c r="R359" i="9" s="1"/>
  <c r="Q358" i="9"/>
  <c r="S358" i="9" s="1"/>
  <c r="Q357" i="9"/>
  <c r="R357" i="9" s="1"/>
  <c r="Q356" i="9"/>
  <c r="Q355" i="9"/>
  <c r="Q354" i="9"/>
  <c r="S354" i="9" s="1"/>
  <c r="Q353" i="9"/>
  <c r="S353" i="9" s="1"/>
  <c r="Q352" i="9"/>
  <c r="Q351" i="9"/>
  <c r="R351" i="9" s="1"/>
  <c r="Q350" i="9"/>
  <c r="Q349" i="9"/>
  <c r="R349" i="9" s="1"/>
  <c r="Q348" i="9"/>
  <c r="Q347" i="9"/>
  <c r="S347" i="9" s="1"/>
  <c r="Q346" i="9"/>
  <c r="S346" i="9" s="1"/>
  <c r="Q345" i="9"/>
  <c r="S345" i="9" s="1"/>
  <c r="Q344" i="9"/>
  <c r="S344" i="9" s="1"/>
  <c r="Q343" i="9"/>
  <c r="R343" i="9" s="1"/>
  <c r="Q342" i="9"/>
  <c r="S342" i="9" s="1"/>
  <c r="Q341" i="9"/>
  <c r="S341" i="9" s="1"/>
  <c r="Q340" i="9"/>
  <c r="Q339" i="9"/>
  <c r="Q338" i="9"/>
  <c r="R338" i="9" s="1"/>
  <c r="Q337" i="9"/>
  <c r="R337" i="9" s="1"/>
  <c r="Q336" i="9"/>
  <c r="R336" i="9" s="1"/>
  <c r="Q335" i="9"/>
  <c r="Q334" i="9"/>
  <c r="Q333" i="9"/>
  <c r="S333" i="9" s="1"/>
  <c r="Q332" i="9"/>
  <c r="S332" i="9" s="1"/>
  <c r="Q331" i="9"/>
  <c r="S331" i="9" s="1"/>
  <c r="Q330" i="9"/>
  <c r="Q329" i="9"/>
  <c r="R329" i="9" s="1"/>
  <c r="Q328" i="9"/>
  <c r="S328" i="9" s="1"/>
  <c r="Q327" i="9"/>
  <c r="Q326" i="9"/>
  <c r="Q325" i="9"/>
  <c r="R325" i="9" s="1"/>
  <c r="Q324" i="9"/>
  <c r="S324" i="9" s="1"/>
  <c r="Q323" i="9"/>
  <c r="Q322" i="9"/>
  <c r="R322" i="9" s="1"/>
  <c r="Q321" i="9"/>
  <c r="R321" i="9" s="1"/>
  <c r="Q320" i="9"/>
  <c r="Q319" i="9"/>
  <c r="Q318" i="9"/>
  <c r="S318" i="9" s="1"/>
  <c r="Q317" i="9"/>
  <c r="R317" i="9" s="1"/>
  <c r="Q316" i="9"/>
  <c r="Q315" i="9"/>
  <c r="S315" i="9" s="1"/>
  <c r="Q314" i="9"/>
  <c r="R314" i="9" s="1"/>
  <c r="Q313" i="9"/>
  <c r="S313" i="9" s="1"/>
  <c r="Q312" i="9"/>
  <c r="S312" i="9" s="1"/>
  <c r="Q311" i="9"/>
  <c r="Q310" i="9"/>
  <c r="Q309" i="9"/>
  <c r="R309" i="9" s="1"/>
  <c r="Q308" i="9"/>
  <c r="Q307" i="9"/>
  <c r="Q306" i="9"/>
  <c r="R306" i="9" s="1"/>
  <c r="Q305" i="9"/>
  <c r="R305" i="9" s="1"/>
  <c r="Q304" i="9"/>
  <c r="Q303" i="9"/>
  <c r="Q302" i="9"/>
  <c r="S302" i="9" s="1"/>
  <c r="Q301" i="9"/>
  <c r="Q300" i="9"/>
  <c r="S300" i="9" s="1"/>
  <c r="Q299" i="9"/>
  <c r="S299" i="9" s="1"/>
  <c r="Q298" i="9"/>
  <c r="R298" i="9" s="1"/>
  <c r="Q297" i="9"/>
  <c r="S297" i="9" s="1"/>
  <c r="Q296" i="9"/>
  <c r="S296" i="9" s="1"/>
  <c r="Q295" i="9"/>
  <c r="Q294" i="9"/>
  <c r="Q293" i="9"/>
  <c r="R293" i="9" s="1"/>
  <c r="Q292" i="9"/>
  <c r="Q291" i="9"/>
  <c r="Q290" i="9"/>
  <c r="R290" i="9" s="1"/>
  <c r="Q289" i="9"/>
  <c r="R289" i="9" s="1"/>
  <c r="Q288" i="9"/>
  <c r="Q287" i="9"/>
  <c r="Q286" i="9"/>
  <c r="Q285" i="9"/>
  <c r="S285" i="9" s="1"/>
  <c r="Q284" i="9"/>
  <c r="Q283" i="9"/>
  <c r="Q282" i="9"/>
  <c r="S282" i="9" s="1"/>
  <c r="Q281" i="9"/>
  <c r="Q280" i="9"/>
  <c r="Q279" i="9"/>
  <c r="S279" i="9" s="1"/>
  <c r="Q278" i="9"/>
  <c r="Q277" i="9"/>
  <c r="Q276" i="9"/>
  <c r="R276" i="9" s="1"/>
  <c r="Q275" i="9"/>
  <c r="R275" i="9" s="1"/>
  <c r="Q274" i="9"/>
  <c r="Q273" i="9"/>
  <c r="Q272" i="9"/>
  <c r="Q271" i="9"/>
  <c r="S271" i="9" s="1"/>
  <c r="Q270" i="9"/>
  <c r="Q269" i="9"/>
  <c r="Q268" i="9"/>
  <c r="R268" i="9" s="1"/>
  <c r="Q267" i="9"/>
  <c r="S267" i="9" s="1"/>
  <c r="Q266" i="9"/>
  <c r="S266" i="9" s="1"/>
  <c r="Q265" i="9"/>
  <c r="Q264" i="9"/>
  <c r="R264" i="9" s="1"/>
  <c r="Q263" i="9"/>
  <c r="S263" i="9" s="1"/>
  <c r="Q262" i="9"/>
  <c r="Q261" i="9"/>
  <c r="S261" i="9" s="1"/>
  <c r="Q260" i="9"/>
  <c r="Q259" i="9"/>
  <c r="Q258" i="9"/>
  <c r="S258" i="9" s="1"/>
  <c r="Q257" i="9"/>
  <c r="Q256" i="9"/>
  <c r="R256" i="9" s="1"/>
  <c r="Q255" i="9"/>
  <c r="R255" i="9" s="1"/>
  <c r="Q254" i="9"/>
  <c r="Q253" i="9"/>
  <c r="S253" i="9" s="1"/>
  <c r="Q252" i="9"/>
  <c r="S252" i="9" s="1"/>
  <c r="Q251" i="9"/>
  <c r="S251" i="9" s="1"/>
  <c r="Q250" i="9"/>
  <c r="R250" i="9" s="1"/>
  <c r="Q249" i="9"/>
  <c r="Q248" i="9"/>
  <c r="R248" i="9" s="1"/>
  <c r="Q247" i="9"/>
  <c r="Q246" i="9"/>
  <c r="Q245" i="9"/>
  <c r="S245" i="9" s="1"/>
  <c r="Q244" i="9"/>
  <c r="S244" i="9" s="1"/>
  <c r="Q243" i="9"/>
  <c r="Q242" i="9"/>
  <c r="R242" i="9" s="1"/>
  <c r="Q241" i="9"/>
  <c r="R241" i="9" s="1"/>
  <c r="Q240" i="9"/>
  <c r="R240" i="9" s="1"/>
  <c r="Q239" i="9"/>
  <c r="R239" i="9" s="1"/>
  <c r="Q238" i="9"/>
  <c r="Q237" i="9"/>
  <c r="S237" i="9" s="1"/>
  <c r="Q236" i="9"/>
  <c r="S236" i="9" s="1"/>
  <c r="Q235" i="9"/>
  <c r="Q234" i="9"/>
  <c r="S234" i="9" s="1"/>
  <c r="Q233" i="9"/>
  <c r="R233" i="9" s="1"/>
  <c r="Q232" i="9"/>
  <c r="Q231" i="9"/>
  <c r="S231" i="9" s="1"/>
  <c r="Q230" i="9"/>
  <c r="Q229" i="9"/>
  <c r="R229" i="9" s="1"/>
  <c r="Q228" i="9"/>
  <c r="S228" i="9" s="1"/>
  <c r="Q227" i="9"/>
  <c r="Q226" i="9"/>
  <c r="S226" i="9" s="1"/>
  <c r="Q225" i="9"/>
  <c r="R225" i="9" s="1"/>
  <c r="Q224" i="9"/>
  <c r="R224" i="9" s="1"/>
  <c r="Q223" i="9"/>
  <c r="S223" i="9" s="1"/>
  <c r="Q222" i="9"/>
  <c r="Q221" i="9"/>
  <c r="R221" i="9" s="1"/>
  <c r="Q220" i="9"/>
  <c r="Q219" i="9"/>
  <c r="Q218" i="9"/>
  <c r="S218" i="9" s="1"/>
  <c r="Q217" i="9"/>
  <c r="R217" i="9" s="1"/>
  <c r="Q216" i="9"/>
  <c r="R216" i="9" s="1"/>
  <c r="Q215" i="9"/>
  <c r="S215" i="9" s="1"/>
  <c r="Q214" i="9"/>
  <c r="R214" i="9" s="1"/>
  <c r="Q213" i="9"/>
  <c r="S213" i="9" s="1"/>
  <c r="Q212" i="9"/>
  <c r="R212" i="9" s="1"/>
  <c r="Q211" i="9"/>
  <c r="Q210" i="9"/>
  <c r="S210" i="9" s="1"/>
  <c r="Q209" i="9"/>
  <c r="S209" i="9" s="1"/>
  <c r="Q208" i="9"/>
  <c r="R208" i="9" s="1"/>
  <c r="Q207" i="9"/>
  <c r="Q206" i="9"/>
  <c r="S206" i="9" s="1"/>
  <c r="Q205" i="9"/>
  <c r="S205" i="9" s="1"/>
  <c r="Q204" i="9"/>
  <c r="R204" i="9" s="1"/>
  <c r="Q203" i="9"/>
  <c r="S203" i="9" s="1"/>
  <c r="Q202" i="9"/>
  <c r="S202" i="9" s="1"/>
  <c r="Q201" i="9"/>
  <c r="S201" i="9" s="1"/>
  <c r="Q200" i="9"/>
  <c r="R200" i="9" s="1"/>
  <c r="Q199" i="9"/>
  <c r="Q198" i="9"/>
  <c r="R198" i="9" s="1"/>
  <c r="Q197" i="9"/>
  <c r="S197" i="9" s="1"/>
  <c r="Q196" i="9"/>
  <c r="R196" i="9" s="1"/>
  <c r="Q195" i="9"/>
  <c r="S195" i="9" s="1"/>
  <c r="Q193" i="9"/>
  <c r="S193" i="9" s="1"/>
  <c r="Q192" i="9"/>
  <c r="S192" i="9" s="1"/>
  <c r="Q191" i="9"/>
  <c r="R191" i="9" s="1"/>
  <c r="Q190" i="9"/>
  <c r="R190" i="9" s="1"/>
  <c r="Q189" i="9"/>
  <c r="S189" i="9" s="1"/>
  <c r="Q188" i="9"/>
  <c r="S188" i="9" s="1"/>
  <c r="Q187" i="9"/>
  <c r="R187" i="9" s="1"/>
  <c r="Q186" i="9"/>
  <c r="R186" i="9" s="1"/>
  <c r="Q185" i="9"/>
  <c r="S185" i="9" s="1"/>
  <c r="Q183" i="9"/>
  <c r="S183" i="9" s="1"/>
  <c r="Q182" i="9"/>
  <c r="R182" i="9" s="1"/>
  <c r="Q181" i="9"/>
  <c r="S181" i="9" s="1"/>
  <c r="Q180" i="9"/>
  <c r="R180" i="9" s="1"/>
  <c r="Q179" i="9"/>
  <c r="S179" i="9" s="1"/>
  <c r="Q178" i="9"/>
  <c r="R178" i="9" s="1"/>
  <c r="Q177" i="9"/>
  <c r="S177" i="9" s="1"/>
  <c r="Q176" i="9"/>
  <c r="S176" i="9" s="1"/>
  <c r="Q175" i="9"/>
  <c r="S175" i="9" s="1"/>
  <c r="Q174" i="9"/>
  <c r="R174" i="9" s="1"/>
  <c r="Q173" i="9"/>
  <c r="Q172" i="9"/>
  <c r="S172" i="9" s="1"/>
  <c r="Q171" i="9"/>
  <c r="S171" i="9" s="1"/>
  <c r="Q170" i="9"/>
  <c r="R170" i="9" s="1"/>
  <c r="Q169" i="9"/>
  <c r="S169" i="9" s="1"/>
  <c r="Q168" i="9"/>
  <c r="S168" i="9" s="1"/>
  <c r="Q167" i="9"/>
  <c r="S167" i="9" s="1"/>
  <c r="Q166" i="9"/>
  <c r="R166" i="9" s="1"/>
  <c r="Q165" i="9"/>
  <c r="S165" i="9" s="1"/>
  <c r="Q164" i="9"/>
  <c r="Q163" i="9"/>
  <c r="S163" i="9" s="1"/>
  <c r="Q162" i="9"/>
  <c r="R162" i="9" s="1"/>
  <c r="Q161" i="9"/>
  <c r="R161" i="9" s="1"/>
  <c r="Q160" i="9"/>
  <c r="S160" i="9" s="1"/>
  <c r="Q159" i="9"/>
  <c r="S159" i="9" s="1"/>
  <c r="Q158" i="9"/>
  <c r="R158" i="9" s="1"/>
  <c r="Q157" i="9"/>
  <c r="R157" i="9" s="1"/>
  <c r="Q156" i="9"/>
  <c r="S156" i="9" s="1"/>
  <c r="Q155" i="9"/>
  <c r="S155" i="9" s="1"/>
  <c r="Q154" i="9"/>
  <c r="R154" i="9" s="1"/>
  <c r="Q153" i="9"/>
  <c r="S153" i="9" s="1"/>
  <c r="Q152" i="9"/>
  <c r="S152" i="9" s="1"/>
  <c r="Q151" i="9"/>
  <c r="S151" i="9" s="1"/>
  <c r="Q150" i="9"/>
  <c r="R150" i="9" s="1"/>
  <c r="Q149" i="9"/>
  <c r="S149" i="9" s="1"/>
  <c r="Q148" i="9"/>
  <c r="R148" i="9" s="1"/>
  <c r="Q147" i="9"/>
  <c r="S147" i="9" s="1"/>
  <c r="Q146" i="9"/>
  <c r="R146" i="9" s="1"/>
  <c r="Q145" i="9"/>
  <c r="R145" i="9" s="1"/>
  <c r="Q144" i="9"/>
  <c r="S144" i="9" s="1"/>
  <c r="Q143" i="9"/>
  <c r="S143" i="9" s="1"/>
  <c r="Q142" i="9"/>
  <c r="R142" i="9" s="1"/>
  <c r="Q141" i="9"/>
  <c r="S141" i="9" s="1"/>
  <c r="Q140" i="9"/>
  <c r="S140" i="9" s="1"/>
  <c r="Q139" i="9"/>
  <c r="S139" i="9" s="1"/>
  <c r="Q138" i="9"/>
  <c r="R138" i="9" s="1"/>
  <c r="Q137" i="9"/>
  <c r="Q136" i="9"/>
  <c r="S136" i="9" s="1"/>
  <c r="Q135" i="9"/>
  <c r="S135" i="9" s="1"/>
  <c r="Q134" i="9"/>
  <c r="R134" i="9" s="1"/>
  <c r="Q133" i="9"/>
  <c r="R133" i="9" s="1"/>
  <c r="Q132" i="9"/>
  <c r="R132" i="9" s="1"/>
  <c r="Q131" i="9"/>
  <c r="S131" i="9" s="1"/>
  <c r="Q130" i="9"/>
  <c r="R130" i="9" s="1"/>
  <c r="Q129" i="9"/>
  <c r="R129" i="9" s="1"/>
  <c r="Q128" i="9"/>
  <c r="S128" i="9" s="1"/>
  <c r="Q127" i="9"/>
  <c r="S127" i="9" s="1"/>
  <c r="Q126" i="9"/>
  <c r="R126" i="9" s="1"/>
  <c r="Q125" i="9"/>
  <c r="R125" i="9" s="1"/>
  <c r="Q124" i="9"/>
  <c r="S124" i="9" s="1"/>
  <c r="Q123" i="9"/>
  <c r="S123" i="9" s="1"/>
  <c r="Q122" i="9"/>
  <c r="R122" i="9" s="1"/>
  <c r="Q121" i="9"/>
  <c r="Q120" i="9"/>
  <c r="S120" i="9" s="1"/>
  <c r="Q119" i="9"/>
  <c r="S119" i="9" s="1"/>
  <c r="Q118" i="9"/>
  <c r="R118" i="9" s="1"/>
  <c r="Q117" i="9"/>
  <c r="R117" i="9" s="1"/>
  <c r="Q116" i="9"/>
  <c r="R116" i="9" s="1"/>
  <c r="Q115" i="9"/>
  <c r="S115" i="9" s="1"/>
  <c r="Q114" i="9"/>
  <c r="R114" i="9" s="1"/>
  <c r="Q113" i="9"/>
  <c r="R113" i="9" s="1"/>
  <c r="Q112" i="9"/>
  <c r="S112" i="9" s="1"/>
  <c r="Q111" i="9"/>
  <c r="S111" i="9" s="1"/>
  <c r="Q110" i="9"/>
  <c r="R110" i="9" s="1"/>
  <c r="Q109" i="9"/>
  <c r="Q108" i="9"/>
  <c r="S108" i="9" s="1"/>
  <c r="Q107" i="9"/>
  <c r="S107" i="9" s="1"/>
  <c r="Q106" i="9"/>
  <c r="R106" i="9" s="1"/>
  <c r="Q105" i="9"/>
  <c r="S105" i="9" s="1"/>
  <c r="Q104" i="9"/>
  <c r="S104" i="9" s="1"/>
  <c r="Q103" i="9"/>
  <c r="S103" i="9" s="1"/>
  <c r="Q102" i="9"/>
  <c r="R102" i="9" s="1"/>
  <c r="Q101" i="9"/>
  <c r="S101" i="9" s="1"/>
  <c r="Q100" i="9"/>
  <c r="Q99" i="9"/>
  <c r="S99" i="9" s="1"/>
  <c r="Q98" i="9"/>
  <c r="R98" i="9" s="1"/>
  <c r="Q97" i="9"/>
  <c r="S97" i="9" s="1"/>
  <c r="Q96" i="9"/>
  <c r="S96" i="9" s="1"/>
  <c r="Q95" i="9"/>
  <c r="S95" i="9" s="1"/>
  <c r="Q94" i="9"/>
  <c r="R94" i="9" s="1"/>
  <c r="Q93" i="9"/>
  <c r="S93" i="9" s="1"/>
  <c r="Q92" i="9"/>
  <c r="S92" i="9" s="1"/>
  <c r="Q91" i="9"/>
  <c r="S91" i="9" s="1"/>
  <c r="Q90" i="9"/>
  <c r="R90" i="9" s="1"/>
  <c r="Q89" i="9"/>
  <c r="S89" i="9" s="1"/>
  <c r="Q88" i="9"/>
  <c r="S88" i="9" s="1"/>
  <c r="Q87" i="9"/>
  <c r="S87" i="9" s="1"/>
  <c r="Q86" i="9"/>
  <c r="R86" i="9" s="1"/>
  <c r="Q85" i="9"/>
  <c r="S85" i="9" s="1"/>
  <c r="Q84" i="9"/>
  <c r="R84" i="9" s="1"/>
  <c r="Q83" i="9"/>
  <c r="S83" i="9" s="1"/>
  <c r="Q82" i="9"/>
  <c r="R82" i="9" s="1"/>
  <c r="Q81" i="9"/>
  <c r="S81" i="9" s="1"/>
  <c r="Q80" i="9"/>
  <c r="S80" i="9" s="1"/>
  <c r="Q79" i="9"/>
  <c r="S79" i="9" s="1"/>
  <c r="Q78" i="9"/>
  <c r="R78" i="9" s="1"/>
  <c r="Q77" i="9"/>
  <c r="R77" i="9" s="1"/>
  <c r="Q76" i="9"/>
  <c r="S76" i="9" s="1"/>
  <c r="Q75" i="9"/>
  <c r="S75" i="9" s="1"/>
  <c r="Q74" i="9"/>
  <c r="R74" i="9" s="1"/>
  <c r="Q73" i="9"/>
  <c r="R73" i="9" s="1"/>
  <c r="Q72" i="9"/>
  <c r="S72" i="9" s="1"/>
  <c r="Q71" i="9"/>
  <c r="S71" i="9" s="1"/>
  <c r="Q70" i="9"/>
  <c r="R70" i="9" s="1"/>
  <c r="Q69" i="9"/>
  <c r="Q68" i="9"/>
  <c r="R68" i="9" s="1"/>
  <c r="Q67" i="9"/>
  <c r="S67" i="9" s="1"/>
  <c r="Q66" i="9"/>
  <c r="R66" i="9" s="1"/>
  <c r="Q65" i="9"/>
  <c r="S65" i="9" s="1"/>
  <c r="Q64" i="9"/>
  <c r="S64" i="9" s="1"/>
  <c r="Q63" i="9"/>
  <c r="S63" i="9" s="1"/>
  <c r="Q62" i="9"/>
  <c r="R62" i="9" s="1"/>
  <c r="Q61" i="9"/>
  <c r="S61" i="9" s="1"/>
  <c r="Q60" i="9"/>
  <c r="S60" i="9" s="1"/>
  <c r="Q59" i="9"/>
  <c r="Q58" i="9"/>
  <c r="Q57" i="9"/>
  <c r="S57" i="9" s="1"/>
  <c r="Q56" i="9"/>
  <c r="S56" i="9" s="1"/>
  <c r="S55" i="9"/>
  <c r="Q54" i="9"/>
  <c r="S54" i="9" s="1"/>
  <c r="Q53" i="9"/>
  <c r="S53" i="9" s="1"/>
  <c r="Q52" i="9"/>
  <c r="S52" i="9" s="1"/>
  <c r="Q51" i="9"/>
  <c r="S51" i="9" s="1"/>
  <c r="Q50" i="9"/>
  <c r="Q49" i="9"/>
  <c r="S49" i="9" s="1"/>
  <c r="Q48" i="9"/>
  <c r="S48" i="9" s="1"/>
  <c r="Q47" i="9"/>
  <c r="S47" i="9" s="1"/>
  <c r="Q46" i="9"/>
  <c r="S46" i="9" s="1"/>
  <c r="Q45" i="9"/>
  <c r="S45" i="9" s="1"/>
  <c r="Q44" i="9"/>
  <c r="Q43" i="9"/>
  <c r="S43" i="9" s="1"/>
  <c r="Q42" i="9"/>
  <c r="Q41" i="9"/>
  <c r="R41" i="9" s="1"/>
  <c r="Q40" i="9"/>
  <c r="Q39" i="9"/>
  <c r="S39" i="9" s="1"/>
  <c r="Q38" i="9"/>
  <c r="R38" i="9" s="1"/>
  <c r="Q37" i="9"/>
  <c r="S37" i="9" s="1"/>
  <c r="Q36" i="9"/>
  <c r="S36" i="9" s="1"/>
  <c r="Q35" i="9"/>
  <c r="S35" i="9" s="1"/>
  <c r="Q34" i="9"/>
  <c r="R34" i="9" s="1"/>
  <c r="Q33" i="9"/>
  <c r="S33" i="9" s="1"/>
  <c r="Q32" i="9"/>
  <c r="Q31" i="9"/>
  <c r="S31" i="9" s="1"/>
  <c r="Q30" i="9"/>
  <c r="S30" i="9" s="1"/>
  <c r="Q29" i="9"/>
  <c r="S29" i="9" s="1"/>
  <c r="Q28" i="9"/>
  <c r="S28" i="9" s="1"/>
  <c r="Q27" i="9"/>
  <c r="R27" i="9" s="1"/>
  <c r="Q26" i="9"/>
  <c r="Q25" i="9"/>
  <c r="S25" i="9" s="1"/>
  <c r="Q24" i="9"/>
  <c r="S24" i="9" s="1"/>
  <c r="Q23" i="9"/>
  <c r="S23" i="9" s="1"/>
  <c r="Q22" i="9"/>
  <c r="S22" i="9" s="1"/>
  <c r="Q21" i="9"/>
  <c r="Q20" i="9"/>
  <c r="R20" i="9" s="1"/>
  <c r="Q19" i="9"/>
  <c r="R19" i="9" s="1"/>
  <c r="Q18" i="9"/>
  <c r="S18" i="9" s="1"/>
  <c r="Q17" i="9"/>
  <c r="S17" i="9" s="1"/>
  <c r="Q16" i="9"/>
  <c r="S16" i="9" s="1"/>
  <c r="Q15" i="9"/>
  <c r="S15" i="9" s="1"/>
  <c r="Q14" i="9"/>
  <c r="S14" i="9" s="1"/>
  <c r="Q13" i="9"/>
  <c r="S13" i="9" s="1"/>
  <c r="Q12" i="9"/>
  <c r="R12" i="9" s="1"/>
  <c r="B523" i="5"/>
  <c r="B522" i="5"/>
  <c r="L204" i="11" s="1"/>
  <c r="B521" i="5"/>
  <c r="J204" i="11" s="1"/>
  <c r="B520" i="5"/>
  <c r="H204" i="11" s="1"/>
  <c r="B519" i="5"/>
  <c r="F204" i="11" s="1"/>
  <c r="D204" i="11"/>
  <c r="Q514" i="5"/>
  <c r="R514" i="5" s="1"/>
  <c r="Q513" i="5"/>
  <c r="Q512" i="5"/>
  <c r="Q511" i="5"/>
  <c r="S511" i="5" s="1"/>
  <c r="Q510" i="5"/>
  <c r="S510" i="5" s="1"/>
  <c r="Q509" i="5"/>
  <c r="S509" i="5" s="1"/>
  <c r="Q508" i="5"/>
  <c r="Q507" i="5"/>
  <c r="Q506" i="5"/>
  <c r="R506" i="5" s="1"/>
  <c r="Q505" i="5"/>
  <c r="S505" i="5" s="1"/>
  <c r="Q504" i="5"/>
  <c r="Q503" i="5"/>
  <c r="S503" i="5" s="1"/>
  <c r="Q502" i="5"/>
  <c r="Q501" i="5"/>
  <c r="S501" i="5" s="1"/>
  <c r="Q500" i="5"/>
  <c r="Q499" i="5"/>
  <c r="Q498" i="5"/>
  <c r="R498" i="5" s="1"/>
  <c r="Q497" i="5"/>
  <c r="Q496" i="5"/>
  <c r="Q495" i="5"/>
  <c r="S495" i="5" s="1"/>
  <c r="Q494" i="5"/>
  <c r="Q493" i="5"/>
  <c r="S493" i="5" s="1"/>
  <c r="Q492" i="5"/>
  <c r="S492" i="5" s="1"/>
  <c r="Q491" i="5"/>
  <c r="S491" i="5" s="1"/>
  <c r="Q490" i="5"/>
  <c r="Q489" i="5"/>
  <c r="Q488" i="5"/>
  <c r="Q487" i="5"/>
  <c r="Q486" i="5"/>
  <c r="S486" i="5" s="1"/>
  <c r="Q485" i="5"/>
  <c r="S485" i="5" s="1"/>
  <c r="Q484" i="5"/>
  <c r="S484" i="5" s="1"/>
  <c r="Q483" i="5"/>
  <c r="S483" i="5" s="1"/>
  <c r="Q482" i="5"/>
  <c r="R482" i="5" s="1"/>
  <c r="Q481" i="5"/>
  <c r="S481" i="5" s="1"/>
  <c r="Q480" i="5"/>
  <c r="R480" i="5" s="1"/>
  <c r="Q479" i="5"/>
  <c r="S479" i="5" s="1"/>
  <c r="Q478" i="5"/>
  <c r="Q477" i="5"/>
  <c r="S477" i="5" s="1"/>
  <c r="Q476" i="5"/>
  <c r="S476" i="5" s="1"/>
  <c r="Q475" i="5"/>
  <c r="R475" i="5" s="1"/>
  <c r="Q474" i="5"/>
  <c r="Q473" i="5"/>
  <c r="Q472" i="5"/>
  <c r="S472" i="5" s="1"/>
  <c r="Q471" i="5"/>
  <c r="R471" i="5" s="1"/>
  <c r="T471" i="5" s="1"/>
  <c r="V471" i="5" s="1"/>
  <c r="X471" i="5" s="1"/>
  <c r="Z471" i="5" s="1"/>
  <c r="AB471" i="5" s="1"/>
  <c r="AD471" i="5" s="1"/>
  <c r="AF471" i="5" s="1"/>
  <c r="AH471" i="5" s="1"/>
  <c r="AJ471" i="5" s="1"/>
  <c r="AL471" i="5" s="1"/>
  <c r="AN471" i="5" s="1"/>
  <c r="AP471" i="5" s="1"/>
  <c r="AR471" i="5" s="1"/>
  <c r="AT471" i="5" s="1"/>
  <c r="AV471" i="5" s="1"/>
  <c r="AX471" i="5" s="1"/>
  <c r="AZ471" i="5" s="1"/>
  <c r="BB471" i="5" s="1"/>
  <c r="BD471" i="5" s="1"/>
  <c r="BF471" i="5" s="1"/>
  <c r="BH471" i="5" s="1"/>
  <c r="BJ471" i="5" s="1"/>
  <c r="BL471" i="5" s="1"/>
  <c r="BN471" i="5" s="1"/>
  <c r="BP471" i="5" s="1"/>
  <c r="BR471" i="5" s="1"/>
  <c r="BT471" i="5" s="1"/>
  <c r="BV471" i="5" s="1"/>
  <c r="BX471" i="5" s="1"/>
  <c r="BZ471" i="5" s="1"/>
  <c r="CB471" i="5" s="1"/>
  <c r="CD471" i="5" s="1"/>
  <c r="CF471" i="5" s="1"/>
  <c r="CH471" i="5" s="1"/>
  <c r="CJ471" i="5" s="1"/>
  <c r="CL471" i="5" s="1"/>
  <c r="CN471" i="5" s="1"/>
  <c r="CP471" i="5" s="1"/>
  <c r="CR471" i="5" s="1"/>
  <c r="CT471" i="5" s="1"/>
  <c r="CV471" i="5" s="1"/>
  <c r="CX471" i="5" s="1"/>
  <c r="CZ471" i="5" s="1"/>
  <c r="DB471" i="5" s="1"/>
  <c r="DD471" i="5" s="1"/>
  <c r="DF471" i="5" s="1"/>
  <c r="DH471" i="5" s="1"/>
  <c r="DJ471" i="5" s="1"/>
  <c r="DL471" i="5" s="1"/>
  <c r="DN471" i="5" s="1"/>
  <c r="DP471" i="5" s="1"/>
  <c r="DR471" i="5" s="1"/>
  <c r="DT471" i="5" s="1"/>
  <c r="DV471" i="5" s="1"/>
  <c r="DX471" i="5" s="1"/>
  <c r="DZ471" i="5" s="1"/>
  <c r="EB471" i="5" s="1"/>
  <c r="ED471" i="5" s="1"/>
  <c r="EF471" i="5" s="1"/>
  <c r="EH471" i="5" s="1"/>
  <c r="EJ471" i="5" s="1"/>
  <c r="EL471" i="5" s="1"/>
  <c r="EN471" i="5" s="1"/>
  <c r="EP471" i="5" s="1"/>
  <c r="ER471" i="5" s="1"/>
  <c r="ET471" i="5" s="1"/>
  <c r="EV471" i="5" s="1"/>
  <c r="EX471" i="5" s="1"/>
  <c r="EZ471" i="5" s="1"/>
  <c r="FB471" i="5" s="1"/>
  <c r="FD471" i="5" s="1"/>
  <c r="FF471" i="5" s="1"/>
  <c r="FH471" i="5" s="1"/>
  <c r="FJ471" i="5" s="1"/>
  <c r="FL471" i="5" s="1"/>
  <c r="FN471" i="5" s="1"/>
  <c r="FP471" i="5" s="1"/>
  <c r="FR471" i="5" s="1"/>
  <c r="FT471" i="5" s="1"/>
  <c r="FV471" i="5" s="1"/>
  <c r="FX471" i="5" s="1"/>
  <c r="FZ471" i="5" s="1"/>
  <c r="GB471" i="5" s="1"/>
  <c r="GD471" i="5" s="1"/>
  <c r="GF471" i="5" s="1"/>
  <c r="GH471" i="5" s="1"/>
  <c r="GJ471" i="5" s="1"/>
  <c r="GL471" i="5" s="1"/>
  <c r="GN471" i="5" s="1"/>
  <c r="GP471" i="5" s="1"/>
  <c r="GR471" i="5" s="1"/>
  <c r="GT471" i="5" s="1"/>
  <c r="GV471" i="5" s="1"/>
  <c r="GX471" i="5" s="1"/>
  <c r="GZ471" i="5" s="1"/>
  <c r="HB471" i="5" s="1"/>
  <c r="HD471" i="5" s="1"/>
  <c r="HF471" i="5" s="1"/>
  <c r="HH471" i="5" s="1"/>
  <c r="HJ471" i="5" s="1"/>
  <c r="HL471" i="5" s="1"/>
  <c r="HN471" i="5" s="1"/>
  <c r="HP471" i="5" s="1"/>
  <c r="HR471" i="5" s="1"/>
  <c r="HT471" i="5" s="1"/>
  <c r="HV471" i="5" s="1"/>
  <c r="HX471" i="5" s="1"/>
  <c r="HZ471" i="5" s="1"/>
  <c r="IB471" i="5" s="1"/>
  <c r="ID471" i="5" s="1"/>
  <c r="IF471" i="5" s="1"/>
  <c r="IH471" i="5" s="1"/>
  <c r="IJ471" i="5" s="1"/>
  <c r="IL471" i="5" s="1"/>
  <c r="IN471" i="5" s="1"/>
  <c r="IP471" i="5" s="1"/>
  <c r="IR471" i="5" s="1"/>
  <c r="IT471" i="5" s="1"/>
  <c r="IV471" i="5" s="1"/>
  <c r="IX471" i="5" s="1"/>
  <c r="IZ471" i="5" s="1"/>
  <c r="JB471" i="5" s="1"/>
  <c r="JD471" i="5" s="1"/>
  <c r="JF471" i="5" s="1"/>
  <c r="JH471" i="5" s="1"/>
  <c r="JJ471" i="5" s="1"/>
  <c r="JL471" i="5" s="1"/>
  <c r="JN471" i="5" s="1"/>
  <c r="JP471" i="5" s="1"/>
  <c r="JR471" i="5" s="1"/>
  <c r="JT471" i="5" s="1"/>
  <c r="JV471" i="5" s="1"/>
  <c r="JX471" i="5" s="1"/>
  <c r="JZ471" i="5" s="1"/>
  <c r="KB471" i="5" s="1"/>
  <c r="KD471" i="5" s="1"/>
  <c r="KF471" i="5" s="1"/>
  <c r="KH471" i="5" s="1"/>
  <c r="KJ471" i="5" s="1"/>
  <c r="KL471" i="5" s="1"/>
  <c r="KN471" i="5" s="1"/>
  <c r="KP471" i="5" s="1"/>
  <c r="KR471" i="5" s="1"/>
  <c r="KT471" i="5" s="1"/>
  <c r="KV471" i="5" s="1"/>
  <c r="KX471" i="5" s="1"/>
  <c r="KZ471" i="5" s="1"/>
  <c r="LB471" i="5" s="1"/>
  <c r="LD471" i="5" s="1"/>
  <c r="LF471" i="5" s="1"/>
  <c r="LH471" i="5" s="1"/>
  <c r="LJ471" i="5" s="1"/>
  <c r="LL471" i="5" s="1"/>
  <c r="LN471" i="5" s="1"/>
  <c r="LP471" i="5" s="1"/>
  <c r="LR471" i="5" s="1"/>
  <c r="LT471" i="5" s="1"/>
  <c r="LV471" i="5" s="1"/>
  <c r="LX471" i="5" s="1"/>
  <c r="LZ471" i="5" s="1"/>
  <c r="MB471" i="5" s="1"/>
  <c r="MD471" i="5" s="1"/>
  <c r="MF471" i="5" s="1"/>
  <c r="MH471" i="5" s="1"/>
  <c r="MJ471" i="5" s="1"/>
  <c r="ML471" i="5" s="1"/>
  <c r="MN471" i="5" s="1"/>
  <c r="MP471" i="5" s="1"/>
  <c r="MR471" i="5" s="1"/>
  <c r="MT471" i="5" s="1"/>
  <c r="MV471" i="5" s="1"/>
  <c r="MX471" i="5" s="1"/>
  <c r="MZ471" i="5" s="1"/>
  <c r="NB471" i="5" s="1"/>
  <c r="ND471" i="5" s="1"/>
  <c r="NF471" i="5" s="1"/>
  <c r="NH471" i="5" s="1"/>
  <c r="NJ471" i="5" s="1"/>
  <c r="NL471" i="5" s="1"/>
  <c r="NN471" i="5" s="1"/>
  <c r="NP471" i="5" s="1"/>
  <c r="NR471" i="5" s="1"/>
  <c r="NT471" i="5" s="1"/>
  <c r="NV471" i="5" s="1"/>
  <c r="NX471" i="5" s="1"/>
  <c r="NZ471" i="5" s="1"/>
  <c r="OB471" i="5" s="1"/>
  <c r="OD471" i="5" s="1"/>
  <c r="OF471" i="5" s="1"/>
  <c r="OH471" i="5" s="1"/>
  <c r="OJ471" i="5" s="1"/>
  <c r="OL471" i="5" s="1"/>
  <c r="ON471" i="5" s="1"/>
  <c r="OP471" i="5" s="1"/>
  <c r="OR471" i="5" s="1"/>
  <c r="OT471" i="5" s="1"/>
  <c r="OV471" i="5" s="1"/>
  <c r="OX471" i="5" s="1"/>
  <c r="OZ471" i="5" s="1"/>
  <c r="PB471" i="5" s="1"/>
  <c r="PD471" i="5" s="1"/>
  <c r="PF471" i="5" s="1"/>
  <c r="PH471" i="5" s="1"/>
  <c r="PJ471" i="5" s="1"/>
  <c r="PL471" i="5" s="1"/>
  <c r="PN471" i="5" s="1"/>
  <c r="PP471" i="5" s="1"/>
  <c r="PR471" i="5" s="1"/>
  <c r="PT471" i="5" s="1"/>
  <c r="PV471" i="5" s="1"/>
  <c r="PX471" i="5" s="1"/>
  <c r="PZ471" i="5" s="1"/>
  <c r="QB471" i="5" s="1"/>
  <c r="QD471" i="5" s="1"/>
  <c r="QF471" i="5" s="1"/>
  <c r="QH471" i="5" s="1"/>
  <c r="QJ471" i="5" s="1"/>
  <c r="QL471" i="5" s="1"/>
  <c r="QN471" i="5" s="1"/>
  <c r="QP471" i="5" s="1"/>
  <c r="QR471" i="5" s="1"/>
  <c r="QT471" i="5" s="1"/>
  <c r="QV471" i="5" s="1"/>
  <c r="QX471" i="5" s="1"/>
  <c r="QZ471" i="5" s="1"/>
  <c r="RB471" i="5" s="1"/>
  <c r="RD471" i="5" s="1"/>
  <c r="RF471" i="5" s="1"/>
  <c r="RH471" i="5" s="1"/>
  <c r="RJ471" i="5" s="1"/>
  <c r="RL471" i="5" s="1"/>
  <c r="RN471" i="5" s="1"/>
  <c r="RP471" i="5" s="1"/>
  <c r="RR471" i="5" s="1"/>
  <c r="RT471" i="5" s="1"/>
  <c r="RV471" i="5" s="1"/>
  <c r="RX471" i="5" s="1"/>
  <c r="RZ471" i="5" s="1"/>
  <c r="SB471" i="5" s="1"/>
  <c r="SD471" i="5" s="1"/>
  <c r="SF471" i="5" s="1"/>
  <c r="SH471" i="5" s="1"/>
  <c r="SJ471" i="5" s="1"/>
  <c r="SL471" i="5" s="1"/>
  <c r="SN471" i="5" s="1"/>
  <c r="SP471" i="5" s="1"/>
  <c r="SR471" i="5" s="1"/>
  <c r="ST471" i="5" s="1"/>
  <c r="SV471" i="5" s="1"/>
  <c r="SX471" i="5" s="1"/>
  <c r="SZ471" i="5" s="1"/>
  <c r="TB471" i="5" s="1"/>
  <c r="TD471" i="5" s="1"/>
  <c r="TF471" i="5" s="1"/>
  <c r="TH471" i="5" s="1"/>
  <c r="TJ471" i="5" s="1"/>
  <c r="TL471" i="5" s="1"/>
  <c r="TN471" i="5" s="1"/>
  <c r="TP471" i="5" s="1"/>
  <c r="TR471" i="5" s="1"/>
  <c r="TT471" i="5" s="1"/>
  <c r="TV471" i="5" s="1"/>
  <c r="TX471" i="5" s="1"/>
  <c r="TZ471" i="5" s="1"/>
  <c r="UB471" i="5" s="1"/>
  <c r="UD471" i="5" s="1"/>
  <c r="UF471" i="5" s="1"/>
  <c r="UH471" i="5" s="1"/>
  <c r="UJ471" i="5" s="1"/>
  <c r="UL471" i="5" s="1"/>
  <c r="UN471" i="5" s="1"/>
  <c r="UP471" i="5" s="1"/>
  <c r="UR471" i="5" s="1"/>
  <c r="UT471" i="5" s="1"/>
  <c r="UV471" i="5" s="1"/>
  <c r="UX471" i="5" s="1"/>
  <c r="UZ471" i="5" s="1"/>
  <c r="VB471" i="5" s="1"/>
  <c r="VD471" i="5" s="1"/>
  <c r="VF471" i="5" s="1"/>
  <c r="VH471" i="5" s="1"/>
  <c r="VJ471" i="5" s="1"/>
  <c r="VL471" i="5" s="1"/>
  <c r="VN471" i="5" s="1"/>
  <c r="VP471" i="5" s="1"/>
  <c r="VR471" i="5" s="1"/>
  <c r="VT471" i="5" s="1"/>
  <c r="VV471" i="5" s="1"/>
  <c r="VX471" i="5" s="1"/>
  <c r="VZ471" i="5" s="1"/>
  <c r="WB471" i="5" s="1"/>
  <c r="WD471" i="5" s="1"/>
  <c r="WF471" i="5" s="1"/>
  <c r="WH471" i="5" s="1"/>
  <c r="WJ471" i="5" s="1"/>
  <c r="WL471" i="5" s="1"/>
  <c r="WN471" i="5" s="1"/>
  <c r="WP471" i="5" s="1"/>
  <c r="WR471" i="5" s="1"/>
  <c r="WT471" i="5" s="1"/>
  <c r="WV471" i="5" s="1"/>
  <c r="WX471" i="5" s="1"/>
  <c r="WZ471" i="5" s="1"/>
  <c r="XB471" i="5" s="1"/>
  <c r="XD471" i="5" s="1"/>
  <c r="XF471" i="5" s="1"/>
  <c r="XH471" i="5" s="1"/>
  <c r="XJ471" i="5" s="1"/>
  <c r="XL471" i="5" s="1"/>
  <c r="XN471" i="5" s="1"/>
  <c r="XP471" i="5" s="1"/>
  <c r="XR471" i="5" s="1"/>
  <c r="XT471" i="5" s="1"/>
  <c r="XV471" i="5" s="1"/>
  <c r="XX471" i="5" s="1"/>
  <c r="XZ471" i="5" s="1"/>
  <c r="YB471" i="5" s="1"/>
  <c r="YD471" i="5" s="1"/>
  <c r="YF471" i="5" s="1"/>
  <c r="YH471" i="5" s="1"/>
  <c r="YJ471" i="5" s="1"/>
  <c r="YL471" i="5" s="1"/>
  <c r="YN471" i="5" s="1"/>
  <c r="YP471" i="5" s="1"/>
  <c r="YR471" i="5" s="1"/>
  <c r="YT471" i="5" s="1"/>
  <c r="YV471" i="5" s="1"/>
  <c r="YX471" i="5" s="1"/>
  <c r="YZ471" i="5" s="1"/>
  <c r="ZB471" i="5" s="1"/>
  <c r="ZD471" i="5" s="1"/>
  <c r="ZF471" i="5" s="1"/>
  <c r="ZH471" i="5" s="1"/>
  <c r="ZJ471" i="5" s="1"/>
  <c r="ZL471" i="5" s="1"/>
  <c r="ZN471" i="5" s="1"/>
  <c r="ZP471" i="5" s="1"/>
  <c r="ZR471" i="5" s="1"/>
  <c r="ZT471" i="5" s="1"/>
  <c r="ZV471" i="5" s="1"/>
  <c r="ZX471" i="5" s="1"/>
  <c r="ZZ471" i="5" s="1"/>
  <c r="AAB471" i="5" s="1"/>
  <c r="AAD471" i="5" s="1"/>
  <c r="AAF471" i="5" s="1"/>
  <c r="AAH471" i="5" s="1"/>
  <c r="AAJ471" i="5" s="1"/>
  <c r="AAL471" i="5" s="1"/>
  <c r="AAN471" i="5" s="1"/>
  <c r="AAP471" i="5" s="1"/>
  <c r="AAR471" i="5" s="1"/>
  <c r="AAT471" i="5" s="1"/>
  <c r="AAV471" i="5" s="1"/>
  <c r="AAX471" i="5" s="1"/>
  <c r="AAZ471" i="5" s="1"/>
  <c r="ABB471" i="5" s="1"/>
  <c r="ABD471" i="5" s="1"/>
  <c r="ABF471" i="5" s="1"/>
  <c r="ABH471" i="5" s="1"/>
  <c r="ABJ471" i="5" s="1"/>
  <c r="ABL471" i="5" s="1"/>
  <c r="ABN471" i="5" s="1"/>
  <c r="ABP471" i="5" s="1"/>
  <c r="ABR471" i="5" s="1"/>
  <c r="ABT471" i="5" s="1"/>
  <c r="ABV471" i="5" s="1"/>
  <c r="ABX471" i="5" s="1"/>
  <c r="ABZ471" i="5" s="1"/>
  <c r="ACB471" i="5" s="1"/>
  <c r="ACD471" i="5" s="1"/>
  <c r="ACF471" i="5" s="1"/>
  <c r="ACH471" i="5" s="1"/>
  <c r="ACJ471" i="5" s="1"/>
  <c r="ACL471" i="5" s="1"/>
  <c r="ACN471" i="5" s="1"/>
  <c r="ACP471" i="5" s="1"/>
  <c r="ACR471" i="5" s="1"/>
  <c r="ACT471" i="5" s="1"/>
  <c r="ACV471" i="5" s="1"/>
  <c r="ACX471" i="5" s="1"/>
  <c r="ACZ471" i="5" s="1"/>
  <c r="ADB471" i="5" s="1"/>
  <c r="ADD471" i="5" s="1"/>
  <c r="ADF471" i="5" s="1"/>
  <c r="ADH471" i="5" s="1"/>
  <c r="ADJ471" i="5" s="1"/>
  <c r="ADL471" i="5" s="1"/>
  <c r="ADN471" i="5" s="1"/>
  <c r="ADP471" i="5" s="1"/>
  <c r="ADR471" i="5" s="1"/>
  <c r="ADT471" i="5" s="1"/>
  <c r="ADV471" i="5" s="1"/>
  <c r="ADX471" i="5" s="1"/>
  <c r="ADZ471" i="5" s="1"/>
  <c r="AEB471" i="5" s="1"/>
  <c r="AED471" i="5" s="1"/>
  <c r="AEF471" i="5" s="1"/>
  <c r="AEH471" i="5" s="1"/>
  <c r="AEJ471" i="5" s="1"/>
  <c r="AEL471" i="5" s="1"/>
  <c r="AEN471" i="5" s="1"/>
  <c r="AEP471" i="5" s="1"/>
  <c r="AER471" i="5" s="1"/>
  <c r="AET471" i="5" s="1"/>
  <c r="AEV471" i="5" s="1"/>
  <c r="AEX471" i="5" s="1"/>
  <c r="AEZ471" i="5" s="1"/>
  <c r="AFB471" i="5" s="1"/>
  <c r="AFD471" i="5" s="1"/>
  <c r="AFF471" i="5" s="1"/>
  <c r="AFH471" i="5" s="1"/>
  <c r="AFJ471" i="5" s="1"/>
  <c r="AFL471" i="5" s="1"/>
  <c r="AFN471" i="5" s="1"/>
  <c r="AFP471" i="5" s="1"/>
  <c r="AFR471" i="5" s="1"/>
  <c r="AFT471" i="5" s="1"/>
  <c r="AFV471" i="5" s="1"/>
  <c r="AFX471" i="5" s="1"/>
  <c r="AFZ471" i="5" s="1"/>
  <c r="AGB471" i="5" s="1"/>
  <c r="AGD471" i="5" s="1"/>
  <c r="AGF471" i="5" s="1"/>
  <c r="AGH471" i="5" s="1"/>
  <c r="AGJ471" i="5" s="1"/>
  <c r="AGL471" i="5" s="1"/>
  <c r="AGN471" i="5" s="1"/>
  <c r="AGP471" i="5" s="1"/>
  <c r="AGR471" i="5" s="1"/>
  <c r="AGT471" i="5" s="1"/>
  <c r="AGV471" i="5" s="1"/>
  <c r="AGX471" i="5" s="1"/>
  <c r="AGZ471" i="5" s="1"/>
  <c r="AHB471" i="5" s="1"/>
  <c r="AHD471" i="5" s="1"/>
  <c r="AHF471" i="5" s="1"/>
  <c r="AHH471" i="5" s="1"/>
  <c r="AHJ471" i="5" s="1"/>
  <c r="AHL471" i="5" s="1"/>
  <c r="AHN471" i="5" s="1"/>
  <c r="AHP471" i="5" s="1"/>
  <c r="AHR471" i="5" s="1"/>
  <c r="AHT471" i="5" s="1"/>
  <c r="AHV471" i="5" s="1"/>
  <c r="AHX471" i="5" s="1"/>
  <c r="AHZ471" i="5" s="1"/>
  <c r="AIB471" i="5" s="1"/>
  <c r="AID471" i="5" s="1"/>
  <c r="AIF471" i="5" s="1"/>
  <c r="AIH471" i="5" s="1"/>
  <c r="AIJ471" i="5" s="1"/>
  <c r="AIL471" i="5" s="1"/>
  <c r="AIN471" i="5" s="1"/>
  <c r="AIP471" i="5" s="1"/>
  <c r="AIR471" i="5" s="1"/>
  <c r="AIT471" i="5" s="1"/>
  <c r="AIV471" i="5" s="1"/>
  <c r="AIX471" i="5" s="1"/>
  <c r="AIZ471" i="5" s="1"/>
  <c r="AJB471" i="5" s="1"/>
  <c r="AJD471" i="5" s="1"/>
  <c r="AJF471" i="5" s="1"/>
  <c r="AJH471" i="5" s="1"/>
  <c r="AJJ471" i="5" s="1"/>
  <c r="AJL471" i="5" s="1"/>
  <c r="AJN471" i="5" s="1"/>
  <c r="AJP471" i="5" s="1"/>
  <c r="AJR471" i="5" s="1"/>
  <c r="AJT471" i="5" s="1"/>
  <c r="AJV471" i="5" s="1"/>
  <c r="AJX471" i="5" s="1"/>
  <c r="AJZ471" i="5" s="1"/>
  <c r="AKB471" i="5" s="1"/>
  <c r="AKD471" i="5" s="1"/>
  <c r="AKF471" i="5" s="1"/>
  <c r="AKH471" i="5" s="1"/>
  <c r="AKJ471" i="5" s="1"/>
  <c r="AKL471" i="5" s="1"/>
  <c r="AKN471" i="5" s="1"/>
  <c r="AKP471" i="5" s="1"/>
  <c r="AKR471" i="5" s="1"/>
  <c r="AKT471" i="5" s="1"/>
  <c r="AKV471" i="5" s="1"/>
  <c r="AKX471" i="5" s="1"/>
  <c r="AKZ471" i="5" s="1"/>
  <c r="ALB471" i="5" s="1"/>
  <c r="ALD471" i="5" s="1"/>
  <c r="ALF471" i="5" s="1"/>
  <c r="ALH471" i="5" s="1"/>
  <c r="ALJ471" i="5" s="1"/>
  <c r="ALL471" i="5" s="1"/>
  <c r="ALN471" i="5" s="1"/>
  <c r="ALP471" i="5" s="1"/>
  <c r="ALR471" i="5" s="1"/>
  <c r="ALT471" i="5" s="1"/>
  <c r="ALV471" i="5" s="1"/>
  <c r="ALX471" i="5" s="1"/>
  <c r="ALZ471" i="5" s="1"/>
  <c r="AMB471" i="5" s="1"/>
  <c r="AMD471" i="5" s="1"/>
  <c r="AMF471" i="5" s="1"/>
  <c r="AMH471" i="5" s="1"/>
  <c r="AMJ471" i="5" s="1"/>
  <c r="AML471" i="5" s="1"/>
  <c r="AMN471" i="5" s="1"/>
  <c r="AMP471" i="5" s="1"/>
  <c r="AMR471" i="5" s="1"/>
  <c r="AMT471" i="5" s="1"/>
  <c r="AMV471" i="5" s="1"/>
  <c r="AMX471" i="5" s="1"/>
  <c r="AMZ471" i="5" s="1"/>
  <c r="ANB471" i="5" s="1"/>
  <c r="AND471" i="5" s="1"/>
  <c r="ANF471" i="5" s="1"/>
  <c r="ANH471" i="5" s="1"/>
  <c r="ANJ471" i="5" s="1"/>
  <c r="ANL471" i="5" s="1"/>
  <c r="ANN471" i="5" s="1"/>
  <c r="ANP471" i="5" s="1"/>
  <c r="ANR471" i="5" s="1"/>
  <c r="ANT471" i="5" s="1"/>
  <c r="ANV471" i="5" s="1"/>
  <c r="ANX471" i="5" s="1"/>
  <c r="ANZ471" i="5" s="1"/>
  <c r="AOB471" i="5" s="1"/>
  <c r="AOD471" i="5" s="1"/>
  <c r="AOF471" i="5" s="1"/>
  <c r="AOH471" i="5" s="1"/>
  <c r="AOJ471" i="5" s="1"/>
  <c r="AOL471" i="5" s="1"/>
  <c r="AON471" i="5" s="1"/>
  <c r="AOP471" i="5" s="1"/>
  <c r="AOR471" i="5" s="1"/>
  <c r="AOT471" i="5" s="1"/>
  <c r="AOV471" i="5" s="1"/>
  <c r="AOX471" i="5" s="1"/>
  <c r="AOZ471" i="5" s="1"/>
  <c r="APB471" i="5" s="1"/>
  <c r="APD471" i="5" s="1"/>
  <c r="APF471" i="5" s="1"/>
  <c r="APH471" i="5" s="1"/>
  <c r="APJ471" i="5" s="1"/>
  <c r="APL471" i="5" s="1"/>
  <c r="APN471" i="5" s="1"/>
  <c r="APP471" i="5" s="1"/>
  <c r="APR471" i="5" s="1"/>
  <c r="APT471" i="5" s="1"/>
  <c r="APV471" i="5" s="1"/>
  <c r="APX471" i="5" s="1"/>
  <c r="APZ471" i="5" s="1"/>
  <c r="AQB471" i="5" s="1"/>
  <c r="AQD471" i="5" s="1"/>
  <c r="AQF471" i="5" s="1"/>
  <c r="AQH471" i="5" s="1"/>
  <c r="AQJ471" i="5" s="1"/>
  <c r="AQL471" i="5" s="1"/>
  <c r="AQN471" i="5" s="1"/>
  <c r="AQP471" i="5" s="1"/>
  <c r="AQR471" i="5" s="1"/>
  <c r="AQT471" i="5" s="1"/>
  <c r="AQV471" i="5" s="1"/>
  <c r="AQX471" i="5" s="1"/>
  <c r="AQZ471" i="5" s="1"/>
  <c r="ARB471" i="5" s="1"/>
  <c r="ARD471" i="5" s="1"/>
  <c r="ARF471" i="5" s="1"/>
  <c r="ARH471" i="5" s="1"/>
  <c r="ARJ471" i="5" s="1"/>
  <c r="ARL471" i="5" s="1"/>
  <c r="ARN471" i="5" s="1"/>
  <c r="ARP471" i="5" s="1"/>
  <c r="ARR471" i="5" s="1"/>
  <c r="ART471" i="5" s="1"/>
  <c r="ARV471" i="5" s="1"/>
  <c r="ARX471" i="5" s="1"/>
  <c r="ARZ471" i="5" s="1"/>
  <c r="ASB471" i="5" s="1"/>
  <c r="ASD471" i="5" s="1"/>
  <c r="ASF471" i="5" s="1"/>
  <c r="ASH471" i="5" s="1"/>
  <c r="ASJ471" i="5" s="1"/>
  <c r="ASL471" i="5" s="1"/>
  <c r="ASN471" i="5" s="1"/>
  <c r="ASP471" i="5" s="1"/>
  <c r="ASR471" i="5" s="1"/>
  <c r="AST471" i="5" s="1"/>
  <c r="ASV471" i="5" s="1"/>
  <c r="ASX471" i="5" s="1"/>
  <c r="ASZ471" i="5" s="1"/>
  <c r="ATB471" i="5" s="1"/>
  <c r="ATD471" i="5" s="1"/>
  <c r="ATF471" i="5" s="1"/>
  <c r="ATH471" i="5" s="1"/>
  <c r="ATJ471" i="5" s="1"/>
  <c r="ATL471" i="5" s="1"/>
  <c r="ATN471" i="5" s="1"/>
  <c r="ATP471" i="5" s="1"/>
  <c r="ATR471" i="5" s="1"/>
  <c r="ATT471" i="5" s="1"/>
  <c r="ATV471" i="5" s="1"/>
  <c r="ATX471" i="5" s="1"/>
  <c r="ATZ471" i="5" s="1"/>
  <c r="AUB471" i="5" s="1"/>
  <c r="AUD471" i="5" s="1"/>
  <c r="AUF471" i="5" s="1"/>
  <c r="AUH471" i="5" s="1"/>
  <c r="AUJ471" i="5" s="1"/>
  <c r="AUL471" i="5" s="1"/>
  <c r="AUN471" i="5" s="1"/>
  <c r="AUP471" i="5" s="1"/>
  <c r="AUR471" i="5" s="1"/>
  <c r="AUT471" i="5" s="1"/>
  <c r="AUV471" i="5" s="1"/>
  <c r="AUX471" i="5" s="1"/>
  <c r="AUZ471" i="5" s="1"/>
  <c r="AVB471" i="5" s="1"/>
  <c r="AVD471" i="5" s="1"/>
  <c r="AVF471" i="5" s="1"/>
  <c r="AVH471" i="5" s="1"/>
  <c r="AVJ471" i="5" s="1"/>
  <c r="AVL471" i="5" s="1"/>
  <c r="AVN471" i="5" s="1"/>
  <c r="AVP471" i="5" s="1"/>
  <c r="AVR471" i="5" s="1"/>
  <c r="AVT471" i="5" s="1"/>
  <c r="AVV471" i="5" s="1"/>
  <c r="AVX471" i="5" s="1"/>
  <c r="AVZ471" i="5" s="1"/>
  <c r="AWB471" i="5" s="1"/>
  <c r="AWD471" i="5" s="1"/>
  <c r="AWF471" i="5" s="1"/>
  <c r="AWH471" i="5" s="1"/>
  <c r="AWJ471" i="5" s="1"/>
  <c r="AWL471" i="5" s="1"/>
  <c r="AWN471" i="5" s="1"/>
  <c r="AWP471" i="5" s="1"/>
  <c r="AWR471" i="5" s="1"/>
  <c r="AWT471" i="5" s="1"/>
  <c r="AWV471" i="5" s="1"/>
  <c r="AWX471" i="5" s="1"/>
  <c r="AWZ471" i="5" s="1"/>
  <c r="AXB471" i="5" s="1"/>
  <c r="AXD471" i="5" s="1"/>
  <c r="AXF471" i="5" s="1"/>
  <c r="AXH471" i="5" s="1"/>
  <c r="AXJ471" i="5" s="1"/>
  <c r="AXL471" i="5" s="1"/>
  <c r="AXN471" i="5" s="1"/>
  <c r="AXP471" i="5" s="1"/>
  <c r="AXR471" i="5" s="1"/>
  <c r="AXT471" i="5" s="1"/>
  <c r="AXV471" i="5" s="1"/>
  <c r="AXX471" i="5" s="1"/>
  <c r="AXZ471" i="5" s="1"/>
  <c r="AYB471" i="5" s="1"/>
  <c r="AYD471" i="5" s="1"/>
  <c r="AYF471" i="5" s="1"/>
  <c r="AYH471" i="5" s="1"/>
  <c r="AYJ471" i="5" s="1"/>
  <c r="AYL471" i="5" s="1"/>
  <c r="AYN471" i="5" s="1"/>
  <c r="AYP471" i="5" s="1"/>
  <c r="AYR471" i="5" s="1"/>
  <c r="AYT471" i="5" s="1"/>
  <c r="AYV471" i="5" s="1"/>
  <c r="AYX471" i="5" s="1"/>
  <c r="AYZ471" i="5" s="1"/>
  <c r="AZB471" i="5" s="1"/>
  <c r="AZD471" i="5" s="1"/>
  <c r="AZF471" i="5" s="1"/>
  <c r="AZH471" i="5" s="1"/>
  <c r="AZJ471" i="5" s="1"/>
  <c r="AZL471" i="5" s="1"/>
  <c r="AZN471" i="5" s="1"/>
  <c r="AZP471" i="5" s="1"/>
  <c r="AZR471" i="5" s="1"/>
  <c r="AZT471" i="5" s="1"/>
  <c r="AZV471" i="5" s="1"/>
  <c r="AZX471" i="5" s="1"/>
  <c r="AZZ471" i="5" s="1"/>
  <c r="BAB471" i="5" s="1"/>
  <c r="BAD471" i="5" s="1"/>
  <c r="BAF471" i="5" s="1"/>
  <c r="BAH471" i="5" s="1"/>
  <c r="BAJ471" i="5" s="1"/>
  <c r="BAL471" i="5" s="1"/>
  <c r="BAN471" i="5" s="1"/>
  <c r="BAP471" i="5" s="1"/>
  <c r="BAR471" i="5" s="1"/>
  <c r="BAT471" i="5" s="1"/>
  <c r="BAV471" i="5" s="1"/>
  <c r="BAX471" i="5" s="1"/>
  <c r="BAZ471" i="5" s="1"/>
  <c r="BBB471" i="5" s="1"/>
  <c r="BBD471" i="5" s="1"/>
  <c r="BBF471" i="5" s="1"/>
  <c r="BBH471" i="5" s="1"/>
  <c r="BBJ471" i="5" s="1"/>
  <c r="BBL471" i="5" s="1"/>
  <c r="BBN471" i="5" s="1"/>
  <c r="BBP471" i="5" s="1"/>
  <c r="BBR471" i="5" s="1"/>
  <c r="BBT471" i="5" s="1"/>
  <c r="BBV471" i="5" s="1"/>
  <c r="BBX471" i="5" s="1"/>
  <c r="BBZ471" i="5" s="1"/>
  <c r="BCB471" i="5" s="1"/>
  <c r="BCD471" i="5" s="1"/>
  <c r="BCF471" i="5" s="1"/>
  <c r="BCH471" i="5" s="1"/>
  <c r="BCJ471" i="5" s="1"/>
  <c r="BCL471" i="5" s="1"/>
  <c r="BCN471" i="5" s="1"/>
  <c r="BCP471" i="5" s="1"/>
  <c r="BCR471" i="5" s="1"/>
  <c r="BCT471" i="5" s="1"/>
  <c r="BCV471" i="5" s="1"/>
  <c r="BCX471" i="5" s="1"/>
  <c r="BCZ471" i="5" s="1"/>
  <c r="BDB471" i="5" s="1"/>
  <c r="BDD471" i="5" s="1"/>
  <c r="BDF471" i="5" s="1"/>
  <c r="BDH471" i="5" s="1"/>
  <c r="BDJ471" i="5" s="1"/>
  <c r="BDL471" i="5" s="1"/>
  <c r="BDN471" i="5" s="1"/>
  <c r="BDP471" i="5" s="1"/>
  <c r="BDR471" i="5" s="1"/>
  <c r="BDT471" i="5" s="1"/>
  <c r="BDV471" i="5" s="1"/>
  <c r="BDX471" i="5" s="1"/>
  <c r="BDZ471" i="5" s="1"/>
  <c r="BEB471" i="5" s="1"/>
  <c r="BED471" i="5" s="1"/>
  <c r="BEF471" i="5" s="1"/>
  <c r="BEH471" i="5" s="1"/>
  <c r="BEJ471" i="5" s="1"/>
  <c r="BEL471" i="5" s="1"/>
  <c r="BEN471" i="5" s="1"/>
  <c r="BEP471" i="5" s="1"/>
  <c r="BER471" i="5" s="1"/>
  <c r="BET471" i="5" s="1"/>
  <c r="BEV471" i="5" s="1"/>
  <c r="BEX471" i="5" s="1"/>
  <c r="BEZ471" i="5" s="1"/>
  <c r="BFB471" i="5" s="1"/>
  <c r="BFD471" i="5" s="1"/>
  <c r="BFF471" i="5" s="1"/>
  <c r="BFH471" i="5" s="1"/>
  <c r="BFJ471" i="5" s="1"/>
  <c r="BFL471" i="5" s="1"/>
  <c r="BFN471" i="5" s="1"/>
  <c r="BFP471" i="5" s="1"/>
  <c r="BFR471" i="5" s="1"/>
  <c r="BFT471" i="5" s="1"/>
  <c r="BFV471" i="5" s="1"/>
  <c r="BFX471" i="5" s="1"/>
  <c r="BFZ471" i="5" s="1"/>
  <c r="BGB471" i="5" s="1"/>
  <c r="BGD471" i="5" s="1"/>
  <c r="BGF471" i="5" s="1"/>
  <c r="BGH471" i="5" s="1"/>
  <c r="BGJ471" i="5" s="1"/>
  <c r="BGL471" i="5" s="1"/>
  <c r="BGN471" i="5" s="1"/>
  <c r="BGP471" i="5" s="1"/>
  <c r="BGR471" i="5" s="1"/>
  <c r="BGT471" i="5" s="1"/>
  <c r="BGV471" i="5" s="1"/>
  <c r="BGX471" i="5" s="1"/>
  <c r="BGZ471" i="5" s="1"/>
  <c r="BHB471" i="5" s="1"/>
  <c r="BHD471" i="5" s="1"/>
  <c r="BHF471" i="5" s="1"/>
  <c r="BHH471" i="5" s="1"/>
  <c r="BHJ471" i="5" s="1"/>
  <c r="BHL471" i="5" s="1"/>
  <c r="BHN471" i="5" s="1"/>
  <c r="BHP471" i="5" s="1"/>
  <c r="BHR471" i="5" s="1"/>
  <c r="BHT471" i="5" s="1"/>
  <c r="BHV471" i="5" s="1"/>
  <c r="BHX471" i="5" s="1"/>
  <c r="BHZ471" i="5" s="1"/>
  <c r="BIB471" i="5" s="1"/>
  <c r="BID471" i="5" s="1"/>
  <c r="BIF471" i="5" s="1"/>
  <c r="BIH471" i="5" s="1"/>
  <c r="BIJ471" i="5" s="1"/>
  <c r="BIL471" i="5" s="1"/>
  <c r="BIN471" i="5" s="1"/>
  <c r="BIP471" i="5" s="1"/>
  <c r="BIR471" i="5" s="1"/>
  <c r="BIT471" i="5" s="1"/>
  <c r="BIV471" i="5" s="1"/>
  <c r="BIX471" i="5" s="1"/>
  <c r="BIZ471" i="5" s="1"/>
  <c r="BJB471" i="5" s="1"/>
  <c r="BJD471" i="5" s="1"/>
  <c r="BJF471" i="5" s="1"/>
  <c r="BJH471" i="5" s="1"/>
  <c r="BJJ471" i="5" s="1"/>
  <c r="BJL471" i="5" s="1"/>
  <c r="BJN471" i="5" s="1"/>
  <c r="BJP471" i="5" s="1"/>
  <c r="BJR471" i="5" s="1"/>
  <c r="BJT471" i="5" s="1"/>
  <c r="BJV471" i="5" s="1"/>
  <c r="BJX471" i="5" s="1"/>
  <c r="BJZ471" i="5" s="1"/>
  <c r="BKB471" i="5" s="1"/>
  <c r="BKD471" i="5" s="1"/>
  <c r="BKF471" i="5" s="1"/>
  <c r="BKH471" i="5" s="1"/>
  <c r="BKJ471" i="5" s="1"/>
  <c r="BKL471" i="5" s="1"/>
  <c r="BKN471" i="5" s="1"/>
  <c r="BKP471" i="5" s="1"/>
  <c r="BKR471" i="5" s="1"/>
  <c r="BKT471" i="5" s="1"/>
  <c r="BKV471" i="5" s="1"/>
  <c r="BKX471" i="5" s="1"/>
  <c r="BKZ471" i="5" s="1"/>
  <c r="BLB471" i="5" s="1"/>
  <c r="BLD471" i="5" s="1"/>
  <c r="BLF471" i="5" s="1"/>
  <c r="BLH471" i="5" s="1"/>
  <c r="BLJ471" i="5" s="1"/>
  <c r="BLL471" i="5" s="1"/>
  <c r="BLN471" i="5" s="1"/>
  <c r="BLP471" i="5" s="1"/>
  <c r="BLR471" i="5" s="1"/>
  <c r="BLT471" i="5" s="1"/>
  <c r="BLV471" i="5" s="1"/>
  <c r="BLX471" i="5" s="1"/>
  <c r="BLZ471" i="5" s="1"/>
  <c r="BMB471" i="5" s="1"/>
  <c r="BMD471" i="5" s="1"/>
  <c r="BMF471" i="5" s="1"/>
  <c r="BMH471" i="5" s="1"/>
  <c r="BMJ471" i="5" s="1"/>
  <c r="BML471" i="5" s="1"/>
  <c r="BMN471" i="5" s="1"/>
  <c r="BMP471" i="5" s="1"/>
  <c r="BMR471" i="5" s="1"/>
  <c r="BMT471" i="5" s="1"/>
  <c r="BMV471" i="5" s="1"/>
  <c r="BMX471" i="5" s="1"/>
  <c r="BMZ471" i="5" s="1"/>
  <c r="BNB471" i="5" s="1"/>
  <c r="BND471" i="5" s="1"/>
  <c r="BNF471" i="5" s="1"/>
  <c r="BNH471" i="5" s="1"/>
  <c r="BNJ471" i="5" s="1"/>
  <c r="BNL471" i="5" s="1"/>
  <c r="BNN471" i="5" s="1"/>
  <c r="BNP471" i="5" s="1"/>
  <c r="BNR471" i="5" s="1"/>
  <c r="BNT471" i="5" s="1"/>
  <c r="BNV471" i="5" s="1"/>
  <c r="BNX471" i="5" s="1"/>
  <c r="BNZ471" i="5" s="1"/>
  <c r="BOB471" i="5" s="1"/>
  <c r="BOD471" i="5" s="1"/>
  <c r="BOF471" i="5" s="1"/>
  <c r="BOH471" i="5" s="1"/>
  <c r="BOJ471" i="5" s="1"/>
  <c r="BOL471" i="5" s="1"/>
  <c r="BON471" i="5" s="1"/>
  <c r="BOP471" i="5" s="1"/>
  <c r="BOR471" i="5" s="1"/>
  <c r="BOT471" i="5" s="1"/>
  <c r="BOV471" i="5" s="1"/>
  <c r="BOX471" i="5" s="1"/>
  <c r="BOZ471" i="5" s="1"/>
  <c r="BPB471" i="5" s="1"/>
  <c r="BPD471" i="5" s="1"/>
  <c r="BPF471" i="5" s="1"/>
  <c r="BPH471" i="5" s="1"/>
  <c r="BPJ471" i="5" s="1"/>
  <c r="BPL471" i="5" s="1"/>
  <c r="BPN471" i="5" s="1"/>
  <c r="BPP471" i="5" s="1"/>
  <c r="BPR471" i="5" s="1"/>
  <c r="BPT471" i="5" s="1"/>
  <c r="BPV471" i="5" s="1"/>
  <c r="BPX471" i="5" s="1"/>
  <c r="BPZ471" i="5" s="1"/>
  <c r="BQB471" i="5" s="1"/>
  <c r="BQD471" i="5" s="1"/>
  <c r="BQF471" i="5" s="1"/>
  <c r="BQH471" i="5" s="1"/>
  <c r="BQJ471" i="5" s="1"/>
  <c r="BQL471" i="5" s="1"/>
  <c r="BQN471" i="5" s="1"/>
  <c r="BQP471" i="5" s="1"/>
  <c r="BQR471" i="5" s="1"/>
  <c r="BQT471" i="5" s="1"/>
  <c r="BQV471" i="5" s="1"/>
  <c r="BQX471" i="5" s="1"/>
  <c r="BQZ471" i="5" s="1"/>
  <c r="BRB471" i="5" s="1"/>
  <c r="BRD471" i="5" s="1"/>
  <c r="BRF471" i="5" s="1"/>
  <c r="BRH471" i="5" s="1"/>
  <c r="BRJ471" i="5" s="1"/>
  <c r="BRL471" i="5" s="1"/>
  <c r="BRN471" i="5" s="1"/>
  <c r="BRP471" i="5" s="1"/>
  <c r="BRR471" i="5" s="1"/>
  <c r="BRT471" i="5" s="1"/>
  <c r="BRV471" i="5" s="1"/>
  <c r="BRX471" i="5" s="1"/>
  <c r="BRZ471" i="5" s="1"/>
  <c r="BSB471" i="5" s="1"/>
  <c r="BSD471" i="5" s="1"/>
  <c r="BSF471" i="5" s="1"/>
  <c r="BSH471" i="5" s="1"/>
  <c r="BSJ471" i="5" s="1"/>
  <c r="BSL471" i="5" s="1"/>
  <c r="BSN471" i="5" s="1"/>
  <c r="BSP471" i="5" s="1"/>
  <c r="BSR471" i="5" s="1"/>
  <c r="BST471" i="5" s="1"/>
  <c r="BSV471" i="5" s="1"/>
  <c r="BSX471" i="5" s="1"/>
  <c r="BSZ471" i="5" s="1"/>
  <c r="BTB471" i="5" s="1"/>
  <c r="BTD471" i="5" s="1"/>
  <c r="BTF471" i="5" s="1"/>
  <c r="BTH471" i="5" s="1"/>
  <c r="BTJ471" i="5" s="1"/>
  <c r="BTL471" i="5" s="1"/>
  <c r="BTN471" i="5" s="1"/>
  <c r="BTP471" i="5" s="1"/>
  <c r="BTR471" i="5" s="1"/>
  <c r="BTT471" i="5" s="1"/>
  <c r="BTV471" i="5" s="1"/>
  <c r="BTX471" i="5" s="1"/>
  <c r="BTZ471" i="5" s="1"/>
  <c r="BUB471" i="5" s="1"/>
  <c r="BUD471" i="5" s="1"/>
  <c r="BUF471" i="5" s="1"/>
  <c r="BUH471" i="5" s="1"/>
  <c r="BUJ471" i="5" s="1"/>
  <c r="BUL471" i="5" s="1"/>
  <c r="BUN471" i="5" s="1"/>
  <c r="BUP471" i="5" s="1"/>
  <c r="BUR471" i="5" s="1"/>
  <c r="BUT471" i="5" s="1"/>
  <c r="BUV471" i="5" s="1"/>
  <c r="BUX471" i="5" s="1"/>
  <c r="BUZ471" i="5" s="1"/>
  <c r="BVB471" i="5" s="1"/>
  <c r="BVD471" i="5" s="1"/>
  <c r="BVF471" i="5" s="1"/>
  <c r="BVH471" i="5" s="1"/>
  <c r="BVJ471" i="5" s="1"/>
  <c r="BVL471" i="5" s="1"/>
  <c r="BVN471" i="5" s="1"/>
  <c r="BVP471" i="5" s="1"/>
  <c r="BVR471" i="5" s="1"/>
  <c r="BVT471" i="5" s="1"/>
  <c r="BVV471" i="5" s="1"/>
  <c r="BVX471" i="5" s="1"/>
  <c r="BVZ471" i="5" s="1"/>
  <c r="BWB471" i="5" s="1"/>
  <c r="BWD471" i="5" s="1"/>
  <c r="BWF471" i="5" s="1"/>
  <c r="BWH471" i="5" s="1"/>
  <c r="BWJ471" i="5" s="1"/>
  <c r="BWL471" i="5" s="1"/>
  <c r="BWN471" i="5" s="1"/>
  <c r="BWP471" i="5" s="1"/>
  <c r="BWR471" i="5" s="1"/>
  <c r="BWT471" i="5" s="1"/>
  <c r="BWV471" i="5" s="1"/>
  <c r="BWX471" i="5" s="1"/>
  <c r="BWZ471" i="5" s="1"/>
  <c r="BXB471" i="5" s="1"/>
  <c r="BXD471" i="5" s="1"/>
  <c r="BXF471" i="5" s="1"/>
  <c r="BXH471" i="5" s="1"/>
  <c r="BXJ471" i="5" s="1"/>
  <c r="BXL471" i="5" s="1"/>
  <c r="BXN471" i="5" s="1"/>
  <c r="BXP471" i="5" s="1"/>
  <c r="BXR471" i="5" s="1"/>
  <c r="BXT471" i="5" s="1"/>
  <c r="BXV471" i="5" s="1"/>
  <c r="BXX471" i="5" s="1"/>
  <c r="BXZ471" i="5" s="1"/>
  <c r="BYB471" i="5" s="1"/>
  <c r="BYD471" i="5" s="1"/>
  <c r="BYF471" i="5" s="1"/>
  <c r="BYH471" i="5" s="1"/>
  <c r="BYJ471" i="5" s="1"/>
  <c r="BYL471" i="5" s="1"/>
  <c r="BYN471" i="5" s="1"/>
  <c r="BYP471" i="5" s="1"/>
  <c r="BYR471" i="5" s="1"/>
  <c r="BYT471" i="5" s="1"/>
  <c r="BYV471" i="5" s="1"/>
  <c r="BYX471" i="5" s="1"/>
  <c r="BYZ471" i="5" s="1"/>
  <c r="BZB471" i="5" s="1"/>
  <c r="BZD471" i="5" s="1"/>
  <c r="BZF471" i="5" s="1"/>
  <c r="BZH471" i="5" s="1"/>
  <c r="BZJ471" i="5" s="1"/>
  <c r="BZL471" i="5" s="1"/>
  <c r="BZN471" i="5" s="1"/>
  <c r="BZP471" i="5" s="1"/>
  <c r="BZR471" i="5" s="1"/>
  <c r="BZT471" i="5" s="1"/>
  <c r="BZV471" i="5" s="1"/>
  <c r="BZX471" i="5" s="1"/>
  <c r="BZZ471" i="5" s="1"/>
  <c r="CAB471" i="5" s="1"/>
  <c r="CAD471" i="5" s="1"/>
  <c r="CAF471" i="5" s="1"/>
  <c r="CAH471" i="5" s="1"/>
  <c r="CAJ471" i="5" s="1"/>
  <c r="CAL471" i="5" s="1"/>
  <c r="CAN471" i="5" s="1"/>
  <c r="CAP471" i="5" s="1"/>
  <c r="CAR471" i="5" s="1"/>
  <c r="CAT471" i="5" s="1"/>
  <c r="CAV471" i="5" s="1"/>
  <c r="CAX471" i="5" s="1"/>
  <c r="CAZ471" i="5" s="1"/>
  <c r="CBB471" i="5" s="1"/>
  <c r="CBD471" i="5" s="1"/>
  <c r="CBF471" i="5" s="1"/>
  <c r="CBH471" i="5" s="1"/>
  <c r="CBJ471" i="5" s="1"/>
  <c r="CBL471" i="5" s="1"/>
  <c r="CBN471" i="5" s="1"/>
  <c r="CBP471" i="5" s="1"/>
  <c r="CBR471" i="5" s="1"/>
  <c r="CBT471" i="5" s="1"/>
  <c r="CBV471" i="5" s="1"/>
  <c r="CBX471" i="5" s="1"/>
  <c r="CBZ471" i="5" s="1"/>
  <c r="CCB471" i="5" s="1"/>
  <c r="CCD471" i="5" s="1"/>
  <c r="CCF471" i="5" s="1"/>
  <c r="CCH471" i="5" s="1"/>
  <c r="CCJ471" i="5" s="1"/>
  <c r="CCL471" i="5" s="1"/>
  <c r="CCN471" i="5" s="1"/>
  <c r="CCP471" i="5" s="1"/>
  <c r="CCR471" i="5" s="1"/>
  <c r="CCT471" i="5" s="1"/>
  <c r="CCV471" i="5" s="1"/>
  <c r="CCX471" i="5" s="1"/>
  <c r="CCZ471" i="5" s="1"/>
  <c r="CDB471" i="5" s="1"/>
  <c r="CDD471" i="5" s="1"/>
  <c r="CDF471" i="5" s="1"/>
  <c r="CDH471" i="5" s="1"/>
  <c r="CDJ471" i="5" s="1"/>
  <c r="CDL471" i="5" s="1"/>
  <c r="CDN471" i="5" s="1"/>
  <c r="CDP471" i="5" s="1"/>
  <c r="CDR471" i="5" s="1"/>
  <c r="CDT471" i="5" s="1"/>
  <c r="CDV471" i="5" s="1"/>
  <c r="CDX471" i="5" s="1"/>
  <c r="CDZ471" i="5" s="1"/>
  <c r="CEB471" i="5" s="1"/>
  <c r="CED471" i="5" s="1"/>
  <c r="CEF471" i="5" s="1"/>
  <c r="CEH471" i="5" s="1"/>
  <c r="CEJ471" i="5" s="1"/>
  <c r="CEL471" i="5" s="1"/>
  <c r="CEN471" i="5" s="1"/>
  <c r="CEP471" i="5" s="1"/>
  <c r="CER471" i="5" s="1"/>
  <c r="CET471" i="5" s="1"/>
  <c r="CEV471" i="5" s="1"/>
  <c r="CEX471" i="5" s="1"/>
  <c r="CEZ471" i="5" s="1"/>
  <c r="CFB471" i="5" s="1"/>
  <c r="CFD471" i="5" s="1"/>
  <c r="CFF471" i="5" s="1"/>
  <c r="CFH471" i="5" s="1"/>
  <c r="CFJ471" i="5" s="1"/>
  <c r="CFL471" i="5" s="1"/>
  <c r="CFN471" i="5" s="1"/>
  <c r="CFP471" i="5" s="1"/>
  <c r="CFR471" i="5" s="1"/>
  <c r="CFT471" i="5" s="1"/>
  <c r="CFV471" i="5" s="1"/>
  <c r="CFX471" i="5" s="1"/>
  <c r="CFZ471" i="5" s="1"/>
  <c r="CGB471" i="5" s="1"/>
  <c r="CGD471" i="5" s="1"/>
  <c r="CGF471" i="5" s="1"/>
  <c r="CGH471" i="5" s="1"/>
  <c r="CGJ471" i="5" s="1"/>
  <c r="CGL471" i="5" s="1"/>
  <c r="CGN471" i="5" s="1"/>
  <c r="CGP471" i="5" s="1"/>
  <c r="CGR471" i="5" s="1"/>
  <c r="CGT471" i="5" s="1"/>
  <c r="CGV471" i="5" s="1"/>
  <c r="CGX471" i="5" s="1"/>
  <c r="CGZ471" i="5" s="1"/>
  <c r="CHB471" i="5" s="1"/>
  <c r="CHD471" i="5" s="1"/>
  <c r="CHF471" i="5" s="1"/>
  <c r="CHH471" i="5" s="1"/>
  <c r="CHJ471" i="5" s="1"/>
  <c r="CHL471" i="5" s="1"/>
  <c r="CHN471" i="5" s="1"/>
  <c r="CHP471" i="5" s="1"/>
  <c r="CHR471" i="5" s="1"/>
  <c r="CHT471" i="5" s="1"/>
  <c r="CHV471" i="5" s="1"/>
  <c r="CHX471" i="5" s="1"/>
  <c r="CHZ471" i="5" s="1"/>
  <c r="CIB471" i="5" s="1"/>
  <c r="CID471" i="5" s="1"/>
  <c r="CIF471" i="5" s="1"/>
  <c r="CIH471" i="5" s="1"/>
  <c r="CIJ471" i="5" s="1"/>
  <c r="CIL471" i="5" s="1"/>
  <c r="CIN471" i="5" s="1"/>
  <c r="CIP471" i="5" s="1"/>
  <c r="CIR471" i="5" s="1"/>
  <c r="CIT471" i="5" s="1"/>
  <c r="CIV471" i="5" s="1"/>
  <c r="CIX471" i="5" s="1"/>
  <c r="CIZ471" i="5" s="1"/>
  <c r="CJB471" i="5" s="1"/>
  <c r="CJD471" i="5" s="1"/>
  <c r="CJF471" i="5" s="1"/>
  <c r="CJH471" i="5" s="1"/>
  <c r="CJJ471" i="5" s="1"/>
  <c r="CJL471" i="5" s="1"/>
  <c r="CJN471" i="5" s="1"/>
  <c r="CJP471" i="5" s="1"/>
  <c r="CJR471" i="5" s="1"/>
  <c r="CJT471" i="5" s="1"/>
  <c r="CJV471" i="5" s="1"/>
  <c r="CJX471" i="5" s="1"/>
  <c r="CJZ471" i="5" s="1"/>
  <c r="CKB471" i="5" s="1"/>
  <c r="CKD471" i="5" s="1"/>
  <c r="CKF471" i="5" s="1"/>
  <c r="CKH471" i="5" s="1"/>
  <c r="CKJ471" i="5" s="1"/>
  <c r="CKL471" i="5" s="1"/>
  <c r="CKN471" i="5" s="1"/>
  <c r="CKP471" i="5" s="1"/>
  <c r="CKR471" i="5" s="1"/>
  <c r="CKT471" i="5" s="1"/>
  <c r="CKV471" i="5" s="1"/>
  <c r="CKX471" i="5" s="1"/>
  <c r="CKZ471" i="5" s="1"/>
  <c r="CLB471" i="5" s="1"/>
  <c r="CLD471" i="5" s="1"/>
  <c r="CLF471" i="5" s="1"/>
  <c r="CLH471" i="5" s="1"/>
  <c r="CLJ471" i="5" s="1"/>
  <c r="CLL471" i="5" s="1"/>
  <c r="CLN471" i="5" s="1"/>
  <c r="CLP471" i="5" s="1"/>
  <c r="CLR471" i="5" s="1"/>
  <c r="CLT471" i="5" s="1"/>
  <c r="CLV471" i="5" s="1"/>
  <c r="CLX471" i="5" s="1"/>
  <c r="CLZ471" i="5" s="1"/>
  <c r="CMB471" i="5" s="1"/>
  <c r="CMD471" i="5" s="1"/>
  <c r="CMF471" i="5" s="1"/>
  <c r="CMH471" i="5" s="1"/>
  <c r="CMJ471" i="5" s="1"/>
  <c r="CML471" i="5" s="1"/>
  <c r="CMN471" i="5" s="1"/>
  <c r="CMP471" i="5" s="1"/>
  <c r="CMR471" i="5" s="1"/>
  <c r="CMT471" i="5" s="1"/>
  <c r="CMV471" i="5" s="1"/>
  <c r="CMX471" i="5" s="1"/>
  <c r="CMZ471" i="5" s="1"/>
  <c r="CNB471" i="5" s="1"/>
  <c r="CND471" i="5" s="1"/>
  <c r="CNF471" i="5" s="1"/>
  <c r="CNH471" i="5" s="1"/>
  <c r="CNJ471" i="5" s="1"/>
  <c r="CNL471" i="5" s="1"/>
  <c r="CNN471" i="5" s="1"/>
  <c r="CNP471" i="5" s="1"/>
  <c r="CNR471" i="5" s="1"/>
  <c r="CNT471" i="5" s="1"/>
  <c r="CNV471" i="5" s="1"/>
  <c r="CNX471" i="5" s="1"/>
  <c r="CNZ471" i="5" s="1"/>
  <c r="COB471" i="5" s="1"/>
  <c r="COD471" i="5" s="1"/>
  <c r="COF471" i="5" s="1"/>
  <c r="COH471" i="5" s="1"/>
  <c r="COJ471" i="5" s="1"/>
  <c r="COL471" i="5" s="1"/>
  <c r="CON471" i="5" s="1"/>
  <c r="COP471" i="5" s="1"/>
  <c r="COR471" i="5" s="1"/>
  <c r="COT471" i="5" s="1"/>
  <c r="COV471" i="5" s="1"/>
  <c r="COX471" i="5" s="1"/>
  <c r="COZ471" i="5" s="1"/>
  <c r="CPB471" i="5" s="1"/>
  <c r="CPD471" i="5" s="1"/>
  <c r="CPF471" i="5" s="1"/>
  <c r="CPH471" i="5" s="1"/>
  <c r="CPJ471" i="5" s="1"/>
  <c r="CPL471" i="5" s="1"/>
  <c r="CPN471" i="5" s="1"/>
  <c r="CPP471" i="5" s="1"/>
  <c r="CPR471" i="5" s="1"/>
  <c r="CPT471" i="5" s="1"/>
  <c r="CPV471" i="5" s="1"/>
  <c r="CPX471" i="5" s="1"/>
  <c r="CPZ471" i="5" s="1"/>
  <c r="CQB471" i="5" s="1"/>
  <c r="CQD471" i="5" s="1"/>
  <c r="CQF471" i="5" s="1"/>
  <c r="CQH471" i="5" s="1"/>
  <c r="CQJ471" i="5" s="1"/>
  <c r="CQL471" i="5" s="1"/>
  <c r="CQN471" i="5" s="1"/>
  <c r="CQP471" i="5" s="1"/>
  <c r="CQR471" i="5" s="1"/>
  <c r="CQT471" i="5" s="1"/>
  <c r="CQV471" i="5" s="1"/>
  <c r="CQX471" i="5" s="1"/>
  <c r="CQZ471" i="5" s="1"/>
  <c r="CRB471" i="5" s="1"/>
  <c r="CRD471" i="5" s="1"/>
  <c r="CRF471" i="5" s="1"/>
  <c r="CRH471" i="5" s="1"/>
  <c r="CRJ471" i="5" s="1"/>
  <c r="CRL471" i="5" s="1"/>
  <c r="CRN471" i="5" s="1"/>
  <c r="CRP471" i="5" s="1"/>
  <c r="CRR471" i="5" s="1"/>
  <c r="CRT471" i="5" s="1"/>
  <c r="CRV471" i="5" s="1"/>
  <c r="CRX471" i="5" s="1"/>
  <c r="CRZ471" i="5" s="1"/>
  <c r="CSB471" i="5" s="1"/>
  <c r="CSD471" i="5" s="1"/>
  <c r="CSF471" i="5" s="1"/>
  <c r="CSH471" i="5" s="1"/>
  <c r="CSJ471" i="5" s="1"/>
  <c r="CSL471" i="5" s="1"/>
  <c r="CSN471" i="5" s="1"/>
  <c r="CSP471" i="5" s="1"/>
  <c r="CSR471" i="5" s="1"/>
  <c r="CST471" i="5" s="1"/>
  <c r="CSV471" i="5" s="1"/>
  <c r="CSX471" i="5" s="1"/>
  <c r="CSZ471" i="5" s="1"/>
  <c r="CTB471" i="5" s="1"/>
  <c r="CTD471" i="5" s="1"/>
  <c r="CTF471" i="5" s="1"/>
  <c r="CTH471" i="5" s="1"/>
  <c r="CTJ471" i="5" s="1"/>
  <c r="CTL471" i="5" s="1"/>
  <c r="CTN471" i="5" s="1"/>
  <c r="CTP471" i="5" s="1"/>
  <c r="CTR471" i="5" s="1"/>
  <c r="CTT471" i="5" s="1"/>
  <c r="CTV471" i="5" s="1"/>
  <c r="CTX471" i="5" s="1"/>
  <c r="CTZ471" i="5" s="1"/>
  <c r="CUB471" i="5" s="1"/>
  <c r="CUD471" i="5" s="1"/>
  <c r="CUF471" i="5" s="1"/>
  <c r="CUH471" i="5" s="1"/>
  <c r="CUJ471" i="5" s="1"/>
  <c r="CUL471" i="5" s="1"/>
  <c r="CUN471" i="5" s="1"/>
  <c r="CUP471" i="5" s="1"/>
  <c r="CUR471" i="5" s="1"/>
  <c r="CUT471" i="5" s="1"/>
  <c r="CUV471" i="5" s="1"/>
  <c r="CUX471" i="5" s="1"/>
  <c r="CUZ471" i="5" s="1"/>
  <c r="CVB471" i="5" s="1"/>
  <c r="CVD471" i="5" s="1"/>
  <c r="CVF471" i="5" s="1"/>
  <c r="CVH471" i="5" s="1"/>
  <c r="CVJ471" i="5" s="1"/>
  <c r="CVL471" i="5" s="1"/>
  <c r="CVN471" i="5" s="1"/>
  <c r="CVP471" i="5" s="1"/>
  <c r="CVR471" i="5" s="1"/>
  <c r="CVT471" i="5" s="1"/>
  <c r="CVV471" i="5" s="1"/>
  <c r="CVX471" i="5" s="1"/>
  <c r="CVZ471" i="5" s="1"/>
  <c r="CWB471" i="5" s="1"/>
  <c r="CWD471" i="5" s="1"/>
  <c r="CWF471" i="5" s="1"/>
  <c r="CWH471" i="5" s="1"/>
  <c r="CWJ471" i="5" s="1"/>
  <c r="CWL471" i="5" s="1"/>
  <c r="CWN471" i="5" s="1"/>
  <c r="CWP471" i="5" s="1"/>
  <c r="CWR471" i="5" s="1"/>
  <c r="CWT471" i="5" s="1"/>
  <c r="CWV471" i="5" s="1"/>
  <c r="CWX471" i="5" s="1"/>
  <c r="CWZ471" i="5" s="1"/>
  <c r="CXB471" i="5" s="1"/>
  <c r="CXD471" i="5" s="1"/>
  <c r="CXF471" i="5" s="1"/>
  <c r="CXH471" i="5" s="1"/>
  <c r="CXJ471" i="5" s="1"/>
  <c r="CXL471" i="5" s="1"/>
  <c r="CXN471" i="5" s="1"/>
  <c r="CXP471" i="5" s="1"/>
  <c r="CXR471" i="5" s="1"/>
  <c r="CXT471" i="5" s="1"/>
  <c r="CXV471" i="5" s="1"/>
  <c r="CXX471" i="5" s="1"/>
  <c r="CXZ471" i="5" s="1"/>
  <c r="CYB471" i="5" s="1"/>
  <c r="CYD471" i="5" s="1"/>
  <c r="CYF471" i="5" s="1"/>
  <c r="CYH471" i="5" s="1"/>
  <c r="CYJ471" i="5" s="1"/>
  <c r="CYL471" i="5" s="1"/>
  <c r="CYN471" i="5" s="1"/>
  <c r="CYP471" i="5" s="1"/>
  <c r="CYR471" i="5" s="1"/>
  <c r="CYT471" i="5" s="1"/>
  <c r="CYV471" i="5" s="1"/>
  <c r="CYX471" i="5" s="1"/>
  <c r="CYZ471" i="5" s="1"/>
  <c r="CZB471" i="5" s="1"/>
  <c r="CZD471" i="5" s="1"/>
  <c r="CZF471" i="5" s="1"/>
  <c r="CZH471" i="5" s="1"/>
  <c r="CZJ471" i="5" s="1"/>
  <c r="CZL471" i="5" s="1"/>
  <c r="CZN471" i="5" s="1"/>
  <c r="CZP471" i="5" s="1"/>
  <c r="CZR471" i="5" s="1"/>
  <c r="CZT471" i="5" s="1"/>
  <c r="CZV471" i="5" s="1"/>
  <c r="CZX471" i="5" s="1"/>
  <c r="CZZ471" i="5" s="1"/>
  <c r="DAB471" i="5" s="1"/>
  <c r="DAD471" i="5" s="1"/>
  <c r="DAF471" i="5" s="1"/>
  <c r="DAH471" i="5" s="1"/>
  <c r="DAJ471" i="5" s="1"/>
  <c r="DAL471" i="5" s="1"/>
  <c r="DAN471" i="5" s="1"/>
  <c r="DAP471" i="5" s="1"/>
  <c r="DAR471" i="5" s="1"/>
  <c r="DAT471" i="5" s="1"/>
  <c r="DAV471" i="5" s="1"/>
  <c r="DAX471" i="5" s="1"/>
  <c r="DAZ471" i="5" s="1"/>
  <c r="DBB471" i="5" s="1"/>
  <c r="DBD471" i="5" s="1"/>
  <c r="DBF471" i="5" s="1"/>
  <c r="DBH471" i="5" s="1"/>
  <c r="DBJ471" i="5" s="1"/>
  <c r="DBL471" i="5" s="1"/>
  <c r="DBN471" i="5" s="1"/>
  <c r="DBP471" i="5" s="1"/>
  <c r="DBR471" i="5" s="1"/>
  <c r="DBT471" i="5" s="1"/>
  <c r="DBV471" i="5" s="1"/>
  <c r="DBX471" i="5" s="1"/>
  <c r="DBZ471" i="5" s="1"/>
  <c r="DCB471" i="5" s="1"/>
  <c r="DCD471" i="5" s="1"/>
  <c r="DCF471" i="5" s="1"/>
  <c r="DCH471" i="5" s="1"/>
  <c r="DCJ471" i="5" s="1"/>
  <c r="DCL471" i="5" s="1"/>
  <c r="DCN471" i="5" s="1"/>
  <c r="DCP471" i="5" s="1"/>
  <c r="DCR471" i="5" s="1"/>
  <c r="DCT471" i="5" s="1"/>
  <c r="DCV471" i="5" s="1"/>
  <c r="DCX471" i="5" s="1"/>
  <c r="DCZ471" i="5" s="1"/>
  <c r="DDB471" i="5" s="1"/>
  <c r="DDD471" i="5" s="1"/>
  <c r="DDF471" i="5" s="1"/>
  <c r="DDH471" i="5" s="1"/>
  <c r="DDJ471" i="5" s="1"/>
  <c r="DDL471" i="5" s="1"/>
  <c r="DDN471" i="5" s="1"/>
  <c r="DDP471" i="5" s="1"/>
  <c r="DDR471" i="5" s="1"/>
  <c r="DDT471" i="5" s="1"/>
  <c r="DDV471" i="5" s="1"/>
  <c r="DDX471" i="5" s="1"/>
  <c r="DDZ471" i="5" s="1"/>
  <c r="DEB471" i="5" s="1"/>
  <c r="DED471" i="5" s="1"/>
  <c r="DEF471" i="5" s="1"/>
  <c r="DEH471" i="5" s="1"/>
  <c r="DEJ471" i="5" s="1"/>
  <c r="DEL471" i="5" s="1"/>
  <c r="DEN471" i="5" s="1"/>
  <c r="DEP471" i="5" s="1"/>
  <c r="DER471" i="5" s="1"/>
  <c r="DET471" i="5" s="1"/>
  <c r="DEV471" i="5" s="1"/>
  <c r="DEX471" i="5" s="1"/>
  <c r="DEZ471" i="5" s="1"/>
  <c r="DFB471" i="5" s="1"/>
  <c r="DFD471" i="5" s="1"/>
  <c r="DFF471" i="5" s="1"/>
  <c r="DFH471" i="5" s="1"/>
  <c r="DFJ471" i="5" s="1"/>
  <c r="DFL471" i="5" s="1"/>
  <c r="DFN471" i="5" s="1"/>
  <c r="DFP471" i="5" s="1"/>
  <c r="DFR471" i="5" s="1"/>
  <c r="DFT471" i="5" s="1"/>
  <c r="DFV471" i="5" s="1"/>
  <c r="DFX471" i="5" s="1"/>
  <c r="DFZ471" i="5" s="1"/>
  <c r="DGB471" i="5" s="1"/>
  <c r="DGD471" i="5" s="1"/>
  <c r="DGF471" i="5" s="1"/>
  <c r="DGH471" i="5" s="1"/>
  <c r="DGJ471" i="5" s="1"/>
  <c r="DGL471" i="5" s="1"/>
  <c r="DGN471" i="5" s="1"/>
  <c r="DGP471" i="5" s="1"/>
  <c r="DGR471" i="5" s="1"/>
  <c r="DGT471" i="5" s="1"/>
  <c r="DGV471" i="5" s="1"/>
  <c r="DGX471" i="5" s="1"/>
  <c r="DGZ471" i="5" s="1"/>
  <c r="DHB471" i="5" s="1"/>
  <c r="DHD471" i="5" s="1"/>
  <c r="DHF471" i="5" s="1"/>
  <c r="DHH471" i="5" s="1"/>
  <c r="DHJ471" i="5" s="1"/>
  <c r="DHL471" i="5" s="1"/>
  <c r="DHN471" i="5" s="1"/>
  <c r="DHP471" i="5" s="1"/>
  <c r="DHR471" i="5" s="1"/>
  <c r="DHT471" i="5" s="1"/>
  <c r="DHV471" i="5" s="1"/>
  <c r="DHX471" i="5" s="1"/>
  <c r="DHZ471" i="5" s="1"/>
  <c r="DIB471" i="5" s="1"/>
  <c r="DID471" i="5" s="1"/>
  <c r="DIF471" i="5" s="1"/>
  <c r="DIH471" i="5" s="1"/>
  <c r="DIJ471" i="5" s="1"/>
  <c r="DIL471" i="5" s="1"/>
  <c r="DIN471" i="5" s="1"/>
  <c r="DIP471" i="5" s="1"/>
  <c r="DIR471" i="5" s="1"/>
  <c r="DIT471" i="5" s="1"/>
  <c r="DIV471" i="5" s="1"/>
  <c r="DIX471" i="5" s="1"/>
  <c r="DIZ471" i="5" s="1"/>
  <c r="DJB471" i="5" s="1"/>
  <c r="DJD471" i="5" s="1"/>
  <c r="DJF471" i="5" s="1"/>
  <c r="DJH471" i="5" s="1"/>
  <c r="DJJ471" i="5" s="1"/>
  <c r="DJL471" i="5" s="1"/>
  <c r="DJN471" i="5" s="1"/>
  <c r="DJP471" i="5" s="1"/>
  <c r="DJR471" i="5" s="1"/>
  <c r="DJT471" i="5" s="1"/>
  <c r="DJV471" i="5" s="1"/>
  <c r="DJX471" i="5" s="1"/>
  <c r="DJZ471" i="5" s="1"/>
  <c r="DKB471" i="5" s="1"/>
  <c r="DKD471" i="5" s="1"/>
  <c r="DKF471" i="5" s="1"/>
  <c r="DKH471" i="5" s="1"/>
  <c r="DKJ471" i="5" s="1"/>
  <c r="DKL471" i="5" s="1"/>
  <c r="DKN471" i="5" s="1"/>
  <c r="DKP471" i="5" s="1"/>
  <c r="DKR471" i="5" s="1"/>
  <c r="DKT471" i="5" s="1"/>
  <c r="DKV471" i="5" s="1"/>
  <c r="DKX471" i="5" s="1"/>
  <c r="DKZ471" i="5" s="1"/>
  <c r="DLB471" i="5" s="1"/>
  <c r="DLD471" i="5" s="1"/>
  <c r="DLF471" i="5" s="1"/>
  <c r="DLH471" i="5" s="1"/>
  <c r="DLJ471" i="5" s="1"/>
  <c r="DLL471" i="5" s="1"/>
  <c r="DLN471" i="5" s="1"/>
  <c r="DLP471" i="5" s="1"/>
  <c r="DLR471" i="5" s="1"/>
  <c r="DLT471" i="5" s="1"/>
  <c r="DLV471" i="5" s="1"/>
  <c r="DLX471" i="5" s="1"/>
  <c r="DLZ471" i="5" s="1"/>
  <c r="DMB471" i="5" s="1"/>
  <c r="DMD471" i="5" s="1"/>
  <c r="DMF471" i="5" s="1"/>
  <c r="DMH471" i="5" s="1"/>
  <c r="DMJ471" i="5" s="1"/>
  <c r="DML471" i="5" s="1"/>
  <c r="DMN471" i="5" s="1"/>
  <c r="DMP471" i="5" s="1"/>
  <c r="DMR471" i="5" s="1"/>
  <c r="DMT471" i="5" s="1"/>
  <c r="DMV471" i="5" s="1"/>
  <c r="DMX471" i="5" s="1"/>
  <c r="DMZ471" i="5" s="1"/>
  <c r="DNB471" i="5" s="1"/>
  <c r="DND471" i="5" s="1"/>
  <c r="DNF471" i="5" s="1"/>
  <c r="DNH471" i="5" s="1"/>
  <c r="DNJ471" i="5" s="1"/>
  <c r="DNL471" i="5" s="1"/>
  <c r="DNN471" i="5" s="1"/>
  <c r="DNP471" i="5" s="1"/>
  <c r="DNR471" i="5" s="1"/>
  <c r="DNT471" i="5" s="1"/>
  <c r="DNV471" i="5" s="1"/>
  <c r="DNX471" i="5" s="1"/>
  <c r="DNZ471" i="5" s="1"/>
  <c r="DOB471" i="5" s="1"/>
  <c r="DOD471" i="5" s="1"/>
  <c r="DOF471" i="5" s="1"/>
  <c r="DOH471" i="5" s="1"/>
  <c r="DOJ471" i="5" s="1"/>
  <c r="DOL471" i="5" s="1"/>
  <c r="DON471" i="5" s="1"/>
  <c r="DOP471" i="5" s="1"/>
  <c r="DOR471" i="5" s="1"/>
  <c r="DOT471" i="5" s="1"/>
  <c r="DOV471" i="5" s="1"/>
  <c r="DOX471" i="5" s="1"/>
  <c r="DOZ471" i="5" s="1"/>
  <c r="DPB471" i="5" s="1"/>
  <c r="DPD471" i="5" s="1"/>
  <c r="DPF471" i="5" s="1"/>
  <c r="DPH471" i="5" s="1"/>
  <c r="DPJ471" i="5" s="1"/>
  <c r="DPL471" i="5" s="1"/>
  <c r="DPN471" i="5" s="1"/>
  <c r="DPP471" i="5" s="1"/>
  <c r="DPR471" i="5" s="1"/>
  <c r="DPT471" i="5" s="1"/>
  <c r="DPV471" i="5" s="1"/>
  <c r="DPX471" i="5" s="1"/>
  <c r="DPZ471" i="5" s="1"/>
  <c r="DQB471" i="5" s="1"/>
  <c r="DQD471" i="5" s="1"/>
  <c r="DQF471" i="5" s="1"/>
  <c r="DQH471" i="5" s="1"/>
  <c r="DQJ471" i="5" s="1"/>
  <c r="DQL471" i="5" s="1"/>
  <c r="DQN471" i="5" s="1"/>
  <c r="DQP471" i="5" s="1"/>
  <c r="DQR471" i="5" s="1"/>
  <c r="DQT471" i="5" s="1"/>
  <c r="DQV471" i="5" s="1"/>
  <c r="DQX471" i="5" s="1"/>
  <c r="DQZ471" i="5" s="1"/>
  <c r="DRB471" i="5" s="1"/>
  <c r="DRD471" i="5" s="1"/>
  <c r="DRF471" i="5" s="1"/>
  <c r="DRH471" i="5" s="1"/>
  <c r="DRJ471" i="5" s="1"/>
  <c r="DRL471" i="5" s="1"/>
  <c r="DRN471" i="5" s="1"/>
  <c r="DRP471" i="5" s="1"/>
  <c r="DRR471" i="5" s="1"/>
  <c r="DRT471" i="5" s="1"/>
  <c r="DRV471" i="5" s="1"/>
  <c r="DRX471" i="5" s="1"/>
  <c r="DRZ471" i="5" s="1"/>
  <c r="DSB471" i="5" s="1"/>
  <c r="DSD471" i="5" s="1"/>
  <c r="DSF471" i="5" s="1"/>
  <c r="DSH471" i="5" s="1"/>
  <c r="DSJ471" i="5" s="1"/>
  <c r="DSL471" i="5" s="1"/>
  <c r="DSN471" i="5" s="1"/>
  <c r="DSP471" i="5" s="1"/>
  <c r="DSR471" i="5" s="1"/>
  <c r="DST471" i="5" s="1"/>
  <c r="DSV471" i="5" s="1"/>
  <c r="DSX471" i="5" s="1"/>
  <c r="DSZ471" i="5" s="1"/>
  <c r="DTB471" i="5" s="1"/>
  <c r="DTD471" i="5" s="1"/>
  <c r="DTF471" i="5" s="1"/>
  <c r="DTH471" i="5" s="1"/>
  <c r="DTJ471" i="5" s="1"/>
  <c r="DTL471" i="5" s="1"/>
  <c r="DTN471" i="5" s="1"/>
  <c r="DTP471" i="5" s="1"/>
  <c r="DTR471" i="5" s="1"/>
  <c r="DTT471" i="5" s="1"/>
  <c r="DTV471" i="5" s="1"/>
  <c r="DTX471" i="5" s="1"/>
  <c r="DTZ471" i="5" s="1"/>
  <c r="DUB471" i="5" s="1"/>
  <c r="DUD471" i="5" s="1"/>
  <c r="DUF471" i="5" s="1"/>
  <c r="DUH471" i="5" s="1"/>
  <c r="DUJ471" i="5" s="1"/>
  <c r="DUL471" i="5" s="1"/>
  <c r="DUN471" i="5" s="1"/>
  <c r="DUP471" i="5" s="1"/>
  <c r="DUR471" i="5" s="1"/>
  <c r="DUT471" i="5" s="1"/>
  <c r="DUV471" i="5" s="1"/>
  <c r="DUX471" i="5" s="1"/>
  <c r="DUZ471" i="5" s="1"/>
  <c r="DVB471" i="5" s="1"/>
  <c r="DVD471" i="5" s="1"/>
  <c r="DVF471" i="5" s="1"/>
  <c r="DVH471" i="5" s="1"/>
  <c r="DVJ471" i="5" s="1"/>
  <c r="DVL471" i="5" s="1"/>
  <c r="DVN471" i="5" s="1"/>
  <c r="DVP471" i="5" s="1"/>
  <c r="DVR471" i="5" s="1"/>
  <c r="DVT471" i="5" s="1"/>
  <c r="DVV471" i="5" s="1"/>
  <c r="DVX471" i="5" s="1"/>
  <c r="DVZ471" i="5" s="1"/>
  <c r="DWB471" i="5" s="1"/>
  <c r="DWD471" i="5" s="1"/>
  <c r="DWF471" i="5" s="1"/>
  <c r="DWH471" i="5" s="1"/>
  <c r="DWJ471" i="5" s="1"/>
  <c r="DWL471" i="5" s="1"/>
  <c r="DWN471" i="5" s="1"/>
  <c r="DWP471" i="5" s="1"/>
  <c r="DWR471" i="5" s="1"/>
  <c r="DWT471" i="5" s="1"/>
  <c r="DWV471" i="5" s="1"/>
  <c r="DWX471" i="5" s="1"/>
  <c r="DWZ471" i="5" s="1"/>
  <c r="DXB471" i="5" s="1"/>
  <c r="DXD471" i="5" s="1"/>
  <c r="DXF471" i="5" s="1"/>
  <c r="DXH471" i="5" s="1"/>
  <c r="DXJ471" i="5" s="1"/>
  <c r="DXL471" i="5" s="1"/>
  <c r="DXN471" i="5" s="1"/>
  <c r="DXP471" i="5" s="1"/>
  <c r="DXR471" i="5" s="1"/>
  <c r="DXT471" i="5" s="1"/>
  <c r="DXV471" i="5" s="1"/>
  <c r="DXX471" i="5" s="1"/>
  <c r="DXZ471" i="5" s="1"/>
  <c r="DYB471" i="5" s="1"/>
  <c r="DYD471" i="5" s="1"/>
  <c r="DYF471" i="5" s="1"/>
  <c r="DYH471" i="5" s="1"/>
  <c r="DYJ471" i="5" s="1"/>
  <c r="DYL471" i="5" s="1"/>
  <c r="DYN471" i="5" s="1"/>
  <c r="DYP471" i="5" s="1"/>
  <c r="DYR471" i="5" s="1"/>
  <c r="DYT471" i="5" s="1"/>
  <c r="DYV471" i="5" s="1"/>
  <c r="DYX471" i="5" s="1"/>
  <c r="DYZ471" i="5" s="1"/>
  <c r="DZB471" i="5" s="1"/>
  <c r="DZD471" i="5" s="1"/>
  <c r="DZF471" i="5" s="1"/>
  <c r="DZH471" i="5" s="1"/>
  <c r="DZJ471" i="5" s="1"/>
  <c r="DZL471" i="5" s="1"/>
  <c r="DZN471" i="5" s="1"/>
  <c r="DZP471" i="5" s="1"/>
  <c r="DZR471" i="5" s="1"/>
  <c r="DZT471" i="5" s="1"/>
  <c r="DZV471" i="5" s="1"/>
  <c r="DZX471" i="5" s="1"/>
  <c r="DZZ471" i="5" s="1"/>
  <c r="EAB471" i="5" s="1"/>
  <c r="EAD471" i="5" s="1"/>
  <c r="EAF471" i="5" s="1"/>
  <c r="EAH471" i="5" s="1"/>
  <c r="EAJ471" i="5" s="1"/>
  <c r="EAL471" i="5" s="1"/>
  <c r="EAN471" i="5" s="1"/>
  <c r="EAP471" i="5" s="1"/>
  <c r="EAR471" i="5" s="1"/>
  <c r="EAT471" i="5" s="1"/>
  <c r="EAV471" i="5" s="1"/>
  <c r="EAX471" i="5" s="1"/>
  <c r="EAZ471" i="5" s="1"/>
  <c r="EBB471" i="5" s="1"/>
  <c r="EBD471" i="5" s="1"/>
  <c r="EBF471" i="5" s="1"/>
  <c r="EBH471" i="5" s="1"/>
  <c r="EBJ471" i="5" s="1"/>
  <c r="EBL471" i="5" s="1"/>
  <c r="EBN471" i="5" s="1"/>
  <c r="EBP471" i="5" s="1"/>
  <c r="EBR471" i="5" s="1"/>
  <c r="EBT471" i="5" s="1"/>
  <c r="EBV471" i="5" s="1"/>
  <c r="EBX471" i="5" s="1"/>
  <c r="EBZ471" i="5" s="1"/>
  <c r="ECB471" i="5" s="1"/>
  <c r="ECD471" i="5" s="1"/>
  <c r="ECF471" i="5" s="1"/>
  <c r="ECH471" i="5" s="1"/>
  <c r="ECJ471" i="5" s="1"/>
  <c r="ECL471" i="5" s="1"/>
  <c r="ECN471" i="5" s="1"/>
  <c r="ECP471" i="5" s="1"/>
  <c r="ECR471" i="5" s="1"/>
  <c r="ECT471" i="5" s="1"/>
  <c r="ECV471" i="5" s="1"/>
  <c r="ECX471" i="5" s="1"/>
  <c r="ECZ471" i="5" s="1"/>
  <c r="EDB471" i="5" s="1"/>
  <c r="EDD471" i="5" s="1"/>
  <c r="EDF471" i="5" s="1"/>
  <c r="EDH471" i="5" s="1"/>
  <c r="EDJ471" i="5" s="1"/>
  <c r="EDL471" i="5" s="1"/>
  <c r="EDN471" i="5" s="1"/>
  <c r="EDP471" i="5" s="1"/>
  <c r="EDR471" i="5" s="1"/>
  <c r="EDT471" i="5" s="1"/>
  <c r="EDV471" i="5" s="1"/>
  <c r="EDX471" i="5" s="1"/>
  <c r="EDZ471" i="5" s="1"/>
  <c r="EEB471" i="5" s="1"/>
  <c r="EED471" i="5" s="1"/>
  <c r="EEF471" i="5" s="1"/>
  <c r="EEH471" i="5" s="1"/>
  <c r="EEJ471" i="5" s="1"/>
  <c r="EEL471" i="5" s="1"/>
  <c r="EEN471" i="5" s="1"/>
  <c r="EEP471" i="5" s="1"/>
  <c r="EER471" i="5" s="1"/>
  <c r="EET471" i="5" s="1"/>
  <c r="EEV471" i="5" s="1"/>
  <c r="EEX471" i="5" s="1"/>
  <c r="EEZ471" i="5" s="1"/>
  <c r="EFB471" i="5" s="1"/>
  <c r="EFD471" i="5" s="1"/>
  <c r="EFF471" i="5" s="1"/>
  <c r="EFH471" i="5" s="1"/>
  <c r="EFJ471" i="5" s="1"/>
  <c r="EFL471" i="5" s="1"/>
  <c r="EFN471" i="5" s="1"/>
  <c r="EFP471" i="5" s="1"/>
  <c r="EFR471" i="5" s="1"/>
  <c r="EFT471" i="5" s="1"/>
  <c r="EFV471" i="5" s="1"/>
  <c r="EFX471" i="5" s="1"/>
  <c r="EFZ471" i="5" s="1"/>
  <c r="EGB471" i="5" s="1"/>
  <c r="EGD471" i="5" s="1"/>
  <c r="EGF471" i="5" s="1"/>
  <c r="EGH471" i="5" s="1"/>
  <c r="EGJ471" i="5" s="1"/>
  <c r="EGL471" i="5" s="1"/>
  <c r="EGN471" i="5" s="1"/>
  <c r="EGP471" i="5" s="1"/>
  <c r="EGR471" i="5" s="1"/>
  <c r="EGT471" i="5" s="1"/>
  <c r="EGV471" i="5" s="1"/>
  <c r="EGX471" i="5" s="1"/>
  <c r="EGZ471" i="5" s="1"/>
  <c r="EHB471" i="5" s="1"/>
  <c r="EHD471" i="5" s="1"/>
  <c r="EHF471" i="5" s="1"/>
  <c r="EHH471" i="5" s="1"/>
  <c r="EHJ471" i="5" s="1"/>
  <c r="EHL471" i="5" s="1"/>
  <c r="EHN471" i="5" s="1"/>
  <c r="EHP471" i="5" s="1"/>
  <c r="EHR471" i="5" s="1"/>
  <c r="EHT471" i="5" s="1"/>
  <c r="EHV471" i="5" s="1"/>
  <c r="EHX471" i="5" s="1"/>
  <c r="EHZ471" i="5" s="1"/>
  <c r="EIB471" i="5" s="1"/>
  <c r="EID471" i="5" s="1"/>
  <c r="EIF471" i="5" s="1"/>
  <c r="EIH471" i="5" s="1"/>
  <c r="EIJ471" i="5" s="1"/>
  <c r="EIL471" i="5" s="1"/>
  <c r="EIN471" i="5" s="1"/>
  <c r="EIP471" i="5" s="1"/>
  <c r="EIR471" i="5" s="1"/>
  <c r="EIT471" i="5" s="1"/>
  <c r="EIV471" i="5" s="1"/>
  <c r="EIX471" i="5" s="1"/>
  <c r="EIZ471" i="5" s="1"/>
  <c r="EJB471" i="5" s="1"/>
  <c r="EJD471" i="5" s="1"/>
  <c r="EJF471" i="5" s="1"/>
  <c r="EJH471" i="5" s="1"/>
  <c r="EJJ471" i="5" s="1"/>
  <c r="EJL471" i="5" s="1"/>
  <c r="EJN471" i="5" s="1"/>
  <c r="EJP471" i="5" s="1"/>
  <c r="EJR471" i="5" s="1"/>
  <c r="EJT471" i="5" s="1"/>
  <c r="EJV471" i="5" s="1"/>
  <c r="EJX471" i="5" s="1"/>
  <c r="EJZ471" i="5" s="1"/>
  <c r="EKB471" i="5" s="1"/>
  <c r="EKD471" i="5" s="1"/>
  <c r="EKF471" i="5" s="1"/>
  <c r="EKH471" i="5" s="1"/>
  <c r="EKJ471" i="5" s="1"/>
  <c r="EKL471" i="5" s="1"/>
  <c r="EKN471" i="5" s="1"/>
  <c r="EKP471" i="5" s="1"/>
  <c r="EKR471" i="5" s="1"/>
  <c r="EKT471" i="5" s="1"/>
  <c r="EKV471" i="5" s="1"/>
  <c r="EKX471" i="5" s="1"/>
  <c r="EKZ471" i="5" s="1"/>
  <c r="ELB471" i="5" s="1"/>
  <c r="ELD471" i="5" s="1"/>
  <c r="ELF471" i="5" s="1"/>
  <c r="ELH471" i="5" s="1"/>
  <c r="ELJ471" i="5" s="1"/>
  <c r="ELL471" i="5" s="1"/>
  <c r="ELN471" i="5" s="1"/>
  <c r="ELP471" i="5" s="1"/>
  <c r="ELR471" i="5" s="1"/>
  <c r="ELT471" i="5" s="1"/>
  <c r="ELV471" i="5" s="1"/>
  <c r="ELX471" i="5" s="1"/>
  <c r="ELZ471" i="5" s="1"/>
  <c r="EMB471" i="5" s="1"/>
  <c r="EMD471" i="5" s="1"/>
  <c r="EMF471" i="5" s="1"/>
  <c r="EMH471" i="5" s="1"/>
  <c r="EMJ471" i="5" s="1"/>
  <c r="EML471" i="5" s="1"/>
  <c r="EMN471" i="5" s="1"/>
  <c r="EMP471" i="5" s="1"/>
  <c r="EMR471" i="5" s="1"/>
  <c r="EMT471" i="5" s="1"/>
  <c r="EMV471" i="5" s="1"/>
  <c r="EMX471" i="5" s="1"/>
  <c r="EMZ471" i="5" s="1"/>
  <c r="ENB471" i="5" s="1"/>
  <c r="END471" i="5" s="1"/>
  <c r="ENF471" i="5" s="1"/>
  <c r="ENH471" i="5" s="1"/>
  <c r="ENJ471" i="5" s="1"/>
  <c r="ENL471" i="5" s="1"/>
  <c r="ENN471" i="5" s="1"/>
  <c r="ENP471" i="5" s="1"/>
  <c r="ENR471" i="5" s="1"/>
  <c r="ENT471" i="5" s="1"/>
  <c r="ENV471" i="5" s="1"/>
  <c r="ENX471" i="5" s="1"/>
  <c r="ENZ471" i="5" s="1"/>
  <c r="EOB471" i="5" s="1"/>
  <c r="EOD471" i="5" s="1"/>
  <c r="EOF471" i="5" s="1"/>
  <c r="EOH471" i="5" s="1"/>
  <c r="EOJ471" i="5" s="1"/>
  <c r="EOL471" i="5" s="1"/>
  <c r="EON471" i="5" s="1"/>
  <c r="EOP471" i="5" s="1"/>
  <c r="EOR471" i="5" s="1"/>
  <c r="EOT471" i="5" s="1"/>
  <c r="EOV471" i="5" s="1"/>
  <c r="EOX471" i="5" s="1"/>
  <c r="EOZ471" i="5" s="1"/>
  <c r="EPB471" i="5" s="1"/>
  <c r="EPD471" i="5" s="1"/>
  <c r="EPF471" i="5" s="1"/>
  <c r="EPH471" i="5" s="1"/>
  <c r="EPJ471" i="5" s="1"/>
  <c r="EPL471" i="5" s="1"/>
  <c r="EPN471" i="5" s="1"/>
  <c r="EPP471" i="5" s="1"/>
  <c r="EPR471" i="5" s="1"/>
  <c r="EPT471" i="5" s="1"/>
  <c r="EPV471" i="5" s="1"/>
  <c r="EPX471" i="5" s="1"/>
  <c r="EPZ471" i="5" s="1"/>
  <c r="EQB471" i="5" s="1"/>
  <c r="EQD471" i="5" s="1"/>
  <c r="EQF471" i="5" s="1"/>
  <c r="EQH471" i="5" s="1"/>
  <c r="EQJ471" i="5" s="1"/>
  <c r="EQL471" i="5" s="1"/>
  <c r="EQN471" i="5" s="1"/>
  <c r="EQP471" i="5" s="1"/>
  <c r="EQR471" i="5" s="1"/>
  <c r="EQT471" i="5" s="1"/>
  <c r="EQV471" i="5" s="1"/>
  <c r="EQX471" i="5" s="1"/>
  <c r="EQZ471" i="5" s="1"/>
  <c r="ERB471" i="5" s="1"/>
  <c r="ERD471" i="5" s="1"/>
  <c r="ERF471" i="5" s="1"/>
  <c r="ERH471" i="5" s="1"/>
  <c r="ERJ471" i="5" s="1"/>
  <c r="ERL471" i="5" s="1"/>
  <c r="ERN471" i="5" s="1"/>
  <c r="ERP471" i="5" s="1"/>
  <c r="ERR471" i="5" s="1"/>
  <c r="ERT471" i="5" s="1"/>
  <c r="ERV471" i="5" s="1"/>
  <c r="ERX471" i="5" s="1"/>
  <c r="ERZ471" i="5" s="1"/>
  <c r="ESB471" i="5" s="1"/>
  <c r="ESD471" i="5" s="1"/>
  <c r="ESF471" i="5" s="1"/>
  <c r="ESH471" i="5" s="1"/>
  <c r="ESJ471" i="5" s="1"/>
  <c r="ESL471" i="5" s="1"/>
  <c r="ESN471" i="5" s="1"/>
  <c r="ESP471" i="5" s="1"/>
  <c r="ESR471" i="5" s="1"/>
  <c r="EST471" i="5" s="1"/>
  <c r="ESV471" i="5" s="1"/>
  <c r="ESX471" i="5" s="1"/>
  <c r="ESZ471" i="5" s="1"/>
  <c r="ETB471" i="5" s="1"/>
  <c r="ETD471" i="5" s="1"/>
  <c r="ETF471" i="5" s="1"/>
  <c r="ETH471" i="5" s="1"/>
  <c r="ETJ471" i="5" s="1"/>
  <c r="ETL471" i="5" s="1"/>
  <c r="ETN471" i="5" s="1"/>
  <c r="ETP471" i="5" s="1"/>
  <c r="ETR471" i="5" s="1"/>
  <c r="ETT471" i="5" s="1"/>
  <c r="ETV471" i="5" s="1"/>
  <c r="ETX471" i="5" s="1"/>
  <c r="ETZ471" i="5" s="1"/>
  <c r="EUB471" i="5" s="1"/>
  <c r="EUD471" i="5" s="1"/>
  <c r="EUF471" i="5" s="1"/>
  <c r="EUH471" i="5" s="1"/>
  <c r="EUJ471" i="5" s="1"/>
  <c r="EUL471" i="5" s="1"/>
  <c r="EUN471" i="5" s="1"/>
  <c r="EUP471" i="5" s="1"/>
  <c r="EUR471" i="5" s="1"/>
  <c r="EUT471" i="5" s="1"/>
  <c r="EUV471" i="5" s="1"/>
  <c r="EUX471" i="5" s="1"/>
  <c r="EUZ471" i="5" s="1"/>
  <c r="EVB471" i="5" s="1"/>
  <c r="EVD471" i="5" s="1"/>
  <c r="EVF471" i="5" s="1"/>
  <c r="EVH471" i="5" s="1"/>
  <c r="EVJ471" i="5" s="1"/>
  <c r="EVL471" i="5" s="1"/>
  <c r="EVN471" i="5" s="1"/>
  <c r="EVP471" i="5" s="1"/>
  <c r="EVR471" i="5" s="1"/>
  <c r="EVT471" i="5" s="1"/>
  <c r="EVV471" i="5" s="1"/>
  <c r="EVX471" i="5" s="1"/>
  <c r="EVZ471" i="5" s="1"/>
  <c r="EWB471" i="5" s="1"/>
  <c r="EWD471" i="5" s="1"/>
  <c r="EWF471" i="5" s="1"/>
  <c r="EWH471" i="5" s="1"/>
  <c r="EWJ471" i="5" s="1"/>
  <c r="EWL471" i="5" s="1"/>
  <c r="EWN471" i="5" s="1"/>
  <c r="EWP471" i="5" s="1"/>
  <c r="EWR471" i="5" s="1"/>
  <c r="EWT471" i="5" s="1"/>
  <c r="EWV471" i="5" s="1"/>
  <c r="EWX471" i="5" s="1"/>
  <c r="EWZ471" i="5" s="1"/>
  <c r="EXB471" i="5" s="1"/>
  <c r="EXD471" i="5" s="1"/>
  <c r="EXF471" i="5" s="1"/>
  <c r="EXH471" i="5" s="1"/>
  <c r="EXJ471" i="5" s="1"/>
  <c r="EXL471" i="5" s="1"/>
  <c r="EXN471" i="5" s="1"/>
  <c r="EXP471" i="5" s="1"/>
  <c r="EXR471" i="5" s="1"/>
  <c r="EXT471" i="5" s="1"/>
  <c r="EXV471" i="5" s="1"/>
  <c r="EXX471" i="5" s="1"/>
  <c r="EXZ471" i="5" s="1"/>
  <c r="EYB471" i="5" s="1"/>
  <c r="EYD471" i="5" s="1"/>
  <c r="EYF471" i="5" s="1"/>
  <c r="EYH471" i="5" s="1"/>
  <c r="EYJ471" i="5" s="1"/>
  <c r="EYL471" i="5" s="1"/>
  <c r="EYN471" i="5" s="1"/>
  <c r="EYP471" i="5" s="1"/>
  <c r="EYR471" i="5" s="1"/>
  <c r="EYT471" i="5" s="1"/>
  <c r="EYV471" i="5" s="1"/>
  <c r="EYX471" i="5" s="1"/>
  <c r="EYZ471" i="5" s="1"/>
  <c r="EZB471" i="5" s="1"/>
  <c r="EZD471" i="5" s="1"/>
  <c r="EZF471" i="5" s="1"/>
  <c r="EZH471" i="5" s="1"/>
  <c r="EZJ471" i="5" s="1"/>
  <c r="EZL471" i="5" s="1"/>
  <c r="EZN471" i="5" s="1"/>
  <c r="EZP471" i="5" s="1"/>
  <c r="EZR471" i="5" s="1"/>
  <c r="EZT471" i="5" s="1"/>
  <c r="EZV471" i="5" s="1"/>
  <c r="EZX471" i="5" s="1"/>
  <c r="EZZ471" i="5" s="1"/>
  <c r="FAB471" i="5" s="1"/>
  <c r="FAD471" i="5" s="1"/>
  <c r="FAF471" i="5" s="1"/>
  <c r="FAH471" i="5" s="1"/>
  <c r="FAJ471" i="5" s="1"/>
  <c r="FAL471" i="5" s="1"/>
  <c r="FAN471" i="5" s="1"/>
  <c r="FAP471" i="5" s="1"/>
  <c r="FAR471" i="5" s="1"/>
  <c r="FAT471" i="5" s="1"/>
  <c r="FAV471" i="5" s="1"/>
  <c r="FAX471" i="5" s="1"/>
  <c r="FAZ471" i="5" s="1"/>
  <c r="FBB471" i="5" s="1"/>
  <c r="FBD471" i="5" s="1"/>
  <c r="FBF471" i="5" s="1"/>
  <c r="FBH471" i="5" s="1"/>
  <c r="FBJ471" i="5" s="1"/>
  <c r="FBL471" i="5" s="1"/>
  <c r="FBN471" i="5" s="1"/>
  <c r="FBP471" i="5" s="1"/>
  <c r="FBR471" i="5" s="1"/>
  <c r="FBT471" i="5" s="1"/>
  <c r="FBV471" i="5" s="1"/>
  <c r="FBX471" i="5" s="1"/>
  <c r="FBZ471" i="5" s="1"/>
  <c r="FCB471" i="5" s="1"/>
  <c r="FCD471" i="5" s="1"/>
  <c r="FCF471" i="5" s="1"/>
  <c r="FCH471" i="5" s="1"/>
  <c r="FCJ471" i="5" s="1"/>
  <c r="FCL471" i="5" s="1"/>
  <c r="FCN471" i="5" s="1"/>
  <c r="FCP471" i="5" s="1"/>
  <c r="FCR471" i="5" s="1"/>
  <c r="FCT471" i="5" s="1"/>
  <c r="FCV471" i="5" s="1"/>
  <c r="FCX471" i="5" s="1"/>
  <c r="FCZ471" i="5" s="1"/>
  <c r="FDB471" i="5" s="1"/>
  <c r="FDD471" i="5" s="1"/>
  <c r="FDF471" i="5" s="1"/>
  <c r="FDH471" i="5" s="1"/>
  <c r="FDJ471" i="5" s="1"/>
  <c r="FDL471" i="5" s="1"/>
  <c r="FDN471" i="5" s="1"/>
  <c r="FDP471" i="5" s="1"/>
  <c r="FDR471" i="5" s="1"/>
  <c r="FDT471" i="5" s="1"/>
  <c r="FDV471" i="5" s="1"/>
  <c r="FDX471" i="5" s="1"/>
  <c r="FDZ471" i="5" s="1"/>
  <c r="FEB471" i="5" s="1"/>
  <c r="FED471" i="5" s="1"/>
  <c r="FEF471" i="5" s="1"/>
  <c r="FEH471" i="5" s="1"/>
  <c r="FEJ471" i="5" s="1"/>
  <c r="FEL471" i="5" s="1"/>
  <c r="FEN471" i="5" s="1"/>
  <c r="FEP471" i="5" s="1"/>
  <c r="FER471" i="5" s="1"/>
  <c r="FET471" i="5" s="1"/>
  <c r="FEV471" i="5" s="1"/>
  <c r="FEX471" i="5" s="1"/>
  <c r="FEZ471" i="5" s="1"/>
  <c r="FFB471" i="5" s="1"/>
  <c r="FFD471" i="5" s="1"/>
  <c r="FFF471" i="5" s="1"/>
  <c r="FFH471" i="5" s="1"/>
  <c r="FFJ471" i="5" s="1"/>
  <c r="FFL471" i="5" s="1"/>
  <c r="FFN471" i="5" s="1"/>
  <c r="FFP471" i="5" s="1"/>
  <c r="FFR471" i="5" s="1"/>
  <c r="FFT471" i="5" s="1"/>
  <c r="FFV471" i="5" s="1"/>
  <c r="FFX471" i="5" s="1"/>
  <c r="FFZ471" i="5" s="1"/>
  <c r="FGB471" i="5" s="1"/>
  <c r="FGD471" i="5" s="1"/>
  <c r="FGF471" i="5" s="1"/>
  <c r="FGH471" i="5" s="1"/>
  <c r="FGJ471" i="5" s="1"/>
  <c r="FGL471" i="5" s="1"/>
  <c r="FGN471" i="5" s="1"/>
  <c r="FGP471" i="5" s="1"/>
  <c r="FGR471" i="5" s="1"/>
  <c r="FGT471" i="5" s="1"/>
  <c r="FGV471" i="5" s="1"/>
  <c r="FGX471" i="5" s="1"/>
  <c r="FGZ471" i="5" s="1"/>
  <c r="FHB471" i="5" s="1"/>
  <c r="FHD471" i="5" s="1"/>
  <c r="FHF471" i="5" s="1"/>
  <c r="FHH471" i="5" s="1"/>
  <c r="FHJ471" i="5" s="1"/>
  <c r="FHL471" i="5" s="1"/>
  <c r="FHN471" i="5" s="1"/>
  <c r="FHP471" i="5" s="1"/>
  <c r="FHR471" i="5" s="1"/>
  <c r="FHT471" i="5" s="1"/>
  <c r="FHV471" i="5" s="1"/>
  <c r="FHX471" i="5" s="1"/>
  <c r="FHZ471" i="5" s="1"/>
  <c r="FIB471" i="5" s="1"/>
  <c r="FID471" i="5" s="1"/>
  <c r="FIF471" i="5" s="1"/>
  <c r="FIH471" i="5" s="1"/>
  <c r="FIJ471" i="5" s="1"/>
  <c r="FIL471" i="5" s="1"/>
  <c r="FIN471" i="5" s="1"/>
  <c r="FIP471" i="5" s="1"/>
  <c r="FIR471" i="5" s="1"/>
  <c r="FIT471" i="5" s="1"/>
  <c r="FIV471" i="5" s="1"/>
  <c r="FIX471" i="5" s="1"/>
  <c r="FIZ471" i="5" s="1"/>
  <c r="FJB471" i="5" s="1"/>
  <c r="FJD471" i="5" s="1"/>
  <c r="FJF471" i="5" s="1"/>
  <c r="FJH471" i="5" s="1"/>
  <c r="FJJ471" i="5" s="1"/>
  <c r="FJL471" i="5" s="1"/>
  <c r="FJN471" i="5" s="1"/>
  <c r="FJP471" i="5" s="1"/>
  <c r="FJR471" i="5" s="1"/>
  <c r="FJT471" i="5" s="1"/>
  <c r="FJV471" i="5" s="1"/>
  <c r="FJX471" i="5" s="1"/>
  <c r="FJZ471" i="5" s="1"/>
  <c r="FKB471" i="5" s="1"/>
  <c r="FKD471" i="5" s="1"/>
  <c r="FKF471" i="5" s="1"/>
  <c r="FKH471" i="5" s="1"/>
  <c r="FKJ471" i="5" s="1"/>
  <c r="FKL471" i="5" s="1"/>
  <c r="FKN471" i="5" s="1"/>
  <c r="FKP471" i="5" s="1"/>
  <c r="FKR471" i="5" s="1"/>
  <c r="FKT471" i="5" s="1"/>
  <c r="FKV471" i="5" s="1"/>
  <c r="FKX471" i="5" s="1"/>
  <c r="FKZ471" i="5" s="1"/>
  <c r="FLB471" i="5" s="1"/>
  <c r="FLD471" i="5" s="1"/>
  <c r="FLF471" i="5" s="1"/>
  <c r="FLH471" i="5" s="1"/>
  <c r="FLJ471" i="5" s="1"/>
  <c r="FLL471" i="5" s="1"/>
  <c r="FLN471" i="5" s="1"/>
  <c r="FLP471" i="5" s="1"/>
  <c r="FLR471" i="5" s="1"/>
  <c r="FLT471" i="5" s="1"/>
  <c r="FLV471" i="5" s="1"/>
  <c r="FLX471" i="5" s="1"/>
  <c r="FLZ471" i="5" s="1"/>
  <c r="FMB471" i="5" s="1"/>
  <c r="FMD471" i="5" s="1"/>
  <c r="FMF471" i="5" s="1"/>
  <c r="FMH471" i="5" s="1"/>
  <c r="FMJ471" i="5" s="1"/>
  <c r="FML471" i="5" s="1"/>
  <c r="FMN471" i="5" s="1"/>
  <c r="FMP471" i="5" s="1"/>
  <c r="FMR471" i="5" s="1"/>
  <c r="FMT471" i="5" s="1"/>
  <c r="FMV471" i="5" s="1"/>
  <c r="FMX471" i="5" s="1"/>
  <c r="FMZ471" i="5" s="1"/>
  <c r="FNB471" i="5" s="1"/>
  <c r="FND471" i="5" s="1"/>
  <c r="FNF471" i="5" s="1"/>
  <c r="FNH471" i="5" s="1"/>
  <c r="FNJ471" i="5" s="1"/>
  <c r="FNL471" i="5" s="1"/>
  <c r="FNN471" i="5" s="1"/>
  <c r="FNP471" i="5" s="1"/>
  <c r="FNR471" i="5" s="1"/>
  <c r="FNT471" i="5" s="1"/>
  <c r="FNV471" i="5" s="1"/>
  <c r="FNX471" i="5" s="1"/>
  <c r="FNZ471" i="5" s="1"/>
  <c r="FOB471" i="5" s="1"/>
  <c r="FOD471" i="5" s="1"/>
  <c r="FOF471" i="5" s="1"/>
  <c r="FOH471" i="5" s="1"/>
  <c r="FOJ471" i="5" s="1"/>
  <c r="FOL471" i="5" s="1"/>
  <c r="FON471" i="5" s="1"/>
  <c r="FOP471" i="5" s="1"/>
  <c r="FOR471" i="5" s="1"/>
  <c r="FOT471" i="5" s="1"/>
  <c r="FOV471" i="5" s="1"/>
  <c r="FOX471" i="5" s="1"/>
  <c r="FOZ471" i="5" s="1"/>
  <c r="FPB471" i="5" s="1"/>
  <c r="FPD471" i="5" s="1"/>
  <c r="FPF471" i="5" s="1"/>
  <c r="FPH471" i="5" s="1"/>
  <c r="FPJ471" i="5" s="1"/>
  <c r="FPL471" i="5" s="1"/>
  <c r="FPN471" i="5" s="1"/>
  <c r="FPP471" i="5" s="1"/>
  <c r="FPR471" i="5" s="1"/>
  <c r="FPT471" i="5" s="1"/>
  <c r="FPV471" i="5" s="1"/>
  <c r="FPX471" i="5" s="1"/>
  <c r="FPZ471" i="5" s="1"/>
  <c r="FQB471" i="5" s="1"/>
  <c r="FQD471" i="5" s="1"/>
  <c r="FQF471" i="5" s="1"/>
  <c r="FQH471" i="5" s="1"/>
  <c r="FQJ471" i="5" s="1"/>
  <c r="FQL471" i="5" s="1"/>
  <c r="FQN471" i="5" s="1"/>
  <c r="FQP471" i="5" s="1"/>
  <c r="FQR471" i="5" s="1"/>
  <c r="FQT471" i="5" s="1"/>
  <c r="FQV471" i="5" s="1"/>
  <c r="FQX471" i="5" s="1"/>
  <c r="FQZ471" i="5" s="1"/>
  <c r="FRB471" i="5" s="1"/>
  <c r="FRD471" i="5" s="1"/>
  <c r="FRF471" i="5" s="1"/>
  <c r="FRH471" i="5" s="1"/>
  <c r="FRJ471" i="5" s="1"/>
  <c r="FRL471" i="5" s="1"/>
  <c r="FRN471" i="5" s="1"/>
  <c r="FRP471" i="5" s="1"/>
  <c r="FRR471" i="5" s="1"/>
  <c r="FRT471" i="5" s="1"/>
  <c r="FRV471" i="5" s="1"/>
  <c r="FRX471" i="5" s="1"/>
  <c r="FRZ471" i="5" s="1"/>
  <c r="FSB471" i="5" s="1"/>
  <c r="FSD471" i="5" s="1"/>
  <c r="FSF471" i="5" s="1"/>
  <c r="FSH471" i="5" s="1"/>
  <c r="FSJ471" i="5" s="1"/>
  <c r="FSL471" i="5" s="1"/>
  <c r="FSN471" i="5" s="1"/>
  <c r="FSP471" i="5" s="1"/>
  <c r="FSR471" i="5" s="1"/>
  <c r="FST471" i="5" s="1"/>
  <c r="FSV471" i="5" s="1"/>
  <c r="FSX471" i="5" s="1"/>
  <c r="FSZ471" i="5" s="1"/>
  <c r="FTB471" i="5" s="1"/>
  <c r="FTD471" i="5" s="1"/>
  <c r="FTF471" i="5" s="1"/>
  <c r="FTH471" i="5" s="1"/>
  <c r="FTJ471" i="5" s="1"/>
  <c r="FTL471" i="5" s="1"/>
  <c r="FTN471" i="5" s="1"/>
  <c r="FTP471" i="5" s="1"/>
  <c r="FTR471" i="5" s="1"/>
  <c r="FTT471" i="5" s="1"/>
  <c r="FTV471" i="5" s="1"/>
  <c r="FTX471" i="5" s="1"/>
  <c r="FTZ471" i="5" s="1"/>
  <c r="FUB471" i="5" s="1"/>
  <c r="FUD471" i="5" s="1"/>
  <c r="FUF471" i="5" s="1"/>
  <c r="FUH471" i="5" s="1"/>
  <c r="FUJ471" i="5" s="1"/>
  <c r="FUL471" i="5" s="1"/>
  <c r="FUN471" i="5" s="1"/>
  <c r="FUP471" i="5" s="1"/>
  <c r="FUR471" i="5" s="1"/>
  <c r="FUT471" i="5" s="1"/>
  <c r="FUV471" i="5" s="1"/>
  <c r="FUX471" i="5" s="1"/>
  <c r="FUZ471" i="5" s="1"/>
  <c r="FVB471" i="5" s="1"/>
  <c r="FVD471" i="5" s="1"/>
  <c r="FVF471" i="5" s="1"/>
  <c r="FVH471" i="5" s="1"/>
  <c r="FVJ471" i="5" s="1"/>
  <c r="FVL471" i="5" s="1"/>
  <c r="FVN471" i="5" s="1"/>
  <c r="FVP471" i="5" s="1"/>
  <c r="FVR471" i="5" s="1"/>
  <c r="FVT471" i="5" s="1"/>
  <c r="FVV471" i="5" s="1"/>
  <c r="FVX471" i="5" s="1"/>
  <c r="FVZ471" i="5" s="1"/>
  <c r="FWB471" i="5" s="1"/>
  <c r="FWD471" i="5" s="1"/>
  <c r="FWF471" i="5" s="1"/>
  <c r="FWH471" i="5" s="1"/>
  <c r="FWJ471" i="5" s="1"/>
  <c r="FWL471" i="5" s="1"/>
  <c r="FWN471" i="5" s="1"/>
  <c r="FWP471" i="5" s="1"/>
  <c r="FWR471" i="5" s="1"/>
  <c r="FWT471" i="5" s="1"/>
  <c r="FWV471" i="5" s="1"/>
  <c r="FWX471" i="5" s="1"/>
  <c r="FWZ471" i="5" s="1"/>
  <c r="FXB471" i="5" s="1"/>
  <c r="FXD471" i="5" s="1"/>
  <c r="FXF471" i="5" s="1"/>
  <c r="FXH471" i="5" s="1"/>
  <c r="FXJ471" i="5" s="1"/>
  <c r="FXL471" i="5" s="1"/>
  <c r="FXN471" i="5" s="1"/>
  <c r="FXP471" i="5" s="1"/>
  <c r="FXR471" i="5" s="1"/>
  <c r="FXT471" i="5" s="1"/>
  <c r="FXV471" i="5" s="1"/>
  <c r="FXX471" i="5" s="1"/>
  <c r="FXZ471" i="5" s="1"/>
  <c r="FYB471" i="5" s="1"/>
  <c r="FYD471" i="5" s="1"/>
  <c r="FYF471" i="5" s="1"/>
  <c r="FYH471" i="5" s="1"/>
  <c r="FYJ471" i="5" s="1"/>
  <c r="FYL471" i="5" s="1"/>
  <c r="FYN471" i="5" s="1"/>
  <c r="FYP471" i="5" s="1"/>
  <c r="FYR471" i="5" s="1"/>
  <c r="FYT471" i="5" s="1"/>
  <c r="FYV471" i="5" s="1"/>
  <c r="FYX471" i="5" s="1"/>
  <c r="FYZ471" i="5" s="1"/>
  <c r="FZB471" i="5" s="1"/>
  <c r="FZD471" i="5" s="1"/>
  <c r="FZF471" i="5" s="1"/>
  <c r="FZH471" i="5" s="1"/>
  <c r="FZJ471" i="5" s="1"/>
  <c r="FZL471" i="5" s="1"/>
  <c r="FZN471" i="5" s="1"/>
  <c r="FZP471" i="5" s="1"/>
  <c r="FZR471" i="5" s="1"/>
  <c r="FZT471" i="5" s="1"/>
  <c r="FZV471" i="5" s="1"/>
  <c r="FZX471" i="5" s="1"/>
  <c r="FZZ471" i="5" s="1"/>
  <c r="GAB471" i="5" s="1"/>
  <c r="GAD471" i="5" s="1"/>
  <c r="GAF471" i="5" s="1"/>
  <c r="GAH471" i="5" s="1"/>
  <c r="GAJ471" i="5" s="1"/>
  <c r="GAL471" i="5" s="1"/>
  <c r="GAN471" i="5" s="1"/>
  <c r="GAP471" i="5" s="1"/>
  <c r="GAR471" i="5" s="1"/>
  <c r="GAT471" i="5" s="1"/>
  <c r="GAV471" i="5" s="1"/>
  <c r="GAX471" i="5" s="1"/>
  <c r="GAZ471" i="5" s="1"/>
  <c r="GBB471" i="5" s="1"/>
  <c r="GBD471" i="5" s="1"/>
  <c r="GBF471" i="5" s="1"/>
  <c r="GBH471" i="5" s="1"/>
  <c r="GBJ471" i="5" s="1"/>
  <c r="GBL471" i="5" s="1"/>
  <c r="GBN471" i="5" s="1"/>
  <c r="GBP471" i="5" s="1"/>
  <c r="GBR471" i="5" s="1"/>
  <c r="GBT471" i="5" s="1"/>
  <c r="GBV471" i="5" s="1"/>
  <c r="GBX471" i="5" s="1"/>
  <c r="GBZ471" i="5" s="1"/>
  <c r="GCB471" i="5" s="1"/>
  <c r="GCD471" i="5" s="1"/>
  <c r="GCF471" i="5" s="1"/>
  <c r="GCH471" i="5" s="1"/>
  <c r="GCJ471" i="5" s="1"/>
  <c r="GCL471" i="5" s="1"/>
  <c r="GCN471" i="5" s="1"/>
  <c r="GCP471" i="5" s="1"/>
  <c r="GCR471" i="5" s="1"/>
  <c r="GCT471" i="5" s="1"/>
  <c r="GCV471" i="5" s="1"/>
  <c r="GCX471" i="5" s="1"/>
  <c r="GCZ471" i="5" s="1"/>
  <c r="GDB471" i="5" s="1"/>
  <c r="GDD471" i="5" s="1"/>
  <c r="GDF471" i="5" s="1"/>
  <c r="GDH471" i="5" s="1"/>
  <c r="GDJ471" i="5" s="1"/>
  <c r="GDL471" i="5" s="1"/>
  <c r="GDN471" i="5" s="1"/>
  <c r="GDP471" i="5" s="1"/>
  <c r="GDR471" i="5" s="1"/>
  <c r="GDT471" i="5" s="1"/>
  <c r="GDV471" i="5" s="1"/>
  <c r="GDX471" i="5" s="1"/>
  <c r="GDZ471" i="5" s="1"/>
  <c r="GEB471" i="5" s="1"/>
  <c r="GED471" i="5" s="1"/>
  <c r="GEF471" i="5" s="1"/>
  <c r="GEH471" i="5" s="1"/>
  <c r="GEJ471" i="5" s="1"/>
  <c r="GEL471" i="5" s="1"/>
  <c r="GEN471" i="5" s="1"/>
  <c r="GEP471" i="5" s="1"/>
  <c r="GER471" i="5" s="1"/>
  <c r="GET471" i="5" s="1"/>
  <c r="GEV471" i="5" s="1"/>
  <c r="GEX471" i="5" s="1"/>
  <c r="GEZ471" i="5" s="1"/>
  <c r="GFB471" i="5" s="1"/>
  <c r="GFD471" i="5" s="1"/>
  <c r="GFF471" i="5" s="1"/>
  <c r="GFH471" i="5" s="1"/>
  <c r="GFJ471" i="5" s="1"/>
  <c r="GFL471" i="5" s="1"/>
  <c r="GFN471" i="5" s="1"/>
  <c r="GFP471" i="5" s="1"/>
  <c r="GFR471" i="5" s="1"/>
  <c r="GFT471" i="5" s="1"/>
  <c r="GFV471" i="5" s="1"/>
  <c r="GFX471" i="5" s="1"/>
  <c r="GFZ471" i="5" s="1"/>
  <c r="GGB471" i="5" s="1"/>
  <c r="GGD471" i="5" s="1"/>
  <c r="GGF471" i="5" s="1"/>
  <c r="GGH471" i="5" s="1"/>
  <c r="GGJ471" i="5" s="1"/>
  <c r="GGL471" i="5" s="1"/>
  <c r="GGN471" i="5" s="1"/>
  <c r="GGP471" i="5" s="1"/>
  <c r="GGR471" i="5" s="1"/>
  <c r="GGT471" i="5" s="1"/>
  <c r="GGV471" i="5" s="1"/>
  <c r="GGX471" i="5" s="1"/>
  <c r="GGZ471" i="5" s="1"/>
  <c r="GHB471" i="5" s="1"/>
  <c r="GHD471" i="5" s="1"/>
  <c r="GHF471" i="5" s="1"/>
  <c r="GHH471" i="5" s="1"/>
  <c r="GHJ471" i="5" s="1"/>
  <c r="GHL471" i="5" s="1"/>
  <c r="GHN471" i="5" s="1"/>
  <c r="GHP471" i="5" s="1"/>
  <c r="GHR471" i="5" s="1"/>
  <c r="GHT471" i="5" s="1"/>
  <c r="GHV471" i="5" s="1"/>
  <c r="GHX471" i="5" s="1"/>
  <c r="GHZ471" i="5" s="1"/>
  <c r="GIB471" i="5" s="1"/>
  <c r="GID471" i="5" s="1"/>
  <c r="GIF471" i="5" s="1"/>
  <c r="GIH471" i="5" s="1"/>
  <c r="GIJ471" i="5" s="1"/>
  <c r="GIL471" i="5" s="1"/>
  <c r="GIN471" i="5" s="1"/>
  <c r="GIP471" i="5" s="1"/>
  <c r="GIR471" i="5" s="1"/>
  <c r="GIT471" i="5" s="1"/>
  <c r="GIV471" i="5" s="1"/>
  <c r="GIX471" i="5" s="1"/>
  <c r="GIZ471" i="5" s="1"/>
  <c r="GJB471" i="5" s="1"/>
  <c r="GJD471" i="5" s="1"/>
  <c r="GJF471" i="5" s="1"/>
  <c r="GJH471" i="5" s="1"/>
  <c r="GJJ471" i="5" s="1"/>
  <c r="GJL471" i="5" s="1"/>
  <c r="GJN471" i="5" s="1"/>
  <c r="GJP471" i="5" s="1"/>
  <c r="GJR471" i="5" s="1"/>
  <c r="GJT471" i="5" s="1"/>
  <c r="GJV471" i="5" s="1"/>
  <c r="GJX471" i="5" s="1"/>
  <c r="GJZ471" i="5" s="1"/>
  <c r="GKB471" i="5" s="1"/>
  <c r="GKD471" i="5" s="1"/>
  <c r="GKF471" i="5" s="1"/>
  <c r="GKH471" i="5" s="1"/>
  <c r="GKJ471" i="5" s="1"/>
  <c r="GKL471" i="5" s="1"/>
  <c r="GKN471" i="5" s="1"/>
  <c r="GKP471" i="5" s="1"/>
  <c r="GKR471" i="5" s="1"/>
  <c r="GKT471" i="5" s="1"/>
  <c r="GKV471" i="5" s="1"/>
  <c r="GKX471" i="5" s="1"/>
  <c r="GKZ471" i="5" s="1"/>
  <c r="GLB471" i="5" s="1"/>
  <c r="GLD471" i="5" s="1"/>
  <c r="GLF471" i="5" s="1"/>
  <c r="GLH471" i="5" s="1"/>
  <c r="GLJ471" i="5" s="1"/>
  <c r="GLL471" i="5" s="1"/>
  <c r="GLN471" i="5" s="1"/>
  <c r="GLP471" i="5" s="1"/>
  <c r="GLR471" i="5" s="1"/>
  <c r="GLT471" i="5" s="1"/>
  <c r="GLV471" i="5" s="1"/>
  <c r="GLX471" i="5" s="1"/>
  <c r="GLZ471" i="5" s="1"/>
  <c r="GMB471" i="5" s="1"/>
  <c r="GMD471" i="5" s="1"/>
  <c r="GMF471" i="5" s="1"/>
  <c r="GMH471" i="5" s="1"/>
  <c r="GMJ471" i="5" s="1"/>
  <c r="GML471" i="5" s="1"/>
  <c r="GMN471" i="5" s="1"/>
  <c r="GMP471" i="5" s="1"/>
  <c r="GMR471" i="5" s="1"/>
  <c r="GMT471" i="5" s="1"/>
  <c r="GMV471" i="5" s="1"/>
  <c r="GMX471" i="5" s="1"/>
  <c r="GMZ471" i="5" s="1"/>
  <c r="GNB471" i="5" s="1"/>
  <c r="GND471" i="5" s="1"/>
  <c r="GNF471" i="5" s="1"/>
  <c r="GNH471" i="5" s="1"/>
  <c r="GNJ471" i="5" s="1"/>
  <c r="GNL471" i="5" s="1"/>
  <c r="GNN471" i="5" s="1"/>
  <c r="GNP471" i="5" s="1"/>
  <c r="GNR471" i="5" s="1"/>
  <c r="GNT471" i="5" s="1"/>
  <c r="GNV471" i="5" s="1"/>
  <c r="GNX471" i="5" s="1"/>
  <c r="GNZ471" i="5" s="1"/>
  <c r="GOB471" i="5" s="1"/>
  <c r="GOD471" i="5" s="1"/>
  <c r="GOF471" i="5" s="1"/>
  <c r="GOH471" i="5" s="1"/>
  <c r="GOJ471" i="5" s="1"/>
  <c r="GOL471" i="5" s="1"/>
  <c r="GON471" i="5" s="1"/>
  <c r="GOP471" i="5" s="1"/>
  <c r="GOR471" i="5" s="1"/>
  <c r="GOT471" i="5" s="1"/>
  <c r="GOV471" i="5" s="1"/>
  <c r="GOX471" i="5" s="1"/>
  <c r="GOZ471" i="5" s="1"/>
  <c r="GPB471" i="5" s="1"/>
  <c r="GPD471" i="5" s="1"/>
  <c r="GPF471" i="5" s="1"/>
  <c r="GPH471" i="5" s="1"/>
  <c r="GPJ471" i="5" s="1"/>
  <c r="GPL471" i="5" s="1"/>
  <c r="GPN471" i="5" s="1"/>
  <c r="GPP471" i="5" s="1"/>
  <c r="GPR471" i="5" s="1"/>
  <c r="GPT471" i="5" s="1"/>
  <c r="GPV471" i="5" s="1"/>
  <c r="GPX471" i="5" s="1"/>
  <c r="GPZ471" i="5" s="1"/>
  <c r="GQB471" i="5" s="1"/>
  <c r="GQD471" i="5" s="1"/>
  <c r="GQF471" i="5" s="1"/>
  <c r="GQH471" i="5" s="1"/>
  <c r="GQJ471" i="5" s="1"/>
  <c r="GQL471" i="5" s="1"/>
  <c r="GQN471" i="5" s="1"/>
  <c r="GQP471" i="5" s="1"/>
  <c r="GQR471" i="5" s="1"/>
  <c r="GQT471" i="5" s="1"/>
  <c r="GQV471" i="5" s="1"/>
  <c r="GQX471" i="5" s="1"/>
  <c r="GQZ471" i="5" s="1"/>
  <c r="GRB471" i="5" s="1"/>
  <c r="GRD471" i="5" s="1"/>
  <c r="GRF471" i="5" s="1"/>
  <c r="GRH471" i="5" s="1"/>
  <c r="GRJ471" i="5" s="1"/>
  <c r="GRL471" i="5" s="1"/>
  <c r="GRN471" i="5" s="1"/>
  <c r="GRP471" i="5" s="1"/>
  <c r="GRR471" i="5" s="1"/>
  <c r="GRT471" i="5" s="1"/>
  <c r="GRV471" i="5" s="1"/>
  <c r="GRX471" i="5" s="1"/>
  <c r="GRZ471" i="5" s="1"/>
  <c r="GSB471" i="5" s="1"/>
  <c r="GSD471" i="5" s="1"/>
  <c r="GSF471" i="5" s="1"/>
  <c r="GSH471" i="5" s="1"/>
  <c r="GSJ471" i="5" s="1"/>
  <c r="GSL471" i="5" s="1"/>
  <c r="GSN471" i="5" s="1"/>
  <c r="GSP471" i="5" s="1"/>
  <c r="GSR471" i="5" s="1"/>
  <c r="GST471" i="5" s="1"/>
  <c r="GSV471" i="5" s="1"/>
  <c r="GSX471" i="5" s="1"/>
  <c r="GSZ471" i="5" s="1"/>
  <c r="GTB471" i="5" s="1"/>
  <c r="GTD471" i="5" s="1"/>
  <c r="GTF471" i="5" s="1"/>
  <c r="GTH471" i="5" s="1"/>
  <c r="GTJ471" i="5" s="1"/>
  <c r="GTL471" i="5" s="1"/>
  <c r="GTN471" i="5" s="1"/>
  <c r="GTP471" i="5" s="1"/>
  <c r="GTR471" i="5" s="1"/>
  <c r="GTT471" i="5" s="1"/>
  <c r="GTV471" i="5" s="1"/>
  <c r="GTX471" i="5" s="1"/>
  <c r="GTZ471" i="5" s="1"/>
  <c r="GUB471" i="5" s="1"/>
  <c r="GUD471" i="5" s="1"/>
  <c r="GUF471" i="5" s="1"/>
  <c r="GUH471" i="5" s="1"/>
  <c r="GUJ471" i="5" s="1"/>
  <c r="GUL471" i="5" s="1"/>
  <c r="GUN471" i="5" s="1"/>
  <c r="GUP471" i="5" s="1"/>
  <c r="GUR471" i="5" s="1"/>
  <c r="GUT471" i="5" s="1"/>
  <c r="GUV471" i="5" s="1"/>
  <c r="GUX471" i="5" s="1"/>
  <c r="GUZ471" i="5" s="1"/>
  <c r="GVB471" i="5" s="1"/>
  <c r="GVD471" i="5" s="1"/>
  <c r="GVF471" i="5" s="1"/>
  <c r="GVH471" i="5" s="1"/>
  <c r="GVJ471" i="5" s="1"/>
  <c r="GVL471" i="5" s="1"/>
  <c r="GVN471" i="5" s="1"/>
  <c r="GVP471" i="5" s="1"/>
  <c r="GVR471" i="5" s="1"/>
  <c r="GVT471" i="5" s="1"/>
  <c r="GVV471" i="5" s="1"/>
  <c r="GVX471" i="5" s="1"/>
  <c r="GVZ471" i="5" s="1"/>
  <c r="GWB471" i="5" s="1"/>
  <c r="GWD471" i="5" s="1"/>
  <c r="GWF471" i="5" s="1"/>
  <c r="GWH471" i="5" s="1"/>
  <c r="GWJ471" i="5" s="1"/>
  <c r="GWL471" i="5" s="1"/>
  <c r="GWN471" i="5" s="1"/>
  <c r="GWP471" i="5" s="1"/>
  <c r="GWR471" i="5" s="1"/>
  <c r="GWT471" i="5" s="1"/>
  <c r="GWV471" i="5" s="1"/>
  <c r="GWX471" i="5" s="1"/>
  <c r="GWZ471" i="5" s="1"/>
  <c r="GXB471" i="5" s="1"/>
  <c r="GXD471" i="5" s="1"/>
  <c r="GXF471" i="5" s="1"/>
  <c r="GXH471" i="5" s="1"/>
  <c r="GXJ471" i="5" s="1"/>
  <c r="GXL471" i="5" s="1"/>
  <c r="GXN471" i="5" s="1"/>
  <c r="GXP471" i="5" s="1"/>
  <c r="GXR471" i="5" s="1"/>
  <c r="GXT471" i="5" s="1"/>
  <c r="GXV471" i="5" s="1"/>
  <c r="GXX471" i="5" s="1"/>
  <c r="GXZ471" i="5" s="1"/>
  <c r="GYB471" i="5" s="1"/>
  <c r="GYD471" i="5" s="1"/>
  <c r="GYF471" i="5" s="1"/>
  <c r="GYH471" i="5" s="1"/>
  <c r="GYJ471" i="5" s="1"/>
  <c r="GYL471" i="5" s="1"/>
  <c r="GYN471" i="5" s="1"/>
  <c r="GYP471" i="5" s="1"/>
  <c r="GYR471" i="5" s="1"/>
  <c r="GYT471" i="5" s="1"/>
  <c r="GYV471" i="5" s="1"/>
  <c r="GYX471" i="5" s="1"/>
  <c r="GYZ471" i="5" s="1"/>
  <c r="GZB471" i="5" s="1"/>
  <c r="GZD471" i="5" s="1"/>
  <c r="GZF471" i="5" s="1"/>
  <c r="GZH471" i="5" s="1"/>
  <c r="GZJ471" i="5" s="1"/>
  <c r="GZL471" i="5" s="1"/>
  <c r="GZN471" i="5" s="1"/>
  <c r="GZP471" i="5" s="1"/>
  <c r="GZR471" i="5" s="1"/>
  <c r="GZT471" i="5" s="1"/>
  <c r="GZV471" i="5" s="1"/>
  <c r="GZX471" i="5" s="1"/>
  <c r="GZZ471" i="5" s="1"/>
  <c r="HAB471" i="5" s="1"/>
  <c r="HAD471" i="5" s="1"/>
  <c r="HAF471" i="5" s="1"/>
  <c r="HAH471" i="5" s="1"/>
  <c r="HAJ471" i="5" s="1"/>
  <c r="HAL471" i="5" s="1"/>
  <c r="HAN471" i="5" s="1"/>
  <c r="HAP471" i="5" s="1"/>
  <c r="HAR471" i="5" s="1"/>
  <c r="HAT471" i="5" s="1"/>
  <c r="HAV471" i="5" s="1"/>
  <c r="HAX471" i="5" s="1"/>
  <c r="HAZ471" i="5" s="1"/>
  <c r="HBB471" i="5" s="1"/>
  <c r="HBD471" i="5" s="1"/>
  <c r="HBF471" i="5" s="1"/>
  <c r="HBH471" i="5" s="1"/>
  <c r="HBJ471" i="5" s="1"/>
  <c r="HBL471" i="5" s="1"/>
  <c r="HBN471" i="5" s="1"/>
  <c r="HBP471" i="5" s="1"/>
  <c r="HBR471" i="5" s="1"/>
  <c r="HBT471" i="5" s="1"/>
  <c r="HBV471" i="5" s="1"/>
  <c r="HBX471" i="5" s="1"/>
  <c r="HBZ471" i="5" s="1"/>
  <c r="HCB471" i="5" s="1"/>
  <c r="HCD471" i="5" s="1"/>
  <c r="HCF471" i="5" s="1"/>
  <c r="HCH471" i="5" s="1"/>
  <c r="HCJ471" i="5" s="1"/>
  <c r="HCL471" i="5" s="1"/>
  <c r="HCN471" i="5" s="1"/>
  <c r="HCP471" i="5" s="1"/>
  <c r="HCR471" i="5" s="1"/>
  <c r="HCT471" i="5" s="1"/>
  <c r="HCV471" i="5" s="1"/>
  <c r="HCX471" i="5" s="1"/>
  <c r="HCZ471" i="5" s="1"/>
  <c r="HDB471" i="5" s="1"/>
  <c r="HDD471" i="5" s="1"/>
  <c r="HDF471" i="5" s="1"/>
  <c r="HDH471" i="5" s="1"/>
  <c r="HDJ471" i="5" s="1"/>
  <c r="HDL471" i="5" s="1"/>
  <c r="HDN471" i="5" s="1"/>
  <c r="HDP471" i="5" s="1"/>
  <c r="HDR471" i="5" s="1"/>
  <c r="HDT471" i="5" s="1"/>
  <c r="HDV471" i="5" s="1"/>
  <c r="HDX471" i="5" s="1"/>
  <c r="HDZ471" i="5" s="1"/>
  <c r="HEB471" i="5" s="1"/>
  <c r="HED471" i="5" s="1"/>
  <c r="HEF471" i="5" s="1"/>
  <c r="HEH471" i="5" s="1"/>
  <c r="HEJ471" i="5" s="1"/>
  <c r="HEL471" i="5" s="1"/>
  <c r="HEN471" i="5" s="1"/>
  <c r="HEP471" i="5" s="1"/>
  <c r="HER471" i="5" s="1"/>
  <c r="HET471" i="5" s="1"/>
  <c r="HEV471" i="5" s="1"/>
  <c r="HEX471" i="5" s="1"/>
  <c r="HEZ471" i="5" s="1"/>
  <c r="HFB471" i="5" s="1"/>
  <c r="HFD471" i="5" s="1"/>
  <c r="HFF471" i="5" s="1"/>
  <c r="HFH471" i="5" s="1"/>
  <c r="HFJ471" i="5" s="1"/>
  <c r="HFL471" i="5" s="1"/>
  <c r="HFN471" i="5" s="1"/>
  <c r="HFP471" i="5" s="1"/>
  <c r="HFR471" i="5" s="1"/>
  <c r="HFT471" i="5" s="1"/>
  <c r="HFV471" i="5" s="1"/>
  <c r="HFX471" i="5" s="1"/>
  <c r="HFZ471" i="5" s="1"/>
  <c r="HGB471" i="5" s="1"/>
  <c r="HGD471" i="5" s="1"/>
  <c r="HGF471" i="5" s="1"/>
  <c r="HGH471" i="5" s="1"/>
  <c r="HGJ471" i="5" s="1"/>
  <c r="HGL471" i="5" s="1"/>
  <c r="HGN471" i="5" s="1"/>
  <c r="HGP471" i="5" s="1"/>
  <c r="HGR471" i="5" s="1"/>
  <c r="HGT471" i="5" s="1"/>
  <c r="HGV471" i="5" s="1"/>
  <c r="HGX471" i="5" s="1"/>
  <c r="HGZ471" i="5" s="1"/>
  <c r="HHB471" i="5" s="1"/>
  <c r="HHD471" i="5" s="1"/>
  <c r="HHF471" i="5" s="1"/>
  <c r="HHH471" i="5" s="1"/>
  <c r="HHJ471" i="5" s="1"/>
  <c r="HHL471" i="5" s="1"/>
  <c r="HHN471" i="5" s="1"/>
  <c r="HHP471" i="5" s="1"/>
  <c r="HHR471" i="5" s="1"/>
  <c r="HHT471" i="5" s="1"/>
  <c r="HHV471" i="5" s="1"/>
  <c r="HHX471" i="5" s="1"/>
  <c r="HHZ471" i="5" s="1"/>
  <c r="HIB471" i="5" s="1"/>
  <c r="HID471" i="5" s="1"/>
  <c r="HIF471" i="5" s="1"/>
  <c r="HIH471" i="5" s="1"/>
  <c r="HIJ471" i="5" s="1"/>
  <c r="HIL471" i="5" s="1"/>
  <c r="HIN471" i="5" s="1"/>
  <c r="HIP471" i="5" s="1"/>
  <c r="HIR471" i="5" s="1"/>
  <c r="HIT471" i="5" s="1"/>
  <c r="HIV471" i="5" s="1"/>
  <c r="HIX471" i="5" s="1"/>
  <c r="HIZ471" i="5" s="1"/>
  <c r="HJB471" i="5" s="1"/>
  <c r="HJD471" i="5" s="1"/>
  <c r="HJF471" i="5" s="1"/>
  <c r="HJH471" i="5" s="1"/>
  <c r="HJJ471" i="5" s="1"/>
  <c r="HJL471" i="5" s="1"/>
  <c r="HJN471" i="5" s="1"/>
  <c r="HJP471" i="5" s="1"/>
  <c r="HJR471" i="5" s="1"/>
  <c r="HJT471" i="5" s="1"/>
  <c r="HJV471" i="5" s="1"/>
  <c r="HJX471" i="5" s="1"/>
  <c r="HJZ471" i="5" s="1"/>
  <c r="HKB471" i="5" s="1"/>
  <c r="HKD471" i="5" s="1"/>
  <c r="HKF471" i="5" s="1"/>
  <c r="HKH471" i="5" s="1"/>
  <c r="HKJ471" i="5" s="1"/>
  <c r="HKL471" i="5" s="1"/>
  <c r="HKN471" i="5" s="1"/>
  <c r="HKP471" i="5" s="1"/>
  <c r="HKR471" i="5" s="1"/>
  <c r="HKT471" i="5" s="1"/>
  <c r="HKV471" i="5" s="1"/>
  <c r="HKX471" i="5" s="1"/>
  <c r="HKZ471" i="5" s="1"/>
  <c r="HLB471" i="5" s="1"/>
  <c r="HLD471" i="5" s="1"/>
  <c r="HLF471" i="5" s="1"/>
  <c r="HLH471" i="5" s="1"/>
  <c r="HLJ471" i="5" s="1"/>
  <c r="HLL471" i="5" s="1"/>
  <c r="HLN471" i="5" s="1"/>
  <c r="HLP471" i="5" s="1"/>
  <c r="HLR471" i="5" s="1"/>
  <c r="HLT471" i="5" s="1"/>
  <c r="HLV471" i="5" s="1"/>
  <c r="HLX471" i="5" s="1"/>
  <c r="HLZ471" i="5" s="1"/>
  <c r="HMB471" i="5" s="1"/>
  <c r="HMD471" i="5" s="1"/>
  <c r="HMF471" i="5" s="1"/>
  <c r="HMH471" i="5" s="1"/>
  <c r="HMJ471" i="5" s="1"/>
  <c r="HML471" i="5" s="1"/>
  <c r="HMN471" i="5" s="1"/>
  <c r="HMP471" i="5" s="1"/>
  <c r="HMR471" i="5" s="1"/>
  <c r="HMT471" i="5" s="1"/>
  <c r="HMV471" i="5" s="1"/>
  <c r="HMX471" i="5" s="1"/>
  <c r="HMZ471" i="5" s="1"/>
  <c r="HNB471" i="5" s="1"/>
  <c r="HND471" i="5" s="1"/>
  <c r="HNF471" i="5" s="1"/>
  <c r="HNH471" i="5" s="1"/>
  <c r="HNJ471" i="5" s="1"/>
  <c r="HNL471" i="5" s="1"/>
  <c r="HNN471" i="5" s="1"/>
  <c r="HNP471" i="5" s="1"/>
  <c r="HNR471" i="5" s="1"/>
  <c r="HNT471" i="5" s="1"/>
  <c r="HNV471" i="5" s="1"/>
  <c r="HNX471" i="5" s="1"/>
  <c r="HNZ471" i="5" s="1"/>
  <c r="HOB471" i="5" s="1"/>
  <c r="HOD471" i="5" s="1"/>
  <c r="HOF471" i="5" s="1"/>
  <c r="HOH471" i="5" s="1"/>
  <c r="HOJ471" i="5" s="1"/>
  <c r="HOL471" i="5" s="1"/>
  <c r="HON471" i="5" s="1"/>
  <c r="HOP471" i="5" s="1"/>
  <c r="HOR471" i="5" s="1"/>
  <c r="HOT471" i="5" s="1"/>
  <c r="HOV471" i="5" s="1"/>
  <c r="HOX471" i="5" s="1"/>
  <c r="HOZ471" i="5" s="1"/>
  <c r="HPB471" i="5" s="1"/>
  <c r="HPD471" i="5" s="1"/>
  <c r="HPF471" i="5" s="1"/>
  <c r="HPH471" i="5" s="1"/>
  <c r="HPJ471" i="5" s="1"/>
  <c r="HPL471" i="5" s="1"/>
  <c r="HPN471" i="5" s="1"/>
  <c r="HPP471" i="5" s="1"/>
  <c r="HPR471" i="5" s="1"/>
  <c r="HPT471" i="5" s="1"/>
  <c r="HPV471" i="5" s="1"/>
  <c r="HPX471" i="5" s="1"/>
  <c r="HPZ471" i="5" s="1"/>
  <c r="HQB471" i="5" s="1"/>
  <c r="HQD471" i="5" s="1"/>
  <c r="HQF471" i="5" s="1"/>
  <c r="HQH471" i="5" s="1"/>
  <c r="HQJ471" i="5" s="1"/>
  <c r="HQL471" i="5" s="1"/>
  <c r="HQN471" i="5" s="1"/>
  <c r="HQP471" i="5" s="1"/>
  <c r="HQR471" i="5" s="1"/>
  <c r="HQT471" i="5" s="1"/>
  <c r="HQV471" i="5" s="1"/>
  <c r="HQX471" i="5" s="1"/>
  <c r="HQZ471" i="5" s="1"/>
  <c r="HRB471" i="5" s="1"/>
  <c r="HRD471" i="5" s="1"/>
  <c r="HRF471" i="5" s="1"/>
  <c r="HRH471" i="5" s="1"/>
  <c r="HRJ471" i="5" s="1"/>
  <c r="HRL471" i="5" s="1"/>
  <c r="HRN471" i="5" s="1"/>
  <c r="HRP471" i="5" s="1"/>
  <c r="HRR471" i="5" s="1"/>
  <c r="HRT471" i="5" s="1"/>
  <c r="HRV471" i="5" s="1"/>
  <c r="HRX471" i="5" s="1"/>
  <c r="HRZ471" i="5" s="1"/>
  <c r="HSB471" i="5" s="1"/>
  <c r="HSD471" i="5" s="1"/>
  <c r="HSF471" i="5" s="1"/>
  <c r="HSH471" i="5" s="1"/>
  <c r="HSJ471" i="5" s="1"/>
  <c r="HSL471" i="5" s="1"/>
  <c r="HSN471" i="5" s="1"/>
  <c r="HSP471" i="5" s="1"/>
  <c r="HSR471" i="5" s="1"/>
  <c r="HST471" i="5" s="1"/>
  <c r="HSV471" i="5" s="1"/>
  <c r="HSX471" i="5" s="1"/>
  <c r="HSZ471" i="5" s="1"/>
  <c r="HTB471" i="5" s="1"/>
  <c r="HTD471" i="5" s="1"/>
  <c r="HTF471" i="5" s="1"/>
  <c r="HTH471" i="5" s="1"/>
  <c r="HTJ471" i="5" s="1"/>
  <c r="HTL471" i="5" s="1"/>
  <c r="HTN471" i="5" s="1"/>
  <c r="HTP471" i="5" s="1"/>
  <c r="HTR471" i="5" s="1"/>
  <c r="HTT471" i="5" s="1"/>
  <c r="HTV471" i="5" s="1"/>
  <c r="HTX471" i="5" s="1"/>
  <c r="HTZ471" i="5" s="1"/>
  <c r="HUB471" i="5" s="1"/>
  <c r="HUD471" i="5" s="1"/>
  <c r="HUF471" i="5" s="1"/>
  <c r="HUH471" i="5" s="1"/>
  <c r="HUJ471" i="5" s="1"/>
  <c r="HUL471" i="5" s="1"/>
  <c r="HUN471" i="5" s="1"/>
  <c r="HUP471" i="5" s="1"/>
  <c r="HUR471" i="5" s="1"/>
  <c r="HUT471" i="5" s="1"/>
  <c r="HUV471" i="5" s="1"/>
  <c r="HUX471" i="5" s="1"/>
  <c r="HUZ471" i="5" s="1"/>
  <c r="HVB471" i="5" s="1"/>
  <c r="HVD471" i="5" s="1"/>
  <c r="HVF471" i="5" s="1"/>
  <c r="HVH471" i="5" s="1"/>
  <c r="HVJ471" i="5" s="1"/>
  <c r="HVL471" i="5" s="1"/>
  <c r="HVN471" i="5" s="1"/>
  <c r="HVP471" i="5" s="1"/>
  <c r="HVR471" i="5" s="1"/>
  <c r="HVT471" i="5" s="1"/>
  <c r="HVV471" i="5" s="1"/>
  <c r="HVX471" i="5" s="1"/>
  <c r="HVZ471" i="5" s="1"/>
  <c r="HWB471" i="5" s="1"/>
  <c r="HWD471" i="5" s="1"/>
  <c r="HWF471" i="5" s="1"/>
  <c r="HWH471" i="5" s="1"/>
  <c r="HWJ471" i="5" s="1"/>
  <c r="HWL471" i="5" s="1"/>
  <c r="HWN471" i="5" s="1"/>
  <c r="HWP471" i="5" s="1"/>
  <c r="HWR471" i="5" s="1"/>
  <c r="HWT471" i="5" s="1"/>
  <c r="HWV471" i="5" s="1"/>
  <c r="HWX471" i="5" s="1"/>
  <c r="HWZ471" i="5" s="1"/>
  <c r="HXB471" i="5" s="1"/>
  <c r="HXD471" i="5" s="1"/>
  <c r="HXF471" i="5" s="1"/>
  <c r="HXH471" i="5" s="1"/>
  <c r="HXJ471" i="5" s="1"/>
  <c r="HXL471" i="5" s="1"/>
  <c r="HXN471" i="5" s="1"/>
  <c r="HXP471" i="5" s="1"/>
  <c r="HXR471" i="5" s="1"/>
  <c r="HXT471" i="5" s="1"/>
  <c r="HXV471" i="5" s="1"/>
  <c r="HXX471" i="5" s="1"/>
  <c r="HXZ471" i="5" s="1"/>
  <c r="HYB471" i="5" s="1"/>
  <c r="HYD471" i="5" s="1"/>
  <c r="HYF471" i="5" s="1"/>
  <c r="HYH471" i="5" s="1"/>
  <c r="HYJ471" i="5" s="1"/>
  <c r="HYL471" i="5" s="1"/>
  <c r="HYN471" i="5" s="1"/>
  <c r="HYP471" i="5" s="1"/>
  <c r="HYR471" i="5" s="1"/>
  <c r="HYT471" i="5" s="1"/>
  <c r="HYV471" i="5" s="1"/>
  <c r="HYX471" i="5" s="1"/>
  <c r="HYZ471" i="5" s="1"/>
  <c r="HZB471" i="5" s="1"/>
  <c r="HZD471" i="5" s="1"/>
  <c r="HZF471" i="5" s="1"/>
  <c r="HZH471" i="5" s="1"/>
  <c r="HZJ471" i="5" s="1"/>
  <c r="HZL471" i="5" s="1"/>
  <c r="HZN471" i="5" s="1"/>
  <c r="HZP471" i="5" s="1"/>
  <c r="HZR471" i="5" s="1"/>
  <c r="HZT471" i="5" s="1"/>
  <c r="HZV471" i="5" s="1"/>
  <c r="HZX471" i="5" s="1"/>
  <c r="HZZ471" i="5" s="1"/>
  <c r="IAB471" i="5" s="1"/>
  <c r="IAD471" i="5" s="1"/>
  <c r="IAF471" i="5" s="1"/>
  <c r="IAH471" i="5" s="1"/>
  <c r="IAJ471" i="5" s="1"/>
  <c r="IAL471" i="5" s="1"/>
  <c r="IAN471" i="5" s="1"/>
  <c r="IAP471" i="5" s="1"/>
  <c r="IAR471" i="5" s="1"/>
  <c r="IAT471" i="5" s="1"/>
  <c r="IAV471" i="5" s="1"/>
  <c r="IAX471" i="5" s="1"/>
  <c r="IAZ471" i="5" s="1"/>
  <c r="IBB471" i="5" s="1"/>
  <c r="IBD471" i="5" s="1"/>
  <c r="IBF471" i="5" s="1"/>
  <c r="IBH471" i="5" s="1"/>
  <c r="IBJ471" i="5" s="1"/>
  <c r="IBL471" i="5" s="1"/>
  <c r="IBN471" i="5" s="1"/>
  <c r="IBP471" i="5" s="1"/>
  <c r="IBR471" i="5" s="1"/>
  <c r="IBT471" i="5" s="1"/>
  <c r="IBV471" i="5" s="1"/>
  <c r="IBX471" i="5" s="1"/>
  <c r="IBZ471" i="5" s="1"/>
  <c r="ICB471" i="5" s="1"/>
  <c r="ICD471" i="5" s="1"/>
  <c r="ICF471" i="5" s="1"/>
  <c r="ICH471" i="5" s="1"/>
  <c r="ICJ471" i="5" s="1"/>
  <c r="ICL471" i="5" s="1"/>
  <c r="ICN471" i="5" s="1"/>
  <c r="ICP471" i="5" s="1"/>
  <c r="ICR471" i="5" s="1"/>
  <c r="ICT471" i="5" s="1"/>
  <c r="ICV471" i="5" s="1"/>
  <c r="ICX471" i="5" s="1"/>
  <c r="ICZ471" i="5" s="1"/>
  <c r="IDB471" i="5" s="1"/>
  <c r="IDD471" i="5" s="1"/>
  <c r="IDF471" i="5" s="1"/>
  <c r="IDH471" i="5" s="1"/>
  <c r="IDJ471" i="5" s="1"/>
  <c r="IDL471" i="5" s="1"/>
  <c r="IDN471" i="5" s="1"/>
  <c r="IDP471" i="5" s="1"/>
  <c r="IDR471" i="5" s="1"/>
  <c r="IDT471" i="5" s="1"/>
  <c r="IDV471" i="5" s="1"/>
  <c r="IDX471" i="5" s="1"/>
  <c r="IDZ471" i="5" s="1"/>
  <c r="IEB471" i="5" s="1"/>
  <c r="IED471" i="5" s="1"/>
  <c r="IEF471" i="5" s="1"/>
  <c r="IEH471" i="5" s="1"/>
  <c r="IEJ471" i="5" s="1"/>
  <c r="IEL471" i="5" s="1"/>
  <c r="IEN471" i="5" s="1"/>
  <c r="IEP471" i="5" s="1"/>
  <c r="IER471" i="5" s="1"/>
  <c r="IET471" i="5" s="1"/>
  <c r="IEV471" i="5" s="1"/>
  <c r="IEX471" i="5" s="1"/>
  <c r="IEZ471" i="5" s="1"/>
  <c r="IFB471" i="5" s="1"/>
  <c r="IFD471" i="5" s="1"/>
  <c r="IFF471" i="5" s="1"/>
  <c r="IFH471" i="5" s="1"/>
  <c r="IFJ471" i="5" s="1"/>
  <c r="IFL471" i="5" s="1"/>
  <c r="IFN471" i="5" s="1"/>
  <c r="IFP471" i="5" s="1"/>
  <c r="IFR471" i="5" s="1"/>
  <c r="IFT471" i="5" s="1"/>
  <c r="IFV471" i="5" s="1"/>
  <c r="IFX471" i="5" s="1"/>
  <c r="IFZ471" i="5" s="1"/>
  <c r="IGB471" i="5" s="1"/>
  <c r="IGD471" i="5" s="1"/>
  <c r="IGF471" i="5" s="1"/>
  <c r="IGH471" i="5" s="1"/>
  <c r="IGJ471" i="5" s="1"/>
  <c r="IGL471" i="5" s="1"/>
  <c r="IGN471" i="5" s="1"/>
  <c r="IGP471" i="5" s="1"/>
  <c r="IGR471" i="5" s="1"/>
  <c r="IGT471" i="5" s="1"/>
  <c r="IGV471" i="5" s="1"/>
  <c r="IGX471" i="5" s="1"/>
  <c r="IGZ471" i="5" s="1"/>
  <c r="IHB471" i="5" s="1"/>
  <c r="IHD471" i="5" s="1"/>
  <c r="IHF471" i="5" s="1"/>
  <c r="IHH471" i="5" s="1"/>
  <c r="IHJ471" i="5" s="1"/>
  <c r="IHL471" i="5" s="1"/>
  <c r="IHN471" i="5" s="1"/>
  <c r="IHP471" i="5" s="1"/>
  <c r="IHR471" i="5" s="1"/>
  <c r="IHT471" i="5" s="1"/>
  <c r="IHV471" i="5" s="1"/>
  <c r="IHX471" i="5" s="1"/>
  <c r="IHZ471" i="5" s="1"/>
  <c r="IIB471" i="5" s="1"/>
  <c r="IID471" i="5" s="1"/>
  <c r="IIF471" i="5" s="1"/>
  <c r="IIH471" i="5" s="1"/>
  <c r="IIJ471" i="5" s="1"/>
  <c r="IIL471" i="5" s="1"/>
  <c r="IIN471" i="5" s="1"/>
  <c r="IIP471" i="5" s="1"/>
  <c r="IIR471" i="5" s="1"/>
  <c r="IIT471" i="5" s="1"/>
  <c r="IIV471" i="5" s="1"/>
  <c r="IIX471" i="5" s="1"/>
  <c r="IIZ471" i="5" s="1"/>
  <c r="IJB471" i="5" s="1"/>
  <c r="IJD471" i="5" s="1"/>
  <c r="IJF471" i="5" s="1"/>
  <c r="IJH471" i="5" s="1"/>
  <c r="IJJ471" i="5" s="1"/>
  <c r="IJL471" i="5" s="1"/>
  <c r="IJN471" i="5" s="1"/>
  <c r="IJP471" i="5" s="1"/>
  <c r="IJR471" i="5" s="1"/>
  <c r="IJT471" i="5" s="1"/>
  <c r="IJV471" i="5" s="1"/>
  <c r="IJX471" i="5" s="1"/>
  <c r="IJZ471" i="5" s="1"/>
  <c r="IKB471" i="5" s="1"/>
  <c r="IKD471" i="5" s="1"/>
  <c r="IKF471" i="5" s="1"/>
  <c r="IKH471" i="5" s="1"/>
  <c r="IKJ471" i="5" s="1"/>
  <c r="IKL471" i="5" s="1"/>
  <c r="IKN471" i="5" s="1"/>
  <c r="IKP471" i="5" s="1"/>
  <c r="IKR471" i="5" s="1"/>
  <c r="IKT471" i="5" s="1"/>
  <c r="IKV471" i="5" s="1"/>
  <c r="IKX471" i="5" s="1"/>
  <c r="IKZ471" i="5" s="1"/>
  <c r="ILB471" i="5" s="1"/>
  <c r="ILD471" i="5" s="1"/>
  <c r="ILF471" i="5" s="1"/>
  <c r="ILH471" i="5" s="1"/>
  <c r="ILJ471" i="5" s="1"/>
  <c r="ILL471" i="5" s="1"/>
  <c r="ILN471" i="5" s="1"/>
  <c r="ILP471" i="5" s="1"/>
  <c r="ILR471" i="5" s="1"/>
  <c r="ILT471" i="5" s="1"/>
  <c r="ILV471" i="5" s="1"/>
  <c r="ILX471" i="5" s="1"/>
  <c r="ILZ471" i="5" s="1"/>
  <c r="IMB471" i="5" s="1"/>
  <c r="IMD471" i="5" s="1"/>
  <c r="IMF471" i="5" s="1"/>
  <c r="IMH471" i="5" s="1"/>
  <c r="IMJ471" i="5" s="1"/>
  <c r="IML471" i="5" s="1"/>
  <c r="IMN471" i="5" s="1"/>
  <c r="IMP471" i="5" s="1"/>
  <c r="IMR471" i="5" s="1"/>
  <c r="IMT471" i="5" s="1"/>
  <c r="IMV471" i="5" s="1"/>
  <c r="IMX471" i="5" s="1"/>
  <c r="IMZ471" i="5" s="1"/>
  <c r="INB471" i="5" s="1"/>
  <c r="IND471" i="5" s="1"/>
  <c r="INF471" i="5" s="1"/>
  <c r="INH471" i="5" s="1"/>
  <c r="INJ471" i="5" s="1"/>
  <c r="INL471" i="5" s="1"/>
  <c r="INN471" i="5" s="1"/>
  <c r="INP471" i="5" s="1"/>
  <c r="INR471" i="5" s="1"/>
  <c r="INT471" i="5" s="1"/>
  <c r="INV471" i="5" s="1"/>
  <c r="INX471" i="5" s="1"/>
  <c r="INZ471" i="5" s="1"/>
  <c r="IOB471" i="5" s="1"/>
  <c r="IOD471" i="5" s="1"/>
  <c r="IOF471" i="5" s="1"/>
  <c r="IOH471" i="5" s="1"/>
  <c r="IOJ471" i="5" s="1"/>
  <c r="IOL471" i="5" s="1"/>
  <c r="ION471" i="5" s="1"/>
  <c r="IOP471" i="5" s="1"/>
  <c r="IOR471" i="5" s="1"/>
  <c r="IOT471" i="5" s="1"/>
  <c r="IOV471" i="5" s="1"/>
  <c r="IOX471" i="5" s="1"/>
  <c r="IOZ471" i="5" s="1"/>
  <c r="IPB471" i="5" s="1"/>
  <c r="IPD471" i="5" s="1"/>
  <c r="IPF471" i="5" s="1"/>
  <c r="IPH471" i="5" s="1"/>
  <c r="IPJ471" i="5" s="1"/>
  <c r="IPL471" i="5" s="1"/>
  <c r="IPN471" i="5" s="1"/>
  <c r="IPP471" i="5" s="1"/>
  <c r="IPR471" i="5" s="1"/>
  <c r="IPT471" i="5" s="1"/>
  <c r="IPV471" i="5" s="1"/>
  <c r="IPX471" i="5" s="1"/>
  <c r="IPZ471" i="5" s="1"/>
  <c r="IQB471" i="5" s="1"/>
  <c r="IQD471" i="5" s="1"/>
  <c r="IQF471" i="5" s="1"/>
  <c r="IQH471" i="5" s="1"/>
  <c r="IQJ471" i="5" s="1"/>
  <c r="IQL471" i="5" s="1"/>
  <c r="IQN471" i="5" s="1"/>
  <c r="IQP471" i="5" s="1"/>
  <c r="IQR471" i="5" s="1"/>
  <c r="IQT471" i="5" s="1"/>
  <c r="IQV471" i="5" s="1"/>
  <c r="IQX471" i="5" s="1"/>
  <c r="IQZ471" i="5" s="1"/>
  <c r="IRB471" i="5" s="1"/>
  <c r="IRD471" i="5" s="1"/>
  <c r="IRF471" i="5" s="1"/>
  <c r="IRH471" i="5" s="1"/>
  <c r="IRJ471" i="5" s="1"/>
  <c r="IRL471" i="5" s="1"/>
  <c r="IRN471" i="5" s="1"/>
  <c r="IRP471" i="5" s="1"/>
  <c r="IRR471" i="5" s="1"/>
  <c r="IRT471" i="5" s="1"/>
  <c r="IRV471" i="5" s="1"/>
  <c r="IRX471" i="5" s="1"/>
  <c r="IRZ471" i="5" s="1"/>
  <c r="ISB471" i="5" s="1"/>
  <c r="ISD471" i="5" s="1"/>
  <c r="ISF471" i="5" s="1"/>
  <c r="ISH471" i="5" s="1"/>
  <c r="ISJ471" i="5" s="1"/>
  <c r="ISL471" i="5" s="1"/>
  <c r="ISN471" i="5" s="1"/>
  <c r="ISP471" i="5" s="1"/>
  <c r="ISR471" i="5" s="1"/>
  <c r="IST471" i="5" s="1"/>
  <c r="ISV471" i="5" s="1"/>
  <c r="ISX471" i="5" s="1"/>
  <c r="ISZ471" i="5" s="1"/>
  <c r="ITB471" i="5" s="1"/>
  <c r="ITD471" i="5" s="1"/>
  <c r="ITF471" i="5" s="1"/>
  <c r="ITH471" i="5" s="1"/>
  <c r="ITJ471" i="5" s="1"/>
  <c r="ITL471" i="5" s="1"/>
  <c r="ITN471" i="5" s="1"/>
  <c r="ITP471" i="5" s="1"/>
  <c r="ITR471" i="5" s="1"/>
  <c r="ITT471" i="5" s="1"/>
  <c r="ITV471" i="5" s="1"/>
  <c r="ITX471" i="5" s="1"/>
  <c r="ITZ471" i="5" s="1"/>
  <c r="IUB471" i="5" s="1"/>
  <c r="IUD471" i="5" s="1"/>
  <c r="IUF471" i="5" s="1"/>
  <c r="IUH471" i="5" s="1"/>
  <c r="IUJ471" i="5" s="1"/>
  <c r="IUL471" i="5" s="1"/>
  <c r="IUN471" i="5" s="1"/>
  <c r="IUP471" i="5" s="1"/>
  <c r="IUR471" i="5" s="1"/>
  <c r="IUT471" i="5" s="1"/>
  <c r="IUV471" i="5" s="1"/>
  <c r="IUX471" i="5" s="1"/>
  <c r="IUZ471" i="5" s="1"/>
  <c r="IVB471" i="5" s="1"/>
  <c r="IVD471" i="5" s="1"/>
  <c r="IVF471" i="5" s="1"/>
  <c r="IVH471" i="5" s="1"/>
  <c r="IVJ471" i="5" s="1"/>
  <c r="IVL471" i="5" s="1"/>
  <c r="IVN471" i="5" s="1"/>
  <c r="IVP471" i="5" s="1"/>
  <c r="IVR471" i="5" s="1"/>
  <c r="IVT471" i="5" s="1"/>
  <c r="IVV471" i="5" s="1"/>
  <c r="IVX471" i="5" s="1"/>
  <c r="IVZ471" i="5" s="1"/>
  <c r="IWB471" i="5" s="1"/>
  <c r="IWD471" i="5" s="1"/>
  <c r="IWF471" i="5" s="1"/>
  <c r="IWH471" i="5" s="1"/>
  <c r="IWJ471" i="5" s="1"/>
  <c r="IWL471" i="5" s="1"/>
  <c r="IWN471" i="5" s="1"/>
  <c r="IWP471" i="5" s="1"/>
  <c r="IWR471" i="5" s="1"/>
  <c r="IWT471" i="5" s="1"/>
  <c r="IWV471" i="5" s="1"/>
  <c r="IWX471" i="5" s="1"/>
  <c r="IWZ471" i="5" s="1"/>
  <c r="IXB471" i="5" s="1"/>
  <c r="IXD471" i="5" s="1"/>
  <c r="IXF471" i="5" s="1"/>
  <c r="IXH471" i="5" s="1"/>
  <c r="IXJ471" i="5" s="1"/>
  <c r="IXL471" i="5" s="1"/>
  <c r="IXN471" i="5" s="1"/>
  <c r="IXP471" i="5" s="1"/>
  <c r="IXR471" i="5" s="1"/>
  <c r="IXT471" i="5" s="1"/>
  <c r="IXV471" i="5" s="1"/>
  <c r="IXX471" i="5" s="1"/>
  <c r="IXZ471" i="5" s="1"/>
  <c r="IYB471" i="5" s="1"/>
  <c r="IYD471" i="5" s="1"/>
  <c r="IYF471" i="5" s="1"/>
  <c r="IYH471" i="5" s="1"/>
  <c r="IYJ471" i="5" s="1"/>
  <c r="IYL471" i="5" s="1"/>
  <c r="IYN471" i="5" s="1"/>
  <c r="IYP471" i="5" s="1"/>
  <c r="IYR471" i="5" s="1"/>
  <c r="IYT471" i="5" s="1"/>
  <c r="IYV471" i="5" s="1"/>
  <c r="IYX471" i="5" s="1"/>
  <c r="IYZ471" i="5" s="1"/>
  <c r="IZB471" i="5" s="1"/>
  <c r="IZD471" i="5" s="1"/>
  <c r="IZF471" i="5" s="1"/>
  <c r="IZH471" i="5" s="1"/>
  <c r="IZJ471" i="5" s="1"/>
  <c r="IZL471" i="5" s="1"/>
  <c r="IZN471" i="5" s="1"/>
  <c r="IZP471" i="5" s="1"/>
  <c r="IZR471" i="5" s="1"/>
  <c r="IZT471" i="5" s="1"/>
  <c r="IZV471" i="5" s="1"/>
  <c r="IZX471" i="5" s="1"/>
  <c r="IZZ471" i="5" s="1"/>
  <c r="JAB471" i="5" s="1"/>
  <c r="JAD471" i="5" s="1"/>
  <c r="JAF471" i="5" s="1"/>
  <c r="JAH471" i="5" s="1"/>
  <c r="JAJ471" i="5" s="1"/>
  <c r="JAL471" i="5" s="1"/>
  <c r="JAN471" i="5" s="1"/>
  <c r="JAP471" i="5" s="1"/>
  <c r="JAR471" i="5" s="1"/>
  <c r="JAT471" i="5" s="1"/>
  <c r="JAV471" i="5" s="1"/>
  <c r="JAX471" i="5" s="1"/>
  <c r="JAZ471" i="5" s="1"/>
  <c r="JBB471" i="5" s="1"/>
  <c r="JBD471" i="5" s="1"/>
  <c r="JBF471" i="5" s="1"/>
  <c r="JBH471" i="5" s="1"/>
  <c r="JBJ471" i="5" s="1"/>
  <c r="JBL471" i="5" s="1"/>
  <c r="JBN471" i="5" s="1"/>
  <c r="JBP471" i="5" s="1"/>
  <c r="JBR471" i="5" s="1"/>
  <c r="JBT471" i="5" s="1"/>
  <c r="JBV471" i="5" s="1"/>
  <c r="JBX471" i="5" s="1"/>
  <c r="JBZ471" i="5" s="1"/>
  <c r="JCB471" i="5" s="1"/>
  <c r="JCD471" i="5" s="1"/>
  <c r="JCF471" i="5" s="1"/>
  <c r="JCH471" i="5" s="1"/>
  <c r="JCJ471" i="5" s="1"/>
  <c r="JCL471" i="5" s="1"/>
  <c r="JCN471" i="5" s="1"/>
  <c r="JCP471" i="5" s="1"/>
  <c r="JCR471" i="5" s="1"/>
  <c r="JCT471" i="5" s="1"/>
  <c r="JCV471" i="5" s="1"/>
  <c r="JCX471" i="5" s="1"/>
  <c r="JCZ471" i="5" s="1"/>
  <c r="JDB471" i="5" s="1"/>
  <c r="JDD471" i="5" s="1"/>
  <c r="JDF471" i="5" s="1"/>
  <c r="JDH471" i="5" s="1"/>
  <c r="JDJ471" i="5" s="1"/>
  <c r="JDL471" i="5" s="1"/>
  <c r="JDN471" i="5" s="1"/>
  <c r="JDP471" i="5" s="1"/>
  <c r="JDR471" i="5" s="1"/>
  <c r="JDT471" i="5" s="1"/>
  <c r="JDV471" i="5" s="1"/>
  <c r="JDX471" i="5" s="1"/>
  <c r="JDZ471" i="5" s="1"/>
  <c r="JEB471" i="5" s="1"/>
  <c r="JED471" i="5" s="1"/>
  <c r="JEF471" i="5" s="1"/>
  <c r="JEH471" i="5" s="1"/>
  <c r="JEJ471" i="5" s="1"/>
  <c r="JEL471" i="5" s="1"/>
  <c r="JEN471" i="5" s="1"/>
  <c r="JEP471" i="5" s="1"/>
  <c r="JER471" i="5" s="1"/>
  <c r="JET471" i="5" s="1"/>
  <c r="JEV471" i="5" s="1"/>
  <c r="JEX471" i="5" s="1"/>
  <c r="JEZ471" i="5" s="1"/>
  <c r="JFB471" i="5" s="1"/>
  <c r="JFD471" i="5" s="1"/>
  <c r="JFF471" i="5" s="1"/>
  <c r="JFH471" i="5" s="1"/>
  <c r="JFJ471" i="5" s="1"/>
  <c r="JFL471" i="5" s="1"/>
  <c r="JFN471" i="5" s="1"/>
  <c r="JFP471" i="5" s="1"/>
  <c r="JFR471" i="5" s="1"/>
  <c r="JFT471" i="5" s="1"/>
  <c r="JFV471" i="5" s="1"/>
  <c r="JFX471" i="5" s="1"/>
  <c r="JFZ471" i="5" s="1"/>
  <c r="JGB471" i="5" s="1"/>
  <c r="JGD471" i="5" s="1"/>
  <c r="JGF471" i="5" s="1"/>
  <c r="JGH471" i="5" s="1"/>
  <c r="JGJ471" i="5" s="1"/>
  <c r="JGL471" i="5" s="1"/>
  <c r="JGN471" i="5" s="1"/>
  <c r="JGP471" i="5" s="1"/>
  <c r="JGR471" i="5" s="1"/>
  <c r="JGT471" i="5" s="1"/>
  <c r="JGV471" i="5" s="1"/>
  <c r="JGX471" i="5" s="1"/>
  <c r="JGZ471" i="5" s="1"/>
  <c r="JHB471" i="5" s="1"/>
  <c r="JHD471" i="5" s="1"/>
  <c r="JHF471" i="5" s="1"/>
  <c r="JHH471" i="5" s="1"/>
  <c r="JHJ471" i="5" s="1"/>
  <c r="JHL471" i="5" s="1"/>
  <c r="JHN471" i="5" s="1"/>
  <c r="JHP471" i="5" s="1"/>
  <c r="JHR471" i="5" s="1"/>
  <c r="JHT471" i="5" s="1"/>
  <c r="JHV471" i="5" s="1"/>
  <c r="JHX471" i="5" s="1"/>
  <c r="JHZ471" i="5" s="1"/>
  <c r="JIB471" i="5" s="1"/>
  <c r="JID471" i="5" s="1"/>
  <c r="JIF471" i="5" s="1"/>
  <c r="JIH471" i="5" s="1"/>
  <c r="JIJ471" i="5" s="1"/>
  <c r="JIL471" i="5" s="1"/>
  <c r="JIN471" i="5" s="1"/>
  <c r="JIP471" i="5" s="1"/>
  <c r="JIR471" i="5" s="1"/>
  <c r="JIT471" i="5" s="1"/>
  <c r="JIV471" i="5" s="1"/>
  <c r="JIX471" i="5" s="1"/>
  <c r="JIZ471" i="5" s="1"/>
  <c r="JJB471" i="5" s="1"/>
  <c r="JJD471" i="5" s="1"/>
  <c r="JJF471" i="5" s="1"/>
  <c r="JJH471" i="5" s="1"/>
  <c r="JJJ471" i="5" s="1"/>
  <c r="JJL471" i="5" s="1"/>
  <c r="JJN471" i="5" s="1"/>
  <c r="JJP471" i="5" s="1"/>
  <c r="JJR471" i="5" s="1"/>
  <c r="JJT471" i="5" s="1"/>
  <c r="JJV471" i="5" s="1"/>
  <c r="JJX471" i="5" s="1"/>
  <c r="JJZ471" i="5" s="1"/>
  <c r="JKB471" i="5" s="1"/>
  <c r="JKD471" i="5" s="1"/>
  <c r="JKF471" i="5" s="1"/>
  <c r="JKH471" i="5" s="1"/>
  <c r="JKJ471" i="5" s="1"/>
  <c r="JKL471" i="5" s="1"/>
  <c r="JKN471" i="5" s="1"/>
  <c r="JKP471" i="5" s="1"/>
  <c r="JKR471" i="5" s="1"/>
  <c r="JKT471" i="5" s="1"/>
  <c r="JKV471" i="5" s="1"/>
  <c r="JKX471" i="5" s="1"/>
  <c r="JKZ471" i="5" s="1"/>
  <c r="JLB471" i="5" s="1"/>
  <c r="JLD471" i="5" s="1"/>
  <c r="JLF471" i="5" s="1"/>
  <c r="JLH471" i="5" s="1"/>
  <c r="JLJ471" i="5" s="1"/>
  <c r="JLL471" i="5" s="1"/>
  <c r="JLN471" i="5" s="1"/>
  <c r="JLP471" i="5" s="1"/>
  <c r="JLR471" i="5" s="1"/>
  <c r="JLT471" i="5" s="1"/>
  <c r="JLV471" i="5" s="1"/>
  <c r="JLX471" i="5" s="1"/>
  <c r="JLZ471" i="5" s="1"/>
  <c r="JMB471" i="5" s="1"/>
  <c r="JMD471" i="5" s="1"/>
  <c r="JMF471" i="5" s="1"/>
  <c r="JMH471" i="5" s="1"/>
  <c r="JMJ471" i="5" s="1"/>
  <c r="JML471" i="5" s="1"/>
  <c r="JMN471" i="5" s="1"/>
  <c r="JMP471" i="5" s="1"/>
  <c r="JMR471" i="5" s="1"/>
  <c r="JMT471" i="5" s="1"/>
  <c r="JMV471" i="5" s="1"/>
  <c r="JMX471" i="5" s="1"/>
  <c r="JMZ471" i="5" s="1"/>
  <c r="JNB471" i="5" s="1"/>
  <c r="JND471" i="5" s="1"/>
  <c r="JNF471" i="5" s="1"/>
  <c r="JNH471" i="5" s="1"/>
  <c r="JNJ471" i="5" s="1"/>
  <c r="JNL471" i="5" s="1"/>
  <c r="JNN471" i="5" s="1"/>
  <c r="JNP471" i="5" s="1"/>
  <c r="JNR471" i="5" s="1"/>
  <c r="JNT471" i="5" s="1"/>
  <c r="JNV471" i="5" s="1"/>
  <c r="JNX471" i="5" s="1"/>
  <c r="JNZ471" i="5" s="1"/>
  <c r="JOB471" i="5" s="1"/>
  <c r="JOD471" i="5" s="1"/>
  <c r="JOF471" i="5" s="1"/>
  <c r="JOH471" i="5" s="1"/>
  <c r="JOJ471" i="5" s="1"/>
  <c r="JOL471" i="5" s="1"/>
  <c r="JON471" i="5" s="1"/>
  <c r="JOP471" i="5" s="1"/>
  <c r="JOR471" i="5" s="1"/>
  <c r="JOT471" i="5" s="1"/>
  <c r="JOV471" i="5" s="1"/>
  <c r="JOX471" i="5" s="1"/>
  <c r="JOZ471" i="5" s="1"/>
  <c r="JPB471" i="5" s="1"/>
  <c r="JPD471" i="5" s="1"/>
  <c r="JPF471" i="5" s="1"/>
  <c r="JPH471" i="5" s="1"/>
  <c r="JPJ471" i="5" s="1"/>
  <c r="JPL471" i="5" s="1"/>
  <c r="JPN471" i="5" s="1"/>
  <c r="JPP471" i="5" s="1"/>
  <c r="JPR471" i="5" s="1"/>
  <c r="JPT471" i="5" s="1"/>
  <c r="JPV471" i="5" s="1"/>
  <c r="JPX471" i="5" s="1"/>
  <c r="JPZ471" i="5" s="1"/>
  <c r="JQB471" i="5" s="1"/>
  <c r="JQD471" i="5" s="1"/>
  <c r="JQF471" i="5" s="1"/>
  <c r="JQH471" i="5" s="1"/>
  <c r="JQJ471" i="5" s="1"/>
  <c r="JQL471" i="5" s="1"/>
  <c r="JQN471" i="5" s="1"/>
  <c r="JQP471" i="5" s="1"/>
  <c r="JQR471" i="5" s="1"/>
  <c r="JQT471" i="5" s="1"/>
  <c r="JQV471" i="5" s="1"/>
  <c r="JQX471" i="5" s="1"/>
  <c r="JQZ471" i="5" s="1"/>
  <c r="JRB471" i="5" s="1"/>
  <c r="JRD471" i="5" s="1"/>
  <c r="JRF471" i="5" s="1"/>
  <c r="JRH471" i="5" s="1"/>
  <c r="JRJ471" i="5" s="1"/>
  <c r="JRL471" i="5" s="1"/>
  <c r="JRN471" i="5" s="1"/>
  <c r="JRP471" i="5" s="1"/>
  <c r="JRR471" i="5" s="1"/>
  <c r="JRT471" i="5" s="1"/>
  <c r="JRV471" i="5" s="1"/>
  <c r="JRX471" i="5" s="1"/>
  <c r="JRZ471" i="5" s="1"/>
  <c r="JSB471" i="5" s="1"/>
  <c r="JSD471" i="5" s="1"/>
  <c r="JSF471" i="5" s="1"/>
  <c r="JSH471" i="5" s="1"/>
  <c r="JSJ471" i="5" s="1"/>
  <c r="JSL471" i="5" s="1"/>
  <c r="JSN471" i="5" s="1"/>
  <c r="JSP471" i="5" s="1"/>
  <c r="JSR471" i="5" s="1"/>
  <c r="JST471" i="5" s="1"/>
  <c r="JSV471" i="5" s="1"/>
  <c r="JSX471" i="5" s="1"/>
  <c r="JSZ471" i="5" s="1"/>
  <c r="JTB471" i="5" s="1"/>
  <c r="JTD471" i="5" s="1"/>
  <c r="JTF471" i="5" s="1"/>
  <c r="JTH471" i="5" s="1"/>
  <c r="JTJ471" i="5" s="1"/>
  <c r="JTL471" i="5" s="1"/>
  <c r="JTN471" i="5" s="1"/>
  <c r="JTP471" i="5" s="1"/>
  <c r="JTR471" i="5" s="1"/>
  <c r="JTT471" i="5" s="1"/>
  <c r="JTV471" i="5" s="1"/>
  <c r="JTX471" i="5" s="1"/>
  <c r="JTZ471" i="5" s="1"/>
  <c r="JUB471" i="5" s="1"/>
  <c r="JUD471" i="5" s="1"/>
  <c r="JUF471" i="5" s="1"/>
  <c r="JUH471" i="5" s="1"/>
  <c r="JUJ471" i="5" s="1"/>
  <c r="JUL471" i="5" s="1"/>
  <c r="JUN471" i="5" s="1"/>
  <c r="JUP471" i="5" s="1"/>
  <c r="JUR471" i="5" s="1"/>
  <c r="JUT471" i="5" s="1"/>
  <c r="JUV471" i="5" s="1"/>
  <c r="JUX471" i="5" s="1"/>
  <c r="JUZ471" i="5" s="1"/>
  <c r="JVB471" i="5" s="1"/>
  <c r="JVD471" i="5" s="1"/>
  <c r="JVF471" i="5" s="1"/>
  <c r="JVH471" i="5" s="1"/>
  <c r="JVJ471" i="5" s="1"/>
  <c r="JVL471" i="5" s="1"/>
  <c r="JVN471" i="5" s="1"/>
  <c r="JVP471" i="5" s="1"/>
  <c r="JVR471" i="5" s="1"/>
  <c r="JVT471" i="5" s="1"/>
  <c r="JVV471" i="5" s="1"/>
  <c r="JVX471" i="5" s="1"/>
  <c r="JVZ471" i="5" s="1"/>
  <c r="JWB471" i="5" s="1"/>
  <c r="JWD471" i="5" s="1"/>
  <c r="JWF471" i="5" s="1"/>
  <c r="JWH471" i="5" s="1"/>
  <c r="JWJ471" i="5" s="1"/>
  <c r="JWL471" i="5" s="1"/>
  <c r="JWN471" i="5" s="1"/>
  <c r="JWP471" i="5" s="1"/>
  <c r="JWR471" i="5" s="1"/>
  <c r="JWT471" i="5" s="1"/>
  <c r="JWV471" i="5" s="1"/>
  <c r="JWX471" i="5" s="1"/>
  <c r="JWZ471" i="5" s="1"/>
  <c r="JXB471" i="5" s="1"/>
  <c r="JXD471" i="5" s="1"/>
  <c r="JXF471" i="5" s="1"/>
  <c r="JXH471" i="5" s="1"/>
  <c r="JXJ471" i="5" s="1"/>
  <c r="JXL471" i="5" s="1"/>
  <c r="JXN471" i="5" s="1"/>
  <c r="JXP471" i="5" s="1"/>
  <c r="JXR471" i="5" s="1"/>
  <c r="JXT471" i="5" s="1"/>
  <c r="JXV471" i="5" s="1"/>
  <c r="JXX471" i="5" s="1"/>
  <c r="JXZ471" i="5" s="1"/>
  <c r="JYB471" i="5" s="1"/>
  <c r="JYD471" i="5" s="1"/>
  <c r="JYF471" i="5" s="1"/>
  <c r="JYH471" i="5" s="1"/>
  <c r="JYJ471" i="5" s="1"/>
  <c r="JYL471" i="5" s="1"/>
  <c r="JYN471" i="5" s="1"/>
  <c r="JYP471" i="5" s="1"/>
  <c r="JYR471" i="5" s="1"/>
  <c r="JYT471" i="5" s="1"/>
  <c r="JYV471" i="5" s="1"/>
  <c r="JYX471" i="5" s="1"/>
  <c r="JYZ471" i="5" s="1"/>
  <c r="JZB471" i="5" s="1"/>
  <c r="JZD471" i="5" s="1"/>
  <c r="JZF471" i="5" s="1"/>
  <c r="JZH471" i="5" s="1"/>
  <c r="JZJ471" i="5" s="1"/>
  <c r="JZL471" i="5" s="1"/>
  <c r="JZN471" i="5" s="1"/>
  <c r="JZP471" i="5" s="1"/>
  <c r="JZR471" i="5" s="1"/>
  <c r="JZT471" i="5" s="1"/>
  <c r="JZV471" i="5" s="1"/>
  <c r="JZX471" i="5" s="1"/>
  <c r="JZZ471" i="5" s="1"/>
  <c r="KAB471" i="5" s="1"/>
  <c r="KAD471" i="5" s="1"/>
  <c r="KAF471" i="5" s="1"/>
  <c r="KAH471" i="5" s="1"/>
  <c r="KAJ471" i="5" s="1"/>
  <c r="KAL471" i="5" s="1"/>
  <c r="KAN471" i="5" s="1"/>
  <c r="KAP471" i="5" s="1"/>
  <c r="KAR471" i="5" s="1"/>
  <c r="KAT471" i="5" s="1"/>
  <c r="KAV471" i="5" s="1"/>
  <c r="KAX471" i="5" s="1"/>
  <c r="KAZ471" i="5" s="1"/>
  <c r="KBB471" i="5" s="1"/>
  <c r="KBD471" i="5" s="1"/>
  <c r="KBF471" i="5" s="1"/>
  <c r="KBH471" i="5" s="1"/>
  <c r="KBJ471" i="5" s="1"/>
  <c r="KBL471" i="5" s="1"/>
  <c r="KBN471" i="5" s="1"/>
  <c r="KBP471" i="5" s="1"/>
  <c r="KBR471" i="5" s="1"/>
  <c r="KBT471" i="5" s="1"/>
  <c r="KBV471" i="5" s="1"/>
  <c r="KBX471" i="5" s="1"/>
  <c r="KBZ471" i="5" s="1"/>
  <c r="KCB471" i="5" s="1"/>
  <c r="KCD471" i="5" s="1"/>
  <c r="KCF471" i="5" s="1"/>
  <c r="KCH471" i="5" s="1"/>
  <c r="KCJ471" i="5" s="1"/>
  <c r="KCL471" i="5" s="1"/>
  <c r="KCN471" i="5" s="1"/>
  <c r="KCP471" i="5" s="1"/>
  <c r="KCR471" i="5" s="1"/>
  <c r="KCT471" i="5" s="1"/>
  <c r="KCV471" i="5" s="1"/>
  <c r="KCX471" i="5" s="1"/>
  <c r="KCZ471" i="5" s="1"/>
  <c r="KDB471" i="5" s="1"/>
  <c r="KDD471" i="5" s="1"/>
  <c r="KDF471" i="5" s="1"/>
  <c r="KDH471" i="5" s="1"/>
  <c r="KDJ471" i="5" s="1"/>
  <c r="KDL471" i="5" s="1"/>
  <c r="KDN471" i="5" s="1"/>
  <c r="KDP471" i="5" s="1"/>
  <c r="KDR471" i="5" s="1"/>
  <c r="KDT471" i="5" s="1"/>
  <c r="KDV471" i="5" s="1"/>
  <c r="KDX471" i="5" s="1"/>
  <c r="KDZ471" i="5" s="1"/>
  <c r="KEB471" i="5" s="1"/>
  <c r="KED471" i="5" s="1"/>
  <c r="KEF471" i="5" s="1"/>
  <c r="KEH471" i="5" s="1"/>
  <c r="KEJ471" i="5" s="1"/>
  <c r="KEL471" i="5" s="1"/>
  <c r="KEN471" i="5" s="1"/>
  <c r="KEP471" i="5" s="1"/>
  <c r="KER471" i="5" s="1"/>
  <c r="KET471" i="5" s="1"/>
  <c r="KEV471" i="5" s="1"/>
  <c r="KEX471" i="5" s="1"/>
  <c r="KEZ471" i="5" s="1"/>
  <c r="KFB471" i="5" s="1"/>
  <c r="KFD471" i="5" s="1"/>
  <c r="KFF471" i="5" s="1"/>
  <c r="KFH471" i="5" s="1"/>
  <c r="KFJ471" i="5" s="1"/>
  <c r="KFL471" i="5" s="1"/>
  <c r="KFN471" i="5" s="1"/>
  <c r="KFP471" i="5" s="1"/>
  <c r="KFR471" i="5" s="1"/>
  <c r="KFT471" i="5" s="1"/>
  <c r="KFV471" i="5" s="1"/>
  <c r="KFX471" i="5" s="1"/>
  <c r="KFZ471" i="5" s="1"/>
  <c r="KGB471" i="5" s="1"/>
  <c r="KGD471" i="5" s="1"/>
  <c r="KGF471" i="5" s="1"/>
  <c r="KGH471" i="5" s="1"/>
  <c r="KGJ471" i="5" s="1"/>
  <c r="KGL471" i="5" s="1"/>
  <c r="KGN471" i="5" s="1"/>
  <c r="KGP471" i="5" s="1"/>
  <c r="KGR471" i="5" s="1"/>
  <c r="KGT471" i="5" s="1"/>
  <c r="KGV471" i="5" s="1"/>
  <c r="KGX471" i="5" s="1"/>
  <c r="KGZ471" i="5" s="1"/>
  <c r="KHB471" i="5" s="1"/>
  <c r="KHD471" i="5" s="1"/>
  <c r="KHF471" i="5" s="1"/>
  <c r="KHH471" i="5" s="1"/>
  <c r="KHJ471" i="5" s="1"/>
  <c r="KHL471" i="5" s="1"/>
  <c r="KHN471" i="5" s="1"/>
  <c r="KHP471" i="5" s="1"/>
  <c r="KHR471" i="5" s="1"/>
  <c r="KHT471" i="5" s="1"/>
  <c r="KHV471" i="5" s="1"/>
  <c r="KHX471" i="5" s="1"/>
  <c r="KHZ471" i="5" s="1"/>
  <c r="KIB471" i="5" s="1"/>
  <c r="KID471" i="5" s="1"/>
  <c r="KIF471" i="5" s="1"/>
  <c r="KIH471" i="5" s="1"/>
  <c r="KIJ471" i="5" s="1"/>
  <c r="KIL471" i="5" s="1"/>
  <c r="KIN471" i="5" s="1"/>
  <c r="KIP471" i="5" s="1"/>
  <c r="KIR471" i="5" s="1"/>
  <c r="KIT471" i="5" s="1"/>
  <c r="KIV471" i="5" s="1"/>
  <c r="KIX471" i="5" s="1"/>
  <c r="KIZ471" i="5" s="1"/>
  <c r="KJB471" i="5" s="1"/>
  <c r="KJD471" i="5" s="1"/>
  <c r="KJF471" i="5" s="1"/>
  <c r="KJH471" i="5" s="1"/>
  <c r="KJJ471" i="5" s="1"/>
  <c r="KJL471" i="5" s="1"/>
  <c r="KJN471" i="5" s="1"/>
  <c r="KJP471" i="5" s="1"/>
  <c r="KJR471" i="5" s="1"/>
  <c r="KJT471" i="5" s="1"/>
  <c r="KJV471" i="5" s="1"/>
  <c r="KJX471" i="5" s="1"/>
  <c r="KJZ471" i="5" s="1"/>
  <c r="KKB471" i="5" s="1"/>
  <c r="KKD471" i="5" s="1"/>
  <c r="KKF471" i="5" s="1"/>
  <c r="KKH471" i="5" s="1"/>
  <c r="KKJ471" i="5" s="1"/>
  <c r="KKL471" i="5" s="1"/>
  <c r="KKN471" i="5" s="1"/>
  <c r="KKP471" i="5" s="1"/>
  <c r="KKR471" i="5" s="1"/>
  <c r="KKT471" i="5" s="1"/>
  <c r="KKV471" i="5" s="1"/>
  <c r="KKX471" i="5" s="1"/>
  <c r="KKZ471" i="5" s="1"/>
  <c r="KLB471" i="5" s="1"/>
  <c r="KLD471" i="5" s="1"/>
  <c r="KLF471" i="5" s="1"/>
  <c r="KLH471" i="5" s="1"/>
  <c r="KLJ471" i="5" s="1"/>
  <c r="KLL471" i="5" s="1"/>
  <c r="KLN471" i="5" s="1"/>
  <c r="KLP471" i="5" s="1"/>
  <c r="KLR471" i="5" s="1"/>
  <c r="KLT471" i="5" s="1"/>
  <c r="KLV471" i="5" s="1"/>
  <c r="KLX471" i="5" s="1"/>
  <c r="KLZ471" i="5" s="1"/>
  <c r="KMB471" i="5" s="1"/>
  <c r="KMD471" i="5" s="1"/>
  <c r="KMF471" i="5" s="1"/>
  <c r="KMH471" i="5" s="1"/>
  <c r="KMJ471" i="5" s="1"/>
  <c r="KML471" i="5" s="1"/>
  <c r="KMN471" i="5" s="1"/>
  <c r="KMP471" i="5" s="1"/>
  <c r="KMR471" i="5" s="1"/>
  <c r="KMT471" i="5" s="1"/>
  <c r="KMV471" i="5" s="1"/>
  <c r="KMX471" i="5" s="1"/>
  <c r="KMZ471" i="5" s="1"/>
  <c r="KNB471" i="5" s="1"/>
  <c r="KND471" i="5" s="1"/>
  <c r="KNF471" i="5" s="1"/>
  <c r="KNH471" i="5" s="1"/>
  <c r="KNJ471" i="5" s="1"/>
  <c r="KNL471" i="5" s="1"/>
  <c r="KNN471" i="5" s="1"/>
  <c r="KNP471" i="5" s="1"/>
  <c r="KNR471" i="5" s="1"/>
  <c r="KNT471" i="5" s="1"/>
  <c r="KNV471" i="5" s="1"/>
  <c r="KNX471" i="5" s="1"/>
  <c r="KNZ471" i="5" s="1"/>
  <c r="KOB471" i="5" s="1"/>
  <c r="KOD471" i="5" s="1"/>
  <c r="KOF471" i="5" s="1"/>
  <c r="KOH471" i="5" s="1"/>
  <c r="KOJ471" i="5" s="1"/>
  <c r="KOL471" i="5" s="1"/>
  <c r="KON471" i="5" s="1"/>
  <c r="KOP471" i="5" s="1"/>
  <c r="KOR471" i="5" s="1"/>
  <c r="KOT471" i="5" s="1"/>
  <c r="KOV471" i="5" s="1"/>
  <c r="KOX471" i="5" s="1"/>
  <c r="KOZ471" i="5" s="1"/>
  <c r="KPB471" i="5" s="1"/>
  <c r="KPD471" i="5" s="1"/>
  <c r="KPF471" i="5" s="1"/>
  <c r="KPH471" i="5" s="1"/>
  <c r="KPJ471" i="5" s="1"/>
  <c r="KPL471" i="5" s="1"/>
  <c r="KPN471" i="5" s="1"/>
  <c r="KPP471" i="5" s="1"/>
  <c r="KPR471" i="5" s="1"/>
  <c r="KPT471" i="5" s="1"/>
  <c r="KPV471" i="5" s="1"/>
  <c r="KPX471" i="5" s="1"/>
  <c r="KPZ471" i="5" s="1"/>
  <c r="KQB471" i="5" s="1"/>
  <c r="KQD471" i="5" s="1"/>
  <c r="KQF471" i="5" s="1"/>
  <c r="KQH471" i="5" s="1"/>
  <c r="KQJ471" i="5" s="1"/>
  <c r="KQL471" i="5" s="1"/>
  <c r="KQN471" i="5" s="1"/>
  <c r="KQP471" i="5" s="1"/>
  <c r="KQR471" i="5" s="1"/>
  <c r="KQT471" i="5" s="1"/>
  <c r="KQV471" i="5" s="1"/>
  <c r="KQX471" i="5" s="1"/>
  <c r="KQZ471" i="5" s="1"/>
  <c r="KRB471" i="5" s="1"/>
  <c r="KRD471" i="5" s="1"/>
  <c r="KRF471" i="5" s="1"/>
  <c r="KRH471" i="5" s="1"/>
  <c r="KRJ471" i="5" s="1"/>
  <c r="KRL471" i="5" s="1"/>
  <c r="KRN471" i="5" s="1"/>
  <c r="KRP471" i="5" s="1"/>
  <c r="KRR471" i="5" s="1"/>
  <c r="KRT471" i="5" s="1"/>
  <c r="KRV471" i="5" s="1"/>
  <c r="KRX471" i="5" s="1"/>
  <c r="KRZ471" i="5" s="1"/>
  <c r="KSB471" i="5" s="1"/>
  <c r="KSD471" i="5" s="1"/>
  <c r="KSF471" i="5" s="1"/>
  <c r="KSH471" i="5" s="1"/>
  <c r="KSJ471" i="5" s="1"/>
  <c r="KSL471" i="5" s="1"/>
  <c r="KSN471" i="5" s="1"/>
  <c r="KSP471" i="5" s="1"/>
  <c r="KSR471" i="5" s="1"/>
  <c r="KST471" i="5" s="1"/>
  <c r="KSV471" i="5" s="1"/>
  <c r="KSX471" i="5" s="1"/>
  <c r="KSZ471" i="5" s="1"/>
  <c r="KTB471" i="5" s="1"/>
  <c r="KTD471" i="5" s="1"/>
  <c r="KTF471" i="5" s="1"/>
  <c r="KTH471" i="5" s="1"/>
  <c r="KTJ471" i="5" s="1"/>
  <c r="KTL471" i="5" s="1"/>
  <c r="KTN471" i="5" s="1"/>
  <c r="KTP471" i="5" s="1"/>
  <c r="KTR471" i="5" s="1"/>
  <c r="KTT471" i="5" s="1"/>
  <c r="KTV471" i="5" s="1"/>
  <c r="KTX471" i="5" s="1"/>
  <c r="KTZ471" i="5" s="1"/>
  <c r="KUB471" i="5" s="1"/>
  <c r="KUD471" i="5" s="1"/>
  <c r="KUF471" i="5" s="1"/>
  <c r="KUH471" i="5" s="1"/>
  <c r="KUJ471" i="5" s="1"/>
  <c r="KUL471" i="5" s="1"/>
  <c r="KUN471" i="5" s="1"/>
  <c r="KUP471" i="5" s="1"/>
  <c r="KUR471" i="5" s="1"/>
  <c r="KUT471" i="5" s="1"/>
  <c r="KUV471" i="5" s="1"/>
  <c r="KUX471" i="5" s="1"/>
  <c r="KUZ471" i="5" s="1"/>
  <c r="KVB471" i="5" s="1"/>
  <c r="KVD471" i="5" s="1"/>
  <c r="KVF471" i="5" s="1"/>
  <c r="KVH471" i="5" s="1"/>
  <c r="KVJ471" i="5" s="1"/>
  <c r="KVL471" i="5" s="1"/>
  <c r="KVN471" i="5" s="1"/>
  <c r="KVP471" i="5" s="1"/>
  <c r="KVR471" i="5" s="1"/>
  <c r="KVT471" i="5" s="1"/>
  <c r="KVV471" i="5" s="1"/>
  <c r="KVX471" i="5" s="1"/>
  <c r="KVZ471" i="5" s="1"/>
  <c r="KWB471" i="5" s="1"/>
  <c r="KWD471" i="5" s="1"/>
  <c r="KWF471" i="5" s="1"/>
  <c r="KWH471" i="5" s="1"/>
  <c r="KWJ471" i="5" s="1"/>
  <c r="KWL471" i="5" s="1"/>
  <c r="KWN471" i="5" s="1"/>
  <c r="KWP471" i="5" s="1"/>
  <c r="KWR471" i="5" s="1"/>
  <c r="KWT471" i="5" s="1"/>
  <c r="KWV471" i="5" s="1"/>
  <c r="KWX471" i="5" s="1"/>
  <c r="KWZ471" i="5" s="1"/>
  <c r="KXB471" i="5" s="1"/>
  <c r="KXD471" i="5" s="1"/>
  <c r="KXF471" i="5" s="1"/>
  <c r="KXH471" i="5" s="1"/>
  <c r="KXJ471" i="5" s="1"/>
  <c r="KXL471" i="5" s="1"/>
  <c r="KXN471" i="5" s="1"/>
  <c r="KXP471" i="5" s="1"/>
  <c r="KXR471" i="5" s="1"/>
  <c r="KXT471" i="5" s="1"/>
  <c r="KXV471" i="5" s="1"/>
  <c r="KXX471" i="5" s="1"/>
  <c r="KXZ471" i="5" s="1"/>
  <c r="KYB471" i="5" s="1"/>
  <c r="KYD471" i="5" s="1"/>
  <c r="KYF471" i="5" s="1"/>
  <c r="KYH471" i="5" s="1"/>
  <c r="KYJ471" i="5" s="1"/>
  <c r="KYL471" i="5" s="1"/>
  <c r="KYN471" i="5" s="1"/>
  <c r="KYP471" i="5" s="1"/>
  <c r="KYR471" i="5" s="1"/>
  <c r="KYT471" i="5" s="1"/>
  <c r="KYV471" i="5" s="1"/>
  <c r="KYX471" i="5" s="1"/>
  <c r="KYZ471" i="5" s="1"/>
  <c r="KZB471" i="5" s="1"/>
  <c r="KZD471" i="5" s="1"/>
  <c r="KZF471" i="5" s="1"/>
  <c r="KZH471" i="5" s="1"/>
  <c r="KZJ471" i="5" s="1"/>
  <c r="KZL471" i="5" s="1"/>
  <c r="KZN471" i="5" s="1"/>
  <c r="KZP471" i="5" s="1"/>
  <c r="KZR471" i="5" s="1"/>
  <c r="KZT471" i="5" s="1"/>
  <c r="KZV471" i="5" s="1"/>
  <c r="KZX471" i="5" s="1"/>
  <c r="KZZ471" i="5" s="1"/>
  <c r="LAB471" i="5" s="1"/>
  <c r="LAD471" i="5" s="1"/>
  <c r="LAF471" i="5" s="1"/>
  <c r="LAH471" i="5" s="1"/>
  <c r="LAJ471" i="5" s="1"/>
  <c r="LAL471" i="5" s="1"/>
  <c r="LAN471" i="5" s="1"/>
  <c r="LAP471" i="5" s="1"/>
  <c r="LAR471" i="5" s="1"/>
  <c r="LAT471" i="5" s="1"/>
  <c r="LAV471" i="5" s="1"/>
  <c r="LAX471" i="5" s="1"/>
  <c r="LAZ471" i="5" s="1"/>
  <c r="LBB471" i="5" s="1"/>
  <c r="LBD471" i="5" s="1"/>
  <c r="LBF471" i="5" s="1"/>
  <c r="LBH471" i="5" s="1"/>
  <c r="LBJ471" i="5" s="1"/>
  <c r="LBL471" i="5" s="1"/>
  <c r="LBN471" i="5" s="1"/>
  <c r="LBP471" i="5" s="1"/>
  <c r="LBR471" i="5" s="1"/>
  <c r="LBT471" i="5" s="1"/>
  <c r="LBV471" i="5" s="1"/>
  <c r="LBX471" i="5" s="1"/>
  <c r="LBZ471" i="5" s="1"/>
  <c r="LCB471" i="5" s="1"/>
  <c r="LCD471" i="5" s="1"/>
  <c r="LCF471" i="5" s="1"/>
  <c r="LCH471" i="5" s="1"/>
  <c r="LCJ471" i="5" s="1"/>
  <c r="LCL471" i="5" s="1"/>
  <c r="LCN471" i="5" s="1"/>
  <c r="LCP471" i="5" s="1"/>
  <c r="LCR471" i="5" s="1"/>
  <c r="LCT471" i="5" s="1"/>
  <c r="LCV471" i="5" s="1"/>
  <c r="LCX471" i="5" s="1"/>
  <c r="LCZ471" i="5" s="1"/>
  <c r="LDB471" i="5" s="1"/>
  <c r="LDD471" i="5" s="1"/>
  <c r="LDF471" i="5" s="1"/>
  <c r="LDH471" i="5" s="1"/>
  <c r="LDJ471" i="5" s="1"/>
  <c r="LDL471" i="5" s="1"/>
  <c r="LDN471" i="5" s="1"/>
  <c r="LDP471" i="5" s="1"/>
  <c r="LDR471" i="5" s="1"/>
  <c r="LDT471" i="5" s="1"/>
  <c r="LDV471" i="5" s="1"/>
  <c r="LDX471" i="5" s="1"/>
  <c r="LDZ471" i="5" s="1"/>
  <c r="LEB471" i="5" s="1"/>
  <c r="LED471" i="5" s="1"/>
  <c r="LEF471" i="5" s="1"/>
  <c r="LEH471" i="5" s="1"/>
  <c r="LEJ471" i="5" s="1"/>
  <c r="LEL471" i="5" s="1"/>
  <c r="LEN471" i="5" s="1"/>
  <c r="LEP471" i="5" s="1"/>
  <c r="LER471" i="5" s="1"/>
  <c r="LET471" i="5" s="1"/>
  <c r="LEV471" i="5" s="1"/>
  <c r="LEX471" i="5" s="1"/>
  <c r="LEZ471" i="5" s="1"/>
  <c r="LFB471" i="5" s="1"/>
  <c r="LFD471" i="5" s="1"/>
  <c r="LFF471" i="5" s="1"/>
  <c r="LFH471" i="5" s="1"/>
  <c r="LFJ471" i="5" s="1"/>
  <c r="LFL471" i="5" s="1"/>
  <c r="LFN471" i="5" s="1"/>
  <c r="LFP471" i="5" s="1"/>
  <c r="LFR471" i="5" s="1"/>
  <c r="LFT471" i="5" s="1"/>
  <c r="LFV471" i="5" s="1"/>
  <c r="LFX471" i="5" s="1"/>
  <c r="LFZ471" i="5" s="1"/>
  <c r="LGB471" i="5" s="1"/>
  <c r="LGD471" i="5" s="1"/>
  <c r="LGF471" i="5" s="1"/>
  <c r="LGH471" i="5" s="1"/>
  <c r="LGJ471" i="5" s="1"/>
  <c r="LGL471" i="5" s="1"/>
  <c r="LGN471" i="5" s="1"/>
  <c r="LGP471" i="5" s="1"/>
  <c r="LGR471" i="5" s="1"/>
  <c r="LGT471" i="5" s="1"/>
  <c r="LGV471" i="5" s="1"/>
  <c r="LGX471" i="5" s="1"/>
  <c r="LGZ471" i="5" s="1"/>
  <c r="LHB471" i="5" s="1"/>
  <c r="LHD471" i="5" s="1"/>
  <c r="LHF471" i="5" s="1"/>
  <c r="LHH471" i="5" s="1"/>
  <c r="LHJ471" i="5" s="1"/>
  <c r="LHL471" i="5" s="1"/>
  <c r="LHN471" i="5" s="1"/>
  <c r="LHP471" i="5" s="1"/>
  <c r="LHR471" i="5" s="1"/>
  <c r="LHT471" i="5" s="1"/>
  <c r="LHV471" i="5" s="1"/>
  <c r="LHX471" i="5" s="1"/>
  <c r="LHZ471" i="5" s="1"/>
  <c r="LIB471" i="5" s="1"/>
  <c r="LID471" i="5" s="1"/>
  <c r="LIF471" i="5" s="1"/>
  <c r="LIH471" i="5" s="1"/>
  <c r="LIJ471" i="5" s="1"/>
  <c r="LIL471" i="5" s="1"/>
  <c r="LIN471" i="5" s="1"/>
  <c r="LIP471" i="5" s="1"/>
  <c r="LIR471" i="5" s="1"/>
  <c r="LIT471" i="5" s="1"/>
  <c r="LIV471" i="5" s="1"/>
  <c r="LIX471" i="5" s="1"/>
  <c r="LIZ471" i="5" s="1"/>
  <c r="LJB471" i="5" s="1"/>
  <c r="LJD471" i="5" s="1"/>
  <c r="LJF471" i="5" s="1"/>
  <c r="LJH471" i="5" s="1"/>
  <c r="LJJ471" i="5" s="1"/>
  <c r="LJL471" i="5" s="1"/>
  <c r="LJN471" i="5" s="1"/>
  <c r="LJP471" i="5" s="1"/>
  <c r="LJR471" i="5" s="1"/>
  <c r="LJT471" i="5" s="1"/>
  <c r="LJV471" i="5" s="1"/>
  <c r="LJX471" i="5" s="1"/>
  <c r="LJZ471" i="5" s="1"/>
  <c r="LKB471" i="5" s="1"/>
  <c r="LKD471" i="5" s="1"/>
  <c r="LKF471" i="5" s="1"/>
  <c r="LKH471" i="5" s="1"/>
  <c r="LKJ471" i="5" s="1"/>
  <c r="LKL471" i="5" s="1"/>
  <c r="LKN471" i="5" s="1"/>
  <c r="LKP471" i="5" s="1"/>
  <c r="LKR471" i="5" s="1"/>
  <c r="LKT471" i="5" s="1"/>
  <c r="LKV471" i="5" s="1"/>
  <c r="LKX471" i="5" s="1"/>
  <c r="LKZ471" i="5" s="1"/>
  <c r="LLB471" i="5" s="1"/>
  <c r="LLD471" i="5" s="1"/>
  <c r="LLF471" i="5" s="1"/>
  <c r="LLH471" i="5" s="1"/>
  <c r="LLJ471" i="5" s="1"/>
  <c r="LLL471" i="5" s="1"/>
  <c r="LLN471" i="5" s="1"/>
  <c r="LLP471" i="5" s="1"/>
  <c r="LLR471" i="5" s="1"/>
  <c r="LLT471" i="5" s="1"/>
  <c r="LLV471" i="5" s="1"/>
  <c r="LLX471" i="5" s="1"/>
  <c r="LLZ471" i="5" s="1"/>
  <c r="LMB471" i="5" s="1"/>
  <c r="LMD471" i="5" s="1"/>
  <c r="LMF471" i="5" s="1"/>
  <c r="LMH471" i="5" s="1"/>
  <c r="LMJ471" i="5" s="1"/>
  <c r="LML471" i="5" s="1"/>
  <c r="LMN471" i="5" s="1"/>
  <c r="LMP471" i="5" s="1"/>
  <c r="LMR471" i="5" s="1"/>
  <c r="LMT471" i="5" s="1"/>
  <c r="LMV471" i="5" s="1"/>
  <c r="LMX471" i="5" s="1"/>
  <c r="LMZ471" i="5" s="1"/>
  <c r="LNB471" i="5" s="1"/>
  <c r="LND471" i="5" s="1"/>
  <c r="LNF471" i="5" s="1"/>
  <c r="LNH471" i="5" s="1"/>
  <c r="LNJ471" i="5" s="1"/>
  <c r="LNL471" i="5" s="1"/>
  <c r="LNN471" i="5" s="1"/>
  <c r="LNP471" i="5" s="1"/>
  <c r="LNR471" i="5" s="1"/>
  <c r="LNT471" i="5" s="1"/>
  <c r="LNV471" i="5" s="1"/>
  <c r="LNX471" i="5" s="1"/>
  <c r="LNZ471" i="5" s="1"/>
  <c r="LOB471" i="5" s="1"/>
  <c r="LOD471" i="5" s="1"/>
  <c r="LOF471" i="5" s="1"/>
  <c r="LOH471" i="5" s="1"/>
  <c r="LOJ471" i="5" s="1"/>
  <c r="LOL471" i="5" s="1"/>
  <c r="LON471" i="5" s="1"/>
  <c r="LOP471" i="5" s="1"/>
  <c r="LOR471" i="5" s="1"/>
  <c r="LOT471" i="5" s="1"/>
  <c r="LOV471" i="5" s="1"/>
  <c r="LOX471" i="5" s="1"/>
  <c r="LOZ471" i="5" s="1"/>
  <c r="LPB471" i="5" s="1"/>
  <c r="LPD471" i="5" s="1"/>
  <c r="LPF471" i="5" s="1"/>
  <c r="LPH471" i="5" s="1"/>
  <c r="LPJ471" i="5" s="1"/>
  <c r="LPL471" i="5" s="1"/>
  <c r="LPN471" i="5" s="1"/>
  <c r="LPP471" i="5" s="1"/>
  <c r="LPR471" i="5" s="1"/>
  <c r="LPT471" i="5" s="1"/>
  <c r="LPV471" i="5" s="1"/>
  <c r="LPX471" i="5" s="1"/>
  <c r="LPZ471" i="5" s="1"/>
  <c r="LQB471" i="5" s="1"/>
  <c r="LQD471" i="5" s="1"/>
  <c r="LQF471" i="5" s="1"/>
  <c r="LQH471" i="5" s="1"/>
  <c r="LQJ471" i="5" s="1"/>
  <c r="LQL471" i="5" s="1"/>
  <c r="LQN471" i="5" s="1"/>
  <c r="LQP471" i="5" s="1"/>
  <c r="LQR471" i="5" s="1"/>
  <c r="LQT471" i="5" s="1"/>
  <c r="LQV471" i="5" s="1"/>
  <c r="LQX471" i="5" s="1"/>
  <c r="LQZ471" i="5" s="1"/>
  <c r="LRB471" i="5" s="1"/>
  <c r="LRD471" i="5" s="1"/>
  <c r="LRF471" i="5" s="1"/>
  <c r="LRH471" i="5" s="1"/>
  <c r="LRJ471" i="5" s="1"/>
  <c r="LRL471" i="5" s="1"/>
  <c r="LRN471" i="5" s="1"/>
  <c r="LRP471" i="5" s="1"/>
  <c r="LRR471" i="5" s="1"/>
  <c r="LRT471" i="5" s="1"/>
  <c r="LRV471" i="5" s="1"/>
  <c r="LRX471" i="5" s="1"/>
  <c r="LRZ471" i="5" s="1"/>
  <c r="LSB471" i="5" s="1"/>
  <c r="LSD471" i="5" s="1"/>
  <c r="LSF471" i="5" s="1"/>
  <c r="LSH471" i="5" s="1"/>
  <c r="LSJ471" i="5" s="1"/>
  <c r="LSL471" i="5" s="1"/>
  <c r="LSN471" i="5" s="1"/>
  <c r="LSP471" i="5" s="1"/>
  <c r="LSR471" i="5" s="1"/>
  <c r="LST471" i="5" s="1"/>
  <c r="LSV471" i="5" s="1"/>
  <c r="LSX471" i="5" s="1"/>
  <c r="LSZ471" i="5" s="1"/>
  <c r="LTB471" i="5" s="1"/>
  <c r="LTD471" i="5" s="1"/>
  <c r="LTF471" i="5" s="1"/>
  <c r="LTH471" i="5" s="1"/>
  <c r="LTJ471" i="5" s="1"/>
  <c r="LTL471" i="5" s="1"/>
  <c r="LTN471" i="5" s="1"/>
  <c r="LTP471" i="5" s="1"/>
  <c r="LTR471" i="5" s="1"/>
  <c r="LTT471" i="5" s="1"/>
  <c r="LTV471" i="5" s="1"/>
  <c r="LTX471" i="5" s="1"/>
  <c r="LTZ471" i="5" s="1"/>
  <c r="LUB471" i="5" s="1"/>
  <c r="LUD471" i="5" s="1"/>
  <c r="LUF471" i="5" s="1"/>
  <c r="LUH471" i="5" s="1"/>
  <c r="LUJ471" i="5" s="1"/>
  <c r="LUL471" i="5" s="1"/>
  <c r="LUN471" i="5" s="1"/>
  <c r="LUP471" i="5" s="1"/>
  <c r="LUR471" i="5" s="1"/>
  <c r="LUT471" i="5" s="1"/>
  <c r="LUV471" i="5" s="1"/>
  <c r="LUX471" i="5" s="1"/>
  <c r="LUZ471" i="5" s="1"/>
  <c r="LVB471" i="5" s="1"/>
  <c r="LVD471" i="5" s="1"/>
  <c r="LVF471" i="5" s="1"/>
  <c r="LVH471" i="5" s="1"/>
  <c r="LVJ471" i="5" s="1"/>
  <c r="LVL471" i="5" s="1"/>
  <c r="LVN471" i="5" s="1"/>
  <c r="LVP471" i="5" s="1"/>
  <c r="LVR471" i="5" s="1"/>
  <c r="LVT471" i="5" s="1"/>
  <c r="LVV471" i="5" s="1"/>
  <c r="LVX471" i="5" s="1"/>
  <c r="LVZ471" i="5" s="1"/>
  <c r="LWB471" i="5" s="1"/>
  <c r="LWD471" i="5" s="1"/>
  <c r="LWF471" i="5" s="1"/>
  <c r="LWH471" i="5" s="1"/>
  <c r="LWJ471" i="5" s="1"/>
  <c r="LWL471" i="5" s="1"/>
  <c r="LWN471" i="5" s="1"/>
  <c r="LWP471" i="5" s="1"/>
  <c r="LWR471" i="5" s="1"/>
  <c r="LWT471" i="5" s="1"/>
  <c r="LWV471" i="5" s="1"/>
  <c r="LWX471" i="5" s="1"/>
  <c r="LWZ471" i="5" s="1"/>
  <c r="LXB471" i="5" s="1"/>
  <c r="LXD471" i="5" s="1"/>
  <c r="LXF471" i="5" s="1"/>
  <c r="LXH471" i="5" s="1"/>
  <c r="LXJ471" i="5" s="1"/>
  <c r="LXL471" i="5" s="1"/>
  <c r="LXN471" i="5" s="1"/>
  <c r="LXP471" i="5" s="1"/>
  <c r="LXR471" i="5" s="1"/>
  <c r="LXT471" i="5" s="1"/>
  <c r="LXV471" i="5" s="1"/>
  <c r="LXX471" i="5" s="1"/>
  <c r="LXZ471" i="5" s="1"/>
  <c r="LYB471" i="5" s="1"/>
  <c r="LYD471" i="5" s="1"/>
  <c r="LYF471" i="5" s="1"/>
  <c r="LYH471" i="5" s="1"/>
  <c r="LYJ471" i="5" s="1"/>
  <c r="LYL471" i="5" s="1"/>
  <c r="LYN471" i="5" s="1"/>
  <c r="LYP471" i="5" s="1"/>
  <c r="LYR471" i="5" s="1"/>
  <c r="LYT471" i="5" s="1"/>
  <c r="LYV471" i="5" s="1"/>
  <c r="LYX471" i="5" s="1"/>
  <c r="LYZ471" i="5" s="1"/>
  <c r="LZB471" i="5" s="1"/>
  <c r="LZD471" i="5" s="1"/>
  <c r="LZF471" i="5" s="1"/>
  <c r="LZH471" i="5" s="1"/>
  <c r="LZJ471" i="5" s="1"/>
  <c r="LZL471" i="5" s="1"/>
  <c r="LZN471" i="5" s="1"/>
  <c r="LZP471" i="5" s="1"/>
  <c r="LZR471" i="5" s="1"/>
  <c r="LZT471" i="5" s="1"/>
  <c r="LZV471" i="5" s="1"/>
  <c r="LZX471" i="5" s="1"/>
  <c r="LZZ471" i="5" s="1"/>
  <c r="MAB471" i="5" s="1"/>
  <c r="MAD471" i="5" s="1"/>
  <c r="MAF471" i="5" s="1"/>
  <c r="MAH471" i="5" s="1"/>
  <c r="MAJ471" i="5" s="1"/>
  <c r="MAL471" i="5" s="1"/>
  <c r="MAN471" i="5" s="1"/>
  <c r="MAP471" i="5" s="1"/>
  <c r="MAR471" i="5" s="1"/>
  <c r="MAT471" i="5" s="1"/>
  <c r="MAV471" i="5" s="1"/>
  <c r="MAX471" i="5" s="1"/>
  <c r="MAZ471" i="5" s="1"/>
  <c r="MBB471" i="5" s="1"/>
  <c r="MBD471" i="5" s="1"/>
  <c r="MBF471" i="5" s="1"/>
  <c r="MBH471" i="5" s="1"/>
  <c r="MBJ471" i="5" s="1"/>
  <c r="MBL471" i="5" s="1"/>
  <c r="MBN471" i="5" s="1"/>
  <c r="MBP471" i="5" s="1"/>
  <c r="MBR471" i="5" s="1"/>
  <c r="MBT471" i="5" s="1"/>
  <c r="MBV471" i="5" s="1"/>
  <c r="MBX471" i="5" s="1"/>
  <c r="MBZ471" i="5" s="1"/>
  <c r="MCB471" i="5" s="1"/>
  <c r="MCD471" i="5" s="1"/>
  <c r="MCF471" i="5" s="1"/>
  <c r="MCH471" i="5" s="1"/>
  <c r="MCJ471" i="5" s="1"/>
  <c r="MCL471" i="5" s="1"/>
  <c r="MCN471" i="5" s="1"/>
  <c r="MCP471" i="5" s="1"/>
  <c r="MCR471" i="5" s="1"/>
  <c r="MCT471" i="5" s="1"/>
  <c r="MCV471" i="5" s="1"/>
  <c r="MCX471" i="5" s="1"/>
  <c r="MCZ471" i="5" s="1"/>
  <c r="MDB471" i="5" s="1"/>
  <c r="MDD471" i="5" s="1"/>
  <c r="MDF471" i="5" s="1"/>
  <c r="MDH471" i="5" s="1"/>
  <c r="MDJ471" i="5" s="1"/>
  <c r="MDL471" i="5" s="1"/>
  <c r="MDN471" i="5" s="1"/>
  <c r="MDP471" i="5" s="1"/>
  <c r="MDR471" i="5" s="1"/>
  <c r="MDT471" i="5" s="1"/>
  <c r="MDV471" i="5" s="1"/>
  <c r="MDX471" i="5" s="1"/>
  <c r="MDZ471" i="5" s="1"/>
  <c r="MEB471" i="5" s="1"/>
  <c r="MED471" i="5" s="1"/>
  <c r="MEF471" i="5" s="1"/>
  <c r="MEH471" i="5" s="1"/>
  <c r="MEJ471" i="5" s="1"/>
  <c r="MEL471" i="5" s="1"/>
  <c r="MEN471" i="5" s="1"/>
  <c r="MEP471" i="5" s="1"/>
  <c r="MER471" i="5" s="1"/>
  <c r="MET471" i="5" s="1"/>
  <c r="MEV471" i="5" s="1"/>
  <c r="MEX471" i="5" s="1"/>
  <c r="MEZ471" i="5" s="1"/>
  <c r="MFB471" i="5" s="1"/>
  <c r="MFD471" i="5" s="1"/>
  <c r="MFF471" i="5" s="1"/>
  <c r="MFH471" i="5" s="1"/>
  <c r="MFJ471" i="5" s="1"/>
  <c r="MFL471" i="5" s="1"/>
  <c r="MFN471" i="5" s="1"/>
  <c r="MFP471" i="5" s="1"/>
  <c r="MFR471" i="5" s="1"/>
  <c r="MFT471" i="5" s="1"/>
  <c r="MFV471" i="5" s="1"/>
  <c r="MFX471" i="5" s="1"/>
  <c r="MFZ471" i="5" s="1"/>
  <c r="MGB471" i="5" s="1"/>
  <c r="MGD471" i="5" s="1"/>
  <c r="MGF471" i="5" s="1"/>
  <c r="MGH471" i="5" s="1"/>
  <c r="MGJ471" i="5" s="1"/>
  <c r="MGL471" i="5" s="1"/>
  <c r="MGN471" i="5" s="1"/>
  <c r="MGP471" i="5" s="1"/>
  <c r="MGR471" i="5" s="1"/>
  <c r="MGT471" i="5" s="1"/>
  <c r="MGV471" i="5" s="1"/>
  <c r="MGX471" i="5" s="1"/>
  <c r="MGZ471" i="5" s="1"/>
  <c r="MHB471" i="5" s="1"/>
  <c r="MHD471" i="5" s="1"/>
  <c r="MHF471" i="5" s="1"/>
  <c r="MHH471" i="5" s="1"/>
  <c r="MHJ471" i="5" s="1"/>
  <c r="MHL471" i="5" s="1"/>
  <c r="MHN471" i="5" s="1"/>
  <c r="MHP471" i="5" s="1"/>
  <c r="MHR471" i="5" s="1"/>
  <c r="MHT471" i="5" s="1"/>
  <c r="MHV471" i="5" s="1"/>
  <c r="MHX471" i="5" s="1"/>
  <c r="MHZ471" i="5" s="1"/>
  <c r="MIB471" i="5" s="1"/>
  <c r="MID471" i="5" s="1"/>
  <c r="MIF471" i="5" s="1"/>
  <c r="MIH471" i="5" s="1"/>
  <c r="MIJ471" i="5" s="1"/>
  <c r="MIL471" i="5" s="1"/>
  <c r="MIN471" i="5" s="1"/>
  <c r="MIP471" i="5" s="1"/>
  <c r="MIR471" i="5" s="1"/>
  <c r="MIT471" i="5" s="1"/>
  <c r="MIV471" i="5" s="1"/>
  <c r="MIX471" i="5" s="1"/>
  <c r="MIZ471" i="5" s="1"/>
  <c r="MJB471" i="5" s="1"/>
  <c r="MJD471" i="5" s="1"/>
  <c r="MJF471" i="5" s="1"/>
  <c r="MJH471" i="5" s="1"/>
  <c r="MJJ471" i="5" s="1"/>
  <c r="MJL471" i="5" s="1"/>
  <c r="MJN471" i="5" s="1"/>
  <c r="MJP471" i="5" s="1"/>
  <c r="MJR471" i="5" s="1"/>
  <c r="MJT471" i="5" s="1"/>
  <c r="MJV471" i="5" s="1"/>
  <c r="MJX471" i="5" s="1"/>
  <c r="MJZ471" i="5" s="1"/>
  <c r="MKB471" i="5" s="1"/>
  <c r="MKD471" i="5" s="1"/>
  <c r="MKF471" i="5" s="1"/>
  <c r="MKH471" i="5" s="1"/>
  <c r="MKJ471" i="5" s="1"/>
  <c r="MKL471" i="5" s="1"/>
  <c r="MKN471" i="5" s="1"/>
  <c r="MKP471" i="5" s="1"/>
  <c r="MKR471" i="5" s="1"/>
  <c r="MKT471" i="5" s="1"/>
  <c r="MKV471" i="5" s="1"/>
  <c r="MKX471" i="5" s="1"/>
  <c r="MKZ471" i="5" s="1"/>
  <c r="MLB471" i="5" s="1"/>
  <c r="MLD471" i="5" s="1"/>
  <c r="MLF471" i="5" s="1"/>
  <c r="MLH471" i="5" s="1"/>
  <c r="MLJ471" i="5" s="1"/>
  <c r="MLL471" i="5" s="1"/>
  <c r="MLN471" i="5" s="1"/>
  <c r="MLP471" i="5" s="1"/>
  <c r="MLR471" i="5" s="1"/>
  <c r="MLT471" i="5" s="1"/>
  <c r="MLV471" i="5" s="1"/>
  <c r="MLX471" i="5" s="1"/>
  <c r="MLZ471" i="5" s="1"/>
  <c r="MMB471" i="5" s="1"/>
  <c r="MMD471" i="5" s="1"/>
  <c r="MMF471" i="5" s="1"/>
  <c r="MMH471" i="5" s="1"/>
  <c r="MMJ471" i="5" s="1"/>
  <c r="MML471" i="5" s="1"/>
  <c r="MMN471" i="5" s="1"/>
  <c r="MMP471" i="5" s="1"/>
  <c r="MMR471" i="5" s="1"/>
  <c r="MMT471" i="5" s="1"/>
  <c r="MMV471" i="5" s="1"/>
  <c r="MMX471" i="5" s="1"/>
  <c r="MMZ471" i="5" s="1"/>
  <c r="MNB471" i="5" s="1"/>
  <c r="MND471" i="5" s="1"/>
  <c r="MNF471" i="5" s="1"/>
  <c r="MNH471" i="5" s="1"/>
  <c r="MNJ471" i="5" s="1"/>
  <c r="MNL471" i="5" s="1"/>
  <c r="MNN471" i="5" s="1"/>
  <c r="MNP471" i="5" s="1"/>
  <c r="MNR471" i="5" s="1"/>
  <c r="MNT471" i="5" s="1"/>
  <c r="MNV471" i="5" s="1"/>
  <c r="MNX471" i="5" s="1"/>
  <c r="MNZ471" i="5" s="1"/>
  <c r="MOB471" i="5" s="1"/>
  <c r="MOD471" i="5" s="1"/>
  <c r="MOF471" i="5" s="1"/>
  <c r="MOH471" i="5" s="1"/>
  <c r="MOJ471" i="5" s="1"/>
  <c r="MOL471" i="5" s="1"/>
  <c r="MON471" i="5" s="1"/>
  <c r="MOP471" i="5" s="1"/>
  <c r="MOR471" i="5" s="1"/>
  <c r="MOT471" i="5" s="1"/>
  <c r="MOV471" i="5" s="1"/>
  <c r="MOX471" i="5" s="1"/>
  <c r="MOZ471" i="5" s="1"/>
  <c r="MPB471" i="5" s="1"/>
  <c r="MPD471" i="5" s="1"/>
  <c r="MPF471" i="5" s="1"/>
  <c r="MPH471" i="5" s="1"/>
  <c r="MPJ471" i="5" s="1"/>
  <c r="MPL471" i="5" s="1"/>
  <c r="MPN471" i="5" s="1"/>
  <c r="MPP471" i="5" s="1"/>
  <c r="MPR471" i="5" s="1"/>
  <c r="MPT471" i="5" s="1"/>
  <c r="MPV471" i="5" s="1"/>
  <c r="MPX471" i="5" s="1"/>
  <c r="MPZ471" i="5" s="1"/>
  <c r="MQB471" i="5" s="1"/>
  <c r="MQD471" i="5" s="1"/>
  <c r="MQF471" i="5" s="1"/>
  <c r="MQH471" i="5" s="1"/>
  <c r="MQJ471" i="5" s="1"/>
  <c r="MQL471" i="5" s="1"/>
  <c r="MQN471" i="5" s="1"/>
  <c r="MQP471" i="5" s="1"/>
  <c r="MQR471" i="5" s="1"/>
  <c r="MQT471" i="5" s="1"/>
  <c r="MQV471" i="5" s="1"/>
  <c r="MQX471" i="5" s="1"/>
  <c r="MQZ471" i="5" s="1"/>
  <c r="MRB471" i="5" s="1"/>
  <c r="MRD471" i="5" s="1"/>
  <c r="MRF471" i="5" s="1"/>
  <c r="MRH471" i="5" s="1"/>
  <c r="MRJ471" i="5" s="1"/>
  <c r="MRL471" i="5" s="1"/>
  <c r="MRN471" i="5" s="1"/>
  <c r="MRP471" i="5" s="1"/>
  <c r="MRR471" i="5" s="1"/>
  <c r="MRT471" i="5" s="1"/>
  <c r="MRV471" i="5" s="1"/>
  <c r="MRX471" i="5" s="1"/>
  <c r="MRZ471" i="5" s="1"/>
  <c r="MSB471" i="5" s="1"/>
  <c r="MSD471" i="5" s="1"/>
  <c r="MSF471" i="5" s="1"/>
  <c r="MSH471" i="5" s="1"/>
  <c r="MSJ471" i="5" s="1"/>
  <c r="MSL471" i="5" s="1"/>
  <c r="MSN471" i="5" s="1"/>
  <c r="MSP471" i="5" s="1"/>
  <c r="MSR471" i="5" s="1"/>
  <c r="MST471" i="5" s="1"/>
  <c r="MSV471" i="5" s="1"/>
  <c r="MSX471" i="5" s="1"/>
  <c r="MSZ471" i="5" s="1"/>
  <c r="MTB471" i="5" s="1"/>
  <c r="MTD471" i="5" s="1"/>
  <c r="MTF471" i="5" s="1"/>
  <c r="MTH471" i="5" s="1"/>
  <c r="MTJ471" i="5" s="1"/>
  <c r="MTL471" i="5" s="1"/>
  <c r="MTN471" i="5" s="1"/>
  <c r="MTP471" i="5" s="1"/>
  <c r="MTR471" i="5" s="1"/>
  <c r="MTT471" i="5" s="1"/>
  <c r="MTV471" i="5" s="1"/>
  <c r="MTX471" i="5" s="1"/>
  <c r="MTZ471" i="5" s="1"/>
  <c r="MUB471" i="5" s="1"/>
  <c r="MUD471" i="5" s="1"/>
  <c r="MUF471" i="5" s="1"/>
  <c r="MUH471" i="5" s="1"/>
  <c r="MUJ471" i="5" s="1"/>
  <c r="MUL471" i="5" s="1"/>
  <c r="MUN471" i="5" s="1"/>
  <c r="MUP471" i="5" s="1"/>
  <c r="MUR471" i="5" s="1"/>
  <c r="MUT471" i="5" s="1"/>
  <c r="MUV471" i="5" s="1"/>
  <c r="MUX471" i="5" s="1"/>
  <c r="MUZ471" i="5" s="1"/>
  <c r="MVB471" i="5" s="1"/>
  <c r="MVD471" i="5" s="1"/>
  <c r="MVF471" i="5" s="1"/>
  <c r="MVH471" i="5" s="1"/>
  <c r="MVJ471" i="5" s="1"/>
  <c r="MVL471" i="5" s="1"/>
  <c r="MVN471" i="5" s="1"/>
  <c r="MVP471" i="5" s="1"/>
  <c r="MVR471" i="5" s="1"/>
  <c r="MVT471" i="5" s="1"/>
  <c r="MVV471" i="5" s="1"/>
  <c r="MVX471" i="5" s="1"/>
  <c r="MVZ471" i="5" s="1"/>
  <c r="MWB471" i="5" s="1"/>
  <c r="MWD471" i="5" s="1"/>
  <c r="MWF471" i="5" s="1"/>
  <c r="MWH471" i="5" s="1"/>
  <c r="MWJ471" i="5" s="1"/>
  <c r="MWL471" i="5" s="1"/>
  <c r="MWN471" i="5" s="1"/>
  <c r="MWP471" i="5" s="1"/>
  <c r="MWR471" i="5" s="1"/>
  <c r="MWT471" i="5" s="1"/>
  <c r="MWV471" i="5" s="1"/>
  <c r="MWX471" i="5" s="1"/>
  <c r="MWZ471" i="5" s="1"/>
  <c r="MXB471" i="5" s="1"/>
  <c r="MXD471" i="5" s="1"/>
  <c r="MXF471" i="5" s="1"/>
  <c r="MXH471" i="5" s="1"/>
  <c r="MXJ471" i="5" s="1"/>
  <c r="MXL471" i="5" s="1"/>
  <c r="MXN471" i="5" s="1"/>
  <c r="MXP471" i="5" s="1"/>
  <c r="MXR471" i="5" s="1"/>
  <c r="MXT471" i="5" s="1"/>
  <c r="MXV471" i="5" s="1"/>
  <c r="MXX471" i="5" s="1"/>
  <c r="MXZ471" i="5" s="1"/>
  <c r="MYB471" i="5" s="1"/>
  <c r="MYD471" i="5" s="1"/>
  <c r="MYF471" i="5" s="1"/>
  <c r="MYH471" i="5" s="1"/>
  <c r="MYJ471" i="5" s="1"/>
  <c r="MYL471" i="5" s="1"/>
  <c r="MYN471" i="5" s="1"/>
  <c r="MYP471" i="5" s="1"/>
  <c r="MYR471" i="5" s="1"/>
  <c r="MYT471" i="5" s="1"/>
  <c r="MYV471" i="5" s="1"/>
  <c r="MYX471" i="5" s="1"/>
  <c r="MYZ471" i="5" s="1"/>
  <c r="MZB471" i="5" s="1"/>
  <c r="MZD471" i="5" s="1"/>
  <c r="MZF471" i="5" s="1"/>
  <c r="MZH471" i="5" s="1"/>
  <c r="MZJ471" i="5" s="1"/>
  <c r="MZL471" i="5" s="1"/>
  <c r="MZN471" i="5" s="1"/>
  <c r="MZP471" i="5" s="1"/>
  <c r="MZR471" i="5" s="1"/>
  <c r="MZT471" i="5" s="1"/>
  <c r="MZV471" i="5" s="1"/>
  <c r="MZX471" i="5" s="1"/>
  <c r="MZZ471" i="5" s="1"/>
  <c r="NAB471" i="5" s="1"/>
  <c r="NAD471" i="5" s="1"/>
  <c r="NAF471" i="5" s="1"/>
  <c r="NAH471" i="5" s="1"/>
  <c r="NAJ471" i="5" s="1"/>
  <c r="NAL471" i="5" s="1"/>
  <c r="NAN471" i="5" s="1"/>
  <c r="NAP471" i="5" s="1"/>
  <c r="NAR471" i="5" s="1"/>
  <c r="NAT471" i="5" s="1"/>
  <c r="NAV471" i="5" s="1"/>
  <c r="NAX471" i="5" s="1"/>
  <c r="NAZ471" i="5" s="1"/>
  <c r="NBB471" i="5" s="1"/>
  <c r="NBD471" i="5" s="1"/>
  <c r="NBF471" i="5" s="1"/>
  <c r="NBH471" i="5" s="1"/>
  <c r="NBJ471" i="5" s="1"/>
  <c r="NBL471" i="5" s="1"/>
  <c r="NBN471" i="5" s="1"/>
  <c r="NBP471" i="5" s="1"/>
  <c r="NBR471" i="5" s="1"/>
  <c r="NBT471" i="5" s="1"/>
  <c r="NBV471" i="5" s="1"/>
  <c r="NBX471" i="5" s="1"/>
  <c r="NBZ471" i="5" s="1"/>
  <c r="NCB471" i="5" s="1"/>
  <c r="NCD471" i="5" s="1"/>
  <c r="NCF471" i="5" s="1"/>
  <c r="NCH471" i="5" s="1"/>
  <c r="NCJ471" i="5" s="1"/>
  <c r="NCL471" i="5" s="1"/>
  <c r="NCN471" i="5" s="1"/>
  <c r="NCP471" i="5" s="1"/>
  <c r="NCR471" i="5" s="1"/>
  <c r="NCT471" i="5" s="1"/>
  <c r="NCV471" i="5" s="1"/>
  <c r="NCX471" i="5" s="1"/>
  <c r="NCZ471" i="5" s="1"/>
  <c r="NDB471" i="5" s="1"/>
  <c r="NDD471" i="5" s="1"/>
  <c r="NDF471" i="5" s="1"/>
  <c r="NDH471" i="5" s="1"/>
  <c r="NDJ471" i="5" s="1"/>
  <c r="NDL471" i="5" s="1"/>
  <c r="NDN471" i="5" s="1"/>
  <c r="NDP471" i="5" s="1"/>
  <c r="NDR471" i="5" s="1"/>
  <c r="NDT471" i="5" s="1"/>
  <c r="NDV471" i="5" s="1"/>
  <c r="NDX471" i="5" s="1"/>
  <c r="NDZ471" i="5" s="1"/>
  <c r="NEB471" i="5" s="1"/>
  <c r="NED471" i="5" s="1"/>
  <c r="NEF471" i="5" s="1"/>
  <c r="NEH471" i="5" s="1"/>
  <c r="NEJ471" i="5" s="1"/>
  <c r="NEL471" i="5" s="1"/>
  <c r="NEN471" i="5" s="1"/>
  <c r="NEP471" i="5" s="1"/>
  <c r="NER471" i="5" s="1"/>
  <c r="NET471" i="5" s="1"/>
  <c r="NEV471" i="5" s="1"/>
  <c r="NEX471" i="5" s="1"/>
  <c r="NEZ471" i="5" s="1"/>
  <c r="NFB471" i="5" s="1"/>
  <c r="NFD471" i="5" s="1"/>
  <c r="NFF471" i="5" s="1"/>
  <c r="NFH471" i="5" s="1"/>
  <c r="NFJ471" i="5" s="1"/>
  <c r="NFL471" i="5" s="1"/>
  <c r="NFN471" i="5" s="1"/>
  <c r="NFP471" i="5" s="1"/>
  <c r="NFR471" i="5" s="1"/>
  <c r="NFT471" i="5" s="1"/>
  <c r="NFV471" i="5" s="1"/>
  <c r="NFX471" i="5" s="1"/>
  <c r="NFZ471" i="5" s="1"/>
  <c r="NGB471" i="5" s="1"/>
  <c r="NGD471" i="5" s="1"/>
  <c r="NGF471" i="5" s="1"/>
  <c r="NGH471" i="5" s="1"/>
  <c r="NGJ471" i="5" s="1"/>
  <c r="NGL471" i="5" s="1"/>
  <c r="NGN471" i="5" s="1"/>
  <c r="NGP471" i="5" s="1"/>
  <c r="NGR471" i="5" s="1"/>
  <c r="NGT471" i="5" s="1"/>
  <c r="NGV471" i="5" s="1"/>
  <c r="NGX471" i="5" s="1"/>
  <c r="NGZ471" i="5" s="1"/>
  <c r="NHB471" i="5" s="1"/>
  <c r="NHD471" i="5" s="1"/>
  <c r="NHF471" i="5" s="1"/>
  <c r="NHH471" i="5" s="1"/>
  <c r="NHJ471" i="5" s="1"/>
  <c r="NHL471" i="5" s="1"/>
  <c r="NHN471" i="5" s="1"/>
  <c r="NHP471" i="5" s="1"/>
  <c r="NHR471" i="5" s="1"/>
  <c r="NHT471" i="5" s="1"/>
  <c r="NHV471" i="5" s="1"/>
  <c r="NHX471" i="5" s="1"/>
  <c r="NHZ471" i="5" s="1"/>
  <c r="NIB471" i="5" s="1"/>
  <c r="NID471" i="5" s="1"/>
  <c r="NIF471" i="5" s="1"/>
  <c r="NIH471" i="5" s="1"/>
  <c r="NIJ471" i="5" s="1"/>
  <c r="NIL471" i="5" s="1"/>
  <c r="NIN471" i="5" s="1"/>
  <c r="NIP471" i="5" s="1"/>
  <c r="NIR471" i="5" s="1"/>
  <c r="NIT471" i="5" s="1"/>
  <c r="NIV471" i="5" s="1"/>
  <c r="NIX471" i="5" s="1"/>
  <c r="NIZ471" i="5" s="1"/>
  <c r="NJB471" i="5" s="1"/>
  <c r="NJD471" i="5" s="1"/>
  <c r="NJF471" i="5" s="1"/>
  <c r="NJH471" i="5" s="1"/>
  <c r="NJJ471" i="5" s="1"/>
  <c r="NJL471" i="5" s="1"/>
  <c r="NJN471" i="5" s="1"/>
  <c r="NJP471" i="5" s="1"/>
  <c r="NJR471" i="5" s="1"/>
  <c r="NJT471" i="5" s="1"/>
  <c r="NJV471" i="5" s="1"/>
  <c r="NJX471" i="5" s="1"/>
  <c r="NJZ471" i="5" s="1"/>
  <c r="NKB471" i="5" s="1"/>
  <c r="NKD471" i="5" s="1"/>
  <c r="NKF471" i="5" s="1"/>
  <c r="NKH471" i="5" s="1"/>
  <c r="NKJ471" i="5" s="1"/>
  <c r="NKL471" i="5" s="1"/>
  <c r="NKN471" i="5" s="1"/>
  <c r="NKP471" i="5" s="1"/>
  <c r="NKR471" i="5" s="1"/>
  <c r="NKT471" i="5" s="1"/>
  <c r="NKV471" i="5" s="1"/>
  <c r="NKX471" i="5" s="1"/>
  <c r="NKZ471" i="5" s="1"/>
  <c r="NLB471" i="5" s="1"/>
  <c r="NLD471" i="5" s="1"/>
  <c r="NLF471" i="5" s="1"/>
  <c r="NLH471" i="5" s="1"/>
  <c r="NLJ471" i="5" s="1"/>
  <c r="NLL471" i="5" s="1"/>
  <c r="NLN471" i="5" s="1"/>
  <c r="NLP471" i="5" s="1"/>
  <c r="NLR471" i="5" s="1"/>
  <c r="NLT471" i="5" s="1"/>
  <c r="NLV471" i="5" s="1"/>
  <c r="NLX471" i="5" s="1"/>
  <c r="NLZ471" i="5" s="1"/>
  <c r="NMB471" i="5" s="1"/>
  <c r="NMD471" i="5" s="1"/>
  <c r="NMF471" i="5" s="1"/>
  <c r="NMH471" i="5" s="1"/>
  <c r="NMJ471" i="5" s="1"/>
  <c r="NML471" i="5" s="1"/>
  <c r="NMN471" i="5" s="1"/>
  <c r="NMP471" i="5" s="1"/>
  <c r="NMR471" i="5" s="1"/>
  <c r="NMT471" i="5" s="1"/>
  <c r="NMV471" i="5" s="1"/>
  <c r="NMX471" i="5" s="1"/>
  <c r="NMZ471" i="5" s="1"/>
  <c r="NNB471" i="5" s="1"/>
  <c r="NND471" i="5" s="1"/>
  <c r="NNF471" i="5" s="1"/>
  <c r="NNH471" i="5" s="1"/>
  <c r="NNJ471" i="5" s="1"/>
  <c r="NNL471" i="5" s="1"/>
  <c r="NNN471" i="5" s="1"/>
  <c r="NNP471" i="5" s="1"/>
  <c r="NNR471" i="5" s="1"/>
  <c r="NNT471" i="5" s="1"/>
  <c r="NNV471" i="5" s="1"/>
  <c r="NNX471" i="5" s="1"/>
  <c r="NNZ471" i="5" s="1"/>
  <c r="NOB471" i="5" s="1"/>
  <c r="NOD471" i="5" s="1"/>
  <c r="NOF471" i="5" s="1"/>
  <c r="NOH471" i="5" s="1"/>
  <c r="NOJ471" i="5" s="1"/>
  <c r="NOL471" i="5" s="1"/>
  <c r="NON471" i="5" s="1"/>
  <c r="NOP471" i="5" s="1"/>
  <c r="NOR471" i="5" s="1"/>
  <c r="NOT471" i="5" s="1"/>
  <c r="NOV471" i="5" s="1"/>
  <c r="NOX471" i="5" s="1"/>
  <c r="NOZ471" i="5" s="1"/>
  <c r="NPB471" i="5" s="1"/>
  <c r="NPD471" i="5" s="1"/>
  <c r="NPF471" i="5" s="1"/>
  <c r="NPH471" i="5" s="1"/>
  <c r="NPJ471" i="5" s="1"/>
  <c r="NPL471" i="5" s="1"/>
  <c r="NPN471" i="5" s="1"/>
  <c r="NPP471" i="5" s="1"/>
  <c r="NPR471" i="5" s="1"/>
  <c r="NPT471" i="5" s="1"/>
  <c r="NPV471" i="5" s="1"/>
  <c r="NPX471" i="5" s="1"/>
  <c r="NPZ471" i="5" s="1"/>
  <c r="NQB471" i="5" s="1"/>
  <c r="NQD471" i="5" s="1"/>
  <c r="NQF471" i="5" s="1"/>
  <c r="NQH471" i="5" s="1"/>
  <c r="NQJ471" i="5" s="1"/>
  <c r="NQL471" i="5" s="1"/>
  <c r="NQN471" i="5" s="1"/>
  <c r="NQP471" i="5" s="1"/>
  <c r="NQR471" i="5" s="1"/>
  <c r="NQT471" i="5" s="1"/>
  <c r="NQV471" i="5" s="1"/>
  <c r="NQX471" i="5" s="1"/>
  <c r="NQZ471" i="5" s="1"/>
  <c r="NRB471" i="5" s="1"/>
  <c r="NRD471" i="5" s="1"/>
  <c r="NRF471" i="5" s="1"/>
  <c r="NRH471" i="5" s="1"/>
  <c r="NRJ471" i="5" s="1"/>
  <c r="NRL471" i="5" s="1"/>
  <c r="NRN471" i="5" s="1"/>
  <c r="NRP471" i="5" s="1"/>
  <c r="NRR471" i="5" s="1"/>
  <c r="NRT471" i="5" s="1"/>
  <c r="NRV471" i="5" s="1"/>
  <c r="NRX471" i="5" s="1"/>
  <c r="NRZ471" i="5" s="1"/>
  <c r="NSB471" i="5" s="1"/>
  <c r="NSD471" i="5" s="1"/>
  <c r="NSF471" i="5" s="1"/>
  <c r="NSH471" i="5" s="1"/>
  <c r="NSJ471" i="5" s="1"/>
  <c r="NSL471" i="5" s="1"/>
  <c r="NSN471" i="5" s="1"/>
  <c r="NSP471" i="5" s="1"/>
  <c r="NSR471" i="5" s="1"/>
  <c r="NST471" i="5" s="1"/>
  <c r="NSV471" i="5" s="1"/>
  <c r="NSX471" i="5" s="1"/>
  <c r="NSZ471" i="5" s="1"/>
  <c r="NTB471" i="5" s="1"/>
  <c r="NTD471" i="5" s="1"/>
  <c r="NTF471" i="5" s="1"/>
  <c r="NTH471" i="5" s="1"/>
  <c r="NTJ471" i="5" s="1"/>
  <c r="NTL471" i="5" s="1"/>
  <c r="NTN471" i="5" s="1"/>
  <c r="NTP471" i="5" s="1"/>
  <c r="NTR471" i="5" s="1"/>
  <c r="NTT471" i="5" s="1"/>
  <c r="NTV471" i="5" s="1"/>
  <c r="NTX471" i="5" s="1"/>
  <c r="NTZ471" i="5" s="1"/>
  <c r="NUB471" i="5" s="1"/>
  <c r="NUD471" i="5" s="1"/>
  <c r="NUF471" i="5" s="1"/>
  <c r="NUH471" i="5" s="1"/>
  <c r="NUJ471" i="5" s="1"/>
  <c r="NUL471" i="5" s="1"/>
  <c r="NUN471" i="5" s="1"/>
  <c r="NUP471" i="5" s="1"/>
  <c r="NUR471" i="5" s="1"/>
  <c r="NUT471" i="5" s="1"/>
  <c r="NUV471" i="5" s="1"/>
  <c r="NUX471" i="5" s="1"/>
  <c r="NUZ471" i="5" s="1"/>
  <c r="NVB471" i="5" s="1"/>
  <c r="NVD471" i="5" s="1"/>
  <c r="NVF471" i="5" s="1"/>
  <c r="NVH471" i="5" s="1"/>
  <c r="NVJ471" i="5" s="1"/>
  <c r="NVL471" i="5" s="1"/>
  <c r="NVN471" i="5" s="1"/>
  <c r="NVP471" i="5" s="1"/>
  <c r="NVR471" i="5" s="1"/>
  <c r="NVT471" i="5" s="1"/>
  <c r="NVV471" i="5" s="1"/>
  <c r="NVX471" i="5" s="1"/>
  <c r="NVZ471" i="5" s="1"/>
  <c r="NWB471" i="5" s="1"/>
  <c r="NWD471" i="5" s="1"/>
  <c r="NWF471" i="5" s="1"/>
  <c r="NWH471" i="5" s="1"/>
  <c r="NWJ471" i="5" s="1"/>
  <c r="NWL471" i="5" s="1"/>
  <c r="NWN471" i="5" s="1"/>
  <c r="NWP471" i="5" s="1"/>
  <c r="NWR471" i="5" s="1"/>
  <c r="NWT471" i="5" s="1"/>
  <c r="NWV471" i="5" s="1"/>
  <c r="NWX471" i="5" s="1"/>
  <c r="NWZ471" i="5" s="1"/>
  <c r="NXB471" i="5" s="1"/>
  <c r="NXD471" i="5" s="1"/>
  <c r="NXF471" i="5" s="1"/>
  <c r="NXH471" i="5" s="1"/>
  <c r="NXJ471" i="5" s="1"/>
  <c r="NXL471" i="5" s="1"/>
  <c r="NXN471" i="5" s="1"/>
  <c r="NXP471" i="5" s="1"/>
  <c r="NXR471" i="5" s="1"/>
  <c r="NXT471" i="5" s="1"/>
  <c r="NXV471" i="5" s="1"/>
  <c r="NXX471" i="5" s="1"/>
  <c r="NXZ471" i="5" s="1"/>
  <c r="NYB471" i="5" s="1"/>
  <c r="NYD471" i="5" s="1"/>
  <c r="NYF471" i="5" s="1"/>
  <c r="NYH471" i="5" s="1"/>
  <c r="NYJ471" i="5" s="1"/>
  <c r="NYL471" i="5" s="1"/>
  <c r="NYN471" i="5" s="1"/>
  <c r="NYP471" i="5" s="1"/>
  <c r="NYR471" i="5" s="1"/>
  <c r="NYT471" i="5" s="1"/>
  <c r="NYV471" i="5" s="1"/>
  <c r="NYX471" i="5" s="1"/>
  <c r="NYZ471" i="5" s="1"/>
  <c r="NZB471" i="5" s="1"/>
  <c r="NZD471" i="5" s="1"/>
  <c r="NZF471" i="5" s="1"/>
  <c r="NZH471" i="5" s="1"/>
  <c r="NZJ471" i="5" s="1"/>
  <c r="NZL471" i="5" s="1"/>
  <c r="NZN471" i="5" s="1"/>
  <c r="NZP471" i="5" s="1"/>
  <c r="NZR471" i="5" s="1"/>
  <c r="NZT471" i="5" s="1"/>
  <c r="NZV471" i="5" s="1"/>
  <c r="NZX471" i="5" s="1"/>
  <c r="NZZ471" i="5" s="1"/>
  <c r="OAB471" i="5" s="1"/>
  <c r="OAD471" i="5" s="1"/>
  <c r="OAF471" i="5" s="1"/>
  <c r="OAH471" i="5" s="1"/>
  <c r="OAJ471" i="5" s="1"/>
  <c r="OAL471" i="5" s="1"/>
  <c r="OAN471" i="5" s="1"/>
  <c r="OAP471" i="5" s="1"/>
  <c r="OAR471" i="5" s="1"/>
  <c r="OAT471" i="5" s="1"/>
  <c r="OAV471" i="5" s="1"/>
  <c r="OAX471" i="5" s="1"/>
  <c r="OAZ471" i="5" s="1"/>
  <c r="OBB471" i="5" s="1"/>
  <c r="OBD471" i="5" s="1"/>
  <c r="OBF471" i="5" s="1"/>
  <c r="OBH471" i="5" s="1"/>
  <c r="OBJ471" i="5" s="1"/>
  <c r="OBL471" i="5" s="1"/>
  <c r="OBN471" i="5" s="1"/>
  <c r="OBP471" i="5" s="1"/>
  <c r="OBR471" i="5" s="1"/>
  <c r="OBT471" i="5" s="1"/>
  <c r="OBV471" i="5" s="1"/>
  <c r="OBX471" i="5" s="1"/>
  <c r="OBZ471" i="5" s="1"/>
  <c r="OCB471" i="5" s="1"/>
  <c r="OCD471" i="5" s="1"/>
  <c r="OCF471" i="5" s="1"/>
  <c r="OCH471" i="5" s="1"/>
  <c r="OCJ471" i="5" s="1"/>
  <c r="OCL471" i="5" s="1"/>
  <c r="OCN471" i="5" s="1"/>
  <c r="OCP471" i="5" s="1"/>
  <c r="OCR471" i="5" s="1"/>
  <c r="OCT471" i="5" s="1"/>
  <c r="OCV471" i="5" s="1"/>
  <c r="OCX471" i="5" s="1"/>
  <c r="OCZ471" i="5" s="1"/>
  <c r="ODB471" i="5" s="1"/>
  <c r="ODD471" i="5" s="1"/>
  <c r="ODF471" i="5" s="1"/>
  <c r="ODH471" i="5" s="1"/>
  <c r="ODJ471" i="5" s="1"/>
  <c r="ODL471" i="5" s="1"/>
  <c r="ODN471" i="5" s="1"/>
  <c r="ODP471" i="5" s="1"/>
  <c r="ODR471" i="5" s="1"/>
  <c r="ODT471" i="5" s="1"/>
  <c r="ODV471" i="5" s="1"/>
  <c r="ODX471" i="5" s="1"/>
  <c r="ODZ471" i="5" s="1"/>
  <c r="OEB471" i="5" s="1"/>
  <c r="OED471" i="5" s="1"/>
  <c r="OEF471" i="5" s="1"/>
  <c r="OEH471" i="5" s="1"/>
  <c r="OEJ471" i="5" s="1"/>
  <c r="OEL471" i="5" s="1"/>
  <c r="OEN471" i="5" s="1"/>
  <c r="OEP471" i="5" s="1"/>
  <c r="OER471" i="5" s="1"/>
  <c r="OET471" i="5" s="1"/>
  <c r="OEV471" i="5" s="1"/>
  <c r="OEX471" i="5" s="1"/>
  <c r="OEZ471" i="5" s="1"/>
  <c r="OFB471" i="5" s="1"/>
  <c r="OFD471" i="5" s="1"/>
  <c r="OFF471" i="5" s="1"/>
  <c r="OFH471" i="5" s="1"/>
  <c r="OFJ471" i="5" s="1"/>
  <c r="OFL471" i="5" s="1"/>
  <c r="OFN471" i="5" s="1"/>
  <c r="OFP471" i="5" s="1"/>
  <c r="OFR471" i="5" s="1"/>
  <c r="OFT471" i="5" s="1"/>
  <c r="OFV471" i="5" s="1"/>
  <c r="OFX471" i="5" s="1"/>
  <c r="OFZ471" i="5" s="1"/>
  <c r="OGB471" i="5" s="1"/>
  <c r="OGD471" i="5" s="1"/>
  <c r="OGF471" i="5" s="1"/>
  <c r="OGH471" i="5" s="1"/>
  <c r="OGJ471" i="5" s="1"/>
  <c r="OGL471" i="5" s="1"/>
  <c r="OGN471" i="5" s="1"/>
  <c r="OGP471" i="5" s="1"/>
  <c r="OGR471" i="5" s="1"/>
  <c r="OGT471" i="5" s="1"/>
  <c r="OGV471" i="5" s="1"/>
  <c r="OGX471" i="5" s="1"/>
  <c r="OGZ471" i="5" s="1"/>
  <c r="OHB471" i="5" s="1"/>
  <c r="OHD471" i="5" s="1"/>
  <c r="OHF471" i="5" s="1"/>
  <c r="OHH471" i="5" s="1"/>
  <c r="OHJ471" i="5" s="1"/>
  <c r="OHL471" i="5" s="1"/>
  <c r="OHN471" i="5" s="1"/>
  <c r="OHP471" i="5" s="1"/>
  <c r="OHR471" i="5" s="1"/>
  <c r="OHT471" i="5" s="1"/>
  <c r="OHV471" i="5" s="1"/>
  <c r="OHX471" i="5" s="1"/>
  <c r="OHZ471" i="5" s="1"/>
  <c r="OIB471" i="5" s="1"/>
  <c r="OID471" i="5" s="1"/>
  <c r="OIF471" i="5" s="1"/>
  <c r="OIH471" i="5" s="1"/>
  <c r="OIJ471" i="5" s="1"/>
  <c r="OIL471" i="5" s="1"/>
  <c r="OIN471" i="5" s="1"/>
  <c r="OIP471" i="5" s="1"/>
  <c r="OIR471" i="5" s="1"/>
  <c r="OIT471" i="5" s="1"/>
  <c r="OIV471" i="5" s="1"/>
  <c r="OIX471" i="5" s="1"/>
  <c r="OIZ471" i="5" s="1"/>
  <c r="OJB471" i="5" s="1"/>
  <c r="OJD471" i="5" s="1"/>
  <c r="OJF471" i="5" s="1"/>
  <c r="OJH471" i="5" s="1"/>
  <c r="OJJ471" i="5" s="1"/>
  <c r="OJL471" i="5" s="1"/>
  <c r="OJN471" i="5" s="1"/>
  <c r="OJP471" i="5" s="1"/>
  <c r="OJR471" i="5" s="1"/>
  <c r="OJT471" i="5" s="1"/>
  <c r="OJV471" i="5" s="1"/>
  <c r="OJX471" i="5" s="1"/>
  <c r="OJZ471" i="5" s="1"/>
  <c r="OKB471" i="5" s="1"/>
  <c r="OKD471" i="5" s="1"/>
  <c r="OKF471" i="5" s="1"/>
  <c r="OKH471" i="5" s="1"/>
  <c r="OKJ471" i="5" s="1"/>
  <c r="OKL471" i="5" s="1"/>
  <c r="OKN471" i="5" s="1"/>
  <c r="OKP471" i="5" s="1"/>
  <c r="OKR471" i="5" s="1"/>
  <c r="OKT471" i="5" s="1"/>
  <c r="OKV471" i="5" s="1"/>
  <c r="OKX471" i="5" s="1"/>
  <c r="OKZ471" i="5" s="1"/>
  <c r="OLB471" i="5" s="1"/>
  <c r="OLD471" i="5" s="1"/>
  <c r="OLF471" i="5" s="1"/>
  <c r="OLH471" i="5" s="1"/>
  <c r="OLJ471" i="5" s="1"/>
  <c r="OLL471" i="5" s="1"/>
  <c r="OLN471" i="5" s="1"/>
  <c r="OLP471" i="5" s="1"/>
  <c r="OLR471" i="5" s="1"/>
  <c r="OLT471" i="5" s="1"/>
  <c r="OLV471" i="5" s="1"/>
  <c r="OLX471" i="5" s="1"/>
  <c r="OLZ471" i="5" s="1"/>
  <c r="OMB471" i="5" s="1"/>
  <c r="OMD471" i="5" s="1"/>
  <c r="OMF471" i="5" s="1"/>
  <c r="OMH471" i="5" s="1"/>
  <c r="OMJ471" i="5" s="1"/>
  <c r="OML471" i="5" s="1"/>
  <c r="OMN471" i="5" s="1"/>
  <c r="OMP471" i="5" s="1"/>
  <c r="OMR471" i="5" s="1"/>
  <c r="OMT471" i="5" s="1"/>
  <c r="OMV471" i="5" s="1"/>
  <c r="OMX471" i="5" s="1"/>
  <c r="OMZ471" i="5" s="1"/>
  <c r="ONB471" i="5" s="1"/>
  <c r="OND471" i="5" s="1"/>
  <c r="ONF471" i="5" s="1"/>
  <c r="ONH471" i="5" s="1"/>
  <c r="ONJ471" i="5" s="1"/>
  <c r="ONL471" i="5" s="1"/>
  <c r="ONN471" i="5" s="1"/>
  <c r="ONP471" i="5" s="1"/>
  <c r="ONR471" i="5" s="1"/>
  <c r="ONT471" i="5" s="1"/>
  <c r="ONV471" i="5" s="1"/>
  <c r="ONX471" i="5" s="1"/>
  <c r="ONZ471" i="5" s="1"/>
  <c r="OOB471" i="5" s="1"/>
  <c r="OOD471" i="5" s="1"/>
  <c r="OOF471" i="5" s="1"/>
  <c r="OOH471" i="5" s="1"/>
  <c r="OOJ471" i="5" s="1"/>
  <c r="OOL471" i="5" s="1"/>
  <c r="OON471" i="5" s="1"/>
  <c r="OOP471" i="5" s="1"/>
  <c r="OOR471" i="5" s="1"/>
  <c r="OOT471" i="5" s="1"/>
  <c r="OOV471" i="5" s="1"/>
  <c r="OOX471" i="5" s="1"/>
  <c r="OOZ471" i="5" s="1"/>
  <c r="OPB471" i="5" s="1"/>
  <c r="OPD471" i="5" s="1"/>
  <c r="OPF471" i="5" s="1"/>
  <c r="OPH471" i="5" s="1"/>
  <c r="OPJ471" i="5" s="1"/>
  <c r="OPL471" i="5" s="1"/>
  <c r="OPN471" i="5" s="1"/>
  <c r="OPP471" i="5" s="1"/>
  <c r="OPR471" i="5" s="1"/>
  <c r="OPT471" i="5" s="1"/>
  <c r="OPV471" i="5" s="1"/>
  <c r="OPX471" i="5" s="1"/>
  <c r="OPZ471" i="5" s="1"/>
  <c r="OQB471" i="5" s="1"/>
  <c r="OQD471" i="5" s="1"/>
  <c r="OQF471" i="5" s="1"/>
  <c r="OQH471" i="5" s="1"/>
  <c r="OQJ471" i="5" s="1"/>
  <c r="OQL471" i="5" s="1"/>
  <c r="OQN471" i="5" s="1"/>
  <c r="OQP471" i="5" s="1"/>
  <c r="OQR471" i="5" s="1"/>
  <c r="OQT471" i="5" s="1"/>
  <c r="OQV471" i="5" s="1"/>
  <c r="OQX471" i="5" s="1"/>
  <c r="OQZ471" i="5" s="1"/>
  <c r="ORB471" i="5" s="1"/>
  <c r="ORD471" i="5" s="1"/>
  <c r="ORF471" i="5" s="1"/>
  <c r="ORH471" i="5" s="1"/>
  <c r="ORJ471" i="5" s="1"/>
  <c r="ORL471" i="5" s="1"/>
  <c r="ORN471" i="5" s="1"/>
  <c r="ORP471" i="5" s="1"/>
  <c r="ORR471" i="5" s="1"/>
  <c r="ORT471" i="5" s="1"/>
  <c r="ORV471" i="5" s="1"/>
  <c r="ORX471" i="5" s="1"/>
  <c r="ORZ471" i="5" s="1"/>
  <c r="OSB471" i="5" s="1"/>
  <c r="OSD471" i="5" s="1"/>
  <c r="OSF471" i="5" s="1"/>
  <c r="OSH471" i="5" s="1"/>
  <c r="OSJ471" i="5" s="1"/>
  <c r="OSL471" i="5" s="1"/>
  <c r="OSN471" i="5" s="1"/>
  <c r="OSP471" i="5" s="1"/>
  <c r="OSR471" i="5" s="1"/>
  <c r="OST471" i="5" s="1"/>
  <c r="OSV471" i="5" s="1"/>
  <c r="OSX471" i="5" s="1"/>
  <c r="OSZ471" i="5" s="1"/>
  <c r="OTB471" i="5" s="1"/>
  <c r="OTD471" i="5" s="1"/>
  <c r="OTF471" i="5" s="1"/>
  <c r="OTH471" i="5" s="1"/>
  <c r="OTJ471" i="5" s="1"/>
  <c r="OTL471" i="5" s="1"/>
  <c r="OTN471" i="5" s="1"/>
  <c r="OTP471" i="5" s="1"/>
  <c r="OTR471" i="5" s="1"/>
  <c r="OTT471" i="5" s="1"/>
  <c r="OTV471" i="5" s="1"/>
  <c r="OTX471" i="5" s="1"/>
  <c r="OTZ471" i="5" s="1"/>
  <c r="OUB471" i="5" s="1"/>
  <c r="OUD471" i="5" s="1"/>
  <c r="OUF471" i="5" s="1"/>
  <c r="OUH471" i="5" s="1"/>
  <c r="OUJ471" i="5" s="1"/>
  <c r="OUL471" i="5" s="1"/>
  <c r="OUN471" i="5" s="1"/>
  <c r="OUP471" i="5" s="1"/>
  <c r="OUR471" i="5" s="1"/>
  <c r="OUT471" i="5" s="1"/>
  <c r="OUV471" i="5" s="1"/>
  <c r="OUX471" i="5" s="1"/>
  <c r="OUZ471" i="5" s="1"/>
  <c r="OVB471" i="5" s="1"/>
  <c r="OVD471" i="5" s="1"/>
  <c r="OVF471" i="5" s="1"/>
  <c r="OVH471" i="5" s="1"/>
  <c r="OVJ471" i="5" s="1"/>
  <c r="OVL471" i="5" s="1"/>
  <c r="OVN471" i="5" s="1"/>
  <c r="OVP471" i="5" s="1"/>
  <c r="OVR471" i="5" s="1"/>
  <c r="OVT471" i="5" s="1"/>
  <c r="OVV471" i="5" s="1"/>
  <c r="OVX471" i="5" s="1"/>
  <c r="OVZ471" i="5" s="1"/>
  <c r="OWB471" i="5" s="1"/>
  <c r="OWD471" i="5" s="1"/>
  <c r="OWF471" i="5" s="1"/>
  <c r="OWH471" i="5" s="1"/>
  <c r="OWJ471" i="5" s="1"/>
  <c r="OWL471" i="5" s="1"/>
  <c r="OWN471" i="5" s="1"/>
  <c r="OWP471" i="5" s="1"/>
  <c r="OWR471" i="5" s="1"/>
  <c r="OWT471" i="5" s="1"/>
  <c r="OWV471" i="5" s="1"/>
  <c r="OWX471" i="5" s="1"/>
  <c r="OWZ471" i="5" s="1"/>
  <c r="OXB471" i="5" s="1"/>
  <c r="OXD471" i="5" s="1"/>
  <c r="OXF471" i="5" s="1"/>
  <c r="OXH471" i="5" s="1"/>
  <c r="OXJ471" i="5" s="1"/>
  <c r="OXL471" i="5" s="1"/>
  <c r="OXN471" i="5" s="1"/>
  <c r="OXP471" i="5" s="1"/>
  <c r="OXR471" i="5" s="1"/>
  <c r="OXT471" i="5" s="1"/>
  <c r="OXV471" i="5" s="1"/>
  <c r="OXX471" i="5" s="1"/>
  <c r="OXZ471" i="5" s="1"/>
  <c r="OYB471" i="5" s="1"/>
  <c r="OYD471" i="5" s="1"/>
  <c r="OYF471" i="5" s="1"/>
  <c r="OYH471" i="5" s="1"/>
  <c r="OYJ471" i="5" s="1"/>
  <c r="OYL471" i="5" s="1"/>
  <c r="OYN471" i="5" s="1"/>
  <c r="OYP471" i="5" s="1"/>
  <c r="OYR471" i="5" s="1"/>
  <c r="OYT471" i="5" s="1"/>
  <c r="OYV471" i="5" s="1"/>
  <c r="OYX471" i="5" s="1"/>
  <c r="OYZ471" i="5" s="1"/>
  <c r="OZB471" i="5" s="1"/>
  <c r="OZD471" i="5" s="1"/>
  <c r="OZF471" i="5" s="1"/>
  <c r="OZH471" i="5" s="1"/>
  <c r="OZJ471" i="5" s="1"/>
  <c r="OZL471" i="5" s="1"/>
  <c r="OZN471" i="5" s="1"/>
  <c r="OZP471" i="5" s="1"/>
  <c r="OZR471" i="5" s="1"/>
  <c r="OZT471" i="5" s="1"/>
  <c r="OZV471" i="5" s="1"/>
  <c r="OZX471" i="5" s="1"/>
  <c r="OZZ471" i="5" s="1"/>
  <c r="PAB471" i="5" s="1"/>
  <c r="PAD471" i="5" s="1"/>
  <c r="PAF471" i="5" s="1"/>
  <c r="PAH471" i="5" s="1"/>
  <c r="PAJ471" i="5" s="1"/>
  <c r="PAL471" i="5" s="1"/>
  <c r="PAN471" i="5" s="1"/>
  <c r="PAP471" i="5" s="1"/>
  <c r="PAR471" i="5" s="1"/>
  <c r="PAT471" i="5" s="1"/>
  <c r="PAV471" i="5" s="1"/>
  <c r="PAX471" i="5" s="1"/>
  <c r="PAZ471" i="5" s="1"/>
  <c r="PBB471" i="5" s="1"/>
  <c r="PBD471" i="5" s="1"/>
  <c r="PBF471" i="5" s="1"/>
  <c r="PBH471" i="5" s="1"/>
  <c r="PBJ471" i="5" s="1"/>
  <c r="PBL471" i="5" s="1"/>
  <c r="PBN471" i="5" s="1"/>
  <c r="PBP471" i="5" s="1"/>
  <c r="PBR471" i="5" s="1"/>
  <c r="PBT471" i="5" s="1"/>
  <c r="PBV471" i="5" s="1"/>
  <c r="PBX471" i="5" s="1"/>
  <c r="PBZ471" i="5" s="1"/>
  <c r="PCB471" i="5" s="1"/>
  <c r="PCD471" i="5" s="1"/>
  <c r="PCF471" i="5" s="1"/>
  <c r="PCH471" i="5" s="1"/>
  <c r="PCJ471" i="5" s="1"/>
  <c r="PCL471" i="5" s="1"/>
  <c r="PCN471" i="5" s="1"/>
  <c r="PCP471" i="5" s="1"/>
  <c r="PCR471" i="5" s="1"/>
  <c r="PCT471" i="5" s="1"/>
  <c r="PCV471" i="5" s="1"/>
  <c r="PCX471" i="5" s="1"/>
  <c r="PCZ471" i="5" s="1"/>
  <c r="PDB471" i="5" s="1"/>
  <c r="PDD471" i="5" s="1"/>
  <c r="PDF471" i="5" s="1"/>
  <c r="PDH471" i="5" s="1"/>
  <c r="PDJ471" i="5" s="1"/>
  <c r="PDL471" i="5" s="1"/>
  <c r="PDN471" i="5" s="1"/>
  <c r="PDP471" i="5" s="1"/>
  <c r="PDR471" i="5" s="1"/>
  <c r="PDT471" i="5" s="1"/>
  <c r="PDV471" i="5" s="1"/>
  <c r="PDX471" i="5" s="1"/>
  <c r="PDZ471" i="5" s="1"/>
  <c r="PEB471" i="5" s="1"/>
  <c r="PED471" i="5" s="1"/>
  <c r="PEF471" i="5" s="1"/>
  <c r="PEH471" i="5" s="1"/>
  <c r="PEJ471" i="5" s="1"/>
  <c r="PEL471" i="5" s="1"/>
  <c r="PEN471" i="5" s="1"/>
  <c r="PEP471" i="5" s="1"/>
  <c r="PER471" i="5" s="1"/>
  <c r="PET471" i="5" s="1"/>
  <c r="PEV471" i="5" s="1"/>
  <c r="PEX471" i="5" s="1"/>
  <c r="PEZ471" i="5" s="1"/>
  <c r="PFB471" i="5" s="1"/>
  <c r="PFD471" i="5" s="1"/>
  <c r="PFF471" i="5" s="1"/>
  <c r="PFH471" i="5" s="1"/>
  <c r="PFJ471" i="5" s="1"/>
  <c r="PFL471" i="5" s="1"/>
  <c r="PFN471" i="5" s="1"/>
  <c r="PFP471" i="5" s="1"/>
  <c r="PFR471" i="5" s="1"/>
  <c r="PFT471" i="5" s="1"/>
  <c r="PFV471" i="5" s="1"/>
  <c r="PFX471" i="5" s="1"/>
  <c r="PFZ471" i="5" s="1"/>
  <c r="PGB471" i="5" s="1"/>
  <c r="PGD471" i="5" s="1"/>
  <c r="PGF471" i="5" s="1"/>
  <c r="PGH471" i="5" s="1"/>
  <c r="PGJ471" i="5" s="1"/>
  <c r="PGL471" i="5" s="1"/>
  <c r="PGN471" i="5" s="1"/>
  <c r="PGP471" i="5" s="1"/>
  <c r="PGR471" i="5" s="1"/>
  <c r="PGT471" i="5" s="1"/>
  <c r="PGV471" i="5" s="1"/>
  <c r="PGX471" i="5" s="1"/>
  <c r="PGZ471" i="5" s="1"/>
  <c r="PHB471" i="5" s="1"/>
  <c r="PHD471" i="5" s="1"/>
  <c r="PHF471" i="5" s="1"/>
  <c r="PHH471" i="5" s="1"/>
  <c r="PHJ471" i="5" s="1"/>
  <c r="PHL471" i="5" s="1"/>
  <c r="PHN471" i="5" s="1"/>
  <c r="PHP471" i="5" s="1"/>
  <c r="PHR471" i="5" s="1"/>
  <c r="PHT471" i="5" s="1"/>
  <c r="PHV471" i="5" s="1"/>
  <c r="PHX471" i="5" s="1"/>
  <c r="PHZ471" i="5" s="1"/>
  <c r="PIB471" i="5" s="1"/>
  <c r="PID471" i="5" s="1"/>
  <c r="PIF471" i="5" s="1"/>
  <c r="PIH471" i="5" s="1"/>
  <c r="PIJ471" i="5" s="1"/>
  <c r="PIL471" i="5" s="1"/>
  <c r="PIN471" i="5" s="1"/>
  <c r="PIP471" i="5" s="1"/>
  <c r="PIR471" i="5" s="1"/>
  <c r="PIT471" i="5" s="1"/>
  <c r="PIV471" i="5" s="1"/>
  <c r="PIX471" i="5" s="1"/>
  <c r="PIZ471" i="5" s="1"/>
  <c r="PJB471" i="5" s="1"/>
  <c r="PJD471" i="5" s="1"/>
  <c r="PJF471" i="5" s="1"/>
  <c r="PJH471" i="5" s="1"/>
  <c r="PJJ471" i="5" s="1"/>
  <c r="PJL471" i="5" s="1"/>
  <c r="PJN471" i="5" s="1"/>
  <c r="PJP471" i="5" s="1"/>
  <c r="PJR471" i="5" s="1"/>
  <c r="PJT471" i="5" s="1"/>
  <c r="PJV471" i="5" s="1"/>
  <c r="PJX471" i="5" s="1"/>
  <c r="PJZ471" i="5" s="1"/>
  <c r="PKB471" i="5" s="1"/>
  <c r="PKD471" i="5" s="1"/>
  <c r="PKF471" i="5" s="1"/>
  <c r="PKH471" i="5" s="1"/>
  <c r="PKJ471" i="5" s="1"/>
  <c r="PKL471" i="5" s="1"/>
  <c r="PKN471" i="5" s="1"/>
  <c r="PKP471" i="5" s="1"/>
  <c r="PKR471" i="5" s="1"/>
  <c r="PKT471" i="5" s="1"/>
  <c r="PKV471" i="5" s="1"/>
  <c r="PKX471" i="5" s="1"/>
  <c r="PKZ471" i="5" s="1"/>
  <c r="PLB471" i="5" s="1"/>
  <c r="PLD471" i="5" s="1"/>
  <c r="PLF471" i="5" s="1"/>
  <c r="PLH471" i="5" s="1"/>
  <c r="PLJ471" i="5" s="1"/>
  <c r="PLL471" i="5" s="1"/>
  <c r="PLN471" i="5" s="1"/>
  <c r="PLP471" i="5" s="1"/>
  <c r="PLR471" i="5" s="1"/>
  <c r="PLT471" i="5" s="1"/>
  <c r="PLV471" i="5" s="1"/>
  <c r="PLX471" i="5" s="1"/>
  <c r="PLZ471" i="5" s="1"/>
  <c r="PMB471" i="5" s="1"/>
  <c r="PMD471" i="5" s="1"/>
  <c r="PMF471" i="5" s="1"/>
  <c r="PMH471" i="5" s="1"/>
  <c r="PMJ471" i="5" s="1"/>
  <c r="PML471" i="5" s="1"/>
  <c r="PMN471" i="5" s="1"/>
  <c r="PMP471" i="5" s="1"/>
  <c r="PMR471" i="5" s="1"/>
  <c r="PMT471" i="5" s="1"/>
  <c r="PMV471" i="5" s="1"/>
  <c r="PMX471" i="5" s="1"/>
  <c r="PMZ471" i="5" s="1"/>
  <c r="PNB471" i="5" s="1"/>
  <c r="PND471" i="5" s="1"/>
  <c r="PNF471" i="5" s="1"/>
  <c r="PNH471" i="5" s="1"/>
  <c r="PNJ471" i="5" s="1"/>
  <c r="PNL471" i="5" s="1"/>
  <c r="PNN471" i="5" s="1"/>
  <c r="PNP471" i="5" s="1"/>
  <c r="PNR471" i="5" s="1"/>
  <c r="PNT471" i="5" s="1"/>
  <c r="PNV471" i="5" s="1"/>
  <c r="PNX471" i="5" s="1"/>
  <c r="PNZ471" i="5" s="1"/>
  <c r="POB471" i="5" s="1"/>
  <c r="POD471" i="5" s="1"/>
  <c r="POF471" i="5" s="1"/>
  <c r="POH471" i="5" s="1"/>
  <c r="POJ471" i="5" s="1"/>
  <c r="POL471" i="5" s="1"/>
  <c r="PON471" i="5" s="1"/>
  <c r="POP471" i="5" s="1"/>
  <c r="POR471" i="5" s="1"/>
  <c r="POT471" i="5" s="1"/>
  <c r="POV471" i="5" s="1"/>
  <c r="POX471" i="5" s="1"/>
  <c r="POZ471" i="5" s="1"/>
  <c r="PPB471" i="5" s="1"/>
  <c r="PPD471" i="5" s="1"/>
  <c r="PPF471" i="5" s="1"/>
  <c r="PPH471" i="5" s="1"/>
  <c r="PPJ471" i="5" s="1"/>
  <c r="PPL471" i="5" s="1"/>
  <c r="PPN471" i="5" s="1"/>
  <c r="PPP471" i="5" s="1"/>
  <c r="PPR471" i="5" s="1"/>
  <c r="PPT471" i="5" s="1"/>
  <c r="PPV471" i="5" s="1"/>
  <c r="PPX471" i="5" s="1"/>
  <c r="PPZ471" i="5" s="1"/>
  <c r="PQB471" i="5" s="1"/>
  <c r="PQD471" i="5" s="1"/>
  <c r="PQF471" i="5" s="1"/>
  <c r="PQH471" i="5" s="1"/>
  <c r="PQJ471" i="5" s="1"/>
  <c r="PQL471" i="5" s="1"/>
  <c r="PQN471" i="5" s="1"/>
  <c r="PQP471" i="5" s="1"/>
  <c r="PQR471" i="5" s="1"/>
  <c r="PQT471" i="5" s="1"/>
  <c r="PQV471" i="5" s="1"/>
  <c r="PQX471" i="5" s="1"/>
  <c r="PQZ471" i="5" s="1"/>
  <c r="PRB471" i="5" s="1"/>
  <c r="PRD471" i="5" s="1"/>
  <c r="PRF471" i="5" s="1"/>
  <c r="PRH471" i="5" s="1"/>
  <c r="PRJ471" i="5" s="1"/>
  <c r="PRL471" i="5" s="1"/>
  <c r="PRN471" i="5" s="1"/>
  <c r="PRP471" i="5" s="1"/>
  <c r="PRR471" i="5" s="1"/>
  <c r="PRT471" i="5" s="1"/>
  <c r="PRV471" i="5" s="1"/>
  <c r="PRX471" i="5" s="1"/>
  <c r="PRZ471" i="5" s="1"/>
  <c r="PSB471" i="5" s="1"/>
  <c r="PSD471" i="5" s="1"/>
  <c r="PSF471" i="5" s="1"/>
  <c r="PSH471" i="5" s="1"/>
  <c r="PSJ471" i="5" s="1"/>
  <c r="PSL471" i="5" s="1"/>
  <c r="PSN471" i="5" s="1"/>
  <c r="PSP471" i="5" s="1"/>
  <c r="PSR471" i="5" s="1"/>
  <c r="PST471" i="5" s="1"/>
  <c r="PSV471" i="5" s="1"/>
  <c r="PSX471" i="5" s="1"/>
  <c r="PSZ471" i="5" s="1"/>
  <c r="PTB471" i="5" s="1"/>
  <c r="PTD471" i="5" s="1"/>
  <c r="PTF471" i="5" s="1"/>
  <c r="PTH471" i="5" s="1"/>
  <c r="PTJ471" i="5" s="1"/>
  <c r="PTL471" i="5" s="1"/>
  <c r="PTN471" i="5" s="1"/>
  <c r="PTP471" i="5" s="1"/>
  <c r="PTR471" i="5" s="1"/>
  <c r="PTT471" i="5" s="1"/>
  <c r="PTV471" i="5" s="1"/>
  <c r="PTX471" i="5" s="1"/>
  <c r="PTZ471" i="5" s="1"/>
  <c r="PUB471" i="5" s="1"/>
  <c r="PUD471" i="5" s="1"/>
  <c r="PUF471" i="5" s="1"/>
  <c r="PUH471" i="5" s="1"/>
  <c r="PUJ471" i="5" s="1"/>
  <c r="PUL471" i="5" s="1"/>
  <c r="PUN471" i="5" s="1"/>
  <c r="PUP471" i="5" s="1"/>
  <c r="PUR471" i="5" s="1"/>
  <c r="PUT471" i="5" s="1"/>
  <c r="PUV471" i="5" s="1"/>
  <c r="PUX471" i="5" s="1"/>
  <c r="PUZ471" i="5" s="1"/>
  <c r="PVB471" i="5" s="1"/>
  <c r="PVD471" i="5" s="1"/>
  <c r="PVF471" i="5" s="1"/>
  <c r="PVH471" i="5" s="1"/>
  <c r="PVJ471" i="5" s="1"/>
  <c r="PVL471" i="5" s="1"/>
  <c r="PVN471" i="5" s="1"/>
  <c r="PVP471" i="5" s="1"/>
  <c r="PVR471" i="5" s="1"/>
  <c r="PVT471" i="5" s="1"/>
  <c r="PVV471" i="5" s="1"/>
  <c r="PVX471" i="5" s="1"/>
  <c r="PVZ471" i="5" s="1"/>
  <c r="PWB471" i="5" s="1"/>
  <c r="PWD471" i="5" s="1"/>
  <c r="PWF471" i="5" s="1"/>
  <c r="PWH471" i="5" s="1"/>
  <c r="PWJ471" i="5" s="1"/>
  <c r="PWL471" i="5" s="1"/>
  <c r="PWN471" i="5" s="1"/>
  <c r="PWP471" i="5" s="1"/>
  <c r="PWR471" i="5" s="1"/>
  <c r="PWT471" i="5" s="1"/>
  <c r="PWV471" i="5" s="1"/>
  <c r="PWX471" i="5" s="1"/>
  <c r="PWZ471" i="5" s="1"/>
  <c r="PXB471" i="5" s="1"/>
  <c r="PXD471" i="5" s="1"/>
  <c r="PXF471" i="5" s="1"/>
  <c r="PXH471" i="5" s="1"/>
  <c r="PXJ471" i="5" s="1"/>
  <c r="PXL471" i="5" s="1"/>
  <c r="PXN471" i="5" s="1"/>
  <c r="PXP471" i="5" s="1"/>
  <c r="PXR471" i="5" s="1"/>
  <c r="PXT471" i="5" s="1"/>
  <c r="PXV471" i="5" s="1"/>
  <c r="PXX471" i="5" s="1"/>
  <c r="PXZ471" i="5" s="1"/>
  <c r="PYB471" i="5" s="1"/>
  <c r="PYD471" i="5" s="1"/>
  <c r="PYF471" i="5" s="1"/>
  <c r="PYH471" i="5" s="1"/>
  <c r="PYJ471" i="5" s="1"/>
  <c r="PYL471" i="5" s="1"/>
  <c r="PYN471" i="5" s="1"/>
  <c r="PYP471" i="5" s="1"/>
  <c r="PYR471" i="5" s="1"/>
  <c r="PYT471" i="5" s="1"/>
  <c r="PYV471" i="5" s="1"/>
  <c r="PYX471" i="5" s="1"/>
  <c r="PYZ471" i="5" s="1"/>
  <c r="PZB471" i="5" s="1"/>
  <c r="PZD471" i="5" s="1"/>
  <c r="PZF471" i="5" s="1"/>
  <c r="PZH471" i="5" s="1"/>
  <c r="PZJ471" i="5" s="1"/>
  <c r="PZL471" i="5" s="1"/>
  <c r="PZN471" i="5" s="1"/>
  <c r="PZP471" i="5" s="1"/>
  <c r="PZR471" i="5" s="1"/>
  <c r="PZT471" i="5" s="1"/>
  <c r="PZV471" i="5" s="1"/>
  <c r="PZX471" i="5" s="1"/>
  <c r="PZZ471" i="5" s="1"/>
  <c r="QAB471" i="5" s="1"/>
  <c r="QAD471" i="5" s="1"/>
  <c r="QAF471" i="5" s="1"/>
  <c r="QAH471" i="5" s="1"/>
  <c r="QAJ471" i="5" s="1"/>
  <c r="QAL471" i="5" s="1"/>
  <c r="QAN471" i="5" s="1"/>
  <c r="QAP471" i="5" s="1"/>
  <c r="QAR471" i="5" s="1"/>
  <c r="QAT471" i="5" s="1"/>
  <c r="QAV471" i="5" s="1"/>
  <c r="QAX471" i="5" s="1"/>
  <c r="QAZ471" i="5" s="1"/>
  <c r="QBB471" i="5" s="1"/>
  <c r="QBD471" i="5" s="1"/>
  <c r="QBF471" i="5" s="1"/>
  <c r="QBH471" i="5" s="1"/>
  <c r="QBJ471" i="5" s="1"/>
  <c r="QBL471" i="5" s="1"/>
  <c r="QBN471" i="5" s="1"/>
  <c r="QBP471" i="5" s="1"/>
  <c r="QBR471" i="5" s="1"/>
  <c r="QBT471" i="5" s="1"/>
  <c r="QBV471" i="5" s="1"/>
  <c r="QBX471" i="5" s="1"/>
  <c r="QBZ471" i="5" s="1"/>
  <c r="QCB471" i="5" s="1"/>
  <c r="QCD471" i="5" s="1"/>
  <c r="QCF471" i="5" s="1"/>
  <c r="QCH471" i="5" s="1"/>
  <c r="QCJ471" i="5" s="1"/>
  <c r="QCL471" i="5" s="1"/>
  <c r="QCN471" i="5" s="1"/>
  <c r="QCP471" i="5" s="1"/>
  <c r="QCR471" i="5" s="1"/>
  <c r="QCT471" i="5" s="1"/>
  <c r="QCV471" i="5" s="1"/>
  <c r="QCX471" i="5" s="1"/>
  <c r="QCZ471" i="5" s="1"/>
  <c r="QDB471" i="5" s="1"/>
  <c r="QDD471" i="5" s="1"/>
  <c r="QDF471" i="5" s="1"/>
  <c r="QDH471" i="5" s="1"/>
  <c r="QDJ471" i="5" s="1"/>
  <c r="QDL471" i="5" s="1"/>
  <c r="QDN471" i="5" s="1"/>
  <c r="QDP471" i="5" s="1"/>
  <c r="QDR471" i="5" s="1"/>
  <c r="QDT471" i="5" s="1"/>
  <c r="QDV471" i="5" s="1"/>
  <c r="QDX471" i="5" s="1"/>
  <c r="QDZ471" i="5" s="1"/>
  <c r="QEB471" i="5" s="1"/>
  <c r="QED471" i="5" s="1"/>
  <c r="QEF471" i="5" s="1"/>
  <c r="QEH471" i="5" s="1"/>
  <c r="QEJ471" i="5" s="1"/>
  <c r="QEL471" i="5" s="1"/>
  <c r="QEN471" i="5" s="1"/>
  <c r="QEP471" i="5" s="1"/>
  <c r="QER471" i="5" s="1"/>
  <c r="QET471" i="5" s="1"/>
  <c r="QEV471" i="5" s="1"/>
  <c r="QEX471" i="5" s="1"/>
  <c r="QEZ471" i="5" s="1"/>
  <c r="QFB471" i="5" s="1"/>
  <c r="QFD471" i="5" s="1"/>
  <c r="QFF471" i="5" s="1"/>
  <c r="QFH471" i="5" s="1"/>
  <c r="QFJ471" i="5" s="1"/>
  <c r="QFL471" i="5" s="1"/>
  <c r="QFN471" i="5" s="1"/>
  <c r="QFP471" i="5" s="1"/>
  <c r="QFR471" i="5" s="1"/>
  <c r="QFT471" i="5" s="1"/>
  <c r="QFV471" i="5" s="1"/>
  <c r="QFX471" i="5" s="1"/>
  <c r="QFZ471" i="5" s="1"/>
  <c r="QGB471" i="5" s="1"/>
  <c r="QGD471" i="5" s="1"/>
  <c r="QGF471" i="5" s="1"/>
  <c r="QGH471" i="5" s="1"/>
  <c r="QGJ471" i="5" s="1"/>
  <c r="QGL471" i="5" s="1"/>
  <c r="QGN471" i="5" s="1"/>
  <c r="QGP471" i="5" s="1"/>
  <c r="QGR471" i="5" s="1"/>
  <c r="QGT471" i="5" s="1"/>
  <c r="QGV471" i="5" s="1"/>
  <c r="QGX471" i="5" s="1"/>
  <c r="QGZ471" i="5" s="1"/>
  <c r="QHB471" i="5" s="1"/>
  <c r="QHD471" i="5" s="1"/>
  <c r="QHF471" i="5" s="1"/>
  <c r="QHH471" i="5" s="1"/>
  <c r="QHJ471" i="5" s="1"/>
  <c r="QHL471" i="5" s="1"/>
  <c r="QHN471" i="5" s="1"/>
  <c r="QHP471" i="5" s="1"/>
  <c r="QHR471" i="5" s="1"/>
  <c r="QHT471" i="5" s="1"/>
  <c r="QHV471" i="5" s="1"/>
  <c r="QHX471" i="5" s="1"/>
  <c r="QHZ471" i="5" s="1"/>
  <c r="QIB471" i="5" s="1"/>
  <c r="QID471" i="5" s="1"/>
  <c r="QIF471" i="5" s="1"/>
  <c r="QIH471" i="5" s="1"/>
  <c r="QIJ471" i="5" s="1"/>
  <c r="QIL471" i="5" s="1"/>
  <c r="QIN471" i="5" s="1"/>
  <c r="QIP471" i="5" s="1"/>
  <c r="QIR471" i="5" s="1"/>
  <c r="QIT471" i="5" s="1"/>
  <c r="QIV471" i="5" s="1"/>
  <c r="QIX471" i="5" s="1"/>
  <c r="QIZ471" i="5" s="1"/>
  <c r="QJB471" i="5" s="1"/>
  <c r="QJD471" i="5" s="1"/>
  <c r="QJF471" i="5" s="1"/>
  <c r="QJH471" i="5" s="1"/>
  <c r="QJJ471" i="5" s="1"/>
  <c r="QJL471" i="5" s="1"/>
  <c r="QJN471" i="5" s="1"/>
  <c r="QJP471" i="5" s="1"/>
  <c r="QJR471" i="5" s="1"/>
  <c r="QJT471" i="5" s="1"/>
  <c r="QJV471" i="5" s="1"/>
  <c r="QJX471" i="5" s="1"/>
  <c r="QJZ471" i="5" s="1"/>
  <c r="QKB471" i="5" s="1"/>
  <c r="QKD471" i="5" s="1"/>
  <c r="QKF471" i="5" s="1"/>
  <c r="QKH471" i="5" s="1"/>
  <c r="QKJ471" i="5" s="1"/>
  <c r="QKL471" i="5" s="1"/>
  <c r="QKN471" i="5" s="1"/>
  <c r="QKP471" i="5" s="1"/>
  <c r="QKR471" i="5" s="1"/>
  <c r="QKT471" i="5" s="1"/>
  <c r="QKV471" i="5" s="1"/>
  <c r="QKX471" i="5" s="1"/>
  <c r="QKZ471" i="5" s="1"/>
  <c r="QLB471" i="5" s="1"/>
  <c r="QLD471" i="5" s="1"/>
  <c r="QLF471" i="5" s="1"/>
  <c r="QLH471" i="5" s="1"/>
  <c r="QLJ471" i="5" s="1"/>
  <c r="QLL471" i="5" s="1"/>
  <c r="QLN471" i="5" s="1"/>
  <c r="QLP471" i="5" s="1"/>
  <c r="QLR471" i="5" s="1"/>
  <c r="QLT471" i="5" s="1"/>
  <c r="QLV471" i="5" s="1"/>
  <c r="QLX471" i="5" s="1"/>
  <c r="QLZ471" i="5" s="1"/>
  <c r="QMB471" i="5" s="1"/>
  <c r="QMD471" i="5" s="1"/>
  <c r="QMF471" i="5" s="1"/>
  <c r="QMH471" i="5" s="1"/>
  <c r="QMJ471" i="5" s="1"/>
  <c r="QML471" i="5" s="1"/>
  <c r="QMN471" i="5" s="1"/>
  <c r="QMP471" i="5" s="1"/>
  <c r="QMR471" i="5" s="1"/>
  <c r="QMT471" i="5" s="1"/>
  <c r="QMV471" i="5" s="1"/>
  <c r="QMX471" i="5" s="1"/>
  <c r="QMZ471" i="5" s="1"/>
  <c r="QNB471" i="5" s="1"/>
  <c r="QND471" i="5" s="1"/>
  <c r="QNF471" i="5" s="1"/>
  <c r="QNH471" i="5" s="1"/>
  <c r="QNJ471" i="5" s="1"/>
  <c r="QNL471" i="5" s="1"/>
  <c r="QNN471" i="5" s="1"/>
  <c r="QNP471" i="5" s="1"/>
  <c r="QNR471" i="5" s="1"/>
  <c r="QNT471" i="5" s="1"/>
  <c r="QNV471" i="5" s="1"/>
  <c r="QNX471" i="5" s="1"/>
  <c r="QNZ471" i="5" s="1"/>
  <c r="QOB471" i="5" s="1"/>
  <c r="QOD471" i="5" s="1"/>
  <c r="QOF471" i="5" s="1"/>
  <c r="QOH471" i="5" s="1"/>
  <c r="QOJ471" i="5" s="1"/>
  <c r="QOL471" i="5" s="1"/>
  <c r="QON471" i="5" s="1"/>
  <c r="QOP471" i="5" s="1"/>
  <c r="QOR471" i="5" s="1"/>
  <c r="QOT471" i="5" s="1"/>
  <c r="QOV471" i="5" s="1"/>
  <c r="QOX471" i="5" s="1"/>
  <c r="QOZ471" i="5" s="1"/>
  <c r="QPB471" i="5" s="1"/>
  <c r="QPD471" i="5" s="1"/>
  <c r="QPF471" i="5" s="1"/>
  <c r="QPH471" i="5" s="1"/>
  <c r="QPJ471" i="5" s="1"/>
  <c r="QPL471" i="5" s="1"/>
  <c r="QPN471" i="5" s="1"/>
  <c r="QPP471" i="5" s="1"/>
  <c r="QPR471" i="5" s="1"/>
  <c r="QPT471" i="5" s="1"/>
  <c r="QPV471" i="5" s="1"/>
  <c r="QPX471" i="5" s="1"/>
  <c r="QPZ471" i="5" s="1"/>
  <c r="QQB471" i="5" s="1"/>
  <c r="QQD471" i="5" s="1"/>
  <c r="QQF471" i="5" s="1"/>
  <c r="QQH471" i="5" s="1"/>
  <c r="QQJ471" i="5" s="1"/>
  <c r="QQL471" i="5" s="1"/>
  <c r="QQN471" i="5" s="1"/>
  <c r="QQP471" i="5" s="1"/>
  <c r="QQR471" i="5" s="1"/>
  <c r="QQT471" i="5" s="1"/>
  <c r="QQV471" i="5" s="1"/>
  <c r="QQX471" i="5" s="1"/>
  <c r="QQZ471" i="5" s="1"/>
  <c r="QRB471" i="5" s="1"/>
  <c r="QRD471" i="5" s="1"/>
  <c r="QRF471" i="5" s="1"/>
  <c r="QRH471" i="5" s="1"/>
  <c r="QRJ471" i="5" s="1"/>
  <c r="QRL471" i="5" s="1"/>
  <c r="QRN471" i="5" s="1"/>
  <c r="QRP471" i="5" s="1"/>
  <c r="QRR471" i="5" s="1"/>
  <c r="QRT471" i="5" s="1"/>
  <c r="QRV471" i="5" s="1"/>
  <c r="QRX471" i="5" s="1"/>
  <c r="QRZ471" i="5" s="1"/>
  <c r="QSB471" i="5" s="1"/>
  <c r="QSD471" i="5" s="1"/>
  <c r="QSF471" i="5" s="1"/>
  <c r="QSH471" i="5" s="1"/>
  <c r="QSJ471" i="5" s="1"/>
  <c r="QSL471" i="5" s="1"/>
  <c r="QSN471" i="5" s="1"/>
  <c r="QSP471" i="5" s="1"/>
  <c r="QSR471" i="5" s="1"/>
  <c r="QST471" i="5" s="1"/>
  <c r="QSV471" i="5" s="1"/>
  <c r="QSX471" i="5" s="1"/>
  <c r="QSZ471" i="5" s="1"/>
  <c r="QTB471" i="5" s="1"/>
  <c r="QTD471" i="5" s="1"/>
  <c r="QTF471" i="5" s="1"/>
  <c r="QTH471" i="5" s="1"/>
  <c r="QTJ471" i="5" s="1"/>
  <c r="QTL471" i="5" s="1"/>
  <c r="QTN471" i="5" s="1"/>
  <c r="QTP471" i="5" s="1"/>
  <c r="QTR471" i="5" s="1"/>
  <c r="QTT471" i="5" s="1"/>
  <c r="QTV471" i="5" s="1"/>
  <c r="QTX471" i="5" s="1"/>
  <c r="QTZ471" i="5" s="1"/>
  <c r="QUB471" i="5" s="1"/>
  <c r="QUD471" i="5" s="1"/>
  <c r="QUF471" i="5" s="1"/>
  <c r="QUH471" i="5" s="1"/>
  <c r="QUJ471" i="5" s="1"/>
  <c r="QUL471" i="5" s="1"/>
  <c r="QUN471" i="5" s="1"/>
  <c r="QUP471" i="5" s="1"/>
  <c r="QUR471" i="5" s="1"/>
  <c r="QUT471" i="5" s="1"/>
  <c r="QUV471" i="5" s="1"/>
  <c r="QUX471" i="5" s="1"/>
  <c r="QUZ471" i="5" s="1"/>
  <c r="QVB471" i="5" s="1"/>
  <c r="QVD471" i="5" s="1"/>
  <c r="QVF471" i="5" s="1"/>
  <c r="QVH471" i="5" s="1"/>
  <c r="QVJ471" i="5" s="1"/>
  <c r="QVL471" i="5" s="1"/>
  <c r="QVN471" i="5" s="1"/>
  <c r="QVP471" i="5" s="1"/>
  <c r="QVR471" i="5" s="1"/>
  <c r="QVT471" i="5" s="1"/>
  <c r="QVV471" i="5" s="1"/>
  <c r="QVX471" i="5" s="1"/>
  <c r="QVZ471" i="5" s="1"/>
  <c r="QWB471" i="5" s="1"/>
  <c r="QWD471" i="5" s="1"/>
  <c r="QWF471" i="5" s="1"/>
  <c r="QWH471" i="5" s="1"/>
  <c r="QWJ471" i="5" s="1"/>
  <c r="QWL471" i="5" s="1"/>
  <c r="QWN471" i="5" s="1"/>
  <c r="QWP471" i="5" s="1"/>
  <c r="QWR471" i="5" s="1"/>
  <c r="QWT471" i="5" s="1"/>
  <c r="QWV471" i="5" s="1"/>
  <c r="QWX471" i="5" s="1"/>
  <c r="QWZ471" i="5" s="1"/>
  <c r="QXB471" i="5" s="1"/>
  <c r="QXD471" i="5" s="1"/>
  <c r="QXF471" i="5" s="1"/>
  <c r="QXH471" i="5" s="1"/>
  <c r="QXJ471" i="5" s="1"/>
  <c r="QXL471" i="5" s="1"/>
  <c r="QXN471" i="5" s="1"/>
  <c r="QXP471" i="5" s="1"/>
  <c r="QXR471" i="5" s="1"/>
  <c r="QXT471" i="5" s="1"/>
  <c r="QXV471" i="5" s="1"/>
  <c r="QXX471" i="5" s="1"/>
  <c r="QXZ471" i="5" s="1"/>
  <c r="QYB471" i="5" s="1"/>
  <c r="QYD471" i="5" s="1"/>
  <c r="QYF471" i="5" s="1"/>
  <c r="QYH471" i="5" s="1"/>
  <c r="QYJ471" i="5" s="1"/>
  <c r="QYL471" i="5" s="1"/>
  <c r="QYN471" i="5" s="1"/>
  <c r="QYP471" i="5" s="1"/>
  <c r="QYR471" i="5" s="1"/>
  <c r="QYT471" i="5" s="1"/>
  <c r="QYV471" i="5" s="1"/>
  <c r="QYX471" i="5" s="1"/>
  <c r="QYZ471" i="5" s="1"/>
  <c r="QZB471" i="5" s="1"/>
  <c r="QZD471" i="5" s="1"/>
  <c r="QZF471" i="5" s="1"/>
  <c r="QZH471" i="5" s="1"/>
  <c r="QZJ471" i="5" s="1"/>
  <c r="QZL471" i="5" s="1"/>
  <c r="QZN471" i="5" s="1"/>
  <c r="QZP471" i="5" s="1"/>
  <c r="QZR471" i="5" s="1"/>
  <c r="QZT471" i="5" s="1"/>
  <c r="QZV471" i="5" s="1"/>
  <c r="QZX471" i="5" s="1"/>
  <c r="QZZ471" i="5" s="1"/>
  <c r="RAB471" i="5" s="1"/>
  <c r="RAD471" i="5" s="1"/>
  <c r="RAF471" i="5" s="1"/>
  <c r="RAH471" i="5" s="1"/>
  <c r="RAJ471" i="5" s="1"/>
  <c r="RAL471" i="5" s="1"/>
  <c r="RAN471" i="5" s="1"/>
  <c r="RAP471" i="5" s="1"/>
  <c r="RAR471" i="5" s="1"/>
  <c r="RAT471" i="5" s="1"/>
  <c r="RAV471" i="5" s="1"/>
  <c r="RAX471" i="5" s="1"/>
  <c r="RAZ471" i="5" s="1"/>
  <c r="RBB471" i="5" s="1"/>
  <c r="RBD471" i="5" s="1"/>
  <c r="RBF471" i="5" s="1"/>
  <c r="RBH471" i="5" s="1"/>
  <c r="RBJ471" i="5" s="1"/>
  <c r="RBL471" i="5" s="1"/>
  <c r="RBN471" i="5" s="1"/>
  <c r="RBP471" i="5" s="1"/>
  <c r="RBR471" i="5" s="1"/>
  <c r="RBT471" i="5" s="1"/>
  <c r="RBV471" i="5" s="1"/>
  <c r="RBX471" i="5" s="1"/>
  <c r="RBZ471" i="5" s="1"/>
  <c r="RCB471" i="5" s="1"/>
  <c r="RCD471" i="5" s="1"/>
  <c r="RCF471" i="5" s="1"/>
  <c r="RCH471" i="5" s="1"/>
  <c r="RCJ471" i="5" s="1"/>
  <c r="RCL471" i="5" s="1"/>
  <c r="RCN471" i="5" s="1"/>
  <c r="RCP471" i="5" s="1"/>
  <c r="RCR471" i="5" s="1"/>
  <c r="RCT471" i="5" s="1"/>
  <c r="RCV471" i="5" s="1"/>
  <c r="RCX471" i="5" s="1"/>
  <c r="RCZ471" i="5" s="1"/>
  <c r="RDB471" i="5" s="1"/>
  <c r="RDD471" i="5" s="1"/>
  <c r="RDF471" i="5" s="1"/>
  <c r="RDH471" i="5" s="1"/>
  <c r="RDJ471" i="5" s="1"/>
  <c r="RDL471" i="5" s="1"/>
  <c r="RDN471" i="5" s="1"/>
  <c r="RDP471" i="5" s="1"/>
  <c r="RDR471" i="5" s="1"/>
  <c r="RDT471" i="5" s="1"/>
  <c r="RDV471" i="5" s="1"/>
  <c r="RDX471" i="5" s="1"/>
  <c r="RDZ471" i="5" s="1"/>
  <c r="REB471" i="5" s="1"/>
  <c r="RED471" i="5" s="1"/>
  <c r="REF471" i="5" s="1"/>
  <c r="REH471" i="5" s="1"/>
  <c r="REJ471" i="5" s="1"/>
  <c r="REL471" i="5" s="1"/>
  <c r="REN471" i="5" s="1"/>
  <c r="REP471" i="5" s="1"/>
  <c r="RER471" i="5" s="1"/>
  <c r="RET471" i="5" s="1"/>
  <c r="REV471" i="5" s="1"/>
  <c r="REX471" i="5" s="1"/>
  <c r="REZ471" i="5" s="1"/>
  <c r="RFB471" i="5" s="1"/>
  <c r="RFD471" i="5" s="1"/>
  <c r="RFF471" i="5" s="1"/>
  <c r="RFH471" i="5" s="1"/>
  <c r="RFJ471" i="5" s="1"/>
  <c r="RFL471" i="5" s="1"/>
  <c r="RFN471" i="5" s="1"/>
  <c r="RFP471" i="5" s="1"/>
  <c r="RFR471" i="5" s="1"/>
  <c r="RFT471" i="5" s="1"/>
  <c r="RFV471" i="5" s="1"/>
  <c r="RFX471" i="5" s="1"/>
  <c r="RFZ471" i="5" s="1"/>
  <c r="RGB471" i="5" s="1"/>
  <c r="RGD471" i="5" s="1"/>
  <c r="RGF471" i="5" s="1"/>
  <c r="RGH471" i="5" s="1"/>
  <c r="RGJ471" i="5" s="1"/>
  <c r="RGL471" i="5" s="1"/>
  <c r="RGN471" i="5" s="1"/>
  <c r="RGP471" i="5" s="1"/>
  <c r="RGR471" i="5" s="1"/>
  <c r="RGT471" i="5" s="1"/>
  <c r="RGV471" i="5" s="1"/>
  <c r="RGX471" i="5" s="1"/>
  <c r="RGZ471" i="5" s="1"/>
  <c r="RHB471" i="5" s="1"/>
  <c r="RHD471" i="5" s="1"/>
  <c r="RHF471" i="5" s="1"/>
  <c r="RHH471" i="5" s="1"/>
  <c r="RHJ471" i="5" s="1"/>
  <c r="RHL471" i="5" s="1"/>
  <c r="RHN471" i="5" s="1"/>
  <c r="RHP471" i="5" s="1"/>
  <c r="RHR471" i="5" s="1"/>
  <c r="RHT471" i="5" s="1"/>
  <c r="RHV471" i="5" s="1"/>
  <c r="RHX471" i="5" s="1"/>
  <c r="RHZ471" i="5" s="1"/>
  <c r="RIB471" i="5" s="1"/>
  <c r="RID471" i="5" s="1"/>
  <c r="RIF471" i="5" s="1"/>
  <c r="RIH471" i="5" s="1"/>
  <c r="RIJ471" i="5" s="1"/>
  <c r="RIL471" i="5" s="1"/>
  <c r="RIN471" i="5" s="1"/>
  <c r="RIP471" i="5" s="1"/>
  <c r="RIR471" i="5" s="1"/>
  <c r="RIT471" i="5" s="1"/>
  <c r="RIV471" i="5" s="1"/>
  <c r="RIX471" i="5" s="1"/>
  <c r="RIZ471" i="5" s="1"/>
  <c r="RJB471" i="5" s="1"/>
  <c r="RJD471" i="5" s="1"/>
  <c r="RJF471" i="5" s="1"/>
  <c r="RJH471" i="5" s="1"/>
  <c r="RJJ471" i="5" s="1"/>
  <c r="RJL471" i="5" s="1"/>
  <c r="RJN471" i="5" s="1"/>
  <c r="RJP471" i="5" s="1"/>
  <c r="RJR471" i="5" s="1"/>
  <c r="RJT471" i="5" s="1"/>
  <c r="RJV471" i="5" s="1"/>
  <c r="RJX471" i="5" s="1"/>
  <c r="RJZ471" i="5" s="1"/>
  <c r="RKB471" i="5" s="1"/>
  <c r="RKD471" i="5" s="1"/>
  <c r="RKF471" i="5" s="1"/>
  <c r="RKH471" i="5" s="1"/>
  <c r="RKJ471" i="5" s="1"/>
  <c r="RKL471" i="5" s="1"/>
  <c r="RKN471" i="5" s="1"/>
  <c r="RKP471" i="5" s="1"/>
  <c r="RKR471" i="5" s="1"/>
  <c r="RKT471" i="5" s="1"/>
  <c r="RKV471" i="5" s="1"/>
  <c r="RKX471" i="5" s="1"/>
  <c r="RKZ471" i="5" s="1"/>
  <c r="RLB471" i="5" s="1"/>
  <c r="RLD471" i="5" s="1"/>
  <c r="RLF471" i="5" s="1"/>
  <c r="RLH471" i="5" s="1"/>
  <c r="RLJ471" i="5" s="1"/>
  <c r="RLL471" i="5" s="1"/>
  <c r="RLN471" i="5" s="1"/>
  <c r="RLP471" i="5" s="1"/>
  <c r="RLR471" i="5" s="1"/>
  <c r="RLT471" i="5" s="1"/>
  <c r="RLV471" i="5" s="1"/>
  <c r="RLX471" i="5" s="1"/>
  <c r="RLZ471" i="5" s="1"/>
  <c r="RMB471" i="5" s="1"/>
  <c r="RMD471" i="5" s="1"/>
  <c r="RMF471" i="5" s="1"/>
  <c r="RMH471" i="5" s="1"/>
  <c r="RMJ471" i="5" s="1"/>
  <c r="RML471" i="5" s="1"/>
  <c r="RMN471" i="5" s="1"/>
  <c r="RMP471" i="5" s="1"/>
  <c r="RMR471" i="5" s="1"/>
  <c r="RMT471" i="5" s="1"/>
  <c r="RMV471" i="5" s="1"/>
  <c r="RMX471" i="5" s="1"/>
  <c r="RMZ471" i="5" s="1"/>
  <c r="RNB471" i="5" s="1"/>
  <c r="RND471" i="5" s="1"/>
  <c r="RNF471" i="5" s="1"/>
  <c r="RNH471" i="5" s="1"/>
  <c r="RNJ471" i="5" s="1"/>
  <c r="RNL471" i="5" s="1"/>
  <c r="RNN471" i="5" s="1"/>
  <c r="RNP471" i="5" s="1"/>
  <c r="RNR471" i="5" s="1"/>
  <c r="RNT471" i="5" s="1"/>
  <c r="RNV471" i="5" s="1"/>
  <c r="RNX471" i="5" s="1"/>
  <c r="RNZ471" i="5" s="1"/>
  <c r="ROB471" i="5" s="1"/>
  <c r="ROD471" i="5" s="1"/>
  <c r="ROF471" i="5" s="1"/>
  <c r="ROH471" i="5" s="1"/>
  <c r="ROJ471" i="5" s="1"/>
  <c r="ROL471" i="5" s="1"/>
  <c r="RON471" i="5" s="1"/>
  <c r="ROP471" i="5" s="1"/>
  <c r="ROR471" i="5" s="1"/>
  <c r="ROT471" i="5" s="1"/>
  <c r="ROV471" i="5" s="1"/>
  <c r="ROX471" i="5" s="1"/>
  <c r="ROZ471" i="5" s="1"/>
  <c r="RPB471" i="5" s="1"/>
  <c r="RPD471" i="5" s="1"/>
  <c r="RPF471" i="5" s="1"/>
  <c r="RPH471" i="5" s="1"/>
  <c r="RPJ471" i="5" s="1"/>
  <c r="RPL471" i="5" s="1"/>
  <c r="RPN471" i="5" s="1"/>
  <c r="RPP471" i="5" s="1"/>
  <c r="RPR471" i="5" s="1"/>
  <c r="RPT471" i="5" s="1"/>
  <c r="RPV471" i="5" s="1"/>
  <c r="RPX471" i="5" s="1"/>
  <c r="RPZ471" i="5" s="1"/>
  <c r="RQB471" i="5" s="1"/>
  <c r="RQD471" i="5" s="1"/>
  <c r="RQF471" i="5" s="1"/>
  <c r="RQH471" i="5" s="1"/>
  <c r="RQJ471" i="5" s="1"/>
  <c r="RQL471" i="5" s="1"/>
  <c r="RQN471" i="5" s="1"/>
  <c r="RQP471" i="5" s="1"/>
  <c r="RQR471" i="5" s="1"/>
  <c r="RQT471" i="5" s="1"/>
  <c r="RQV471" i="5" s="1"/>
  <c r="RQX471" i="5" s="1"/>
  <c r="RQZ471" i="5" s="1"/>
  <c r="RRB471" i="5" s="1"/>
  <c r="RRD471" i="5" s="1"/>
  <c r="RRF471" i="5" s="1"/>
  <c r="RRH471" i="5" s="1"/>
  <c r="RRJ471" i="5" s="1"/>
  <c r="RRL471" i="5" s="1"/>
  <c r="RRN471" i="5" s="1"/>
  <c r="RRP471" i="5" s="1"/>
  <c r="RRR471" i="5" s="1"/>
  <c r="RRT471" i="5" s="1"/>
  <c r="RRV471" i="5" s="1"/>
  <c r="RRX471" i="5" s="1"/>
  <c r="RRZ471" i="5" s="1"/>
  <c r="RSB471" i="5" s="1"/>
  <c r="RSD471" i="5" s="1"/>
  <c r="RSF471" i="5" s="1"/>
  <c r="RSH471" i="5" s="1"/>
  <c r="RSJ471" i="5" s="1"/>
  <c r="RSL471" i="5" s="1"/>
  <c r="RSN471" i="5" s="1"/>
  <c r="RSP471" i="5" s="1"/>
  <c r="RSR471" i="5" s="1"/>
  <c r="RST471" i="5" s="1"/>
  <c r="RSV471" i="5" s="1"/>
  <c r="RSX471" i="5" s="1"/>
  <c r="RSZ471" i="5" s="1"/>
  <c r="RTB471" i="5" s="1"/>
  <c r="RTD471" i="5" s="1"/>
  <c r="RTF471" i="5" s="1"/>
  <c r="RTH471" i="5" s="1"/>
  <c r="RTJ471" i="5" s="1"/>
  <c r="RTL471" i="5" s="1"/>
  <c r="RTN471" i="5" s="1"/>
  <c r="RTP471" i="5" s="1"/>
  <c r="RTR471" i="5" s="1"/>
  <c r="RTT471" i="5" s="1"/>
  <c r="RTV471" i="5" s="1"/>
  <c r="RTX471" i="5" s="1"/>
  <c r="RTZ471" i="5" s="1"/>
  <c r="RUB471" i="5" s="1"/>
  <c r="RUD471" i="5" s="1"/>
  <c r="RUF471" i="5" s="1"/>
  <c r="RUH471" i="5" s="1"/>
  <c r="RUJ471" i="5" s="1"/>
  <c r="RUL471" i="5" s="1"/>
  <c r="RUN471" i="5" s="1"/>
  <c r="RUP471" i="5" s="1"/>
  <c r="RUR471" i="5" s="1"/>
  <c r="RUT471" i="5" s="1"/>
  <c r="RUV471" i="5" s="1"/>
  <c r="RUX471" i="5" s="1"/>
  <c r="RUZ471" i="5" s="1"/>
  <c r="RVB471" i="5" s="1"/>
  <c r="RVD471" i="5" s="1"/>
  <c r="RVF471" i="5" s="1"/>
  <c r="RVH471" i="5" s="1"/>
  <c r="RVJ471" i="5" s="1"/>
  <c r="RVL471" i="5" s="1"/>
  <c r="RVN471" i="5" s="1"/>
  <c r="RVP471" i="5" s="1"/>
  <c r="RVR471" i="5" s="1"/>
  <c r="RVT471" i="5" s="1"/>
  <c r="RVV471" i="5" s="1"/>
  <c r="RVX471" i="5" s="1"/>
  <c r="RVZ471" i="5" s="1"/>
  <c r="RWB471" i="5" s="1"/>
  <c r="RWD471" i="5" s="1"/>
  <c r="RWF471" i="5" s="1"/>
  <c r="RWH471" i="5" s="1"/>
  <c r="RWJ471" i="5" s="1"/>
  <c r="RWL471" i="5" s="1"/>
  <c r="RWN471" i="5" s="1"/>
  <c r="RWP471" i="5" s="1"/>
  <c r="RWR471" i="5" s="1"/>
  <c r="RWT471" i="5" s="1"/>
  <c r="RWV471" i="5" s="1"/>
  <c r="RWX471" i="5" s="1"/>
  <c r="RWZ471" i="5" s="1"/>
  <c r="RXB471" i="5" s="1"/>
  <c r="RXD471" i="5" s="1"/>
  <c r="RXF471" i="5" s="1"/>
  <c r="RXH471" i="5" s="1"/>
  <c r="RXJ471" i="5" s="1"/>
  <c r="RXL471" i="5" s="1"/>
  <c r="RXN471" i="5" s="1"/>
  <c r="RXP471" i="5" s="1"/>
  <c r="RXR471" i="5" s="1"/>
  <c r="RXT471" i="5" s="1"/>
  <c r="RXV471" i="5" s="1"/>
  <c r="RXX471" i="5" s="1"/>
  <c r="RXZ471" i="5" s="1"/>
  <c r="RYB471" i="5" s="1"/>
  <c r="RYD471" i="5" s="1"/>
  <c r="RYF471" i="5" s="1"/>
  <c r="RYH471" i="5" s="1"/>
  <c r="RYJ471" i="5" s="1"/>
  <c r="RYL471" i="5" s="1"/>
  <c r="RYN471" i="5" s="1"/>
  <c r="RYP471" i="5" s="1"/>
  <c r="RYR471" i="5" s="1"/>
  <c r="RYT471" i="5" s="1"/>
  <c r="RYV471" i="5" s="1"/>
  <c r="RYX471" i="5" s="1"/>
  <c r="RYZ471" i="5" s="1"/>
  <c r="RZB471" i="5" s="1"/>
  <c r="RZD471" i="5" s="1"/>
  <c r="RZF471" i="5" s="1"/>
  <c r="RZH471" i="5" s="1"/>
  <c r="RZJ471" i="5" s="1"/>
  <c r="RZL471" i="5" s="1"/>
  <c r="RZN471" i="5" s="1"/>
  <c r="RZP471" i="5" s="1"/>
  <c r="RZR471" i="5" s="1"/>
  <c r="RZT471" i="5" s="1"/>
  <c r="RZV471" i="5" s="1"/>
  <c r="RZX471" i="5" s="1"/>
  <c r="RZZ471" i="5" s="1"/>
  <c r="SAB471" i="5" s="1"/>
  <c r="SAD471" i="5" s="1"/>
  <c r="SAF471" i="5" s="1"/>
  <c r="SAH471" i="5" s="1"/>
  <c r="SAJ471" i="5" s="1"/>
  <c r="SAL471" i="5" s="1"/>
  <c r="SAN471" i="5" s="1"/>
  <c r="SAP471" i="5" s="1"/>
  <c r="SAR471" i="5" s="1"/>
  <c r="SAT471" i="5" s="1"/>
  <c r="SAV471" i="5" s="1"/>
  <c r="SAX471" i="5" s="1"/>
  <c r="SAZ471" i="5" s="1"/>
  <c r="SBB471" i="5" s="1"/>
  <c r="SBD471" i="5" s="1"/>
  <c r="SBF471" i="5" s="1"/>
  <c r="SBH471" i="5" s="1"/>
  <c r="SBJ471" i="5" s="1"/>
  <c r="SBL471" i="5" s="1"/>
  <c r="SBN471" i="5" s="1"/>
  <c r="SBP471" i="5" s="1"/>
  <c r="SBR471" i="5" s="1"/>
  <c r="SBT471" i="5" s="1"/>
  <c r="SBV471" i="5" s="1"/>
  <c r="SBX471" i="5" s="1"/>
  <c r="SBZ471" i="5" s="1"/>
  <c r="SCB471" i="5" s="1"/>
  <c r="SCD471" i="5" s="1"/>
  <c r="SCF471" i="5" s="1"/>
  <c r="SCH471" i="5" s="1"/>
  <c r="SCJ471" i="5" s="1"/>
  <c r="SCL471" i="5" s="1"/>
  <c r="SCN471" i="5" s="1"/>
  <c r="SCP471" i="5" s="1"/>
  <c r="SCR471" i="5" s="1"/>
  <c r="SCT471" i="5" s="1"/>
  <c r="SCV471" i="5" s="1"/>
  <c r="SCX471" i="5" s="1"/>
  <c r="SCZ471" i="5" s="1"/>
  <c r="SDB471" i="5" s="1"/>
  <c r="SDD471" i="5" s="1"/>
  <c r="SDF471" i="5" s="1"/>
  <c r="SDH471" i="5" s="1"/>
  <c r="SDJ471" i="5" s="1"/>
  <c r="SDL471" i="5" s="1"/>
  <c r="SDN471" i="5" s="1"/>
  <c r="SDP471" i="5" s="1"/>
  <c r="SDR471" i="5" s="1"/>
  <c r="SDT471" i="5" s="1"/>
  <c r="SDV471" i="5" s="1"/>
  <c r="SDX471" i="5" s="1"/>
  <c r="SDZ471" i="5" s="1"/>
  <c r="SEB471" i="5" s="1"/>
  <c r="SED471" i="5" s="1"/>
  <c r="SEF471" i="5" s="1"/>
  <c r="SEH471" i="5" s="1"/>
  <c r="SEJ471" i="5" s="1"/>
  <c r="SEL471" i="5" s="1"/>
  <c r="SEN471" i="5" s="1"/>
  <c r="SEP471" i="5" s="1"/>
  <c r="SER471" i="5" s="1"/>
  <c r="SET471" i="5" s="1"/>
  <c r="SEV471" i="5" s="1"/>
  <c r="SEX471" i="5" s="1"/>
  <c r="SEZ471" i="5" s="1"/>
  <c r="SFB471" i="5" s="1"/>
  <c r="SFD471" i="5" s="1"/>
  <c r="SFF471" i="5" s="1"/>
  <c r="SFH471" i="5" s="1"/>
  <c r="SFJ471" i="5" s="1"/>
  <c r="SFL471" i="5" s="1"/>
  <c r="SFN471" i="5" s="1"/>
  <c r="SFP471" i="5" s="1"/>
  <c r="SFR471" i="5" s="1"/>
  <c r="SFT471" i="5" s="1"/>
  <c r="SFV471" i="5" s="1"/>
  <c r="SFX471" i="5" s="1"/>
  <c r="SFZ471" i="5" s="1"/>
  <c r="SGB471" i="5" s="1"/>
  <c r="SGD471" i="5" s="1"/>
  <c r="SGF471" i="5" s="1"/>
  <c r="SGH471" i="5" s="1"/>
  <c r="SGJ471" i="5" s="1"/>
  <c r="SGL471" i="5" s="1"/>
  <c r="SGN471" i="5" s="1"/>
  <c r="SGP471" i="5" s="1"/>
  <c r="SGR471" i="5" s="1"/>
  <c r="SGT471" i="5" s="1"/>
  <c r="SGV471" i="5" s="1"/>
  <c r="SGX471" i="5" s="1"/>
  <c r="SGZ471" i="5" s="1"/>
  <c r="SHB471" i="5" s="1"/>
  <c r="SHD471" i="5" s="1"/>
  <c r="SHF471" i="5" s="1"/>
  <c r="SHH471" i="5" s="1"/>
  <c r="SHJ471" i="5" s="1"/>
  <c r="SHL471" i="5" s="1"/>
  <c r="SHN471" i="5" s="1"/>
  <c r="SHP471" i="5" s="1"/>
  <c r="SHR471" i="5" s="1"/>
  <c r="SHT471" i="5" s="1"/>
  <c r="SHV471" i="5" s="1"/>
  <c r="SHX471" i="5" s="1"/>
  <c r="SHZ471" i="5" s="1"/>
  <c r="SIB471" i="5" s="1"/>
  <c r="SID471" i="5" s="1"/>
  <c r="SIF471" i="5" s="1"/>
  <c r="SIH471" i="5" s="1"/>
  <c r="SIJ471" i="5" s="1"/>
  <c r="SIL471" i="5" s="1"/>
  <c r="SIN471" i="5" s="1"/>
  <c r="SIP471" i="5" s="1"/>
  <c r="SIR471" i="5" s="1"/>
  <c r="SIT471" i="5" s="1"/>
  <c r="SIV471" i="5" s="1"/>
  <c r="SIX471" i="5" s="1"/>
  <c r="SIZ471" i="5" s="1"/>
  <c r="SJB471" i="5" s="1"/>
  <c r="SJD471" i="5" s="1"/>
  <c r="SJF471" i="5" s="1"/>
  <c r="SJH471" i="5" s="1"/>
  <c r="SJJ471" i="5" s="1"/>
  <c r="SJL471" i="5" s="1"/>
  <c r="SJN471" i="5" s="1"/>
  <c r="SJP471" i="5" s="1"/>
  <c r="SJR471" i="5" s="1"/>
  <c r="SJT471" i="5" s="1"/>
  <c r="SJV471" i="5" s="1"/>
  <c r="SJX471" i="5" s="1"/>
  <c r="SJZ471" i="5" s="1"/>
  <c r="SKB471" i="5" s="1"/>
  <c r="SKD471" i="5" s="1"/>
  <c r="SKF471" i="5" s="1"/>
  <c r="SKH471" i="5" s="1"/>
  <c r="SKJ471" i="5" s="1"/>
  <c r="SKL471" i="5" s="1"/>
  <c r="SKN471" i="5" s="1"/>
  <c r="SKP471" i="5" s="1"/>
  <c r="SKR471" i="5" s="1"/>
  <c r="SKT471" i="5" s="1"/>
  <c r="SKV471" i="5" s="1"/>
  <c r="SKX471" i="5" s="1"/>
  <c r="SKZ471" i="5" s="1"/>
  <c r="SLB471" i="5" s="1"/>
  <c r="SLD471" i="5" s="1"/>
  <c r="SLF471" i="5" s="1"/>
  <c r="SLH471" i="5" s="1"/>
  <c r="SLJ471" i="5" s="1"/>
  <c r="SLL471" i="5" s="1"/>
  <c r="SLN471" i="5" s="1"/>
  <c r="SLP471" i="5" s="1"/>
  <c r="SLR471" i="5" s="1"/>
  <c r="SLT471" i="5" s="1"/>
  <c r="SLV471" i="5" s="1"/>
  <c r="SLX471" i="5" s="1"/>
  <c r="SLZ471" i="5" s="1"/>
  <c r="SMB471" i="5" s="1"/>
  <c r="SMD471" i="5" s="1"/>
  <c r="SMF471" i="5" s="1"/>
  <c r="SMH471" i="5" s="1"/>
  <c r="SMJ471" i="5" s="1"/>
  <c r="SML471" i="5" s="1"/>
  <c r="SMN471" i="5" s="1"/>
  <c r="SMP471" i="5" s="1"/>
  <c r="SMR471" i="5" s="1"/>
  <c r="SMT471" i="5" s="1"/>
  <c r="SMV471" i="5" s="1"/>
  <c r="SMX471" i="5" s="1"/>
  <c r="SMZ471" i="5" s="1"/>
  <c r="SNB471" i="5" s="1"/>
  <c r="SND471" i="5" s="1"/>
  <c r="SNF471" i="5" s="1"/>
  <c r="SNH471" i="5" s="1"/>
  <c r="SNJ471" i="5" s="1"/>
  <c r="SNL471" i="5" s="1"/>
  <c r="SNN471" i="5" s="1"/>
  <c r="SNP471" i="5" s="1"/>
  <c r="SNR471" i="5" s="1"/>
  <c r="SNT471" i="5" s="1"/>
  <c r="SNV471" i="5" s="1"/>
  <c r="SNX471" i="5" s="1"/>
  <c r="SNZ471" i="5" s="1"/>
  <c r="SOB471" i="5" s="1"/>
  <c r="SOD471" i="5" s="1"/>
  <c r="SOF471" i="5" s="1"/>
  <c r="SOH471" i="5" s="1"/>
  <c r="SOJ471" i="5" s="1"/>
  <c r="SOL471" i="5" s="1"/>
  <c r="SON471" i="5" s="1"/>
  <c r="SOP471" i="5" s="1"/>
  <c r="SOR471" i="5" s="1"/>
  <c r="SOT471" i="5" s="1"/>
  <c r="SOV471" i="5" s="1"/>
  <c r="SOX471" i="5" s="1"/>
  <c r="SOZ471" i="5" s="1"/>
  <c r="SPB471" i="5" s="1"/>
  <c r="SPD471" i="5" s="1"/>
  <c r="SPF471" i="5" s="1"/>
  <c r="SPH471" i="5" s="1"/>
  <c r="SPJ471" i="5" s="1"/>
  <c r="SPL471" i="5" s="1"/>
  <c r="SPN471" i="5" s="1"/>
  <c r="SPP471" i="5" s="1"/>
  <c r="SPR471" i="5" s="1"/>
  <c r="SPT471" i="5" s="1"/>
  <c r="SPV471" i="5" s="1"/>
  <c r="SPX471" i="5" s="1"/>
  <c r="SPZ471" i="5" s="1"/>
  <c r="SQB471" i="5" s="1"/>
  <c r="SQD471" i="5" s="1"/>
  <c r="SQF471" i="5" s="1"/>
  <c r="SQH471" i="5" s="1"/>
  <c r="SQJ471" i="5" s="1"/>
  <c r="SQL471" i="5" s="1"/>
  <c r="SQN471" i="5" s="1"/>
  <c r="SQP471" i="5" s="1"/>
  <c r="SQR471" i="5" s="1"/>
  <c r="SQT471" i="5" s="1"/>
  <c r="SQV471" i="5" s="1"/>
  <c r="SQX471" i="5" s="1"/>
  <c r="SQZ471" i="5" s="1"/>
  <c r="SRB471" i="5" s="1"/>
  <c r="SRD471" i="5" s="1"/>
  <c r="SRF471" i="5" s="1"/>
  <c r="SRH471" i="5" s="1"/>
  <c r="SRJ471" i="5" s="1"/>
  <c r="SRL471" i="5" s="1"/>
  <c r="SRN471" i="5" s="1"/>
  <c r="SRP471" i="5" s="1"/>
  <c r="SRR471" i="5" s="1"/>
  <c r="SRT471" i="5" s="1"/>
  <c r="SRV471" i="5" s="1"/>
  <c r="SRX471" i="5" s="1"/>
  <c r="SRZ471" i="5" s="1"/>
  <c r="SSB471" i="5" s="1"/>
  <c r="SSD471" i="5" s="1"/>
  <c r="SSF471" i="5" s="1"/>
  <c r="SSH471" i="5" s="1"/>
  <c r="SSJ471" i="5" s="1"/>
  <c r="SSL471" i="5" s="1"/>
  <c r="SSN471" i="5" s="1"/>
  <c r="SSP471" i="5" s="1"/>
  <c r="SSR471" i="5" s="1"/>
  <c r="SST471" i="5" s="1"/>
  <c r="SSV471" i="5" s="1"/>
  <c r="SSX471" i="5" s="1"/>
  <c r="SSZ471" i="5" s="1"/>
  <c r="STB471" i="5" s="1"/>
  <c r="STD471" i="5" s="1"/>
  <c r="STF471" i="5" s="1"/>
  <c r="STH471" i="5" s="1"/>
  <c r="STJ471" i="5" s="1"/>
  <c r="STL471" i="5" s="1"/>
  <c r="STN471" i="5" s="1"/>
  <c r="STP471" i="5" s="1"/>
  <c r="STR471" i="5" s="1"/>
  <c r="STT471" i="5" s="1"/>
  <c r="STV471" i="5" s="1"/>
  <c r="STX471" i="5" s="1"/>
  <c r="STZ471" i="5" s="1"/>
  <c r="SUB471" i="5" s="1"/>
  <c r="SUD471" i="5" s="1"/>
  <c r="SUF471" i="5" s="1"/>
  <c r="SUH471" i="5" s="1"/>
  <c r="SUJ471" i="5" s="1"/>
  <c r="SUL471" i="5" s="1"/>
  <c r="SUN471" i="5" s="1"/>
  <c r="SUP471" i="5" s="1"/>
  <c r="SUR471" i="5" s="1"/>
  <c r="SUT471" i="5" s="1"/>
  <c r="SUV471" i="5" s="1"/>
  <c r="SUX471" i="5" s="1"/>
  <c r="SUZ471" i="5" s="1"/>
  <c r="SVB471" i="5" s="1"/>
  <c r="SVD471" i="5" s="1"/>
  <c r="SVF471" i="5" s="1"/>
  <c r="SVH471" i="5" s="1"/>
  <c r="SVJ471" i="5" s="1"/>
  <c r="SVL471" i="5" s="1"/>
  <c r="SVN471" i="5" s="1"/>
  <c r="SVP471" i="5" s="1"/>
  <c r="SVR471" i="5" s="1"/>
  <c r="SVT471" i="5" s="1"/>
  <c r="SVV471" i="5" s="1"/>
  <c r="SVX471" i="5" s="1"/>
  <c r="SVZ471" i="5" s="1"/>
  <c r="SWB471" i="5" s="1"/>
  <c r="SWD471" i="5" s="1"/>
  <c r="SWF471" i="5" s="1"/>
  <c r="SWH471" i="5" s="1"/>
  <c r="SWJ471" i="5" s="1"/>
  <c r="SWL471" i="5" s="1"/>
  <c r="SWN471" i="5" s="1"/>
  <c r="SWP471" i="5" s="1"/>
  <c r="SWR471" i="5" s="1"/>
  <c r="SWT471" i="5" s="1"/>
  <c r="SWV471" i="5" s="1"/>
  <c r="SWX471" i="5" s="1"/>
  <c r="SWZ471" i="5" s="1"/>
  <c r="SXB471" i="5" s="1"/>
  <c r="SXD471" i="5" s="1"/>
  <c r="SXF471" i="5" s="1"/>
  <c r="SXH471" i="5" s="1"/>
  <c r="SXJ471" i="5" s="1"/>
  <c r="SXL471" i="5" s="1"/>
  <c r="SXN471" i="5" s="1"/>
  <c r="SXP471" i="5" s="1"/>
  <c r="SXR471" i="5" s="1"/>
  <c r="SXT471" i="5" s="1"/>
  <c r="SXV471" i="5" s="1"/>
  <c r="SXX471" i="5" s="1"/>
  <c r="SXZ471" i="5" s="1"/>
  <c r="SYB471" i="5" s="1"/>
  <c r="SYD471" i="5" s="1"/>
  <c r="SYF471" i="5" s="1"/>
  <c r="SYH471" i="5" s="1"/>
  <c r="SYJ471" i="5" s="1"/>
  <c r="SYL471" i="5" s="1"/>
  <c r="SYN471" i="5" s="1"/>
  <c r="SYP471" i="5" s="1"/>
  <c r="SYR471" i="5" s="1"/>
  <c r="SYT471" i="5" s="1"/>
  <c r="SYV471" i="5" s="1"/>
  <c r="SYX471" i="5" s="1"/>
  <c r="SYZ471" i="5" s="1"/>
  <c r="SZB471" i="5" s="1"/>
  <c r="SZD471" i="5" s="1"/>
  <c r="SZF471" i="5" s="1"/>
  <c r="SZH471" i="5" s="1"/>
  <c r="SZJ471" i="5" s="1"/>
  <c r="SZL471" i="5" s="1"/>
  <c r="SZN471" i="5" s="1"/>
  <c r="SZP471" i="5" s="1"/>
  <c r="SZR471" i="5" s="1"/>
  <c r="SZT471" i="5" s="1"/>
  <c r="SZV471" i="5" s="1"/>
  <c r="SZX471" i="5" s="1"/>
  <c r="SZZ471" i="5" s="1"/>
  <c r="TAB471" i="5" s="1"/>
  <c r="TAD471" i="5" s="1"/>
  <c r="TAF471" i="5" s="1"/>
  <c r="TAH471" i="5" s="1"/>
  <c r="TAJ471" i="5" s="1"/>
  <c r="TAL471" i="5" s="1"/>
  <c r="TAN471" i="5" s="1"/>
  <c r="TAP471" i="5" s="1"/>
  <c r="TAR471" i="5" s="1"/>
  <c r="TAT471" i="5" s="1"/>
  <c r="TAV471" i="5" s="1"/>
  <c r="TAX471" i="5" s="1"/>
  <c r="TAZ471" i="5" s="1"/>
  <c r="TBB471" i="5" s="1"/>
  <c r="TBD471" i="5" s="1"/>
  <c r="TBF471" i="5" s="1"/>
  <c r="TBH471" i="5" s="1"/>
  <c r="TBJ471" i="5" s="1"/>
  <c r="TBL471" i="5" s="1"/>
  <c r="TBN471" i="5" s="1"/>
  <c r="TBP471" i="5" s="1"/>
  <c r="TBR471" i="5" s="1"/>
  <c r="TBT471" i="5" s="1"/>
  <c r="TBV471" i="5" s="1"/>
  <c r="TBX471" i="5" s="1"/>
  <c r="TBZ471" i="5" s="1"/>
  <c r="TCB471" i="5" s="1"/>
  <c r="TCD471" i="5" s="1"/>
  <c r="TCF471" i="5" s="1"/>
  <c r="TCH471" i="5" s="1"/>
  <c r="TCJ471" i="5" s="1"/>
  <c r="TCL471" i="5" s="1"/>
  <c r="TCN471" i="5" s="1"/>
  <c r="TCP471" i="5" s="1"/>
  <c r="TCR471" i="5" s="1"/>
  <c r="TCT471" i="5" s="1"/>
  <c r="TCV471" i="5" s="1"/>
  <c r="TCX471" i="5" s="1"/>
  <c r="TCZ471" i="5" s="1"/>
  <c r="TDB471" i="5" s="1"/>
  <c r="TDD471" i="5" s="1"/>
  <c r="TDF471" i="5" s="1"/>
  <c r="TDH471" i="5" s="1"/>
  <c r="TDJ471" i="5" s="1"/>
  <c r="TDL471" i="5" s="1"/>
  <c r="TDN471" i="5" s="1"/>
  <c r="TDP471" i="5" s="1"/>
  <c r="TDR471" i="5" s="1"/>
  <c r="TDT471" i="5" s="1"/>
  <c r="TDV471" i="5" s="1"/>
  <c r="TDX471" i="5" s="1"/>
  <c r="TDZ471" i="5" s="1"/>
  <c r="TEB471" i="5" s="1"/>
  <c r="TED471" i="5" s="1"/>
  <c r="TEF471" i="5" s="1"/>
  <c r="TEH471" i="5" s="1"/>
  <c r="TEJ471" i="5" s="1"/>
  <c r="TEL471" i="5" s="1"/>
  <c r="TEN471" i="5" s="1"/>
  <c r="TEP471" i="5" s="1"/>
  <c r="TER471" i="5" s="1"/>
  <c r="TET471" i="5" s="1"/>
  <c r="TEV471" i="5" s="1"/>
  <c r="TEX471" i="5" s="1"/>
  <c r="TEZ471" i="5" s="1"/>
  <c r="TFB471" i="5" s="1"/>
  <c r="TFD471" i="5" s="1"/>
  <c r="TFF471" i="5" s="1"/>
  <c r="TFH471" i="5" s="1"/>
  <c r="TFJ471" i="5" s="1"/>
  <c r="TFL471" i="5" s="1"/>
  <c r="TFN471" i="5" s="1"/>
  <c r="TFP471" i="5" s="1"/>
  <c r="TFR471" i="5" s="1"/>
  <c r="TFT471" i="5" s="1"/>
  <c r="TFV471" i="5" s="1"/>
  <c r="TFX471" i="5" s="1"/>
  <c r="TFZ471" i="5" s="1"/>
  <c r="TGB471" i="5" s="1"/>
  <c r="TGD471" i="5" s="1"/>
  <c r="TGF471" i="5" s="1"/>
  <c r="TGH471" i="5" s="1"/>
  <c r="TGJ471" i="5" s="1"/>
  <c r="TGL471" i="5" s="1"/>
  <c r="TGN471" i="5" s="1"/>
  <c r="TGP471" i="5" s="1"/>
  <c r="TGR471" i="5" s="1"/>
  <c r="TGT471" i="5" s="1"/>
  <c r="TGV471" i="5" s="1"/>
  <c r="TGX471" i="5" s="1"/>
  <c r="TGZ471" i="5" s="1"/>
  <c r="THB471" i="5" s="1"/>
  <c r="THD471" i="5" s="1"/>
  <c r="THF471" i="5" s="1"/>
  <c r="THH471" i="5" s="1"/>
  <c r="THJ471" i="5" s="1"/>
  <c r="THL471" i="5" s="1"/>
  <c r="THN471" i="5" s="1"/>
  <c r="THP471" i="5" s="1"/>
  <c r="THR471" i="5" s="1"/>
  <c r="THT471" i="5" s="1"/>
  <c r="THV471" i="5" s="1"/>
  <c r="THX471" i="5" s="1"/>
  <c r="THZ471" i="5" s="1"/>
  <c r="TIB471" i="5" s="1"/>
  <c r="TID471" i="5" s="1"/>
  <c r="TIF471" i="5" s="1"/>
  <c r="TIH471" i="5" s="1"/>
  <c r="TIJ471" i="5" s="1"/>
  <c r="TIL471" i="5" s="1"/>
  <c r="TIN471" i="5" s="1"/>
  <c r="TIP471" i="5" s="1"/>
  <c r="TIR471" i="5" s="1"/>
  <c r="TIT471" i="5" s="1"/>
  <c r="TIV471" i="5" s="1"/>
  <c r="TIX471" i="5" s="1"/>
  <c r="TIZ471" i="5" s="1"/>
  <c r="TJB471" i="5" s="1"/>
  <c r="TJD471" i="5" s="1"/>
  <c r="TJF471" i="5" s="1"/>
  <c r="TJH471" i="5" s="1"/>
  <c r="TJJ471" i="5" s="1"/>
  <c r="TJL471" i="5" s="1"/>
  <c r="TJN471" i="5" s="1"/>
  <c r="TJP471" i="5" s="1"/>
  <c r="TJR471" i="5" s="1"/>
  <c r="TJT471" i="5" s="1"/>
  <c r="TJV471" i="5" s="1"/>
  <c r="TJX471" i="5" s="1"/>
  <c r="TJZ471" i="5" s="1"/>
  <c r="TKB471" i="5" s="1"/>
  <c r="TKD471" i="5" s="1"/>
  <c r="TKF471" i="5" s="1"/>
  <c r="TKH471" i="5" s="1"/>
  <c r="TKJ471" i="5" s="1"/>
  <c r="TKL471" i="5" s="1"/>
  <c r="TKN471" i="5" s="1"/>
  <c r="TKP471" i="5" s="1"/>
  <c r="TKR471" i="5" s="1"/>
  <c r="TKT471" i="5" s="1"/>
  <c r="TKV471" i="5" s="1"/>
  <c r="TKX471" i="5" s="1"/>
  <c r="TKZ471" i="5" s="1"/>
  <c r="TLB471" i="5" s="1"/>
  <c r="TLD471" i="5" s="1"/>
  <c r="TLF471" i="5" s="1"/>
  <c r="TLH471" i="5" s="1"/>
  <c r="TLJ471" i="5" s="1"/>
  <c r="TLL471" i="5" s="1"/>
  <c r="TLN471" i="5" s="1"/>
  <c r="TLP471" i="5" s="1"/>
  <c r="TLR471" i="5" s="1"/>
  <c r="TLT471" i="5" s="1"/>
  <c r="TLV471" i="5" s="1"/>
  <c r="TLX471" i="5" s="1"/>
  <c r="TLZ471" i="5" s="1"/>
  <c r="TMB471" i="5" s="1"/>
  <c r="TMD471" i="5" s="1"/>
  <c r="TMF471" i="5" s="1"/>
  <c r="TMH471" i="5" s="1"/>
  <c r="TMJ471" i="5" s="1"/>
  <c r="TML471" i="5" s="1"/>
  <c r="TMN471" i="5" s="1"/>
  <c r="TMP471" i="5" s="1"/>
  <c r="TMR471" i="5" s="1"/>
  <c r="TMT471" i="5" s="1"/>
  <c r="TMV471" i="5" s="1"/>
  <c r="TMX471" i="5" s="1"/>
  <c r="TMZ471" i="5" s="1"/>
  <c r="TNB471" i="5" s="1"/>
  <c r="TND471" i="5" s="1"/>
  <c r="TNF471" i="5" s="1"/>
  <c r="TNH471" i="5" s="1"/>
  <c r="TNJ471" i="5" s="1"/>
  <c r="TNL471" i="5" s="1"/>
  <c r="TNN471" i="5" s="1"/>
  <c r="TNP471" i="5" s="1"/>
  <c r="TNR471" i="5" s="1"/>
  <c r="TNT471" i="5" s="1"/>
  <c r="TNV471" i="5" s="1"/>
  <c r="TNX471" i="5" s="1"/>
  <c r="TNZ471" i="5" s="1"/>
  <c r="TOB471" i="5" s="1"/>
  <c r="TOD471" i="5" s="1"/>
  <c r="TOF471" i="5" s="1"/>
  <c r="TOH471" i="5" s="1"/>
  <c r="TOJ471" i="5" s="1"/>
  <c r="TOL471" i="5" s="1"/>
  <c r="TON471" i="5" s="1"/>
  <c r="TOP471" i="5" s="1"/>
  <c r="TOR471" i="5" s="1"/>
  <c r="TOT471" i="5" s="1"/>
  <c r="TOV471" i="5" s="1"/>
  <c r="TOX471" i="5" s="1"/>
  <c r="TOZ471" i="5" s="1"/>
  <c r="TPB471" i="5" s="1"/>
  <c r="TPD471" i="5" s="1"/>
  <c r="TPF471" i="5" s="1"/>
  <c r="TPH471" i="5" s="1"/>
  <c r="TPJ471" i="5" s="1"/>
  <c r="TPL471" i="5" s="1"/>
  <c r="TPN471" i="5" s="1"/>
  <c r="TPP471" i="5" s="1"/>
  <c r="TPR471" i="5" s="1"/>
  <c r="TPT471" i="5" s="1"/>
  <c r="TPV471" i="5" s="1"/>
  <c r="TPX471" i="5" s="1"/>
  <c r="TPZ471" i="5" s="1"/>
  <c r="TQB471" i="5" s="1"/>
  <c r="TQD471" i="5" s="1"/>
  <c r="TQF471" i="5" s="1"/>
  <c r="TQH471" i="5" s="1"/>
  <c r="TQJ471" i="5" s="1"/>
  <c r="TQL471" i="5" s="1"/>
  <c r="TQN471" i="5" s="1"/>
  <c r="TQP471" i="5" s="1"/>
  <c r="TQR471" i="5" s="1"/>
  <c r="TQT471" i="5" s="1"/>
  <c r="TQV471" i="5" s="1"/>
  <c r="TQX471" i="5" s="1"/>
  <c r="TQZ471" i="5" s="1"/>
  <c r="TRB471" i="5" s="1"/>
  <c r="TRD471" i="5" s="1"/>
  <c r="TRF471" i="5" s="1"/>
  <c r="TRH471" i="5" s="1"/>
  <c r="TRJ471" i="5" s="1"/>
  <c r="TRL471" i="5" s="1"/>
  <c r="TRN471" i="5" s="1"/>
  <c r="TRP471" i="5" s="1"/>
  <c r="TRR471" i="5" s="1"/>
  <c r="TRT471" i="5" s="1"/>
  <c r="TRV471" i="5" s="1"/>
  <c r="TRX471" i="5" s="1"/>
  <c r="TRZ471" i="5" s="1"/>
  <c r="TSB471" i="5" s="1"/>
  <c r="TSD471" i="5" s="1"/>
  <c r="TSF471" i="5" s="1"/>
  <c r="TSH471" i="5" s="1"/>
  <c r="TSJ471" i="5" s="1"/>
  <c r="TSL471" i="5" s="1"/>
  <c r="TSN471" i="5" s="1"/>
  <c r="TSP471" i="5" s="1"/>
  <c r="TSR471" i="5" s="1"/>
  <c r="TST471" i="5" s="1"/>
  <c r="TSV471" i="5" s="1"/>
  <c r="TSX471" i="5" s="1"/>
  <c r="TSZ471" i="5" s="1"/>
  <c r="TTB471" i="5" s="1"/>
  <c r="TTD471" i="5" s="1"/>
  <c r="TTF471" i="5" s="1"/>
  <c r="TTH471" i="5" s="1"/>
  <c r="TTJ471" i="5" s="1"/>
  <c r="TTL471" i="5" s="1"/>
  <c r="TTN471" i="5" s="1"/>
  <c r="TTP471" i="5" s="1"/>
  <c r="TTR471" i="5" s="1"/>
  <c r="TTT471" i="5" s="1"/>
  <c r="TTV471" i="5" s="1"/>
  <c r="TTX471" i="5" s="1"/>
  <c r="TTZ471" i="5" s="1"/>
  <c r="TUB471" i="5" s="1"/>
  <c r="TUD471" i="5" s="1"/>
  <c r="TUF471" i="5" s="1"/>
  <c r="TUH471" i="5" s="1"/>
  <c r="TUJ471" i="5" s="1"/>
  <c r="TUL471" i="5" s="1"/>
  <c r="TUN471" i="5" s="1"/>
  <c r="TUP471" i="5" s="1"/>
  <c r="TUR471" i="5" s="1"/>
  <c r="TUT471" i="5" s="1"/>
  <c r="TUV471" i="5" s="1"/>
  <c r="TUX471" i="5" s="1"/>
  <c r="TUZ471" i="5" s="1"/>
  <c r="TVB471" i="5" s="1"/>
  <c r="TVD471" i="5" s="1"/>
  <c r="TVF471" i="5" s="1"/>
  <c r="TVH471" i="5" s="1"/>
  <c r="TVJ471" i="5" s="1"/>
  <c r="TVL471" i="5" s="1"/>
  <c r="TVN471" i="5" s="1"/>
  <c r="TVP471" i="5" s="1"/>
  <c r="TVR471" i="5" s="1"/>
  <c r="TVT471" i="5" s="1"/>
  <c r="TVV471" i="5" s="1"/>
  <c r="TVX471" i="5" s="1"/>
  <c r="TVZ471" i="5" s="1"/>
  <c r="TWB471" i="5" s="1"/>
  <c r="TWD471" i="5" s="1"/>
  <c r="TWF471" i="5" s="1"/>
  <c r="TWH471" i="5" s="1"/>
  <c r="TWJ471" i="5" s="1"/>
  <c r="TWL471" i="5" s="1"/>
  <c r="TWN471" i="5" s="1"/>
  <c r="TWP471" i="5" s="1"/>
  <c r="TWR471" i="5" s="1"/>
  <c r="TWT471" i="5" s="1"/>
  <c r="TWV471" i="5" s="1"/>
  <c r="TWX471" i="5" s="1"/>
  <c r="TWZ471" i="5" s="1"/>
  <c r="TXB471" i="5" s="1"/>
  <c r="TXD471" i="5" s="1"/>
  <c r="TXF471" i="5" s="1"/>
  <c r="TXH471" i="5" s="1"/>
  <c r="TXJ471" i="5" s="1"/>
  <c r="TXL471" i="5" s="1"/>
  <c r="TXN471" i="5" s="1"/>
  <c r="TXP471" i="5" s="1"/>
  <c r="TXR471" i="5" s="1"/>
  <c r="TXT471" i="5" s="1"/>
  <c r="TXV471" i="5" s="1"/>
  <c r="TXX471" i="5" s="1"/>
  <c r="TXZ471" i="5" s="1"/>
  <c r="TYB471" i="5" s="1"/>
  <c r="TYD471" i="5" s="1"/>
  <c r="TYF471" i="5" s="1"/>
  <c r="TYH471" i="5" s="1"/>
  <c r="TYJ471" i="5" s="1"/>
  <c r="TYL471" i="5" s="1"/>
  <c r="TYN471" i="5" s="1"/>
  <c r="TYP471" i="5" s="1"/>
  <c r="TYR471" i="5" s="1"/>
  <c r="TYT471" i="5" s="1"/>
  <c r="TYV471" i="5" s="1"/>
  <c r="TYX471" i="5" s="1"/>
  <c r="TYZ471" i="5" s="1"/>
  <c r="TZB471" i="5" s="1"/>
  <c r="TZD471" i="5" s="1"/>
  <c r="TZF471" i="5" s="1"/>
  <c r="TZH471" i="5" s="1"/>
  <c r="TZJ471" i="5" s="1"/>
  <c r="TZL471" i="5" s="1"/>
  <c r="TZN471" i="5" s="1"/>
  <c r="TZP471" i="5" s="1"/>
  <c r="TZR471" i="5" s="1"/>
  <c r="TZT471" i="5" s="1"/>
  <c r="TZV471" i="5" s="1"/>
  <c r="TZX471" i="5" s="1"/>
  <c r="TZZ471" i="5" s="1"/>
  <c r="UAB471" i="5" s="1"/>
  <c r="UAD471" i="5" s="1"/>
  <c r="UAF471" i="5" s="1"/>
  <c r="UAH471" i="5" s="1"/>
  <c r="UAJ471" i="5" s="1"/>
  <c r="UAL471" i="5" s="1"/>
  <c r="UAN471" i="5" s="1"/>
  <c r="UAP471" i="5" s="1"/>
  <c r="UAR471" i="5" s="1"/>
  <c r="UAT471" i="5" s="1"/>
  <c r="UAV471" i="5" s="1"/>
  <c r="UAX471" i="5" s="1"/>
  <c r="UAZ471" i="5" s="1"/>
  <c r="UBB471" i="5" s="1"/>
  <c r="UBD471" i="5" s="1"/>
  <c r="UBF471" i="5" s="1"/>
  <c r="UBH471" i="5" s="1"/>
  <c r="UBJ471" i="5" s="1"/>
  <c r="UBL471" i="5" s="1"/>
  <c r="UBN471" i="5" s="1"/>
  <c r="UBP471" i="5" s="1"/>
  <c r="UBR471" i="5" s="1"/>
  <c r="UBT471" i="5" s="1"/>
  <c r="UBV471" i="5" s="1"/>
  <c r="UBX471" i="5" s="1"/>
  <c r="UBZ471" i="5" s="1"/>
  <c r="UCB471" i="5" s="1"/>
  <c r="UCD471" i="5" s="1"/>
  <c r="UCF471" i="5" s="1"/>
  <c r="UCH471" i="5" s="1"/>
  <c r="UCJ471" i="5" s="1"/>
  <c r="UCL471" i="5" s="1"/>
  <c r="UCN471" i="5" s="1"/>
  <c r="UCP471" i="5" s="1"/>
  <c r="UCR471" i="5" s="1"/>
  <c r="UCT471" i="5" s="1"/>
  <c r="UCV471" i="5" s="1"/>
  <c r="UCX471" i="5" s="1"/>
  <c r="UCZ471" i="5" s="1"/>
  <c r="UDB471" i="5" s="1"/>
  <c r="UDD471" i="5" s="1"/>
  <c r="UDF471" i="5" s="1"/>
  <c r="UDH471" i="5" s="1"/>
  <c r="UDJ471" i="5" s="1"/>
  <c r="UDL471" i="5" s="1"/>
  <c r="UDN471" i="5" s="1"/>
  <c r="UDP471" i="5" s="1"/>
  <c r="UDR471" i="5" s="1"/>
  <c r="UDT471" i="5" s="1"/>
  <c r="UDV471" i="5" s="1"/>
  <c r="UDX471" i="5" s="1"/>
  <c r="UDZ471" i="5" s="1"/>
  <c r="UEB471" i="5" s="1"/>
  <c r="UED471" i="5" s="1"/>
  <c r="UEF471" i="5" s="1"/>
  <c r="UEH471" i="5" s="1"/>
  <c r="UEJ471" i="5" s="1"/>
  <c r="UEL471" i="5" s="1"/>
  <c r="UEN471" i="5" s="1"/>
  <c r="UEP471" i="5" s="1"/>
  <c r="UER471" i="5" s="1"/>
  <c r="UET471" i="5" s="1"/>
  <c r="UEV471" i="5" s="1"/>
  <c r="UEX471" i="5" s="1"/>
  <c r="UEZ471" i="5" s="1"/>
  <c r="UFB471" i="5" s="1"/>
  <c r="UFD471" i="5" s="1"/>
  <c r="UFF471" i="5" s="1"/>
  <c r="UFH471" i="5" s="1"/>
  <c r="UFJ471" i="5" s="1"/>
  <c r="UFL471" i="5" s="1"/>
  <c r="UFN471" i="5" s="1"/>
  <c r="UFP471" i="5" s="1"/>
  <c r="UFR471" i="5" s="1"/>
  <c r="UFT471" i="5" s="1"/>
  <c r="UFV471" i="5" s="1"/>
  <c r="UFX471" i="5" s="1"/>
  <c r="UFZ471" i="5" s="1"/>
  <c r="UGB471" i="5" s="1"/>
  <c r="UGD471" i="5" s="1"/>
  <c r="UGF471" i="5" s="1"/>
  <c r="UGH471" i="5" s="1"/>
  <c r="UGJ471" i="5" s="1"/>
  <c r="UGL471" i="5" s="1"/>
  <c r="UGN471" i="5" s="1"/>
  <c r="UGP471" i="5" s="1"/>
  <c r="UGR471" i="5" s="1"/>
  <c r="UGT471" i="5" s="1"/>
  <c r="UGV471" i="5" s="1"/>
  <c r="UGX471" i="5" s="1"/>
  <c r="UGZ471" i="5" s="1"/>
  <c r="UHB471" i="5" s="1"/>
  <c r="UHD471" i="5" s="1"/>
  <c r="UHF471" i="5" s="1"/>
  <c r="UHH471" i="5" s="1"/>
  <c r="UHJ471" i="5" s="1"/>
  <c r="UHL471" i="5" s="1"/>
  <c r="UHN471" i="5" s="1"/>
  <c r="UHP471" i="5" s="1"/>
  <c r="UHR471" i="5" s="1"/>
  <c r="UHT471" i="5" s="1"/>
  <c r="UHV471" i="5" s="1"/>
  <c r="UHX471" i="5" s="1"/>
  <c r="UHZ471" i="5" s="1"/>
  <c r="UIB471" i="5" s="1"/>
  <c r="UID471" i="5" s="1"/>
  <c r="UIF471" i="5" s="1"/>
  <c r="UIH471" i="5" s="1"/>
  <c r="UIJ471" i="5" s="1"/>
  <c r="UIL471" i="5" s="1"/>
  <c r="UIN471" i="5" s="1"/>
  <c r="UIP471" i="5" s="1"/>
  <c r="UIR471" i="5" s="1"/>
  <c r="UIT471" i="5" s="1"/>
  <c r="UIV471" i="5" s="1"/>
  <c r="UIX471" i="5" s="1"/>
  <c r="UIZ471" i="5" s="1"/>
  <c r="UJB471" i="5" s="1"/>
  <c r="UJD471" i="5" s="1"/>
  <c r="UJF471" i="5" s="1"/>
  <c r="UJH471" i="5" s="1"/>
  <c r="UJJ471" i="5" s="1"/>
  <c r="UJL471" i="5" s="1"/>
  <c r="UJN471" i="5" s="1"/>
  <c r="UJP471" i="5" s="1"/>
  <c r="UJR471" i="5" s="1"/>
  <c r="UJT471" i="5" s="1"/>
  <c r="UJV471" i="5" s="1"/>
  <c r="UJX471" i="5" s="1"/>
  <c r="UJZ471" i="5" s="1"/>
  <c r="UKB471" i="5" s="1"/>
  <c r="UKD471" i="5" s="1"/>
  <c r="UKF471" i="5" s="1"/>
  <c r="UKH471" i="5" s="1"/>
  <c r="UKJ471" i="5" s="1"/>
  <c r="UKL471" i="5" s="1"/>
  <c r="UKN471" i="5" s="1"/>
  <c r="UKP471" i="5" s="1"/>
  <c r="UKR471" i="5" s="1"/>
  <c r="UKT471" i="5" s="1"/>
  <c r="UKV471" i="5" s="1"/>
  <c r="UKX471" i="5" s="1"/>
  <c r="UKZ471" i="5" s="1"/>
  <c r="ULB471" i="5" s="1"/>
  <c r="ULD471" i="5" s="1"/>
  <c r="ULF471" i="5" s="1"/>
  <c r="ULH471" i="5" s="1"/>
  <c r="ULJ471" i="5" s="1"/>
  <c r="ULL471" i="5" s="1"/>
  <c r="ULN471" i="5" s="1"/>
  <c r="ULP471" i="5" s="1"/>
  <c r="ULR471" i="5" s="1"/>
  <c r="ULT471" i="5" s="1"/>
  <c r="ULV471" i="5" s="1"/>
  <c r="ULX471" i="5" s="1"/>
  <c r="ULZ471" i="5" s="1"/>
  <c r="UMB471" i="5" s="1"/>
  <c r="UMD471" i="5" s="1"/>
  <c r="UMF471" i="5" s="1"/>
  <c r="UMH471" i="5" s="1"/>
  <c r="UMJ471" i="5" s="1"/>
  <c r="UML471" i="5" s="1"/>
  <c r="UMN471" i="5" s="1"/>
  <c r="UMP471" i="5" s="1"/>
  <c r="UMR471" i="5" s="1"/>
  <c r="UMT471" i="5" s="1"/>
  <c r="UMV471" i="5" s="1"/>
  <c r="UMX471" i="5" s="1"/>
  <c r="UMZ471" i="5" s="1"/>
  <c r="UNB471" i="5" s="1"/>
  <c r="UND471" i="5" s="1"/>
  <c r="UNF471" i="5" s="1"/>
  <c r="UNH471" i="5" s="1"/>
  <c r="UNJ471" i="5" s="1"/>
  <c r="UNL471" i="5" s="1"/>
  <c r="UNN471" i="5" s="1"/>
  <c r="UNP471" i="5" s="1"/>
  <c r="UNR471" i="5" s="1"/>
  <c r="UNT471" i="5" s="1"/>
  <c r="UNV471" i="5" s="1"/>
  <c r="UNX471" i="5" s="1"/>
  <c r="UNZ471" i="5" s="1"/>
  <c r="UOB471" i="5" s="1"/>
  <c r="UOD471" i="5" s="1"/>
  <c r="UOF471" i="5" s="1"/>
  <c r="UOH471" i="5" s="1"/>
  <c r="UOJ471" i="5" s="1"/>
  <c r="UOL471" i="5" s="1"/>
  <c r="UON471" i="5" s="1"/>
  <c r="UOP471" i="5" s="1"/>
  <c r="UOR471" i="5" s="1"/>
  <c r="UOT471" i="5" s="1"/>
  <c r="UOV471" i="5" s="1"/>
  <c r="UOX471" i="5" s="1"/>
  <c r="UOZ471" i="5" s="1"/>
  <c r="UPB471" i="5" s="1"/>
  <c r="UPD471" i="5" s="1"/>
  <c r="UPF471" i="5" s="1"/>
  <c r="UPH471" i="5" s="1"/>
  <c r="UPJ471" i="5" s="1"/>
  <c r="UPL471" i="5" s="1"/>
  <c r="UPN471" i="5" s="1"/>
  <c r="UPP471" i="5" s="1"/>
  <c r="UPR471" i="5" s="1"/>
  <c r="UPT471" i="5" s="1"/>
  <c r="UPV471" i="5" s="1"/>
  <c r="UPX471" i="5" s="1"/>
  <c r="UPZ471" i="5" s="1"/>
  <c r="UQB471" i="5" s="1"/>
  <c r="UQD471" i="5" s="1"/>
  <c r="UQF471" i="5" s="1"/>
  <c r="UQH471" i="5" s="1"/>
  <c r="UQJ471" i="5" s="1"/>
  <c r="UQL471" i="5" s="1"/>
  <c r="UQN471" i="5" s="1"/>
  <c r="UQP471" i="5" s="1"/>
  <c r="UQR471" i="5" s="1"/>
  <c r="UQT471" i="5" s="1"/>
  <c r="UQV471" i="5" s="1"/>
  <c r="UQX471" i="5" s="1"/>
  <c r="UQZ471" i="5" s="1"/>
  <c r="URB471" i="5" s="1"/>
  <c r="URD471" i="5" s="1"/>
  <c r="URF471" i="5" s="1"/>
  <c r="URH471" i="5" s="1"/>
  <c r="URJ471" i="5" s="1"/>
  <c r="URL471" i="5" s="1"/>
  <c r="URN471" i="5" s="1"/>
  <c r="URP471" i="5" s="1"/>
  <c r="URR471" i="5" s="1"/>
  <c r="URT471" i="5" s="1"/>
  <c r="URV471" i="5" s="1"/>
  <c r="URX471" i="5" s="1"/>
  <c r="URZ471" i="5" s="1"/>
  <c r="USB471" i="5" s="1"/>
  <c r="USD471" i="5" s="1"/>
  <c r="USF471" i="5" s="1"/>
  <c r="USH471" i="5" s="1"/>
  <c r="USJ471" i="5" s="1"/>
  <c r="USL471" i="5" s="1"/>
  <c r="USN471" i="5" s="1"/>
  <c r="USP471" i="5" s="1"/>
  <c r="USR471" i="5" s="1"/>
  <c r="UST471" i="5" s="1"/>
  <c r="USV471" i="5" s="1"/>
  <c r="USX471" i="5" s="1"/>
  <c r="USZ471" i="5" s="1"/>
  <c r="UTB471" i="5" s="1"/>
  <c r="UTD471" i="5" s="1"/>
  <c r="UTF471" i="5" s="1"/>
  <c r="UTH471" i="5" s="1"/>
  <c r="UTJ471" i="5" s="1"/>
  <c r="UTL471" i="5" s="1"/>
  <c r="UTN471" i="5" s="1"/>
  <c r="UTP471" i="5" s="1"/>
  <c r="UTR471" i="5" s="1"/>
  <c r="UTT471" i="5" s="1"/>
  <c r="UTV471" i="5" s="1"/>
  <c r="UTX471" i="5" s="1"/>
  <c r="UTZ471" i="5" s="1"/>
  <c r="UUB471" i="5" s="1"/>
  <c r="UUD471" i="5" s="1"/>
  <c r="UUF471" i="5" s="1"/>
  <c r="UUH471" i="5" s="1"/>
  <c r="UUJ471" i="5" s="1"/>
  <c r="UUL471" i="5" s="1"/>
  <c r="UUN471" i="5" s="1"/>
  <c r="UUP471" i="5" s="1"/>
  <c r="UUR471" i="5" s="1"/>
  <c r="UUT471" i="5" s="1"/>
  <c r="UUV471" i="5" s="1"/>
  <c r="UUX471" i="5" s="1"/>
  <c r="UUZ471" i="5" s="1"/>
  <c r="UVB471" i="5" s="1"/>
  <c r="UVD471" i="5" s="1"/>
  <c r="UVF471" i="5" s="1"/>
  <c r="UVH471" i="5" s="1"/>
  <c r="UVJ471" i="5" s="1"/>
  <c r="UVL471" i="5" s="1"/>
  <c r="UVN471" i="5" s="1"/>
  <c r="UVP471" i="5" s="1"/>
  <c r="UVR471" i="5" s="1"/>
  <c r="UVT471" i="5" s="1"/>
  <c r="UVV471" i="5" s="1"/>
  <c r="UVX471" i="5" s="1"/>
  <c r="UVZ471" i="5" s="1"/>
  <c r="UWB471" i="5" s="1"/>
  <c r="UWD471" i="5" s="1"/>
  <c r="UWF471" i="5" s="1"/>
  <c r="UWH471" i="5" s="1"/>
  <c r="UWJ471" i="5" s="1"/>
  <c r="UWL471" i="5" s="1"/>
  <c r="UWN471" i="5" s="1"/>
  <c r="UWP471" i="5" s="1"/>
  <c r="UWR471" i="5" s="1"/>
  <c r="UWT471" i="5" s="1"/>
  <c r="UWV471" i="5" s="1"/>
  <c r="UWX471" i="5" s="1"/>
  <c r="UWZ471" i="5" s="1"/>
  <c r="UXB471" i="5" s="1"/>
  <c r="UXD471" i="5" s="1"/>
  <c r="UXF471" i="5" s="1"/>
  <c r="UXH471" i="5" s="1"/>
  <c r="UXJ471" i="5" s="1"/>
  <c r="UXL471" i="5" s="1"/>
  <c r="UXN471" i="5" s="1"/>
  <c r="UXP471" i="5" s="1"/>
  <c r="UXR471" i="5" s="1"/>
  <c r="UXT471" i="5" s="1"/>
  <c r="UXV471" i="5" s="1"/>
  <c r="UXX471" i="5" s="1"/>
  <c r="UXZ471" i="5" s="1"/>
  <c r="UYB471" i="5" s="1"/>
  <c r="UYD471" i="5" s="1"/>
  <c r="UYF471" i="5" s="1"/>
  <c r="UYH471" i="5" s="1"/>
  <c r="UYJ471" i="5" s="1"/>
  <c r="UYL471" i="5" s="1"/>
  <c r="UYN471" i="5" s="1"/>
  <c r="UYP471" i="5" s="1"/>
  <c r="UYR471" i="5" s="1"/>
  <c r="UYT471" i="5" s="1"/>
  <c r="UYV471" i="5" s="1"/>
  <c r="UYX471" i="5" s="1"/>
  <c r="UYZ471" i="5" s="1"/>
  <c r="UZB471" i="5" s="1"/>
  <c r="UZD471" i="5" s="1"/>
  <c r="UZF471" i="5" s="1"/>
  <c r="UZH471" i="5" s="1"/>
  <c r="UZJ471" i="5" s="1"/>
  <c r="UZL471" i="5" s="1"/>
  <c r="UZN471" i="5" s="1"/>
  <c r="UZP471" i="5" s="1"/>
  <c r="UZR471" i="5" s="1"/>
  <c r="UZT471" i="5" s="1"/>
  <c r="UZV471" i="5" s="1"/>
  <c r="UZX471" i="5" s="1"/>
  <c r="UZZ471" i="5" s="1"/>
  <c r="VAB471" i="5" s="1"/>
  <c r="VAD471" i="5" s="1"/>
  <c r="VAF471" i="5" s="1"/>
  <c r="VAH471" i="5" s="1"/>
  <c r="VAJ471" i="5" s="1"/>
  <c r="VAL471" i="5" s="1"/>
  <c r="VAN471" i="5" s="1"/>
  <c r="VAP471" i="5" s="1"/>
  <c r="VAR471" i="5" s="1"/>
  <c r="VAT471" i="5" s="1"/>
  <c r="VAV471" i="5" s="1"/>
  <c r="VAX471" i="5" s="1"/>
  <c r="VAZ471" i="5" s="1"/>
  <c r="VBB471" i="5" s="1"/>
  <c r="VBD471" i="5" s="1"/>
  <c r="VBF471" i="5" s="1"/>
  <c r="VBH471" i="5" s="1"/>
  <c r="VBJ471" i="5" s="1"/>
  <c r="VBL471" i="5" s="1"/>
  <c r="VBN471" i="5" s="1"/>
  <c r="VBP471" i="5" s="1"/>
  <c r="VBR471" i="5" s="1"/>
  <c r="VBT471" i="5" s="1"/>
  <c r="VBV471" i="5" s="1"/>
  <c r="VBX471" i="5" s="1"/>
  <c r="VBZ471" i="5" s="1"/>
  <c r="VCB471" i="5" s="1"/>
  <c r="VCD471" i="5" s="1"/>
  <c r="VCF471" i="5" s="1"/>
  <c r="VCH471" i="5" s="1"/>
  <c r="VCJ471" i="5" s="1"/>
  <c r="VCL471" i="5" s="1"/>
  <c r="VCN471" i="5" s="1"/>
  <c r="VCP471" i="5" s="1"/>
  <c r="VCR471" i="5" s="1"/>
  <c r="VCT471" i="5" s="1"/>
  <c r="VCV471" i="5" s="1"/>
  <c r="VCX471" i="5" s="1"/>
  <c r="VCZ471" i="5" s="1"/>
  <c r="VDB471" i="5" s="1"/>
  <c r="VDD471" i="5" s="1"/>
  <c r="VDF471" i="5" s="1"/>
  <c r="VDH471" i="5" s="1"/>
  <c r="VDJ471" i="5" s="1"/>
  <c r="VDL471" i="5" s="1"/>
  <c r="VDN471" i="5" s="1"/>
  <c r="VDP471" i="5" s="1"/>
  <c r="VDR471" i="5" s="1"/>
  <c r="VDT471" i="5" s="1"/>
  <c r="VDV471" i="5" s="1"/>
  <c r="VDX471" i="5" s="1"/>
  <c r="VDZ471" i="5" s="1"/>
  <c r="VEB471" i="5" s="1"/>
  <c r="VED471" i="5" s="1"/>
  <c r="VEF471" i="5" s="1"/>
  <c r="VEH471" i="5" s="1"/>
  <c r="VEJ471" i="5" s="1"/>
  <c r="VEL471" i="5" s="1"/>
  <c r="VEN471" i="5" s="1"/>
  <c r="VEP471" i="5" s="1"/>
  <c r="VER471" i="5" s="1"/>
  <c r="VET471" i="5" s="1"/>
  <c r="VEV471" i="5" s="1"/>
  <c r="VEX471" i="5" s="1"/>
  <c r="VEZ471" i="5" s="1"/>
  <c r="VFB471" i="5" s="1"/>
  <c r="VFD471" i="5" s="1"/>
  <c r="VFF471" i="5" s="1"/>
  <c r="VFH471" i="5" s="1"/>
  <c r="VFJ471" i="5" s="1"/>
  <c r="VFL471" i="5" s="1"/>
  <c r="VFN471" i="5" s="1"/>
  <c r="VFP471" i="5" s="1"/>
  <c r="VFR471" i="5" s="1"/>
  <c r="VFT471" i="5" s="1"/>
  <c r="VFV471" i="5" s="1"/>
  <c r="VFX471" i="5" s="1"/>
  <c r="VFZ471" i="5" s="1"/>
  <c r="VGB471" i="5" s="1"/>
  <c r="VGD471" i="5" s="1"/>
  <c r="VGF471" i="5" s="1"/>
  <c r="VGH471" i="5" s="1"/>
  <c r="VGJ471" i="5" s="1"/>
  <c r="VGL471" i="5" s="1"/>
  <c r="VGN471" i="5" s="1"/>
  <c r="VGP471" i="5" s="1"/>
  <c r="VGR471" i="5" s="1"/>
  <c r="VGT471" i="5" s="1"/>
  <c r="VGV471" i="5" s="1"/>
  <c r="VGX471" i="5" s="1"/>
  <c r="VGZ471" i="5" s="1"/>
  <c r="VHB471" i="5" s="1"/>
  <c r="VHD471" i="5" s="1"/>
  <c r="VHF471" i="5" s="1"/>
  <c r="VHH471" i="5" s="1"/>
  <c r="VHJ471" i="5" s="1"/>
  <c r="VHL471" i="5" s="1"/>
  <c r="VHN471" i="5" s="1"/>
  <c r="VHP471" i="5" s="1"/>
  <c r="VHR471" i="5" s="1"/>
  <c r="VHT471" i="5" s="1"/>
  <c r="VHV471" i="5" s="1"/>
  <c r="VHX471" i="5" s="1"/>
  <c r="VHZ471" i="5" s="1"/>
  <c r="VIB471" i="5" s="1"/>
  <c r="VID471" i="5" s="1"/>
  <c r="VIF471" i="5" s="1"/>
  <c r="VIH471" i="5" s="1"/>
  <c r="VIJ471" i="5" s="1"/>
  <c r="VIL471" i="5" s="1"/>
  <c r="VIN471" i="5" s="1"/>
  <c r="VIP471" i="5" s="1"/>
  <c r="VIR471" i="5" s="1"/>
  <c r="VIT471" i="5" s="1"/>
  <c r="VIV471" i="5" s="1"/>
  <c r="VIX471" i="5" s="1"/>
  <c r="VIZ471" i="5" s="1"/>
  <c r="VJB471" i="5" s="1"/>
  <c r="VJD471" i="5" s="1"/>
  <c r="VJF471" i="5" s="1"/>
  <c r="VJH471" i="5" s="1"/>
  <c r="VJJ471" i="5" s="1"/>
  <c r="VJL471" i="5" s="1"/>
  <c r="VJN471" i="5" s="1"/>
  <c r="VJP471" i="5" s="1"/>
  <c r="VJR471" i="5" s="1"/>
  <c r="VJT471" i="5" s="1"/>
  <c r="VJV471" i="5" s="1"/>
  <c r="VJX471" i="5" s="1"/>
  <c r="VJZ471" i="5" s="1"/>
  <c r="VKB471" i="5" s="1"/>
  <c r="VKD471" i="5" s="1"/>
  <c r="VKF471" i="5" s="1"/>
  <c r="VKH471" i="5" s="1"/>
  <c r="VKJ471" i="5" s="1"/>
  <c r="VKL471" i="5" s="1"/>
  <c r="VKN471" i="5" s="1"/>
  <c r="VKP471" i="5" s="1"/>
  <c r="VKR471" i="5" s="1"/>
  <c r="VKT471" i="5" s="1"/>
  <c r="VKV471" i="5" s="1"/>
  <c r="VKX471" i="5" s="1"/>
  <c r="VKZ471" i="5" s="1"/>
  <c r="VLB471" i="5" s="1"/>
  <c r="VLD471" i="5" s="1"/>
  <c r="VLF471" i="5" s="1"/>
  <c r="VLH471" i="5" s="1"/>
  <c r="VLJ471" i="5" s="1"/>
  <c r="VLL471" i="5" s="1"/>
  <c r="VLN471" i="5" s="1"/>
  <c r="VLP471" i="5" s="1"/>
  <c r="VLR471" i="5" s="1"/>
  <c r="VLT471" i="5" s="1"/>
  <c r="VLV471" i="5" s="1"/>
  <c r="VLX471" i="5" s="1"/>
  <c r="VLZ471" i="5" s="1"/>
  <c r="VMB471" i="5" s="1"/>
  <c r="VMD471" i="5" s="1"/>
  <c r="VMF471" i="5" s="1"/>
  <c r="VMH471" i="5" s="1"/>
  <c r="VMJ471" i="5" s="1"/>
  <c r="VML471" i="5" s="1"/>
  <c r="VMN471" i="5" s="1"/>
  <c r="VMP471" i="5" s="1"/>
  <c r="VMR471" i="5" s="1"/>
  <c r="VMT471" i="5" s="1"/>
  <c r="VMV471" i="5" s="1"/>
  <c r="VMX471" i="5" s="1"/>
  <c r="VMZ471" i="5" s="1"/>
  <c r="VNB471" i="5" s="1"/>
  <c r="VND471" i="5" s="1"/>
  <c r="VNF471" i="5" s="1"/>
  <c r="VNH471" i="5" s="1"/>
  <c r="VNJ471" i="5" s="1"/>
  <c r="VNL471" i="5" s="1"/>
  <c r="VNN471" i="5" s="1"/>
  <c r="VNP471" i="5" s="1"/>
  <c r="VNR471" i="5" s="1"/>
  <c r="VNT471" i="5" s="1"/>
  <c r="VNV471" i="5" s="1"/>
  <c r="VNX471" i="5" s="1"/>
  <c r="VNZ471" i="5" s="1"/>
  <c r="VOB471" i="5" s="1"/>
  <c r="VOD471" i="5" s="1"/>
  <c r="VOF471" i="5" s="1"/>
  <c r="VOH471" i="5" s="1"/>
  <c r="VOJ471" i="5" s="1"/>
  <c r="VOL471" i="5" s="1"/>
  <c r="VON471" i="5" s="1"/>
  <c r="VOP471" i="5" s="1"/>
  <c r="VOR471" i="5" s="1"/>
  <c r="VOT471" i="5" s="1"/>
  <c r="VOV471" i="5" s="1"/>
  <c r="VOX471" i="5" s="1"/>
  <c r="VOZ471" i="5" s="1"/>
  <c r="VPB471" i="5" s="1"/>
  <c r="VPD471" i="5" s="1"/>
  <c r="VPF471" i="5" s="1"/>
  <c r="VPH471" i="5" s="1"/>
  <c r="VPJ471" i="5" s="1"/>
  <c r="VPL471" i="5" s="1"/>
  <c r="VPN471" i="5" s="1"/>
  <c r="VPP471" i="5" s="1"/>
  <c r="VPR471" i="5" s="1"/>
  <c r="VPT471" i="5" s="1"/>
  <c r="VPV471" i="5" s="1"/>
  <c r="VPX471" i="5" s="1"/>
  <c r="VPZ471" i="5" s="1"/>
  <c r="VQB471" i="5" s="1"/>
  <c r="VQD471" i="5" s="1"/>
  <c r="VQF471" i="5" s="1"/>
  <c r="VQH471" i="5" s="1"/>
  <c r="VQJ471" i="5" s="1"/>
  <c r="VQL471" i="5" s="1"/>
  <c r="VQN471" i="5" s="1"/>
  <c r="VQP471" i="5" s="1"/>
  <c r="VQR471" i="5" s="1"/>
  <c r="VQT471" i="5" s="1"/>
  <c r="VQV471" i="5" s="1"/>
  <c r="VQX471" i="5" s="1"/>
  <c r="VQZ471" i="5" s="1"/>
  <c r="VRB471" i="5" s="1"/>
  <c r="VRD471" i="5" s="1"/>
  <c r="VRF471" i="5" s="1"/>
  <c r="VRH471" i="5" s="1"/>
  <c r="VRJ471" i="5" s="1"/>
  <c r="VRL471" i="5" s="1"/>
  <c r="VRN471" i="5" s="1"/>
  <c r="VRP471" i="5" s="1"/>
  <c r="VRR471" i="5" s="1"/>
  <c r="VRT471" i="5" s="1"/>
  <c r="VRV471" i="5" s="1"/>
  <c r="VRX471" i="5" s="1"/>
  <c r="VRZ471" i="5" s="1"/>
  <c r="VSB471" i="5" s="1"/>
  <c r="VSD471" i="5" s="1"/>
  <c r="VSF471" i="5" s="1"/>
  <c r="VSH471" i="5" s="1"/>
  <c r="VSJ471" i="5" s="1"/>
  <c r="VSL471" i="5" s="1"/>
  <c r="VSN471" i="5" s="1"/>
  <c r="VSP471" i="5" s="1"/>
  <c r="VSR471" i="5" s="1"/>
  <c r="VST471" i="5" s="1"/>
  <c r="VSV471" i="5" s="1"/>
  <c r="VSX471" i="5" s="1"/>
  <c r="VSZ471" i="5" s="1"/>
  <c r="VTB471" i="5" s="1"/>
  <c r="VTD471" i="5" s="1"/>
  <c r="VTF471" i="5" s="1"/>
  <c r="VTH471" i="5" s="1"/>
  <c r="VTJ471" i="5" s="1"/>
  <c r="VTL471" i="5" s="1"/>
  <c r="VTN471" i="5" s="1"/>
  <c r="VTP471" i="5" s="1"/>
  <c r="VTR471" i="5" s="1"/>
  <c r="VTT471" i="5" s="1"/>
  <c r="VTV471" i="5" s="1"/>
  <c r="VTX471" i="5" s="1"/>
  <c r="VTZ471" i="5" s="1"/>
  <c r="VUB471" i="5" s="1"/>
  <c r="VUD471" i="5" s="1"/>
  <c r="VUF471" i="5" s="1"/>
  <c r="VUH471" i="5" s="1"/>
  <c r="VUJ471" i="5" s="1"/>
  <c r="VUL471" i="5" s="1"/>
  <c r="VUN471" i="5" s="1"/>
  <c r="VUP471" i="5" s="1"/>
  <c r="VUR471" i="5" s="1"/>
  <c r="VUT471" i="5" s="1"/>
  <c r="VUV471" i="5" s="1"/>
  <c r="VUX471" i="5" s="1"/>
  <c r="VUZ471" i="5" s="1"/>
  <c r="VVB471" i="5" s="1"/>
  <c r="VVD471" i="5" s="1"/>
  <c r="VVF471" i="5" s="1"/>
  <c r="VVH471" i="5" s="1"/>
  <c r="VVJ471" i="5" s="1"/>
  <c r="VVL471" i="5" s="1"/>
  <c r="VVN471" i="5" s="1"/>
  <c r="VVP471" i="5" s="1"/>
  <c r="VVR471" i="5" s="1"/>
  <c r="VVT471" i="5" s="1"/>
  <c r="VVV471" i="5" s="1"/>
  <c r="VVX471" i="5" s="1"/>
  <c r="VVZ471" i="5" s="1"/>
  <c r="VWB471" i="5" s="1"/>
  <c r="VWD471" i="5" s="1"/>
  <c r="VWF471" i="5" s="1"/>
  <c r="VWH471" i="5" s="1"/>
  <c r="VWJ471" i="5" s="1"/>
  <c r="VWL471" i="5" s="1"/>
  <c r="VWN471" i="5" s="1"/>
  <c r="VWP471" i="5" s="1"/>
  <c r="VWR471" i="5" s="1"/>
  <c r="VWT471" i="5" s="1"/>
  <c r="VWV471" i="5" s="1"/>
  <c r="VWX471" i="5" s="1"/>
  <c r="VWZ471" i="5" s="1"/>
  <c r="VXB471" i="5" s="1"/>
  <c r="VXD471" i="5" s="1"/>
  <c r="VXF471" i="5" s="1"/>
  <c r="VXH471" i="5" s="1"/>
  <c r="VXJ471" i="5" s="1"/>
  <c r="VXL471" i="5" s="1"/>
  <c r="VXN471" i="5" s="1"/>
  <c r="VXP471" i="5" s="1"/>
  <c r="VXR471" i="5" s="1"/>
  <c r="VXT471" i="5" s="1"/>
  <c r="VXV471" i="5" s="1"/>
  <c r="VXX471" i="5" s="1"/>
  <c r="VXZ471" i="5" s="1"/>
  <c r="VYB471" i="5" s="1"/>
  <c r="VYD471" i="5" s="1"/>
  <c r="VYF471" i="5" s="1"/>
  <c r="VYH471" i="5" s="1"/>
  <c r="VYJ471" i="5" s="1"/>
  <c r="VYL471" i="5" s="1"/>
  <c r="VYN471" i="5" s="1"/>
  <c r="VYP471" i="5" s="1"/>
  <c r="VYR471" i="5" s="1"/>
  <c r="VYT471" i="5" s="1"/>
  <c r="VYV471" i="5" s="1"/>
  <c r="VYX471" i="5" s="1"/>
  <c r="VYZ471" i="5" s="1"/>
  <c r="VZB471" i="5" s="1"/>
  <c r="VZD471" i="5" s="1"/>
  <c r="VZF471" i="5" s="1"/>
  <c r="VZH471" i="5" s="1"/>
  <c r="VZJ471" i="5" s="1"/>
  <c r="VZL471" i="5" s="1"/>
  <c r="VZN471" i="5" s="1"/>
  <c r="VZP471" i="5" s="1"/>
  <c r="VZR471" i="5" s="1"/>
  <c r="VZT471" i="5" s="1"/>
  <c r="VZV471" i="5" s="1"/>
  <c r="VZX471" i="5" s="1"/>
  <c r="VZZ471" i="5" s="1"/>
  <c r="WAB471" i="5" s="1"/>
  <c r="WAD471" i="5" s="1"/>
  <c r="WAF471" i="5" s="1"/>
  <c r="WAH471" i="5" s="1"/>
  <c r="WAJ471" i="5" s="1"/>
  <c r="WAL471" i="5" s="1"/>
  <c r="WAN471" i="5" s="1"/>
  <c r="WAP471" i="5" s="1"/>
  <c r="WAR471" i="5" s="1"/>
  <c r="WAT471" i="5" s="1"/>
  <c r="WAV471" i="5" s="1"/>
  <c r="WAX471" i="5" s="1"/>
  <c r="WAZ471" i="5" s="1"/>
  <c r="WBB471" i="5" s="1"/>
  <c r="WBD471" i="5" s="1"/>
  <c r="WBF471" i="5" s="1"/>
  <c r="WBH471" i="5" s="1"/>
  <c r="WBJ471" i="5" s="1"/>
  <c r="WBL471" i="5" s="1"/>
  <c r="WBN471" i="5" s="1"/>
  <c r="WBP471" i="5" s="1"/>
  <c r="WBR471" i="5" s="1"/>
  <c r="WBT471" i="5" s="1"/>
  <c r="WBV471" i="5" s="1"/>
  <c r="WBX471" i="5" s="1"/>
  <c r="WBZ471" i="5" s="1"/>
  <c r="WCB471" i="5" s="1"/>
  <c r="WCD471" i="5" s="1"/>
  <c r="WCF471" i="5" s="1"/>
  <c r="WCH471" i="5" s="1"/>
  <c r="WCJ471" i="5" s="1"/>
  <c r="WCL471" i="5" s="1"/>
  <c r="WCN471" i="5" s="1"/>
  <c r="WCP471" i="5" s="1"/>
  <c r="WCR471" i="5" s="1"/>
  <c r="WCT471" i="5" s="1"/>
  <c r="WCV471" i="5" s="1"/>
  <c r="WCX471" i="5" s="1"/>
  <c r="WCZ471" i="5" s="1"/>
  <c r="WDB471" i="5" s="1"/>
  <c r="WDD471" i="5" s="1"/>
  <c r="WDF471" i="5" s="1"/>
  <c r="WDH471" i="5" s="1"/>
  <c r="WDJ471" i="5" s="1"/>
  <c r="WDL471" i="5" s="1"/>
  <c r="WDN471" i="5" s="1"/>
  <c r="WDP471" i="5" s="1"/>
  <c r="WDR471" i="5" s="1"/>
  <c r="WDT471" i="5" s="1"/>
  <c r="WDV471" i="5" s="1"/>
  <c r="WDX471" i="5" s="1"/>
  <c r="WDZ471" i="5" s="1"/>
  <c r="WEB471" i="5" s="1"/>
  <c r="WED471" i="5" s="1"/>
  <c r="WEF471" i="5" s="1"/>
  <c r="WEH471" i="5" s="1"/>
  <c r="WEJ471" i="5" s="1"/>
  <c r="WEL471" i="5" s="1"/>
  <c r="WEN471" i="5" s="1"/>
  <c r="WEP471" i="5" s="1"/>
  <c r="WER471" i="5" s="1"/>
  <c r="WET471" i="5" s="1"/>
  <c r="WEV471" i="5" s="1"/>
  <c r="WEX471" i="5" s="1"/>
  <c r="WEZ471" i="5" s="1"/>
  <c r="WFB471" i="5" s="1"/>
  <c r="WFD471" i="5" s="1"/>
  <c r="WFF471" i="5" s="1"/>
  <c r="WFH471" i="5" s="1"/>
  <c r="WFJ471" i="5" s="1"/>
  <c r="WFL471" i="5" s="1"/>
  <c r="WFN471" i="5" s="1"/>
  <c r="WFP471" i="5" s="1"/>
  <c r="WFR471" i="5" s="1"/>
  <c r="WFT471" i="5" s="1"/>
  <c r="WFV471" i="5" s="1"/>
  <c r="WFX471" i="5" s="1"/>
  <c r="WFZ471" i="5" s="1"/>
  <c r="WGB471" i="5" s="1"/>
  <c r="WGD471" i="5" s="1"/>
  <c r="WGF471" i="5" s="1"/>
  <c r="WGH471" i="5" s="1"/>
  <c r="WGJ471" i="5" s="1"/>
  <c r="WGL471" i="5" s="1"/>
  <c r="WGN471" i="5" s="1"/>
  <c r="WGP471" i="5" s="1"/>
  <c r="WGR471" i="5" s="1"/>
  <c r="WGT471" i="5" s="1"/>
  <c r="WGV471" i="5" s="1"/>
  <c r="WGX471" i="5" s="1"/>
  <c r="WGZ471" i="5" s="1"/>
  <c r="WHB471" i="5" s="1"/>
  <c r="WHD471" i="5" s="1"/>
  <c r="WHF471" i="5" s="1"/>
  <c r="WHH471" i="5" s="1"/>
  <c r="WHJ471" i="5" s="1"/>
  <c r="WHL471" i="5" s="1"/>
  <c r="WHN471" i="5" s="1"/>
  <c r="WHP471" i="5" s="1"/>
  <c r="WHR471" i="5" s="1"/>
  <c r="WHT471" i="5" s="1"/>
  <c r="WHV471" i="5" s="1"/>
  <c r="WHX471" i="5" s="1"/>
  <c r="WHZ471" i="5" s="1"/>
  <c r="WIB471" i="5" s="1"/>
  <c r="WID471" i="5" s="1"/>
  <c r="WIF471" i="5" s="1"/>
  <c r="WIH471" i="5" s="1"/>
  <c r="WIJ471" i="5" s="1"/>
  <c r="WIL471" i="5" s="1"/>
  <c r="WIN471" i="5" s="1"/>
  <c r="WIP471" i="5" s="1"/>
  <c r="WIR471" i="5" s="1"/>
  <c r="WIT471" i="5" s="1"/>
  <c r="WIV471" i="5" s="1"/>
  <c r="WIX471" i="5" s="1"/>
  <c r="WIZ471" i="5" s="1"/>
  <c r="WJB471" i="5" s="1"/>
  <c r="WJD471" i="5" s="1"/>
  <c r="WJF471" i="5" s="1"/>
  <c r="WJH471" i="5" s="1"/>
  <c r="WJJ471" i="5" s="1"/>
  <c r="WJL471" i="5" s="1"/>
  <c r="WJN471" i="5" s="1"/>
  <c r="WJP471" i="5" s="1"/>
  <c r="WJR471" i="5" s="1"/>
  <c r="WJT471" i="5" s="1"/>
  <c r="WJV471" i="5" s="1"/>
  <c r="WJX471" i="5" s="1"/>
  <c r="WJZ471" i="5" s="1"/>
  <c r="WKB471" i="5" s="1"/>
  <c r="WKD471" i="5" s="1"/>
  <c r="WKF471" i="5" s="1"/>
  <c r="WKH471" i="5" s="1"/>
  <c r="WKJ471" i="5" s="1"/>
  <c r="WKL471" i="5" s="1"/>
  <c r="WKN471" i="5" s="1"/>
  <c r="WKP471" i="5" s="1"/>
  <c r="WKR471" i="5" s="1"/>
  <c r="WKT471" i="5" s="1"/>
  <c r="WKV471" i="5" s="1"/>
  <c r="WKX471" i="5" s="1"/>
  <c r="WKZ471" i="5" s="1"/>
  <c r="WLB471" i="5" s="1"/>
  <c r="WLD471" i="5" s="1"/>
  <c r="WLF471" i="5" s="1"/>
  <c r="WLH471" i="5" s="1"/>
  <c r="WLJ471" i="5" s="1"/>
  <c r="WLL471" i="5" s="1"/>
  <c r="WLN471" i="5" s="1"/>
  <c r="WLP471" i="5" s="1"/>
  <c r="WLR471" i="5" s="1"/>
  <c r="WLT471" i="5" s="1"/>
  <c r="WLV471" i="5" s="1"/>
  <c r="WLX471" i="5" s="1"/>
  <c r="WLZ471" i="5" s="1"/>
  <c r="WMB471" i="5" s="1"/>
  <c r="WMD471" i="5" s="1"/>
  <c r="WMF471" i="5" s="1"/>
  <c r="WMH471" i="5" s="1"/>
  <c r="WMJ471" i="5" s="1"/>
  <c r="WML471" i="5" s="1"/>
  <c r="WMN471" i="5" s="1"/>
  <c r="WMP471" i="5" s="1"/>
  <c r="WMR471" i="5" s="1"/>
  <c r="WMT471" i="5" s="1"/>
  <c r="WMV471" i="5" s="1"/>
  <c r="WMX471" i="5" s="1"/>
  <c r="WMZ471" i="5" s="1"/>
  <c r="WNB471" i="5" s="1"/>
  <c r="WND471" i="5" s="1"/>
  <c r="WNF471" i="5" s="1"/>
  <c r="WNH471" i="5" s="1"/>
  <c r="WNJ471" i="5" s="1"/>
  <c r="WNL471" i="5" s="1"/>
  <c r="WNN471" i="5" s="1"/>
  <c r="WNP471" i="5" s="1"/>
  <c r="WNR471" i="5" s="1"/>
  <c r="WNT471" i="5" s="1"/>
  <c r="WNV471" i="5" s="1"/>
  <c r="WNX471" i="5" s="1"/>
  <c r="WNZ471" i="5" s="1"/>
  <c r="WOB471" i="5" s="1"/>
  <c r="WOD471" i="5" s="1"/>
  <c r="WOF471" i="5" s="1"/>
  <c r="WOH471" i="5" s="1"/>
  <c r="WOJ471" i="5" s="1"/>
  <c r="WOL471" i="5" s="1"/>
  <c r="WON471" i="5" s="1"/>
  <c r="WOP471" i="5" s="1"/>
  <c r="WOR471" i="5" s="1"/>
  <c r="WOT471" i="5" s="1"/>
  <c r="WOV471" i="5" s="1"/>
  <c r="WOX471" i="5" s="1"/>
  <c r="WOZ471" i="5" s="1"/>
  <c r="WPB471" i="5" s="1"/>
  <c r="WPD471" i="5" s="1"/>
  <c r="WPF471" i="5" s="1"/>
  <c r="WPH471" i="5" s="1"/>
  <c r="WPJ471" i="5" s="1"/>
  <c r="WPL471" i="5" s="1"/>
  <c r="WPN471" i="5" s="1"/>
  <c r="WPP471" i="5" s="1"/>
  <c r="WPR471" i="5" s="1"/>
  <c r="WPT471" i="5" s="1"/>
  <c r="WPV471" i="5" s="1"/>
  <c r="WPX471" i="5" s="1"/>
  <c r="WPZ471" i="5" s="1"/>
  <c r="WQB471" i="5" s="1"/>
  <c r="WQD471" i="5" s="1"/>
  <c r="WQF471" i="5" s="1"/>
  <c r="WQH471" i="5" s="1"/>
  <c r="WQJ471" i="5" s="1"/>
  <c r="WQL471" i="5" s="1"/>
  <c r="WQN471" i="5" s="1"/>
  <c r="WQP471" i="5" s="1"/>
  <c r="WQR471" i="5" s="1"/>
  <c r="WQT471" i="5" s="1"/>
  <c r="WQV471" i="5" s="1"/>
  <c r="WQX471" i="5" s="1"/>
  <c r="WQZ471" i="5" s="1"/>
  <c r="WRB471" i="5" s="1"/>
  <c r="WRD471" i="5" s="1"/>
  <c r="WRF471" i="5" s="1"/>
  <c r="WRH471" i="5" s="1"/>
  <c r="WRJ471" i="5" s="1"/>
  <c r="WRL471" i="5" s="1"/>
  <c r="WRN471" i="5" s="1"/>
  <c r="WRP471" i="5" s="1"/>
  <c r="WRR471" i="5" s="1"/>
  <c r="WRT471" i="5" s="1"/>
  <c r="WRV471" i="5" s="1"/>
  <c r="WRX471" i="5" s="1"/>
  <c r="WRZ471" i="5" s="1"/>
  <c r="WSB471" i="5" s="1"/>
  <c r="WSD471" i="5" s="1"/>
  <c r="WSF471" i="5" s="1"/>
  <c r="WSH471" i="5" s="1"/>
  <c r="WSJ471" i="5" s="1"/>
  <c r="WSL471" i="5" s="1"/>
  <c r="WSN471" i="5" s="1"/>
  <c r="WSP471" i="5" s="1"/>
  <c r="WSR471" i="5" s="1"/>
  <c r="WST471" i="5" s="1"/>
  <c r="WSV471" i="5" s="1"/>
  <c r="WSX471" i="5" s="1"/>
  <c r="WSZ471" i="5" s="1"/>
  <c r="WTB471" i="5" s="1"/>
  <c r="WTD471" i="5" s="1"/>
  <c r="WTF471" i="5" s="1"/>
  <c r="WTH471" i="5" s="1"/>
  <c r="WTJ471" i="5" s="1"/>
  <c r="WTL471" i="5" s="1"/>
  <c r="WTN471" i="5" s="1"/>
  <c r="WTP471" i="5" s="1"/>
  <c r="WTR471" i="5" s="1"/>
  <c r="WTT471" i="5" s="1"/>
  <c r="WTV471" i="5" s="1"/>
  <c r="WTX471" i="5" s="1"/>
  <c r="WTZ471" i="5" s="1"/>
  <c r="WUB471" i="5" s="1"/>
  <c r="WUD471" i="5" s="1"/>
  <c r="WUF471" i="5" s="1"/>
  <c r="WUH471" i="5" s="1"/>
  <c r="WUJ471" i="5" s="1"/>
  <c r="WUL471" i="5" s="1"/>
  <c r="WUN471" i="5" s="1"/>
  <c r="WUP471" i="5" s="1"/>
  <c r="WUR471" i="5" s="1"/>
  <c r="WUT471" i="5" s="1"/>
  <c r="WUV471" i="5" s="1"/>
  <c r="WUX471" i="5" s="1"/>
  <c r="WUZ471" i="5" s="1"/>
  <c r="WVB471" i="5" s="1"/>
  <c r="WVD471" i="5" s="1"/>
  <c r="WVF471" i="5" s="1"/>
  <c r="WVH471" i="5" s="1"/>
  <c r="WVJ471" i="5" s="1"/>
  <c r="WVL471" i="5" s="1"/>
  <c r="WVN471" i="5" s="1"/>
  <c r="WVP471" i="5" s="1"/>
  <c r="WVR471" i="5" s="1"/>
  <c r="WVT471" i="5" s="1"/>
  <c r="WVV471" i="5" s="1"/>
  <c r="WVX471" i="5" s="1"/>
  <c r="WVZ471" i="5" s="1"/>
  <c r="WWB471" i="5" s="1"/>
  <c r="WWD471" i="5" s="1"/>
  <c r="WWF471" i="5" s="1"/>
  <c r="WWH471" i="5" s="1"/>
  <c r="WWJ471" i="5" s="1"/>
  <c r="WWL471" i="5" s="1"/>
  <c r="WWN471" i="5" s="1"/>
  <c r="WWP471" i="5" s="1"/>
  <c r="WWR471" i="5" s="1"/>
  <c r="WWT471" i="5" s="1"/>
  <c r="WWV471" i="5" s="1"/>
  <c r="WWX471" i="5" s="1"/>
  <c r="WWZ471" i="5" s="1"/>
  <c r="WXB471" i="5" s="1"/>
  <c r="WXD471" i="5" s="1"/>
  <c r="WXF471" i="5" s="1"/>
  <c r="WXH471" i="5" s="1"/>
  <c r="WXJ471" i="5" s="1"/>
  <c r="WXL471" i="5" s="1"/>
  <c r="WXN471" i="5" s="1"/>
  <c r="WXP471" i="5" s="1"/>
  <c r="WXR471" i="5" s="1"/>
  <c r="WXT471" i="5" s="1"/>
  <c r="WXV471" i="5" s="1"/>
  <c r="WXX471" i="5" s="1"/>
  <c r="WXZ471" i="5" s="1"/>
  <c r="WYB471" i="5" s="1"/>
  <c r="WYD471" i="5" s="1"/>
  <c r="WYF471" i="5" s="1"/>
  <c r="WYH471" i="5" s="1"/>
  <c r="WYJ471" i="5" s="1"/>
  <c r="WYL471" i="5" s="1"/>
  <c r="WYN471" i="5" s="1"/>
  <c r="WYP471" i="5" s="1"/>
  <c r="WYR471" i="5" s="1"/>
  <c r="WYT471" i="5" s="1"/>
  <c r="WYV471" i="5" s="1"/>
  <c r="WYX471" i="5" s="1"/>
  <c r="WYZ471" i="5" s="1"/>
  <c r="WZB471" i="5" s="1"/>
  <c r="WZD471" i="5" s="1"/>
  <c r="WZF471" i="5" s="1"/>
  <c r="WZH471" i="5" s="1"/>
  <c r="WZJ471" i="5" s="1"/>
  <c r="WZL471" i="5" s="1"/>
  <c r="WZN471" i="5" s="1"/>
  <c r="WZP471" i="5" s="1"/>
  <c r="WZR471" i="5" s="1"/>
  <c r="WZT471" i="5" s="1"/>
  <c r="WZV471" i="5" s="1"/>
  <c r="WZX471" i="5" s="1"/>
  <c r="WZZ471" i="5" s="1"/>
  <c r="XAB471" i="5" s="1"/>
  <c r="XAD471" i="5" s="1"/>
  <c r="XAF471" i="5" s="1"/>
  <c r="XAH471" i="5" s="1"/>
  <c r="XAJ471" i="5" s="1"/>
  <c r="XAL471" i="5" s="1"/>
  <c r="XAN471" i="5" s="1"/>
  <c r="XAP471" i="5" s="1"/>
  <c r="XAR471" i="5" s="1"/>
  <c r="XAT471" i="5" s="1"/>
  <c r="XAV471" i="5" s="1"/>
  <c r="XAX471" i="5" s="1"/>
  <c r="XAZ471" i="5" s="1"/>
  <c r="XBB471" i="5" s="1"/>
  <c r="XBD471" i="5" s="1"/>
  <c r="XBF471" i="5" s="1"/>
  <c r="XBH471" i="5" s="1"/>
  <c r="XBJ471" i="5" s="1"/>
  <c r="XBL471" i="5" s="1"/>
  <c r="XBN471" i="5" s="1"/>
  <c r="XBP471" i="5" s="1"/>
  <c r="XBR471" i="5" s="1"/>
  <c r="XBT471" i="5" s="1"/>
  <c r="XBV471" i="5" s="1"/>
  <c r="XBX471" i="5" s="1"/>
  <c r="XBZ471" i="5" s="1"/>
  <c r="XCB471" i="5" s="1"/>
  <c r="XCD471" i="5" s="1"/>
  <c r="XCF471" i="5" s="1"/>
  <c r="XCH471" i="5" s="1"/>
  <c r="XCJ471" i="5" s="1"/>
  <c r="XCL471" i="5" s="1"/>
  <c r="XCN471" i="5" s="1"/>
  <c r="XCP471" i="5" s="1"/>
  <c r="XCR471" i="5" s="1"/>
  <c r="XCT471" i="5" s="1"/>
  <c r="XCV471" i="5" s="1"/>
  <c r="XCX471" i="5" s="1"/>
  <c r="XCZ471" i="5" s="1"/>
  <c r="XDB471" i="5" s="1"/>
  <c r="XDD471" i="5" s="1"/>
  <c r="XDF471" i="5" s="1"/>
  <c r="XDH471" i="5" s="1"/>
  <c r="XDJ471" i="5" s="1"/>
  <c r="XDL471" i="5" s="1"/>
  <c r="XDN471" i="5" s="1"/>
  <c r="XDP471" i="5" s="1"/>
  <c r="XDR471" i="5" s="1"/>
  <c r="XDT471" i="5" s="1"/>
  <c r="XDV471" i="5" s="1"/>
  <c r="XDX471" i="5" s="1"/>
  <c r="XDZ471" i="5" s="1"/>
  <c r="XEB471" i="5" s="1"/>
  <c r="XED471" i="5" s="1"/>
  <c r="XEF471" i="5" s="1"/>
  <c r="XEH471" i="5" s="1"/>
  <c r="XEJ471" i="5" s="1"/>
  <c r="XEL471" i="5" s="1"/>
  <c r="XEN471" i="5" s="1"/>
  <c r="XEP471" i="5" s="1"/>
  <c r="XER471" i="5" s="1"/>
  <c r="XET471" i="5" s="1"/>
  <c r="XEV471" i="5" s="1"/>
  <c r="XEX471" i="5" s="1"/>
  <c r="XEZ471" i="5" s="1"/>
  <c r="XFB471" i="5" s="1"/>
  <c r="XFD471" i="5" s="1"/>
  <c r="Q470" i="5"/>
  <c r="S470" i="5" s="1"/>
  <c r="U470" i="5" s="1"/>
  <c r="W470" i="5" s="1"/>
  <c r="Y470" i="5" s="1"/>
  <c r="AA470" i="5" s="1"/>
  <c r="AC470" i="5" s="1"/>
  <c r="AE470" i="5" s="1"/>
  <c r="AG470" i="5" s="1"/>
  <c r="AI470" i="5" s="1"/>
  <c r="AK470" i="5" s="1"/>
  <c r="AM470" i="5" s="1"/>
  <c r="AO470" i="5" s="1"/>
  <c r="AQ470" i="5" s="1"/>
  <c r="AS470" i="5" s="1"/>
  <c r="AU470" i="5" s="1"/>
  <c r="AW470" i="5" s="1"/>
  <c r="AY470" i="5" s="1"/>
  <c r="BA470" i="5" s="1"/>
  <c r="BC470" i="5" s="1"/>
  <c r="BE470" i="5" s="1"/>
  <c r="BG470" i="5" s="1"/>
  <c r="BI470" i="5" s="1"/>
  <c r="BK470" i="5" s="1"/>
  <c r="BM470" i="5" s="1"/>
  <c r="BO470" i="5" s="1"/>
  <c r="BQ470" i="5" s="1"/>
  <c r="BS470" i="5" s="1"/>
  <c r="BU470" i="5" s="1"/>
  <c r="BW470" i="5" s="1"/>
  <c r="BY470" i="5" s="1"/>
  <c r="CA470" i="5" s="1"/>
  <c r="CC470" i="5" s="1"/>
  <c r="CE470" i="5" s="1"/>
  <c r="CG470" i="5" s="1"/>
  <c r="CI470" i="5" s="1"/>
  <c r="CK470" i="5" s="1"/>
  <c r="CM470" i="5" s="1"/>
  <c r="CO470" i="5" s="1"/>
  <c r="CQ470" i="5" s="1"/>
  <c r="CS470" i="5" s="1"/>
  <c r="CU470" i="5" s="1"/>
  <c r="CW470" i="5" s="1"/>
  <c r="CY470" i="5" s="1"/>
  <c r="DA470" i="5" s="1"/>
  <c r="DC470" i="5" s="1"/>
  <c r="DE470" i="5" s="1"/>
  <c r="DG470" i="5" s="1"/>
  <c r="DI470" i="5" s="1"/>
  <c r="DK470" i="5" s="1"/>
  <c r="DM470" i="5" s="1"/>
  <c r="DO470" i="5" s="1"/>
  <c r="DQ470" i="5" s="1"/>
  <c r="DS470" i="5" s="1"/>
  <c r="DU470" i="5" s="1"/>
  <c r="DW470" i="5" s="1"/>
  <c r="DY470" i="5" s="1"/>
  <c r="EA470" i="5" s="1"/>
  <c r="EC470" i="5" s="1"/>
  <c r="EE470" i="5" s="1"/>
  <c r="EG470" i="5" s="1"/>
  <c r="EI470" i="5" s="1"/>
  <c r="EK470" i="5" s="1"/>
  <c r="EM470" i="5" s="1"/>
  <c r="EO470" i="5" s="1"/>
  <c r="EQ470" i="5" s="1"/>
  <c r="ES470" i="5" s="1"/>
  <c r="EU470" i="5" s="1"/>
  <c r="EW470" i="5" s="1"/>
  <c r="EY470" i="5" s="1"/>
  <c r="FA470" i="5" s="1"/>
  <c r="FC470" i="5" s="1"/>
  <c r="FE470" i="5" s="1"/>
  <c r="FG470" i="5" s="1"/>
  <c r="FI470" i="5" s="1"/>
  <c r="FK470" i="5" s="1"/>
  <c r="FM470" i="5" s="1"/>
  <c r="FO470" i="5" s="1"/>
  <c r="FQ470" i="5" s="1"/>
  <c r="FS470" i="5" s="1"/>
  <c r="FU470" i="5" s="1"/>
  <c r="FW470" i="5" s="1"/>
  <c r="FY470" i="5" s="1"/>
  <c r="GA470" i="5" s="1"/>
  <c r="GC470" i="5" s="1"/>
  <c r="GE470" i="5" s="1"/>
  <c r="GG470" i="5" s="1"/>
  <c r="GI470" i="5" s="1"/>
  <c r="GK470" i="5" s="1"/>
  <c r="GM470" i="5" s="1"/>
  <c r="GO470" i="5" s="1"/>
  <c r="GQ470" i="5" s="1"/>
  <c r="GS470" i="5" s="1"/>
  <c r="GU470" i="5" s="1"/>
  <c r="GW470" i="5" s="1"/>
  <c r="GY470" i="5" s="1"/>
  <c r="HA470" i="5" s="1"/>
  <c r="HC470" i="5" s="1"/>
  <c r="HE470" i="5" s="1"/>
  <c r="HG470" i="5" s="1"/>
  <c r="HI470" i="5" s="1"/>
  <c r="HK470" i="5" s="1"/>
  <c r="HM470" i="5" s="1"/>
  <c r="HO470" i="5" s="1"/>
  <c r="HQ470" i="5" s="1"/>
  <c r="HS470" i="5" s="1"/>
  <c r="HU470" i="5" s="1"/>
  <c r="HW470" i="5" s="1"/>
  <c r="HY470" i="5" s="1"/>
  <c r="IA470" i="5" s="1"/>
  <c r="IC470" i="5" s="1"/>
  <c r="IE470" i="5" s="1"/>
  <c r="IG470" i="5" s="1"/>
  <c r="II470" i="5" s="1"/>
  <c r="IK470" i="5" s="1"/>
  <c r="IM470" i="5" s="1"/>
  <c r="IO470" i="5" s="1"/>
  <c r="IQ470" i="5" s="1"/>
  <c r="IS470" i="5" s="1"/>
  <c r="IU470" i="5" s="1"/>
  <c r="IW470" i="5" s="1"/>
  <c r="IY470" i="5" s="1"/>
  <c r="JA470" i="5" s="1"/>
  <c r="JC470" i="5" s="1"/>
  <c r="JE470" i="5" s="1"/>
  <c r="JG470" i="5" s="1"/>
  <c r="JI470" i="5" s="1"/>
  <c r="JK470" i="5" s="1"/>
  <c r="JM470" i="5" s="1"/>
  <c r="JO470" i="5" s="1"/>
  <c r="JQ470" i="5" s="1"/>
  <c r="JS470" i="5" s="1"/>
  <c r="JU470" i="5" s="1"/>
  <c r="JW470" i="5" s="1"/>
  <c r="JY470" i="5" s="1"/>
  <c r="KA470" i="5" s="1"/>
  <c r="KC470" i="5" s="1"/>
  <c r="KE470" i="5" s="1"/>
  <c r="KG470" i="5" s="1"/>
  <c r="KI470" i="5" s="1"/>
  <c r="KK470" i="5" s="1"/>
  <c r="KM470" i="5" s="1"/>
  <c r="KO470" i="5" s="1"/>
  <c r="KQ470" i="5" s="1"/>
  <c r="KS470" i="5" s="1"/>
  <c r="KU470" i="5" s="1"/>
  <c r="KW470" i="5" s="1"/>
  <c r="KY470" i="5" s="1"/>
  <c r="LA470" i="5" s="1"/>
  <c r="LC470" i="5" s="1"/>
  <c r="LE470" i="5" s="1"/>
  <c r="LG470" i="5" s="1"/>
  <c r="LI470" i="5" s="1"/>
  <c r="LK470" i="5" s="1"/>
  <c r="LM470" i="5" s="1"/>
  <c r="LO470" i="5" s="1"/>
  <c r="LQ470" i="5" s="1"/>
  <c r="LS470" i="5" s="1"/>
  <c r="LU470" i="5" s="1"/>
  <c r="LW470" i="5" s="1"/>
  <c r="LY470" i="5" s="1"/>
  <c r="MA470" i="5" s="1"/>
  <c r="MC470" i="5" s="1"/>
  <c r="ME470" i="5" s="1"/>
  <c r="MG470" i="5" s="1"/>
  <c r="MI470" i="5" s="1"/>
  <c r="MK470" i="5" s="1"/>
  <c r="MM470" i="5" s="1"/>
  <c r="MO470" i="5" s="1"/>
  <c r="MQ470" i="5" s="1"/>
  <c r="MS470" i="5" s="1"/>
  <c r="MU470" i="5" s="1"/>
  <c r="MW470" i="5" s="1"/>
  <c r="MY470" i="5" s="1"/>
  <c r="NA470" i="5" s="1"/>
  <c r="NC470" i="5" s="1"/>
  <c r="NE470" i="5" s="1"/>
  <c r="NG470" i="5" s="1"/>
  <c r="NI470" i="5" s="1"/>
  <c r="NK470" i="5" s="1"/>
  <c r="NM470" i="5" s="1"/>
  <c r="NO470" i="5" s="1"/>
  <c r="NQ470" i="5" s="1"/>
  <c r="NS470" i="5" s="1"/>
  <c r="NU470" i="5" s="1"/>
  <c r="NW470" i="5" s="1"/>
  <c r="NY470" i="5" s="1"/>
  <c r="OA470" i="5" s="1"/>
  <c r="OC470" i="5" s="1"/>
  <c r="OE470" i="5" s="1"/>
  <c r="OG470" i="5" s="1"/>
  <c r="OI470" i="5" s="1"/>
  <c r="OK470" i="5" s="1"/>
  <c r="OM470" i="5" s="1"/>
  <c r="OO470" i="5" s="1"/>
  <c r="OQ470" i="5" s="1"/>
  <c r="OS470" i="5" s="1"/>
  <c r="OU470" i="5" s="1"/>
  <c r="OW470" i="5" s="1"/>
  <c r="OY470" i="5" s="1"/>
  <c r="PA470" i="5" s="1"/>
  <c r="PC470" i="5" s="1"/>
  <c r="PE470" i="5" s="1"/>
  <c r="PG470" i="5" s="1"/>
  <c r="PI470" i="5" s="1"/>
  <c r="PK470" i="5" s="1"/>
  <c r="PM470" i="5" s="1"/>
  <c r="PO470" i="5" s="1"/>
  <c r="PQ470" i="5" s="1"/>
  <c r="PS470" i="5" s="1"/>
  <c r="PU470" i="5" s="1"/>
  <c r="PW470" i="5" s="1"/>
  <c r="PY470" i="5" s="1"/>
  <c r="QA470" i="5" s="1"/>
  <c r="QC470" i="5" s="1"/>
  <c r="QE470" i="5" s="1"/>
  <c r="QG470" i="5" s="1"/>
  <c r="QI470" i="5" s="1"/>
  <c r="QK470" i="5" s="1"/>
  <c r="QM470" i="5" s="1"/>
  <c r="QO470" i="5" s="1"/>
  <c r="QQ470" i="5" s="1"/>
  <c r="QS470" i="5" s="1"/>
  <c r="QU470" i="5" s="1"/>
  <c r="QW470" i="5" s="1"/>
  <c r="QY470" i="5" s="1"/>
  <c r="RA470" i="5" s="1"/>
  <c r="RC470" i="5" s="1"/>
  <c r="RE470" i="5" s="1"/>
  <c r="RG470" i="5" s="1"/>
  <c r="RI470" i="5" s="1"/>
  <c r="RK470" i="5" s="1"/>
  <c r="RM470" i="5" s="1"/>
  <c r="RO470" i="5" s="1"/>
  <c r="RQ470" i="5" s="1"/>
  <c r="RS470" i="5" s="1"/>
  <c r="RU470" i="5" s="1"/>
  <c r="RW470" i="5" s="1"/>
  <c r="RY470" i="5" s="1"/>
  <c r="SA470" i="5" s="1"/>
  <c r="SC470" i="5" s="1"/>
  <c r="SE470" i="5" s="1"/>
  <c r="SG470" i="5" s="1"/>
  <c r="SI470" i="5" s="1"/>
  <c r="SK470" i="5" s="1"/>
  <c r="SM470" i="5" s="1"/>
  <c r="SO470" i="5" s="1"/>
  <c r="SQ470" i="5" s="1"/>
  <c r="SS470" i="5" s="1"/>
  <c r="SU470" i="5" s="1"/>
  <c r="SW470" i="5" s="1"/>
  <c r="SY470" i="5" s="1"/>
  <c r="TA470" i="5" s="1"/>
  <c r="TC470" i="5" s="1"/>
  <c r="TE470" i="5" s="1"/>
  <c r="TG470" i="5" s="1"/>
  <c r="TI470" i="5" s="1"/>
  <c r="TK470" i="5" s="1"/>
  <c r="TM470" i="5" s="1"/>
  <c r="TO470" i="5" s="1"/>
  <c r="TQ470" i="5" s="1"/>
  <c r="TS470" i="5" s="1"/>
  <c r="TU470" i="5" s="1"/>
  <c r="TW470" i="5" s="1"/>
  <c r="TY470" i="5" s="1"/>
  <c r="UA470" i="5" s="1"/>
  <c r="UC470" i="5" s="1"/>
  <c r="UE470" i="5" s="1"/>
  <c r="UG470" i="5" s="1"/>
  <c r="UI470" i="5" s="1"/>
  <c r="UK470" i="5" s="1"/>
  <c r="UM470" i="5" s="1"/>
  <c r="UO470" i="5" s="1"/>
  <c r="UQ470" i="5" s="1"/>
  <c r="US470" i="5" s="1"/>
  <c r="UU470" i="5" s="1"/>
  <c r="UW470" i="5" s="1"/>
  <c r="UY470" i="5" s="1"/>
  <c r="VA470" i="5" s="1"/>
  <c r="VC470" i="5" s="1"/>
  <c r="VE470" i="5" s="1"/>
  <c r="VG470" i="5" s="1"/>
  <c r="VI470" i="5" s="1"/>
  <c r="VK470" i="5" s="1"/>
  <c r="VM470" i="5" s="1"/>
  <c r="VO470" i="5" s="1"/>
  <c r="VQ470" i="5" s="1"/>
  <c r="VS470" i="5" s="1"/>
  <c r="VU470" i="5" s="1"/>
  <c r="VW470" i="5" s="1"/>
  <c r="VY470" i="5" s="1"/>
  <c r="WA470" i="5" s="1"/>
  <c r="WC470" i="5" s="1"/>
  <c r="WE470" i="5" s="1"/>
  <c r="WG470" i="5" s="1"/>
  <c r="WI470" i="5" s="1"/>
  <c r="WK470" i="5" s="1"/>
  <c r="WM470" i="5" s="1"/>
  <c r="WO470" i="5" s="1"/>
  <c r="WQ470" i="5" s="1"/>
  <c r="WS470" i="5" s="1"/>
  <c r="WU470" i="5" s="1"/>
  <c r="WW470" i="5" s="1"/>
  <c r="WY470" i="5" s="1"/>
  <c r="XA470" i="5" s="1"/>
  <c r="XC470" i="5" s="1"/>
  <c r="XE470" i="5" s="1"/>
  <c r="XG470" i="5" s="1"/>
  <c r="XI470" i="5" s="1"/>
  <c r="XK470" i="5" s="1"/>
  <c r="XM470" i="5" s="1"/>
  <c r="XO470" i="5" s="1"/>
  <c r="XQ470" i="5" s="1"/>
  <c r="XS470" i="5" s="1"/>
  <c r="XU470" i="5" s="1"/>
  <c r="XW470" i="5" s="1"/>
  <c r="XY470" i="5" s="1"/>
  <c r="YA470" i="5" s="1"/>
  <c r="YC470" i="5" s="1"/>
  <c r="YE470" i="5" s="1"/>
  <c r="YG470" i="5" s="1"/>
  <c r="YI470" i="5" s="1"/>
  <c r="YK470" i="5" s="1"/>
  <c r="YM470" i="5" s="1"/>
  <c r="YO470" i="5" s="1"/>
  <c r="YQ470" i="5" s="1"/>
  <c r="YS470" i="5" s="1"/>
  <c r="YU470" i="5" s="1"/>
  <c r="YW470" i="5" s="1"/>
  <c r="YY470" i="5" s="1"/>
  <c r="ZA470" i="5" s="1"/>
  <c r="ZC470" i="5" s="1"/>
  <c r="ZE470" i="5" s="1"/>
  <c r="ZG470" i="5" s="1"/>
  <c r="ZI470" i="5" s="1"/>
  <c r="ZK470" i="5" s="1"/>
  <c r="ZM470" i="5" s="1"/>
  <c r="ZO470" i="5" s="1"/>
  <c r="ZQ470" i="5" s="1"/>
  <c r="ZS470" i="5" s="1"/>
  <c r="ZU470" i="5" s="1"/>
  <c r="ZW470" i="5" s="1"/>
  <c r="ZY470" i="5" s="1"/>
  <c r="AAA470" i="5" s="1"/>
  <c r="AAC470" i="5" s="1"/>
  <c r="AAE470" i="5" s="1"/>
  <c r="AAG470" i="5" s="1"/>
  <c r="AAI470" i="5" s="1"/>
  <c r="AAK470" i="5" s="1"/>
  <c r="AAM470" i="5" s="1"/>
  <c r="AAO470" i="5" s="1"/>
  <c r="AAQ470" i="5" s="1"/>
  <c r="AAS470" i="5" s="1"/>
  <c r="AAU470" i="5" s="1"/>
  <c r="AAW470" i="5" s="1"/>
  <c r="AAY470" i="5" s="1"/>
  <c r="ABA470" i="5" s="1"/>
  <c r="ABC470" i="5" s="1"/>
  <c r="ABE470" i="5" s="1"/>
  <c r="ABG470" i="5" s="1"/>
  <c r="ABI470" i="5" s="1"/>
  <c r="ABK470" i="5" s="1"/>
  <c r="ABM470" i="5" s="1"/>
  <c r="ABO470" i="5" s="1"/>
  <c r="ABQ470" i="5" s="1"/>
  <c r="ABS470" i="5" s="1"/>
  <c r="ABU470" i="5" s="1"/>
  <c r="ABW470" i="5" s="1"/>
  <c r="ABY470" i="5" s="1"/>
  <c r="ACA470" i="5" s="1"/>
  <c r="ACC470" i="5" s="1"/>
  <c r="ACE470" i="5" s="1"/>
  <c r="ACG470" i="5" s="1"/>
  <c r="ACI470" i="5" s="1"/>
  <c r="ACK470" i="5" s="1"/>
  <c r="ACM470" i="5" s="1"/>
  <c r="ACO470" i="5" s="1"/>
  <c r="ACQ470" i="5" s="1"/>
  <c r="ACS470" i="5" s="1"/>
  <c r="ACU470" i="5" s="1"/>
  <c r="ACW470" i="5" s="1"/>
  <c r="ACY470" i="5" s="1"/>
  <c r="ADA470" i="5" s="1"/>
  <c r="ADC470" i="5" s="1"/>
  <c r="ADE470" i="5" s="1"/>
  <c r="ADG470" i="5" s="1"/>
  <c r="ADI470" i="5" s="1"/>
  <c r="ADK470" i="5" s="1"/>
  <c r="ADM470" i="5" s="1"/>
  <c r="ADO470" i="5" s="1"/>
  <c r="ADQ470" i="5" s="1"/>
  <c r="ADS470" i="5" s="1"/>
  <c r="ADU470" i="5" s="1"/>
  <c r="ADW470" i="5" s="1"/>
  <c r="ADY470" i="5" s="1"/>
  <c r="AEA470" i="5" s="1"/>
  <c r="AEC470" i="5" s="1"/>
  <c r="AEE470" i="5" s="1"/>
  <c r="AEG470" i="5" s="1"/>
  <c r="AEI470" i="5" s="1"/>
  <c r="AEK470" i="5" s="1"/>
  <c r="AEM470" i="5" s="1"/>
  <c r="AEO470" i="5" s="1"/>
  <c r="AEQ470" i="5" s="1"/>
  <c r="AES470" i="5" s="1"/>
  <c r="AEU470" i="5" s="1"/>
  <c r="AEW470" i="5" s="1"/>
  <c r="AEY470" i="5" s="1"/>
  <c r="AFA470" i="5" s="1"/>
  <c r="AFC470" i="5" s="1"/>
  <c r="AFE470" i="5" s="1"/>
  <c r="AFG470" i="5" s="1"/>
  <c r="AFI470" i="5" s="1"/>
  <c r="AFK470" i="5" s="1"/>
  <c r="AFM470" i="5" s="1"/>
  <c r="AFO470" i="5" s="1"/>
  <c r="AFQ470" i="5" s="1"/>
  <c r="AFS470" i="5" s="1"/>
  <c r="AFU470" i="5" s="1"/>
  <c r="AFW470" i="5" s="1"/>
  <c r="AFY470" i="5" s="1"/>
  <c r="AGA470" i="5" s="1"/>
  <c r="AGC470" i="5" s="1"/>
  <c r="AGE470" i="5" s="1"/>
  <c r="AGG470" i="5" s="1"/>
  <c r="AGI470" i="5" s="1"/>
  <c r="AGK470" i="5" s="1"/>
  <c r="AGM470" i="5" s="1"/>
  <c r="AGO470" i="5" s="1"/>
  <c r="AGQ470" i="5" s="1"/>
  <c r="AGS470" i="5" s="1"/>
  <c r="AGU470" i="5" s="1"/>
  <c r="AGW470" i="5" s="1"/>
  <c r="AGY470" i="5" s="1"/>
  <c r="AHA470" i="5" s="1"/>
  <c r="AHC470" i="5" s="1"/>
  <c r="AHE470" i="5" s="1"/>
  <c r="AHG470" i="5" s="1"/>
  <c r="AHI470" i="5" s="1"/>
  <c r="AHK470" i="5" s="1"/>
  <c r="AHM470" i="5" s="1"/>
  <c r="AHO470" i="5" s="1"/>
  <c r="AHQ470" i="5" s="1"/>
  <c r="AHS470" i="5" s="1"/>
  <c r="AHU470" i="5" s="1"/>
  <c r="AHW470" i="5" s="1"/>
  <c r="AHY470" i="5" s="1"/>
  <c r="AIA470" i="5" s="1"/>
  <c r="AIC470" i="5" s="1"/>
  <c r="AIE470" i="5" s="1"/>
  <c r="AIG470" i="5" s="1"/>
  <c r="AII470" i="5" s="1"/>
  <c r="AIK470" i="5" s="1"/>
  <c r="AIM470" i="5" s="1"/>
  <c r="AIO470" i="5" s="1"/>
  <c r="AIQ470" i="5" s="1"/>
  <c r="AIS470" i="5" s="1"/>
  <c r="AIU470" i="5" s="1"/>
  <c r="AIW470" i="5" s="1"/>
  <c r="AIY470" i="5" s="1"/>
  <c r="AJA470" i="5" s="1"/>
  <c r="AJC470" i="5" s="1"/>
  <c r="AJE470" i="5" s="1"/>
  <c r="AJG470" i="5" s="1"/>
  <c r="AJI470" i="5" s="1"/>
  <c r="AJK470" i="5" s="1"/>
  <c r="AJM470" i="5" s="1"/>
  <c r="AJO470" i="5" s="1"/>
  <c r="AJQ470" i="5" s="1"/>
  <c r="AJS470" i="5" s="1"/>
  <c r="AJU470" i="5" s="1"/>
  <c r="AJW470" i="5" s="1"/>
  <c r="AJY470" i="5" s="1"/>
  <c r="AKA470" i="5" s="1"/>
  <c r="AKC470" i="5" s="1"/>
  <c r="AKE470" i="5" s="1"/>
  <c r="AKG470" i="5" s="1"/>
  <c r="AKI470" i="5" s="1"/>
  <c r="AKK470" i="5" s="1"/>
  <c r="AKM470" i="5" s="1"/>
  <c r="AKO470" i="5" s="1"/>
  <c r="AKQ470" i="5" s="1"/>
  <c r="AKS470" i="5" s="1"/>
  <c r="AKU470" i="5" s="1"/>
  <c r="AKW470" i="5" s="1"/>
  <c r="AKY470" i="5" s="1"/>
  <c r="ALA470" i="5" s="1"/>
  <c r="ALC470" i="5" s="1"/>
  <c r="ALE470" i="5" s="1"/>
  <c r="ALG470" i="5" s="1"/>
  <c r="ALI470" i="5" s="1"/>
  <c r="ALK470" i="5" s="1"/>
  <c r="ALM470" i="5" s="1"/>
  <c r="ALO470" i="5" s="1"/>
  <c r="ALQ470" i="5" s="1"/>
  <c r="ALS470" i="5" s="1"/>
  <c r="ALU470" i="5" s="1"/>
  <c r="ALW470" i="5" s="1"/>
  <c r="ALY470" i="5" s="1"/>
  <c r="AMA470" i="5" s="1"/>
  <c r="AMC470" i="5" s="1"/>
  <c r="AME470" i="5" s="1"/>
  <c r="AMG470" i="5" s="1"/>
  <c r="AMI470" i="5" s="1"/>
  <c r="AMK470" i="5" s="1"/>
  <c r="AMM470" i="5" s="1"/>
  <c r="AMO470" i="5" s="1"/>
  <c r="AMQ470" i="5" s="1"/>
  <c r="AMS470" i="5" s="1"/>
  <c r="AMU470" i="5" s="1"/>
  <c r="AMW470" i="5" s="1"/>
  <c r="AMY470" i="5" s="1"/>
  <c r="ANA470" i="5" s="1"/>
  <c r="ANC470" i="5" s="1"/>
  <c r="ANE470" i="5" s="1"/>
  <c r="ANG470" i="5" s="1"/>
  <c r="ANI470" i="5" s="1"/>
  <c r="ANK470" i="5" s="1"/>
  <c r="ANM470" i="5" s="1"/>
  <c r="ANO470" i="5" s="1"/>
  <c r="ANQ470" i="5" s="1"/>
  <c r="ANS470" i="5" s="1"/>
  <c r="ANU470" i="5" s="1"/>
  <c r="ANW470" i="5" s="1"/>
  <c r="ANY470" i="5" s="1"/>
  <c r="AOA470" i="5" s="1"/>
  <c r="AOC470" i="5" s="1"/>
  <c r="AOE470" i="5" s="1"/>
  <c r="AOG470" i="5" s="1"/>
  <c r="AOI470" i="5" s="1"/>
  <c r="AOK470" i="5" s="1"/>
  <c r="AOM470" i="5" s="1"/>
  <c r="AOO470" i="5" s="1"/>
  <c r="AOQ470" i="5" s="1"/>
  <c r="AOS470" i="5" s="1"/>
  <c r="AOU470" i="5" s="1"/>
  <c r="AOW470" i="5" s="1"/>
  <c r="AOY470" i="5" s="1"/>
  <c r="APA470" i="5" s="1"/>
  <c r="APC470" i="5" s="1"/>
  <c r="APE470" i="5" s="1"/>
  <c r="APG470" i="5" s="1"/>
  <c r="API470" i="5" s="1"/>
  <c r="APK470" i="5" s="1"/>
  <c r="APM470" i="5" s="1"/>
  <c r="APO470" i="5" s="1"/>
  <c r="APQ470" i="5" s="1"/>
  <c r="APS470" i="5" s="1"/>
  <c r="APU470" i="5" s="1"/>
  <c r="APW470" i="5" s="1"/>
  <c r="APY470" i="5" s="1"/>
  <c r="AQA470" i="5" s="1"/>
  <c r="AQC470" i="5" s="1"/>
  <c r="AQE470" i="5" s="1"/>
  <c r="AQG470" i="5" s="1"/>
  <c r="AQI470" i="5" s="1"/>
  <c r="AQK470" i="5" s="1"/>
  <c r="AQM470" i="5" s="1"/>
  <c r="AQO470" i="5" s="1"/>
  <c r="AQQ470" i="5" s="1"/>
  <c r="AQS470" i="5" s="1"/>
  <c r="AQU470" i="5" s="1"/>
  <c r="AQW470" i="5" s="1"/>
  <c r="AQY470" i="5" s="1"/>
  <c r="ARA470" i="5" s="1"/>
  <c r="ARC470" i="5" s="1"/>
  <c r="ARE470" i="5" s="1"/>
  <c r="ARG470" i="5" s="1"/>
  <c r="ARI470" i="5" s="1"/>
  <c r="ARK470" i="5" s="1"/>
  <c r="ARM470" i="5" s="1"/>
  <c r="ARO470" i="5" s="1"/>
  <c r="ARQ470" i="5" s="1"/>
  <c r="ARS470" i="5" s="1"/>
  <c r="ARU470" i="5" s="1"/>
  <c r="ARW470" i="5" s="1"/>
  <c r="ARY470" i="5" s="1"/>
  <c r="ASA470" i="5" s="1"/>
  <c r="ASC470" i="5" s="1"/>
  <c r="ASE470" i="5" s="1"/>
  <c r="ASG470" i="5" s="1"/>
  <c r="ASI470" i="5" s="1"/>
  <c r="ASK470" i="5" s="1"/>
  <c r="ASM470" i="5" s="1"/>
  <c r="ASO470" i="5" s="1"/>
  <c r="ASQ470" i="5" s="1"/>
  <c r="ASS470" i="5" s="1"/>
  <c r="ASU470" i="5" s="1"/>
  <c r="ASW470" i="5" s="1"/>
  <c r="ASY470" i="5" s="1"/>
  <c r="ATA470" i="5" s="1"/>
  <c r="ATC470" i="5" s="1"/>
  <c r="ATE470" i="5" s="1"/>
  <c r="ATG470" i="5" s="1"/>
  <c r="ATI470" i="5" s="1"/>
  <c r="ATK470" i="5" s="1"/>
  <c r="ATM470" i="5" s="1"/>
  <c r="ATO470" i="5" s="1"/>
  <c r="ATQ470" i="5" s="1"/>
  <c r="ATS470" i="5" s="1"/>
  <c r="ATU470" i="5" s="1"/>
  <c r="ATW470" i="5" s="1"/>
  <c r="ATY470" i="5" s="1"/>
  <c r="AUA470" i="5" s="1"/>
  <c r="AUC470" i="5" s="1"/>
  <c r="AUE470" i="5" s="1"/>
  <c r="AUG470" i="5" s="1"/>
  <c r="AUI470" i="5" s="1"/>
  <c r="AUK470" i="5" s="1"/>
  <c r="AUM470" i="5" s="1"/>
  <c r="AUO470" i="5" s="1"/>
  <c r="AUQ470" i="5" s="1"/>
  <c r="AUS470" i="5" s="1"/>
  <c r="AUU470" i="5" s="1"/>
  <c r="AUW470" i="5" s="1"/>
  <c r="AUY470" i="5" s="1"/>
  <c r="AVA470" i="5" s="1"/>
  <c r="AVC470" i="5" s="1"/>
  <c r="AVE470" i="5" s="1"/>
  <c r="AVG470" i="5" s="1"/>
  <c r="AVI470" i="5" s="1"/>
  <c r="AVK470" i="5" s="1"/>
  <c r="AVM470" i="5" s="1"/>
  <c r="AVO470" i="5" s="1"/>
  <c r="AVQ470" i="5" s="1"/>
  <c r="AVS470" i="5" s="1"/>
  <c r="AVU470" i="5" s="1"/>
  <c r="AVW470" i="5" s="1"/>
  <c r="AVY470" i="5" s="1"/>
  <c r="AWA470" i="5" s="1"/>
  <c r="AWC470" i="5" s="1"/>
  <c r="AWE470" i="5" s="1"/>
  <c r="AWG470" i="5" s="1"/>
  <c r="AWI470" i="5" s="1"/>
  <c r="AWK470" i="5" s="1"/>
  <c r="AWM470" i="5" s="1"/>
  <c r="AWO470" i="5" s="1"/>
  <c r="AWQ470" i="5" s="1"/>
  <c r="AWS470" i="5" s="1"/>
  <c r="AWU470" i="5" s="1"/>
  <c r="AWW470" i="5" s="1"/>
  <c r="AWY470" i="5" s="1"/>
  <c r="AXA470" i="5" s="1"/>
  <c r="AXC470" i="5" s="1"/>
  <c r="AXE470" i="5" s="1"/>
  <c r="AXG470" i="5" s="1"/>
  <c r="AXI470" i="5" s="1"/>
  <c r="AXK470" i="5" s="1"/>
  <c r="AXM470" i="5" s="1"/>
  <c r="AXO470" i="5" s="1"/>
  <c r="AXQ470" i="5" s="1"/>
  <c r="AXS470" i="5" s="1"/>
  <c r="AXU470" i="5" s="1"/>
  <c r="AXW470" i="5" s="1"/>
  <c r="AXY470" i="5" s="1"/>
  <c r="AYA470" i="5" s="1"/>
  <c r="AYC470" i="5" s="1"/>
  <c r="AYE470" i="5" s="1"/>
  <c r="AYG470" i="5" s="1"/>
  <c r="AYI470" i="5" s="1"/>
  <c r="AYK470" i="5" s="1"/>
  <c r="AYM470" i="5" s="1"/>
  <c r="AYO470" i="5" s="1"/>
  <c r="AYQ470" i="5" s="1"/>
  <c r="AYS470" i="5" s="1"/>
  <c r="AYU470" i="5" s="1"/>
  <c r="AYW470" i="5" s="1"/>
  <c r="AYY470" i="5" s="1"/>
  <c r="AZA470" i="5" s="1"/>
  <c r="AZC470" i="5" s="1"/>
  <c r="AZE470" i="5" s="1"/>
  <c r="AZG470" i="5" s="1"/>
  <c r="AZI470" i="5" s="1"/>
  <c r="AZK470" i="5" s="1"/>
  <c r="AZM470" i="5" s="1"/>
  <c r="AZO470" i="5" s="1"/>
  <c r="AZQ470" i="5" s="1"/>
  <c r="AZS470" i="5" s="1"/>
  <c r="AZU470" i="5" s="1"/>
  <c r="AZW470" i="5" s="1"/>
  <c r="AZY470" i="5" s="1"/>
  <c r="BAA470" i="5" s="1"/>
  <c r="BAC470" i="5" s="1"/>
  <c r="BAE470" i="5" s="1"/>
  <c r="BAG470" i="5" s="1"/>
  <c r="BAI470" i="5" s="1"/>
  <c r="BAK470" i="5" s="1"/>
  <c r="BAM470" i="5" s="1"/>
  <c r="BAO470" i="5" s="1"/>
  <c r="BAQ470" i="5" s="1"/>
  <c r="BAS470" i="5" s="1"/>
  <c r="BAU470" i="5" s="1"/>
  <c r="BAW470" i="5" s="1"/>
  <c r="BAY470" i="5" s="1"/>
  <c r="BBA470" i="5" s="1"/>
  <c r="BBC470" i="5" s="1"/>
  <c r="BBE470" i="5" s="1"/>
  <c r="BBG470" i="5" s="1"/>
  <c r="BBI470" i="5" s="1"/>
  <c r="BBK470" i="5" s="1"/>
  <c r="BBM470" i="5" s="1"/>
  <c r="BBO470" i="5" s="1"/>
  <c r="BBQ470" i="5" s="1"/>
  <c r="BBS470" i="5" s="1"/>
  <c r="BBU470" i="5" s="1"/>
  <c r="BBW470" i="5" s="1"/>
  <c r="BBY470" i="5" s="1"/>
  <c r="BCA470" i="5" s="1"/>
  <c r="BCC470" i="5" s="1"/>
  <c r="BCE470" i="5" s="1"/>
  <c r="BCG470" i="5" s="1"/>
  <c r="BCI470" i="5" s="1"/>
  <c r="BCK470" i="5" s="1"/>
  <c r="BCM470" i="5" s="1"/>
  <c r="BCO470" i="5" s="1"/>
  <c r="BCQ470" i="5" s="1"/>
  <c r="BCS470" i="5" s="1"/>
  <c r="BCU470" i="5" s="1"/>
  <c r="BCW470" i="5" s="1"/>
  <c r="BCY470" i="5" s="1"/>
  <c r="BDA470" i="5" s="1"/>
  <c r="BDC470" i="5" s="1"/>
  <c r="BDE470" i="5" s="1"/>
  <c r="BDG470" i="5" s="1"/>
  <c r="BDI470" i="5" s="1"/>
  <c r="BDK470" i="5" s="1"/>
  <c r="BDM470" i="5" s="1"/>
  <c r="BDO470" i="5" s="1"/>
  <c r="BDQ470" i="5" s="1"/>
  <c r="BDS470" i="5" s="1"/>
  <c r="BDU470" i="5" s="1"/>
  <c r="BDW470" i="5" s="1"/>
  <c r="BDY470" i="5" s="1"/>
  <c r="BEA470" i="5" s="1"/>
  <c r="BEC470" i="5" s="1"/>
  <c r="BEE470" i="5" s="1"/>
  <c r="BEG470" i="5" s="1"/>
  <c r="BEI470" i="5" s="1"/>
  <c r="BEK470" i="5" s="1"/>
  <c r="BEM470" i="5" s="1"/>
  <c r="BEO470" i="5" s="1"/>
  <c r="BEQ470" i="5" s="1"/>
  <c r="BES470" i="5" s="1"/>
  <c r="BEU470" i="5" s="1"/>
  <c r="BEW470" i="5" s="1"/>
  <c r="BEY470" i="5" s="1"/>
  <c r="BFA470" i="5" s="1"/>
  <c r="BFC470" i="5" s="1"/>
  <c r="BFE470" i="5" s="1"/>
  <c r="BFG470" i="5" s="1"/>
  <c r="BFI470" i="5" s="1"/>
  <c r="BFK470" i="5" s="1"/>
  <c r="BFM470" i="5" s="1"/>
  <c r="BFO470" i="5" s="1"/>
  <c r="BFQ470" i="5" s="1"/>
  <c r="BFS470" i="5" s="1"/>
  <c r="BFU470" i="5" s="1"/>
  <c r="BFW470" i="5" s="1"/>
  <c r="BFY470" i="5" s="1"/>
  <c r="BGA470" i="5" s="1"/>
  <c r="BGC470" i="5" s="1"/>
  <c r="BGE470" i="5" s="1"/>
  <c r="BGG470" i="5" s="1"/>
  <c r="BGI470" i="5" s="1"/>
  <c r="BGK470" i="5" s="1"/>
  <c r="BGM470" i="5" s="1"/>
  <c r="BGO470" i="5" s="1"/>
  <c r="BGQ470" i="5" s="1"/>
  <c r="BGS470" i="5" s="1"/>
  <c r="BGU470" i="5" s="1"/>
  <c r="BGW470" i="5" s="1"/>
  <c r="BGY470" i="5" s="1"/>
  <c r="BHA470" i="5" s="1"/>
  <c r="BHC470" i="5" s="1"/>
  <c r="BHE470" i="5" s="1"/>
  <c r="BHG470" i="5" s="1"/>
  <c r="BHI470" i="5" s="1"/>
  <c r="BHK470" i="5" s="1"/>
  <c r="BHM470" i="5" s="1"/>
  <c r="BHO470" i="5" s="1"/>
  <c r="BHQ470" i="5" s="1"/>
  <c r="BHS470" i="5" s="1"/>
  <c r="BHU470" i="5" s="1"/>
  <c r="BHW470" i="5" s="1"/>
  <c r="BHY470" i="5" s="1"/>
  <c r="BIA470" i="5" s="1"/>
  <c r="BIC470" i="5" s="1"/>
  <c r="BIE470" i="5" s="1"/>
  <c r="BIG470" i="5" s="1"/>
  <c r="BII470" i="5" s="1"/>
  <c r="BIK470" i="5" s="1"/>
  <c r="BIM470" i="5" s="1"/>
  <c r="BIO470" i="5" s="1"/>
  <c r="BIQ470" i="5" s="1"/>
  <c r="BIS470" i="5" s="1"/>
  <c r="BIU470" i="5" s="1"/>
  <c r="BIW470" i="5" s="1"/>
  <c r="BIY470" i="5" s="1"/>
  <c r="BJA470" i="5" s="1"/>
  <c r="BJC470" i="5" s="1"/>
  <c r="BJE470" i="5" s="1"/>
  <c r="BJG470" i="5" s="1"/>
  <c r="BJI470" i="5" s="1"/>
  <c r="BJK470" i="5" s="1"/>
  <c r="BJM470" i="5" s="1"/>
  <c r="BJO470" i="5" s="1"/>
  <c r="BJQ470" i="5" s="1"/>
  <c r="BJS470" i="5" s="1"/>
  <c r="BJU470" i="5" s="1"/>
  <c r="BJW470" i="5" s="1"/>
  <c r="BJY470" i="5" s="1"/>
  <c r="BKA470" i="5" s="1"/>
  <c r="BKC470" i="5" s="1"/>
  <c r="BKE470" i="5" s="1"/>
  <c r="BKG470" i="5" s="1"/>
  <c r="BKI470" i="5" s="1"/>
  <c r="BKK470" i="5" s="1"/>
  <c r="BKM470" i="5" s="1"/>
  <c r="BKO470" i="5" s="1"/>
  <c r="BKQ470" i="5" s="1"/>
  <c r="BKS470" i="5" s="1"/>
  <c r="BKU470" i="5" s="1"/>
  <c r="BKW470" i="5" s="1"/>
  <c r="BKY470" i="5" s="1"/>
  <c r="BLA470" i="5" s="1"/>
  <c r="BLC470" i="5" s="1"/>
  <c r="BLE470" i="5" s="1"/>
  <c r="BLG470" i="5" s="1"/>
  <c r="BLI470" i="5" s="1"/>
  <c r="BLK470" i="5" s="1"/>
  <c r="BLM470" i="5" s="1"/>
  <c r="BLO470" i="5" s="1"/>
  <c r="BLQ470" i="5" s="1"/>
  <c r="BLS470" i="5" s="1"/>
  <c r="BLU470" i="5" s="1"/>
  <c r="BLW470" i="5" s="1"/>
  <c r="BLY470" i="5" s="1"/>
  <c r="BMA470" i="5" s="1"/>
  <c r="BMC470" i="5" s="1"/>
  <c r="BME470" i="5" s="1"/>
  <c r="BMG470" i="5" s="1"/>
  <c r="BMI470" i="5" s="1"/>
  <c r="BMK470" i="5" s="1"/>
  <c r="BMM470" i="5" s="1"/>
  <c r="BMO470" i="5" s="1"/>
  <c r="BMQ470" i="5" s="1"/>
  <c r="BMS470" i="5" s="1"/>
  <c r="BMU470" i="5" s="1"/>
  <c r="BMW470" i="5" s="1"/>
  <c r="BMY470" i="5" s="1"/>
  <c r="BNA470" i="5" s="1"/>
  <c r="BNC470" i="5" s="1"/>
  <c r="BNE470" i="5" s="1"/>
  <c r="BNG470" i="5" s="1"/>
  <c r="BNI470" i="5" s="1"/>
  <c r="BNK470" i="5" s="1"/>
  <c r="BNM470" i="5" s="1"/>
  <c r="BNO470" i="5" s="1"/>
  <c r="BNQ470" i="5" s="1"/>
  <c r="BNS470" i="5" s="1"/>
  <c r="BNU470" i="5" s="1"/>
  <c r="BNW470" i="5" s="1"/>
  <c r="BNY470" i="5" s="1"/>
  <c r="BOA470" i="5" s="1"/>
  <c r="BOC470" i="5" s="1"/>
  <c r="BOE470" i="5" s="1"/>
  <c r="BOG470" i="5" s="1"/>
  <c r="BOI470" i="5" s="1"/>
  <c r="BOK470" i="5" s="1"/>
  <c r="BOM470" i="5" s="1"/>
  <c r="BOO470" i="5" s="1"/>
  <c r="BOQ470" i="5" s="1"/>
  <c r="BOS470" i="5" s="1"/>
  <c r="BOU470" i="5" s="1"/>
  <c r="BOW470" i="5" s="1"/>
  <c r="BOY470" i="5" s="1"/>
  <c r="BPA470" i="5" s="1"/>
  <c r="BPC470" i="5" s="1"/>
  <c r="BPE470" i="5" s="1"/>
  <c r="BPG470" i="5" s="1"/>
  <c r="BPI470" i="5" s="1"/>
  <c r="BPK470" i="5" s="1"/>
  <c r="BPM470" i="5" s="1"/>
  <c r="BPO470" i="5" s="1"/>
  <c r="BPQ470" i="5" s="1"/>
  <c r="BPS470" i="5" s="1"/>
  <c r="BPU470" i="5" s="1"/>
  <c r="BPW470" i="5" s="1"/>
  <c r="BPY470" i="5" s="1"/>
  <c r="BQA470" i="5" s="1"/>
  <c r="BQC470" i="5" s="1"/>
  <c r="BQE470" i="5" s="1"/>
  <c r="BQG470" i="5" s="1"/>
  <c r="BQI470" i="5" s="1"/>
  <c r="BQK470" i="5" s="1"/>
  <c r="BQM470" i="5" s="1"/>
  <c r="BQO470" i="5" s="1"/>
  <c r="BQQ470" i="5" s="1"/>
  <c r="BQS470" i="5" s="1"/>
  <c r="BQU470" i="5" s="1"/>
  <c r="BQW470" i="5" s="1"/>
  <c r="BQY470" i="5" s="1"/>
  <c r="BRA470" i="5" s="1"/>
  <c r="BRC470" i="5" s="1"/>
  <c r="BRE470" i="5" s="1"/>
  <c r="BRG470" i="5" s="1"/>
  <c r="BRI470" i="5" s="1"/>
  <c r="BRK470" i="5" s="1"/>
  <c r="BRM470" i="5" s="1"/>
  <c r="BRO470" i="5" s="1"/>
  <c r="BRQ470" i="5" s="1"/>
  <c r="BRS470" i="5" s="1"/>
  <c r="BRU470" i="5" s="1"/>
  <c r="BRW470" i="5" s="1"/>
  <c r="BRY470" i="5" s="1"/>
  <c r="BSA470" i="5" s="1"/>
  <c r="BSC470" i="5" s="1"/>
  <c r="BSE470" i="5" s="1"/>
  <c r="BSG470" i="5" s="1"/>
  <c r="BSI470" i="5" s="1"/>
  <c r="BSK470" i="5" s="1"/>
  <c r="BSM470" i="5" s="1"/>
  <c r="BSO470" i="5" s="1"/>
  <c r="BSQ470" i="5" s="1"/>
  <c r="BSS470" i="5" s="1"/>
  <c r="BSU470" i="5" s="1"/>
  <c r="BSW470" i="5" s="1"/>
  <c r="BSY470" i="5" s="1"/>
  <c r="BTA470" i="5" s="1"/>
  <c r="BTC470" i="5" s="1"/>
  <c r="BTE470" i="5" s="1"/>
  <c r="BTG470" i="5" s="1"/>
  <c r="BTI470" i="5" s="1"/>
  <c r="BTK470" i="5" s="1"/>
  <c r="BTM470" i="5" s="1"/>
  <c r="BTO470" i="5" s="1"/>
  <c r="BTQ470" i="5" s="1"/>
  <c r="BTS470" i="5" s="1"/>
  <c r="BTU470" i="5" s="1"/>
  <c r="BTW470" i="5" s="1"/>
  <c r="BTY470" i="5" s="1"/>
  <c r="BUA470" i="5" s="1"/>
  <c r="BUC470" i="5" s="1"/>
  <c r="BUE470" i="5" s="1"/>
  <c r="BUG470" i="5" s="1"/>
  <c r="BUI470" i="5" s="1"/>
  <c r="BUK470" i="5" s="1"/>
  <c r="BUM470" i="5" s="1"/>
  <c r="BUO470" i="5" s="1"/>
  <c r="BUQ470" i="5" s="1"/>
  <c r="BUS470" i="5" s="1"/>
  <c r="BUU470" i="5" s="1"/>
  <c r="BUW470" i="5" s="1"/>
  <c r="BUY470" i="5" s="1"/>
  <c r="BVA470" i="5" s="1"/>
  <c r="BVC470" i="5" s="1"/>
  <c r="BVE470" i="5" s="1"/>
  <c r="BVG470" i="5" s="1"/>
  <c r="BVI470" i="5" s="1"/>
  <c r="BVK470" i="5" s="1"/>
  <c r="BVM470" i="5" s="1"/>
  <c r="BVO470" i="5" s="1"/>
  <c r="BVQ470" i="5" s="1"/>
  <c r="BVS470" i="5" s="1"/>
  <c r="BVU470" i="5" s="1"/>
  <c r="BVW470" i="5" s="1"/>
  <c r="BVY470" i="5" s="1"/>
  <c r="BWA470" i="5" s="1"/>
  <c r="BWC470" i="5" s="1"/>
  <c r="BWE470" i="5" s="1"/>
  <c r="BWG470" i="5" s="1"/>
  <c r="BWI470" i="5" s="1"/>
  <c r="BWK470" i="5" s="1"/>
  <c r="BWM470" i="5" s="1"/>
  <c r="BWO470" i="5" s="1"/>
  <c r="BWQ470" i="5" s="1"/>
  <c r="BWS470" i="5" s="1"/>
  <c r="BWU470" i="5" s="1"/>
  <c r="BWW470" i="5" s="1"/>
  <c r="BWY470" i="5" s="1"/>
  <c r="BXA470" i="5" s="1"/>
  <c r="BXC470" i="5" s="1"/>
  <c r="BXE470" i="5" s="1"/>
  <c r="BXG470" i="5" s="1"/>
  <c r="BXI470" i="5" s="1"/>
  <c r="BXK470" i="5" s="1"/>
  <c r="BXM470" i="5" s="1"/>
  <c r="BXO470" i="5" s="1"/>
  <c r="BXQ470" i="5" s="1"/>
  <c r="BXS470" i="5" s="1"/>
  <c r="BXU470" i="5" s="1"/>
  <c r="BXW470" i="5" s="1"/>
  <c r="BXY470" i="5" s="1"/>
  <c r="BYA470" i="5" s="1"/>
  <c r="BYC470" i="5" s="1"/>
  <c r="BYE470" i="5" s="1"/>
  <c r="BYG470" i="5" s="1"/>
  <c r="BYI470" i="5" s="1"/>
  <c r="BYK470" i="5" s="1"/>
  <c r="BYM470" i="5" s="1"/>
  <c r="BYO470" i="5" s="1"/>
  <c r="BYQ470" i="5" s="1"/>
  <c r="BYS470" i="5" s="1"/>
  <c r="BYU470" i="5" s="1"/>
  <c r="BYW470" i="5" s="1"/>
  <c r="BYY470" i="5" s="1"/>
  <c r="BZA470" i="5" s="1"/>
  <c r="BZC470" i="5" s="1"/>
  <c r="BZE470" i="5" s="1"/>
  <c r="BZG470" i="5" s="1"/>
  <c r="BZI470" i="5" s="1"/>
  <c r="BZK470" i="5" s="1"/>
  <c r="BZM470" i="5" s="1"/>
  <c r="BZO470" i="5" s="1"/>
  <c r="BZQ470" i="5" s="1"/>
  <c r="BZS470" i="5" s="1"/>
  <c r="BZU470" i="5" s="1"/>
  <c r="BZW470" i="5" s="1"/>
  <c r="BZY470" i="5" s="1"/>
  <c r="CAA470" i="5" s="1"/>
  <c r="CAC470" i="5" s="1"/>
  <c r="CAE470" i="5" s="1"/>
  <c r="CAG470" i="5" s="1"/>
  <c r="CAI470" i="5" s="1"/>
  <c r="CAK470" i="5" s="1"/>
  <c r="CAM470" i="5" s="1"/>
  <c r="CAO470" i="5" s="1"/>
  <c r="CAQ470" i="5" s="1"/>
  <c r="CAS470" i="5" s="1"/>
  <c r="CAU470" i="5" s="1"/>
  <c r="CAW470" i="5" s="1"/>
  <c r="CAY470" i="5" s="1"/>
  <c r="CBA470" i="5" s="1"/>
  <c r="CBC470" i="5" s="1"/>
  <c r="CBE470" i="5" s="1"/>
  <c r="CBG470" i="5" s="1"/>
  <c r="CBI470" i="5" s="1"/>
  <c r="CBK470" i="5" s="1"/>
  <c r="CBM470" i="5" s="1"/>
  <c r="CBO470" i="5" s="1"/>
  <c r="CBQ470" i="5" s="1"/>
  <c r="CBS470" i="5" s="1"/>
  <c r="CBU470" i="5" s="1"/>
  <c r="CBW470" i="5" s="1"/>
  <c r="CBY470" i="5" s="1"/>
  <c r="CCA470" i="5" s="1"/>
  <c r="CCC470" i="5" s="1"/>
  <c r="CCE470" i="5" s="1"/>
  <c r="CCG470" i="5" s="1"/>
  <c r="CCI470" i="5" s="1"/>
  <c r="CCK470" i="5" s="1"/>
  <c r="CCM470" i="5" s="1"/>
  <c r="CCO470" i="5" s="1"/>
  <c r="CCQ470" i="5" s="1"/>
  <c r="CCS470" i="5" s="1"/>
  <c r="CCU470" i="5" s="1"/>
  <c r="CCW470" i="5" s="1"/>
  <c r="CCY470" i="5" s="1"/>
  <c r="CDA470" i="5" s="1"/>
  <c r="CDC470" i="5" s="1"/>
  <c r="CDE470" i="5" s="1"/>
  <c r="CDG470" i="5" s="1"/>
  <c r="CDI470" i="5" s="1"/>
  <c r="CDK470" i="5" s="1"/>
  <c r="CDM470" i="5" s="1"/>
  <c r="CDO470" i="5" s="1"/>
  <c r="CDQ470" i="5" s="1"/>
  <c r="CDS470" i="5" s="1"/>
  <c r="CDU470" i="5" s="1"/>
  <c r="CDW470" i="5" s="1"/>
  <c r="CDY470" i="5" s="1"/>
  <c r="CEA470" i="5" s="1"/>
  <c r="CEC470" i="5" s="1"/>
  <c r="CEE470" i="5" s="1"/>
  <c r="CEG470" i="5" s="1"/>
  <c r="CEI470" i="5" s="1"/>
  <c r="CEK470" i="5" s="1"/>
  <c r="CEM470" i="5" s="1"/>
  <c r="CEO470" i="5" s="1"/>
  <c r="CEQ470" i="5" s="1"/>
  <c r="CES470" i="5" s="1"/>
  <c r="CEU470" i="5" s="1"/>
  <c r="CEW470" i="5" s="1"/>
  <c r="CEY470" i="5" s="1"/>
  <c r="CFA470" i="5" s="1"/>
  <c r="CFC470" i="5" s="1"/>
  <c r="CFE470" i="5" s="1"/>
  <c r="CFG470" i="5" s="1"/>
  <c r="CFI470" i="5" s="1"/>
  <c r="CFK470" i="5" s="1"/>
  <c r="CFM470" i="5" s="1"/>
  <c r="CFO470" i="5" s="1"/>
  <c r="CFQ470" i="5" s="1"/>
  <c r="CFS470" i="5" s="1"/>
  <c r="CFU470" i="5" s="1"/>
  <c r="CFW470" i="5" s="1"/>
  <c r="CFY470" i="5" s="1"/>
  <c r="CGA470" i="5" s="1"/>
  <c r="CGC470" i="5" s="1"/>
  <c r="CGE470" i="5" s="1"/>
  <c r="CGG470" i="5" s="1"/>
  <c r="CGI470" i="5" s="1"/>
  <c r="CGK470" i="5" s="1"/>
  <c r="CGM470" i="5" s="1"/>
  <c r="CGO470" i="5" s="1"/>
  <c r="CGQ470" i="5" s="1"/>
  <c r="CGS470" i="5" s="1"/>
  <c r="CGU470" i="5" s="1"/>
  <c r="CGW470" i="5" s="1"/>
  <c r="CGY470" i="5" s="1"/>
  <c r="CHA470" i="5" s="1"/>
  <c r="CHC470" i="5" s="1"/>
  <c r="CHE470" i="5" s="1"/>
  <c r="CHG470" i="5" s="1"/>
  <c r="CHI470" i="5" s="1"/>
  <c r="CHK470" i="5" s="1"/>
  <c r="CHM470" i="5" s="1"/>
  <c r="CHO470" i="5" s="1"/>
  <c r="CHQ470" i="5" s="1"/>
  <c r="CHS470" i="5" s="1"/>
  <c r="CHU470" i="5" s="1"/>
  <c r="CHW470" i="5" s="1"/>
  <c r="CHY470" i="5" s="1"/>
  <c r="CIA470" i="5" s="1"/>
  <c r="CIC470" i="5" s="1"/>
  <c r="CIE470" i="5" s="1"/>
  <c r="CIG470" i="5" s="1"/>
  <c r="CII470" i="5" s="1"/>
  <c r="CIK470" i="5" s="1"/>
  <c r="CIM470" i="5" s="1"/>
  <c r="CIO470" i="5" s="1"/>
  <c r="CIQ470" i="5" s="1"/>
  <c r="CIS470" i="5" s="1"/>
  <c r="CIU470" i="5" s="1"/>
  <c r="CIW470" i="5" s="1"/>
  <c r="CIY470" i="5" s="1"/>
  <c r="CJA470" i="5" s="1"/>
  <c r="CJC470" i="5" s="1"/>
  <c r="CJE470" i="5" s="1"/>
  <c r="CJG470" i="5" s="1"/>
  <c r="CJI470" i="5" s="1"/>
  <c r="CJK470" i="5" s="1"/>
  <c r="CJM470" i="5" s="1"/>
  <c r="CJO470" i="5" s="1"/>
  <c r="CJQ470" i="5" s="1"/>
  <c r="CJS470" i="5" s="1"/>
  <c r="CJU470" i="5" s="1"/>
  <c r="CJW470" i="5" s="1"/>
  <c r="CJY470" i="5" s="1"/>
  <c r="CKA470" i="5" s="1"/>
  <c r="CKC470" i="5" s="1"/>
  <c r="CKE470" i="5" s="1"/>
  <c r="CKG470" i="5" s="1"/>
  <c r="CKI470" i="5" s="1"/>
  <c r="CKK470" i="5" s="1"/>
  <c r="CKM470" i="5" s="1"/>
  <c r="CKO470" i="5" s="1"/>
  <c r="CKQ470" i="5" s="1"/>
  <c r="CKS470" i="5" s="1"/>
  <c r="CKU470" i="5" s="1"/>
  <c r="CKW470" i="5" s="1"/>
  <c r="CKY470" i="5" s="1"/>
  <c r="CLA470" i="5" s="1"/>
  <c r="CLC470" i="5" s="1"/>
  <c r="CLE470" i="5" s="1"/>
  <c r="CLG470" i="5" s="1"/>
  <c r="CLI470" i="5" s="1"/>
  <c r="CLK470" i="5" s="1"/>
  <c r="CLM470" i="5" s="1"/>
  <c r="CLO470" i="5" s="1"/>
  <c r="CLQ470" i="5" s="1"/>
  <c r="CLS470" i="5" s="1"/>
  <c r="CLU470" i="5" s="1"/>
  <c r="CLW470" i="5" s="1"/>
  <c r="CLY470" i="5" s="1"/>
  <c r="CMA470" i="5" s="1"/>
  <c r="CMC470" i="5" s="1"/>
  <c r="CME470" i="5" s="1"/>
  <c r="CMG470" i="5" s="1"/>
  <c r="CMI470" i="5" s="1"/>
  <c r="CMK470" i="5" s="1"/>
  <c r="CMM470" i="5" s="1"/>
  <c r="CMO470" i="5" s="1"/>
  <c r="CMQ470" i="5" s="1"/>
  <c r="CMS470" i="5" s="1"/>
  <c r="CMU470" i="5" s="1"/>
  <c r="CMW470" i="5" s="1"/>
  <c r="CMY470" i="5" s="1"/>
  <c r="CNA470" i="5" s="1"/>
  <c r="CNC470" i="5" s="1"/>
  <c r="CNE470" i="5" s="1"/>
  <c r="CNG470" i="5" s="1"/>
  <c r="CNI470" i="5" s="1"/>
  <c r="CNK470" i="5" s="1"/>
  <c r="CNM470" i="5" s="1"/>
  <c r="CNO470" i="5" s="1"/>
  <c r="CNQ470" i="5" s="1"/>
  <c r="CNS470" i="5" s="1"/>
  <c r="CNU470" i="5" s="1"/>
  <c r="CNW470" i="5" s="1"/>
  <c r="CNY470" i="5" s="1"/>
  <c r="COA470" i="5" s="1"/>
  <c r="COC470" i="5" s="1"/>
  <c r="COE470" i="5" s="1"/>
  <c r="COG470" i="5" s="1"/>
  <c r="COI470" i="5" s="1"/>
  <c r="COK470" i="5" s="1"/>
  <c r="COM470" i="5" s="1"/>
  <c r="COO470" i="5" s="1"/>
  <c r="COQ470" i="5" s="1"/>
  <c r="COS470" i="5" s="1"/>
  <c r="COU470" i="5" s="1"/>
  <c r="COW470" i="5" s="1"/>
  <c r="COY470" i="5" s="1"/>
  <c r="CPA470" i="5" s="1"/>
  <c r="CPC470" i="5" s="1"/>
  <c r="CPE470" i="5" s="1"/>
  <c r="CPG470" i="5" s="1"/>
  <c r="CPI470" i="5" s="1"/>
  <c r="CPK470" i="5" s="1"/>
  <c r="CPM470" i="5" s="1"/>
  <c r="CPO470" i="5" s="1"/>
  <c r="CPQ470" i="5" s="1"/>
  <c r="CPS470" i="5" s="1"/>
  <c r="CPU470" i="5" s="1"/>
  <c r="CPW470" i="5" s="1"/>
  <c r="CPY470" i="5" s="1"/>
  <c r="CQA470" i="5" s="1"/>
  <c r="CQC470" i="5" s="1"/>
  <c r="CQE470" i="5" s="1"/>
  <c r="CQG470" i="5" s="1"/>
  <c r="CQI470" i="5" s="1"/>
  <c r="CQK470" i="5" s="1"/>
  <c r="CQM470" i="5" s="1"/>
  <c r="CQO470" i="5" s="1"/>
  <c r="CQQ470" i="5" s="1"/>
  <c r="CQS470" i="5" s="1"/>
  <c r="CQU470" i="5" s="1"/>
  <c r="CQW470" i="5" s="1"/>
  <c r="CQY470" i="5" s="1"/>
  <c r="CRA470" i="5" s="1"/>
  <c r="CRC470" i="5" s="1"/>
  <c r="CRE470" i="5" s="1"/>
  <c r="CRG470" i="5" s="1"/>
  <c r="CRI470" i="5" s="1"/>
  <c r="CRK470" i="5" s="1"/>
  <c r="CRM470" i="5" s="1"/>
  <c r="CRO470" i="5" s="1"/>
  <c r="CRQ470" i="5" s="1"/>
  <c r="CRS470" i="5" s="1"/>
  <c r="CRU470" i="5" s="1"/>
  <c r="CRW470" i="5" s="1"/>
  <c r="CRY470" i="5" s="1"/>
  <c r="CSA470" i="5" s="1"/>
  <c r="CSC470" i="5" s="1"/>
  <c r="CSE470" i="5" s="1"/>
  <c r="CSG470" i="5" s="1"/>
  <c r="CSI470" i="5" s="1"/>
  <c r="CSK470" i="5" s="1"/>
  <c r="CSM470" i="5" s="1"/>
  <c r="CSO470" i="5" s="1"/>
  <c r="CSQ470" i="5" s="1"/>
  <c r="CSS470" i="5" s="1"/>
  <c r="CSU470" i="5" s="1"/>
  <c r="CSW470" i="5" s="1"/>
  <c r="CSY470" i="5" s="1"/>
  <c r="CTA470" i="5" s="1"/>
  <c r="CTC470" i="5" s="1"/>
  <c r="CTE470" i="5" s="1"/>
  <c r="CTG470" i="5" s="1"/>
  <c r="CTI470" i="5" s="1"/>
  <c r="CTK470" i="5" s="1"/>
  <c r="CTM470" i="5" s="1"/>
  <c r="CTO470" i="5" s="1"/>
  <c r="CTQ470" i="5" s="1"/>
  <c r="CTS470" i="5" s="1"/>
  <c r="CTU470" i="5" s="1"/>
  <c r="CTW470" i="5" s="1"/>
  <c r="CTY470" i="5" s="1"/>
  <c r="CUA470" i="5" s="1"/>
  <c r="CUC470" i="5" s="1"/>
  <c r="CUE470" i="5" s="1"/>
  <c r="CUG470" i="5" s="1"/>
  <c r="CUI470" i="5" s="1"/>
  <c r="CUK470" i="5" s="1"/>
  <c r="CUM470" i="5" s="1"/>
  <c r="CUO470" i="5" s="1"/>
  <c r="CUQ470" i="5" s="1"/>
  <c r="CUS470" i="5" s="1"/>
  <c r="CUU470" i="5" s="1"/>
  <c r="CUW470" i="5" s="1"/>
  <c r="CUY470" i="5" s="1"/>
  <c r="CVA470" i="5" s="1"/>
  <c r="CVC470" i="5" s="1"/>
  <c r="CVE470" i="5" s="1"/>
  <c r="CVG470" i="5" s="1"/>
  <c r="CVI470" i="5" s="1"/>
  <c r="CVK470" i="5" s="1"/>
  <c r="CVM470" i="5" s="1"/>
  <c r="CVO470" i="5" s="1"/>
  <c r="CVQ470" i="5" s="1"/>
  <c r="CVS470" i="5" s="1"/>
  <c r="CVU470" i="5" s="1"/>
  <c r="CVW470" i="5" s="1"/>
  <c r="CVY470" i="5" s="1"/>
  <c r="CWA470" i="5" s="1"/>
  <c r="CWC470" i="5" s="1"/>
  <c r="CWE470" i="5" s="1"/>
  <c r="CWG470" i="5" s="1"/>
  <c r="CWI470" i="5" s="1"/>
  <c r="CWK470" i="5" s="1"/>
  <c r="CWM470" i="5" s="1"/>
  <c r="CWO470" i="5" s="1"/>
  <c r="CWQ470" i="5" s="1"/>
  <c r="CWS470" i="5" s="1"/>
  <c r="CWU470" i="5" s="1"/>
  <c r="CWW470" i="5" s="1"/>
  <c r="CWY470" i="5" s="1"/>
  <c r="CXA470" i="5" s="1"/>
  <c r="CXC470" i="5" s="1"/>
  <c r="CXE470" i="5" s="1"/>
  <c r="CXG470" i="5" s="1"/>
  <c r="CXI470" i="5" s="1"/>
  <c r="CXK470" i="5" s="1"/>
  <c r="CXM470" i="5" s="1"/>
  <c r="CXO470" i="5" s="1"/>
  <c r="CXQ470" i="5" s="1"/>
  <c r="CXS470" i="5" s="1"/>
  <c r="CXU470" i="5" s="1"/>
  <c r="CXW470" i="5" s="1"/>
  <c r="CXY470" i="5" s="1"/>
  <c r="CYA470" i="5" s="1"/>
  <c r="CYC470" i="5" s="1"/>
  <c r="CYE470" i="5" s="1"/>
  <c r="CYG470" i="5" s="1"/>
  <c r="CYI470" i="5" s="1"/>
  <c r="CYK470" i="5" s="1"/>
  <c r="CYM470" i="5" s="1"/>
  <c r="CYO470" i="5" s="1"/>
  <c r="CYQ470" i="5" s="1"/>
  <c r="CYS470" i="5" s="1"/>
  <c r="CYU470" i="5" s="1"/>
  <c r="CYW470" i="5" s="1"/>
  <c r="CYY470" i="5" s="1"/>
  <c r="CZA470" i="5" s="1"/>
  <c r="CZC470" i="5" s="1"/>
  <c r="CZE470" i="5" s="1"/>
  <c r="CZG470" i="5" s="1"/>
  <c r="CZI470" i="5" s="1"/>
  <c r="CZK470" i="5" s="1"/>
  <c r="CZM470" i="5" s="1"/>
  <c r="CZO470" i="5" s="1"/>
  <c r="CZQ470" i="5" s="1"/>
  <c r="CZS470" i="5" s="1"/>
  <c r="CZU470" i="5" s="1"/>
  <c r="CZW470" i="5" s="1"/>
  <c r="CZY470" i="5" s="1"/>
  <c r="DAA470" i="5" s="1"/>
  <c r="DAC470" i="5" s="1"/>
  <c r="DAE470" i="5" s="1"/>
  <c r="DAG470" i="5" s="1"/>
  <c r="DAI470" i="5" s="1"/>
  <c r="DAK470" i="5" s="1"/>
  <c r="DAM470" i="5" s="1"/>
  <c r="DAO470" i="5" s="1"/>
  <c r="DAQ470" i="5" s="1"/>
  <c r="DAS470" i="5" s="1"/>
  <c r="DAU470" i="5" s="1"/>
  <c r="DAW470" i="5" s="1"/>
  <c r="DAY470" i="5" s="1"/>
  <c r="DBA470" i="5" s="1"/>
  <c r="DBC470" i="5" s="1"/>
  <c r="DBE470" i="5" s="1"/>
  <c r="DBG470" i="5" s="1"/>
  <c r="DBI470" i="5" s="1"/>
  <c r="DBK470" i="5" s="1"/>
  <c r="DBM470" i="5" s="1"/>
  <c r="DBO470" i="5" s="1"/>
  <c r="DBQ470" i="5" s="1"/>
  <c r="DBS470" i="5" s="1"/>
  <c r="DBU470" i="5" s="1"/>
  <c r="DBW470" i="5" s="1"/>
  <c r="DBY470" i="5" s="1"/>
  <c r="DCA470" i="5" s="1"/>
  <c r="DCC470" i="5" s="1"/>
  <c r="DCE470" i="5" s="1"/>
  <c r="DCG470" i="5" s="1"/>
  <c r="DCI470" i="5" s="1"/>
  <c r="DCK470" i="5" s="1"/>
  <c r="DCM470" i="5" s="1"/>
  <c r="DCO470" i="5" s="1"/>
  <c r="DCQ470" i="5" s="1"/>
  <c r="DCS470" i="5" s="1"/>
  <c r="DCU470" i="5" s="1"/>
  <c r="DCW470" i="5" s="1"/>
  <c r="DCY470" i="5" s="1"/>
  <c r="DDA470" i="5" s="1"/>
  <c r="DDC470" i="5" s="1"/>
  <c r="DDE470" i="5" s="1"/>
  <c r="DDG470" i="5" s="1"/>
  <c r="DDI470" i="5" s="1"/>
  <c r="DDK470" i="5" s="1"/>
  <c r="DDM470" i="5" s="1"/>
  <c r="DDO470" i="5" s="1"/>
  <c r="DDQ470" i="5" s="1"/>
  <c r="DDS470" i="5" s="1"/>
  <c r="DDU470" i="5" s="1"/>
  <c r="DDW470" i="5" s="1"/>
  <c r="DDY470" i="5" s="1"/>
  <c r="DEA470" i="5" s="1"/>
  <c r="DEC470" i="5" s="1"/>
  <c r="DEE470" i="5" s="1"/>
  <c r="DEG470" i="5" s="1"/>
  <c r="DEI470" i="5" s="1"/>
  <c r="DEK470" i="5" s="1"/>
  <c r="DEM470" i="5" s="1"/>
  <c r="DEO470" i="5" s="1"/>
  <c r="DEQ470" i="5" s="1"/>
  <c r="DES470" i="5" s="1"/>
  <c r="DEU470" i="5" s="1"/>
  <c r="DEW470" i="5" s="1"/>
  <c r="DEY470" i="5" s="1"/>
  <c r="DFA470" i="5" s="1"/>
  <c r="DFC470" i="5" s="1"/>
  <c r="DFE470" i="5" s="1"/>
  <c r="DFG470" i="5" s="1"/>
  <c r="DFI470" i="5" s="1"/>
  <c r="DFK470" i="5" s="1"/>
  <c r="DFM470" i="5" s="1"/>
  <c r="DFO470" i="5" s="1"/>
  <c r="DFQ470" i="5" s="1"/>
  <c r="DFS470" i="5" s="1"/>
  <c r="DFU470" i="5" s="1"/>
  <c r="DFW470" i="5" s="1"/>
  <c r="DFY470" i="5" s="1"/>
  <c r="DGA470" i="5" s="1"/>
  <c r="DGC470" i="5" s="1"/>
  <c r="DGE470" i="5" s="1"/>
  <c r="DGG470" i="5" s="1"/>
  <c r="DGI470" i="5" s="1"/>
  <c r="DGK470" i="5" s="1"/>
  <c r="DGM470" i="5" s="1"/>
  <c r="DGO470" i="5" s="1"/>
  <c r="DGQ470" i="5" s="1"/>
  <c r="DGS470" i="5" s="1"/>
  <c r="DGU470" i="5" s="1"/>
  <c r="DGW470" i="5" s="1"/>
  <c r="DGY470" i="5" s="1"/>
  <c r="DHA470" i="5" s="1"/>
  <c r="DHC470" i="5" s="1"/>
  <c r="DHE470" i="5" s="1"/>
  <c r="DHG470" i="5" s="1"/>
  <c r="DHI470" i="5" s="1"/>
  <c r="DHK470" i="5" s="1"/>
  <c r="DHM470" i="5" s="1"/>
  <c r="DHO470" i="5" s="1"/>
  <c r="DHQ470" i="5" s="1"/>
  <c r="DHS470" i="5" s="1"/>
  <c r="DHU470" i="5" s="1"/>
  <c r="DHW470" i="5" s="1"/>
  <c r="DHY470" i="5" s="1"/>
  <c r="DIA470" i="5" s="1"/>
  <c r="DIC470" i="5" s="1"/>
  <c r="DIE470" i="5" s="1"/>
  <c r="DIG470" i="5" s="1"/>
  <c r="DII470" i="5" s="1"/>
  <c r="DIK470" i="5" s="1"/>
  <c r="DIM470" i="5" s="1"/>
  <c r="DIO470" i="5" s="1"/>
  <c r="DIQ470" i="5" s="1"/>
  <c r="DIS470" i="5" s="1"/>
  <c r="DIU470" i="5" s="1"/>
  <c r="DIW470" i="5" s="1"/>
  <c r="DIY470" i="5" s="1"/>
  <c r="DJA470" i="5" s="1"/>
  <c r="DJC470" i="5" s="1"/>
  <c r="DJE470" i="5" s="1"/>
  <c r="DJG470" i="5" s="1"/>
  <c r="DJI470" i="5" s="1"/>
  <c r="DJK470" i="5" s="1"/>
  <c r="DJM470" i="5" s="1"/>
  <c r="DJO470" i="5" s="1"/>
  <c r="DJQ470" i="5" s="1"/>
  <c r="DJS470" i="5" s="1"/>
  <c r="DJU470" i="5" s="1"/>
  <c r="DJW470" i="5" s="1"/>
  <c r="DJY470" i="5" s="1"/>
  <c r="DKA470" i="5" s="1"/>
  <c r="DKC470" i="5" s="1"/>
  <c r="DKE470" i="5" s="1"/>
  <c r="DKG470" i="5" s="1"/>
  <c r="DKI470" i="5" s="1"/>
  <c r="DKK470" i="5" s="1"/>
  <c r="DKM470" i="5" s="1"/>
  <c r="DKO470" i="5" s="1"/>
  <c r="DKQ470" i="5" s="1"/>
  <c r="DKS470" i="5" s="1"/>
  <c r="DKU470" i="5" s="1"/>
  <c r="DKW470" i="5" s="1"/>
  <c r="DKY470" i="5" s="1"/>
  <c r="DLA470" i="5" s="1"/>
  <c r="DLC470" i="5" s="1"/>
  <c r="DLE470" i="5" s="1"/>
  <c r="DLG470" i="5" s="1"/>
  <c r="DLI470" i="5" s="1"/>
  <c r="DLK470" i="5" s="1"/>
  <c r="DLM470" i="5" s="1"/>
  <c r="DLO470" i="5" s="1"/>
  <c r="DLQ470" i="5" s="1"/>
  <c r="DLS470" i="5" s="1"/>
  <c r="DLU470" i="5" s="1"/>
  <c r="DLW470" i="5" s="1"/>
  <c r="DLY470" i="5" s="1"/>
  <c r="DMA470" i="5" s="1"/>
  <c r="DMC470" i="5" s="1"/>
  <c r="DME470" i="5" s="1"/>
  <c r="DMG470" i="5" s="1"/>
  <c r="DMI470" i="5" s="1"/>
  <c r="DMK470" i="5" s="1"/>
  <c r="DMM470" i="5" s="1"/>
  <c r="DMO470" i="5" s="1"/>
  <c r="DMQ470" i="5" s="1"/>
  <c r="DMS470" i="5" s="1"/>
  <c r="DMU470" i="5" s="1"/>
  <c r="DMW470" i="5" s="1"/>
  <c r="DMY470" i="5" s="1"/>
  <c r="DNA470" i="5" s="1"/>
  <c r="DNC470" i="5" s="1"/>
  <c r="DNE470" i="5" s="1"/>
  <c r="DNG470" i="5" s="1"/>
  <c r="DNI470" i="5" s="1"/>
  <c r="DNK470" i="5" s="1"/>
  <c r="DNM470" i="5" s="1"/>
  <c r="DNO470" i="5" s="1"/>
  <c r="DNQ470" i="5" s="1"/>
  <c r="DNS470" i="5" s="1"/>
  <c r="DNU470" i="5" s="1"/>
  <c r="DNW470" i="5" s="1"/>
  <c r="DNY470" i="5" s="1"/>
  <c r="DOA470" i="5" s="1"/>
  <c r="DOC470" i="5" s="1"/>
  <c r="DOE470" i="5" s="1"/>
  <c r="DOG470" i="5" s="1"/>
  <c r="DOI470" i="5" s="1"/>
  <c r="DOK470" i="5" s="1"/>
  <c r="DOM470" i="5" s="1"/>
  <c r="DOO470" i="5" s="1"/>
  <c r="DOQ470" i="5" s="1"/>
  <c r="DOS470" i="5" s="1"/>
  <c r="DOU470" i="5" s="1"/>
  <c r="DOW470" i="5" s="1"/>
  <c r="DOY470" i="5" s="1"/>
  <c r="DPA470" i="5" s="1"/>
  <c r="DPC470" i="5" s="1"/>
  <c r="DPE470" i="5" s="1"/>
  <c r="DPG470" i="5" s="1"/>
  <c r="DPI470" i="5" s="1"/>
  <c r="DPK470" i="5" s="1"/>
  <c r="DPM470" i="5" s="1"/>
  <c r="DPO470" i="5" s="1"/>
  <c r="DPQ470" i="5" s="1"/>
  <c r="DPS470" i="5" s="1"/>
  <c r="DPU470" i="5" s="1"/>
  <c r="DPW470" i="5" s="1"/>
  <c r="DPY470" i="5" s="1"/>
  <c r="DQA470" i="5" s="1"/>
  <c r="DQC470" i="5" s="1"/>
  <c r="DQE470" i="5" s="1"/>
  <c r="DQG470" i="5" s="1"/>
  <c r="DQI470" i="5" s="1"/>
  <c r="DQK470" i="5" s="1"/>
  <c r="DQM470" i="5" s="1"/>
  <c r="DQO470" i="5" s="1"/>
  <c r="DQQ470" i="5" s="1"/>
  <c r="DQS470" i="5" s="1"/>
  <c r="DQU470" i="5" s="1"/>
  <c r="DQW470" i="5" s="1"/>
  <c r="DQY470" i="5" s="1"/>
  <c r="DRA470" i="5" s="1"/>
  <c r="DRC470" i="5" s="1"/>
  <c r="DRE470" i="5" s="1"/>
  <c r="DRG470" i="5" s="1"/>
  <c r="DRI470" i="5" s="1"/>
  <c r="DRK470" i="5" s="1"/>
  <c r="DRM470" i="5" s="1"/>
  <c r="DRO470" i="5" s="1"/>
  <c r="DRQ470" i="5" s="1"/>
  <c r="DRS470" i="5" s="1"/>
  <c r="DRU470" i="5" s="1"/>
  <c r="DRW470" i="5" s="1"/>
  <c r="DRY470" i="5" s="1"/>
  <c r="DSA470" i="5" s="1"/>
  <c r="DSC470" i="5" s="1"/>
  <c r="DSE470" i="5" s="1"/>
  <c r="DSG470" i="5" s="1"/>
  <c r="DSI470" i="5" s="1"/>
  <c r="DSK470" i="5" s="1"/>
  <c r="DSM470" i="5" s="1"/>
  <c r="DSO470" i="5" s="1"/>
  <c r="DSQ470" i="5" s="1"/>
  <c r="DSS470" i="5" s="1"/>
  <c r="DSU470" i="5" s="1"/>
  <c r="DSW470" i="5" s="1"/>
  <c r="DSY470" i="5" s="1"/>
  <c r="DTA470" i="5" s="1"/>
  <c r="DTC470" i="5" s="1"/>
  <c r="DTE470" i="5" s="1"/>
  <c r="DTG470" i="5" s="1"/>
  <c r="DTI470" i="5" s="1"/>
  <c r="DTK470" i="5" s="1"/>
  <c r="DTM470" i="5" s="1"/>
  <c r="DTO470" i="5" s="1"/>
  <c r="DTQ470" i="5" s="1"/>
  <c r="DTS470" i="5" s="1"/>
  <c r="DTU470" i="5" s="1"/>
  <c r="DTW470" i="5" s="1"/>
  <c r="DTY470" i="5" s="1"/>
  <c r="DUA470" i="5" s="1"/>
  <c r="DUC470" i="5" s="1"/>
  <c r="DUE470" i="5" s="1"/>
  <c r="DUG470" i="5" s="1"/>
  <c r="DUI470" i="5" s="1"/>
  <c r="DUK470" i="5" s="1"/>
  <c r="DUM470" i="5" s="1"/>
  <c r="DUO470" i="5" s="1"/>
  <c r="DUQ470" i="5" s="1"/>
  <c r="DUS470" i="5" s="1"/>
  <c r="DUU470" i="5" s="1"/>
  <c r="DUW470" i="5" s="1"/>
  <c r="DUY470" i="5" s="1"/>
  <c r="DVA470" i="5" s="1"/>
  <c r="DVC470" i="5" s="1"/>
  <c r="DVE470" i="5" s="1"/>
  <c r="DVG470" i="5" s="1"/>
  <c r="DVI470" i="5" s="1"/>
  <c r="DVK470" i="5" s="1"/>
  <c r="DVM470" i="5" s="1"/>
  <c r="DVO470" i="5" s="1"/>
  <c r="DVQ470" i="5" s="1"/>
  <c r="DVS470" i="5" s="1"/>
  <c r="DVU470" i="5" s="1"/>
  <c r="DVW470" i="5" s="1"/>
  <c r="DVY470" i="5" s="1"/>
  <c r="DWA470" i="5" s="1"/>
  <c r="DWC470" i="5" s="1"/>
  <c r="DWE470" i="5" s="1"/>
  <c r="DWG470" i="5" s="1"/>
  <c r="DWI470" i="5" s="1"/>
  <c r="DWK470" i="5" s="1"/>
  <c r="DWM470" i="5" s="1"/>
  <c r="DWO470" i="5" s="1"/>
  <c r="DWQ470" i="5" s="1"/>
  <c r="DWS470" i="5" s="1"/>
  <c r="DWU470" i="5" s="1"/>
  <c r="DWW470" i="5" s="1"/>
  <c r="DWY470" i="5" s="1"/>
  <c r="DXA470" i="5" s="1"/>
  <c r="DXC470" i="5" s="1"/>
  <c r="DXE470" i="5" s="1"/>
  <c r="DXG470" i="5" s="1"/>
  <c r="DXI470" i="5" s="1"/>
  <c r="DXK470" i="5" s="1"/>
  <c r="DXM470" i="5" s="1"/>
  <c r="DXO470" i="5" s="1"/>
  <c r="DXQ470" i="5" s="1"/>
  <c r="DXS470" i="5" s="1"/>
  <c r="DXU470" i="5" s="1"/>
  <c r="DXW470" i="5" s="1"/>
  <c r="DXY470" i="5" s="1"/>
  <c r="DYA470" i="5" s="1"/>
  <c r="DYC470" i="5" s="1"/>
  <c r="DYE470" i="5" s="1"/>
  <c r="DYG470" i="5" s="1"/>
  <c r="DYI470" i="5" s="1"/>
  <c r="DYK470" i="5" s="1"/>
  <c r="DYM470" i="5" s="1"/>
  <c r="DYO470" i="5" s="1"/>
  <c r="DYQ470" i="5" s="1"/>
  <c r="DYS470" i="5" s="1"/>
  <c r="DYU470" i="5" s="1"/>
  <c r="DYW470" i="5" s="1"/>
  <c r="DYY470" i="5" s="1"/>
  <c r="DZA470" i="5" s="1"/>
  <c r="DZC470" i="5" s="1"/>
  <c r="DZE470" i="5" s="1"/>
  <c r="DZG470" i="5" s="1"/>
  <c r="DZI470" i="5" s="1"/>
  <c r="DZK470" i="5" s="1"/>
  <c r="DZM470" i="5" s="1"/>
  <c r="DZO470" i="5" s="1"/>
  <c r="DZQ470" i="5" s="1"/>
  <c r="DZS470" i="5" s="1"/>
  <c r="DZU470" i="5" s="1"/>
  <c r="DZW470" i="5" s="1"/>
  <c r="DZY470" i="5" s="1"/>
  <c r="EAA470" i="5" s="1"/>
  <c r="EAC470" i="5" s="1"/>
  <c r="EAE470" i="5" s="1"/>
  <c r="EAG470" i="5" s="1"/>
  <c r="EAI470" i="5" s="1"/>
  <c r="EAK470" i="5" s="1"/>
  <c r="EAM470" i="5" s="1"/>
  <c r="EAO470" i="5" s="1"/>
  <c r="EAQ470" i="5" s="1"/>
  <c r="EAS470" i="5" s="1"/>
  <c r="EAU470" i="5" s="1"/>
  <c r="EAW470" i="5" s="1"/>
  <c r="EAY470" i="5" s="1"/>
  <c r="EBA470" i="5" s="1"/>
  <c r="EBC470" i="5" s="1"/>
  <c r="EBE470" i="5" s="1"/>
  <c r="EBG470" i="5" s="1"/>
  <c r="EBI470" i="5" s="1"/>
  <c r="EBK470" i="5" s="1"/>
  <c r="EBM470" i="5" s="1"/>
  <c r="EBO470" i="5" s="1"/>
  <c r="EBQ470" i="5" s="1"/>
  <c r="EBS470" i="5" s="1"/>
  <c r="EBU470" i="5" s="1"/>
  <c r="EBW470" i="5" s="1"/>
  <c r="EBY470" i="5" s="1"/>
  <c r="ECA470" i="5" s="1"/>
  <c r="ECC470" i="5" s="1"/>
  <c r="ECE470" i="5" s="1"/>
  <c r="ECG470" i="5" s="1"/>
  <c r="ECI470" i="5" s="1"/>
  <c r="ECK470" i="5" s="1"/>
  <c r="ECM470" i="5" s="1"/>
  <c r="ECO470" i="5" s="1"/>
  <c r="ECQ470" i="5" s="1"/>
  <c r="ECS470" i="5" s="1"/>
  <c r="ECU470" i="5" s="1"/>
  <c r="ECW470" i="5" s="1"/>
  <c r="ECY470" i="5" s="1"/>
  <c r="EDA470" i="5" s="1"/>
  <c r="EDC470" i="5" s="1"/>
  <c r="EDE470" i="5" s="1"/>
  <c r="EDG470" i="5" s="1"/>
  <c r="EDI470" i="5" s="1"/>
  <c r="EDK470" i="5" s="1"/>
  <c r="EDM470" i="5" s="1"/>
  <c r="EDO470" i="5" s="1"/>
  <c r="EDQ470" i="5" s="1"/>
  <c r="EDS470" i="5" s="1"/>
  <c r="EDU470" i="5" s="1"/>
  <c r="EDW470" i="5" s="1"/>
  <c r="EDY470" i="5" s="1"/>
  <c r="EEA470" i="5" s="1"/>
  <c r="EEC470" i="5" s="1"/>
  <c r="EEE470" i="5" s="1"/>
  <c r="EEG470" i="5" s="1"/>
  <c r="EEI470" i="5" s="1"/>
  <c r="EEK470" i="5" s="1"/>
  <c r="EEM470" i="5" s="1"/>
  <c r="EEO470" i="5" s="1"/>
  <c r="EEQ470" i="5" s="1"/>
  <c r="EES470" i="5" s="1"/>
  <c r="EEU470" i="5" s="1"/>
  <c r="EEW470" i="5" s="1"/>
  <c r="EEY470" i="5" s="1"/>
  <c r="EFA470" i="5" s="1"/>
  <c r="EFC470" i="5" s="1"/>
  <c r="EFE470" i="5" s="1"/>
  <c r="EFG470" i="5" s="1"/>
  <c r="EFI470" i="5" s="1"/>
  <c r="EFK470" i="5" s="1"/>
  <c r="EFM470" i="5" s="1"/>
  <c r="EFO470" i="5" s="1"/>
  <c r="EFQ470" i="5" s="1"/>
  <c r="EFS470" i="5" s="1"/>
  <c r="EFU470" i="5" s="1"/>
  <c r="EFW470" i="5" s="1"/>
  <c r="EFY470" i="5" s="1"/>
  <c r="EGA470" i="5" s="1"/>
  <c r="EGC470" i="5" s="1"/>
  <c r="EGE470" i="5" s="1"/>
  <c r="EGG470" i="5" s="1"/>
  <c r="EGI470" i="5" s="1"/>
  <c r="EGK470" i="5" s="1"/>
  <c r="EGM470" i="5" s="1"/>
  <c r="EGO470" i="5" s="1"/>
  <c r="EGQ470" i="5" s="1"/>
  <c r="EGS470" i="5" s="1"/>
  <c r="EGU470" i="5" s="1"/>
  <c r="EGW470" i="5" s="1"/>
  <c r="EGY470" i="5" s="1"/>
  <c r="EHA470" i="5" s="1"/>
  <c r="EHC470" i="5" s="1"/>
  <c r="EHE470" i="5" s="1"/>
  <c r="EHG470" i="5" s="1"/>
  <c r="EHI470" i="5" s="1"/>
  <c r="EHK470" i="5" s="1"/>
  <c r="EHM470" i="5" s="1"/>
  <c r="EHO470" i="5" s="1"/>
  <c r="EHQ470" i="5" s="1"/>
  <c r="EHS470" i="5" s="1"/>
  <c r="EHU470" i="5" s="1"/>
  <c r="EHW470" i="5" s="1"/>
  <c r="EHY470" i="5" s="1"/>
  <c r="EIA470" i="5" s="1"/>
  <c r="EIC470" i="5" s="1"/>
  <c r="EIE470" i="5" s="1"/>
  <c r="EIG470" i="5" s="1"/>
  <c r="EII470" i="5" s="1"/>
  <c r="EIK470" i="5" s="1"/>
  <c r="EIM470" i="5" s="1"/>
  <c r="EIO470" i="5" s="1"/>
  <c r="EIQ470" i="5" s="1"/>
  <c r="EIS470" i="5" s="1"/>
  <c r="EIU470" i="5" s="1"/>
  <c r="EIW470" i="5" s="1"/>
  <c r="EIY470" i="5" s="1"/>
  <c r="EJA470" i="5" s="1"/>
  <c r="EJC470" i="5" s="1"/>
  <c r="EJE470" i="5" s="1"/>
  <c r="EJG470" i="5" s="1"/>
  <c r="EJI470" i="5" s="1"/>
  <c r="EJK470" i="5" s="1"/>
  <c r="EJM470" i="5" s="1"/>
  <c r="EJO470" i="5" s="1"/>
  <c r="EJQ470" i="5" s="1"/>
  <c r="EJS470" i="5" s="1"/>
  <c r="EJU470" i="5" s="1"/>
  <c r="EJW470" i="5" s="1"/>
  <c r="EJY470" i="5" s="1"/>
  <c r="EKA470" i="5" s="1"/>
  <c r="EKC470" i="5" s="1"/>
  <c r="EKE470" i="5" s="1"/>
  <c r="EKG470" i="5" s="1"/>
  <c r="EKI470" i="5" s="1"/>
  <c r="EKK470" i="5" s="1"/>
  <c r="EKM470" i="5" s="1"/>
  <c r="EKO470" i="5" s="1"/>
  <c r="EKQ470" i="5" s="1"/>
  <c r="EKS470" i="5" s="1"/>
  <c r="EKU470" i="5" s="1"/>
  <c r="EKW470" i="5" s="1"/>
  <c r="EKY470" i="5" s="1"/>
  <c r="ELA470" i="5" s="1"/>
  <c r="ELC470" i="5" s="1"/>
  <c r="ELE470" i="5" s="1"/>
  <c r="ELG470" i="5" s="1"/>
  <c r="ELI470" i="5" s="1"/>
  <c r="ELK470" i="5" s="1"/>
  <c r="ELM470" i="5" s="1"/>
  <c r="ELO470" i="5" s="1"/>
  <c r="ELQ470" i="5" s="1"/>
  <c r="ELS470" i="5" s="1"/>
  <c r="ELU470" i="5" s="1"/>
  <c r="ELW470" i="5" s="1"/>
  <c r="ELY470" i="5" s="1"/>
  <c r="EMA470" i="5" s="1"/>
  <c r="EMC470" i="5" s="1"/>
  <c r="EME470" i="5" s="1"/>
  <c r="EMG470" i="5" s="1"/>
  <c r="EMI470" i="5" s="1"/>
  <c r="EMK470" i="5" s="1"/>
  <c r="EMM470" i="5" s="1"/>
  <c r="EMO470" i="5" s="1"/>
  <c r="EMQ470" i="5" s="1"/>
  <c r="EMS470" i="5" s="1"/>
  <c r="EMU470" i="5" s="1"/>
  <c r="EMW470" i="5" s="1"/>
  <c r="EMY470" i="5" s="1"/>
  <c r="ENA470" i="5" s="1"/>
  <c r="ENC470" i="5" s="1"/>
  <c r="ENE470" i="5" s="1"/>
  <c r="ENG470" i="5" s="1"/>
  <c r="ENI470" i="5" s="1"/>
  <c r="ENK470" i="5" s="1"/>
  <c r="ENM470" i="5" s="1"/>
  <c r="ENO470" i="5" s="1"/>
  <c r="ENQ470" i="5" s="1"/>
  <c r="ENS470" i="5" s="1"/>
  <c r="ENU470" i="5" s="1"/>
  <c r="ENW470" i="5" s="1"/>
  <c r="ENY470" i="5" s="1"/>
  <c r="EOA470" i="5" s="1"/>
  <c r="EOC470" i="5" s="1"/>
  <c r="EOE470" i="5" s="1"/>
  <c r="EOG470" i="5" s="1"/>
  <c r="EOI470" i="5" s="1"/>
  <c r="EOK470" i="5" s="1"/>
  <c r="EOM470" i="5" s="1"/>
  <c r="EOO470" i="5" s="1"/>
  <c r="EOQ470" i="5" s="1"/>
  <c r="EOS470" i="5" s="1"/>
  <c r="EOU470" i="5" s="1"/>
  <c r="EOW470" i="5" s="1"/>
  <c r="EOY470" i="5" s="1"/>
  <c r="EPA470" i="5" s="1"/>
  <c r="EPC470" i="5" s="1"/>
  <c r="EPE470" i="5" s="1"/>
  <c r="EPG470" i="5" s="1"/>
  <c r="EPI470" i="5" s="1"/>
  <c r="EPK470" i="5" s="1"/>
  <c r="EPM470" i="5" s="1"/>
  <c r="EPO470" i="5" s="1"/>
  <c r="EPQ470" i="5" s="1"/>
  <c r="EPS470" i="5" s="1"/>
  <c r="EPU470" i="5" s="1"/>
  <c r="EPW470" i="5" s="1"/>
  <c r="EPY470" i="5" s="1"/>
  <c r="EQA470" i="5" s="1"/>
  <c r="EQC470" i="5" s="1"/>
  <c r="EQE470" i="5" s="1"/>
  <c r="EQG470" i="5" s="1"/>
  <c r="EQI470" i="5" s="1"/>
  <c r="EQK470" i="5" s="1"/>
  <c r="EQM470" i="5" s="1"/>
  <c r="EQO470" i="5" s="1"/>
  <c r="EQQ470" i="5" s="1"/>
  <c r="EQS470" i="5" s="1"/>
  <c r="EQU470" i="5" s="1"/>
  <c r="EQW470" i="5" s="1"/>
  <c r="EQY470" i="5" s="1"/>
  <c r="ERA470" i="5" s="1"/>
  <c r="ERC470" i="5" s="1"/>
  <c r="ERE470" i="5" s="1"/>
  <c r="ERG470" i="5" s="1"/>
  <c r="ERI470" i="5" s="1"/>
  <c r="ERK470" i="5" s="1"/>
  <c r="ERM470" i="5" s="1"/>
  <c r="ERO470" i="5" s="1"/>
  <c r="ERQ470" i="5" s="1"/>
  <c r="ERS470" i="5" s="1"/>
  <c r="ERU470" i="5" s="1"/>
  <c r="ERW470" i="5" s="1"/>
  <c r="ERY470" i="5" s="1"/>
  <c r="ESA470" i="5" s="1"/>
  <c r="ESC470" i="5" s="1"/>
  <c r="ESE470" i="5" s="1"/>
  <c r="ESG470" i="5" s="1"/>
  <c r="ESI470" i="5" s="1"/>
  <c r="ESK470" i="5" s="1"/>
  <c r="ESM470" i="5" s="1"/>
  <c r="ESO470" i="5" s="1"/>
  <c r="ESQ470" i="5" s="1"/>
  <c r="ESS470" i="5" s="1"/>
  <c r="ESU470" i="5" s="1"/>
  <c r="ESW470" i="5" s="1"/>
  <c r="ESY470" i="5" s="1"/>
  <c r="ETA470" i="5" s="1"/>
  <c r="ETC470" i="5" s="1"/>
  <c r="ETE470" i="5" s="1"/>
  <c r="ETG470" i="5" s="1"/>
  <c r="ETI470" i="5" s="1"/>
  <c r="ETK470" i="5" s="1"/>
  <c r="ETM470" i="5" s="1"/>
  <c r="ETO470" i="5" s="1"/>
  <c r="ETQ470" i="5" s="1"/>
  <c r="ETS470" i="5" s="1"/>
  <c r="ETU470" i="5" s="1"/>
  <c r="ETW470" i="5" s="1"/>
  <c r="ETY470" i="5" s="1"/>
  <c r="EUA470" i="5" s="1"/>
  <c r="EUC470" i="5" s="1"/>
  <c r="EUE470" i="5" s="1"/>
  <c r="EUG470" i="5" s="1"/>
  <c r="EUI470" i="5" s="1"/>
  <c r="EUK470" i="5" s="1"/>
  <c r="EUM470" i="5" s="1"/>
  <c r="EUO470" i="5" s="1"/>
  <c r="EUQ470" i="5" s="1"/>
  <c r="EUS470" i="5" s="1"/>
  <c r="EUU470" i="5" s="1"/>
  <c r="EUW470" i="5" s="1"/>
  <c r="EUY470" i="5" s="1"/>
  <c r="EVA470" i="5" s="1"/>
  <c r="EVC470" i="5" s="1"/>
  <c r="EVE470" i="5" s="1"/>
  <c r="EVG470" i="5" s="1"/>
  <c r="EVI470" i="5" s="1"/>
  <c r="EVK470" i="5" s="1"/>
  <c r="EVM470" i="5" s="1"/>
  <c r="EVO470" i="5" s="1"/>
  <c r="EVQ470" i="5" s="1"/>
  <c r="EVS470" i="5" s="1"/>
  <c r="EVU470" i="5" s="1"/>
  <c r="EVW470" i="5" s="1"/>
  <c r="EVY470" i="5" s="1"/>
  <c r="EWA470" i="5" s="1"/>
  <c r="EWC470" i="5" s="1"/>
  <c r="EWE470" i="5" s="1"/>
  <c r="EWG470" i="5" s="1"/>
  <c r="EWI470" i="5" s="1"/>
  <c r="EWK470" i="5" s="1"/>
  <c r="EWM470" i="5" s="1"/>
  <c r="EWO470" i="5" s="1"/>
  <c r="EWQ470" i="5" s="1"/>
  <c r="EWS470" i="5" s="1"/>
  <c r="EWU470" i="5" s="1"/>
  <c r="EWW470" i="5" s="1"/>
  <c r="EWY470" i="5" s="1"/>
  <c r="EXA470" i="5" s="1"/>
  <c r="EXC470" i="5" s="1"/>
  <c r="EXE470" i="5" s="1"/>
  <c r="EXG470" i="5" s="1"/>
  <c r="EXI470" i="5" s="1"/>
  <c r="EXK470" i="5" s="1"/>
  <c r="EXM470" i="5" s="1"/>
  <c r="EXO470" i="5" s="1"/>
  <c r="EXQ470" i="5" s="1"/>
  <c r="EXS470" i="5" s="1"/>
  <c r="EXU470" i="5" s="1"/>
  <c r="EXW470" i="5" s="1"/>
  <c r="EXY470" i="5" s="1"/>
  <c r="EYA470" i="5" s="1"/>
  <c r="EYC470" i="5" s="1"/>
  <c r="EYE470" i="5" s="1"/>
  <c r="EYG470" i="5" s="1"/>
  <c r="EYI470" i="5" s="1"/>
  <c r="EYK470" i="5" s="1"/>
  <c r="EYM470" i="5" s="1"/>
  <c r="EYO470" i="5" s="1"/>
  <c r="EYQ470" i="5" s="1"/>
  <c r="EYS470" i="5" s="1"/>
  <c r="EYU470" i="5" s="1"/>
  <c r="EYW470" i="5" s="1"/>
  <c r="EYY470" i="5" s="1"/>
  <c r="EZA470" i="5" s="1"/>
  <c r="EZC470" i="5" s="1"/>
  <c r="EZE470" i="5" s="1"/>
  <c r="EZG470" i="5" s="1"/>
  <c r="EZI470" i="5" s="1"/>
  <c r="EZK470" i="5" s="1"/>
  <c r="EZM470" i="5" s="1"/>
  <c r="EZO470" i="5" s="1"/>
  <c r="EZQ470" i="5" s="1"/>
  <c r="EZS470" i="5" s="1"/>
  <c r="EZU470" i="5" s="1"/>
  <c r="EZW470" i="5" s="1"/>
  <c r="EZY470" i="5" s="1"/>
  <c r="FAA470" i="5" s="1"/>
  <c r="FAC470" i="5" s="1"/>
  <c r="FAE470" i="5" s="1"/>
  <c r="FAG470" i="5" s="1"/>
  <c r="FAI470" i="5" s="1"/>
  <c r="FAK470" i="5" s="1"/>
  <c r="FAM470" i="5" s="1"/>
  <c r="FAO470" i="5" s="1"/>
  <c r="FAQ470" i="5" s="1"/>
  <c r="FAS470" i="5" s="1"/>
  <c r="FAU470" i="5" s="1"/>
  <c r="FAW470" i="5" s="1"/>
  <c r="FAY470" i="5" s="1"/>
  <c r="FBA470" i="5" s="1"/>
  <c r="FBC470" i="5" s="1"/>
  <c r="FBE470" i="5" s="1"/>
  <c r="FBG470" i="5" s="1"/>
  <c r="FBI470" i="5" s="1"/>
  <c r="FBK470" i="5" s="1"/>
  <c r="FBM470" i="5" s="1"/>
  <c r="FBO470" i="5" s="1"/>
  <c r="FBQ470" i="5" s="1"/>
  <c r="FBS470" i="5" s="1"/>
  <c r="FBU470" i="5" s="1"/>
  <c r="FBW470" i="5" s="1"/>
  <c r="FBY470" i="5" s="1"/>
  <c r="FCA470" i="5" s="1"/>
  <c r="FCC470" i="5" s="1"/>
  <c r="FCE470" i="5" s="1"/>
  <c r="FCG470" i="5" s="1"/>
  <c r="FCI470" i="5" s="1"/>
  <c r="FCK470" i="5" s="1"/>
  <c r="FCM470" i="5" s="1"/>
  <c r="FCO470" i="5" s="1"/>
  <c r="FCQ470" i="5" s="1"/>
  <c r="FCS470" i="5" s="1"/>
  <c r="FCU470" i="5" s="1"/>
  <c r="FCW470" i="5" s="1"/>
  <c r="FCY470" i="5" s="1"/>
  <c r="FDA470" i="5" s="1"/>
  <c r="FDC470" i="5" s="1"/>
  <c r="FDE470" i="5" s="1"/>
  <c r="FDG470" i="5" s="1"/>
  <c r="FDI470" i="5" s="1"/>
  <c r="FDK470" i="5" s="1"/>
  <c r="FDM470" i="5" s="1"/>
  <c r="FDO470" i="5" s="1"/>
  <c r="FDQ470" i="5" s="1"/>
  <c r="FDS470" i="5" s="1"/>
  <c r="FDU470" i="5" s="1"/>
  <c r="FDW470" i="5" s="1"/>
  <c r="FDY470" i="5" s="1"/>
  <c r="FEA470" i="5" s="1"/>
  <c r="FEC470" i="5" s="1"/>
  <c r="FEE470" i="5" s="1"/>
  <c r="FEG470" i="5" s="1"/>
  <c r="FEI470" i="5" s="1"/>
  <c r="FEK470" i="5" s="1"/>
  <c r="FEM470" i="5" s="1"/>
  <c r="FEO470" i="5" s="1"/>
  <c r="FEQ470" i="5" s="1"/>
  <c r="FES470" i="5" s="1"/>
  <c r="FEU470" i="5" s="1"/>
  <c r="FEW470" i="5" s="1"/>
  <c r="FEY470" i="5" s="1"/>
  <c r="FFA470" i="5" s="1"/>
  <c r="FFC470" i="5" s="1"/>
  <c r="FFE470" i="5" s="1"/>
  <c r="FFG470" i="5" s="1"/>
  <c r="FFI470" i="5" s="1"/>
  <c r="FFK470" i="5" s="1"/>
  <c r="FFM470" i="5" s="1"/>
  <c r="FFO470" i="5" s="1"/>
  <c r="FFQ470" i="5" s="1"/>
  <c r="FFS470" i="5" s="1"/>
  <c r="FFU470" i="5" s="1"/>
  <c r="FFW470" i="5" s="1"/>
  <c r="FFY470" i="5" s="1"/>
  <c r="FGA470" i="5" s="1"/>
  <c r="FGC470" i="5" s="1"/>
  <c r="FGE470" i="5" s="1"/>
  <c r="FGG470" i="5" s="1"/>
  <c r="FGI470" i="5" s="1"/>
  <c r="FGK470" i="5" s="1"/>
  <c r="FGM470" i="5" s="1"/>
  <c r="FGO470" i="5" s="1"/>
  <c r="FGQ470" i="5" s="1"/>
  <c r="FGS470" i="5" s="1"/>
  <c r="FGU470" i="5" s="1"/>
  <c r="FGW470" i="5" s="1"/>
  <c r="FGY470" i="5" s="1"/>
  <c r="FHA470" i="5" s="1"/>
  <c r="FHC470" i="5" s="1"/>
  <c r="FHE470" i="5" s="1"/>
  <c r="FHG470" i="5" s="1"/>
  <c r="FHI470" i="5" s="1"/>
  <c r="FHK470" i="5" s="1"/>
  <c r="FHM470" i="5" s="1"/>
  <c r="FHO470" i="5" s="1"/>
  <c r="FHQ470" i="5" s="1"/>
  <c r="FHS470" i="5" s="1"/>
  <c r="FHU470" i="5" s="1"/>
  <c r="FHW470" i="5" s="1"/>
  <c r="FHY470" i="5" s="1"/>
  <c r="FIA470" i="5" s="1"/>
  <c r="FIC470" i="5" s="1"/>
  <c r="FIE470" i="5" s="1"/>
  <c r="FIG470" i="5" s="1"/>
  <c r="FII470" i="5" s="1"/>
  <c r="FIK470" i="5" s="1"/>
  <c r="FIM470" i="5" s="1"/>
  <c r="FIO470" i="5" s="1"/>
  <c r="FIQ470" i="5" s="1"/>
  <c r="FIS470" i="5" s="1"/>
  <c r="FIU470" i="5" s="1"/>
  <c r="FIW470" i="5" s="1"/>
  <c r="FIY470" i="5" s="1"/>
  <c r="FJA470" i="5" s="1"/>
  <c r="FJC470" i="5" s="1"/>
  <c r="FJE470" i="5" s="1"/>
  <c r="FJG470" i="5" s="1"/>
  <c r="FJI470" i="5" s="1"/>
  <c r="FJK470" i="5" s="1"/>
  <c r="FJM470" i="5" s="1"/>
  <c r="FJO470" i="5" s="1"/>
  <c r="FJQ470" i="5" s="1"/>
  <c r="FJS470" i="5" s="1"/>
  <c r="FJU470" i="5" s="1"/>
  <c r="FJW470" i="5" s="1"/>
  <c r="FJY470" i="5" s="1"/>
  <c r="FKA470" i="5" s="1"/>
  <c r="FKC470" i="5" s="1"/>
  <c r="FKE470" i="5" s="1"/>
  <c r="FKG470" i="5" s="1"/>
  <c r="FKI470" i="5" s="1"/>
  <c r="FKK470" i="5" s="1"/>
  <c r="FKM470" i="5" s="1"/>
  <c r="FKO470" i="5" s="1"/>
  <c r="FKQ470" i="5" s="1"/>
  <c r="FKS470" i="5" s="1"/>
  <c r="FKU470" i="5" s="1"/>
  <c r="FKW470" i="5" s="1"/>
  <c r="FKY470" i="5" s="1"/>
  <c r="FLA470" i="5" s="1"/>
  <c r="FLC470" i="5" s="1"/>
  <c r="FLE470" i="5" s="1"/>
  <c r="FLG470" i="5" s="1"/>
  <c r="FLI470" i="5" s="1"/>
  <c r="FLK470" i="5" s="1"/>
  <c r="FLM470" i="5" s="1"/>
  <c r="FLO470" i="5" s="1"/>
  <c r="FLQ470" i="5" s="1"/>
  <c r="FLS470" i="5" s="1"/>
  <c r="FLU470" i="5" s="1"/>
  <c r="FLW470" i="5" s="1"/>
  <c r="FLY470" i="5" s="1"/>
  <c r="FMA470" i="5" s="1"/>
  <c r="FMC470" i="5" s="1"/>
  <c r="FME470" i="5" s="1"/>
  <c r="FMG470" i="5" s="1"/>
  <c r="FMI470" i="5" s="1"/>
  <c r="FMK470" i="5" s="1"/>
  <c r="FMM470" i="5" s="1"/>
  <c r="FMO470" i="5" s="1"/>
  <c r="FMQ470" i="5" s="1"/>
  <c r="FMS470" i="5" s="1"/>
  <c r="FMU470" i="5" s="1"/>
  <c r="FMW470" i="5" s="1"/>
  <c r="FMY470" i="5" s="1"/>
  <c r="FNA470" i="5" s="1"/>
  <c r="FNC470" i="5" s="1"/>
  <c r="FNE470" i="5" s="1"/>
  <c r="FNG470" i="5" s="1"/>
  <c r="FNI470" i="5" s="1"/>
  <c r="FNK470" i="5" s="1"/>
  <c r="FNM470" i="5" s="1"/>
  <c r="FNO470" i="5" s="1"/>
  <c r="FNQ470" i="5" s="1"/>
  <c r="FNS470" i="5" s="1"/>
  <c r="FNU470" i="5" s="1"/>
  <c r="FNW470" i="5" s="1"/>
  <c r="FNY470" i="5" s="1"/>
  <c r="FOA470" i="5" s="1"/>
  <c r="FOC470" i="5" s="1"/>
  <c r="FOE470" i="5" s="1"/>
  <c r="FOG470" i="5" s="1"/>
  <c r="FOI470" i="5" s="1"/>
  <c r="FOK470" i="5" s="1"/>
  <c r="FOM470" i="5" s="1"/>
  <c r="FOO470" i="5" s="1"/>
  <c r="FOQ470" i="5" s="1"/>
  <c r="FOS470" i="5" s="1"/>
  <c r="FOU470" i="5" s="1"/>
  <c r="FOW470" i="5" s="1"/>
  <c r="FOY470" i="5" s="1"/>
  <c r="FPA470" i="5" s="1"/>
  <c r="FPC470" i="5" s="1"/>
  <c r="FPE470" i="5" s="1"/>
  <c r="FPG470" i="5" s="1"/>
  <c r="FPI470" i="5" s="1"/>
  <c r="FPK470" i="5" s="1"/>
  <c r="FPM470" i="5" s="1"/>
  <c r="FPO470" i="5" s="1"/>
  <c r="FPQ470" i="5" s="1"/>
  <c r="FPS470" i="5" s="1"/>
  <c r="FPU470" i="5" s="1"/>
  <c r="FPW470" i="5" s="1"/>
  <c r="FPY470" i="5" s="1"/>
  <c r="FQA470" i="5" s="1"/>
  <c r="FQC470" i="5" s="1"/>
  <c r="FQE470" i="5" s="1"/>
  <c r="FQG470" i="5" s="1"/>
  <c r="FQI470" i="5" s="1"/>
  <c r="FQK470" i="5" s="1"/>
  <c r="FQM470" i="5" s="1"/>
  <c r="FQO470" i="5" s="1"/>
  <c r="FQQ470" i="5" s="1"/>
  <c r="FQS470" i="5" s="1"/>
  <c r="FQU470" i="5" s="1"/>
  <c r="FQW470" i="5" s="1"/>
  <c r="FQY470" i="5" s="1"/>
  <c r="FRA470" i="5" s="1"/>
  <c r="FRC470" i="5" s="1"/>
  <c r="FRE470" i="5" s="1"/>
  <c r="FRG470" i="5" s="1"/>
  <c r="FRI470" i="5" s="1"/>
  <c r="FRK470" i="5" s="1"/>
  <c r="FRM470" i="5" s="1"/>
  <c r="FRO470" i="5" s="1"/>
  <c r="FRQ470" i="5" s="1"/>
  <c r="FRS470" i="5" s="1"/>
  <c r="FRU470" i="5" s="1"/>
  <c r="FRW470" i="5" s="1"/>
  <c r="FRY470" i="5" s="1"/>
  <c r="FSA470" i="5" s="1"/>
  <c r="FSC470" i="5" s="1"/>
  <c r="FSE470" i="5" s="1"/>
  <c r="FSG470" i="5" s="1"/>
  <c r="FSI470" i="5" s="1"/>
  <c r="FSK470" i="5" s="1"/>
  <c r="FSM470" i="5" s="1"/>
  <c r="FSO470" i="5" s="1"/>
  <c r="FSQ470" i="5" s="1"/>
  <c r="FSS470" i="5" s="1"/>
  <c r="FSU470" i="5" s="1"/>
  <c r="FSW470" i="5" s="1"/>
  <c r="FSY470" i="5" s="1"/>
  <c r="FTA470" i="5" s="1"/>
  <c r="FTC470" i="5" s="1"/>
  <c r="FTE470" i="5" s="1"/>
  <c r="FTG470" i="5" s="1"/>
  <c r="FTI470" i="5" s="1"/>
  <c r="FTK470" i="5" s="1"/>
  <c r="FTM470" i="5" s="1"/>
  <c r="FTO470" i="5" s="1"/>
  <c r="FTQ470" i="5" s="1"/>
  <c r="FTS470" i="5" s="1"/>
  <c r="FTU470" i="5" s="1"/>
  <c r="FTW470" i="5" s="1"/>
  <c r="FTY470" i="5" s="1"/>
  <c r="FUA470" i="5" s="1"/>
  <c r="FUC470" i="5" s="1"/>
  <c r="FUE470" i="5" s="1"/>
  <c r="FUG470" i="5" s="1"/>
  <c r="FUI470" i="5" s="1"/>
  <c r="FUK470" i="5" s="1"/>
  <c r="FUM470" i="5" s="1"/>
  <c r="FUO470" i="5" s="1"/>
  <c r="FUQ470" i="5" s="1"/>
  <c r="FUS470" i="5" s="1"/>
  <c r="FUU470" i="5" s="1"/>
  <c r="FUW470" i="5" s="1"/>
  <c r="FUY470" i="5" s="1"/>
  <c r="FVA470" i="5" s="1"/>
  <c r="FVC470" i="5" s="1"/>
  <c r="FVE470" i="5" s="1"/>
  <c r="FVG470" i="5" s="1"/>
  <c r="FVI470" i="5" s="1"/>
  <c r="FVK470" i="5" s="1"/>
  <c r="FVM470" i="5" s="1"/>
  <c r="FVO470" i="5" s="1"/>
  <c r="FVQ470" i="5" s="1"/>
  <c r="FVS470" i="5" s="1"/>
  <c r="FVU470" i="5" s="1"/>
  <c r="FVW470" i="5" s="1"/>
  <c r="FVY470" i="5" s="1"/>
  <c r="FWA470" i="5" s="1"/>
  <c r="FWC470" i="5" s="1"/>
  <c r="FWE470" i="5" s="1"/>
  <c r="FWG470" i="5" s="1"/>
  <c r="FWI470" i="5" s="1"/>
  <c r="FWK470" i="5" s="1"/>
  <c r="FWM470" i="5" s="1"/>
  <c r="FWO470" i="5" s="1"/>
  <c r="FWQ470" i="5" s="1"/>
  <c r="FWS470" i="5" s="1"/>
  <c r="FWU470" i="5" s="1"/>
  <c r="FWW470" i="5" s="1"/>
  <c r="FWY470" i="5" s="1"/>
  <c r="FXA470" i="5" s="1"/>
  <c r="FXC470" i="5" s="1"/>
  <c r="FXE470" i="5" s="1"/>
  <c r="FXG470" i="5" s="1"/>
  <c r="FXI470" i="5" s="1"/>
  <c r="FXK470" i="5" s="1"/>
  <c r="FXM470" i="5" s="1"/>
  <c r="FXO470" i="5" s="1"/>
  <c r="FXQ470" i="5" s="1"/>
  <c r="FXS470" i="5" s="1"/>
  <c r="FXU470" i="5" s="1"/>
  <c r="FXW470" i="5" s="1"/>
  <c r="FXY470" i="5" s="1"/>
  <c r="FYA470" i="5" s="1"/>
  <c r="FYC470" i="5" s="1"/>
  <c r="FYE470" i="5" s="1"/>
  <c r="FYG470" i="5" s="1"/>
  <c r="FYI470" i="5" s="1"/>
  <c r="FYK470" i="5" s="1"/>
  <c r="FYM470" i="5" s="1"/>
  <c r="FYO470" i="5" s="1"/>
  <c r="FYQ470" i="5" s="1"/>
  <c r="FYS470" i="5" s="1"/>
  <c r="FYU470" i="5" s="1"/>
  <c r="FYW470" i="5" s="1"/>
  <c r="FYY470" i="5" s="1"/>
  <c r="FZA470" i="5" s="1"/>
  <c r="FZC470" i="5" s="1"/>
  <c r="FZE470" i="5" s="1"/>
  <c r="FZG470" i="5" s="1"/>
  <c r="FZI470" i="5" s="1"/>
  <c r="FZK470" i="5" s="1"/>
  <c r="FZM470" i="5" s="1"/>
  <c r="FZO470" i="5" s="1"/>
  <c r="FZQ470" i="5" s="1"/>
  <c r="FZS470" i="5" s="1"/>
  <c r="FZU470" i="5" s="1"/>
  <c r="FZW470" i="5" s="1"/>
  <c r="FZY470" i="5" s="1"/>
  <c r="GAA470" i="5" s="1"/>
  <c r="GAC470" i="5" s="1"/>
  <c r="GAE470" i="5" s="1"/>
  <c r="GAG470" i="5" s="1"/>
  <c r="GAI470" i="5" s="1"/>
  <c r="GAK470" i="5" s="1"/>
  <c r="GAM470" i="5" s="1"/>
  <c r="GAO470" i="5" s="1"/>
  <c r="GAQ470" i="5" s="1"/>
  <c r="GAS470" i="5" s="1"/>
  <c r="GAU470" i="5" s="1"/>
  <c r="GAW470" i="5" s="1"/>
  <c r="GAY470" i="5" s="1"/>
  <c r="GBA470" i="5" s="1"/>
  <c r="GBC470" i="5" s="1"/>
  <c r="GBE470" i="5" s="1"/>
  <c r="GBG470" i="5" s="1"/>
  <c r="GBI470" i="5" s="1"/>
  <c r="GBK470" i="5" s="1"/>
  <c r="GBM470" i="5" s="1"/>
  <c r="GBO470" i="5" s="1"/>
  <c r="GBQ470" i="5" s="1"/>
  <c r="GBS470" i="5" s="1"/>
  <c r="GBU470" i="5" s="1"/>
  <c r="GBW470" i="5" s="1"/>
  <c r="GBY470" i="5" s="1"/>
  <c r="GCA470" i="5" s="1"/>
  <c r="GCC470" i="5" s="1"/>
  <c r="GCE470" i="5" s="1"/>
  <c r="GCG470" i="5" s="1"/>
  <c r="GCI470" i="5" s="1"/>
  <c r="GCK470" i="5" s="1"/>
  <c r="GCM470" i="5" s="1"/>
  <c r="GCO470" i="5" s="1"/>
  <c r="GCQ470" i="5" s="1"/>
  <c r="GCS470" i="5" s="1"/>
  <c r="GCU470" i="5" s="1"/>
  <c r="GCW470" i="5" s="1"/>
  <c r="GCY470" i="5" s="1"/>
  <c r="GDA470" i="5" s="1"/>
  <c r="GDC470" i="5" s="1"/>
  <c r="GDE470" i="5" s="1"/>
  <c r="GDG470" i="5" s="1"/>
  <c r="GDI470" i="5" s="1"/>
  <c r="GDK470" i="5" s="1"/>
  <c r="GDM470" i="5" s="1"/>
  <c r="GDO470" i="5" s="1"/>
  <c r="GDQ470" i="5" s="1"/>
  <c r="GDS470" i="5" s="1"/>
  <c r="GDU470" i="5" s="1"/>
  <c r="GDW470" i="5" s="1"/>
  <c r="GDY470" i="5" s="1"/>
  <c r="GEA470" i="5" s="1"/>
  <c r="GEC470" i="5" s="1"/>
  <c r="GEE470" i="5" s="1"/>
  <c r="GEG470" i="5" s="1"/>
  <c r="GEI470" i="5" s="1"/>
  <c r="GEK470" i="5" s="1"/>
  <c r="GEM470" i="5" s="1"/>
  <c r="GEO470" i="5" s="1"/>
  <c r="GEQ470" i="5" s="1"/>
  <c r="GES470" i="5" s="1"/>
  <c r="GEU470" i="5" s="1"/>
  <c r="GEW470" i="5" s="1"/>
  <c r="GEY470" i="5" s="1"/>
  <c r="GFA470" i="5" s="1"/>
  <c r="GFC470" i="5" s="1"/>
  <c r="GFE470" i="5" s="1"/>
  <c r="GFG470" i="5" s="1"/>
  <c r="GFI470" i="5" s="1"/>
  <c r="GFK470" i="5" s="1"/>
  <c r="GFM470" i="5" s="1"/>
  <c r="GFO470" i="5" s="1"/>
  <c r="GFQ470" i="5" s="1"/>
  <c r="GFS470" i="5" s="1"/>
  <c r="GFU470" i="5" s="1"/>
  <c r="GFW470" i="5" s="1"/>
  <c r="GFY470" i="5" s="1"/>
  <c r="GGA470" i="5" s="1"/>
  <c r="GGC470" i="5" s="1"/>
  <c r="GGE470" i="5" s="1"/>
  <c r="GGG470" i="5" s="1"/>
  <c r="GGI470" i="5" s="1"/>
  <c r="GGK470" i="5" s="1"/>
  <c r="GGM470" i="5" s="1"/>
  <c r="GGO470" i="5" s="1"/>
  <c r="GGQ470" i="5" s="1"/>
  <c r="GGS470" i="5" s="1"/>
  <c r="GGU470" i="5" s="1"/>
  <c r="GGW470" i="5" s="1"/>
  <c r="GGY470" i="5" s="1"/>
  <c r="GHA470" i="5" s="1"/>
  <c r="GHC470" i="5" s="1"/>
  <c r="GHE470" i="5" s="1"/>
  <c r="GHG470" i="5" s="1"/>
  <c r="GHI470" i="5" s="1"/>
  <c r="GHK470" i="5" s="1"/>
  <c r="GHM470" i="5" s="1"/>
  <c r="GHO470" i="5" s="1"/>
  <c r="GHQ470" i="5" s="1"/>
  <c r="GHS470" i="5" s="1"/>
  <c r="GHU470" i="5" s="1"/>
  <c r="GHW470" i="5" s="1"/>
  <c r="GHY470" i="5" s="1"/>
  <c r="GIA470" i="5" s="1"/>
  <c r="GIC470" i="5" s="1"/>
  <c r="GIE470" i="5" s="1"/>
  <c r="GIG470" i="5" s="1"/>
  <c r="GII470" i="5" s="1"/>
  <c r="GIK470" i="5" s="1"/>
  <c r="GIM470" i="5" s="1"/>
  <c r="GIO470" i="5" s="1"/>
  <c r="GIQ470" i="5" s="1"/>
  <c r="GIS470" i="5" s="1"/>
  <c r="GIU470" i="5" s="1"/>
  <c r="GIW470" i="5" s="1"/>
  <c r="GIY470" i="5" s="1"/>
  <c r="GJA470" i="5" s="1"/>
  <c r="GJC470" i="5" s="1"/>
  <c r="GJE470" i="5" s="1"/>
  <c r="GJG470" i="5" s="1"/>
  <c r="GJI470" i="5" s="1"/>
  <c r="GJK470" i="5" s="1"/>
  <c r="GJM470" i="5" s="1"/>
  <c r="GJO470" i="5" s="1"/>
  <c r="GJQ470" i="5" s="1"/>
  <c r="GJS470" i="5" s="1"/>
  <c r="GJU470" i="5" s="1"/>
  <c r="GJW470" i="5" s="1"/>
  <c r="GJY470" i="5" s="1"/>
  <c r="GKA470" i="5" s="1"/>
  <c r="GKC470" i="5" s="1"/>
  <c r="GKE470" i="5" s="1"/>
  <c r="GKG470" i="5" s="1"/>
  <c r="GKI470" i="5" s="1"/>
  <c r="GKK470" i="5" s="1"/>
  <c r="GKM470" i="5" s="1"/>
  <c r="GKO470" i="5" s="1"/>
  <c r="GKQ470" i="5" s="1"/>
  <c r="GKS470" i="5" s="1"/>
  <c r="GKU470" i="5" s="1"/>
  <c r="GKW470" i="5" s="1"/>
  <c r="GKY470" i="5" s="1"/>
  <c r="GLA470" i="5" s="1"/>
  <c r="GLC470" i="5" s="1"/>
  <c r="GLE470" i="5" s="1"/>
  <c r="GLG470" i="5" s="1"/>
  <c r="GLI470" i="5" s="1"/>
  <c r="GLK470" i="5" s="1"/>
  <c r="GLM470" i="5" s="1"/>
  <c r="GLO470" i="5" s="1"/>
  <c r="GLQ470" i="5" s="1"/>
  <c r="GLS470" i="5" s="1"/>
  <c r="GLU470" i="5" s="1"/>
  <c r="GLW470" i="5" s="1"/>
  <c r="GLY470" i="5" s="1"/>
  <c r="GMA470" i="5" s="1"/>
  <c r="GMC470" i="5" s="1"/>
  <c r="GME470" i="5" s="1"/>
  <c r="GMG470" i="5" s="1"/>
  <c r="GMI470" i="5" s="1"/>
  <c r="GMK470" i="5" s="1"/>
  <c r="GMM470" i="5" s="1"/>
  <c r="GMO470" i="5" s="1"/>
  <c r="GMQ470" i="5" s="1"/>
  <c r="GMS470" i="5" s="1"/>
  <c r="GMU470" i="5" s="1"/>
  <c r="GMW470" i="5" s="1"/>
  <c r="GMY470" i="5" s="1"/>
  <c r="GNA470" i="5" s="1"/>
  <c r="GNC470" i="5" s="1"/>
  <c r="GNE470" i="5" s="1"/>
  <c r="GNG470" i="5" s="1"/>
  <c r="GNI470" i="5" s="1"/>
  <c r="GNK470" i="5" s="1"/>
  <c r="GNM470" i="5" s="1"/>
  <c r="GNO470" i="5" s="1"/>
  <c r="GNQ470" i="5" s="1"/>
  <c r="GNS470" i="5" s="1"/>
  <c r="GNU470" i="5" s="1"/>
  <c r="GNW470" i="5" s="1"/>
  <c r="GNY470" i="5" s="1"/>
  <c r="GOA470" i="5" s="1"/>
  <c r="GOC470" i="5" s="1"/>
  <c r="GOE470" i="5" s="1"/>
  <c r="GOG470" i="5" s="1"/>
  <c r="GOI470" i="5" s="1"/>
  <c r="GOK470" i="5" s="1"/>
  <c r="GOM470" i="5" s="1"/>
  <c r="GOO470" i="5" s="1"/>
  <c r="GOQ470" i="5" s="1"/>
  <c r="GOS470" i="5" s="1"/>
  <c r="GOU470" i="5" s="1"/>
  <c r="GOW470" i="5" s="1"/>
  <c r="GOY470" i="5" s="1"/>
  <c r="GPA470" i="5" s="1"/>
  <c r="GPC470" i="5" s="1"/>
  <c r="GPE470" i="5" s="1"/>
  <c r="GPG470" i="5" s="1"/>
  <c r="GPI470" i="5" s="1"/>
  <c r="GPK470" i="5" s="1"/>
  <c r="GPM470" i="5" s="1"/>
  <c r="GPO470" i="5" s="1"/>
  <c r="GPQ470" i="5" s="1"/>
  <c r="GPS470" i="5" s="1"/>
  <c r="GPU470" i="5" s="1"/>
  <c r="GPW470" i="5" s="1"/>
  <c r="GPY470" i="5" s="1"/>
  <c r="GQA470" i="5" s="1"/>
  <c r="GQC470" i="5" s="1"/>
  <c r="GQE470" i="5" s="1"/>
  <c r="GQG470" i="5" s="1"/>
  <c r="GQI470" i="5" s="1"/>
  <c r="GQK470" i="5" s="1"/>
  <c r="GQM470" i="5" s="1"/>
  <c r="GQO470" i="5" s="1"/>
  <c r="GQQ470" i="5" s="1"/>
  <c r="GQS470" i="5" s="1"/>
  <c r="GQU470" i="5" s="1"/>
  <c r="GQW470" i="5" s="1"/>
  <c r="GQY470" i="5" s="1"/>
  <c r="GRA470" i="5" s="1"/>
  <c r="GRC470" i="5" s="1"/>
  <c r="GRE470" i="5" s="1"/>
  <c r="GRG470" i="5" s="1"/>
  <c r="GRI470" i="5" s="1"/>
  <c r="GRK470" i="5" s="1"/>
  <c r="GRM470" i="5" s="1"/>
  <c r="GRO470" i="5" s="1"/>
  <c r="GRQ470" i="5" s="1"/>
  <c r="GRS470" i="5" s="1"/>
  <c r="GRU470" i="5" s="1"/>
  <c r="GRW470" i="5" s="1"/>
  <c r="GRY470" i="5" s="1"/>
  <c r="GSA470" i="5" s="1"/>
  <c r="GSC470" i="5" s="1"/>
  <c r="GSE470" i="5" s="1"/>
  <c r="GSG470" i="5" s="1"/>
  <c r="GSI470" i="5" s="1"/>
  <c r="GSK470" i="5" s="1"/>
  <c r="GSM470" i="5" s="1"/>
  <c r="GSO470" i="5" s="1"/>
  <c r="GSQ470" i="5" s="1"/>
  <c r="GSS470" i="5" s="1"/>
  <c r="GSU470" i="5" s="1"/>
  <c r="GSW470" i="5" s="1"/>
  <c r="GSY470" i="5" s="1"/>
  <c r="GTA470" i="5" s="1"/>
  <c r="GTC470" i="5" s="1"/>
  <c r="GTE470" i="5" s="1"/>
  <c r="GTG470" i="5" s="1"/>
  <c r="GTI470" i="5" s="1"/>
  <c r="GTK470" i="5" s="1"/>
  <c r="GTM470" i="5" s="1"/>
  <c r="GTO470" i="5" s="1"/>
  <c r="GTQ470" i="5" s="1"/>
  <c r="GTS470" i="5" s="1"/>
  <c r="GTU470" i="5" s="1"/>
  <c r="GTW470" i="5" s="1"/>
  <c r="GTY470" i="5" s="1"/>
  <c r="GUA470" i="5" s="1"/>
  <c r="GUC470" i="5" s="1"/>
  <c r="GUE470" i="5" s="1"/>
  <c r="GUG470" i="5" s="1"/>
  <c r="GUI470" i="5" s="1"/>
  <c r="GUK470" i="5" s="1"/>
  <c r="GUM470" i="5" s="1"/>
  <c r="GUO470" i="5" s="1"/>
  <c r="GUQ470" i="5" s="1"/>
  <c r="GUS470" i="5" s="1"/>
  <c r="GUU470" i="5" s="1"/>
  <c r="GUW470" i="5" s="1"/>
  <c r="GUY470" i="5" s="1"/>
  <c r="GVA470" i="5" s="1"/>
  <c r="GVC470" i="5" s="1"/>
  <c r="GVE470" i="5" s="1"/>
  <c r="GVG470" i="5" s="1"/>
  <c r="GVI470" i="5" s="1"/>
  <c r="GVK470" i="5" s="1"/>
  <c r="GVM470" i="5" s="1"/>
  <c r="GVO470" i="5" s="1"/>
  <c r="GVQ470" i="5" s="1"/>
  <c r="GVS470" i="5" s="1"/>
  <c r="GVU470" i="5" s="1"/>
  <c r="GVW470" i="5" s="1"/>
  <c r="GVY470" i="5" s="1"/>
  <c r="GWA470" i="5" s="1"/>
  <c r="GWC470" i="5" s="1"/>
  <c r="GWE470" i="5" s="1"/>
  <c r="GWG470" i="5" s="1"/>
  <c r="GWI470" i="5" s="1"/>
  <c r="GWK470" i="5" s="1"/>
  <c r="GWM470" i="5" s="1"/>
  <c r="GWO470" i="5" s="1"/>
  <c r="GWQ470" i="5" s="1"/>
  <c r="GWS470" i="5" s="1"/>
  <c r="GWU470" i="5" s="1"/>
  <c r="GWW470" i="5" s="1"/>
  <c r="GWY470" i="5" s="1"/>
  <c r="GXA470" i="5" s="1"/>
  <c r="GXC470" i="5" s="1"/>
  <c r="GXE470" i="5" s="1"/>
  <c r="GXG470" i="5" s="1"/>
  <c r="GXI470" i="5" s="1"/>
  <c r="GXK470" i="5" s="1"/>
  <c r="GXM470" i="5" s="1"/>
  <c r="GXO470" i="5" s="1"/>
  <c r="GXQ470" i="5" s="1"/>
  <c r="GXS470" i="5" s="1"/>
  <c r="GXU470" i="5" s="1"/>
  <c r="GXW470" i="5" s="1"/>
  <c r="GXY470" i="5" s="1"/>
  <c r="GYA470" i="5" s="1"/>
  <c r="GYC470" i="5" s="1"/>
  <c r="GYE470" i="5" s="1"/>
  <c r="GYG470" i="5" s="1"/>
  <c r="GYI470" i="5" s="1"/>
  <c r="GYK470" i="5" s="1"/>
  <c r="GYM470" i="5" s="1"/>
  <c r="GYO470" i="5" s="1"/>
  <c r="GYQ470" i="5" s="1"/>
  <c r="GYS470" i="5" s="1"/>
  <c r="GYU470" i="5" s="1"/>
  <c r="GYW470" i="5" s="1"/>
  <c r="GYY470" i="5" s="1"/>
  <c r="GZA470" i="5" s="1"/>
  <c r="GZC470" i="5" s="1"/>
  <c r="GZE470" i="5" s="1"/>
  <c r="GZG470" i="5" s="1"/>
  <c r="GZI470" i="5" s="1"/>
  <c r="GZK470" i="5" s="1"/>
  <c r="GZM470" i="5" s="1"/>
  <c r="GZO470" i="5" s="1"/>
  <c r="GZQ470" i="5" s="1"/>
  <c r="GZS470" i="5" s="1"/>
  <c r="GZU470" i="5" s="1"/>
  <c r="GZW470" i="5" s="1"/>
  <c r="GZY470" i="5" s="1"/>
  <c r="HAA470" i="5" s="1"/>
  <c r="HAC470" i="5" s="1"/>
  <c r="HAE470" i="5" s="1"/>
  <c r="HAG470" i="5" s="1"/>
  <c r="HAI470" i="5" s="1"/>
  <c r="HAK470" i="5" s="1"/>
  <c r="HAM470" i="5" s="1"/>
  <c r="HAO470" i="5" s="1"/>
  <c r="HAQ470" i="5" s="1"/>
  <c r="HAS470" i="5" s="1"/>
  <c r="HAU470" i="5" s="1"/>
  <c r="HAW470" i="5" s="1"/>
  <c r="HAY470" i="5" s="1"/>
  <c r="HBA470" i="5" s="1"/>
  <c r="HBC470" i="5" s="1"/>
  <c r="HBE470" i="5" s="1"/>
  <c r="HBG470" i="5" s="1"/>
  <c r="HBI470" i="5" s="1"/>
  <c r="HBK470" i="5" s="1"/>
  <c r="HBM470" i="5" s="1"/>
  <c r="HBO470" i="5" s="1"/>
  <c r="HBQ470" i="5" s="1"/>
  <c r="HBS470" i="5" s="1"/>
  <c r="HBU470" i="5" s="1"/>
  <c r="HBW470" i="5" s="1"/>
  <c r="HBY470" i="5" s="1"/>
  <c r="HCA470" i="5" s="1"/>
  <c r="HCC470" i="5" s="1"/>
  <c r="HCE470" i="5" s="1"/>
  <c r="HCG470" i="5" s="1"/>
  <c r="HCI470" i="5" s="1"/>
  <c r="HCK470" i="5" s="1"/>
  <c r="HCM470" i="5" s="1"/>
  <c r="HCO470" i="5" s="1"/>
  <c r="HCQ470" i="5" s="1"/>
  <c r="HCS470" i="5" s="1"/>
  <c r="HCU470" i="5" s="1"/>
  <c r="HCW470" i="5" s="1"/>
  <c r="HCY470" i="5" s="1"/>
  <c r="HDA470" i="5" s="1"/>
  <c r="HDC470" i="5" s="1"/>
  <c r="HDE470" i="5" s="1"/>
  <c r="HDG470" i="5" s="1"/>
  <c r="HDI470" i="5" s="1"/>
  <c r="HDK470" i="5" s="1"/>
  <c r="HDM470" i="5" s="1"/>
  <c r="HDO470" i="5" s="1"/>
  <c r="HDQ470" i="5" s="1"/>
  <c r="HDS470" i="5" s="1"/>
  <c r="HDU470" i="5" s="1"/>
  <c r="HDW470" i="5" s="1"/>
  <c r="HDY470" i="5" s="1"/>
  <c r="HEA470" i="5" s="1"/>
  <c r="HEC470" i="5" s="1"/>
  <c r="HEE470" i="5" s="1"/>
  <c r="HEG470" i="5" s="1"/>
  <c r="HEI470" i="5" s="1"/>
  <c r="HEK470" i="5" s="1"/>
  <c r="HEM470" i="5" s="1"/>
  <c r="HEO470" i="5" s="1"/>
  <c r="HEQ470" i="5" s="1"/>
  <c r="HES470" i="5" s="1"/>
  <c r="HEU470" i="5" s="1"/>
  <c r="HEW470" i="5" s="1"/>
  <c r="HEY470" i="5" s="1"/>
  <c r="HFA470" i="5" s="1"/>
  <c r="HFC470" i="5" s="1"/>
  <c r="HFE470" i="5" s="1"/>
  <c r="HFG470" i="5" s="1"/>
  <c r="HFI470" i="5" s="1"/>
  <c r="HFK470" i="5" s="1"/>
  <c r="HFM470" i="5" s="1"/>
  <c r="HFO470" i="5" s="1"/>
  <c r="HFQ470" i="5" s="1"/>
  <c r="HFS470" i="5" s="1"/>
  <c r="HFU470" i="5" s="1"/>
  <c r="HFW470" i="5" s="1"/>
  <c r="HFY470" i="5" s="1"/>
  <c r="HGA470" i="5" s="1"/>
  <c r="HGC470" i="5" s="1"/>
  <c r="HGE470" i="5" s="1"/>
  <c r="HGG470" i="5" s="1"/>
  <c r="HGI470" i="5" s="1"/>
  <c r="HGK470" i="5" s="1"/>
  <c r="HGM470" i="5" s="1"/>
  <c r="HGO470" i="5" s="1"/>
  <c r="HGQ470" i="5" s="1"/>
  <c r="HGS470" i="5" s="1"/>
  <c r="HGU470" i="5" s="1"/>
  <c r="HGW470" i="5" s="1"/>
  <c r="HGY470" i="5" s="1"/>
  <c r="HHA470" i="5" s="1"/>
  <c r="HHC470" i="5" s="1"/>
  <c r="HHE470" i="5" s="1"/>
  <c r="HHG470" i="5" s="1"/>
  <c r="HHI470" i="5" s="1"/>
  <c r="HHK470" i="5" s="1"/>
  <c r="HHM470" i="5" s="1"/>
  <c r="HHO470" i="5" s="1"/>
  <c r="HHQ470" i="5" s="1"/>
  <c r="HHS470" i="5" s="1"/>
  <c r="HHU470" i="5" s="1"/>
  <c r="HHW470" i="5" s="1"/>
  <c r="HHY470" i="5" s="1"/>
  <c r="HIA470" i="5" s="1"/>
  <c r="HIC470" i="5" s="1"/>
  <c r="HIE470" i="5" s="1"/>
  <c r="HIG470" i="5" s="1"/>
  <c r="HII470" i="5" s="1"/>
  <c r="HIK470" i="5" s="1"/>
  <c r="HIM470" i="5" s="1"/>
  <c r="HIO470" i="5" s="1"/>
  <c r="HIQ470" i="5" s="1"/>
  <c r="HIS470" i="5" s="1"/>
  <c r="HIU470" i="5" s="1"/>
  <c r="HIW470" i="5" s="1"/>
  <c r="HIY470" i="5" s="1"/>
  <c r="HJA470" i="5" s="1"/>
  <c r="HJC470" i="5" s="1"/>
  <c r="HJE470" i="5" s="1"/>
  <c r="HJG470" i="5" s="1"/>
  <c r="HJI470" i="5" s="1"/>
  <c r="HJK470" i="5" s="1"/>
  <c r="HJM470" i="5" s="1"/>
  <c r="HJO470" i="5" s="1"/>
  <c r="HJQ470" i="5" s="1"/>
  <c r="HJS470" i="5" s="1"/>
  <c r="HJU470" i="5" s="1"/>
  <c r="HJW470" i="5" s="1"/>
  <c r="HJY470" i="5" s="1"/>
  <c r="HKA470" i="5" s="1"/>
  <c r="HKC470" i="5" s="1"/>
  <c r="HKE470" i="5" s="1"/>
  <c r="HKG470" i="5" s="1"/>
  <c r="HKI470" i="5" s="1"/>
  <c r="HKK470" i="5" s="1"/>
  <c r="HKM470" i="5" s="1"/>
  <c r="HKO470" i="5" s="1"/>
  <c r="HKQ470" i="5" s="1"/>
  <c r="HKS470" i="5" s="1"/>
  <c r="HKU470" i="5" s="1"/>
  <c r="HKW470" i="5" s="1"/>
  <c r="HKY470" i="5" s="1"/>
  <c r="HLA470" i="5" s="1"/>
  <c r="HLC470" i="5" s="1"/>
  <c r="HLE470" i="5" s="1"/>
  <c r="HLG470" i="5" s="1"/>
  <c r="HLI470" i="5" s="1"/>
  <c r="HLK470" i="5" s="1"/>
  <c r="HLM470" i="5" s="1"/>
  <c r="HLO470" i="5" s="1"/>
  <c r="HLQ470" i="5" s="1"/>
  <c r="HLS470" i="5" s="1"/>
  <c r="HLU470" i="5" s="1"/>
  <c r="HLW470" i="5" s="1"/>
  <c r="HLY470" i="5" s="1"/>
  <c r="HMA470" i="5" s="1"/>
  <c r="HMC470" i="5" s="1"/>
  <c r="HME470" i="5" s="1"/>
  <c r="HMG470" i="5" s="1"/>
  <c r="HMI470" i="5" s="1"/>
  <c r="HMK470" i="5" s="1"/>
  <c r="HMM470" i="5" s="1"/>
  <c r="HMO470" i="5" s="1"/>
  <c r="HMQ470" i="5" s="1"/>
  <c r="HMS470" i="5" s="1"/>
  <c r="HMU470" i="5" s="1"/>
  <c r="HMW470" i="5" s="1"/>
  <c r="HMY470" i="5" s="1"/>
  <c r="HNA470" i="5" s="1"/>
  <c r="HNC470" i="5" s="1"/>
  <c r="HNE470" i="5" s="1"/>
  <c r="HNG470" i="5" s="1"/>
  <c r="HNI470" i="5" s="1"/>
  <c r="HNK470" i="5" s="1"/>
  <c r="HNM470" i="5" s="1"/>
  <c r="HNO470" i="5" s="1"/>
  <c r="HNQ470" i="5" s="1"/>
  <c r="HNS470" i="5" s="1"/>
  <c r="HNU470" i="5" s="1"/>
  <c r="HNW470" i="5" s="1"/>
  <c r="HNY470" i="5" s="1"/>
  <c r="HOA470" i="5" s="1"/>
  <c r="HOC470" i="5" s="1"/>
  <c r="HOE470" i="5" s="1"/>
  <c r="HOG470" i="5" s="1"/>
  <c r="HOI470" i="5" s="1"/>
  <c r="HOK470" i="5" s="1"/>
  <c r="HOM470" i="5" s="1"/>
  <c r="HOO470" i="5" s="1"/>
  <c r="HOQ470" i="5" s="1"/>
  <c r="HOS470" i="5" s="1"/>
  <c r="HOU470" i="5" s="1"/>
  <c r="HOW470" i="5" s="1"/>
  <c r="HOY470" i="5" s="1"/>
  <c r="HPA470" i="5" s="1"/>
  <c r="HPC470" i="5" s="1"/>
  <c r="HPE470" i="5" s="1"/>
  <c r="HPG470" i="5" s="1"/>
  <c r="HPI470" i="5" s="1"/>
  <c r="HPK470" i="5" s="1"/>
  <c r="HPM470" i="5" s="1"/>
  <c r="HPO470" i="5" s="1"/>
  <c r="HPQ470" i="5" s="1"/>
  <c r="HPS470" i="5" s="1"/>
  <c r="HPU470" i="5" s="1"/>
  <c r="HPW470" i="5" s="1"/>
  <c r="HPY470" i="5" s="1"/>
  <c r="HQA470" i="5" s="1"/>
  <c r="HQC470" i="5" s="1"/>
  <c r="HQE470" i="5" s="1"/>
  <c r="HQG470" i="5" s="1"/>
  <c r="HQI470" i="5" s="1"/>
  <c r="HQK470" i="5" s="1"/>
  <c r="HQM470" i="5" s="1"/>
  <c r="HQO470" i="5" s="1"/>
  <c r="HQQ470" i="5" s="1"/>
  <c r="HQS470" i="5" s="1"/>
  <c r="HQU470" i="5" s="1"/>
  <c r="HQW470" i="5" s="1"/>
  <c r="HQY470" i="5" s="1"/>
  <c r="HRA470" i="5" s="1"/>
  <c r="HRC470" i="5" s="1"/>
  <c r="HRE470" i="5" s="1"/>
  <c r="HRG470" i="5" s="1"/>
  <c r="HRI470" i="5" s="1"/>
  <c r="HRK470" i="5" s="1"/>
  <c r="HRM470" i="5" s="1"/>
  <c r="HRO470" i="5" s="1"/>
  <c r="HRQ470" i="5" s="1"/>
  <c r="HRS470" i="5" s="1"/>
  <c r="HRU470" i="5" s="1"/>
  <c r="HRW470" i="5" s="1"/>
  <c r="HRY470" i="5" s="1"/>
  <c r="HSA470" i="5" s="1"/>
  <c r="HSC470" i="5" s="1"/>
  <c r="HSE470" i="5" s="1"/>
  <c r="HSG470" i="5" s="1"/>
  <c r="HSI470" i="5" s="1"/>
  <c r="HSK470" i="5" s="1"/>
  <c r="HSM470" i="5" s="1"/>
  <c r="HSO470" i="5" s="1"/>
  <c r="HSQ470" i="5" s="1"/>
  <c r="HSS470" i="5" s="1"/>
  <c r="HSU470" i="5" s="1"/>
  <c r="HSW470" i="5" s="1"/>
  <c r="HSY470" i="5" s="1"/>
  <c r="HTA470" i="5" s="1"/>
  <c r="HTC470" i="5" s="1"/>
  <c r="HTE470" i="5" s="1"/>
  <c r="HTG470" i="5" s="1"/>
  <c r="HTI470" i="5" s="1"/>
  <c r="HTK470" i="5" s="1"/>
  <c r="HTM470" i="5" s="1"/>
  <c r="HTO470" i="5" s="1"/>
  <c r="HTQ470" i="5" s="1"/>
  <c r="HTS470" i="5" s="1"/>
  <c r="HTU470" i="5" s="1"/>
  <c r="HTW470" i="5" s="1"/>
  <c r="HTY470" i="5" s="1"/>
  <c r="HUA470" i="5" s="1"/>
  <c r="HUC470" i="5" s="1"/>
  <c r="HUE470" i="5" s="1"/>
  <c r="HUG470" i="5" s="1"/>
  <c r="HUI470" i="5" s="1"/>
  <c r="HUK470" i="5" s="1"/>
  <c r="HUM470" i="5" s="1"/>
  <c r="HUO470" i="5" s="1"/>
  <c r="HUQ470" i="5" s="1"/>
  <c r="HUS470" i="5" s="1"/>
  <c r="HUU470" i="5" s="1"/>
  <c r="HUW470" i="5" s="1"/>
  <c r="HUY470" i="5" s="1"/>
  <c r="HVA470" i="5" s="1"/>
  <c r="HVC470" i="5" s="1"/>
  <c r="HVE470" i="5" s="1"/>
  <c r="HVG470" i="5" s="1"/>
  <c r="HVI470" i="5" s="1"/>
  <c r="HVK470" i="5" s="1"/>
  <c r="HVM470" i="5" s="1"/>
  <c r="HVO470" i="5" s="1"/>
  <c r="HVQ470" i="5" s="1"/>
  <c r="HVS470" i="5" s="1"/>
  <c r="HVU470" i="5" s="1"/>
  <c r="HVW470" i="5" s="1"/>
  <c r="HVY470" i="5" s="1"/>
  <c r="HWA470" i="5" s="1"/>
  <c r="HWC470" i="5" s="1"/>
  <c r="HWE470" i="5" s="1"/>
  <c r="HWG470" i="5" s="1"/>
  <c r="HWI470" i="5" s="1"/>
  <c r="HWK470" i="5" s="1"/>
  <c r="HWM470" i="5" s="1"/>
  <c r="HWO470" i="5" s="1"/>
  <c r="HWQ470" i="5" s="1"/>
  <c r="HWS470" i="5" s="1"/>
  <c r="HWU470" i="5" s="1"/>
  <c r="HWW470" i="5" s="1"/>
  <c r="HWY470" i="5" s="1"/>
  <c r="HXA470" i="5" s="1"/>
  <c r="HXC470" i="5" s="1"/>
  <c r="HXE470" i="5" s="1"/>
  <c r="HXG470" i="5" s="1"/>
  <c r="HXI470" i="5" s="1"/>
  <c r="HXK470" i="5" s="1"/>
  <c r="HXM470" i="5" s="1"/>
  <c r="HXO470" i="5" s="1"/>
  <c r="HXQ470" i="5" s="1"/>
  <c r="HXS470" i="5" s="1"/>
  <c r="HXU470" i="5" s="1"/>
  <c r="HXW470" i="5" s="1"/>
  <c r="HXY470" i="5" s="1"/>
  <c r="HYA470" i="5" s="1"/>
  <c r="HYC470" i="5" s="1"/>
  <c r="HYE470" i="5" s="1"/>
  <c r="HYG470" i="5" s="1"/>
  <c r="HYI470" i="5" s="1"/>
  <c r="HYK470" i="5" s="1"/>
  <c r="HYM470" i="5" s="1"/>
  <c r="HYO470" i="5" s="1"/>
  <c r="HYQ470" i="5" s="1"/>
  <c r="HYS470" i="5" s="1"/>
  <c r="HYU470" i="5" s="1"/>
  <c r="HYW470" i="5" s="1"/>
  <c r="HYY470" i="5" s="1"/>
  <c r="HZA470" i="5" s="1"/>
  <c r="HZC470" i="5" s="1"/>
  <c r="HZE470" i="5" s="1"/>
  <c r="HZG470" i="5" s="1"/>
  <c r="HZI470" i="5" s="1"/>
  <c r="HZK470" i="5" s="1"/>
  <c r="HZM470" i="5" s="1"/>
  <c r="HZO470" i="5" s="1"/>
  <c r="HZQ470" i="5" s="1"/>
  <c r="HZS470" i="5" s="1"/>
  <c r="HZU470" i="5" s="1"/>
  <c r="HZW470" i="5" s="1"/>
  <c r="HZY470" i="5" s="1"/>
  <c r="IAA470" i="5" s="1"/>
  <c r="IAC470" i="5" s="1"/>
  <c r="IAE470" i="5" s="1"/>
  <c r="IAG470" i="5" s="1"/>
  <c r="IAI470" i="5" s="1"/>
  <c r="IAK470" i="5" s="1"/>
  <c r="IAM470" i="5" s="1"/>
  <c r="IAO470" i="5" s="1"/>
  <c r="IAQ470" i="5" s="1"/>
  <c r="IAS470" i="5" s="1"/>
  <c r="IAU470" i="5" s="1"/>
  <c r="IAW470" i="5" s="1"/>
  <c r="IAY470" i="5" s="1"/>
  <c r="IBA470" i="5" s="1"/>
  <c r="IBC470" i="5" s="1"/>
  <c r="IBE470" i="5" s="1"/>
  <c r="IBG470" i="5" s="1"/>
  <c r="IBI470" i="5" s="1"/>
  <c r="IBK470" i="5" s="1"/>
  <c r="IBM470" i="5" s="1"/>
  <c r="IBO470" i="5" s="1"/>
  <c r="IBQ470" i="5" s="1"/>
  <c r="IBS470" i="5" s="1"/>
  <c r="IBU470" i="5" s="1"/>
  <c r="IBW470" i="5" s="1"/>
  <c r="IBY470" i="5" s="1"/>
  <c r="ICA470" i="5" s="1"/>
  <c r="ICC470" i="5" s="1"/>
  <c r="ICE470" i="5" s="1"/>
  <c r="ICG470" i="5" s="1"/>
  <c r="ICI470" i="5" s="1"/>
  <c r="ICK470" i="5" s="1"/>
  <c r="ICM470" i="5" s="1"/>
  <c r="ICO470" i="5" s="1"/>
  <c r="ICQ470" i="5" s="1"/>
  <c r="ICS470" i="5" s="1"/>
  <c r="ICU470" i="5" s="1"/>
  <c r="ICW470" i="5" s="1"/>
  <c r="ICY470" i="5" s="1"/>
  <c r="IDA470" i="5" s="1"/>
  <c r="IDC470" i="5" s="1"/>
  <c r="IDE470" i="5" s="1"/>
  <c r="IDG470" i="5" s="1"/>
  <c r="IDI470" i="5" s="1"/>
  <c r="IDK470" i="5" s="1"/>
  <c r="IDM470" i="5" s="1"/>
  <c r="IDO470" i="5" s="1"/>
  <c r="IDQ470" i="5" s="1"/>
  <c r="IDS470" i="5" s="1"/>
  <c r="IDU470" i="5" s="1"/>
  <c r="IDW470" i="5" s="1"/>
  <c r="IDY470" i="5" s="1"/>
  <c r="IEA470" i="5" s="1"/>
  <c r="IEC470" i="5" s="1"/>
  <c r="IEE470" i="5" s="1"/>
  <c r="IEG470" i="5" s="1"/>
  <c r="IEI470" i="5" s="1"/>
  <c r="IEK470" i="5" s="1"/>
  <c r="IEM470" i="5" s="1"/>
  <c r="IEO470" i="5" s="1"/>
  <c r="IEQ470" i="5" s="1"/>
  <c r="IES470" i="5" s="1"/>
  <c r="IEU470" i="5" s="1"/>
  <c r="IEW470" i="5" s="1"/>
  <c r="IEY470" i="5" s="1"/>
  <c r="IFA470" i="5" s="1"/>
  <c r="IFC470" i="5" s="1"/>
  <c r="IFE470" i="5" s="1"/>
  <c r="IFG470" i="5" s="1"/>
  <c r="IFI470" i="5" s="1"/>
  <c r="IFK470" i="5" s="1"/>
  <c r="IFM470" i="5" s="1"/>
  <c r="IFO470" i="5" s="1"/>
  <c r="IFQ470" i="5" s="1"/>
  <c r="IFS470" i="5" s="1"/>
  <c r="IFU470" i="5" s="1"/>
  <c r="IFW470" i="5" s="1"/>
  <c r="IFY470" i="5" s="1"/>
  <c r="IGA470" i="5" s="1"/>
  <c r="IGC470" i="5" s="1"/>
  <c r="IGE470" i="5" s="1"/>
  <c r="IGG470" i="5" s="1"/>
  <c r="IGI470" i="5" s="1"/>
  <c r="IGK470" i="5" s="1"/>
  <c r="IGM470" i="5" s="1"/>
  <c r="IGO470" i="5" s="1"/>
  <c r="IGQ470" i="5" s="1"/>
  <c r="IGS470" i="5" s="1"/>
  <c r="IGU470" i="5" s="1"/>
  <c r="IGW470" i="5" s="1"/>
  <c r="IGY470" i="5" s="1"/>
  <c r="IHA470" i="5" s="1"/>
  <c r="IHC470" i="5" s="1"/>
  <c r="IHE470" i="5" s="1"/>
  <c r="IHG470" i="5" s="1"/>
  <c r="IHI470" i="5" s="1"/>
  <c r="IHK470" i="5" s="1"/>
  <c r="IHM470" i="5" s="1"/>
  <c r="IHO470" i="5" s="1"/>
  <c r="IHQ470" i="5" s="1"/>
  <c r="IHS470" i="5" s="1"/>
  <c r="IHU470" i="5" s="1"/>
  <c r="IHW470" i="5" s="1"/>
  <c r="IHY470" i="5" s="1"/>
  <c r="IIA470" i="5" s="1"/>
  <c r="IIC470" i="5" s="1"/>
  <c r="IIE470" i="5" s="1"/>
  <c r="IIG470" i="5" s="1"/>
  <c r="III470" i="5" s="1"/>
  <c r="IIK470" i="5" s="1"/>
  <c r="IIM470" i="5" s="1"/>
  <c r="IIO470" i="5" s="1"/>
  <c r="IIQ470" i="5" s="1"/>
  <c r="IIS470" i="5" s="1"/>
  <c r="IIU470" i="5" s="1"/>
  <c r="IIW470" i="5" s="1"/>
  <c r="IIY470" i="5" s="1"/>
  <c r="IJA470" i="5" s="1"/>
  <c r="IJC470" i="5" s="1"/>
  <c r="IJE470" i="5" s="1"/>
  <c r="IJG470" i="5" s="1"/>
  <c r="IJI470" i="5" s="1"/>
  <c r="IJK470" i="5" s="1"/>
  <c r="IJM470" i="5" s="1"/>
  <c r="IJO470" i="5" s="1"/>
  <c r="IJQ470" i="5" s="1"/>
  <c r="IJS470" i="5" s="1"/>
  <c r="IJU470" i="5" s="1"/>
  <c r="IJW470" i="5" s="1"/>
  <c r="IJY470" i="5" s="1"/>
  <c r="IKA470" i="5" s="1"/>
  <c r="IKC470" i="5" s="1"/>
  <c r="IKE470" i="5" s="1"/>
  <c r="IKG470" i="5" s="1"/>
  <c r="IKI470" i="5" s="1"/>
  <c r="IKK470" i="5" s="1"/>
  <c r="IKM470" i="5" s="1"/>
  <c r="IKO470" i="5" s="1"/>
  <c r="IKQ470" i="5" s="1"/>
  <c r="IKS470" i="5" s="1"/>
  <c r="IKU470" i="5" s="1"/>
  <c r="IKW470" i="5" s="1"/>
  <c r="IKY470" i="5" s="1"/>
  <c r="ILA470" i="5" s="1"/>
  <c r="ILC470" i="5" s="1"/>
  <c r="ILE470" i="5" s="1"/>
  <c r="ILG470" i="5" s="1"/>
  <c r="ILI470" i="5" s="1"/>
  <c r="ILK470" i="5" s="1"/>
  <c r="ILM470" i="5" s="1"/>
  <c r="ILO470" i="5" s="1"/>
  <c r="ILQ470" i="5" s="1"/>
  <c r="ILS470" i="5" s="1"/>
  <c r="ILU470" i="5" s="1"/>
  <c r="ILW470" i="5" s="1"/>
  <c r="ILY470" i="5" s="1"/>
  <c r="IMA470" i="5" s="1"/>
  <c r="IMC470" i="5" s="1"/>
  <c r="IME470" i="5" s="1"/>
  <c r="IMG470" i="5" s="1"/>
  <c r="IMI470" i="5" s="1"/>
  <c r="IMK470" i="5" s="1"/>
  <c r="IMM470" i="5" s="1"/>
  <c r="IMO470" i="5" s="1"/>
  <c r="IMQ470" i="5" s="1"/>
  <c r="IMS470" i="5" s="1"/>
  <c r="IMU470" i="5" s="1"/>
  <c r="IMW470" i="5" s="1"/>
  <c r="IMY470" i="5" s="1"/>
  <c r="INA470" i="5" s="1"/>
  <c r="INC470" i="5" s="1"/>
  <c r="INE470" i="5" s="1"/>
  <c r="ING470" i="5" s="1"/>
  <c r="INI470" i="5" s="1"/>
  <c r="INK470" i="5" s="1"/>
  <c r="INM470" i="5" s="1"/>
  <c r="INO470" i="5" s="1"/>
  <c r="INQ470" i="5" s="1"/>
  <c r="INS470" i="5" s="1"/>
  <c r="INU470" i="5" s="1"/>
  <c r="INW470" i="5" s="1"/>
  <c r="INY470" i="5" s="1"/>
  <c r="IOA470" i="5" s="1"/>
  <c r="IOC470" i="5" s="1"/>
  <c r="IOE470" i="5" s="1"/>
  <c r="IOG470" i="5" s="1"/>
  <c r="IOI470" i="5" s="1"/>
  <c r="IOK470" i="5" s="1"/>
  <c r="IOM470" i="5" s="1"/>
  <c r="IOO470" i="5" s="1"/>
  <c r="IOQ470" i="5" s="1"/>
  <c r="IOS470" i="5" s="1"/>
  <c r="IOU470" i="5" s="1"/>
  <c r="IOW470" i="5" s="1"/>
  <c r="IOY470" i="5" s="1"/>
  <c r="IPA470" i="5" s="1"/>
  <c r="IPC470" i="5" s="1"/>
  <c r="IPE470" i="5" s="1"/>
  <c r="IPG470" i="5" s="1"/>
  <c r="IPI470" i="5" s="1"/>
  <c r="IPK470" i="5" s="1"/>
  <c r="IPM470" i="5" s="1"/>
  <c r="IPO470" i="5" s="1"/>
  <c r="IPQ470" i="5" s="1"/>
  <c r="IPS470" i="5" s="1"/>
  <c r="IPU470" i="5" s="1"/>
  <c r="IPW470" i="5" s="1"/>
  <c r="IPY470" i="5" s="1"/>
  <c r="IQA470" i="5" s="1"/>
  <c r="IQC470" i="5" s="1"/>
  <c r="IQE470" i="5" s="1"/>
  <c r="IQG470" i="5" s="1"/>
  <c r="IQI470" i="5" s="1"/>
  <c r="IQK470" i="5" s="1"/>
  <c r="IQM470" i="5" s="1"/>
  <c r="IQO470" i="5" s="1"/>
  <c r="IQQ470" i="5" s="1"/>
  <c r="IQS470" i="5" s="1"/>
  <c r="IQU470" i="5" s="1"/>
  <c r="IQW470" i="5" s="1"/>
  <c r="IQY470" i="5" s="1"/>
  <c r="IRA470" i="5" s="1"/>
  <c r="IRC470" i="5" s="1"/>
  <c r="IRE470" i="5" s="1"/>
  <c r="IRG470" i="5" s="1"/>
  <c r="IRI470" i="5" s="1"/>
  <c r="IRK470" i="5" s="1"/>
  <c r="IRM470" i="5" s="1"/>
  <c r="IRO470" i="5" s="1"/>
  <c r="IRQ470" i="5" s="1"/>
  <c r="IRS470" i="5" s="1"/>
  <c r="IRU470" i="5" s="1"/>
  <c r="IRW470" i="5" s="1"/>
  <c r="IRY470" i="5" s="1"/>
  <c r="ISA470" i="5" s="1"/>
  <c r="ISC470" i="5" s="1"/>
  <c r="ISE470" i="5" s="1"/>
  <c r="ISG470" i="5" s="1"/>
  <c r="ISI470" i="5" s="1"/>
  <c r="ISK470" i="5" s="1"/>
  <c r="ISM470" i="5" s="1"/>
  <c r="ISO470" i="5" s="1"/>
  <c r="ISQ470" i="5" s="1"/>
  <c r="ISS470" i="5" s="1"/>
  <c r="ISU470" i="5" s="1"/>
  <c r="ISW470" i="5" s="1"/>
  <c r="ISY470" i="5" s="1"/>
  <c r="ITA470" i="5" s="1"/>
  <c r="ITC470" i="5" s="1"/>
  <c r="ITE470" i="5" s="1"/>
  <c r="ITG470" i="5" s="1"/>
  <c r="ITI470" i="5" s="1"/>
  <c r="ITK470" i="5" s="1"/>
  <c r="ITM470" i="5" s="1"/>
  <c r="ITO470" i="5" s="1"/>
  <c r="ITQ470" i="5" s="1"/>
  <c r="ITS470" i="5" s="1"/>
  <c r="ITU470" i="5" s="1"/>
  <c r="ITW470" i="5" s="1"/>
  <c r="ITY470" i="5" s="1"/>
  <c r="IUA470" i="5" s="1"/>
  <c r="IUC470" i="5" s="1"/>
  <c r="IUE470" i="5" s="1"/>
  <c r="IUG470" i="5" s="1"/>
  <c r="IUI470" i="5" s="1"/>
  <c r="IUK470" i="5" s="1"/>
  <c r="IUM470" i="5" s="1"/>
  <c r="IUO470" i="5" s="1"/>
  <c r="IUQ470" i="5" s="1"/>
  <c r="IUS470" i="5" s="1"/>
  <c r="IUU470" i="5" s="1"/>
  <c r="IUW470" i="5" s="1"/>
  <c r="IUY470" i="5" s="1"/>
  <c r="IVA470" i="5" s="1"/>
  <c r="IVC470" i="5" s="1"/>
  <c r="IVE470" i="5" s="1"/>
  <c r="IVG470" i="5" s="1"/>
  <c r="IVI470" i="5" s="1"/>
  <c r="IVK470" i="5" s="1"/>
  <c r="IVM470" i="5" s="1"/>
  <c r="IVO470" i="5" s="1"/>
  <c r="IVQ470" i="5" s="1"/>
  <c r="IVS470" i="5" s="1"/>
  <c r="IVU470" i="5" s="1"/>
  <c r="IVW470" i="5" s="1"/>
  <c r="IVY470" i="5" s="1"/>
  <c r="IWA470" i="5" s="1"/>
  <c r="IWC470" i="5" s="1"/>
  <c r="IWE470" i="5" s="1"/>
  <c r="IWG470" i="5" s="1"/>
  <c r="IWI470" i="5" s="1"/>
  <c r="IWK470" i="5" s="1"/>
  <c r="IWM470" i="5" s="1"/>
  <c r="IWO470" i="5" s="1"/>
  <c r="IWQ470" i="5" s="1"/>
  <c r="IWS470" i="5" s="1"/>
  <c r="IWU470" i="5" s="1"/>
  <c r="IWW470" i="5" s="1"/>
  <c r="IWY470" i="5" s="1"/>
  <c r="IXA470" i="5" s="1"/>
  <c r="IXC470" i="5" s="1"/>
  <c r="IXE470" i="5" s="1"/>
  <c r="IXG470" i="5" s="1"/>
  <c r="IXI470" i="5" s="1"/>
  <c r="IXK470" i="5" s="1"/>
  <c r="IXM470" i="5" s="1"/>
  <c r="IXO470" i="5" s="1"/>
  <c r="IXQ470" i="5" s="1"/>
  <c r="IXS470" i="5" s="1"/>
  <c r="IXU470" i="5" s="1"/>
  <c r="IXW470" i="5" s="1"/>
  <c r="IXY470" i="5" s="1"/>
  <c r="IYA470" i="5" s="1"/>
  <c r="IYC470" i="5" s="1"/>
  <c r="IYE470" i="5" s="1"/>
  <c r="IYG470" i="5" s="1"/>
  <c r="IYI470" i="5" s="1"/>
  <c r="IYK470" i="5" s="1"/>
  <c r="IYM470" i="5" s="1"/>
  <c r="IYO470" i="5" s="1"/>
  <c r="IYQ470" i="5" s="1"/>
  <c r="IYS470" i="5" s="1"/>
  <c r="IYU470" i="5" s="1"/>
  <c r="IYW470" i="5" s="1"/>
  <c r="IYY470" i="5" s="1"/>
  <c r="IZA470" i="5" s="1"/>
  <c r="IZC470" i="5" s="1"/>
  <c r="IZE470" i="5" s="1"/>
  <c r="IZG470" i="5" s="1"/>
  <c r="IZI470" i="5" s="1"/>
  <c r="IZK470" i="5" s="1"/>
  <c r="IZM470" i="5" s="1"/>
  <c r="IZO470" i="5" s="1"/>
  <c r="IZQ470" i="5" s="1"/>
  <c r="IZS470" i="5" s="1"/>
  <c r="IZU470" i="5" s="1"/>
  <c r="IZW470" i="5" s="1"/>
  <c r="IZY470" i="5" s="1"/>
  <c r="JAA470" i="5" s="1"/>
  <c r="JAC470" i="5" s="1"/>
  <c r="JAE470" i="5" s="1"/>
  <c r="JAG470" i="5" s="1"/>
  <c r="JAI470" i="5" s="1"/>
  <c r="JAK470" i="5" s="1"/>
  <c r="JAM470" i="5" s="1"/>
  <c r="JAO470" i="5" s="1"/>
  <c r="JAQ470" i="5" s="1"/>
  <c r="JAS470" i="5" s="1"/>
  <c r="JAU470" i="5" s="1"/>
  <c r="JAW470" i="5" s="1"/>
  <c r="JAY470" i="5" s="1"/>
  <c r="JBA470" i="5" s="1"/>
  <c r="JBC470" i="5" s="1"/>
  <c r="JBE470" i="5" s="1"/>
  <c r="JBG470" i="5" s="1"/>
  <c r="JBI470" i="5" s="1"/>
  <c r="JBK470" i="5" s="1"/>
  <c r="JBM470" i="5" s="1"/>
  <c r="JBO470" i="5" s="1"/>
  <c r="JBQ470" i="5" s="1"/>
  <c r="JBS470" i="5" s="1"/>
  <c r="JBU470" i="5" s="1"/>
  <c r="JBW470" i="5" s="1"/>
  <c r="JBY470" i="5" s="1"/>
  <c r="JCA470" i="5" s="1"/>
  <c r="JCC470" i="5" s="1"/>
  <c r="JCE470" i="5" s="1"/>
  <c r="JCG470" i="5" s="1"/>
  <c r="JCI470" i="5" s="1"/>
  <c r="JCK470" i="5" s="1"/>
  <c r="JCM470" i="5" s="1"/>
  <c r="JCO470" i="5" s="1"/>
  <c r="JCQ470" i="5" s="1"/>
  <c r="JCS470" i="5" s="1"/>
  <c r="JCU470" i="5" s="1"/>
  <c r="JCW470" i="5" s="1"/>
  <c r="JCY470" i="5" s="1"/>
  <c r="JDA470" i="5" s="1"/>
  <c r="JDC470" i="5" s="1"/>
  <c r="JDE470" i="5" s="1"/>
  <c r="JDG470" i="5" s="1"/>
  <c r="JDI470" i="5" s="1"/>
  <c r="JDK470" i="5" s="1"/>
  <c r="JDM470" i="5" s="1"/>
  <c r="JDO470" i="5" s="1"/>
  <c r="JDQ470" i="5" s="1"/>
  <c r="JDS470" i="5" s="1"/>
  <c r="JDU470" i="5" s="1"/>
  <c r="JDW470" i="5" s="1"/>
  <c r="JDY470" i="5" s="1"/>
  <c r="JEA470" i="5" s="1"/>
  <c r="JEC470" i="5" s="1"/>
  <c r="JEE470" i="5" s="1"/>
  <c r="JEG470" i="5" s="1"/>
  <c r="JEI470" i="5" s="1"/>
  <c r="JEK470" i="5" s="1"/>
  <c r="JEM470" i="5" s="1"/>
  <c r="JEO470" i="5" s="1"/>
  <c r="JEQ470" i="5" s="1"/>
  <c r="JES470" i="5" s="1"/>
  <c r="JEU470" i="5" s="1"/>
  <c r="JEW470" i="5" s="1"/>
  <c r="JEY470" i="5" s="1"/>
  <c r="JFA470" i="5" s="1"/>
  <c r="JFC470" i="5" s="1"/>
  <c r="JFE470" i="5" s="1"/>
  <c r="JFG470" i="5" s="1"/>
  <c r="JFI470" i="5" s="1"/>
  <c r="JFK470" i="5" s="1"/>
  <c r="JFM470" i="5" s="1"/>
  <c r="JFO470" i="5" s="1"/>
  <c r="JFQ470" i="5" s="1"/>
  <c r="JFS470" i="5" s="1"/>
  <c r="JFU470" i="5" s="1"/>
  <c r="JFW470" i="5" s="1"/>
  <c r="JFY470" i="5" s="1"/>
  <c r="JGA470" i="5" s="1"/>
  <c r="JGC470" i="5" s="1"/>
  <c r="JGE470" i="5" s="1"/>
  <c r="JGG470" i="5" s="1"/>
  <c r="JGI470" i="5" s="1"/>
  <c r="JGK470" i="5" s="1"/>
  <c r="JGM470" i="5" s="1"/>
  <c r="JGO470" i="5" s="1"/>
  <c r="JGQ470" i="5" s="1"/>
  <c r="JGS470" i="5" s="1"/>
  <c r="JGU470" i="5" s="1"/>
  <c r="JGW470" i="5" s="1"/>
  <c r="JGY470" i="5" s="1"/>
  <c r="JHA470" i="5" s="1"/>
  <c r="JHC470" i="5" s="1"/>
  <c r="JHE470" i="5" s="1"/>
  <c r="JHG470" i="5" s="1"/>
  <c r="JHI470" i="5" s="1"/>
  <c r="JHK470" i="5" s="1"/>
  <c r="JHM470" i="5" s="1"/>
  <c r="JHO470" i="5" s="1"/>
  <c r="JHQ470" i="5" s="1"/>
  <c r="JHS470" i="5" s="1"/>
  <c r="JHU470" i="5" s="1"/>
  <c r="JHW470" i="5" s="1"/>
  <c r="JHY470" i="5" s="1"/>
  <c r="JIA470" i="5" s="1"/>
  <c r="JIC470" i="5" s="1"/>
  <c r="JIE470" i="5" s="1"/>
  <c r="JIG470" i="5" s="1"/>
  <c r="JII470" i="5" s="1"/>
  <c r="JIK470" i="5" s="1"/>
  <c r="JIM470" i="5" s="1"/>
  <c r="JIO470" i="5" s="1"/>
  <c r="JIQ470" i="5" s="1"/>
  <c r="JIS470" i="5" s="1"/>
  <c r="JIU470" i="5" s="1"/>
  <c r="JIW470" i="5" s="1"/>
  <c r="JIY470" i="5" s="1"/>
  <c r="JJA470" i="5" s="1"/>
  <c r="JJC470" i="5" s="1"/>
  <c r="JJE470" i="5" s="1"/>
  <c r="JJG470" i="5" s="1"/>
  <c r="JJI470" i="5" s="1"/>
  <c r="JJK470" i="5" s="1"/>
  <c r="JJM470" i="5" s="1"/>
  <c r="JJO470" i="5" s="1"/>
  <c r="JJQ470" i="5" s="1"/>
  <c r="JJS470" i="5" s="1"/>
  <c r="JJU470" i="5" s="1"/>
  <c r="JJW470" i="5" s="1"/>
  <c r="JJY470" i="5" s="1"/>
  <c r="JKA470" i="5" s="1"/>
  <c r="JKC470" i="5" s="1"/>
  <c r="JKE470" i="5" s="1"/>
  <c r="JKG470" i="5" s="1"/>
  <c r="JKI470" i="5" s="1"/>
  <c r="JKK470" i="5" s="1"/>
  <c r="JKM470" i="5" s="1"/>
  <c r="JKO470" i="5" s="1"/>
  <c r="JKQ470" i="5" s="1"/>
  <c r="JKS470" i="5" s="1"/>
  <c r="JKU470" i="5" s="1"/>
  <c r="JKW470" i="5" s="1"/>
  <c r="JKY470" i="5" s="1"/>
  <c r="JLA470" i="5" s="1"/>
  <c r="JLC470" i="5" s="1"/>
  <c r="JLE470" i="5" s="1"/>
  <c r="JLG470" i="5" s="1"/>
  <c r="JLI470" i="5" s="1"/>
  <c r="JLK470" i="5" s="1"/>
  <c r="JLM470" i="5" s="1"/>
  <c r="JLO470" i="5" s="1"/>
  <c r="JLQ470" i="5" s="1"/>
  <c r="JLS470" i="5" s="1"/>
  <c r="JLU470" i="5" s="1"/>
  <c r="JLW470" i="5" s="1"/>
  <c r="JLY470" i="5" s="1"/>
  <c r="JMA470" i="5" s="1"/>
  <c r="JMC470" i="5" s="1"/>
  <c r="JME470" i="5" s="1"/>
  <c r="JMG470" i="5" s="1"/>
  <c r="JMI470" i="5" s="1"/>
  <c r="JMK470" i="5" s="1"/>
  <c r="JMM470" i="5" s="1"/>
  <c r="JMO470" i="5" s="1"/>
  <c r="JMQ470" i="5" s="1"/>
  <c r="JMS470" i="5" s="1"/>
  <c r="JMU470" i="5" s="1"/>
  <c r="JMW470" i="5" s="1"/>
  <c r="JMY470" i="5" s="1"/>
  <c r="JNA470" i="5" s="1"/>
  <c r="JNC470" i="5" s="1"/>
  <c r="JNE470" i="5" s="1"/>
  <c r="JNG470" i="5" s="1"/>
  <c r="JNI470" i="5" s="1"/>
  <c r="JNK470" i="5" s="1"/>
  <c r="JNM470" i="5" s="1"/>
  <c r="JNO470" i="5" s="1"/>
  <c r="JNQ470" i="5" s="1"/>
  <c r="JNS470" i="5" s="1"/>
  <c r="JNU470" i="5" s="1"/>
  <c r="JNW470" i="5" s="1"/>
  <c r="JNY470" i="5" s="1"/>
  <c r="JOA470" i="5" s="1"/>
  <c r="JOC470" i="5" s="1"/>
  <c r="JOE470" i="5" s="1"/>
  <c r="JOG470" i="5" s="1"/>
  <c r="JOI470" i="5" s="1"/>
  <c r="JOK470" i="5" s="1"/>
  <c r="JOM470" i="5" s="1"/>
  <c r="JOO470" i="5" s="1"/>
  <c r="JOQ470" i="5" s="1"/>
  <c r="JOS470" i="5" s="1"/>
  <c r="JOU470" i="5" s="1"/>
  <c r="JOW470" i="5" s="1"/>
  <c r="JOY470" i="5" s="1"/>
  <c r="JPA470" i="5" s="1"/>
  <c r="JPC470" i="5" s="1"/>
  <c r="JPE470" i="5" s="1"/>
  <c r="JPG470" i="5" s="1"/>
  <c r="JPI470" i="5" s="1"/>
  <c r="JPK470" i="5" s="1"/>
  <c r="JPM470" i="5" s="1"/>
  <c r="JPO470" i="5" s="1"/>
  <c r="JPQ470" i="5" s="1"/>
  <c r="JPS470" i="5" s="1"/>
  <c r="JPU470" i="5" s="1"/>
  <c r="JPW470" i="5" s="1"/>
  <c r="JPY470" i="5" s="1"/>
  <c r="JQA470" i="5" s="1"/>
  <c r="JQC470" i="5" s="1"/>
  <c r="JQE470" i="5" s="1"/>
  <c r="JQG470" i="5" s="1"/>
  <c r="JQI470" i="5" s="1"/>
  <c r="JQK470" i="5" s="1"/>
  <c r="JQM470" i="5" s="1"/>
  <c r="JQO470" i="5" s="1"/>
  <c r="JQQ470" i="5" s="1"/>
  <c r="JQS470" i="5" s="1"/>
  <c r="JQU470" i="5" s="1"/>
  <c r="JQW470" i="5" s="1"/>
  <c r="JQY470" i="5" s="1"/>
  <c r="JRA470" i="5" s="1"/>
  <c r="JRC470" i="5" s="1"/>
  <c r="JRE470" i="5" s="1"/>
  <c r="JRG470" i="5" s="1"/>
  <c r="JRI470" i="5" s="1"/>
  <c r="JRK470" i="5" s="1"/>
  <c r="JRM470" i="5" s="1"/>
  <c r="JRO470" i="5" s="1"/>
  <c r="JRQ470" i="5" s="1"/>
  <c r="JRS470" i="5" s="1"/>
  <c r="JRU470" i="5" s="1"/>
  <c r="JRW470" i="5" s="1"/>
  <c r="JRY470" i="5" s="1"/>
  <c r="JSA470" i="5" s="1"/>
  <c r="JSC470" i="5" s="1"/>
  <c r="JSE470" i="5" s="1"/>
  <c r="JSG470" i="5" s="1"/>
  <c r="JSI470" i="5" s="1"/>
  <c r="JSK470" i="5" s="1"/>
  <c r="JSM470" i="5" s="1"/>
  <c r="JSO470" i="5" s="1"/>
  <c r="JSQ470" i="5" s="1"/>
  <c r="JSS470" i="5" s="1"/>
  <c r="JSU470" i="5" s="1"/>
  <c r="JSW470" i="5" s="1"/>
  <c r="JSY470" i="5" s="1"/>
  <c r="JTA470" i="5" s="1"/>
  <c r="JTC470" i="5" s="1"/>
  <c r="JTE470" i="5" s="1"/>
  <c r="JTG470" i="5" s="1"/>
  <c r="JTI470" i="5" s="1"/>
  <c r="JTK470" i="5" s="1"/>
  <c r="JTM470" i="5" s="1"/>
  <c r="JTO470" i="5" s="1"/>
  <c r="JTQ470" i="5" s="1"/>
  <c r="JTS470" i="5" s="1"/>
  <c r="JTU470" i="5" s="1"/>
  <c r="JTW470" i="5" s="1"/>
  <c r="JTY470" i="5" s="1"/>
  <c r="JUA470" i="5" s="1"/>
  <c r="JUC470" i="5" s="1"/>
  <c r="JUE470" i="5" s="1"/>
  <c r="JUG470" i="5" s="1"/>
  <c r="JUI470" i="5" s="1"/>
  <c r="JUK470" i="5" s="1"/>
  <c r="JUM470" i="5" s="1"/>
  <c r="JUO470" i="5" s="1"/>
  <c r="JUQ470" i="5" s="1"/>
  <c r="JUS470" i="5" s="1"/>
  <c r="JUU470" i="5" s="1"/>
  <c r="JUW470" i="5" s="1"/>
  <c r="JUY470" i="5" s="1"/>
  <c r="JVA470" i="5" s="1"/>
  <c r="JVC470" i="5" s="1"/>
  <c r="JVE470" i="5" s="1"/>
  <c r="JVG470" i="5" s="1"/>
  <c r="JVI470" i="5" s="1"/>
  <c r="JVK470" i="5" s="1"/>
  <c r="JVM470" i="5" s="1"/>
  <c r="JVO470" i="5" s="1"/>
  <c r="JVQ470" i="5" s="1"/>
  <c r="JVS470" i="5" s="1"/>
  <c r="JVU470" i="5" s="1"/>
  <c r="JVW470" i="5" s="1"/>
  <c r="JVY470" i="5" s="1"/>
  <c r="JWA470" i="5" s="1"/>
  <c r="JWC470" i="5" s="1"/>
  <c r="JWE470" i="5" s="1"/>
  <c r="JWG470" i="5" s="1"/>
  <c r="JWI470" i="5" s="1"/>
  <c r="JWK470" i="5" s="1"/>
  <c r="JWM470" i="5" s="1"/>
  <c r="JWO470" i="5" s="1"/>
  <c r="JWQ470" i="5" s="1"/>
  <c r="JWS470" i="5" s="1"/>
  <c r="JWU470" i="5" s="1"/>
  <c r="JWW470" i="5" s="1"/>
  <c r="JWY470" i="5" s="1"/>
  <c r="JXA470" i="5" s="1"/>
  <c r="JXC470" i="5" s="1"/>
  <c r="JXE470" i="5" s="1"/>
  <c r="JXG470" i="5" s="1"/>
  <c r="JXI470" i="5" s="1"/>
  <c r="JXK470" i="5" s="1"/>
  <c r="JXM470" i="5" s="1"/>
  <c r="JXO470" i="5" s="1"/>
  <c r="JXQ470" i="5" s="1"/>
  <c r="JXS470" i="5" s="1"/>
  <c r="JXU470" i="5" s="1"/>
  <c r="JXW470" i="5" s="1"/>
  <c r="JXY470" i="5" s="1"/>
  <c r="JYA470" i="5" s="1"/>
  <c r="JYC470" i="5" s="1"/>
  <c r="JYE470" i="5" s="1"/>
  <c r="JYG470" i="5" s="1"/>
  <c r="JYI470" i="5" s="1"/>
  <c r="JYK470" i="5" s="1"/>
  <c r="JYM470" i="5" s="1"/>
  <c r="JYO470" i="5" s="1"/>
  <c r="JYQ470" i="5" s="1"/>
  <c r="JYS470" i="5" s="1"/>
  <c r="JYU470" i="5" s="1"/>
  <c r="JYW470" i="5" s="1"/>
  <c r="JYY470" i="5" s="1"/>
  <c r="JZA470" i="5" s="1"/>
  <c r="JZC470" i="5" s="1"/>
  <c r="JZE470" i="5" s="1"/>
  <c r="JZG470" i="5" s="1"/>
  <c r="JZI470" i="5" s="1"/>
  <c r="JZK470" i="5" s="1"/>
  <c r="JZM470" i="5" s="1"/>
  <c r="JZO470" i="5" s="1"/>
  <c r="JZQ470" i="5" s="1"/>
  <c r="JZS470" i="5" s="1"/>
  <c r="JZU470" i="5" s="1"/>
  <c r="JZW470" i="5" s="1"/>
  <c r="JZY470" i="5" s="1"/>
  <c r="KAA470" i="5" s="1"/>
  <c r="KAC470" i="5" s="1"/>
  <c r="KAE470" i="5" s="1"/>
  <c r="KAG470" i="5" s="1"/>
  <c r="KAI470" i="5" s="1"/>
  <c r="KAK470" i="5" s="1"/>
  <c r="KAM470" i="5" s="1"/>
  <c r="KAO470" i="5" s="1"/>
  <c r="KAQ470" i="5" s="1"/>
  <c r="KAS470" i="5" s="1"/>
  <c r="KAU470" i="5" s="1"/>
  <c r="KAW470" i="5" s="1"/>
  <c r="KAY470" i="5" s="1"/>
  <c r="KBA470" i="5" s="1"/>
  <c r="KBC470" i="5" s="1"/>
  <c r="KBE470" i="5" s="1"/>
  <c r="KBG470" i="5" s="1"/>
  <c r="KBI470" i="5" s="1"/>
  <c r="KBK470" i="5" s="1"/>
  <c r="KBM470" i="5" s="1"/>
  <c r="KBO470" i="5" s="1"/>
  <c r="KBQ470" i="5" s="1"/>
  <c r="KBS470" i="5" s="1"/>
  <c r="KBU470" i="5" s="1"/>
  <c r="KBW470" i="5" s="1"/>
  <c r="KBY470" i="5" s="1"/>
  <c r="KCA470" i="5" s="1"/>
  <c r="KCC470" i="5" s="1"/>
  <c r="KCE470" i="5" s="1"/>
  <c r="KCG470" i="5" s="1"/>
  <c r="KCI470" i="5" s="1"/>
  <c r="KCK470" i="5" s="1"/>
  <c r="KCM470" i="5" s="1"/>
  <c r="KCO470" i="5" s="1"/>
  <c r="KCQ470" i="5" s="1"/>
  <c r="KCS470" i="5" s="1"/>
  <c r="KCU470" i="5" s="1"/>
  <c r="KCW470" i="5" s="1"/>
  <c r="KCY470" i="5" s="1"/>
  <c r="KDA470" i="5" s="1"/>
  <c r="KDC470" i="5" s="1"/>
  <c r="KDE470" i="5" s="1"/>
  <c r="KDG470" i="5" s="1"/>
  <c r="KDI470" i="5" s="1"/>
  <c r="KDK470" i="5" s="1"/>
  <c r="KDM470" i="5" s="1"/>
  <c r="KDO470" i="5" s="1"/>
  <c r="KDQ470" i="5" s="1"/>
  <c r="KDS470" i="5" s="1"/>
  <c r="KDU470" i="5" s="1"/>
  <c r="KDW470" i="5" s="1"/>
  <c r="KDY470" i="5" s="1"/>
  <c r="KEA470" i="5" s="1"/>
  <c r="KEC470" i="5" s="1"/>
  <c r="KEE470" i="5" s="1"/>
  <c r="KEG470" i="5" s="1"/>
  <c r="KEI470" i="5" s="1"/>
  <c r="KEK470" i="5" s="1"/>
  <c r="KEM470" i="5" s="1"/>
  <c r="KEO470" i="5" s="1"/>
  <c r="KEQ470" i="5" s="1"/>
  <c r="KES470" i="5" s="1"/>
  <c r="KEU470" i="5" s="1"/>
  <c r="KEW470" i="5" s="1"/>
  <c r="KEY470" i="5" s="1"/>
  <c r="KFA470" i="5" s="1"/>
  <c r="KFC470" i="5" s="1"/>
  <c r="KFE470" i="5" s="1"/>
  <c r="KFG470" i="5" s="1"/>
  <c r="KFI470" i="5" s="1"/>
  <c r="KFK470" i="5" s="1"/>
  <c r="KFM470" i="5" s="1"/>
  <c r="KFO470" i="5" s="1"/>
  <c r="KFQ470" i="5" s="1"/>
  <c r="KFS470" i="5" s="1"/>
  <c r="KFU470" i="5" s="1"/>
  <c r="KFW470" i="5" s="1"/>
  <c r="KFY470" i="5" s="1"/>
  <c r="KGA470" i="5" s="1"/>
  <c r="KGC470" i="5" s="1"/>
  <c r="KGE470" i="5" s="1"/>
  <c r="KGG470" i="5" s="1"/>
  <c r="KGI470" i="5" s="1"/>
  <c r="KGK470" i="5" s="1"/>
  <c r="KGM470" i="5" s="1"/>
  <c r="KGO470" i="5" s="1"/>
  <c r="KGQ470" i="5" s="1"/>
  <c r="KGS470" i="5" s="1"/>
  <c r="KGU470" i="5" s="1"/>
  <c r="KGW470" i="5" s="1"/>
  <c r="KGY470" i="5" s="1"/>
  <c r="KHA470" i="5" s="1"/>
  <c r="KHC470" i="5" s="1"/>
  <c r="KHE470" i="5" s="1"/>
  <c r="KHG470" i="5" s="1"/>
  <c r="KHI470" i="5" s="1"/>
  <c r="KHK470" i="5" s="1"/>
  <c r="KHM470" i="5" s="1"/>
  <c r="KHO470" i="5" s="1"/>
  <c r="KHQ470" i="5" s="1"/>
  <c r="KHS470" i="5" s="1"/>
  <c r="KHU470" i="5" s="1"/>
  <c r="KHW470" i="5" s="1"/>
  <c r="KHY470" i="5" s="1"/>
  <c r="KIA470" i="5" s="1"/>
  <c r="KIC470" i="5" s="1"/>
  <c r="KIE470" i="5" s="1"/>
  <c r="KIG470" i="5" s="1"/>
  <c r="KII470" i="5" s="1"/>
  <c r="KIK470" i="5" s="1"/>
  <c r="KIM470" i="5" s="1"/>
  <c r="KIO470" i="5" s="1"/>
  <c r="KIQ470" i="5" s="1"/>
  <c r="KIS470" i="5" s="1"/>
  <c r="KIU470" i="5" s="1"/>
  <c r="KIW470" i="5" s="1"/>
  <c r="KIY470" i="5" s="1"/>
  <c r="KJA470" i="5" s="1"/>
  <c r="KJC470" i="5" s="1"/>
  <c r="KJE470" i="5" s="1"/>
  <c r="KJG470" i="5" s="1"/>
  <c r="KJI470" i="5" s="1"/>
  <c r="KJK470" i="5" s="1"/>
  <c r="KJM470" i="5" s="1"/>
  <c r="KJO470" i="5" s="1"/>
  <c r="KJQ470" i="5" s="1"/>
  <c r="KJS470" i="5" s="1"/>
  <c r="KJU470" i="5" s="1"/>
  <c r="KJW470" i="5" s="1"/>
  <c r="KJY470" i="5" s="1"/>
  <c r="KKA470" i="5" s="1"/>
  <c r="KKC470" i="5" s="1"/>
  <c r="KKE470" i="5" s="1"/>
  <c r="KKG470" i="5" s="1"/>
  <c r="KKI470" i="5" s="1"/>
  <c r="KKK470" i="5" s="1"/>
  <c r="KKM470" i="5" s="1"/>
  <c r="KKO470" i="5" s="1"/>
  <c r="KKQ470" i="5" s="1"/>
  <c r="KKS470" i="5" s="1"/>
  <c r="KKU470" i="5" s="1"/>
  <c r="KKW470" i="5" s="1"/>
  <c r="KKY470" i="5" s="1"/>
  <c r="KLA470" i="5" s="1"/>
  <c r="KLC470" i="5" s="1"/>
  <c r="KLE470" i="5" s="1"/>
  <c r="KLG470" i="5" s="1"/>
  <c r="KLI470" i="5" s="1"/>
  <c r="KLK470" i="5" s="1"/>
  <c r="KLM470" i="5" s="1"/>
  <c r="KLO470" i="5" s="1"/>
  <c r="KLQ470" i="5" s="1"/>
  <c r="KLS470" i="5" s="1"/>
  <c r="KLU470" i="5" s="1"/>
  <c r="KLW470" i="5" s="1"/>
  <c r="KLY470" i="5" s="1"/>
  <c r="KMA470" i="5" s="1"/>
  <c r="KMC470" i="5" s="1"/>
  <c r="KME470" i="5" s="1"/>
  <c r="KMG470" i="5" s="1"/>
  <c r="KMI470" i="5" s="1"/>
  <c r="KMK470" i="5" s="1"/>
  <c r="KMM470" i="5" s="1"/>
  <c r="KMO470" i="5" s="1"/>
  <c r="KMQ470" i="5" s="1"/>
  <c r="KMS470" i="5" s="1"/>
  <c r="KMU470" i="5" s="1"/>
  <c r="KMW470" i="5" s="1"/>
  <c r="KMY470" i="5" s="1"/>
  <c r="KNA470" i="5" s="1"/>
  <c r="KNC470" i="5" s="1"/>
  <c r="KNE470" i="5" s="1"/>
  <c r="KNG470" i="5" s="1"/>
  <c r="KNI470" i="5" s="1"/>
  <c r="KNK470" i="5" s="1"/>
  <c r="KNM470" i="5" s="1"/>
  <c r="KNO470" i="5" s="1"/>
  <c r="KNQ470" i="5" s="1"/>
  <c r="KNS470" i="5" s="1"/>
  <c r="KNU470" i="5" s="1"/>
  <c r="KNW470" i="5" s="1"/>
  <c r="KNY470" i="5" s="1"/>
  <c r="KOA470" i="5" s="1"/>
  <c r="KOC470" i="5" s="1"/>
  <c r="KOE470" i="5" s="1"/>
  <c r="KOG470" i="5" s="1"/>
  <c r="KOI470" i="5" s="1"/>
  <c r="KOK470" i="5" s="1"/>
  <c r="KOM470" i="5" s="1"/>
  <c r="KOO470" i="5" s="1"/>
  <c r="KOQ470" i="5" s="1"/>
  <c r="KOS470" i="5" s="1"/>
  <c r="KOU470" i="5" s="1"/>
  <c r="KOW470" i="5" s="1"/>
  <c r="KOY470" i="5" s="1"/>
  <c r="KPA470" i="5" s="1"/>
  <c r="KPC470" i="5" s="1"/>
  <c r="KPE470" i="5" s="1"/>
  <c r="KPG470" i="5" s="1"/>
  <c r="KPI470" i="5" s="1"/>
  <c r="KPK470" i="5" s="1"/>
  <c r="KPM470" i="5" s="1"/>
  <c r="KPO470" i="5" s="1"/>
  <c r="KPQ470" i="5" s="1"/>
  <c r="KPS470" i="5" s="1"/>
  <c r="KPU470" i="5" s="1"/>
  <c r="KPW470" i="5" s="1"/>
  <c r="KPY470" i="5" s="1"/>
  <c r="KQA470" i="5" s="1"/>
  <c r="KQC470" i="5" s="1"/>
  <c r="KQE470" i="5" s="1"/>
  <c r="KQG470" i="5" s="1"/>
  <c r="KQI470" i="5" s="1"/>
  <c r="KQK470" i="5" s="1"/>
  <c r="KQM470" i="5" s="1"/>
  <c r="KQO470" i="5" s="1"/>
  <c r="KQQ470" i="5" s="1"/>
  <c r="KQS470" i="5" s="1"/>
  <c r="KQU470" i="5" s="1"/>
  <c r="KQW470" i="5" s="1"/>
  <c r="KQY470" i="5" s="1"/>
  <c r="KRA470" i="5" s="1"/>
  <c r="KRC470" i="5" s="1"/>
  <c r="KRE470" i="5" s="1"/>
  <c r="KRG470" i="5" s="1"/>
  <c r="KRI470" i="5" s="1"/>
  <c r="KRK470" i="5" s="1"/>
  <c r="KRM470" i="5" s="1"/>
  <c r="KRO470" i="5" s="1"/>
  <c r="KRQ470" i="5" s="1"/>
  <c r="KRS470" i="5" s="1"/>
  <c r="KRU470" i="5" s="1"/>
  <c r="KRW470" i="5" s="1"/>
  <c r="KRY470" i="5" s="1"/>
  <c r="KSA470" i="5" s="1"/>
  <c r="KSC470" i="5" s="1"/>
  <c r="KSE470" i="5" s="1"/>
  <c r="KSG470" i="5" s="1"/>
  <c r="KSI470" i="5" s="1"/>
  <c r="KSK470" i="5" s="1"/>
  <c r="KSM470" i="5" s="1"/>
  <c r="KSO470" i="5" s="1"/>
  <c r="KSQ470" i="5" s="1"/>
  <c r="KSS470" i="5" s="1"/>
  <c r="KSU470" i="5" s="1"/>
  <c r="KSW470" i="5" s="1"/>
  <c r="KSY470" i="5" s="1"/>
  <c r="KTA470" i="5" s="1"/>
  <c r="KTC470" i="5" s="1"/>
  <c r="KTE470" i="5" s="1"/>
  <c r="KTG470" i="5" s="1"/>
  <c r="KTI470" i="5" s="1"/>
  <c r="KTK470" i="5" s="1"/>
  <c r="KTM470" i="5" s="1"/>
  <c r="KTO470" i="5" s="1"/>
  <c r="KTQ470" i="5" s="1"/>
  <c r="KTS470" i="5" s="1"/>
  <c r="KTU470" i="5" s="1"/>
  <c r="KTW470" i="5" s="1"/>
  <c r="KTY470" i="5" s="1"/>
  <c r="KUA470" i="5" s="1"/>
  <c r="KUC470" i="5" s="1"/>
  <c r="KUE470" i="5" s="1"/>
  <c r="KUG470" i="5" s="1"/>
  <c r="KUI470" i="5" s="1"/>
  <c r="KUK470" i="5" s="1"/>
  <c r="KUM470" i="5" s="1"/>
  <c r="KUO470" i="5" s="1"/>
  <c r="KUQ470" i="5" s="1"/>
  <c r="KUS470" i="5" s="1"/>
  <c r="KUU470" i="5" s="1"/>
  <c r="KUW470" i="5" s="1"/>
  <c r="KUY470" i="5" s="1"/>
  <c r="KVA470" i="5" s="1"/>
  <c r="KVC470" i="5" s="1"/>
  <c r="KVE470" i="5" s="1"/>
  <c r="KVG470" i="5" s="1"/>
  <c r="KVI470" i="5" s="1"/>
  <c r="KVK470" i="5" s="1"/>
  <c r="KVM470" i="5" s="1"/>
  <c r="KVO470" i="5" s="1"/>
  <c r="KVQ470" i="5" s="1"/>
  <c r="KVS470" i="5" s="1"/>
  <c r="KVU470" i="5" s="1"/>
  <c r="KVW470" i="5" s="1"/>
  <c r="KVY470" i="5" s="1"/>
  <c r="KWA470" i="5" s="1"/>
  <c r="KWC470" i="5" s="1"/>
  <c r="KWE470" i="5" s="1"/>
  <c r="KWG470" i="5" s="1"/>
  <c r="KWI470" i="5" s="1"/>
  <c r="KWK470" i="5" s="1"/>
  <c r="KWM470" i="5" s="1"/>
  <c r="KWO470" i="5" s="1"/>
  <c r="KWQ470" i="5" s="1"/>
  <c r="KWS470" i="5" s="1"/>
  <c r="KWU470" i="5" s="1"/>
  <c r="KWW470" i="5" s="1"/>
  <c r="KWY470" i="5" s="1"/>
  <c r="KXA470" i="5" s="1"/>
  <c r="KXC470" i="5" s="1"/>
  <c r="KXE470" i="5" s="1"/>
  <c r="KXG470" i="5" s="1"/>
  <c r="KXI470" i="5" s="1"/>
  <c r="KXK470" i="5" s="1"/>
  <c r="KXM470" i="5" s="1"/>
  <c r="KXO470" i="5" s="1"/>
  <c r="KXQ470" i="5" s="1"/>
  <c r="KXS470" i="5" s="1"/>
  <c r="KXU470" i="5" s="1"/>
  <c r="KXW470" i="5" s="1"/>
  <c r="KXY470" i="5" s="1"/>
  <c r="KYA470" i="5" s="1"/>
  <c r="KYC470" i="5" s="1"/>
  <c r="KYE470" i="5" s="1"/>
  <c r="KYG470" i="5" s="1"/>
  <c r="KYI470" i="5" s="1"/>
  <c r="KYK470" i="5" s="1"/>
  <c r="KYM470" i="5" s="1"/>
  <c r="KYO470" i="5" s="1"/>
  <c r="KYQ470" i="5" s="1"/>
  <c r="KYS470" i="5" s="1"/>
  <c r="KYU470" i="5" s="1"/>
  <c r="KYW470" i="5" s="1"/>
  <c r="KYY470" i="5" s="1"/>
  <c r="KZA470" i="5" s="1"/>
  <c r="KZC470" i="5" s="1"/>
  <c r="KZE470" i="5" s="1"/>
  <c r="KZG470" i="5" s="1"/>
  <c r="KZI470" i="5" s="1"/>
  <c r="KZK470" i="5" s="1"/>
  <c r="KZM470" i="5" s="1"/>
  <c r="KZO470" i="5" s="1"/>
  <c r="KZQ470" i="5" s="1"/>
  <c r="KZS470" i="5" s="1"/>
  <c r="KZU470" i="5" s="1"/>
  <c r="KZW470" i="5" s="1"/>
  <c r="KZY470" i="5" s="1"/>
  <c r="LAA470" i="5" s="1"/>
  <c r="LAC470" i="5" s="1"/>
  <c r="LAE470" i="5" s="1"/>
  <c r="LAG470" i="5" s="1"/>
  <c r="LAI470" i="5" s="1"/>
  <c r="LAK470" i="5" s="1"/>
  <c r="LAM470" i="5" s="1"/>
  <c r="LAO470" i="5" s="1"/>
  <c r="LAQ470" i="5" s="1"/>
  <c r="LAS470" i="5" s="1"/>
  <c r="LAU470" i="5" s="1"/>
  <c r="LAW470" i="5" s="1"/>
  <c r="LAY470" i="5" s="1"/>
  <c r="LBA470" i="5" s="1"/>
  <c r="LBC470" i="5" s="1"/>
  <c r="LBE470" i="5" s="1"/>
  <c r="LBG470" i="5" s="1"/>
  <c r="LBI470" i="5" s="1"/>
  <c r="LBK470" i="5" s="1"/>
  <c r="LBM470" i="5" s="1"/>
  <c r="LBO470" i="5" s="1"/>
  <c r="LBQ470" i="5" s="1"/>
  <c r="LBS470" i="5" s="1"/>
  <c r="LBU470" i="5" s="1"/>
  <c r="LBW470" i="5" s="1"/>
  <c r="LBY470" i="5" s="1"/>
  <c r="LCA470" i="5" s="1"/>
  <c r="LCC470" i="5" s="1"/>
  <c r="LCE470" i="5" s="1"/>
  <c r="LCG470" i="5" s="1"/>
  <c r="LCI470" i="5" s="1"/>
  <c r="LCK470" i="5" s="1"/>
  <c r="LCM470" i="5" s="1"/>
  <c r="LCO470" i="5" s="1"/>
  <c r="LCQ470" i="5" s="1"/>
  <c r="LCS470" i="5" s="1"/>
  <c r="LCU470" i="5" s="1"/>
  <c r="LCW470" i="5" s="1"/>
  <c r="LCY470" i="5" s="1"/>
  <c r="LDA470" i="5" s="1"/>
  <c r="LDC470" i="5" s="1"/>
  <c r="LDE470" i="5" s="1"/>
  <c r="LDG470" i="5" s="1"/>
  <c r="LDI470" i="5" s="1"/>
  <c r="LDK470" i="5" s="1"/>
  <c r="LDM470" i="5" s="1"/>
  <c r="LDO470" i="5" s="1"/>
  <c r="LDQ470" i="5" s="1"/>
  <c r="LDS470" i="5" s="1"/>
  <c r="LDU470" i="5" s="1"/>
  <c r="LDW470" i="5" s="1"/>
  <c r="LDY470" i="5" s="1"/>
  <c r="LEA470" i="5" s="1"/>
  <c r="LEC470" i="5" s="1"/>
  <c r="LEE470" i="5" s="1"/>
  <c r="LEG470" i="5" s="1"/>
  <c r="LEI470" i="5" s="1"/>
  <c r="LEK470" i="5" s="1"/>
  <c r="LEM470" i="5" s="1"/>
  <c r="LEO470" i="5" s="1"/>
  <c r="LEQ470" i="5" s="1"/>
  <c r="LES470" i="5" s="1"/>
  <c r="LEU470" i="5" s="1"/>
  <c r="LEW470" i="5" s="1"/>
  <c r="LEY470" i="5" s="1"/>
  <c r="LFA470" i="5" s="1"/>
  <c r="LFC470" i="5" s="1"/>
  <c r="LFE470" i="5" s="1"/>
  <c r="LFG470" i="5" s="1"/>
  <c r="LFI470" i="5" s="1"/>
  <c r="LFK470" i="5" s="1"/>
  <c r="LFM470" i="5" s="1"/>
  <c r="LFO470" i="5" s="1"/>
  <c r="LFQ470" i="5" s="1"/>
  <c r="LFS470" i="5" s="1"/>
  <c r="LFU470" i="5" s="1"/>
  <c r="LFW470" i="5" s="1"/>
  <c r="LFY470" i="5" s="1"/>
  <c r="LGA470" i="5" s="1"/>
  <c r="LGC470" i="5" s="1"/>
  <c r="LGE470" i="5" s="1"/>
  <c r="LGG470" i="5" s="1"/>
  <c r="LGI470" i="5" s="1"/>
  <c r="LGK470" i="5" s="1"/>
  <c r="LGM470" i="5" s="1"/>
  <c r="LGO470" i="5" s="1"/>
  <c r="LGQ470" i="5" s="1"/>
  <c r="LGS470" i="5" s="1"/>
  <c r="LGU470" i="5" s="1"/>
  <c r="LGW470" i="5" s="1"/>
  <c r="LGY470" i="5" s="1"/>
  <c r="LHA470" i="5" s="1"/>
  <c r="LHC470" i="5" s="1"/>
  <c r="LHE470" i="5" s="1"/>
  <c r="LHG470" i="5" s="1"/>
  <c r="LHI470" i="5" s="1"/>
  <c r="LHK470" i="5" s="1"/>
  <c r="LHM470" i="5" s="1"/>
  <c r="LHO470" i="5" s="1"/>
  <c r="LHQ470" i="5" s="1"/>
  <c r="LHS470" i="5" s="1"/>
  <c r="LHU470" i="5" s="1"/>
  <c r="LHW470" i="5" s="1"/>
  <c r="LHY470" i="5" s="1"/>
  <c r="LIA470" i="5" s="1"/>
  <c r="LIC470" i="5" s="1"/>
  <c r="LIE470" i="5" s="1"/>
  <c r="LIG470" i="5" s="1"/>
  <c r="LII470" i="5" s="1"/>
  <c r="LIK470" i="5" s="1"/>
  <c r="LIM470" i="5" s="1"/>
  <c r="LIO470" i="5" s="1"/>
  <c r="LIQ470" i="5" s="1"/>
  <c r="LIS470" i="5" s="1"/>
  <c r="LIU470" i="5" s="1"/>
  <c r="LIW470" i="5" s="1"/>
  <c r="LIY470" i="5" s="1"/>
  <c r="LJA470" i="5" s="1"/>
  <c r="LJC470" i="5" s="1"/>
  <c r="LJE470" i="5" s="1"/>
  <c r="LJG470" i="5" s="1"/>
  <c r="LJI470" i="5" s="1"/>
  <c r="LJK470" i="5" s="1"/>
  <c r="LJM470" i="5" s="1"/>
  <c r="LJO470" i="5" s="1"/>
  <c r="LJQ470" i="5" s="1"/>
  <c r="LJS470" i="5" s="1"/>
  <c r="LJU470" i="5" s="1"/>
  <c r="LJW470" i="5" s="1"/>
  <c r="LJY470" i="5" s="1"/>
  <c r="LKA470" i="5" s="1"/>
  <c r="LKC470" i="5" s="1"/>
  <c r="LKE470" i="5" s="1"/>
  <c r="LKG470" i="5" s="1"/>
  <c r="LKI470" i="5" s="1"/>
  <c r="LKK470" i="5" s="1"/>
  <c r="LKM470" i="5" s="1"/>
  <c r="LKO470" i="5" s="1"/>
  <c r="LKQ470" i="5" s="1"/>
  <c r="LKS470" i="5" s="1"/>
  <c r="LKU470" i="5" s="1"/>
  <c r="LKW470" i="5" s="1"/>
  <c r="LKY470" i="5" s="1"/>
  <c r="LLA470" i="5" s="1"/>
  <c r="LLC470" i="5" s="1"/>
  <c r="LLE470" i="5" s="1"/>
  <c r="LLG470" i="5" s="1"/>
  <c r="LLI470" i="5" s="1"/>
  <c r="LLK470" i="5" s="1"/>
  <c r="LLM470" i="5" s="1"/>
  <c r="LLO470" i="5" s="1"/>
  <c r="LLQ470" i="5" s="1"/>
  <c r="LLS470" i="5" s="1"/>
  <c r="LLU470" i="5" s="1"/>
  <c r="LLW470" i="5" s="1"/>
  <c r="LLY470" i="5" s="1"/>
  <c r="LMA470" i="5" s="1"/>
  <c r="LMC470" i="5" s="1"/>
  <c r="LME470" i="5" s="1"/>
  <c r="LMG470" i="5" s="1"/>
  <c r="LMI470" i="5" s="1"/>
  <c r="LMK470" i="5" s="1"/>
  <c r="LMM470" i="5" s="1"/>
  <c r="LMO470" i="5" s="1"/>
  <c r="LMQ470" i="5" s="1"/>
  <c r="LMS470" i="5" s="1"/>
  <c r="LMU470" i="5" s="1"/>
  <c r="LMW470" i="5" s="1"/>
  <c r="LMY470" i="5" s="1"/>
  <c r="LNA470" i="5" s="1"/>
  <c r="LNC470" i="5" s="1"/>
  <c r="LNE470" i="5" s="1"/>
  <c r="LNG470" i="5" s="1"/>
  <c r="LNI470" i="5" s="1"/>
  <c r="LNK470" i="5" s="1"/>
  <c r="LNM470" i="5" s="1"/>
  <c r="LNO470" i="5" s="1"/>
  <c r="LNQ470" i="5" s="1"/>
  <c r="LNS470" i="5" s="1"/>
  <c r="LNU470" i="5" s="1"/>
  <c r="LNW470" i="5" s="1"/>
  <c r="LNY470" i="5" s="1"/>
  <c r="LOA470" i="5" s="1"/>
  <c r="LOC470" i="5" s="1"/>
  <c r="LOE470" i="5" s="1"/>
  <c r="LOG470" i="5" s="1"/>
  <c r="LOI470" i="5" s="1"/>
  <c r="LOK470" i="5" s="1"/>
  <c r="LOM470" i="5" s="1"/>
  <c r="LOO470" i="5" s="1"/>
  <c r="LOQ470" i="5" s="1"/>
  <c r="LOS470" i="5" s="1"/>
  <c r="LOU470" i="5" s="1"/>
  <c r="LOW470" i="5" s="1"/>
  <c r="LOY470" i="5" s="1"/>
  <c r="LPA470" i="5" s="1"/>
  <c r="LPC470" i="5" s="1"/>
  <c r="LPE470" i="5" s="1"/>
  <c r="LPG470" i="5" s="1"/>
  <c r="LPI470" i="5" s="1"/>
  <c r="LPK470" i="5" s="1"/>
  <c r="LPM470" i="5" s="1"/>
  <c r="LPO470" i="5" s="1"/>
  <c r="LPQ470" i="5" s="1"/>
  <c r="LPS470" i="5" s="1"/>
  <c r="LPU470" i="5" s="1"/>
  <c r="LPW470" i="5" s="1"/>
  <c r="LPY470" i="5" s="1"/>
  <c r="LQA470" i="5" s="1"/>
  <c r="LQC470" i="5" s="1"/>
  <c r="LQE470" i="5" s="1"/>
  <c r="LQG470" i="5" s="1"/>
  <c r="LQI470" i="5" s="1"/>
  <c r="LQK470" i="5" s="1"/>
  <c r="LQM470" i="5" s="1"/>
  <c r="LQO470" i="5" s="1"/>
  <c r="LQQ470" i="5" s="1"/>
  <c r="LQS470" i="5" s="1"/>
  <c r="LQU470" i="5" s="1"/>
  <c r="LQW470" i="5" s="1"/>
  <c r="LQY470" i="5" s="1"/>
  <c r="LRA470" i="5" s="1"/>
  <c r="LRC470" i="5" s="1"/>
  <c r="LRE470" i="5" s="1"/>
  <c r="LRG470" i="5" s="1"/>
  <c r="LRI470" i="5" s="1"/>
  <c r="LRK470" i="5" s="1"/>
  <c r="LRM470" i="5" s="1"/>
  <c r="LRO470" i="5" s="1"/>
  <c r="LRQ470" i="5" s="1"/>
  <c r="LRS470" i="5" s="1"/>
  <c r="LRU470" i="5" s="1"/>
  <c r="LRW470" i="5" s="1"/>
  <c r="LRY470" i="5" s="1"/>
  <c r="LSA470" i="5" s="1"/>
  <c r="LSC470" i="5" s="1"/>
  <c r="LSE470" i="5" s="1"/>
  <c r="LSG470" i="5" s="1"/>
  <c r="LSI470" i="5" s="1"/>
  <c r="LSK470" i="5" s="1"/>
  <c r="LSM470" i="5" s="1"/>
  <c r="LSO470" i="5" s="1"/>
  <c r="LSQ470" i="5" s="1"/>
  <c r="LSS470" i="5" s="1"/>
  <c r="LSU470" i="5" s="1"/>
  <c r="LSW470" i="5" s="1"/>
  <c r="LSY470" i="5" s="1"/>
  <c r="LTA470" i="5" s="1"/>
  <c r="LTC470" i="5" s="1"/>
  <c r="LTE470" i="5" s="1"/>
  <c r="LTG470" i="5" s="1"/>
  <c r="LTI470" i="5" s="1"/>
  <c r="LTK470" i="5" s="1"/>
  <c r="LTM470" i="5" s="1"/>
  <c r="LTO470" i="5" s="1"/>
  <c r="LTQ470" i="5" s="1"/>
  <c r="LTS470" i="5" s="1"/>
  <c r="LTU470" i="5" s="1"/>
  <c r="LTW470" i="5" s="1"/>
  <c r="LTY470" i="5" s="1"/>
  <c r="LUA470" i="5" s="1"/>
  <c r="LUC470" i="5" s="1"/>
  <c r="LUE470" i="5" s="1"/>
  <c r="LUG470" i="5" s="1"/>
  <c r="LUI470" i="5" s="1"/>
  <c r="LUK470" i="5" s="1"/>
  <c r="LUM470" i="5" s="1"/>
  <c r="LUO470" i="5" s="1"/>
  <c r="LUQ470" i="5" s="1"/>
  <c r="LUS470" i="5" s="1"/>
  <c r="LUU470" i="5" s="1"/>
  <c r="LUW470" i="5" s="1"/>
  <c r="LUY470" i="5" s="1"/>
  <c r="LVA470" i="5" s="1"/>
  <c r="LVC470" i="5" s="1"/>
  <c r="LVE470" i="5" s="1"/>
  <c r="LVG470" i="5" s="1"/>
  <c r="LVI470" i="5" s="1"/>
  <c r="LVK470" i="5" s="1"/>
  <c r="LVM470" i="5" s="1"/>
  <c r="LVO470" i="5" s="1"/>
  <c r="LVQ470" i="5" s="1"/>
  <c r="LVS470" i="5" s="1"/>
  <c r="LVU470" i="5" s="1"/>
  <c r="LVW470" i="5" s="1"/>
  <c r="LVY470" i="5" s="1"/>
  <c r="LWA470" i="5" s="1"/>
  <c r="LWC470" i="5" s="1"/>
  <c r="LWE470" i="5" s="1"/>
  <c r="LWG470" i="5" s="1"/>
  <c r="LWI470" i="5" s="1"/>
  <c r="LWK470" i="5" s="1"/>
  <c r="LWM470" i="5" s="1"/>
  <c r="LWO470" i="5" s="1"/>
  <c r="LWQ470" i="5" s="1"/>
  <c r="LWS470" i="5" s="1"/>
  <c r="LWU470" i="5" s="1"/>
  <c r="LWW470" i="5" s="1"/>
  <c r="LWY470" i="5" s="1"/>
  <c r="LXA470" i="5" s="1"/>
  <c r="LXC470" i="5" s="1"/>
  <c r="LXE470" i="5" s="1"/>
  <c r="LXG470" i="5" s="1"/>
  <c r="LXI470" i="5" s="1"/>
  <c r="LXK470" i="5" s="1"/>
  <c r="LXM470" i="5" s="1"/>
  <c r="LXO470" i="5" s="1"/>
  <c r="LXQ470" i="5" s="1"/>
  <c r="LXS470" i="5" s="1"/>
  <c r="LXU470" i="5" s="1"/>
  <c r="LXW470" i="5" s="1"/>
  <c r="LXY470" i="5" s="1"/>
  <c r="LYA470" i="5" s="1"/>
  <c r="LYC470" i="5" s="1"/>
  <c r="LYE470" i="5" s="1"/>
  <c r="LYG470" i="5" s="1"/>
  <c r="LYI470" i="5" s="1"/>
  <c r="LYK470" i="5" s="1"/>
  <c r="LYM470" i="5" s="1"/>
  <c r="LYO470" i="5" s="1"/>
  <c r="LYQ470" i="5" s="1"/>
  <c r="LYS470" i="5" s="1"/>
  <c r="LYU470" i="5" s="1"/>
  <c r="LYW470" i="5" s="1"/>
  <c r="LYY470" i="5" s="1"/>
  <c r="LZA470" i="5" s="1"/>
  <c r="LZC470" i="5" s="1"/>
  <c r="LZE470" i="5" s="1"/>
  <c r="LZG470" i="5" s="1"/>
  <c r="LZI470" i="5" s="1"/>
  <c r="LZK470" i="5" s="1"/>
  <c r="LZM470" i="5" s="1"/>
  <c r="LZO470" i="5" s="1"/>
  <c r="LZQ470" i="5" s="1"/>
  <c r="LZS470" i="5" s="1"/>
  <c r="LZU470" i="5" s="1"/>
  <c r="LZW470" i="5" s="1"/>
  <c r="LZY470" i="5" s="1"/>
  <c r="MAA470" i="5" s="1"/>
  <c r="MAC470" i="5" s="1"/>
  <c r="MAE470" i="5" s="1"/>
  <c r="MAG470" i="5" s="1"/>
  <c r="MAI470" i="5" s="1"/>
  <c r="MAK470" i="5" s="1"/>
  <c r="MAM470" i="5" s="1"/>
  <c r="MAO470" i="5" s="1"/>
  <c r="MAQ470" i="5" s="1"/>
  <c r="MAS470" i="5" s="1"/>
  <c r="MAU470" i="5" s="1"/>
  <c r="MAW470" i="5" s="1"/>
  <c r="MAY470" i="5" s="1"/>
  <c r="MBA470" i="5" s="1"/>
  <c r="MBC470" i="5" s="1"/>
  <c r="MBE470" i="5" s="1"/>
  <c r="MBG470" i="5" s="1"/>
  <c r="MBI470" i="5" s="1"/>
  <c r="MBK470" i="5" s="1"/>
  <c r="MBM470" i="5" s="1"/>
  <c r="MBO470" i="5" s="1"/>
  <c r="MBQ470" i="5" s="1"/>
  <c r="MBS470" i="5" s="1"/>
  <c r="MBU470" i="5" s="1"/>
  <c r="MBW470" i="5" s="1"/>
  <c r="MBY470" i="5" s="1"/>
  <c r="MCA470" i="5" s="1"/>
  <c r="MCC470" i="5" s="1"/>
  <c r="MCE470" i="5" s="1"/>
  <c r="MCG470" i="5" s="1"/>
  <c r="MCI470" i="5" s="1"/>
  <c r="MCK470" i="5" s="1"/>
  <c r="MCM470" i="5" s="1"/>
  <c r="MCO470" i="5" s="1"/>
  <c r="MCQ470" i="5" s="1"/>
  <c r="MCS470" i="5" s="1"/>
  <c r="MCU470" i="5" s="1"/>
  <c r="MCW470" i="5" s="1"/>
  <c r="MCY470" i="5" s="1"/>
  <c r="MDA470" i="5" s="1"/>
  <c r="MDC470" i="5" s="1"/>
  <c r="MDE470" i="5" s="1"/>
  <c r="MDG470" i="5" s="1"/>
  <c r="MDI470" i="5" s="1"/>
  <c r="MDK470" i="5" s="1"/>
  <c r="MDM470" i="5" s="1"/>
  <c r="MDO470" i="5" s="1"/>
  <c r="MDQ470" i="5" s="1"/>
  <c r="MDS470" i="5" s="1"/>
  <c r="MDU470" i="5" s="1"/>
  <c r="MDW470" i="5" s="1"/>
  <c r="MDY470" i="5" s="1"/>
  <c r="MEA470" i="5" s="1"/>
  <c r="MEC470" i="5" s="1"/>
  <c r="MEE470" i="5" s="1"/>
  <c r="MEG470" i="5" s="1"/>
  <c r="MEI470" i="5" s="1"/>
  <c r="MEK470" i="5" s="1"/>
  <c r="MEM470" i="5" s="1"/>
  <c r="MEO470" i="5" s="1"/>
  <c r="MEQ470" i="5" s="1"/>
  <c r="MES470" i="5" s="1"/>
  <c r="MEU470" i="5" s="1"/>
  <c r="MEW470" i="5" s="1"/>
  <c r="MEY470" i="5" s="1"/>
  <c r="MFA470" i="5" s="1"/>
  <c r="MFC470" i="5" s="1"/>
  <c r="MFE470" i="5" s="1"/>
  <c r="MFG470" i="5" s="1"/>
  <c r="MFI470" i="5" s="1"/>
  <c r="MFK470" i="5" s="1"/>
  <c r="MFM470" i="5" s="1"/>
  <c r="MFO470" i="5" s="1"/>
  <c r="MFQ470" i="5" s="1"/>
  <c r="MFS470" i="5" s="1"/>
  <c r="MFU470" i="5" s="1"/>
  <c r="MFW470" i="5" s="1"/>
  <c r="MFY470" i="5" s="1"/>
  <c r="MGA470" i="5" s="1"/>
  <c r="MGC470" i="5" s="1"/>
  <c r="MGE470" i="5" s="1"/>
  <c r="MGG470" i="5" s="1"/>
  <c r="MGI470" i="5" s="1"/>
  <c r="MGK470" i="5" s="1"/>
  <c r="MGM470" i="5" s="1"/>
  <c r="MGO470" i="5" s="1"/>
  <c r="MGQ470" i="5" s="1"/>
  <c r="MGS470" i="5" s="1"/>
  <c r="MGU470" i="5" s="1"/>
  <c r="MGW470" i="5" s="1"/>
  <c r="MGY470" i="5" s="1"/>
  <c r="MHA470" i="5" s="1"/>
  <c r="MHC470" i="5" s="1"/>
  <c r="MHE470" i="5" s="1"/>
  <c r="MHG470" i="5" s="1"/>
  <c r="MHI470" i="5" s="1"/>
  <c r="MHK470" i="5" s="1"/>
  <c r="MHM470" i="5" s="1"/>
  <c r="MHO470" i="5" s="1"/>
  <c r="MHQ470" i="5" s="1"/>
  <c r="MHS470" i="5" s="1"/>
  <c r="MHU470" i="5" s="1"/>
  <c r="MHW470" i="5" s="1"/>
  <c r="MHY470" i="5" s="1"/>
  <c r="MIA470" i="5" s="1"/>
  <c r="MIC470" i="5" s="1"/>
  <c r="MIE470" i="5" s="1"/>
  <c r="MIG470" i="5" s="1"/>
  <c r="MII470" i="5" s="1"/>
  <c r="MIK470" i="5" s="1"/>
  <c r="MIM470" i="5" s="1"/>
  <c r="MIO470" i="5" s="1"/>
  <c r="MIQ470" i="5" s="1"/>
  <c r="MIS470" i="5" s="1"/>
  <c r="MIU470" i="5" s="1"/>
  <c r="MIW470" i="5" s="1"/>
  <c r="MIY470" i="5" s="1"/>
  <c r="MJA470" i="5" s="1"/>
  <c r="MJC470" i="5" s="1"/>
  <c r="MJE470" i="5" s="1"/>
  <c r="MJG470" i="5" s="1"/>
  <c r="MJI470" i="5" s="1"/>
  <c r="MJK470" i="5" s="1"/>
  <c r="MJM470" i="5" s="1"/>
  <c r="MJO470" i="5" s="1"/>
  <c r="MJQ470" i="5" s="1"/>
  <c r="MJS470" i="5" s="1"/>
  <c r="MJU470" i="5" s="1"/>
  <c r="MJW470" i="5" s="1"/>
  <c r="MJY470" i="5" s="1"/>
  <c r="MKA470" i="5" s="1"/>
  <c r="MKC470" i="5" s="1"/>
  <c r="MKE470" i="5" s="1"/>
  <c r="MKG470" i="5" s="1"/>
  <c r="MKI470" i="5" s="1"/>
  <c r="MKK470" i="5" s="1"/>
  <c r="MKM470" i="5" s="1"/>
  <c r="MKO470" i="5" s="1"/>
  <c r="MKQ470" i="5" s="1"/>
  <c r="MKS470" i="5" s="1"/>
  <c r="MKU470" i="5" s="1"/>
  <c r="MKW470" i="5" s="1"/>
  <c r="MKY470" i="5" s="1"/>
  <c r="MLA470" i="5" s="1"/>
  <c r="MLC470" i="5" s="1"/>
  <c r="MLE470" i="5" s="1"/>
  <c r="MLG470" i="5" s="1"/>
  <c r="MLI470" i="5" s="1"/>
  <c r="MLK470" i="5" s="1"/>
  <c r="MLM470" i="5" s="1"/>
  <c r="MLO470" i="5" s="1"/>
  <c r="MLQ470" i="5" s="1"/>
  <c r="MLS470" i="5" s="1"/>
  <c r="MLU470" i="5" s="1"/>
  <c r="MLW470" i="5" s="1"/>
  <c r="MLY470" i="5" s="1"/>
  <c r="MMA470" i="5" s="1"/>
  <c r="MMC470" i="5" s="1"/>
  <c r="MME470" i="5" s="1"/>
  <c r="MMG470" i="5" s="1"/>
  <c r="MMI470" i="5" s="1"/>
  <c r="MMK470" i="5" s="1"/>
  <c r="MMM470" i="5" s="1"/>
  <c r="MMO470" i="5" s="1"/>
  <c r="MMQ470" i="5" s="1"/>
  <c r="MMS470" i="5" s="1"/>
  <c r="MMU470" i="5" s="1"/>
  <c r="MMW470" i="5" s="1"/>
  <c r="MMY470" i="5" s="1"/>
  <c r="MNA470" i="5" s="1"/>
  <c r="MNC470" i="5" s="1"/>
  <c r="MNE470" i="5" s="1"/>
  <c r="MNG470" i="5" s="1"/>
  <c r="MNI470" i="5" s="1"/>
  <c r="MNK470" i="5" s="1"/>
  <c r="MNM470" i="5" s="1"/>
  <c r="MNO470" i="5" s="1"/>
  <c r="MNQ470" i="5" s="1"/>
  <c r="MNS470" i="5" s="1"/>
  <c r="MNU470" i="5" s="1"/>
  <c r="MNW470" i="5" s="1"/>
  <c r="MNY470" i="5" s="1"/>
  <c r="MOA470" i="5" s="1"/>
  <c r="MOC470" i="5" s="1"/>
  <c r="MOE470" i="5" s="1"/>
  <c r="MOG470" i="5" s="1"/>
  <c r="MOI470" i="5" s="1"/>
  <c r="MOK470" i="5" s="1"/>
  <c r="MOM470" i="5" s="1"/>
  <c r="MOO470" i="5" s="1"/>
  <c r="MOQ470" i="5" s="1"/>
  <c r="MOS470" i="5" s="1"/>
  <c r="MOU470" i="5" s="1"/>
  <c r="MOW470" i="5" s="1"/>
  <c r="MOY470" i="5" s="1"/>
  <c r="MPA470" i="5" s="1"/>
  <c r="MPC470" i="5" s="1"/>
  <c r="MPE470" i="5" s="1"/>
  <c r="MPG470" i="5" s="1"/>
  <c r="MPI470" i="5" s="1"/>
  <c r="MPK470" i="5" s="1"/>
  <c r="MPM470" i="5" s="1"/>
  <c r="MPO470" i="5" s="1"/>
  <c r="MPQ470" i="5" s="1"/>
  <c r="MPS470" i="5" s="1"/>
  <c r="MPU470" i="5" s="1"/>
  <c r="MPW470" i="5" s="1"/>
  <c r="MPY470" i="5" s="1"/>
  <c r="MQA470" i="5" s="1"/>
  <c r="MQC470" i="5" s="1"/>
  <c r="MQE470" i="5" s="1"/>
  <c r="MQG470" i="5" s="1"/>
  <c r="MQI470" i="5" s="1"/>
  <c r="MQK470" i="5" s="1"/>
  <c r="MQM470" i="5" s="1"/>
  <c r="MQO470" i="5" s="1"/>
  <c r="MQQ470" i="5" s="1"/>
  <c r="MQS470" i="5" s="1"/>
  <c r="MQU470" i="5" s="1"/>
  <c r="MQW470" i="5" s="1"/>
  <c r="MQY470" i="5" s="1"/>
  <c r="MRA470" i="5" s="1"/>
  <c r="MRC470" i="5" s="1"/>
  <c r="MRE470" i="5" s="1"/>
  <c r="MRG470" i="5" s="1"/>
  <c r="MRI470" i="5" s="1"/>
  <c r="MRK470" i="5" s="1"/>
  <c r="MRM470" i="5" s="1"/>
  <c r="MRO470" i="5" s="1"/>
  <c r="MRQ470" i="5" s="1"/>
  <c r="MRS470" i="5" s="1"/>
  <c r="MRU470" i="5" s="1"/>
  <c r="MRW470" i="5" s="1"/>
  <c r="MRY470" i="5" s="1"/>
  <c r="MSA470" i="5" s="1"/>
  <c r="MSC470" i="5" s="1"/>
  <c r="MSE470" i="5" s="1"/>
  <c r="MSG470" i="5" s="1"/>
  <c r="MSI470" i="5" s="1"/>
  <c r="MSK470" i="5" s="1"/>
  <c r="MSM470" i="5" s="1"/>
  <c r="MSO470" i="5" s="1"/>
  <c r="MSQ470" i="5" s="1"/>
  <c r="MSS470" i="5" s="1"/>
  <c r="MSU470" i="5" s="1"/>
  <c r="MSW470" i="5" s="1"/>
  <c r="MSY470" i="5" s="1"/>
  <c r="MTA470" i="5" s="1"/>
  <c r="MTC470" i="5" s="1"/>
  <c r="MTE470" i="5" s="1"/>
  <c r="MTG470" i="5" s="1"/>
  <c r="MTI470" i="5" s="1"/>
  <c r="MTK470" i="5" s="1"/>
  <c r="MTM470" i="5" s="1"/>
  <c r="MTO470" i="5" s="1"/>
  <c r="MTQ470" i="5" s="1"/>
  <c r="MTS470" i="5" s="1"/>
  <c r="MTU470" i="5" s="1"/>
  <c r="MTW470" i="5" s="1"/>
  <c r="MTY470" i="5" s="1"/>
  <c r="MUA470" i="5" s="1"/>
  <c r="MUC470" i="5" s="1"/>
  <c r="MUE470" i="5" s="1"/>
  <c r="MUG470" i="5" s="1"/>
  <c r="MUI470" i="5" s="1"/>
  <c r="MUK470" i="5" s="1"/>
  <c r="MUM470" i="5" s="1"/>
  <c r="MUO470" i="5" s="1"/>
  <c r="MUQ470" i="5" s="1"/>
  <c r="MUS470" i="5" s="1"/>
  <c r="MUU470" i="5" s="1"/>
  <c r="MUW470" i="5" s="1"/>
  <c r="MUY470" i="5" s="1"/>
  <c r="MVA470" i="5" s="1"/>
  <c r="MVC470" i="5" s="1"/>
  <c r="MVE470" i="5" s="1"/>
  <c r="MVG470" i="5" s="1"/>
  <c r="MVI470" i="5" s="1"/>
  <c r="MVK470" i="5" s="1"/>
  <c r="MVM470" i="5" s="1"/>
  <c r="MVO470" i="5" s="1"/>
  <c r="MVQ470" i="5" s="1"/>
  <c r="MVS470" i="5" s="1"/>
  <c r="MVU470" i="5" s="1"/>
  <c r="MVW470" i="5" s="1"/>
  <c r="MVY470" i="5" s="1"/>
  <c r="MWA470" i="5" s="1"/>
  <c r="MWC470" i="5" s="1"/>
  <c r="MWE470" i="5" s="1"/>
  <c r="MWG470" i="5" s="1"/>
  <c r="MWI470" i="5" s="1"/>
  <c r="MWK470" i="5" s="1"/>
  <c r="MWM470" i="5" s="1"/>
  <c r="MWO470" i="5" s="1"/>
  <c r="MWQ470" i="5" s="1"/>
  <c r="MWS470" i="5" s="1"/>
  <c r="MWU470" i="5" s="1"/>
  <c r="MWW470" i="5" s="1"/>
  <c r="MWY470" i="5" s="1"/>
  <c r="MXA470" i="5" s="1"/>
  <c r="MXC470" i="5" s="1"/>
  <c r="MXE470" i="5" s="1"/>
  <c r="MXG470" i="5" s="1"/>
  <c r="MXI470" i="5" s="1"/>
  <c r="MXK470" i="5" s="1"/>
  <c r="MXM470" i="5" s="1"/>
  <c r="MXO470" i="5" s="1"/>
  <c r="MXQ470" i="5" s="1"/>
  <c r="MXS470" i="5" s="1"/>
  <c r="MXU470" i="5" s="1"/>
  <c r="MXW470" i="5" s="1"/>
  <c r="MXY470" i="5" s="1"/>
  <c r="MYA470" i="5" s="1"/>
  <c r="MYC470" i="5" s="1"/>
  <c r="MYE470" i="5" s="1"/>
  <c r="MYG470" i="5" s="1"/>
  <c r="MYI470" i="5" s="1"/>
  <c r="MYK470" i="5" s="1"/>
  <c r="MYM470" i="5" s="1"/>
  <c r="MYO470" i="5" s="1"/>
  <c r="MYQ470" i="5" s="1"/>
  <c r="MYS470" i="5" s="1"/>
  <c r="MYU470" i="5" s="1"/>
  <c r="MYW470" i="5" s="1"/>
  <c r="MYY470" i="5" s="1"/>
  <c r="MZA470" i="5" s="1"/>
  <c r="MZC470" i="5" s="1"/>
  <c r="MZE470" i="5" s="1"/>
  <c r="MZG470" i="5" s="1"/>
  <c r="MZI470" i="5" s="1"/>
  <c r="MZK470" i="5" s="1"/>
  <c r="MZM470" i="5" s="1"/>
  <c r="MZO470" i="5" s="1"/>
  <c r="MZQ470" i="5" s="1"/>
  <c r="MZS470" i="5" s="1"/>
  <c r="MZU470" i="5" s="1"/>
  <c r="MZW470" i="5" s="1"/>
  <c r="MZY470" i="5" s="1"/>
  <c r="NAA470" i="5" s="1"/>
  <c r="NAC470" i="5" s="1"/>
  <c r="NAE470" i="5" s="1"/>
  <c r="NAG470" i="5" s="1"/>
  <c r="NAI470" i="5" s="1"/>
  <c r="NAK470" i="5" s="1"/>
  <c r="NAM470" i="5" s="1"/>
  <c r="NAO470" i="5" s="1"/>
  <c r="NAQ470" i="5" s="1"/>
  <c r="NAS470" i="5" s="1"/>
  <c r="NAU470" i="5" s="1"/>
  <c r="NAW470" i="5" s="1"/>
  <c r="NAY470" i="5" s="1"/>
  <c r="NBA470" i="5" s="1"/>
  <c r="NBC470" i="5" s="1"/>
  <c r="NBE470" i="5" s="1"/>
  <c r="NBG470" i="5" s="1"/>
  <c r="NBI470" i="5" s="1"/>
  <c r="NBK470" i="5" s="1"/>
  <c r="NBM470" i="5" s="1"/>
  <c r="NBO470" i="5" s="1"/>
  <c r="NBQ470" i="5" s="1"/>
  <c r="NBS470" i="5" s="1"/>
  <c r="NBU470" i="5" s="1"/>
  <c r="NBW470" i="5" s="1"/>
  <c r="NBY470" i="5" s="1"/>
  <c r="NCA470" i="5" s="1"/>
  <c r="NCC470" i="5" s="1"/>
  <c r="NCE470" i="5" s="1"/>
  <c r="NCG470" i="5" s="1"/>
  <c r="NCI470" i="5" s="1"/>
  <c r="NCK470" i="5" s="1"/>
  <c r="NCM470" i="5" s="1"/>
  <c r="NCO470" i="5" s="1"/>
  <c r="NCQ470" i="5" s="1"/>
  <c r="NCS470" i="5" s="1"/>
  <c r="NCU470" i="5" s="1"/>
  <c r="NCW470" i="5" s="1"/>
  <c r="NCY470" i="5" s="1"/>
  <c r="NDA470" i="5" s="1"/>
  <c r="NDC470" i="5" s="1"/>
  <c r="NDE470" i="5" s="1"/>
  <c r="NDG470" i="5" s="1"/>
  <c r="NDI470" i="5" s="1"/>
  <c r="NDK470" i="5" s="1"/>
  <c r="NDM470" i="5" s="1"/>
  <c r="NDO470" i="5" s="1"/>
  <c r="NDQ470" i="5" s="1"/>
  <c r="NDS470" i="5" s="1"/>
  <c r="NDU470" i="5" s="1"/>
  <c r="NDW470" i="5" s="1"/>
  <c r="NDY470" i="5" s="1"/>
  <c r="NEA470" i="5" s="1"/>
  <c r="NEC470" i="5" s="1"/>
  <c r="NEE470" i="5" s="1"/>
  <c r="NEG470" i="5" s="1"/>
  <c r="NEI470" i="5" s="1"/>
  <c r="NEK470" i="5" s="1"/>
  <c r="NEM470" i="5" s="1"/>
  <c r="NEO470" i="5" s="1"/>
  <c r="NEQ470" i="5" s="1"/>
  <c r="NES470" i="5" s="1"/>
  <c r="NEU470" i="5" s="1"/>
  <c r="NEW470" i="5" s="1"/>
  <c r="NEY470" i="5" s="1"/>
  <c r="NFA470" i="5" s="1"/>
  <c r="NFC470" i="5" s="1"/>
  <c r="NFE470" i="5" s="1"/>
  <c r="NFG470" i="5" s="1"/>
  <c r="NFI470" i="5" s="1"/>
  <c r="NFK470" i="5" s="1"/>
  <c r="NFM470" i="5" s="1"/>
  <c r="NFO470" i="5" s="1"/>
  <c r="NFQ470" i="5" s="1"/>
  <c r="NFS470" i="5" s="1"/>
  <c r="NFU470" i="5" s="1"/>
  <c r="NFW470" i="5" s="1"/>
  <c r="NFY470" i="5" s="1"/>
  <c r="NGA470" i="5" s="1"/>
  <c r="NGC470" i="5" s="1"/>
  <c r="NGE470" i="5" s="1"/>
  <c r="NGG470" i="5" s="1"/>
  <c r="NGI470" i="5" s="1"/>
  <c r="NGK470" i="5" s="1"/>
  <c r="NGM470" i="5" s="1"/>
  <c r="NGO470" i="5" s="1"/>
  <c r="NGQ470" i="5" s="1"/>
  <c r="NGS470" i="5" s="1"/>
  <c r="NGU470" i="5" s="1"/>
  <c r="NGW470" i="5" s="1"/>
  <c r="NGY470" i="5" s="1"/>
  <c r="NHA470" i="5" s="1"/>
  <c r="NHC470" i="5" s="1"/>
  <c r="NHE470" i="5" s="1"/>
  <c r="NHG470" i="5" s="1"/>
  <c r="NHI470" i="5" s="1"/>
  <c r="NHK470" i="5" s="1"/>
  <c r="NHM470" i="5" s="1"/>
  <c r="NHO470" i="5" s="1"/>
  <c r="NHQ470" i="5" s="1"/>
  <c r="NHS470" i="5" s="1"/>
  <c r="NHU470" i="5" s="1"/>
  <c r="NHW470" i="5" s="1"/>
  <c r="NHY470" i="5" s="1"/>
  <c r="NIA470" i="5" s="1"/>
  <c r="NIC470" i="5" s="1"/>
  <c r="NIE470" i="5" s="1"/>
  <c r="NIG470" i="5" s="1"/>
  <c r="NII470" i="5" s="1"/>
  <c r="NIK470" i="5" s="1"/>
  <c r="NIM470" i="5" s="1"/>
  <c r="NIO470" i="5" s="1"/>
  <c r="NIQ470" i="5" s="1"/>
  <c r="NIS470" i="5" s="1"/>
  <c r="NIU470" i="5" s="1"/>
  <c r="NIW470" i="5" s="1"/>
  <c r="NIY470" i="5" s="1"/>
  <c r="NJA470" i="5" s="1"/>
  <c r="NJC470" i="5" s="1"/>
  <c r="NJE470" i="5" s="1"/>
  <c r="NJG470" i="5" s="1"/>
  <c r="NJI470" i="5" s="1"/>
  <c r="NJK470" i="5" s="1"/>
  <c r="NJM470" i="5" s="1"/>
  <c r="NJO470" i="5" s="1"/>
  <c r="NJQ470" i="5" s="1"/>
  <c r="NJS470" i="5" s="1"/>
  <c r="NJU470" i="5" s="1"/>
  <c r="NJW470" i="5" s="1"/>
  <c r="NJY470" i="5" s="1"/>
  <c r="NKA470" i="5" s="1"/>
  <c r="NKC470" i="5" s="1"/>
  <c r="NKE470" i="5" s="1"/>
  <c r="NKG470" i="5" s="1"/>
  <c r="NKI470" i="5" s="1"/>
  <c r="NKK470" i="5" s="1"/>
  <c r="NKM470" i="5" s="1"/>
  <c r="NKO470" i="5" s="1"/>
  <c r="NKQ470" i="5" s="1"/>
  <c r="NKS470" i="5" s="1"/>
  <c r="NKU470" i="5" s="1"/>
  <c r="NKW470" i="5" s="1"/>
  <c r="NKY470" i="5" s="1"/>
  <c r="NLA470" i="5" s="1"/>
  <c r="NLC470" i="5" s="1"/>
  <c r="NLE470" i="5" s="1"/>
  <c r="NLG470" i="5" s="1"/>
  <c r="NLI470" i="5" s="1"/>
  <c r="NLK470" i="5" s="1"/>
  <c r="NLM470" i="5" s="1"/>
  <c r="NLO470" i="5" s="1"/>
  <c r="NLQ470" i="5" s="1"/>
  <c r="NLS470" i="5" s="1"/>
  <c r="NLU470" i="5" s="1"/>
  <c r="NLW470" i="5" s="1"/>
  <c r="NLY470" i="5" s="1"/>
  <c r="NMA470" i="5" s="1"/>
  <c r="NMC470" i="5" s="1"/>
  <c r="NME470" i="5" s="1"/>
  <c r="NMG470" i="5" s="1"/>
  <c r="NMI470" i="5" s="1"/>
  <c r="NMK470" i="5" s="1"/>
  <c r="NMM470" i="5" s="1"/>
  <c r="NMO470" i="5" s="1"/>
  <c r="NMQ470" i="5" s="1"/>
  <c r="NMS470" i="5" s="1"/>
  <c r="NMU470" i="5" s="1"/>
  <c r="NMW470" i="5" s="1"/>
  <c r="NMY470" i="5" s="1"/>
  <c r="NNA470" i="5" s="1"/>
  <c r="NNC470" i="5" s="1"/>
  <c r="NNE470" i="5" s="1"/>
  <c r="NNG470" i="5" s="1"/>
  <c r="NNI470" i="5" s="1"/>
  <c r="NNK470" i="5" s="1"/>
  <c r="NNM470" i="5" s="1"/>
  <c r="NNO470" i="5" s="1"/>
  <c r="NNQ470" i="5" s="1"/>
  <c r="NNS470" i="5" s="1"/>
  <c r="NNU470" i="5" s="1"/>
  <c r="NNW470" i="5" s="1"/>
  <c r="NNY470" i="5" s="1"/>
  <c r="NOA470" i="5" s="1"/>
  <c r="NOC470" i="5" s="1"/>
  <c r="NOE470" i="5" s="1"/>
  <c r="NOG470" i="5" s="1"/>
  <c r="NOI470" i="5" s="1"/>
  <c r="NOK470" i="5" s="1"/>
  <c r="NOM470" i="5" s="1"/>
  <c r="NOO470" i="5" s="1"/>
  <c r="NOQ470" i="5" s="1"/>
  <c r="NOS470" i="5" s="1"/>
  <c r="NOU470" i="5" s="1"/>
  <c r="NOW470" i="5" s="1"/>
  <c r="NOY470" i="5" s="1"/>
  <c r="NPA470" i="5" s="1"/>
  <c r="NPC470" i="5" s="1"/>
  <c r="NPE470" i="5" s="1"/>
  <c r="NPG470" i="5" s="1"/>
  <c r="NPI470" i="5" s="1"/>
  <c r="NPK470" i="5" s="1"/>
  <c r="NPM470" i="5" s="1"/>
  <c r="NPO470" i="5" s="1"/>
  <c r="NPQ470" i="5" s="1"/>
  <c r="NPS470" i="5" s="1"/>
  <c r="NPU470" i="5" s="1"/>
  <c r="NPW470" i="5" s="1"/>
  <c r="NPY470" i="5" s="1"/>
  <c r="NQA470" i="5" s="1"/>
  <c r="NQC470" i="5" s="1"/>
  <c r="NQE470" i="5" s="1"/>
  <c r="NQG470" i="5" s="1"/>
  <c r="NQI470" i="5" s="1"/>
  <c r="NQK470" i="5" s="1"/>
  <c r="NQM470" i="5" s="1"/>
  <c r="NQO470" i="5" s="1"/>
  <c r="NQQ470" i="5" s="1"/>
  <c r="NQS470" i="5" s="1"/>
  <c r="NQU470" i="5" s="1"/>
  <c r="NQW470" i="5" s="1"/>
  <c r="NQY470" i="5" s="1"/>
  <c r="NRA470" i="5" s="1"/>
  <c r="NRC470" i="5" s="1"/>
  <c r="NRE470" i="5" s="1"/>
  <c r="NRG470" i="5" s="1"/>
  <c r="NRI470" i="5" s="1"/>
  <c r="NRK470" i="5" s="1"/>
  <c r="NRM470" i="5" s="1"/>
  <c r="NRO470" i="5" s="1"/>
  <c r="NRQ470" i="5" s="1"/>
  <c r="NRS470" i="5" s="1"/>
  <c r="NRU470" i="5" s="1"/>
  <c r="NRW470" i="5" s="1"/>
  <c r="NRY470" i="5" s="1"/>
  <c r="NSA470" i="5" s="1"/>
  <c r="NSC470" i="5" s="1"/>
  <c r="NSE470" i="5" s="1"/>
  <c r="NSG470" i="5" s="1"/>
  <c r="NSI470" i="5" s="1"/>
  <c r="NSK470" i="5" s="1"/>
  <c r="NSM470" i="5" s="1"/>
  <c r="NSO470" i="5" s="1"/>
  <c r="NSQ470" i="5" s="1"/>
  <c r="NSS470" i="5" s="1"/>
  <c r="NSU470" i="5" s="1"/>
  <c r="NSW470" i="5" s="1"/>
  <c r="NSY470" i="5" s="1"/>
  <c r="NTA470" i="5" s="1"/>
  <c r="NTC470" i="5" s="1"/>
  <c r="NTE470" i="5" s="1"/>
  <c r="NTG470" i="5" s="1"/>
  <c r="NTI470" i="5" s="1"/>
  <c r="NTK470" i="5" s="1"/>
  <c r="NTM470" i="5" s="1"/>
  <c r="NTO470" i="5" s="1"/>
  <c r="NTQ470" i="5" s="1"/>
  <c r="NTS470" i="5" s="1"/>
  <c r="NTU470" i="5" s="1"/>
  <c r="NTW470" i="5" s="1"/>
  <c r="NTY470" i="5" s="1"/>
  <c r="NUA470" i="5" s="1"/>
  <c r="NUC470" i="5" s="1"/>
  <c r="NUE470" i="5" s="1"/>
  <c r="NUG470" i="5" s="1"/>
  <c r="NUI470" i="5" s="1"/>
  <c r="NUK470" i="5" s="1"/>
  <c r="NUM470" i="5" s="1"/>
  <c r="NUO470" i="5" s="1"/>
  <c r="NUQ470" i="5" s="1"/>
  <c r="NUS470" i="5" s="1"/>
  <c r="NUU470" i="5" s="1"/>
  <c r="NUW470" i="5" s="1"/>
  <c r="NUY470" i="5" s="1"/>
  <c r="NVA470" i="5" s="1"/>
  <c r="NVC470" i="5" s="1"/>
  <c r="NVE470" i="5" s="1"/>
  <c r="NVG470" i="5" s="1"/>
  <c r="NVI470" i="5" s="1"/>
  <c r="NVK470" i="5" s="1"/>
  <c r="NVM470" i="5" s="1"/>
  <c r="NVO470" i="5" s="1"/>
  <c r="NVQ470" i="5" s="1"/>
  <c r="NVS470" i="5" s="1"/>
  <c r="NVU470" i="5" s="1"/>
  <c r="NVW470" i="5" s="1"/>
  <c r="NVY470" i="5" s="1"/>
  <c r="NWA470" i="5" s="1"/>
  <c r="NWC470" i="5" s="1"/>
  <c r="NWE470" i="5" s="1"/>
  <c r="NWG470" i="5" s="1"/>
  <c r="NWI470" i="5" s="1"/>
  <c r="NWK470" i="5" s="1"/>
  <c r="NWM470" i="5" s="1"/>
  <c r="NWO470" i="5" s="1"/>
  <c r="NWQ470" i="5" s="1"/>
  <c r="NWS470" i="5" s="1"/>
  <c r="NWU470" i="5" s="1"/>
  <c r="NWW470" i="5" s="1"/>
  <c r="NWY470" i="5" s="1"/>
  <c r="NXA470" i="5" s="1"/>
  <c r="NXC470" i="5" s="1"/>
  <c r="NXE470" i="5" s="1"/>
  <c r="NXG470" i="5" s="1"/>
  <c r="NXI470" i="5" s="1"/>
  <c r="NXK470" i="5" s="1"/>
  <c r="NXM470" i="5" s="1"/>
  <c r="NXO470" i="5" s="1"/>
  <c r="NXQ470" i="5" s="1"/>
  <c r="NXS470" i="5" s="1"/>
  <c r="NXU470" i="5" s="1"/>
  <c r="NXW470" i="5" s="1"/>
  <c r="NXY470" i="5" s="1"/>
  <c r="NYA470" i="5" s="1"/>
  <c r="NYC470" i="5" s="1"/>
  <c r="NYE470" i="5" s="1"/>
  <c r="NYG470" i="5" s="1"/>
  <c r="NYI470" i="5" s="1"/>
  <c r="NYK470" i="5" s="1"/>
  <c r="NYM470" i="5" s="1"/>
  <c r="NYO470" i="5" s="1"/>
  <c r="NYQ470" i="5" s="1"/>
  <c r="NYS470" i="5" s="1"/>
  <c r="NYU470" i="5" s="1"/>
  <c r="NYW470" i="5" s="1"/>
  <c r="NYY470" i="5" s="1"/>
  <c r="NZA470" i="5" s="1"/>
  <c r="NZC470" i="5" s="1"/>
  <c r="NZE470" i="5" s="1"/>
  <c r="NZG470" i="5" s="1"/>
  <c r="NZI470" i="5" s="1"/>
  <c r="NZK470" i="5" s="1"/>
  <c r="NZM470" i="5" s="1"/>
  <c r="NZO470" i="5" s="1"/>
  <c r="NZQ470" i="5" s="1"/>
  <c r="NZS470" i="5" s="1"/>
  <c r="NZU470" i="5" s="1"/>
  <c r="NZW470" i="5" s="1"/>
  <c r="NZY470" i="5" s="1"/>
  <c r="OAA470" i="5" s="1"/>
  <c r="OAC470" i="5" s="1"/>
  <c r="OAE470" i="5" s="1"/>
  <c r="OAG470" i="5" s="1"/>
  <c r="OAI470" i="5" s="1"/>
  <c r="OAK470" i="5" s="1"/>
  <c r="OAM470" i="5" s="1"/>
  <c r="OAO470" i="5" s="1"/>
  <c r="OAQ470" i="5" s="1"/>
  <c r="OAS470" i="5" s="1"/>
  <c r="OAU470" i="5" s="1"/>
  <c r="OAW470" i="5" s="1"/>
  <c r="OAY470" i="5" s="1"/>
  <c r="OBA470" i="5" s="1"/>
  <c r="OBC470" i="5" s="1"/>
  <c r="OBE470" i="5" s="1"/>
  <c r="OBG470" i="5" s="1"/>
  <c r="OBI470" i="5" s="1"/>
  <c r="OBK470" i="5" s="1"/>
  <c r="OBM470" i="5" s="1"/>
  <c r="OBO470" i="5" s="1"/>
  <c r="OBQ470" i="5" s="1"/>
  <c r="OBS470" i="5" s="1"/>
  <c r="OBU470" i="5" s="1"/>
  <c r="OBW470" i="5" s="1"/>
  <c r="OBY470" i="5" s="1"/>
  <c r="OCA470" i="5" s="1"/>
  <c r="OCC470" i="5" s="1"/>
  <c r="OCE470" i="5" s="1"/>
  <c r="OCG470" i="5" s="1"/>
  <c r="OCI470" i="5" s="1"/>
  <c r="OCK470" i="5" s="1"/>
  <c r="OCM470" i="5" s="1"/>
  <c r="OCO470" i="5" s="1"/>
  <c r="OCQ470" i="5" s="1"/>
  <c r="OCS470" i="5" s="1"/>
  <c r="OCU470" i="5" s="1"/>
  <c r="OCW470" i="5" s="1"/>
  <c r="OCY470" i="5" s="1"/>
  <c r="ODA470" i="5" s="1"/>
  <c r="ODC470" i="5" s="1"/>
  <c r="ODE470" i="5" s="1"/>
  <c r="ODG470" i="5" s="1"/>
  <c r="ODI470" i="5" s="1"/>
  <c r="ODK470" i="5" s="1"/>
  <c r="ODM470" i="5" s="1"/>
  <c r="ODO470" i="5" s="1"/>
  <c r="ODQ470" i="5" s="1"/>
  <c r="ODS470" i="5" s="1"/>
  <c r="ODU470" i="5" s="1"/>
  <c r="ODW470" i="5" s="1"/>
  <c r="ODY470" i="5" s="1"/>
  <c r="OEA470" i="5" s="1"/>
  <c r="OEC470" i="5" s="1"/>
  <c r="OEE470" i="5" s="1"/>
  <c r="OEG470" i="5" s="1"/>
  <c r="OEI470" i="5" s="1"/>
  <c r="OEK470" i="5" s="1"/>
  <c r="OEM470" i="5" s="1"/>
  <c r="OEO470" i="5" s="1"/>
  <c r="OEQ470" i="5" s="1"/>
  <c r="OES470" i="5" s="1"/>
  <c r="OEU470" i="5" s="1"/>
  <c r="OEW470" i="5" s="1"/>
  <c r="OEY470" i="5" s="1"/>
  <c r="OFA470" i="5" s="1"/>
  <c r="OFC470" i="5" s="1"/>
  <c r="OFE470" i="5" s="1"/>
  <c r="OFG470" i="5" s="1"/>
  <c r="OFI470" i="5" s="1"/>
  <c r="OFK470" i="5" s="1"/>
  <c r="OFM470" i="5" s="1"/>
  <c r="OFO470" i="5" s="1"/>
  <c r="OFQ470" i="5" s="1"/>
  <c r="OFS470" i="5" s="1"/>
  <c r="OFU470" i="5" s="1"/>
  <c r="OFW470" i="5" s="1"/>
  <c r="OFY470" i="5" s="1"/>
  <c r="OGA470" i="5" s="1"/>
  <c r="OGC470" i="5" s="1"/>
  <c r="OGE470" i="5" s="1"/>
  <c r="OGG470" i="5" s="1"/>
  <c r="OGI470" i="5" s="1"/>
  <c r="OGK470" i="5" s="1"/>
  <c r="OGM470" i="5" s="1"/>
  <c r="OGO470" i="5" s="1"/>
  <c r="OGQ470" i="5" s="1"/>
  <c r="OGS470" i="5" s="1"/>
  <c r="OGU470" i="5" s="1"/>
  <c r="OGW470" i="5" s="1"/>
  <c r="OGY470" i="5" s="1"/>
  <c r="OHA470" i="5" s="1"/>
  <c r="OHC470" i="5" s="1"/>
  <c r="OHE470" i="5" s="1"/>
  <c r="OHG470" i="5" s="1"/>
  <c r="OHI470" i="5" s="1"/>
  <c r="OHK470" i="5" s="1"/>
  <c r="OHM470" i="5" s="1"/>
  <c r="OHO470" i="5" s="1"/>
  <c r="OHQ470" i="5" s="1"/>
  <c r="OHS470" i="5" s="1"/>
  <c r="OHU470" i="5" s="1"/>
  <c r="OHW470" i="5" s="1"/>
  <c r="OHY470" i="5" s="1"/>
  <c r="OIA470" i="5" s="1"/>
  <c r="OIC470" i="5" s="1"/>
  <c r="OIE470" i="5" s="1"/>
  <c r="OIG470" i="5" s="1"/>
  <c r="OII470" i="5" s="1"/>
  <c r="OIK470" i="5" s="1"/>
  <c r="OIM470" i="5" s="1"/>
  <c r="OIO470" i="5" s="1"/>
  <c r="OIQ470" i="5" s="1"/>
  <c r="OIS470" i="5" s="1"/>
  <c r="OIU470" i="5" s="1"/>
  <c r="OIW470" i="5" s="1"/>
  <c r="OIY470" i="5" s="1"/>
  <c r="OJA470" i="5" s="1"/>
  <c r="OJC470" i="5" s="1"/>
  <c r="OJE470" i="5" s="1"/>
  <c r="OJG470" i="5" s="1"/>
  <c r="OJI470" i="5" s="1"/>
  <c r="OJK470" i="5" s="1"/>
  <c r="OJM470" i="5" s="1"/>
  <c r="OJO470" i="5" s="1"/>
  <c r="OJQ470" i="5" s="1"/>
  <c r="OJS470" i="5" s="1"/>
  <c r="OJU470" i="5" s="1"/>
  <c r="OJW470" i="5" s="1"/>
  <c r="OJY470" i="5" s="1"/>
  <c r="OKA470" i="5" s="1"/>
  <c r="OKC470" i="5" s="1"/>
  <c r="OKE470" i="5" s="1"/>
  <c r="OKG470" i="5" s="1"/>
  <c r="OKI470" i="5" s="1"/>
  <c r="OKK470" i="5" s="1"/>
  <c r="OKM470" i="5" s="1"/>
  <c r="OKO470" i="5" s="1"/>
  <c r="OKQ470" i="5" s="1"/>
  <c r="OKS470" i="5" s="1"/>
  <c r="OKU470" i="5" s="1"/>
  <c r="OKW470" i="5" s="1"/>
  <c r="OKY470" i="5" s="1"/>
  <c r="OLA470" i="5" s="1"/>
  <c r="OLC470" i="5" s="1"/>
  <c r="OLE470" i="5" s="1"/>
  <c r="OLG470" i="5" s="1"/>
  <c r="OLI470" i="5" s="1"/>
  <c r="OLK470" i="5" s="1"/>
  <c r="OLM470" i="5" s="1"/>
  <c r="OLO470" i="5" s="1"/>
  <c r="OLQ470" i="5" s="1"/>
  <c r="OLS470" i="5" s="1"/>
  <c r="OLU470" i="5" s="1"/>
  <c r="OLW470" i="5" s="1"/>
  <c r="OLY470" i="5" s="1"/>
  <c r="OMA470" i="5" s="1"/>
  <c r="OMC470" i="5" s="1"/>
  <c r="OME470" i="5" s="1"/>
  <c r="OMG470" i="5" s="1"/>
  <c r="OMI470" i="5" s="1"/>
  <c r="OMK470" i="5" s="1"/>
  <c r="OMM470" i="5" s="1"/>
  <c r="OMO470" i="5" s="1"/>
  <c r="OMQ470" i="5" s="1"/>
  <c r="OMS470" i="5" s="1"/>
  <c r="OMU470" i="5" s="1"/>
  <c r="OMW470" i="5" s="1"/>
  <c r="OMY470" i="5" s="1"/>
  <c r="ONA470" i="5" s="1"/>
  <c r="ONC470" i="5" s="1"/>
  <c r="ONE470" i="5" s="1"/>
  <c r="ONG470" i="5" s="1"/>
  <c r="ONI470" i="5" s="1"/>
  <c r="ONK470" i="5" s="1"/>
  <c r="ONM470" i="5" s="1"/>
  <c r="ONO470" i="5" s="1"/>
  <c r="ONQ470" i="5" s="1"/>
  <c r="ONS470" i="5" s="1"/>
  <c r="ONU470" i="5" s="1"/>
  <c r="ONW470" i="5" s="1"/>
  <c r="ONY470" i="5" s="1"/>
  <c r="OOA470" i="5" s="1"/>
  <c r="OOC470" i="5" s="1"/>
  <c r="OOE470" i="5" s="1"/>
  <c r="OOG470" i="5" s="1"/>
  <c r="OOI470" i="5" s="1"/>
  <c r="OOK470" i="5" s="1"/>
  <c r="OOM470" i="5" s="1"/>
  <c r="OOO470" i="5" s="1"/>
  <c r="OOQ470" i="5" s="1"/>
  <c r="OOS470" i="5" s="1"/>
  <c r="OOU470" i="5" s="1"/>
  <c r="OOW470" i="5" s="1"/>
  <c r="OOY470" i="5" s="1"/>
  <c r="OPA470" i="5" s="1"/>
  <c r="OPC470" i="5" s="1"/>
  <c r="OPE470" i="5" s="1"/>
  <c r="OPG470" i="5" s="1"/>
  <c r="OPI470" i="5" s="1"/>
  <c r="OPK470" i="5" s="1"/>
  <c r="OPM470" i="5" s="1"/>
  <c r="OPO470" i="5" s="1"/>
  <c r="OPQ470" i="5" s="1"/>
  <c r="OPS470" i="5" s="1"/>
  <c r="OPU470" i="5" s="1"/>
  <c r="OPW470" i="5" s="1"/>
  <c r="OPY470" i="5" s="1"/>
  <c r="OQA470" i="5" s="1"/>
  <c r="OQC470" i="5" s="1"/>
  <c r="OQE470" i="5" s="1"/>
  <c r="OQG470" i="5" s="1"/>
  <c r="OQI470" i="5" s="1"/>
  <c r="OQK470" i="5" s="1"/>
  <c r="OQM470" i="5" s="1"/>
  <c r="OQO470" i="5" s="1"/>
  <c r="OQQ470" i="5" s="1"/>
  <c r="OQS470" i="5" s="1"/>
  <c r="OQU470" i="5" s="1"/>
  <c r="OQW470" i="5" s="1"/>
  <c r="OQY470" i="5" s="1"/>
  <c r="ORA470" i="5" s="1"/>
  <c r="ORC470" i="5" s="1"/>
  <c r="ORE470" i="5" s="1"/>
  <c r="ORG470" i="5" s="1"/>
  <c r="ORI470" i="5" s="1"/>
  <c r="ORK470" i="5" s="1"/>
  <c r="ORM470" i="5" s="1"/>
  <c r="ORO470" i="5" s="1"/>
  <c r="ORQ470" i="5" s="1"/>
  <c r="ORS470" i="5" s="1"/>
  <c r="ORU470" i="5" s="1"/>
  <c r="ORW470" i="5" s="1"/>
  <c r="ORY470" i="5" s="1"/>
  <c r="OSA470" i="5" s="1"/>
  <c r="OSC470" i="5" s="1"/>
  <c r="OSE470" i="5" s="1"/>
  <c r="OSG470" i="5" s="1"/>
  <c r="OSI470" i="5" s="1"/>
  <c r="OSK470" i="5" s="1"/>
  <c r="OSM470" i="5" s="1"/>
  <c r="OSO470" i="5" s="1"/>
  <c r="OSQ470" i="5" s="1"/>
  <c r="OSS470" i="5" s="1"/>
  <c r="OSU470" i="5" s="1"/>
  <c r="OSW470" i="5" s="1"/>
  <c r="OSY470" i="5" s="1"/>
  <c r="OTA470" i="5" s="1"/>
  <c r="OTC470" i="5" s="1"/>
  <c r="OTE470" i="5" s="1"/>
  <c r="OTG470" i="5" s="1"/>
  <c r="OTI470" i="5" s="1"/>
  <c r="OTK470" i="5" s="1"/>
  <c r="OTM470" i="5" s="1"/>
  <c r="OTO470" i="5" s="1"/>
  <c r="OTQ470" i="5" s="1"/>
  <c r="OTS470" i="5" s="1"/>
  <c r="OTU470" i="5" s="1"/>
  <c r="OTW470" i="5" s="1"/>
  <c r="OTY470" i="5" s="1"/>
  <c r="OUA470" i="5" s="1"/>
  <c r="OUC470" i="5" s="1"/>
  <c r="OUE470" i="5" s="1"/>
  <c r="OUG470" i="5" s="1"/>
  <c r="OUI470" i="5" s="1"/>
  <c r="OUK470" i="5" s="1"/>
  <c r="OUM470" i="5" s="1"/>
  <c r="OUO470" i="5" s="1"/>
  <c r="OUQ470" i="5" s="1"/>
  <c r="OUS470" i="5" s="1"/>
  <c r="OUU470" i="5" s="1"/>
  <c r="OUW470" i="5" s="1"/>
  <c r="OUY470" i="5" s="1"/>
  <c r="OVA470" i="5" s="1"/>
  <c r="OVC470" i="5" s="1"/>
  <c r="OVE470" i="5" s="1"/>
  <c r="OVG470" i="5" s="1"/>
  <c r="OVI470" i="5" s="1"/>
  <c r="OVK470" i="5" s="1"/>
  <c r="OVM470" i="5" s="1"/>
  <c r="OVO470" i="5" s="1"/>
  <c r="OVQ470" i="5" s="1"/>
  <c r="OVS470" i="5" s="1"/>
  <c r="OVU470" i="5" s="1"/>
  <c r="OVW470" i="5" s="1"/>
  <c r="OVY470" i="5" s="1"/>
  <c r="OWA470" i="5" s="1"/>
  <c r="OWC470" i="5" s="1"/>
  <c r="OWE470" i="5" s="1"/>
  <c r="OWG470" i="5" s="1"/>
  <c r="OWI470" i="5" s="1"/>
  <c r="OWK470" i="5" s="1"/>
  <c r="OWM470" i="5" s="1"/>
  <c r="OWO470" i="5" s="1"/>
  <c r="OWQ470" i="5" s="1"/>
  <c r="OWS470" i="5" s="1"/>
  <c r="OWU470" i="5" s="1"/>
  <c r="OWW470" i="5" s="1"/>
  <c r="OWY470" i="5" s="1"/>
  <c r="OXA470" i="5" s="1"/>
  <c r="OXC470" i="5" s="1"/>
  <c r="OXE470" i="5" s="1"/>
  <c r="OXG470" i="5" s="1"/>
  <c r="OXI470" i="5" s="1"/>
  <c r="OXK470" i="5" s="1"/>
  <c r="OXM470" i="5" s="1"/>
  <c r="OXO470" i="5" s="1"/>
  <c r="OXQ470" i="5" s="1"/>
  <c r="OXS470" i="5" s="1"/>
  <c r="OXU470" i="5" s="1"/>
  <c r="OXW470" i="5" s="1"/>
  <c r="OXY470" i="5" s="1"/>
  <c r="OYA470" i="5" s="1"/>
  <c r="OYC470" i="5" s="1"/>
  <c r="OYE470" i="5" s="1"/>
  <c r="OYG470" i="5" s="1"/>
  <c r="OYI470" i="5" s="1"/>
  <c r="OYK470" i="5" s="1"/>
  <c r="OYM470" i="5" s="1"/>
  <c r="OYO470" i="5" s="1"/>
  <c r="OYQ470" i="5" s="1"/>
  <c r="OYS470" i="5" s="1"/>
  <c r="OYU470" i="5" s="1"/>
  <c r="OYW470" i="5" s="1"/>
  <c r="OYY470" i="5" s="1"/>
  <c r="OZA470" i="5" s="1"/>
  <c r="OZC470" i="5" s="1"/>
  <c r="OZE470" i="5" s="1"/>
  <c r="OZG470" i="5" s="1"/>
  <c r="OZI470" i="5" s="1"/>
  <c r="OZK470" i="5" s="1"/>
  <c r="OZM470" i="5" s="1"/>
  <c r="OZO470" i="5" s="1"/>
  <c r="OZQ470" i="5" s="1"/>
  <c r="OZS470" i="5" s="1"/>
  <c r="OZU470" i="5" s="1"/>
  <c r="OZW470" i="5" s="1"/>
  <c r="OZY470" i="5" s="1"/>
  <c r="PAA470" i="5" s="1"/>
  <c r="PAC470" i="5" s="1"/>
  <c r="PAE470" i="5" s="1"/>
  <c r="PAG470" i="5" s="1"/>
  <c r="PAI470" i="5" s="1"/>
  <c r="PAK470" i="5" s="1"/>
  <c r="PAM470" i="5" s="1"/>
  <c r="PAO470" i="5" s="1"/>
  <c r="PAQ470" i="5" s="1"/>
  <c r="PAS470" i="5" s="1"/>
  <c r="PAU470" i="5" s="1"/>
  <c r="PAW470" i="5" s="1"/>
  <c r="PAY470" i="5" s="1"/>
  <c r="PBA470" i="5" s="1"/>
  <c r="PBC470" i="5" s="1"/>
  <c r="PBE470" i="5" s="1"/>
  <c r="PBG470" i="5" s="1"/>
  <c r="PBI470" i="5" s="1"/>
  <c r="PBK470" i="5" s="1"/>
  <c r="PBM470" i="5" s="1"/>
  <c r="PBO470" i="5" s="1"/>
  <c r="PBQ470" i="5" s="1"/>
  <c r="PBS470" i="5" s="1"/>
  <c r="PBU470" i="5" s="1"/>
  <c r="PBW470" i="5" s="1"/>
  <c r="PBY470" i="5" s="1"/>
  <c r="PCA470" i="5" s="1"/>
  <c r="PCC470" i="5" s="1"/>
  <c r="PCE470" i="5" s="1"/>
  <c r="PCG470" i="5" s="1"/>
  <c r="PCI470" i="5" s="1"/>
  <c r="PCK470" i="5" s="1"/>
  <c r="PCM470" i="5" s="1"/>
  <c r="PCO470" i="5" s="1"/>
  <c r="PCQ470" i="5" s="1"/>
  <c r="PCS470" i="5" s="1"/>
  <c r="PCU470" i="5" s="1"/>
  <c r="PCW470" i="5" s="1"/>
  <c r="PCY470" i="5" s="1"/>
  <c r="PDA470" i="5" s="1"/>
  <c r="PDC470" i="5" s="1"/>
  <c r="PDE470" i="5" s="1"/>
  <c r="PDG470" i="5" s="1"/>
  <c r="PDI470" i="5" s="1"/>
  <c r="PDK470" i="5" s="1"/>
  <c r="PDM470" i="5" s="1"/>
  <c r="PDO470" i="5" s="1"/>
  <c r="PDQ470" i="5" s="1"/>
  <c r="PDS470" i="5" s="1"/>
  <c r="PDU470" i="5" s="1"/>
  <c r="PDW470" i="5" s="1"/>
  <c r="PDY470" i="5" s="1"/>
  <c r="PEA470" i="5" s="1"/>
  <c r="PEC470" i="5" s="1"/>
  <c r="PEE470" i="5" s="1"/>
  <c r="PEG470" i="5" s="1"/>
  <c r="PEI470" i="5" s="1"/>
  <c r="PEK470" i="5" s="1"/>
  <c r="PEM470" i="5" s="1"/>
  <c r="PEO470" i="5" s="1"/>
  <c r="PEQ470" i="5" s="1"/>
  <c r="PES470" i="5" s="1"/>
  <c r="PEU470" i="5" s="1"/>
  <c r="PEW470" i="5" s="1"/>
  <c r="PEY470" i="5" s="1"/>
  <c r="PFA470" i="5" s="1"/>
  <c r="PFC470" i="5" s="1"/>
  <c r="PFE470" i="5" s="1"/>
  <c r="PFG470" i="5" s="1"/>
  <c r="PFI470" i="5" s="1"/>
  <c r="PFK470" i="5" s="1"/>
  <c r="PFM470" i="5" s="1"/>
  <c r="PFO470" i="5" s="1"/>
  <c r="PFQ470" i="5" s="1"/>
  <c r="PFS470" i="5" s="1"/>
  <c r="PFU470" i="5" s="1"/>
  <c r="PFW470" i="5" s="1"/>
  <c r="PFY470" i="5" s="1"/>
  <c r="PGA470" i="5" s="1"/>
  <c r="PGC470" i="5" s="1"/>
  <c r="PGE470" i="5" s="1"/>
  <c r="PGG470" i="5" s="1"/>
  <c r="PGI470" i="5" s="1"/>
  <c r="PGK470" i="5" s="1"/>
  <c r="PGM470" i="5" s="1"/>
  <c r="PGO470" i="5" s="1"/>
  <c r="PGQ470" i="5" s="1"/>
  <c r="PGS470" i="5" s="1"/>
  <c r="PGU470" i="5" s="1"/>
  <c r="PGW470" i="5" s="1"/>
  <c r="PGY470" i="5" s="1"/>
  <c r="PHA470" i="5" s="1"/>
  <c r="PHC470" i="5" s="1"/>
  <c r="PHE470" i="5" s="1"/>
  <c r="PHG470" i="5" s="1"/>
  <c r="PHI470" i="5" s="1"/>
  <c r="PHK470" i="5" s="1"/>
  <c r="PHM470" i="5" s="1"/>
  <c r="PHO470" i="5" s="1"/>
  <c r="PHQ470" i="5" s="1"/>
  <c r="PHS470" i="5" s="1"/>
  <c r="PHU470" i="5" s="1"/>
  <c r="PHW470" i="5" s="1"/>
  <c r="PHY470" i="5" s="1"/>
  <c r="PIA470" i="5" s="1"/>
  <c r="PIC470" i="5" s="1"/>
  <c r="PIE470" i="5" s="1"/>
  <c r="PIG470" i="5" s="1"/>
  <c r="PII470" i="5" s="1"/>
  <c r="PIK470" i="5" s="1"/>
  <c r="PIM470" i="5" s="1"/>
  <c r="PIO470" i="5" s="1"/>
  <c r="PIQ470" i="5" s="1"/>
  <c r="PIS470" i="5" s="1"/>
  <c r="PIU470" i="5" s="1"/>
  <c r="PIW470" i="5" s="1"/>
  <c r="PIY470" i="5" s="1"/>
  <c r="PJA470" i="5" s="1"/>
  <c r="PJC470" i="5" s="1"/>
  <c r="PJE470" i="5" s="1"/>
  <c r="PJG470" i="5" s="1"/>
  <c r="PJI470" i="5" s="1"/>
  <c r="PJK470" i="5" s="1"/>
  <c r="PJM470" i="5" s="1"/>
  <c r="PJO470" i="5" s="1"/>
  <c r="PJQ470" i="5" s="1"/>
  <c r="PJS470" i="5" s="1"/>
  <c r="PJU470" i="5" s="1"/>
  <c r="PJW470" i="5" s="1"/>
  <c r="PJY470" i="5" s="1"/>
  <c r="PKA470" i="5" s="1"/>
  <c r="PKC470" i="5" s="1"/>
  <c r="PKE470" i="5" s="1"/>
  <c r="PKG470" i="5" s="1"/>
  <c r="PKI470" i="5" s="1"/>
  <c r="PKK470" i="5" s="1"/>
  <c r="PKM470" i="5" s="1"/>
  <c r="PKO470" i="5" s="1"/>
  <c r="PKQ470" i="5" s="1"/>
  <c r="PKS470" i="5" s="1"/>
  <c r="PKU470" i="5" s="1"/>
  <c r="PKW470" i="5" s="1"/>
  <c r="PKY470" i="5" s="1"/>
  <c r="PLA470" i="5" s="1"/>
  <c r="PLC470" i="5" s="1"/>
  <c r="PLE470" i="5" s="1"/>
  <c r="PLG470" i="5" s="1"/>
  <c r="PLI470" i="5" s="1"/>
  <c r="PLK470" i="5" s="1"/>
  <c r="PLM470" i="5" s="1"/>
  <c r="PLO470" i="5" s="1"/>
  <c r="PLQ470" i="5" s="1"/>
  <c r="PLS470" i="5" s="1"/>
  <c r="PLU470" i="5" s="1"/>
  <c r="PLW470" i="5" s="1"/>
  <c r="PLY470" i="5" s="1"/>
  <c r="PMA470" i="5" s="1"/>
  <c r="PMC470" i="5" s="1"/>
  <c r="PME470" i="5" s="1"/>
  <c r="PMG470" i="5" s="1"/>
  <c r="PMI470" i="5" s="1"/>
  <c r="PMK470" i="5" s="1"/>
  <c r="PMM470" i="5" s="1"/>
  <c r="PMO470" i="5" s="1"/>
  <c r="PMQ470" i="5" s="1"/>
  <c r="PMS470" i="5" s="1"/>
  <c r="PMU470" i="5" s="1"/>
  <c r="PMW470" i="5" s="1"/>
  <c r="PMY470" i="5" s="1"/>
  <c r="PNA470" i="5" s="1"/>
  <c r="PNC470" i="5" s="1"/>
  <c r="PNE470" i="5" s="1"/>
  <c r="PNG470" i="5" s="1"/>
  <c r="PNI470" i="5" s="1"/>
  <c r="PNK470" i="5" s="1"/>
  <c r="PNM470" i="5" s="1"/>
  <c r="PNO470" i="5" s="1"/>
  <c r="PNQ470" i="5" s="1"/>
  <c r="PNS470" i="5" s="1"/>
  <c r="PNU470" i="5" s="1"/>
  <c r="PNW470" i="5" s="1"/>
  <c r="PNY470" i="5" s="1"/>
  <c r="POA470" i="5" s="1"/>
  <c r="POC470" i="5" s="1"/>
  <c r="POE470" i="5" s="1"/>
  <c r="POG470" i="5" s="1"/>
  <c r="POI470" i="5" s="1"/>
  <c r="POK470" i="5" s="1"/>
  <c r="POM470" i="5" s="1"/>
  <c r="POO470" i="5" s="1"/>
  <c r="POQ470" i="5" s="1"/>
  <c r="POS470" i="5" s="1"/>
  <c r="POU470" i="5" s="1"/>
  <c r="POW470" i="5" s="1"/>
  <c r="POY470" i="5" s="1"/>
  <c r="PPA470" i="5" s="1"/>
  <c r="PPC470" i="5" s="1"/>
  <c r="PPE470" i="5" s="1"/>
  <c r="PPG470" i="5" s="1"/>
  <c r="PPI470" i="5" s="1"/>
  <c r="PPK470" i="5" s="1"/>
  <c r="PPM470" i="5" s="1"/>
  <c r="PPO470" i="5" s="1"/>
  <c r="PPQ470" i="5" s="1"/>
  <c r="PPS470" i="5" s="1"/>
  <c r="PPU470" i="5" s="1"/>
  <c r="PPW470" i="5" s="1"/>
  <c r="PPY470" i="5" s="1"/>
  <c r="PQA470" i="5" s="1"/>
  <c r="PQC470" i="5" s="1"/>
  <c r="PQE470" i="5" s="1"/>
  <c r="PQG470" i="5" s="1"/>
  <c r="PQI470" i="5" s="1"/>
  <c r="PQK470" i="5" s="1"/>
  <c r="PQM470" i="5" s="1"/>
  <c r="PQO470" i="5" s="1"/>
  <c r="PQQ470" i="5" s="1"/>
  <c r="PQS470" i="5" s="1"/>
  <c r="PQU470" i="5" s="1"/>
  <c r="PQW470" i="5" s="1"/>
  <c r="PQY470" i="5" s="1"/>
  <c r="PRA470" i="5" s="1"/>
  <c r="PRC470" i="5" s="1"/>
  <c r="PRE470" i="5" s="1"/>
  <c r="PRG470" i="5" s="1"/>
  <c r="PRI470" i="5" s="1"/>
  <c r="PRK470" i="5" s="1"/>
  <c r="PRM470" i="5" s="1"/>
  <c r="PRO470" i="5" s="1"/>
  <c r="PRQ470" i="5" s="1"/>
  <c r="PRS470" i="5" s="1"/>
  <c r="PRU470" i="5" s="1"/>
  <c r="PRW470" i="5" s="1"/>
  <c r="PRY470" i="5" s="1"/>
  <c r="PSA470" i="5" s="1"/>
  <c r="PSC470" i="5" s="1"/>
  <c r="PSE470" i="5" s="1"/>
  <c r="PSG470" i="5" s="1"/>
  <c r="PSI470" i="5" s="1"/>
  <c r="PSK470" i="5" s="1"/>
  <c r="PSM470" i="5" s="1"/>
  <c r="PSO470" i="5" s="1"/>
  <c r="PSQ470" i="5" s="1"/>
  <c r="PSS470" i="5" s="1"/>
  <c r="PSU470" i="5" s="1"/>
  <c r="PSW470" i="5" s="1"/>
  <c r="PSY470" i="5" s="1"/>
  <c r="PTA470" i="5" s="1"/>
  <c r="PTC470" i="5" s="1"/>
  <c r="PTE470" i="5" s="1"/>
  <c r="PTG470" i="5" s="1"/>
  <c r="PTI470" i="5" s="1"/>
  <c r="PTK470" i="5" s="1"/>
  <c r="PTM470" i="5" s="1"/>
  <c r="PTO470" i="5" s="1"/>
  <c r="PTQ470" i="5" s="1"/>
  <c r="PTS470" i="5" s="1"/>
  <c r="PTU470" i="5" s="1"/>
  <c r="PTW470" i="5" s="1"/>
  <c r="PTY470" i="5" s="1"/>
  <c r="PUA470" i="5" s="1"/>
  <c r="PUC470" i="5" s="1"/>
  <c r="PUE470" i="5" s="1"/>
  <c r="PUG470" i="5" s="1"/>
  <c r="PUI470" i="5" s="1"/>
  <c r="PUK470" i="5" s="1"/>
  <c r="PUM470" i="5" s="1"/>
  <c r="PUO470" i="5" s="1"/>
  <c r="PUQ470" i="5" s="1"/>
  <c r="PUS470" i="5" s="1"/>
  <c r="PUU470" i="5" s="1"/>
  <c r="PUW470" i="5" s="1"/>
  <c r="PUY470" i="5" s="1"/>
  <c r="PVA470" i="5" s="1"/>
  <c r="PVC470" i="5" s="1"/>
  <c r="PVE470" i="5" s="1"/>
  <c r="PVG470" i="5" s="1"/>
  <c r="PVI470" i="5" s="1"/>
  <c r="PVK470" i="5" s="1"/>
  <c r="PVM470" i="5" s="1"/>
  <c r="PVO470" i="5" s="1"/>
  <c r="PVQ470" i="5" s="1"/>
  <c r="PVS470" i="5" s="1"/>
  <c r="PVU470" i="5" s="1"/>
  <c r="PVW470" i="5" s="1"/>
  <c r="PVY470" i="5" s="1"/>
  <c r="PWA470" i="5" s="1"/>
  <c r="PWC470" i="5" s="1"/>
  <c r="PWE470" i="5" s="1"/>
  <c r="PWG470" i="5" s="1"/>
  <c r="PWI470" i="5" s="1"/>
  <c r="PWK470" i="5" s="1"/>
  <c r="PWM470" i="5" s="1"/>
  <c r="PWO470" i="5" s="1"/>
  <c r="PWQ470" i="5" s="1"/>
  <c r="PWS470" i="5" s="1"/>
  <c r="PWU470" i="5" s="1"/>
  <c r="PWW470" i="5" s="1"/>
  <c r="PWY470" i="5" s="1"/>
  <c r="PXA470" i="5" s="1"/>
  <c r="PXC470" i="5" s="1"/>
  <c r="PXE470" i="5" s="1"/>
  <c r="PXG470" i="5" s="1"/>
  <c r="PXI470" i="5" s="1"/>
  <c r="PXK470" i="5" s="1"/>
  <c r="PXM470" i="5" s="1"/>
  <c r="PXO470" i="5" s="1"/>
  <c r="PXQ470" i="5" s="1"/>
  <c r="PXS470" i="5" s="1"/>
  <c r="PXU470" i="5" s="1"/>
  <c r="PXW470" i="5" s="1"/>
  <c r="PXY470" i="5" s="1"/>
  <c r="PYA470" i="5" s="1"/>
  <c r="PYC470" i="5" s="1"/>
  <c r="PYE470" i="5" s="1"/>
  <c r="PYG470" i="5" s="1"/>
  <c r="PYI470" i="5" s="1"/>
  <c r="PYK470" i="5" s="1"/>
  <c r="PYM470" i="5" s="1"/>
  <c r="PYO470" i="5" s="1"/>
  <c r="PYQ470" i="5" s="1"/>
  <c r="PYS470" i="5" s="1"/>
  <c r="PYU470" i="5" s="1"/>
  <c r="PYW470" i="5" s="1"/>
  <c r="PYY470" i="5" s="1"/>
  <c r="PZA470" i="5" s="1"/>
  <c r="PZC470" i="5" s="1"/>
  <c r="PZE470" i="5" s="1"/>
  <c r="PZG470" i="5" s="1"/>
  <c r="PZI470" i="5" s="1"/>
  <c r="PZK470" i="5" s="1"/>
  <c r="PZM470" i="5" s="1"/>
  <c r="PZO470" i="5" s="1"/>
  <c r="PZQ470" i="5" s="1"/>
  <c r="PZS470" i="5" s="1"/>
  <c r="PZU470" i="5" s="1"/>
  <c r="PZW470" i="5" s="1"/>
  <c r="PZY470" i="5" s="1"/>
  <c r="QAA470" i="5" s="1"/>
  <c r="QAC470" i="5" s="1"/>
  <c r="QAE470" i="5" s="1"/>
  <c r="QAG470" i="5" s="1"/>
  <c r="QAI470" i="5" s="1"/>
  <c r="QAK470" i="5" s="1"/>
  <c r="QAM470" i="5" s="1"/>
  <c r="QAO470" i="5" s="1"/>
  <c r="QAQ470" i="5" s="1"/>
  <c r="QAS470" i="5" s="1"/>
  <c r="QAU470" i="5" s="1"/>
  <c r="QAW470" i="5" s="1"/>
  <c r="QAY470" i="5" s="1"/>
  <c r="QBA470" i="5" s="1"/>
  <c r="QBC470" i="5" s="1"/>
  <c r="QBE470" i="5" s="1"/>
  <c r="QBG470" i="5" s="1"/>
  <c r="QBI470" i="5" s="1"/>
  <c r="QBK470" i="5" s="1"/>
  <c r="QBM470" i="5" s="1"/>
  <c r="QBO470" i="5" s="1"/>
  <c r="QBQ470" i="5" s="1"/>
  <c r="QBS470" i="5" s="1"/>
  <c r="QBU470" i="5" s="1"/>
  <c r="QBW470" i="5" s="1"/>
  <c r="QBY470" i="5" s="1"/>
  <c r="QCA470" i="5" s="1"/>
  <c r="QCC470" i="5" s="1"/>
  <c r="QCE470" i="5" s="1"/>
  <c r="QCG470" i="5" s="1"/>
  <c r="QCI470" i="5" s="1"/>
  <c r="QCK470" i="5" s="1"/>
  <c r="QCM470" i="5" s="1"/>
  <c r="QCO470" i="5" s="1"/>
  <c r="QCQ470" i="5" s="1"/>
  <c r="QCS470" i="5" s="1"/>
  <c r="QCU470" i="5" s="1"/>
  <c r="QCW470" i="5" s="1"/>
  <c r="QCY470" i="5" s="1"/>
  <c r="QDA470" i="5" s="1"/>
  <c r="QDC470" i="5" s="1"/>
  <c r="QDE470" i="5" s="1"/>
  <c r="QDG470" i="5" s="1"/>
  <c r="QDI470" i="5" s="1"/>
  <c r="QDK470" i="5" s="1"/>
  <c r="QDM470" i="5" s="1"/>
  <c r="QDO470" i="5" s="1"/>
  <c r="QDQ470" i="5" s="1"/>
  <c r="QDS470" i="5" s="1"/>
  <c r="QDU470" i="5" s="1"/>
  <c r="QDW470" i="5" s="1"/>
  <c r="QDY470" i="5" s="1"/>
  <c r="QEA470" i="5" s="1"/>
  <c r="QEC470" i="5" s="1"/>
  <c r="QEE470" i="5" s="1"/>
  <c r="QEG470" i="5" s="1"/>
  <c r="QEI470" i="5" s="1"/>
  <c r="QEK470" i="5" s="1"/>
  <c r="QEM470" i="5" s="1"/>
  <c r="QEO470" i="5" s="1"/>
  <c r="QEQ470" i="5" s="1"/>
  <c r="QES470" i="5" s="1"/>
  <c r="QEU470" i="5" s="1"/>
  <c r="QEW470" i="5" s="1"/>
  <c r="QEY470" i="5" s="1"/>
  <c r="QFA470" i="5" s="1"/>
  <c r="QFC470" i="5" s="1"/>
  <c r="QFE470" i="5" s="1"/>
  <c r="QFG470" i="5" s="1"/>
  <c r="QFI470" i="5" s="1"/>
  <c r="QFK470" i="5" s="1"/>
  <c r="QFM470" i="5" s="1"/>
  <c r="QFO470" i="5" s="1"/>
  <c r="QFQ470" i="5" s="1"/>
  <c r="QFS470" i="5" s="1"/>
  <c r="QFU470" i="5" s="1"/>
  <c r="QFW470" i="5" s="1"/>
  <c r="QFY470" i="5" s="1"/>
  <c r="QGA470" i="5" s="1"/>
  <c r="QGC470" i="5" s="1"/>
  <c r="QGE470" i="5" s="1"/>
  <c r="QGG470" i="5" s="1"/>
  <c r="QGI470" i="5" s="1"/>
  <c r="QGK470" i="5" s="1"/>
  <c r="QGM470" i="5" s="1"/>
  <c r="QGO470" i="5" s="1"/>
  <c r="QGQ470" i="5" s="1"/>
  <c r="QGS470" i="5" s="1"/>
  <c r="QGU470" i="5" s="1"/>
  <c r="QGW470" i="5" s="1"/>
  <c r="QGY470" i="5" s="1"/>
  <c r="QHA470" i="5" s="1"/>
  <c r="QHC470" i="5" s="1"/>
  <c r="QHE470" i="5" s="1"/>
  <c r="QHG470" i="5" s="1"/>
  <c r="QHI470" i="5" s="1"/>
  <c r="QHK470" i="5" s="1"/>
  <c r="QHM470" i="5" s="1"/>
  <c r="QHO470" i="5" s="1"/>
  <c r="QHQ470" i="5" s="1"/>
  <c r="QHS470" i="5" s="1"/>
  <c r="QHU470" i="5" s="1"/>
  <c r="QHW470" i="5" s="1"/>
  <c r="QHY470" i="5" s="1"/>
  <c r="QIA470" i="5" s="1"/>
  <c r="QIC470" i="5" s="1"/>
  <c r="QIE470" i="5" s="1"/>
  <c r="QIG470" i="5" s="1"/>
  <c r="QII470" i="5" s="1"/>
  <c r="QIK470" i="5" s="1"/>
  <c r="QIM470" i="5" s="1"/>
  <c r="QIO470" i="5" s="1"/>
  <c r="QIQ470" i="5" s="1"/>
  <c r="QIS470" i="5" s="1"/>
  <c r="QIU470" i="5" s="1"/>
  <c r="QIW470" i="5" s="1"/>
  <c r="QIY470" i="5" s="1"/>
  <c r="QJA470" i="5" s="1"/>
  <c r="QJC470" i="5" s="1"/>
  <c r="QJE470" i="5" s="1"/>
  <c r="QJG470" i="5" s="1"/>
  <c r="QJI470" i="5" s="1"/>
  <c r="QJK470" i="5" s="1"/>
  <c r="QJM470" i="5" s="1"/>
  <c r="QJO470" i="5" s="1"/>
  <c r="QJQ470" i="5" s="1"/>
  <c r="QJS470" i="5" s="1"/>
  <c r="QJU470" i="5" s="1"/>
  <c r="QJW470" i="5" s="1"/>
  <c r="QJY470" i="5" s="1"/>
  <c r="QKA470" i="5" s="1"/>
  <c r="QKC470" i="5" s="1"/>
  <c r="QKE470" i="5" s="1"/>
  <c r="QKG470" i="5" s="1"/>
  <c r="QKI470" i="5" s="1"/>
  <c r="QKK470" i="5" s="1"/>
  <c r="QKM470" i="5" s="1"/>
  <c r="QKO470" i="5" s="1"/>
  <c r="QKQ470" i="5" s="1"/>
  <c r="QKS470" i="5" s="1"/>
  <c r="QKU470" i="5" s="1"/>
  <c r="QKW470" i="5" s="1"/>
  <c r="QKY470" i="5" s="1"/>
  <c r="QLA470" i="5" s="1"/>
  <c r="QLC470" i="5" s="1"/>
  <c r="QLE470" i="5" s="1"/>
  <c r="QLG470" i="5" s="1"/>
  <c r="QLI470" i="5" s="1"/>
  <c r="QLK470" i="5" s="1"/>
  <c r="QLM470" i="5" s="1"/>
  <c r="QLO470" i="5" s="1"/>
  <c r="QLQ470" i="5" s="1"/>
  <c r="QLS470" i="5" s="1"/>
  <c r="QLU470" i="5" s="1"/>
  <c r="QLW470" i="5" s="1"/>
  <c r="QLY470" i="5" s="1"/>
  <c r="QMA470" i="5" s="1"/>
  <c r="QMC470" i="5" s="1"/>
  <c r="QME470" i="5" s="1"/>
  <c r="QMG470" i="5" s="1"/>
  <c r="QMI470" i="5" s="1"/>
  <c r="QMK470" i="5" s="1"/>
  <c r="QMM470" i="5" s="1"/>
  <c r="QMO470" i="5" s="1"/>
  <c r="QMQ470" i="5" s="1"/>
  <c r="QMS470" i="5" s="1"/>
  <c r="QMU470" i="5" s="1"/>
  <c r="QMW470" i="5" s="1"/>
  <c r="QMY470" i="5" s="1"/>
  <c r="QNA470" i="5" s="1"/>
  <c r="QNC470" i="5" s="1"/>
  <c r="QNE470" i="5" s="1"/>
  <c r="QNG470" i="5" s="1"/>
  <c r="QNI470" i="5" s="1"/>
  <c r="QNK470" i="5" s="1"/>
  <c r="QNM470" i="5" s="1"/>
  <c r="QNO470" i="5" s="1"/>
  <c r="QNQ470" i="5" s="1"/>
  <c r="QNS470" i="5" s="1"/>
  <c r="QNU470" i="5" s="1"/>
  <c r="QNW470" i="5" s="1"/>
  <c r="QNY470" i="5" s="1"/>
  <c r="QOA470" i="5" s="1"/>
  <c r="QOC470" i="5" s="1"/>
  <c r="QOE470" i="5" s="1"/>
  <c r="QOG470" i="5" s="1"/>
  <c r="QOI470" i="5" s="1"/>
  <c r="QOK470" i="5" s="1"/>
  <c r="QOM470" i="5" s="1"/>
  <c r="QOO470" i="5" s="1"/>
  <c r="QOQ470" i="5" s="1"/>
  <c r="QOS470" i="5" s="1"/>
  <c r="QOU470" i="5" s="1"/>
  <c r="QOW470" i="5" s="1"/>
  <c r="QOY470" i="5" s="1"/>
  <c r="QPA470" i="5" s="1"/>
  <c r="QPC470" i="5" s="1"/>
  <c r="QPE470" i="5" s="1"/>
  <c r="QPG470" i="5" s="1"/>
  <c r="QPI470" i="5" s="1"/>
  <c r="QPK470" i="5" s="1"/>
  <c r="QPM470" i="5" s="1"/>
  <c r="QPO470" i="5" s="1"/>
  <c r="QPQ470" i="5" s="1"/>
  <c r="QPS470" i="5" s="1"/>
  <c r="QPU470" i="5" s="1"/>
  <c r="QPW470" i="5" s="1"/>
  <c r="QPY470" i="5" s="1"/>
  <c r="QQA470" i="5" s="1"/>
  <c r="QQC470" i="5" s="1"/>
  <c r="QQE470" i="5" s="1"/>
  <c r="QQG470" i="5" s="1"/>
  <c r="QQI470" i="5" s="1"/>
  <c r="QQK470" i="5" s="1"/>
  <c r="QQM470" i="5" s="1"/>
  <c r="QQO470" i="5" s="1"/>
  <c r="QQQ470" i="5" s="1"/>
  <c r="QQS470" i="5" s="1"/>
  <c r="QQU470" i="5" s="1"/>
  <c r="QQW470" i="5" s="1"/>
  <c r="QQY470" i="5" s="1"/>
  <c r="QRA470" i="5" s="1"/>
  <c r="QRC470" i="5" s="1"/>
  <c r="QRE470" i="5" s="1"/>
  <c r="QRG470" i="5" s="1"/>
  <c r="QRI470" i="5" s="1"/>
  <c r="QRK470" i="5" s="1"/>
  <c r="QRM470" i="5" s="1"/>
  <c r="QRO470" i="5" s="1"/>
  <c r="QRQ470" i="5" s="1"/>
  <c r="QRS470" i="5" s="1"/>
  <c r="QRU470" i="5" s="1"/>
  <c r="QRW470" i="5" s="1"/>
  <c r="QRY470" i="5" s="1"/>
  <c r="QSA470" i="5" s="1"/>
  <c r="QSC470" i="5" s="1"/>
  <c r="QSE470" i="5" s="1"/>
  <c r="QSG470" i="5" s="1"/>
  <c r="QSI470" i="5" s="1"/>
  <c r="QSK470" i="5" s="1"/>
  <c r="QSM470" i="5" s="1"/>
  <c r="QSO470" i="5" s="1"/>
  <c r="QSQ470" i="5" s="1"/>
  <c r="QSS470" i="5" s="1"/>
  <c r="QSU470" i="5" s="1"/>
  <c r="QSW470" i="5" s="1"/>
  <c r="QSY470" i="5" s="1"/>
  <c r="QTA470" i="5" s="1"/>
  <c r="QTC470" i="5" s="1"/>
  <c r="QTE470" i="5" s="1"/>
  <c r="QTG470" i="5" s="1"/>
  <c r="QTI470" i="5" s="1"/>
  <c r="QTK470" i="5" s="1"/>
  <c r="QTM470" i="5" s="1"/>
  <c r="QTO470" i="5" s="1"/>
  <c r="QTQ470" i="5" s="1"/>
  <c r="QTS470" i="5" s="1"/>
  <c r="QTU470" i="5" s="1"/>
  <c r="QTW470" i="5" s="1"/>
  <c r="QTY470" i="5" s="1"/>
  <c r="QUA470" i="5" s="1"/>
  <c r="QUC470" i="5" s="1"/>
  <c r="QUE470" i="5" s="1"/>
  <c r="QUG470" i="5" s="1"/>
  <c r="QUI470" i="5" s="1"/>
  <c r="QUK470" i="5" s="1"/>
  <c r="QUM470" i="5" s="1"/>
  <c r="QUO470" i="5" s="1"/>
  <c r="QUQ470" i="5" s="1"/>
  <c r="QUS470" i="5" s="1"/>
  <c r="QUU470" i="5" s="1"/>
  <c r="QUW470" i="5" s="1"/>
  <c r="QUY470" i="5" s="1"/>
  <c r="QVA470" i="5" s="1"/>
  <c r="QVC470" i="5" s="1"/>
  <c r="QVE470" i="5" s="1"/>
  <c r="QVG470" i="5" s="1"/>
  <c r="QVI470" i="5" s="1"/>
  <c r="QVK470" i="5" s="1"/>
  <c r="QVM470" i="5" s="1"/>
  <c r="QVO470" i="5" s="1"/>
  <c r="QVQ470" i="5" s="1"/>
  <c r="QVS470" i="5" s="1"/>
  <c r="QVU470" i="5" s="1"/>
  <c r="QVW470" i="5" s="1"/>
  <c r="QVY470" i="5" s="1"/>
  <c r="QWA470" i="5" s="1"/>
  <c r="QWC470" i="5" s="1"/>
  <c r="QWE470" i="5" s="1"/>
  <c r="QWG470" i="5" s="1"/>
  <c r="QWI470" i="5" s="1"/>
  <c r="QWK470" i="5" s="1"/>
  <c r="QWM470" i="5" s="1"/>
  <c r="QWO470" i="5" s="1"/>
  <c r="QWQ470" i="5" s="1"/>
  <c r="QWS470" i="5" s="1"/>
  <c r="QWU470" i="5" s="1"/>
  <c r="QWW470" i="5" s="1"/>
  <c r="QWY470" i="5" s="1"/>
  <c r="QXA470" i="5" s="1"/>
  <c r="QXC470" i="5" s="1"/>
  <c r="QXE470" i="5" s="1"/>
  <c r="QXG470" i="5" s="1"/>
  <c r="QXI470" i="5" s="1"/>
  <c r="QXK470" i="5" s="1"/>
  <c r="QXM470" i="5" s="1"/>
  <c r="QXO470" i="5" s="1"/>
  <c r="QXQ470" i="5" s="1"/>
  <c r="QXS470" i="5" s="1"/>
  <c r="QXU470" i="5" s="1"/>
  <c r="QXW470" i="5" s="1"/>
  <c r="QXY470" i="5" s="1"/>
  <c r="QYA470" i="5" s="1"/>
  <c r="QYC470" i="5" s="1"/>
  <c r="QYE470" i="5" s="1"/>
  <c r="QYG470" i="5" s="1"/>
  <c r="QYI470" i="5" s="1"/>
  <c r="QYK470" i="5" s="1"/>
  <c r="QYM470" i="5" s="1"/>
  <c r="QYO470" i="5" s="1"/>
  <c r="QYQ470" i="5" s="1"/>
  <c r="QYS470" i="5" s="1"/>
  <c r="QYU470" i="5" s="1"/>
  <c r="QYW470" i="5" s="1"/>
  <c r="QYY470" i="5" s="1"/>
  <c r="QZA470" i="5" s="1"/>
  <c r="QZC470" i="5" s="1"/>
  <c r="QZE470" i="5" s="1"/>
  <c r="QZG470" i="5" s="1"/>
  <c r="QZI470" i="5" s="1"/>
  <c r="QZK470" i="5" s="1"/>
  <c r="QZM470" i="5" s="1"/>
  <c r="QZO470" i="5" s="1"/>
  <c r="QZQ470" i="5" s="1"/>
  <c r="QZS470" i="5" s="1"/>
  <c r="QZU470" i="5" s="1"/>
  <c r="QZW470" i="5" s="1"/>
  <c r="QZY470" i="5" s="1"/>
  <c r="RAA470" i="5" s="1"/>
  <c r="RAC470" i="5" s="1"/>
  <c r="RAE470" i="5" s="1"/>
  <c r="RAG470" i="5" s="1"/>
  <c r="RAI470" i="5" s="1"/>
  <c r="RAK470" i="5" s="1"/>
  <c r="RAM470" i="5" s="1"/>
  <c r="RAO470" i="5" s="1"/>
  <c r="RAQ470" i="5" s="1"/>
  <c r="RAS470" i="5" s="1"/>
  <c r="RAU470" i="5" s="1"/>
  <c r="RAW470" i="5" s="1"/>
  <c r="RAY470" i="5" s="1"/>
  <c r="RBA470" i="5" s="1"/>
  <c r="RBC470" i="5" s="1"/>
  <c r="RBE470" i="5" s="1"/>
  <c r="RBG470" i="5" s="1"/>
  <c r="RBI470" i="5" s="1"/>
  <c r="RBK470" i="5" s="1"/>
  <c r="RBM470" i="5" s="1"/>
  <c r="RBO470" i="5" s="1"/>
  <c r="RBQ470" i="5" s="1"/>
  <c r="RBS470" i="5" s="1"/>
  <c r="RBU470" i="5" s="1"/>
  <c r="RBW470" i="5" s="1"/>
  <c r="RBY470" i="5" s="1"/>
  <c r="RCA470" i="5" s="1"/>
  <c r="RCC470" i="5" s="1"/>
  <c r="RCE470" i="5" s="1"/>
  <c r="RCG470" i="5" s="1"/>
  <c r="RCI470" i="5" s="1"/>
  <c r="RCK470" i="5" s="1"/>
  <c r="RCM470" i="5" s="1"/>
  <c r="RCO470" i="5" s="1"/>
  <c r="RCQ470" i="5" s="1"/>
  <c r="RCS470" i="5" s="1"/>
  <c r="RCU470" i="5" s="1"/>
  <c r="RCW470" i="5" s="1"/>
  <c r="RCY470" i="5" s="1"/>
  <c r="RDA470" i="5" s="1"/>
  <c r="RDC470" i="5" s="1"/>
  <c r="RDE470" i="5" s="1"/>
  <c r="RDG470" i="5" s="1"/>
  <c r="RDI470" i="5" s="1"/>
  <c r="RDK470" i="5" s="1"/>
  <c r="RDM470" i="5" s="1"/>
  <c r="RDO470" i="5" s="1"/>
  <c r="RDQ470" i="5" s="1"/>
  <c r="RDS470" i="5" s="1"/>
  <c r="RDU470" i="5" s="1"/>
  <c r="RDW470" i="5" s="1"/>
  <c r="RDY470" i="5" s="1"/>
  <c r="REA470" i="5" s="1"/>
  <c r="REC470" i="5" s="1"/>
  <c r="REE470" i="5" s="1"/>
  <c r="REG470" i="5" s="1"/>
  <c r="REI470" i="5" s="1"/>
  <c r="REK470" i="5" s="1"/>
  <c r="REM470" i="5" s="1"/>
  <c r="REO470" i="5" s="1"/>
  <c r="REQ470" i="5" s="1"/>
  <c r="RES470" i="5" s="1"/>
  <c r="REU470" i="5" s="1"/>
  <c r="REW470" i="5" s="1"/>
  <c r="REY470" i="5" s="1"/>
  <c r="RFA470" i="5" s="1"/>
  <c r="RFC470" i="5" s="1"/>
  <c r="RFE470" i="5" s="1"/>
  <c r="RFG470" i="5" s="1"/>
  <c r="RFI470" i="5" s="1"/>
  <c r="RFK470" i="5" s="1"/>
  <c r="RFM470" i="5" s="1"/>
  <c r="RFO470" i="5" s="1"/>
  <c r="RFQ470" i="5" s="1"/>
  <c r="RFS470" i="5" s="1"/>
  <c r="RFU470" i="5" s="1"/>
  <c r="RFW470" i="5" s="1"/>
  <c r="RFY470" i="5" s="1"/>
  <c r="RGA470" i="5" s="1"/>
  <c r="RGC470" i="5" s="1"/>
  <c r="RGE470" i="5" s="1"/>
  <c r="RGG470" i="5" s="1"/>
  <c r="RGI470" i="5" s="1"/>
  <c r="RGK470" i="5" s="1"/>
  <c r="RGM470" i="5" s="1"/>
  <c r="RGO470" i="5" s="1"/>
  <c r="RGQ470" i="5" s="1"/>
  <c r="RGS470" i="5" s="1"/>
  <c r="RGU470" i="5" s="1"/>
  <c r="RGW470" i="5" s="1"/>
  <c r="RGY470" i="5" s="1"/>
  <c r="RHA470" i="5" s="1"/>
  <c r="RHC470" i="5" s="1"/>
  <c r="RHE470" i="5" s="1"/>
  <c r="RHG470" i="5" s="1"/>
  <c r="RHI470" i="5" s="1"/>
  <c r="RHK470" i="5" s="1"/>
  <c r="RHM470" i="5" s="1"/>
  <c r="RHO470" i="5" s="1"/>
  <c r="RHQ470" i="5" s="1"/>
  <c r="RHS470" i="5" s="1"/>
  <c r="RHU470" i="5" s="1"/>
  <c r="RHW470" i="5" s="1"/>
  <c r="RHY470" i="5" s="1"/>
  <c r="RIA470" i="5" s="1"/>
  <c r="RIC470" i="5" s="1"/>
  <c r="RIE470" i="5" s="1"/>
  <c r="RIG470" i="5" s="1"/>
  <c r="RII470" i="5" s="1"/>
  <c r="RIK470" i="5" s="1"/>
  <c r="RIM470" i="5" s="1"/>
  <c r="RIO470" i="5" s="1"/>
  <c r="RIQ470" i="5" s="1"/>
  <c r="RIS470" i="5" s="1"/>
  <c r="RIU470" i="5" s="1"/>
  <c r="RIW470" i="5" s="1"/>
  <c r="RIY470" i="5" s="1"/>
  <c r="RJA470" i="5" s="1"/>
  <c r="RJC470" i="5" s="1"/>
  <c r="RJE470" i="5" s="1"/>
  <c r="RJG470" i="5" s="1"/>
  <c r="RJI470" i="5" s="1"/>
  <c r="RJK470" i="5" s="1"/>
  <c r="RJM470" i="5" s="1"/>
  <c r="RJO470" i="5" s="1"/>
  <c r="RJQ470" i="5" s="1"/>
  <c r="RJS470" i="5" s="1"/>
  <c r="RJU470" i="5" s="1"/>
  <c r="RJW470" i="5" s="1"/>
  <c r="RJY470" i="5" s="1"/>
  <c r="RKA470" i="5" s="1"/>
  <c r="RKC470" i="5" s="1"/>
  <c r="RKE470" i="5" s="1"/>
  <c r="RKG470" i="5" s="1"/>
  <c r="RKI470" i="5" s="1"/>
  <c r="RKK470" i="5" s="1"/>
  <c r="RKM470" i="5" s="1"/>
  <c r="RKO470" i="5" s="1"/>
  <c r="RKQ470" i="5" s="1"/>
  <c r="RKS470" i="5" s="1"/>
  <c r="RKU470" i="5" s="1"/>
  <c r="RKW470" i="5" s="1"/>
  <c r="RKY470" i="5" s="1"/>
  <c r="RLA470" i="5" s="1"/>
  <c r="RLC470" i="5" s="1"/>
  <c r="RLE470" i="5" s="1"/>
  <c r="RLG470" i="5" s="1"/>
  <c r="RLI470" i="5" s="1"/>
  <c r="RLK470" i="5" s="1"/>
  <c r="RLM470" i="5" s="1"/>
  <c r="RLO470" i="5" s="1"/>
  <c r="RLQ470" i="5" s="1"/>
  <c r="RLS470" i="5" s="1"/>
  <c r="RLU470" i="5" s="1"/>
  <c r="RLW470" i="5" s="1"/>
  <c r="RLY470" i="5" s="1"/>
  <c r="RMA470" i="5" s="1"/>
  <c r="RMC470" i="5" s="1"/>
  <c r="RME470" i="5" s="1"/>
  <c r="RMG470" i="5" s="1"/>
  <c r="RMI470" i="5" s="1"/>
  <c r="RMK470" i="5" s="1"/>
  <c r="RMM470" i="5" s="1"/>
  <c r="RMO470" i="5" s="1"/>
  <c r="RMQ470" i="5" s="1"/>
  <c r="RMS470" i="5" s="1"/>
  <c r="RMU470" i="5" s="1"/>
  <c r="RMW470" i="5" s="1"/>
  <c r="RMY470" i="5" s="1"/>
  <c r="RNA470" i="5" s="1"/>
  <c r="RNC470" i="5" s="1"/>
  <c r="RNE470" i="5" s="1"/>
  <c r="RNG470" i="5" s="1"/>
  <c r="RNI470" i="5" s="1"/>
  <c r="RNK470" i="5" s="1"/>
  <c r="RNM470" i="5" s="1"/>
  <c r="RNO470" i="5" s="1"/>
  <c r="RNQ470" i="5" s="1"/>
  <c r="RNS470" i="5" s="1"/>
  <c r="RNU470" i="5" s="1"/>
  <c r="RNW470" i="5" s="1"/>
  <c r="RNY470" i="5" s="1"/>
  <c r="ROA470" i="5" s="1"/>
  <c r="ROC470" i="5" s="1"/>
  <c r="ROE470" i="5" s="1"/>
  <c r="ROG470" i="5" s="1"/>
  <c r="ROI470" i="5" s="1"/>
  <c r="ROK470" i="5" s="1"/>
  <c r="ROM470" i="5" s="1"/>
  <c r="ROO470" i="5" s="1"/>
  <c r="ROQ470" i="5" s="1"/>
  <c r="ROS470" i="5" s="1"/>
  <c r="ROU470" i="5" s="1"/>
  <c r="ROW470" i="5" s="1"/>
  <c r="ROY470" i="5" s="1"/>
  <c r="RPA470" i="5" s="1"/>
  <c r="RPC470" i="5" s="1"/>
  <c r="RPE470" i="5" s="1"/>
  <c r="RPG470" i="5" s="1"/>
  <c r="RPI470" i="5" s="1"/>
  <c r="RPK470" i="5" s="1"/>
  <c r="RPM470" i="5" s="1"/>
  <c r="RPO470" i="5" s="1"/>
  <c r="RPQ470" i="5" s="1"/>
  <c r="RPS470" i="5" s="1"/>
  <c r="RPU470" i="5" s="1"/>
  <c r="RPW470" i="5" s="1"/>
  <c r="RPY470" i="5" s="1"/>
  <c r="RQA470" i="5" s="1"/>
  <c r="RQC470" i="5" s="1"/>
  <c r="RQE470" i="5" s="1"/>
  <c r="RQG470" i="5" s="1"/>
  <c r="RQI470" i="5" s="1"/>
  <c r="RQK470" i="5" s="1"/>
  <c r="RQM470" i="5" s="1"/>
  <c r="RQO470" i="5" s="1"/>
  <c r="RQQ470" i="5" s="1"/>
  <c r="RQS470" i="5" s="1"/>
  <c r="RQU470" i="5" s="1"/>
  <c r="RQW470" i="5" s="1"/>
  <c r="RQY470" i="5" s="1"/>
  <c r="RRA470" i="5" s="1"/>
  <c r="RRC470" i="5" s="1"/>
  <c r="RRE470" i="5" s="1"/>
  <c r="RRG470" i="5" s="1"/>
  <c r="RRI470" i="5" s="1"/>
  <c r="RRK470" i="5" s="1"/>
  <c r="RRM470" i="5" s="1"/>
  <c r="RRO470" i="5" s="1"/>
  <c r="RRQ470" i="5" s="1"/>
  <c r="RRS470" i="5" s="1"/>
  <c r="RRU470" i="5" s="1"/>
  <c r="RRW470" i="5" s="1"/>
  <c r="RRY470" i="5" s="1"/>
  <c r="RSA470" i="5" s="1"/>
  <c r="RSC470" i="5" s="1"/>
  <c r="RSE470" i="5" s="1"/>
  <c r="RSG470" i="5" s="1"/>
  <c r="RSI470" i="5" s="1"/>
  <c r="RSK470" i="5" s="1"/>
  <c r="RSM470" i="5" s="1"/>
  <c r="RSO470" i="5" s="1"/>
  <c r="RSQ470" i="5" s="1"/>
  <c r="RSS470" i="5" s="1"/>
  <c r="RSU470" i="5" s="1"/>
  <c r="RSW470" i="5" s="1"/>
  <c r="RSY470" i="5" s="1"/>
  <c r="RTA470" i="5" s="1"/>
  <c r="RTC470" i="5" s="1"/>
  <c r="RTE470" i="5" s="1"/>
  <c r="RTG470" i="5" s="1"/>
  <c r="RTI470" i="5" s="1"/>
  <c r="RTK470" i="5" s="1"/>
  <c r="RTM470" i="5" s="1"/>
  <c r="RTO470" i="5" s="1"/>
  <c r="RTQ470" i="5" s="1"/>
  <c r="RTS470" i="5" s="1"/>
  <c r="RTU470" i="5" s="1"/>
  <c r="RTW470" i="5" s="1"/>
  <c r="RTY470" i="5" s="1"/>
  <c r="RUA470" i="5" s="1"/>
  <c r="RUC470" i="5" s="1"/>
  <c r="RUE470" i="5" s="1"/>
  <c r="RUG470" i="5" s="1"/>
  <c r="RUI470" i="5" s="1"/>
  <c r="RUK470" i="5" s="1"/>
  <c r="RUM470" i="5" s="1"/>
  <c r="RUO470" i="5" s="1"/>
  <c r="RUQ470" i="5" s="1"/>
  <c r="RUS470" i="5" s="1"/>
  <c r="RUU470" i="5" s="1"/>
  <c r="RUW470" i="5" s="1"/>
  <c r="RUY470" i="5" s="1"/>
  <c r="RVA470" i="5" s="1"/>
  <c r="RVC470" i="5" s="1"/>
  <c r="RVE470" i="5" s="1"/>
  <c r="RVG470" i="5" s="1"/>
  <c r="RVI470" i="5" s="1"/>
  <c r="RVK470" i="5" s="1"/>
  <c r="RVM470" i="5" s="1"/>
  <c r="RVO470" i="5" s="1"/>
  <c r="RVQ470" i="5" s="1"/>
  <c r="RVS470" i="5" s="1"/>
  <c r="RVU470" i="5" s="1"/>
  <c r="RVW470" i="5" s="1"/>
  <c r="RVY470" i="5" s="1"/>
  <c r="RWA470" i="5" s="1"/>
  <c r="RWC470" i="5" s="1"/>
  <c r="RWE470" i="5" s="1"/>
  <c r="RWG470" i="5" s="1"/>
  <c r="RWI470" i="5" s="1"/>
  <c r="RWK470" i="5" s="1"/>
  <c r="RWM470" i="5" s="1"/>
  <c r="RWO470" i="5" s="1"/>
  <c r="RWQ470" i="5" s="1"/>
  <c r="RWS470" i="5" s="1"/>
  <c r="RWU470" i="5" s="1"/>
  <c r="RWW470" i="5" s="1"/>
  <c r="RWY470" i="5" s="1"/>
  <c r="RXA470" i="5" s="1"/>
  <c r="RXC470" i="5" s="1"/>
  <c r="RXE470" i="5" s="1"/>
  <c r="RXG470" i="5" s="1"/>
  <c r="RXI470" i="5" s="1"/>
  <c r="RXK470" i="5" s="1"/>
  <c r="RXM470" i="5" s="1"/>
  <c r="RXO470" i="5" s="1"/>
  <c r="RXQ470" i="5" s="1"/>
  <c r="RXS470" i="5" s="1"/>
  <c r="RXU470" i="5" s="1"/>
  <c r="RXW470" i="5" s="1"/>
  <c r="RXY470" i="5" s="1"/>
  <c r="RYA470" i="5" s="1"/>
  <c r="RYC470" i="5" s="1"/>
  <c r="RYE470" i="5" s="1"/>
  <c r="RYG470" i="5" s="1"/>
  <c r="RYI470" i="5" s="1"/>
  <c r="RYK470" i="5" s="1"/>
  <c r="RYM470" i="5" s="1"/>
  <c r="RYO470" i="5" s="1"/>
  <c r="RYQ470" i="5" s="1"/>
  <c r="RYS470" i="5" s="1"/>
  <c r="RYU470" i="5" s="1"/>
  <c r="RYW470" i="5" s="1"/>
  <c r="RYY470" i="5" s="1"/>
  <c r="RZA470" i="5" s="1"/>
  <c r="RZC470" i="5" s="1"/>
  <c r="RZE470" i="5" s="1"/>
  <c r="RZG470" i="5" s="1"/>
  <c r="RZI470" i="5" s="1"/>
  <c r="RZK470" i="5" s="1"/>
  <c r="RZM470" i="5" s="1"/>
  <c r="RZO470" i="5" s="1"/>
  <c r="RZQ470" i="5" s="1"/>
  <c r="RZS470" i="5" s="1"/>
  <c r="RZU470" i="5" s="1"/>
  <c r="RZW470" i="5" s="1"/>
  <c r="RZY470" i="5" s="1"/>
  <c r="SAA470" i="5" s="1"/>
  <c r="SAC470" i="5" s="1"/>
  <c r="SAE470" i="5" s="1"/>
  <c r="SAG470" i="5" s="1"/>
  <c r="SAI470" i="5" s="1"/>
  <c r="SAK470" i="5" s="1"/>
  <c r="SAM470" i="5" s="1"/>
  <c r="SAO470" i="5" s="1"/>
  <c r="SAQ470" i="5" s="1"/>
  <c r="SAS470" i="5" s="1"/>
  <c r="SAU470" i="5" s="1"/>
  <c r="SAW470" i="5" s="1"/>
  <c r="SAY470" i="5" s="1"/>
  <c r="SBA470" i="5" s="1"/>
  <c r="SBC470" i="5" s="1"/>
  <c r="SBE470" i="5" s="1"/>
  <c r="SBG470" i="5" s="1"/>
  <c r="SBI470" i="5" s="1"/>
  <c r="SBK470" i="5" s="1"/>
  <c r="SBM470" i="5" s="1"/>
  <c r="SBO470" i="5" s="1"/>
  <c r="SBQ470" i="5" s="1"/>
  <c r="SBS470" i="5" s="1"/>
  <c r="SBU470" i="5" s="1"/>
  <c r="SBW470" i="5" s="1"/>
  <c r="SBY470" i="5" s="1"/>
  <c r="SCA470" i="5" s="1"/>
  <c r="SCC470" i="5" s="1"/>
  <c r="SCE470" i="5" s="1"/>
  <c r="SCG470" i="5" s="1"/>
  <c r="SCI470" i="5" s="1"/>
  <c r="SCK470" i="5" s="1"/>
  <c r="SCM470" i="5" s="1"/>
  <c r="SCO470" i="5" s="1"/>
  <c r="SCQ470" i="5" s="1"/>
  <c r="SCS470" i="5" s="1"/>
  <c r="SCU470" i="5" s="1"/>
  <c r="SCW470" i="5" s="1"/>
  <c r="SCY470" i="5" s="1"/>
  <c r="SDA470" i="5" s="1"/>
  <c r="SDC470" i="5" s="1"/>
  <c r="SDE470" i="5" s="1"/>
  <c r="SDG470" i="5" s="1"/>
  <c r="SDI470" i="5" s="1"/>
  <c r="SDK470" i="5" s="1"/>
  <c r="SDM470" i="5" s="1"/>
  <c r="SDO470" i="5" s="1"/>
  <c r="SDQ470" i="5" s="1"/>
  <c r="SDS470" i="5" s="1"/>
  <c r="SDU470" i="5" s="1"/>
  <c r="SDW470" i="5" s="1"/>
  <c r="SDY470" i="5" s="1"/>
  <c r="SEA470" i="5" s="1"/>
  <c r="SEC470" i="5" s="1"/>
  <c r="SEE470" i="5" s="1"/>
  <c r="SEG470" i="5" s="1"/>
  <c r="SEI470" i="5" s="1"/>
  <c r="SEK470" i="5" s="1"/>
  <c r="SEM470" i="5" s="1"/>
  <c r="SEO470" i="5" s="1"/>
  <c r="SEQ470" i="5" s="1"/>
  <c r="SES470" i="5" s="1"/>
  <c r="SEU470" i="5" s="1"/>
  <c r="SEW470" i="5" s="1"/>
  <c r="SEY470" i="5" s="1"/>
  <c r="SFA470" i="5" s="1"/>
  <c r="SFC470" i="5" s="1"/>
  <c r="SFE470" i="5" s="1"/>
  <c r="SFG470" i="5" s="1"/>
  <c r="SFI470" i="5" s="1"/>
  <c r="SFK470" i="5" s="1"/>
  <c r="SFM470" i="5" s="1"/>
  <c r="SFO470" i="5" s="1"/>
  <c r="SFQ470" i="5" s="1"/>
  <c r="SFS470" i="5" s="1"/>
  <c r="SFU470" i="5" s="1"/>
  <c r="SFW470" i="5" s="1"/>
  <c r="SFY470" i="5" s="1"/>
  <c r="SGA470" i="5" s="1"/>
  <c r="SGC470" i="5" s="1"/>
  <c r="SGE470" i="5" s="1"/>
  <c r="SGG470" i="5" s="1"/>
  <c r="SGI470" i="5" s="1"/>
  <c r="SGK470" i="5" s="1"/>
  <c r="SGM470" i="5" s="1"/>
  <c r="SGO470" i="5" s="1"/>
  <c r="SGQ470" i="5" s="1"/>
  <c r="SGS470" i="5" s="1"/>
  <c r="SGU470" i="5" s="1"/>
  <c r="SGW470" i="5" s="1"/>
  <c r="SGY470" i="5" s="1"/>
  <c r="SHA470" i="5" s="1"/>
  <c r="SHC470" i="5" s="1"/>
  <c r="SHE470" i="5" s="1"/>
  <c r="SHG470" i="5" s="1"/>
  <c r="SHI470" i="5" s="1"/>
  <c r="SHK470" i="5" s="1"/>
  <c r="SHM470" i="5" s="1"/>
  <c r="SHO470" i="5" s="1"/>
  <c r="SHQ470" i="5" s="1"/>
  <c r="SHS470" i="5" s="1"/>
  <c r="SHU470" i="5" s="1"/>
  <c r="SHW470" i="5" s="1"/>
  <c r="SHY470" i="5" s="1"/>
  <c r="SIA470" i="5" s="1"/>
  <c r="SIC470" i="5" s="1"/>
  <c r="SIE470" i="5" s="1"/>
  <c r="SIG470" i="5" s="1"/>
  <c r="SII470" i="5" s="1"/>
  <c r="SIK470" i="5" s="1"/>
  <c r="SIM470" i="5" s="1"/>
  <c r="SIO470" i="5" s="1"/>
  <c r="SIQ470" i="5" s="1"/>
  <c r="SIS470" i="5" s="1"/>
  <c r="SIU470" i="5" s="1"/>
  <c r="SIW470" i="5" s="1"/>
  <c r="SIY470" i="5" s="1"/>
  <c r="SJA470" i="5" s="1"/>
  <c r="SJC470" i="5" s="1"/>
  <c r="SJE470" i="5" s="1"/>
  <c r="SJG470" i="5" s="1"/>
  <c r="SJI470" i="5" s="1"/>
  <c r="SJK470" i="5" s="1"/>
  <c r="SJM470" i="5" s="1"/>
  <c r="SJO470" i="5" s="1"/>
  <c r="SJQ470" i="5" s="1"/>
  <c r="SJS470" i="5" s="1"/>
  <c r="SJU470" i="5" s="1"/>
  <c r="SJW470" i="5" s="1"/>
  <c r="SJY470" i="5" s="1"/>
  <c r="SKA470" i="5" s="1"/>
  <c r="SKC470" i="5" s="1"/>
  <c r="SKE470" i="5" s="1"/>
  <c r="SKG470" i="5" s="1"/>
  <c r="SKI470" i="5" s="1"/>
  <c r="SKK470" i="5" s="1"/>
  <c r="SKM470" i="5" s="1"/>
  <c r="SKO470" i="5" s="1"/>
  <c r="SKQ470" i="5" s="1"/>
  <c r="SKS470" i="5" s="1"/>
  <c r="SKU470" i="5" s="1"/>
  <c r="SKW470" i="5" s="1"/>
  <c r="SKY470" i="5" s="1"/>
  <c r="SLA470" i="5" s="1"/>
  <c r="SLC470" i="5" s="1"/>
  <c r="SLE470" i="5" s="1"/>
  <c r="SLG470" i="5" s="1"/>
  <c r="SLI470" i="5" s="1"/>
  <c r="SLK470" i="5" s="1"/>
  <c r="SLM470" i="5" s="1"/>
  <c r="SLO470" i="5" s="1"/>
  <c r="SLQ470" i="5" s="1"/>
  <c r="SLS470" i="5" s="1"/>
  <c r="SLU470" i="5" s="1"/>
  <c r="SLW470" i="5" s="1"/>
  <c r="SLY470" i="5" s="1"/>
  <c r="SMA470" i="5" s="1"/>
  <c r="SMC470" i="5" s="1"/>
  <c r="SME470" i="5" s="1"/>
  <c r="SMG470" i="5" s="1"/>
  <c r="SMI470" i="5" s="1"/>
  <c r="SMK470" i="5" s="1"/>
  <c r="SMM470" i="5" s="1"/>
  <c r="SMO470" i="5" s="1"/>
  <c r="SMQ470" i="5" s="1"/>
  <c r="SMS470" i="5" s="1"/>
  <c r="SMU470" i="5" s="1"/>
  <c r="SMW470" i="5" s="1"/>
  <c r="SMY470" i="5" s="1"/>
  <c r="SNA470" i="5" s="1"/>
  <c r="SNC470" i="5" s="1"/>
  <c r="SNE470" i="5" s="1"/>
  <c r="SNG470" i="5" s="1"/>
  <c r="SNI470" i="5" s="1"/>
  <c r="SNK470" i="5" s="1"/>
  <c r="SNM470" i="5" s="1"/>
  <c r="SNO470" i="5" s="1"/>
  <c r="SNQ470" i="5" s="1"/>
  <c r="SNS470" i="5" s="1"/>
  <c r="SNU470" i="5" s="1"/>
  <c r="SNW470" i="5" s="1"/>
  <c r="SNY470" i="5" s="1"/>
  <c r="SOA470" i="5" s="1"/>
  <c r="SOC470" i="5" s="1"/>
  <c r="SOE470" i="5" s="1"/>
  <c r="SOG470" i="5" s="1"/>
  <c r="SOI470" i="5" s="1"/>
  <c r="SOK470" i="5" s="1"/>
  <c r="SOM470" i="5" s="1"/>
  <c r="SOO470" i="5" s="1"/>
  <c r="SOQ470" i="5" s="1"/>
  <c r="SOS470" i="5" s="1"/>
  <c r="SOU470" i="5" s="1"/>
  <c r="SOW470" i="5" s="1"/>
  <c r="SOY470" i="5" s="1"/>
  <c r="SPA470" i="5" s="1"/>
  <c r="SPC470" i="5" s="1"/>
  <c r="SPE470" i="5" s="1"/>
  <c r="SPG470" i="5" s="1"/>
  <c r="SPI470" i="5" s="1"/>
  <c r="SPK470" i="5" s="1"/>
  <c r="SPM470" i="5" s="1"/>
  <c r="SPO470" i="5" s="1"/>
  <c r="SPQ470" i="5" s="1"/>
  <c r="SPS470" i="5" s="1"/>
  <c r="SPU470" i="5" s="1"/>
  <c r="SPW470" i="5" s="1"/>
  <c r="SPY470" i="5" s="1"/>
  <c r="SQA470" i="5" s="1"/>
  <c r="SQC470" i="5" s="1"/>
  <c r="SQE470" i="5" s="1"/>
  <c r="SQG470" i="5" s="1"/>
  <c r="SQI470" i="5" s="1"/>
  <c r="SQK470" i="5" s="1"/>
  <c r="SQM470" i="5" s="1"/>
  <c r="SQO470" i="5" s="1"/>
  <c r="SQQ470" i="5" s="1"/>
  <c r="SQS470" i="5" s="1"/>
  <c r="SQU470" i="5" s="1"/>
  <c r="SQW470" i="5" s="1"/>
  <c r="SQY470" i="5" s="1"/>
  <c r="SRA470" i="5" s="1"/>
  <c r="SRC470" i="5" s="1"/>
  <c r="SRE470" i="5" s="1"/>
  <c r="SRG470" i="5" s="1"/>
  <c r="SRI470" i="5" s="1"/>
  <c r="SRK470" i="5" s="1"/>
  <c r="SRM470" i="5" s="1"/>
  <c r="SRO470" i="5" s="1"/>
  <c r="SRQ470" i="5" s="1"/>
  <c r="SRS470" i="5" s="1"/>
  <c r="SRU470" i="5" s="1"/>
  <c r="SRW470" i="5" s="1"/>
  <c r="SRY470" i="5" s="1"/>
  <c r="SSA470" i="5" s="1"/>
  <c r="SSC470" i="5" s="1"/>
  <c r="SSE470" i="5" s="1"/>
  <c r="SSG470" i="5" s="1"/>
  <c r="SSI470" i="5" s="1"/>
  <c r="SSK470" i="5" s="1"/>
  <c r="SSM470" i="5" s="1"/>
  <c r="SSO470" i="5" s="1"/>
  <c r="SSQ470" i="5" s="1"/>
  <c r="SSS470" i="5" s="1"/>
  <c r="SSU470" i="5" s="1"/>
  <c r="SSW470" i="5" s="1"/>
  <c r="SSY470" i="5" s="1"/>
  <c r="STA470" i="5" s="1"/>
  <c r="STC470" i="5" s="1"/>
  <c r="STE470" i="5" s="1"/>
  <c r="STG470" i="5" s="1"/>
  <c r="STI470" i="5" s="1"/>
  <c r="STK470" i="5" s="1"/>
  <c r="STM470" i="5" s="1"/>
  <c r="STO470" i="5" s="1"/>
  <c r="STQ470" i="5" s="1"/>
  <c r="STS470" i="5" s="1"/>
  <c r="STU470" i="5" s="1"/>
  <c r="STW470" i="5" s="1"/>
  <c r="STY470" i="5" s="1"/>
  <c r="SUA470" i="5" s="1"/>
  <c r="SUC470" i="5" s="1"/>
  <c r="SUE470" i="5" s="1"/>
  <c r="SUG470" i="5" s="1"/>
  <c r="SUI470" i="5" s="1"/>
  <c r="SUK470" i="5" s="1"/>
  <c r="SUM470" i="5" s="1"/>
  <c r="SUO470" i="5" s="1"/>
  <c r="SUQ470" i="5" s="1"/>
  <c r="SUS470" i="5" s="1"/>
  <c r="SUU470" i="5" s="1"/>
  <c r="SUW470" i="5" s="1"/>
  <c r="SUY470" i="5" s="1"/>
  <c r="SVA470" i="5" s="1"/>
  <c r="SVC470" i="5" s="1"/>
  <c r="SVE470" i="5" s="1"/>
  <c r="SVG470" i="5" s="1"/>
  <c r="SVI470" i="5" s="1"/>
  <c r="SVK470" i="5" s="1"/>
  <c r="SVM470" i="5" s="1"/>
  <c r="SVO470" i="5" s="1"/>
  <c r="SVQ470" i="5" s="1"/>
  <c r="SVS470" i="5" s="1"/>
  <c r="SVU470" i="5" s="1"/>
  <c r="SVW470" i="5" s="1"/>
  <c r="SVY470" i="5" s="1"/>
  <c r="SWA470" i="5" s="1"/>
  <c r="SWC470" i="5" s="1"/>
  <c r="SWE470" i="5" s="1"/>
  <c r="SWG470" i="5" s="1"/>
  <c r="SWI470" i="5" s="1"/>
  <c r="SWK470" i="5" s="1"/>
  <c r="SWM470" i="5" s="1"/>
  <c r="SWO470" i="5" s="1"/>
  <c r="SWQ470" i="5" s="1"/>
  <c r="SWS470" i="5" s="1"/>
  <c r="SWU470" i="5" s="1"/>
  <c r="SWW470" i="5" s="1"/>
  <c r="SWY470" i="5" s="1"/>
  <c r="SXA470" i="5" s="1"/>
  <c r="SXC470" i="5" s="1"/>
  <c r="SXE470" i="5" s="1"/>
  <c r="SXG470" i="5" s="1"/>
  <c r="SXI470" i="5" s="1"/>
  <c r="SXK470" i="5" s="1"/>
  <c r="SXM470" i="5" s="1"/>
  <c r="SXO470" i="5" s="1"/>
  <c r="SXQ470" i="5" s="1"/>
  <c r="SXS470" i="5" s="1"/>
  <c r="SXU470" i="5" s="1"/>
  <c r="SXW470" i="5" s="1"/>
  <c r="SXY470" i="5" s="1"/>
  <c r="SYA470" i="5" s="1"/>
  <c r="SYC470" i="5" s="1"/>
  <c r="SYE470" i="5" s="1"/>
  <c r="SYG470" i="5" s="1"/>
  <c r="SYI470" i="5" s="1"/>
  <c r="SYK470" i="5" s="1"/>
  <c r="SYM470" i="5" s="1"/>
  <c r="SYO470" i="5" s="1"/>
  <c r="SYQ470" i="5" s="1"/>
  <c r="SYS470" i="5" s="1"/>
  <c r="SYU470" i="5" s="1"/>
  <c r="SYW470" i="5" s="1"/>
  <c r="SYY470" i="5" s="1"/>
  <c r="SZA470" i="5" s="1"/>
  <c r="SZC470" i="5" s="1"/>
  <c r="SZE470" i="5" s="1"/>
  <c r="SZG470" i="5" s="1"/>
  <c r="SZI470" i="5" s="1"/>
  <c r="SZK470" i="5" s="1"/>
  <c r="SZM470" i="5" s="1"/>
  <c r="SZO470" i="5" s="1"/>
  <c r="SZQ470" i="5" s="1"/>
  <c r="SZS470" i="5" s="1"/>
  <c r="SZU470" i="5" s="1"/>
  <c r="SZW470" i="5" s="1"/>
  <c r="SZY470" i="5" s="1"/>
  <c r="TAA470" i="5" s="1"/>
  <c r="TAC470" i="5" s="1"/>
  <c r="TAE470" i="5" s="1"/>
  <c r="TAG470" i="5" s="1"/>
  <c r="TAI470" i="5" s="1"/>
  <c r="TAK470" i="5" s="1"/>
  <c r="TAM470" i="5" s="1"/>
  <c r="TAO470" i="5" s="1"/>
  <c r="TAQ470" i="5" s="1"/>
  <c r="TAS470" i="5" s="1"/>
  <c r="TAU470" i="5" s="1"/>
  <c r="TAW470" i="5" s="1"/>
  <c r="TAY470" i="5" s="1"/>
  <c r="TBA470" i="5" s="1"/>
  <c r="TBC470" i="5" s="1"/>
  <c r="TBE470" i="5" s="1"/>
  <c r="TBG470" i="5" s="1"/>
  <c r="TBI470" i="5" s="1"/>
  <c r="TBK470" i="5" s="1"/>
  <c r="TBM470" i="5" s="1"/>
  <c r="TBO470" i="5" s="1"/>
  <c r="TBQ470" i="5" s="1"/>
  <c r="TBS470" i="5" s="1"/>
  <c r="TBU470" i="5" s="1"/>
  <c r="TBW470" i="5" s="1"/>
  <c r="TBY470" i="5" s="1"/>
  <c r="TCA470" i="5" s="1"/>
  <c r="TCC470" i="5" s="1"/>
  <c r="TCE470" i="5" s="1"/>
  <c r="TCG470" i="5" s="1"/>
  <c r="TCI470" i="5" s="1"/>
  <c r="TCK470" i="5" s="1"/>
  <c r="TCM470" i="5" s="1"/>
  <c r="TCO470" i="5" s="1"/>
  <c r="TCQ470" i="5" s="1"/>
  <c r="TCS470" i="5" s="1"/>
  <c r="TCU470" i="5" s="1"/>
  <c r="TCW470" i="5" s="1"/>
  <c r="TCY470" i="5" s="1"/>
  <c r="TDA470" i="5" s="1"/>
  <c r="TDC470" i="5" s="1"/>
  <c r="TDE470" i="5" s="1"/>
  <c r="TDG470" i="5" s="1"/>
  <c r="TDI470" i="5" s="1"/>
  <c r="TDK470" i="5" s="1"/>
  <c r="TDM470" i="5" s="1"/>
  <c r="TDO470" i="5" s="1"/>
  <c r="TDQ470" i="5" s="1"/>
  <c r="TDS470" i="5" s="1"/>
  <c r="TDU470" i="5" s="1"/>
  <c r="TDW470" i="5" s="1"/>
  <c r="TDY470" i="5" s="1"/>
  <c r="TEA470" i="5" s="1"/>
  <c r="TEC470" i="5" s="1"/>
  <c r="TEE470" i="5" s="1"/>
  <c r="TEG470" i="5" s="1"/>
  <c r="TEI470" i="5" s="1"/>
  <c r="TEK470" i="5" s="1"/>
  <c r="TEM470" i="5" s="1"/>
  <c r="TEO470" i="5" s="1"/>
  <c r="TEQ470" i="5" s="1"/>
  <c r="TES470" i="5" s="1"/>
  <c r="TEU470" i="5" s="1"/>
  <c r="TEW470" i="5" s="1"/>
  <c r="TEY470" i="5" s="1"/>
  <c r="TFA470" i="5" s="1"/>
  <c r="TFC470" i="5" s="1"/>
  <c r="TFE470" i="5" s="1"/>
  <c r="TFG470" i="5" s="1"/>
  <c r="TFI470" i="5" s="1"/>
  <c r="TFK470" i="5" s="1"/>
  <c r="TFM470" i="5" s="1"/>
  <c r="TFO470" i="5" s="1"/>
  <c r="TFQ470" i="5" s="1"/>
  <c r="TFS470" i="5" s="1"/>
  <c r="TFU470" i="5" s="1"/>
  <c r="TFW470" i="5" s="1"/>
  <c r="TFY470" i="5" s="1"/>
  <c r="TGA470" i="5" s="1"/>
  <c r="TGC470" i="5" s="1"/>
  <c r="TGE470" i="5" s="1"/>
  <c r="TGG470" i="5" s="1"/>
  <c r="TGI470" i="5" s="1"/>
  <c r="TGK470" i="5" s="1"/>
  <c r="TGM470" i="5" s="1"/>
  <c r="TGO470" i="5" s="1"/>
  <c r="TGQ470" i="5" s="1"/>
  <c r="TGS470" i="5" s="1"/>
  <c r="TGU470" i="5" s="1"/>
  <c r="TGW470" i="5" s="1"/>
  <c r="TGY470" i="5" s="1"/>
  <c r="THA470" i="5" s="1"/>
  <c r="THC470" i="5" s="1"/>
  <c r="THE470" i="5" s="1"/>
  <c r="THG470" i="5" s="1"/>
  <c r="THI470" i="5" s="1"/>
  <c r="THK470" i="5" s="1"/>
  <c r="THM470" i="5" s="1"/>
  <c r="THO470" i="5" s="1"/>
  <c r="THQ470" i="5" s="1"/>
  <c r="THS470" i="5" s="1"/>
  <c r="THU470" i="5" s="1"/>
  <c r="THW470" i="5" s="1"/>
  <c r="THY470" i="5" s="1"/>
  <c r="TIA470" i="5" s="1"/>
  <c r="TIC470" i="5" s="1"/>
  <c r="TIE470" i="5" s="1"/>
  <c r="TIG470" i="5" s="1"/>
  <c r="TII470" i="5" s="1"/>
  <c r="TIK470" i="5" s="1"/>
  <c r="TIM470" i="5" s="1"/>
  <c r="TIO470" i="5" s="1"/>
  <c r="TIQ470" i="5" s="1"/>
  <c r="TIS470" i="5" s="1"/>
  <c r="TIU470" i="5" s="1"/>
  <c r="TIW470" i="5" s="1"/>
  <c r="TIY470" i="5" s="1"/>
  <c r="TJA470" i="5" s="1"/>
  <c r="TJC470" i="5" s="1"/>
  <c r="TJE470" i="5" s="1"/>
  <c r="TJG470" i="5" s="1"/>
  <c r="TJI470" i="5" s="1"/>
  <c r="TJK470" i="5" s="1"/>
  <c r="TJM470" i="5" s="1"/>
  <c r="TJO470" i="5" s="1"/>
  <c r="TJQ470" i="5" s="1"/>
  <c r="TJS470" i="5" s="1"/>
  <c r="TJU470" i="5" s="1"/>
  <c r="TJW470" i="5" s="1"/>
  <c r="TJY470" i="5" s="1"/>
  <c r="TKA470" i="5" s="1"/>
  <c r="TKC470" i="5" s="1"/>
  <c r="TKE470" i="5" s="1"/>
  <c r="TKG470" i="5" s="1"/>
  <c r="TKI470" i="5" s="1"/>
  <c r="TKK470" i="5" s="1"/>
  <c r="TKM470" i="5" s="1"/>
  <c r="TKO470" i="5" s="1"/>
  <c r="TKQ470" i="5" s="1"/>
  <c r="TKS470" i="5" s="1"/>
  <c r="TKU470" i="5" s="1"/>
  <c r="TKW470" i="5" s="1"/>
  <c r="TKY470" i="5" s="1"/>
  <c r="TLA470" i="5" s="1"/>
  <c r="TLC470" i="5" s="1"/>
  <c r="TLE470" i="5" s="1"/>
  <c r="TLG470" i="5" s="1"/>
  <c r="TLI470" i="5" s="1"/>
  <c r="TLK470" i="5" s="1"/>
  <c r="TLM470" i="5" s="1"/>
  <c r="TLO470" i="5" s="1"/>
  <c r="TLQ470" i="5" s="1"/>
  <c r="TLS470" i="5" s="1"/>
  <c r="TLU470" i="5" s="1"/>
  <c r="TLW470" i="5" s="1"/>
  <c r="TLY470" i="5" s="1"/>
  <c r="TMA470" i="5" s="1"/>
  <c r="TMC470" i="5" s="1"/>
  <c r="TME470" i="5" s="1"/>
  <c r="TMG470" i="5" s="1"/>
  <c r="TMI470" i="5" s="1"/>
  <c r="TMK470" i="5" s="1"/>
  <c r="TMM470" i="5" s="1"/>
  <c r="TMO470" i="5" s="1"/>
  <c r="TMQ470" i="5" s="1"/>
  <c r="TMS470" i="5" s="1"/>
  <c r="TMU470" i="5" s="1"/>
  <c r="TMW470" i="5" s="1"/>
  <c r="TMY470" i="5" s="1"/>
  <c r="TNA470" i="5" s="1"/>
  <c r="TNC470" i="5" s="1"/>
  <c r="TNE470" i="5" s="1"/>
  <c r="TNG470" i="5" s="1"/>
  <c r="TNI470" i="5" s="1"/>
  <c r="TNK470" i="5" s="1"/>
  <c r="TNM470" i="5" s="1"/>
  <c r="TNO470" i="5" s="1"/>
  <c r="TNQ470" i="5" s="1"/>
  <c r="TNS470" i="5" s="1"/>
  <c r="TNU470" i="5" s="1"/>
  <c r="TNW470" i="5" s="1"/>
  <c r="TNY470" i="5" s="1"/>
  <c r="TOA470" i="5" s="1"/>
  <c r="TOC470" i="5" s="1"/>
  <c r="TOE470" i="5" s="1"/>
  <c r="TOG470" i="5" s="1"/>
  <c r="TOI470" i="5" s="1"/>
  <c r="TOK470" i="5" s="1"/>
  <c r="TOM470" i="5" s="1"/>
  <c r="TOO470" i="5" s="1"/>
  <c r="TOQ470" i="5" s="1"/>
  <c r="TOS470" i="5" s="1"/>
  <c r="TOU470" i="5" s="1"/>
  <c r="TOW470" i="5" s="1"/>
  <c r="TOY470" i="5" s="1"/>
  <c r="TPA470" i="5" s="1"/>
  <c r="TPC470" i="5" s="1"/>
  <c r="TPE470" i="5" s="1"/>
  <c r="TPG470" i="5" s="1"/>
  <c r="TPI470" i="5" s="1"/>
  <c r="TPK470" i="5" s="1"/>
  <c r="TPM470" i="5" s="1"/>
  <c r="TPO470" i="5" s="1"/>
  <c r="TPQ470" i="5" s="1"/>
  <c r="TPS470" i="5" s="1"/>
  <c r="TPU470" i="5" s="1"/>
  <c r="TPW470" i="5" s="1"/>
  <c r="TPY470" i="5" s="1"/>
  <c r="TQA470" i="5" s="1"/>
  <c r="TQC470" i="5" s="1"/>
  <c r="TQE470" i="5" s="1"/>
  <c r="TQG470" i="5" s="1"/>
  <c r="TQI470" i="5" s="1"/>
  <c r="TQK470" i="5" s="1"/>
  <c r="TQM470" i="5" s="1"/>
  <c r="TQO470" i="5" s="1"/>
  <c r="TQQ470" i="5" s="1"/>
  <c r="TQS470" i="5" s="1"/>
  <c r="TQU470" i="5" s="1"/>
  <c r="TQW470" i="5" s="1"/>
  <c r="TQY470" i="5" s="1"/>
  <c r="TRA470" i="5" s="1"/>
  <c r="TRC470" i="5" s="1"/>
  <c r="TRE470" i="5" s="1"/>
  <c r="TRG470" i="5" s="1"/>
  <c r="TRI470" i="5" s="1"/>
  <c r="TRK470" i="5" s="1"/>
  <c r="TRM470" i="5" s="1"/>
  <c r="TRO470" i="5" s="1"/>
  <c r="TRQ470" i="5" s="1"/>
  <c r="TRS470" i="5" s="1"/>
  <c r="TRU470" i="5" s="1"/>
  <c r="TRW470" i="5" s="1"/>
  <c r="TRY470" i="5" s="1"/>
  <c r="TSA470" i="5" s="1"/>
  <c r="TSC470" i="5" s="1"/>
  <c r="TSE470" i="5" s="1"/>
  <c r="TSG470" i="5" s="1"/>
  <c r="TSI470" i="5" s="1"/>
  <c r="TSK470" i="5" s="1"/>
  <c r="TSM470" i="5" s="1"/>
  <c r="TSO470" i="5" s="1"/>
  <c r="TSQ470" i="5" s="1"/>
  <c r="TSS470" i="5" s="1"/>
  <c r="TSU470" i="5" s="1"/>
  <c r="TSW470" i="5" s="1"/>
  <c r="TSY470" i="5" s="1"/>
  <c r="TTA470" i="5" s="1"/>
  <c r="TTC470" i="5" s="1"/>
  <c r="TTE470" i="5" s="1"/>
  <c r="TTG470" i="5" s="1"/>
  <c r="TTI470" i="5" s="1"/>
  <c r="TTK470" i="5" s="1"/>
  <c r="TTM470" i="5" s="1"/>
  <c r="TTO470" i="5" s="1"/>
  <c r="TTQ470" i="5" s="1"/>
  <c r="TTS470" i="5" s="1"/>
  <c r="TTU470" i="5" s="1"/>
  <c r="TTW470" i="5" s="1"/>
  <c r="TTY470" i="5" s="1"/>
  <c r="TUA470" i="5" s="1"/>
  <c r="TUC470" i="5" s="1"/>
  <c r="TUE470" i="5" s="1"/>
  <c r="TUG470" i="5" s="1"/>
  <c r="TUI470" i="5" s="1"/>
  <c r="TUK470" i="5" s="1"/>
  <c r="TUM470" i="5" s="1"/>
  <c r="TUO470" i="5" s="1"/>
  <c r="TUQ470" i="5" s="1"/>
  <c r="TUS470" i="5" s="1"/>
  <c r="TUU470" i="5" s="1"/>
  <c r="TUW470" i="5" s="1"/>
  <c r="TUY470" i="5" s="1"/>
  <c r="TVA470" i="5" s="1"/>
  <c r="TVC470" i="5" s="1"/>
  <c r="TVE470" i="5" s="1"/>
  <c r="TVG470" i="5" s="1"/>
  <c r="TVI470" i="5" s="1"/>
  <c r="TVK470" i="5" s="1"/>
  <c r="TVM470" i="5" s="1"/>
  <c r="TVO470" i="5" s="1"/>
  <c r="TVQ470" i="5" s="1"/>
  <c r="TVS470" i="5" s="1"/>
  <c r="TVU470" i="5" s="1"/>
  <c r="TVW470" i="5" s="1"/>
  <c r="TVY470" i="5" s="1"/>
  <c r="TWA470" i="5" s="1"/>
  <c r="TWC470" i="5" s="1"/>
  <c r="TWE470" i="5" s="1"/>
  <c r="TWG470" i="5" s="1"/>
  <c r="TWI470" i="5" s="1"/>
  <c r="TWK470" i="5" s="1"/>
  <c r="TWM470" i="5" s="1"/>
  <c r="TWO470" i="5" s="1"/>
  <c r="TWQ470" i="5" s="1"/>
  <c r="TWS470" i="5" s="1"/>
  <c r="TWU470" i="5" s="1"/>
  <c r="TWW470" i="5" s="1"/>
  <c r="TWY470" i="5" s="1"/>
  <c r="TXA470" i="5" s="1"/>
  <c r="TXC470" i="5" s="1"/>
  <c r="TXE470" i="5" s="1"/>
  <c r="TXG470" i="5" s="1"/>
  <c r="TXI470" i="5" s="1"/>
  <c r="TXK470" i="5" s="1"/>
  <c r="TXM470" i="5" s="1"/>
  <c r="TXO470" i="5" s="1"/>
  <c r="TXQ470" i="5" s="1"/>
  <c r="TXS470" i="5" s="1"/>
  <c r="TXU470" i="5" s="1"/>
  <c r="TXW470" i="5" s="1"/>
  <c r="TXY470" i="5" s="1"/>
  <c r="TYA470" i="5" s="1"/>
  <c r="TYC470" i="5" s="1"/>
  <c r="TYE470" i="5" s="1"/>
  <c r="TYG470" i="5" s="1"/>
  <c r="TYI470" i="5" s="1"/>
  <c r="TYK470" i="5" s="1"/>
  <c r="TYM470" i="5" s="1"/>
  <c r="TYO470" i="5" s="1"/>
  <c r="TYQ470" i="5" s="1"/>
  <c r="TYS470" i="5" s="1"/>
  <c r="TYU470" i="5" s="1"/>
  <c r="TYW470" i="5" s="1"/>
  <c r="TYY470" i="5" s="1"/>
  <c r="TZA470" i="5" s="1"/>
  <c r="TZC470" i="5" s="1"/>
  <c r="TZE470" i="5" s="1"/>
  <c r="TZG470" i="5" s="1"/>
  <c r="TZI470" i="5" s="1"/>
  <c r="TZK470" i="5" s="1"/>
  <c r="TZM470" i="5" s="1"/>
  <c r="TZO470" i="5" s="1"/>
  <c r="TZQ470" i="5" s="1"/>
  <c r="TZS470" i="5" s="1"/>
  <c r="TZU470" i="5" s="1"/>
  <c r="TZW470" i="5" s="1"/>
  <c r="TZY470" i="5" s="1"/>
  <c r="UAA470" i="5" s="1"/>
  <c r="UAC470" i="5" s="1"/>
  <c r="UAE470" i="5" s="1"/>
  <c r="UAG470" i="5" s="1"/>
  <c r="UAI470" i="5" s="1"/>
  <c r="UAK470" i="5" s="1"/>
  <c r="UAM470" i="5" s="1"/>
  <c r="UAO470" i="5" s="1"/>
  <c r="UAQ470" i="5" s="1"/>
  <c r="UAS470" i="5" s="1"/>
  <c r="UAU470" i="5" s="1"/>
  <c r="UAW470" i="5" s="1"/>
  <c r="UAY470" i="5" s="1"/>
  <c r="UBA470" i="5" s="1"/>
  <c r="UBC470" i="5" s="1"/>
  <c r="UBE470" i="5" s="1"/>
  <c r="UBG470" i="5" s="1"/>
  <c r="UBI470" i="5" s="1"/>
  <c r="UBK470" i="5" s="1"/>
  <c r="UBM470" i="5" s="1"/>
  <c r="UBO470" i="5" s="1"/>
  <c r="UBQ470" i="5" s="1"/>
  <c r="UBS470" i="5" s="1"/>
  <c r="UBU470" i="5" s="1"/>
  <c r="UBW470" i="5" s="1"/>
  <c r="UBY470" i="5" s="1"/>
  <c r="UCA470" i="5" s="1"/>
  <c r="UCC470" i="5" s="1"/>
  <c r="UCE470" i="5" s="1"/>
  <c r="UCG470" i="5" s="1"/>
  <c r="UCI470" i="5" s="1"/>
  <c r="UCK470" i="5" s="1"/>
  <c r="UCM470" i="5" s="1"/>
  <c r="UCO470" i="5" s="1"/>
  <c r="UCQ470" i="5" s="1"/>
  <c r="UCS470" i="5" s="1"/>
  <c r="UCU470" i="5" s="1"/>
  <c r="UCW470" i="5" s="1"/>
  <c r="UCY470" i="5" s="1"/>
  <c r="UDA470" i="5" s="1"/>
  <c r="UDC470" i="5" s="1"/>
  <c r="UDE470" i="5" s="1"/>
  <c r="UDG470" i="5" s="1"/>
  <c r="UDI470" i="5" s="1"/>
  <c r="UDK470" i="5" s="1"/>
  <c r="UDM470" i="5" s="1"/>
  <c r="UDO470" i="5" s="1"/>
  <c r="UDQ470" i="5" s="1"/>
  <c r="UDS470" i="5" s="1"/>
  <c r="UDU470" i="5" s="1"/>
  <c r="UDW470" i="5" s="1"/>
  <c r="UDY470" i="5" s="1"/>
  <c r="UEA470" i="5" s="1"/>
  <c r="UEC470" i="5" s="1"/>
  <c r="UEE470" i="5" s="1"/>
  <c r="UEG470" i="5" s="1"/>
  <c r="UEI470" i="5" s="1"/>
  <c r="UEK470" i="5" s="1"/>
  <c r="UEM470" i="5" s="1"/>
  <c r="UEO470" i="5" s="1"/>
  <c r="UEQ470" i="5" s="1"/>
  <c r="UES470" i="5" s="1"/>
  <c r="UEU470" i="5" s="1"/>
  <c r="UEW470" i="5" s="1"/>
  <c r="UEY470" i="5" s="1"/>
  <c r="UFA470" i="5" s="1"/>
  <c r="UFC470" i="5" s="1"/>
  <c r="UFE470" i="5" s="1"/>
  <c r="UFG470" i="5" s="1"/>
  <c r="UFI470" i="5" s="1"/>
  <c r="UFK470" i="5" s="1"/>
  <c r="UFM470" i="5" s="1"/>
  <c r="UFO470" i="5" s="1"/>
  <c r="UFQ470" i="5" s="1"/>
  <c r="UFS470" i="5" s="1"/>
  <c r="UFU470" i="5" s="1"/>
  <c r="UFW470" i="5" s="1"/>
  <c r="UFY470" i="5" s="1"/>
  <c r="UGA470" i="5" s="1"/>
  <c r="UGC470" i="5" s="1"/>
  <c r="UGE470" i="5" s="1"/>
  <c r="UGG470" i="5" s="1"/>
  <c r="UGI470" i="5" s="1"/>
  <c r="UGK470" i="5" s="1"/>
  <c r="UGM470" i="5" s="1"/>
  <c r="UGO470" i="5" s="1"/>
  <c r="UGQ470" i="5" s="1"/>
  <c r="UGS470" i="5" s="1"/>
  <c r="UGU470" i="5" s="1"/>
  <c r="UGW470" i="5" s="1"/>
  <c r="UGY470" i="5" s="1"/>
  <c r="UHA470" i="5" s="1"/>
  <c r="UHC470" i="5" s="1"/>
  <c r="UHE470" i="5" s="1"/>
  <c r="UHG470" i="5" s="1"/>
  <c r="UHI470" i="5" s="1"/>
  <c r="UHK470" i="5" s="1"/>
  <c r="UHM470" i="5" s="1"/>
  <c r="UHO470" i="5" s="1"/>
  <c r="UHQ470" i="5" s="1"/>
  <c r="UHS470" i="5" s="1"/>
  <c r="UHU470" i="5" s="1"/>
  <c r="UHW470" i="5" s="1"/>
  <c r="UHY470" i="5" s="1"/>
  <c r="UIA470" i="5" s="1"/>
  <c r="UIC470" i="5" s="1"/>
  <c r="UIE470" i="5" s="1"/>
  <c r="UIG470" i="5" s="1"/>
  <c r="UII470" i="5" s="1"/>
  <c r="UIK470" i="5" s="1"/>
  <c r="UIM470" i="5" s="1"/>
  <c r="UIO470" i="5" s="1"/>
  <c r="UIQ470" i="5" s="1"/>
  <c r="UIS470" i="5" s="1"/>
  <c r="UIU470" i="5" s="1"/>
  <c r="UIW470" i="5" s="1"/>
  <c r="UIY470" i="5" s="1"/>
  <c r="UJA470" i="5" s="1"/>
  <c r="UJC470" i="5" s="1"/>
  <c r="UJE470" i="5" s="1"/>
  <c r="UJG470" i="5" s="1"/>
  <c r="UJI470" i="5" s="1"/>
  <c r="UJK470" i="5" s="1"/>
  <c r="UJM470" i="5" s="1"/>
  <c r="UJO470" i="5" s="1"/>
  <c r="UJQ470" i="5" s="1"/>
  <c r="UJS470" i="5" s="1"/>
  <c r="UJU470" i="5" s="1"/>
  <c r="UJW470" i="5" s="1"/>
  <c r="UJY470" i="5" s="1"/>
  <c r="UKA470" i="5" s="1"/>
  <c r="UKC470" i="5" s="1"/>
  <c r="UKE470" i="5" s="1"/>
  <c r="UKG470" i="5" s="1"/>
  <c r="UKI470" i="5" s="1"/>
  <c r="UKK470" i="5" s="1"/>
  <c r="UKM470" i="5" s="1"/>
  <c r="UKO470" i="5" s="1"/>
  <c r="UKQ470" i="5" s="1"/>
  <c r="UKS470" i="5" s="1"/>
  <c r="UKU470" i="5" s="1"/>
  <c r="UKW470" i="5" s="1"/>
  <c r="UKY470" i="5" s="1"/>
  <c r="ULA470" i="5" s="1"/>
  <c r="ULC470" i="5" s="1"/>
  <c r="ULE470" i="5" s="1"/>
  <c r="ULG470" i="5" s="1"/>
  <c r="ULI470" i="5" s="1"/>
  <c r="ULK470" i="5" s="1"/>
  <c r="ULM470" i="5" s="1"/>
  <c r="ULO470" i="5" s="1"/>
  <c r="ULQ470" i="5" s="1"/>
  <c r="ULS470" i="5" s="1"/>
  <c r="ULU470" i="5" s="1"/>
  <c r="ULW470" i="5" s="1"/>
  <c r="ULY470" i="5" s="1"/>
  <c r="UMA470" i="5" s="1"/>
  <c r="UMC470" i="5" s="1"/>
  <c r="UME470" i="5" s="1"/>
  <c r="UMG470" i="5" s="1"/>
  <c r="UMI470" i="5" s="1"/>
  <c r="UMK470" i="5" s="1"/>
  <c r="UMM470" i="5" s="1"/>
  <c r="UMO470" i="5" s="1"/>
  <c r="UMQ470" i="5" s="1"/>
  <c r="UMS470" i="5" s="1"/>
  <c r="UMU470" i="5" s="1"/>
  <c r="UMW470" i="5" s="1"/>
  <c r="UMY470" i="5" s="1"/>
  <c r="UNA470" i="5" s="1"/>
  <c r="UNC470" i="5" s="1"/>
  <c r="UNE470" i="5" s="1"/>
  <c r="UNG470" i="5" s="1"/>
  <c r="UNI470" i="5" s="1"/>
  <c r="UNK470" i="5" s="1"/>
  <c r="UNM470" i="5" s="1"/>
  <c r="UNO470" i="5" s="1"/>
  <c r="UNQ470" i="5" s="1"/>
  <c r="UNS470" i="5" s="1"/>
  <c r="UNU470" i="5" s="1"/>
  <c r="UNW470" i="5" s="1"/>
  <c r="UNY470" i="5" s="1"/>
  <c r="UOA470" i="5" s="1"/>
  <c r="UOC470" i="5" s="1"/>
  <c r="UOE470" i="5" s="1"/>
  <c r="UOG470" i="5" s="1"/>
  <c r="UOI470" i="5" s="1"/>
  <c r="UOK470" i="5" s="1"/>
  <c r="UOM470" i="5" s="1"/>
  <c r="UOO470" i="5" s="1"/>
  <c r="UOQ470" i="5" s="1"/>
  <c r="UOS470" i="5" s="1"/>
  <c r="UOU470" i="5" s="1"/>
  <c r="UOW470" i="5" s="1"/>
  <c r="UOY470" i="5" s="1"/>
  <c r="UPA470" i="5" s="1"/>
  <c r="UPC470" i="5" s="1"/>
  <c r="UPE470" i="5" s="1"/>
  <c r="UPG470" i="5" s="1"/>
  <c r="UPI470" i="5" s="1"/>
  <c r="UPK470" i="5" s="1"/>
  <c r="UPM470" i="5" s="1"/>
  <c r="UPO470" i="5" s="1"/>
  <c r="UPQ470" i="5" s="1"/>
  <c r="UPS470" i="5" s="1"/>
  <c r="UPU470" i="5" s="1"/>
  <c r="UPW470" i="5" s="1"/>
  <c r="UPY470" i="5" s="1"/>
  <c r="UQA470" i="5" s="1"/>
  <c r="UQC470" i="5" s="1"/>
  <c r="UQE470" i="5" s="1"/>
  <c r="UQG470" i="5" s="1"/>
  <c r="UQI470" i="5" s="1"/>
  <c r="UQK470" i="5" s="1"/>
  <c r="UQM470" i="5" s="1"/>
  <c r="UQO470" i="5" s="1"/>
  <c r="UQQ470" i="5" s="1"/>
  <c r="UQS470" i="5" s="1"/>
  <c r="UQU470" i="5" s="1"/>
  <c r="UQW470" i="5" s="1"/>
  <c r="UQY470" i="5" s="1"/>
  <c r="URA470" i="5" s="1"/>
  <c r="URC470" i="5" s="1"/>
  <c r="URE470" i="5" s="1"/>
  <c r="URG470" i="5" s="1"/>
  <c r="URI470" i="5" s="1"/>
  <c r="URK470" i="5" s="1"/>
  <c r="URM470" i="5" s="1"/>
  <c r="URO470" i="5" s="1"/>
  <c r="URQ470" i="5" s="1"/>
  <c r="URS470" i="5" s="1"/>
  <c r="URU470" i="5" s="1"/>
  <c r="URW470" i="5" s="1"/>
  <c r="URY470" i="5" s="1"/>
  <c r="USA470" i="5" s="1"/>
  <c r="USC470" i="5" s="1"/>
  <c r="USE470" i="5" s="1"/>
  <c r="USG470" i="5" s="1"/>
  <c r="USI470" i="5" s="1"/>
  <c r="USK470" i="5" s="1"/>
  <c r="USM470" i="5" s="1"/>
  <c r="USO470" i="5" s="1"/>
  <c r="USQ470" i="5" s="1"/>
  <c r="USS470" i="5" s="1"/>
  <c r="USU470" i="5" s="1"/>
  <c r="USW470" i="5" s="1"/>
  <c r="USY470" i="5" s="1"/>
  <c r="UTA470" i="5" s="1"/>
  <c r="UTC470" i="5" s="1"/>
  <c r="UTE470" i="5" s="1"/>
  <c r="UTG470" i="5" s="1"/>
  <c r="UTI470" i="5" s="1"/>
  <c r="UTK470" i="5" s="1"/>
  <c r="UTM470" i="5" s="1"/>
  <c r="UTO470" i="5" s="1"/>
  <c r="UTQ470" i="5" s="1"/>
  <c r="UTS470" i="5" s="1"/>
  <c r="UTU470" i="5" s="1"/>
  <c r="UTW470" i="5" s="1"/>
  <c r="UTY470" i="5" s="1"/>
  <c r="UUA470" i="5" s="1"/>
  <c r="UUC470" i="5" s="1"/>
  <c r="UUE470" i="5" s="1"/>
  <c r="UUG470" i="5" s="1"/>
  <c r="UUI470" i="5" s="1"/>
  <c r="UUK470" i="5" s="1"/>
  <c r="UUM470" i="5" s="1"/>
  <c r="UUO470" i="5" s="1"/>
  <c r="UUQ470" i="5" s="1"/>
  <c r="UUS470" i="5" s="1"/>
  <c r="UUU470" i="5" s="1"/>
  <c r="UUW470" i="5" s="1"/>
  <c r="UUY470" i="5" s="1"/>
  <c r="UVA470" i="5" s="1"/>
  <c r="UVC470" i="5" s="1"/>
  <c r="UVE470" i="5" s="1"/>
  <c r="UVG470" i="5" s="1"/>
  <c r="UVI470" i="5" s="1"/>
  <c r="UVK470" i="5" s="1"/>
  <c r="UVM470" i="5" s="1"/>
  <c r="UVO470" i="5" s="1"/>
  <c r="UVQ470" i="5" s="1"/>
  <c r="UVS470" i="5" s="1"/>
  <c r="UVU470" i="5" s="1"/>
  <c r="UVW470" i="5" s="1"/>
  <c r="UVY470" i="5" s="1"/>
  <c r="UWA470" i="5" s="1"/>
  <c r="UWC470" i="5" s="1"/>
  <c r="UWE470" i="5" s="1"/>
  <c r="UWG470" i="5" s="1"/>
  <c r="UWI470" i="5" s="1"/>
  <c r="UWK470" i="5" s="1"/>
  <c r="UWM470" i="5" s="1"/>
  <c r="UWO470" i="5" s="1"/>
  <c r="UWQ470" i="5" s="1"/>
  <c r="UWS470" i="5" s="1"/>
  <c r="UWU470" i="5" s="1"/>
  <c r="UWW470" i="5" s="1"/>
  <c r="UWY470" i="5" s="1"/>
  <c r="UXA470" i="5" s="1"/>
  <c r="UXC470" i="5" s="1"/>
  <c r="UXE470" i="5" s="1"/>
  <c r="UXG470" i="5" s="1"/>
  <c r="UXI470" i="5" s="1"/>
  <c r="UXK470" i="5" s="1"/>
  <c r="UXM470" i="5" s="1"/>
  <c r="UXO470" i="5" s="1"/>
  <c r="UXQ470" i="5" s="1"/>
  <c r="UXS470" i="5" s="1"/>
  <c r="UXU470" i="5" s="1"/>
  <c r="UXW470" i="5" s="1"/>
  <c r="UXY470" i="5" s="1"/>
  <c r="UYA470" i="5" s="1"/>
  <c r="UYC470" i="5" s="1"/>
  <c r="UYE470" i="5" s="1"/>
  <c r="UYG470" i="5" s="1"/>
  <c r="UYI470" i="5" s="1"/>
  <c r="UYK470" i="5" s="1"/>
  <c r="UYM470" i="5" s="1"/>
  <c r="UYO470" i="5" s="1"/>
  <c r="UYQ470" i="5" s="1"/>
  <c r="UYS470" i="5" s="1"/>
  <c r="UYU470" i="5" s="1"/>
  <c r="UYW470" i="5" s="1"/>
  <c r="UYY470" i="5" s="1"/>
  <c r="UZA470" i="5" s="1"/>
  <c r="UZC470" i="5" s="1"/>
  <c r="UZE470" i="5" s="1"/>
  <c r="UZG470" i="5" s="1"/>
  <c r="UZI470" i="5" s="1"/>
  <c r="UZK470" i="5" s="1"/>
  <c r="UZM470" i="5" s="1"/>
  <c r="UZO470" i="5" s="1"/>
  <c r="UZQ470" i="5" s="1"/>
  <c r="UZS470" i="5" s="1"/>
  <c r="UZU470" i="5" s="1"/>
  <c r="UZW470" i="5" s="1"/>
  <c r="UZY470" i="5" s="1"/>
  <c r="VAA470" i="5" s="1"/>
  <c r="VAC470" i="5" s="1"/>
  <c r="VAE470" i="5" s="1"/>
  <c r="VAG470" i="5" s="1"/>
  <c r="VAI470" i="5" s="1"/>
  <c r="VAK470" i="5" s="1"/>
  <c r="VAM470" i="5" s="1"/>
  <c r="VAO470" i="5" s="1"/>
  <c r="VAQ470" i="5" s="1"/>
  <c r="VAS470" i="5" s="1"/>
  <c r="VAU470" i="5" s="1"/>
  <c r="VAW470" i="5" s="1"/>
  <c r="VAY470" i="5" s="1"/>
  <c r="VBA470" i="5" s="1"/>
  <c r="VBC470" i="5" s="1"/>
  <c r="VBE470" i="5" s="1"/>
  <c r="VBG470" i="5" s="1"/>
  <c r="VBI470" i="5" s="1"/>
  <c r="VBK470" i="5" s="1"/>
  <c r="VBM470" i="5" s="1"/>
  <c r="VBO470" i="5" s="1"/>
  <c r="VBQ470" i="5" s="1"/>
  <c r="VBS470" i="5" s="1"/>
  <c r="VBU470" i="5" s="1"/>
  <c r="VBW470" i="5" s="1"/>
  <c r="VBY470" i="5" s="1"/>
  <c r="VCA470" i="5" s="1"/>
  <c r="VCC470" i="5" s="1"/>
  <c r="VCE470" i="5" s="1"/>
  <c r="VCG470" i="5" s="1"/>
  <c r="VCI470" i="5" s="1"/>
  <c r="VCK470" i="5" s="1"/>
  <c r="VCM470" i="5" s="1"/>
  <c r="VCO470" i="5" s="1"/>
  <c r="VCQ470" i="5" s="1"/>
  <c r="VCS470" i="5" s="1"/>
  <c r="VCU470" i="5" s="1"/>
  <c r="VCW470" i="5" s="1"/>
  <c r="VCY470" i="5" s="1"/>
  <c r="VDA470" i="5" s="1"/>
  <c r="VDC470" i="5" s="1"/>
  <c r="VDE470" i="5" s="1"/>
  <c r="VDG470" i="5" s="1"/>
  <c r="VDI470" i="5" s="1"/>
  <c r="VDK470" i="5" s="1"/>
  <c r="VDM470" i="5" s="1"/>
  <c r="VDO470" i="5" s="1"/>
  <c r="VDQ470" i="5" s="1"/>
  <c r="VDS470" i="5" s="1"/>
  <c r="VDU470" i="5" s="1"/>
  <c r="VDW470" i="5" s="1"/>
  <c r="VDY470" i="5" s="1"/>
  <c r="VEA470" i="5" s="1"/>
  <c r="VEC470" i="5" s="1"/>
  <c r="VEE470" i="5" s="1"/>
  <c r="VEG470" i="5" s="1"/>
  <c r="VEI470" i="5" s="1"/>
  <c r="VEK470" i="5" s="1"/>
  <c r="VEM470" i="5" s="1"/>
  <c r="VEO470" i="5" s="1"/>
  <c r="VEQ470" i="5" s="1"/>
  <c r="VES470" i="5" s="1"/>
  <c r="VEU470" i="5" s="1"/>
  <c r="VEW470" i="5" s="1"/>
  <c r="VEY470" i="5" s="1"/>
  <c r="VFA470" i="5" s="1"/>
  <c r="VFC470" i="5" s="1"/>
  <c r="VFE470" i="5" s="1"/>
  <c r="VFG470" i="5" s="1"/>
  <c r="VFI470" i="5" s="1"/>
  <c r="VFK470" i="5" s="1"/>
  <c r="VFM470" i="5" s="1"/>
  <c r="VFO470" i="5" s="1"/>
  <c r="VFQ470" i="5" s="1"/>
  <c r="VFS470" i="5" s="1"/>
  <c r="VFU470" i="5" s="1"/>
  <c r="VFW470" i="5" s="1"/>
  <c r="VFY470" i="5" s="1"/>
  <c r="VGA470" i="5" s="1"/>
  <c r="VGC470" i="5" s="1"/>
  <c r="VGE470" i="5" s="1"/>
  <c r="VGG470" i="5" s="1"/>
  <c r="VGI470" i="5" s="1"/>
  <c r="VGK470" i="5" s="1"/>
  <c r="VGM470" i="5" s="1"/>
  <c r="VGO470" i="5" s="1"/>
  <c r="VGQ470" i="5" s="1"/>
  <c r="VGS470" i="5" s="1"/>
  <c r="VGU470" i="5" s="1"/>
  <c r="VGW470" i="5" s="1"/>
  <c r="VGY470" i="5" s="1"/>
  <c r="VHA470" i="5" s="1"/>
  <c r="VHC470" i="5" s="1"/>
  <c r="VHE470" i="5" s="1"/>
  <c r="VHG470" i="5" s="1"/>
  <c r="VHI470" i="5" s="1"/>
  <c r="VHK470" i="5" s="1"/>
  <c r="VHM470" i="5" s="1"/>
  <c r="VHO470" i="5" s="1"/>
  <c r="VHQ470" i="5" s="1"/>
  <c r="VHS470" i="5" s="1"/>
  <c r="VHU470" i="5" s="1"/>
  <c r="VHW470" i="5" s="1"/>
  <c r="VHY470" i="5" s="1"/>
  <c r="VIA470" i="5" s="1"/>
  <c r="VIC470" i="5" s="1"/>
  <c r="VIE470" i="5" s="1"/>
  <c r="VIG470" i="5" s="1"/>
  <c r="VII470" i="5" s="1"/>
  <c r="VIK470" i="5" s="1"/>
  <c r="VIM470" i="5" s="1"/>
  <c r="VIO470" i="5" s="1"/>
  <c r="VIQ470" i="5" s="1"/>
  <c r="VIS470" i="5" s="1"/>
  <c r="VIU470" i="5" s="1"/>
  <c r="VIW470" i="5" s="1"/>
  <c r="VIY470" i="5" s="1"/>
  <c r="VJA470" i="5" s="1"/>
  <c r="VJC470" i="5" s="1"/>
  <c r="VJE470" i="5" s="1"/>
  <c r="VJG470" i="5" s="1"/>
  <c r="VJI470" i="5" s="1"/>
  <c r="VJK470" i="5" s="1"/>
  <c r="VJM470" i="5" s="1"/>
  <c r="VJO470" i="5" s="1"/>
  <c r="VJQ470" i="5" s="1"/>
  <c r="VJS470" i="5" s="1"/>
  <c r="VJU470" i="5" s="1"/>
  <c r="VJW470" i="5" s="1"/>
  <c r="VJY470" i="5" s="1"/>
  <c r="VKA470" i="5" s="1"/>
  <c r="VKC470" i="5" s="1"/>
  <c r="VKE470" i="5" s="1"/>
  <c r="VKG470" i="5" s="1"/>
  <c r="VKI470" i="5" s="1"/>
  <c r="VKK470" i="5" s="1"/>
  <c r="VKM470" i="5" s="1"/>
  <c r="VKO470" i="5" s="1"/>
  <c r="VKQ470" i="5" s="1"/>
  <c r="VKS470" i="5" s="1"/>
  <c r="VKU470" i="5" s="1"/>
  <c r="VKW470" i="5" s="1"/>
  <c r="VKY470" i="5" s="1"/>
  <c r="VLA470" i="5" s="1"/>
  <c r="VLC470" i="5" s="1"/>
  <c r="VLE470" i="5" s="1"/>
  <c r="VLG470" i="5" s="1"/>
  <c r="VLI470" i="5" s="1"/>
  <c r="VLK470" i="5" s="1"/>
  <c r="VLM470" i="5" s="1"/>
  <c r="VLO470" i="5" s="1"/>
  <c r="VLQ470" i="5" s="1"/>
  <c r="VLS470" i="5" s="1"/>
  <c r="VLU470" i="5" s="1"/>
  <c r="VLW470" i="5" s="1"/>
  <c r="VLY470" i="5" s="1"/>
  <c r="VMA470" i="5" s="1"/>
  <c r="VMC470" i="5" s="1"/>
  <c r="VME470" i="5" s="1"/>
  <c r="VMG470" i="5" s="1"/>
  <c r="VMI470" i="5" s="1"/>
  <c r="VMK470" i="5" s="1"/>
  <c r="VMM470" i="5" s="1"/>
  <c r="VMO470" i="5" s="1"/>
  <c r="VMQ470" i="5" s="1"/>
  <c r="VMS470" i="5" s="1"/>
  <c r="VMU470" i="5" s="1"/>
  <c r="VMW470" i="5" s="1"/>
  <c r="VMY470" i="5" s="1"/>
  <c r="VNA470" i="5" s="1"/>
  <c r="VNC470" i="5" s="1"/>
  <c r="VNE470" i="5" s="1"/>
  <c r="VNG470" i="5" s="1"/>
  <c r="VNI470" i="5" s="1"/>
  <c r="VNK470" i="5" s="1"/>
  <c r="VNM470" i="5" s="1"/>
  <c r="VNO470" i="5" s="1"/>
  <c r="VNQ470" i="5" s="1"/>
  <c r="VNS470" i="5" s="1"/>
  <c r="VNU470" i="5" s="1"/>
  <c r="VNW470" i="5" s="1"/>
  <c r="VNY470" i="5" s="1"/>
  <c r="VOA470" i="5" s="1"/>
  <c r="VOC470" i="5" s="1"/>
  <c r="VOE470" i="5" s="1"/>
  <c r="VOG470" i="5" s="1"/>
  <c r="VOI470" i="5" s="1"/>
  <c r="VOK470" i="5" s="1"/>
  <c r="VOM470" i="5" s="1"/>
  <c r="VOO470" i="5" s="1"/>
  <c r="VOQ470" i="5" s="1"/>
  <c r="VOS470" i="5" s="1"/>
  <c r="VOU470" i="5" s="1"/>
  <c r="VOW470" i="5" s="1"/>
  <c r="VOY470" i="5" s="1"/>
  <c r="VPA470" i="5" s="1"/>
  <c r="VPC470" i="5" s="1"/>
  <c r="VPE470" i="5" s="1"/>
  <c r="VPG470" i="5" s="1"/>
  <c r="VPI470" i="5" s="1"/>
  <c r="VPK470" i="5" s="1"/>
  <c r="VPM470" i="5" s="1"/>
  <c r="VPO470" i="5" s="1"/>
  <c r="VPQ470" i="5" s="1"/>
  <c r="VPS470" i="5" s="1"/>
  <c r="VPU470" i="5" s="1"/>
  <c r="VPW470" i="5" s="1"/>
  <c r="VPY470" i="5" s="1"/>
  <c r="VQA470" i="5" s="1"/>
  <c r="VQC470" i="5" s="1"/>
  <c r="VQE470" i="5" s="1"/>
  <c r="VQG470" i="5" s="1"/>
  <c r="VQI470" i="5" s="1"/>
  <c r="VQK470" i="5" s="1"/>
  <c r="VQM470" i="5" s="1"/>
  <c r="VQO470" i="5" s="1"/>
  <c r="VQQ470" i="5" s="1"/>
  <c r="VQS470" i="5" s="1"/>
  <c r="VQU470" i="5" s="1"/>
  <c r="VQW470" i="5" s="1"/>
  <c r="VQY470" i="5" s="1"/>
  <c r="VRA470" i="5" s="1"/>
  <c r="VRC470" i="5" s="1"/>
  <c r="VRE470" i="5" s="1"/>
  <c r="VRG470" i="5" s="1"/>
  <c r="VRI470" i="5" s="1"/>
  <c r="VRK470" i="5" s="1"/>
  <c r="VRM470" i="5" s="1"/>
  <c r="VRO470" i="5" s="1"/>
  <c r="VRQ470" i="5" s="1"/>
  <c r="VRS470" i="5" s="1"/>
  <c r="VRU470" i="5" s="1"/>
  <c r="VRW470" i="5" s="1"/>
  <c r="VRY470" i="5" s="1"/>
  <c r="VSA470" i="5" s="1"/>
  <c r="VSC470" i="5" s="1"/>
  <c r="VSE470" i="5" s="1"/>
  <c r="VSG470" i="5" s="1"/>
  <c r="VSI470" i="5" s="1"/>
  <c r="VSK470" i="5" s="1"/>
  <c r="VSM470" i="5" s="1"/>
  <c r="VSO470" i="5" s="1"/>
  <c r="VSQ470" i="5" s="1"/>
  <c r="VSS470" i="5" s="1"/>
  <c r="VSU470" i="5" s="1"/>
  <c r="VSW470" i="5" s="1"/>
  <c r="VSY470" i="5" s="1"/>
  <c r="VTA470" i="5" s="1"/>
  <c r="VTC470" i="5" s="1"/>
  <c r="VTE470" i="5" s="1"/>
  <c r="VTG470" i="5" s="1"/>
  <c r="VTI470" i="5" s="1"/>
  <c r="VTK470" i="5" s="1"/>
  <c r="VTM470" i="5" s="1"/>
  <c r="VTO470" i="5" s="1"/>
  <c r="VTQ470" i="5" s="1"/>
  <c r="VTS470" i="5" s="1"/>
  <c r="VTU470" i="5" s="1"/>
  <c r="VTW470" i="5" s="1"/>
  <c r="VTY470" i="5" s="1"/>
  <c r="VUA470" i="5" s="1"/>
  <c r="VUC470" i="5" s="1"/>
  <c r="VUE470" i="5" s="1"/>
  <c r="VUG470" i="5" s="1"/>
  <c r="VUI470" i="5" s="1"/>
  <c r="VUK470" i="5" s="1"/>
  <c r="VUM470" i="5" s="1"/>
  <c r="VUO470" i="5" s="1"/>
  <c r="VUQ470" i="5" s="1"/>
  <c r="VUS470" i="5" s="1"/>
  <c r="VUU470" i="5" s="1"/>
  <c r="VUW470" i="5" s="1"/>
  <c r="VUY470" i="5" s="1"/>
  <c r="VVA470" i="5" s="1"/>
  <c r="VVC470" i="5" s="1"/>
  <c r="VVE470" i="5" s="1"/>
  <c r="VVG470" i="5" s="1"/>
  <c r="VVI470" i="5" s="1"/>
  <c r="VVK470" i="5" s="1"/>
  <c r="VVM470" i="5" s="1"/>
  <c r="VVO470" i="5" s="1"/>
  <c r="VVQ470" i="5" s="1"/>
  <c r="VVS470" i="5" s="1"/>
  <c r="VVU470" i="5" s="1"/>
  <c r="VVW470" i="5" s="1"/>
  <c r="VVY470" i="5" s="1"/>
  <c r="VWA470" i="5" s="1"/>
  <c r="VWC470" i="5" s="1"/>
  <c r="VWE470" i="5" s="1"/>
  <c r="VWG470" i="5" s="1"/>
  <c r="VWI470" i="5" s="1"/>
  <c r="VWK470" i="5" s="1"/>
  <c r="VWM470" i="5" s="1"/>
  <c r="VWO470" i="5" s="1"/>
  <c r="VWQ470" i="5" s="1"/>
  <c r="VWS470" i="5" s="1"/>
  <c r="VWU470" i="5" s="1"/>
  <c r="VWW470" i="5" s="1"/>
  <c r="VWY470" i="5" s="1"/>
  <c r="VXA470" i="5" s="1"/>
  <c r="VXC470" i="5" s="1"/>
  <c r="VXE470" i="5" s="1"/>
  <c r="VXG470" i="5" s="1"/>
  <c r="VXI470" i="5" s="1"/>
  <c r="VXK470" i="5" s="1"/>
  <c r="VXM470" i="5" s="1"/>
  <c r="VXO470" i="5" s="1"/>
  <c r="VXQ470" i="5" s="1"/>
  <c r="VXS470" i="5" s="1"/>
  <c r="VXU470" i="5" s="1"/>
  <c r="VXW470" i="5" s="1"/>
  <c r="VXY470" i="5" s="1"/>
  <c r="VYA470" i="5" s="1"/>
  <c r="VYC470" i="5" s="1"/>
  <c r="VYE470" i="5" s="1"/>
  <c r="VYG470" i="5" s="1"/>
  <c r="VYI470" i="5" s="1"/>
  <c r="VYK470" i="5" s="1"/>
  <c r="VYM470" i="5" s="1"/>
  <c r="VYO470" i="5" s="1"/>
  <c r="VYQ470" i="5" s="1"/>
  <c r="VYS470" i="5" s="1"/>
  <c r="VYU470" i="5" s="1"/>
  <c r="VYW470" i="5" s="1"/>
  <c r="VYY470" i="5" s="1"/>
  <c r="VZA470" i="5" s="1"/>
  <c r="VZC470" i="5" s="1"/>
  <c r="VZE470" i="5" s="1"/>
  <c r="VZG470" i="5" s="1"/>
  <c r="VZI470" i="5" s="1"/>
  <c r="VZK470" i="5" s="1"/>
  <c r="VZM470" i="5" s="1"/>
  <c r="VZO470" i="5" s="1"/>
  <c r="VZQ470" i="5" s="1"/>
  <c r="VZS470" i="5" s="1"/>
  <c r="VZU470" i="5" s="1"/>
  <c r="VZW470" i="5" s="1"/>
  <c r="VZY470" i="5" s="1"/>
  <c r="WAA470" i="5" s="1"/>
  <c r="WAC470" i="5" s="1"/>
  <c r="WAE470" i="5" s="1"/>
  <c r="WAG470" i="5" s="1"/>
  <c r="WAI470" i="5" s="1"/>
  <c r="WAK470" i="5" s="1"/>
  <c r="WAM470" i="5" s="1"/>
  <c r="WAO470" i="5" s="1"/>
  <c r="WAQ470" i="5" s="1"/>
  <c r="WAS470" i="5" s="1"/>
  <c r="WAU470" i="5" s="1"/>
  <c r="WAW470" i="5" s="1"/>
  <c r="WAY470" i="5" s="1"/>
  <c r="WBA470" i="5" s="1"/>
  <c r="WBC470" i="5" s="1"/>
  <c r="WBE470" i="5" s="1"/>
  <c r="WBG470" i="5" s="1"/>
  <c r="WBI470" i="5" s="1"/>
  <c r="WBK470" i="5" s="1"/>
  <c r="WBM470" i="5" s="1"/>
  <c r="WBO470" i="5" s="1"/>
  <c r="WBQ470" i="5" s="1"/>
  <c r="WBS470" i="5" s="1"/>
  <c r="WBU470" i="5" s="1"/>
  <c r="WBW470" i="5" s="1"/>
  <c r="WBY470" i="5" s="1"/>
  <c r="WCA470" i="5" s="1"/>
  <c r="WCC470" i="5" s="1"/>
  <c r="WCE470" i="5" s="1"/>
  <c r="WCG470" i="5" s="1"/>
  <c r="WCI470" i="5" s="1"/>
  <c r="WCK470" i="5" s="1"/>
  <c r="WCM470" i="5" s="1"/>
  <c r="WCO470" i="5" s="1"/>
  <c r="WCQ470" i="5" s="1"/>
  <c r="WCS470" i="5" s="1"/>
  <c r="WCU470" i="5" s="1"/>
  <c r="WCW470" i="5" s="1"/>
  <c r="WCY470" i="5" s="1"/>
  <c r="WDA470" i="5" s="1"/>
  <c r="WDC470" i="5" s="1"/>
  <c r="WDE470" i="5" s="1"/>
  <c r="WDG470" i="5" s="1"/>
  <c r="WDI470" i="5" s="1"/>
  <c r="WDK470" i="5" s="1"/>
  <c r="WDM470" i="5" s="1"/>
  <c r="WDO470" i="5" s="1"/>
  <c r="WDQ470" i="5" s="1"/>
  <c r="WDS470" i="5" s="1"/>
  <c r="WDU470" i="5" s="1"/>
  <c r="WDW470" i="5" s="1"/>
  <c r="WDY470" i="5" s="1"/>
  <c r="WEA470" i="5" s="1"/>
  <c r="WEC470" i="5" s="1"/>
  <c r="WEE470" i="5" s="1"/>
  <c r="WEG470" i="5" s="1"/>
  <c r="WEI470" i="5" s="1"/>
  <c r="WEK470" i="5" s="1"/>
  <c r="WEM470" i="5" s="1"/>
  <c r="WEO470" i="5" s="1"/>
  <c r="WEQ470" i="5" s="1"/>
  <c r="WES470" i="5" s="1"/>
  <c r="WEU470" i="5" s="1"/>
  <c r="WEW470" i="5" s="1"/>
  <c r="WEY470" i="5" s="1"/>
  <c r="WFA470" i="5" s="1"/>
  <c r="WFC470" i="5" s="1"/>
  <c r="WFE470" i="5" s="1"/>
  <c r="WFG470" i="5" s="1"/>
  <c r="WFI470" i="5" s="1"/>
  <c r="WFK470" i="5" s="1"/>
  <c r="WFM470" i="5" s="1"/>
  <c r="WFO470" i="5" s="1"/>
  <c r="WFQ470" i="5" s="1"/>
  <c r="WFS470" i="5" s="1"/>
  <c r="WFU470" i="5" s="1"/>
  <c r="WFW470" i="5" s="1"/>
  <c r="WFY470" i="5" s="1"/>
  <c r="WGA470" i="5" s="1"/>
  <c r="WGC470" i="5" s="1"/>
  <c r="WGE470" i="5" s="1"/>
  <c r="WGG470" i="5" s="1"/>
  <c r="WGI470" i="5" s="1"/>
  <c r="WGK470" i="5" s="1"/>
  <c r="WGM470" i="5" s="1"/>
  <c r="WGO470" i="5" s="1"/>
  <c r="WGQ470" i="5" s="1"/>
  <c r="WGS470" i="5" s="1"/>
  <c r="WGU470" i="5" s="1"/>
  <c r="WGW470" i="5" s="1"/>
  <c r="WGY470" i="5" s="1"/>
  <c r="WHA470" i="5" s="1"/>
  <c r="WHC470" i="5" s="1"/>
  <c r="WHE470" i="5" s="1"/>
  <c r="WHG470" i="5" s="1"/>
  <c r="WHI470" i="5" s="1"/>
  <c r="WHK470" i="5" s="1"/>
  <c r="WHM470" i="5" s="1"/>
  <c r="WHO470" i="5" s="1"/>
  <c r="WHQ470" i="5" s="1"/>
  <c r="WHS470" i="5" s="1"/>
  <c r="WHU470" i="5" s="1"/>
  <c r="WHW470" i="5" s="1"/>
  <c r="WHY470" i="5" s="1"/>
  <c r="WIA470" i="5" s="1"/>
  <c r="WIC470" i="5" s="1"/>
  <c r="WIE470" i="5" s="1"/>
  <c r="WIG470" i="5" s="1"/>
  <c r="WII470" i="5" s="1"/>
  <c r="WIK470" i="5" s="1"/>
  <c r="WIM470" i="5" s="1"/>
  <c r="WIO470" i="5" s="1"/>
  <c r="WIQ470" i="5" s="1"/>
  <c r="WIS470" i="5" s="1"/>
  <c r="WIU470" i="5" s="1"/>
  <c r="WIW470" i="5" s="1"/>
  <c r="WIY470" i="5" s="1"/>
  <c r="WJA470" i="5" s="1"/>
  <c r="WJC470" i="5" s="1"/>
  <c r="WJE470" i="5" s="1"/>
  <c r="WJG470" i="5" s="1"/>
  <c r="WJI470" i="5" s="1"/>
  <c r="WJK470" i="5" s="1"/>
  <c r="WJM470" i="5" s="1"/>
  <c r="WJO470" i="5" s="1"/>
  <c r="WJQ470" i="5" s="1"/>
  <c r="WJS470" i="5" s="1"/>
  <c r="WJU470" i="5" s="1"/>
  <c r="WJW470" i="5" s="1"/>
  <c r="WJY470" i="5" s="1"/>
  <c r="WKA470" i="5" s="1"/>
  <c r="WKC470" i="5" s="1"/>
  <c r="WKE470" i="5" s="1"/>
  <c r="WKG470" i="5" s="1"/>
  <c r="WKI470" i="5" s="1"/>
  <c r="WKK470" i="5" s="1"/>
  <c r="WKM470" i="5" s="1"/>
  <c r="WKO470" i="5" s="1"/>
  <c r="WKQ470" i="5" s="1"/>
  <c r="WKS470" i="5" s="1"/>
  <c r="WKU470" i="5" s="1"/>
  <c r="WKW470" i="5" s="1"/>
  <c r="WKY470" i="5" s="1"/>
  <c r="WLA470" i="5" s="1"/>
  <c r="WLC470" i="5" s="1"/>
  <c r="WLE470" i="5" s="1"/>
  <c r="WLG470" i="5" s="1"/>
  <c r="WLI470" i="5" s="1"/>
  <c r="WLK470" i="5" s="1"/>
  <c r="WLM470" i="5" s="1"/>
  <c r="WLO470" i="5" s="1"/>
  <c r="WLQ470" i="5" s="1"/>
  <c r="WLS470" i="5" s="1"/>
  <c r="WLU470" i="5" s="1"/>
  <c r="WLW470" i="5" s="1"/>
  <c r="WLY470" i="5" s="1"/>
  <c r="WMA470" i="5" s="1"/>
  <c r="WMC470" i="5" s="1"/>
  <c r="WME470" i="5" s="1"/>
  <c r="WMG470" i="5" s="1"/>
  <c r="WMI470" i="5" s="1"/>
  <c r="WMK470" i="5" s="1"/>
  <c r="WMM470" i="5" s="1"/>
  <c r="WMO470" i="5" s="1"/>
  <c r="WMQ470" i="5" s="1"/>
  <c r="WMS470" i="5" s="1"/>
  <c r="WMU470" i="5" s="1"/>
  <c r="WMW470" i="5" s="1"/>
  <c r="WMY470" i="5" s="1"/>
  <c r="WNA470" i="5" s="1"/>
  <c r="WNC470" i="5" s="1"/>
  <c r="WNE470" i="5" s="1"/>
  <c r="WNG470" i="5" s="1"/>
  <c r="WNI470" i="5" s="1"/>
  <c r="WNK470" i="5" s="1"/>
  <c r="WNM470" i="5" s="1"/>
  <c r="WNO470" i="5" s="1"/>
  <c r="WNQ470" i="5" s="1"/>
  <c r="WNS470" i="5" s="1"/>
  <c r="WNU470" i="5" s="1"/>
  <c r="WNW470" i="5" s="1"/>
  <c r="WNY470" i="5" s="1"/>
  <c r="WOA470" i="5" s="1"/>
  <c r="WOC470" i="5" s="1"/>
  <c r="WOE470" i="5" s="1"/>
  <c r="WOG470" i="5" s="1"/>
  <c r="WOI470" i="5" s="1"/>
  <c r="WOK470" i="5" s="1"/>
  <c r="WOM470" i="5" s="1"/>
  <c r="WOO470" i="5" s="1"/>
  <c r="WOQ470" i="5" s="1"/>
  <c r="WOS470" i="5" s="1"/>
  <c r="WOU470" i="5" s="1"/>
  <c r="WOW470" i="5" s="1"/>
  <c r="WOY470" i="5" s="1"/>
  <c r="WPA470" i="5" s="1"/>
  <c r="WPC470" i="5" s="1"/>
  <c r="WPE470" i="5" s="1"/>
  <c r="WPG470" i="5" s="1"/>
  <c r="WPI470" i="5" s="1"/>
  <c r="WPK470" i="5" s="1"/>
  <c r="WPM470" i="5" s="1"/>
  <c r="WPO470" i="5" s="1"/>
  <c r="WPQ470" i="5" s="1"/>
  <c r="WPS470" i="5" s="1"/>
  <c r="WPU470" i="5" s="1"/>
  <c r="WPW470" i="5" s="1"/>
  <c r="WPY470" i="5" s="1"/>
  <c r="WQA470" i="5" s="1"/>
  <c r="WQC470" i="5" s="1"/>
  <c r="WQE470" i="5" s="1"/>
  <c r="WQG470" i="5" s="1"/>
  <c r="WQI470" i="5" s="1"/>
  <c r="WQK470" i="5" s="1"/>
  <c r="WQM470" i="5" s="1"/>
  <c r="WQO470" i="5" s="1"/>
  <c r="WQQ470" i="5" s="1"/>
  <c r="WQS470" i="5" s="1"/>
  <c r="WQU470" i="5" s="1"/>
  <c r="WQW470" i="5" s="1"/>
  <c r="WQY470" i="5" s="1"/>
  <c r="WRA470" i="5" s="1"/>
  <c r="WRC470" i="5" s="1"/>
  <c r="WRE470" i="5" s="1"/>
  <c r="WRG470" i="5" s="1"/>
  <c r="WRI470" i="5" s="1"/>
  <c r="WRK470" i="5" s="1"/>
  <c r="WRM470" i="5" s="1"/>
  <c r="WRO470" i="5" s="1"/>
  <c r="WRQ470" i="5" s="1"/>
  <c r="WRS470" i="5" s="1"/>
  <c r="WRU470" i="5" s="1"/>
  <c r="WRW470" i="5" s="1"/>
  <c r="WRY470" i="5" s="1"/>
  <c r="WSA470" i="5" s="1"/>
  <c r="WSC470" i="5" s="1"/>
  <c r="WSE470" i="5" s="1"/>
  <c r="WSG470" i="5" s="1"/>
  <c r="WSI470" i="5" s="1"/>
  <c r="WSK470" i="5" s="1"/>
  <c r="WSM470" i="5" s="1"/>
  <c r="WSO470" i="5" s="1"/>
  <c r="WSQ470" i="5" s="1"/>
  <c r="WSS470" i="5" s="1"/>
  <c r="WSU470" i="5" s="1"/>
  <c r="WSW470" i="5" s="1"/>
  <c r="WSY470" i="5" s="1"/>
  <c r="WTA470" i="5" s="1"/>
  <c r="WTC470" i="5" s="1"/>
  <c r="WTE470" i="5" s="1"/>
  <c r="WTG470" i="5" s="1"/>
  <c r="WTI470" i="5" s="1"/>
  <c r="WTK470" i="5" s="1"/>
  <c r="WTM470" i="5" s="1"/>
  <c r="WTO470" i="5" s="1"/>
  <c r="WTQ470" i="5" s="1"/>
  <c r="WTS470" i="5" s="1"/>
  <c r="WTU470" i="5" s="1"/>
  <c r="WTW470" i="5" s="1"/>
  <c r="WTY470" i="5" s="1"/>
  <c r="WUA470" i="5" s="1"/>
  <c r="WUC470" i="5" s="1"/>
  <c r="WUE470" i="5" s="1"/>
  <c r="WUG470" i="5" s="1"/>
  <c r="WUI470" i="5" s="1"/>
  <c r="WUK470" i="5" s="1"/>
  <c r="WUM470" i="5" s="1"/>
  <c r="WUO470" i="5" s="1"/>
  <c r="WUQ470" i="5" s="1"/>
  <c r="WUS470" i="5" s="1"/>
  <c r="WUU470" i="5" s="1"/>
  <c r="WUW470" i="5" s="1"/>
  <c r="WUY470" i="5" s="1"/>
  <c r="WVA470" i="5" s="1"/>
  <c r="WVC470" i="5" s="1"/>
  <c r="WVE470" i="5" s="1"/>
  <c r="WVG470" i="5" s="1"/>
  <c r="WVI470" i="5" s="1"/>
  <c r="WVK470" i="5" s="1"/>
  <c r="WVM470" i="5" s="1"/>
  <c r="WVO470" i="5" s="1"/>
  <c r="WVQ470" i="5" s="1"/>
  <c r="WVS470" i="5" s="1"/>
  <c r="WVU470" i="5" s="1"/>
  <c r="WVW470" i="5" s="1"/>
  <c r="WVY470" i="5" s="1"/>
  <c r="WWA470" i="5" s="1"/>
  <c r="WWC470" i="5" s="1"/>
  <c r="WWE470" i="5" s="1"/>
  <c r="WWG470" i="5" s="1"/>
  <c r="WWI470" i="5" s="1"/>
  <c r="WWK470" i="5" s="1"/>
  <c r="WWM470" i="5" s="1"/>
  <c r="WWO470" i="5" s="1"/>
  <c r="WWQ470" i="5" s="1"/>
  <c r="WWS470" i="5" s="1"/>
  <c r="WWU470" i="5" s="1"/>
  <c r="WWW470" i="5" s="1"/>
  <c r="WWY470" i="5" s="1"/>
  <c r="WXA470" i="5" s="1"/>
  <c r="WXC470" i="5" s="1"/>
  <c r="WXE470" i="5" s="1"/>
  <c r="WXG470" i="5" s="1"/>
  <c r="WXI470" i="5" s="1"/>
  <c r="WXK470" i="5" s="1"/>
  <c r="WXM470" i="5" s="1"/>
  <c r="WXO470" i="5" s="1"/>
  <c r="WXQ470" i="5" s="1"/>
  <c r="WXS470" i="5" s="1"/>
  <c r="WXU470" i="5" s="1"/>
  <c r="WXW470" i="5" s="1"/>
  <c r="WXY470" i="5" s="1"/>
  <c r="WYA470" i="5" s="1"/>
  <c r="WYC470" i="5" s="1"/>
  <c r="WYE470" i="5" s="1"/>
  <c r="WYG470" i="5" s="1"/>
  <c r="WYI470" i="5" s="1"/>
  <c r="WYK470" i="5" s="1"/>
  <c r="WYM470" i="5" s="1"/>
  <c r="WYO470" i="5" s="1"/>
  <c r="WYQ470" i="5" s="1"/>
  <c r="WYS470" i="5" s="1"/>
  <c r="WYU470" i="5" s="1"/>
  <c r="WYW470" i="5" s="1"/>
  <c r="WYY470" i="5" s="1"/>
  <c r="WZA470" i="5" s="1"/>
  <c r="WZC470" i="5" s="1"/>
  <c r="WZE470" i="5" s="1"/>
  <c r="WZG470" i="5" s="1"/>
  <c r="WZI470" i="5" s="1"/>
  <c r="WZK470" i="5" s="1"/>
  <c r="WZM470" i="5" s="1"/>
  <c r="WZO470" i="5" s="1"/>
  <c r="WZQ470" i="5" s="1"/>
  <c r="WZS470" i="5" s="1"/>
  <c r="WZU470" i="5" s="1"/>
  <c r="WZW470" i="5" s="1"/>
  <c r="WZY470" i="5" s="1"/>
  <c r="XAA470" i="5" s="1"/>
  <c r="XAC470" i="5" s="1"/>
  <c r="XAE470" i="5" s="1"/>
  <c r="XAG470" i="5" s="1"/>
  <c r="XAI470" i="5" s="1"/>
  <c r="XAK470" i="5" s="1"/>
  <c r="XAM470" i="5" s="1"/>
  <c r="XAO470" i="5" s="1"/>
  <c r="XAQ470" i="5" s="1"/>
  <c r="XAS470" i="5" s="1"/>
  <c r="XAU470" i="5" s="1"/>
  <c r="XAW470" i="5" s="1"/>
  <c r="XAY470" i="5" s="1"/>
  <c r="XBA470" i="5" s="1"/>
  <c r="XBC470" i="5" s="1"/>
  <c r="XBE470" i="5" s="1"/>
  <c r="XBG470" i="5" s="1"/>
  <c r="XBI470" i="5" s="1"/>
  <c r="XBK470" i="5" s="1"/>
  <c r="XBM470" i="5" s="1"/>
  <c r="XBO470" i="5" s="1"/>
  <c r="XBQ470" i="5" s="1"/>
  <c r="XBS470" i="5" s="1"/>
  <c r="XBU470" i="5" s="1"/>
  <c r="XBW470" i="5" s="1"/>
  <c r="XBY470" i="5" s="1"/>
  <c r="XCA470" i="5" s="1"/>
  <c r="XCC470" i="5" s="1"/>
  <c r="XCE470" i="5" s="1"/>
  <c r="XCG470" i="5" s="1"/>
  <c r="XCI470" i="5" s="1"/>
  <c r="XCK470" i="5" s="1"/>
  <c r="XCM470" i="5" s="1"/>
  <c r="XCO470" i="5" s="1"/>
  <c r="XCQ470" i="5" s="1"/>
  <c r="XCS470" i="5" s="1"/>
  <c r="XCU470" i="5" s="1"/>
  <c r="XCW470" i="5" s="1"/>
  <c r="XCY470" i="5" s="1"/>
  <c r="XDA470" i="5" s="1"/>
  <c r="XDC470" i="5" s="1"/>
  <c r="XDE470" i="5" s="1"/>
  <c r="XDG470" i="5" s="1"/>
  <c r="XDI470" i="5" s="1"/>
  <c r="XDK470" i="5" s="1"/>
  <c r="XDM470" i="5" s="1"/>
  <c r="XDO470" i="5" s="1"/>
  <c r="XDQ470" i="5" s="1"/>
  <c r="XDS470" i="5" s="1"/>
  <c r="XDU470" i="5" s="1"/>
  <c r="XDW470" i="5" s="1"/>
  <c r="XDY470" i="5" s="1"/>
  <c r="XEA470" i="5" s="1"/>
  <c r="XEC470" i="5" s="1"/>
  <c r="XEE470" i="5" s="1"/>
  <c r="XEG470" i="5" s="1"/>
  <c r="XEI470" i="5" s="1"/>
  <c r="XEK470" i="5" s="1"/>
  <c r="XEM470" i="5" s="1"/>
  <c r="XEO470" i="5" s="1"/>
  <c r="XEQ470" i="5" s="1"/>
  <c r="XES470" i="5" s="1"/>
  <c r="XEU470" i="5" s="1"/>
  <c r="XEW470" i="5" s="1"/>
  <c r="XEY470" i="5" s="1"/>
  <c r="XFA470" i="5" s="1"/>
  <c r="XFC470" i="5" s="1"/>
  <c r="Q469" i="5"/>
  <c r="S469" i="5" s="1"/>
  <c r="U469" i="5" s="1"/>
  <c r="W469" i="5" s="1"/>
  <c r="Y469" i="5" s="1"/>
  <c r="AA469" i="5" s="1"/>
  <c r="AC469" i="5" s="1"/>
  <c r="AE469" i="5" s="1"/>
  <c r="AG469" i="5" s="1"/>
  <c r="AI469" i="5" s="1"/>
  <c r="AK469" i="5" s="1"/>
  <c r="AM469" i="5" s="1"/>
  <c r="AO469" i="5" s="1"/>
  <c r="AQ469" i="5" s="1"/>
  <c r="AS469" i="5" s="1"/>
  <c r="AU469" i="5" s="1"/>
  <c r="AW469" i="5" s="1"/>
  <c r="AY469" i="5" s="1"/>
  <c r="BA469" i="5" s="1"/>
  <c r="BC469" i="5" s="1"/>
  <c r="BE469" i="5" s="1"/>
  <c r="BG469" i="5" s="1"/>
  <c r="BI469" i="5" s="1"/>
  <c r="BK469" i="5" s="1"/>
  <c r="BM469" i="5" s="1"/>
  <c r="BO469" i="5" s="1"/>
  <c r="BQ469" i="5" s="1"/>
  <c r="BS469" i="5" s="1"/>
  <c r="BU469" i="5" s="1"/>
  <c r="BW469" i="5" s="1"/>
  <c r="BY469" i="5" s="1"/>
  <c r="CA469" i="5" s="1"/>
  <c r="CC469" i="5" s="1"/>
  <c r="CE469" i="5" s="1"/>
  <c r="CG469" i="5" s="1"/>
  <c r="CI469" i="5" s="1"/>
  <c r="CK469" i="5" s="1"/>
  <c r="CM469" i="5" s="1"/>
  <c r="CO469" i="5" s="1"/>
  <c r="CQ469" i="5" s="1"/>
  <c r="CS469" i="5" s="1"/>
  <c r="CU469" i="5" s="1"/>
  <c r="CW469" i="5" s="1"/>
  <c r="CY469" i="5" s="1"/>
  <c r="DA469" i="5" s="1"/>
  <c r="DC469" i="5" s="1"/>
  <c r="DE469" i="5" s="1"/>
  <c r="DG469" i="5" s="1"/>
  <c r="DI469" i="5" s="1"/>
  <c r="DK469" i="5" s="1"/>
  <c r="DM469" i="5" s="1"/>
  <c r="DO469" i="5" s="1"/>
  <c r="DQ469" i="5" s="1"/>
  <c r="DS469" i="5" s="1"/>
  <c r="DU469" i="5" s="1"/>
  <c r="DW469" i="5" s="1"/>
  <c r="DY469" i="5" s="1"/>
  <c r="EA469" i="5" s="1"/>
  <c r="EC469" i="5" s="1"/>
  <c r="EE469" i="5" s="1"/>
  <c r="EG469" i="5" s="1"/>
  <c r="EI469" i="5" s="1"/>
  <c r="EK469" i="5" s="1"/>
  <c r="EM469" i="5" s="1"/>
  <c r="EO469" i="5" s="1"/>
  <c r="EQ469" i="5" s="1"/>
  <c r="ES469" i="5" s="1"/>
  <c r="EU469" i="5" s="1"/>
  <c r="EW469" i="5" s="1"/>
  <c r="EY469" i="5" s="1"/>
  <c r="FA469" i="5" s="1"/>
  <c r="FC469" i="5" s="1"/>
  <c r="FE469" i="5" s="1"/>
  <c r="FG469" i="5" s="1"/>
  <c r="FI469" i="5" s="1"/>
  <c r="FK469" i="5" s="1"/>
  <c r="FM469" i="5" s="1"/>
  <c r="FO469" i="5" s="1"/>
  <c r="FQ469" i="5" s="1"/>
  <c r="FS469" i="5" s="1"/>
  <c r="FU469" i="5" s="1"/>
  <c r="FW469" i="5" s="1"/>
  <c r="FY469" i="5" s="1"/>
  <c r="GA469" i="5" s="1"/>
  <c r="GC469" i="5" s="1"/>
  <c r="GE469" i="5" s="1"/>
  <c r="GG469" i="5" s="1"/>
  <c r="GI469" i="5" s="1"/>
  <c r="GK469" i="5" s="1"/>
  <c r="GM469" i="5" s="1"/>
  <c r="GO469" i="5" s="1"/>
  <c r="GQ469" i="5" s="1"/>
  <c r="GS469" i="5" s="1"/>
  <c r="GU469" i="5" s="1"/>
  <c r="GW469" i="5" s="1"/>
  <c r="GY469" i="5" s="1"/>
  <c r="HA469" i="5" s="1"/>
  <c r="HC469" i="5" s="1"/>
  <c r="HE469" i="5" s="1"/>
  <c r="HG469" i="5" s="1"/>
  <c r="HI469" i="5" s="1"/>
  <c r="HK469" i="5" s="1"/>
  <c r="HM469" i="5" s="1"/>
  <c r="HO469" i="5" s="1"/>
  <c r="HQ469" i="5" s="1"/>
  <c r="HS469" i="5" s="1"/>
  <c r="HU469" i="5" s="1"/>
  <c r="HW469" i="5" s="1"/>
  <c r="HY469" i="5" s="1"/>
  <c r="IA469" i="5" s="1"/>
  <c r="IC469" i="5" s="1"/>
  <c r="IE469" i="5" s="1"/>
  <c r="IG469" i="5" s="1"/>
  <c r="II469" i="5" s="1"/>
  <c r="IK469" i="5" s="1"/>
  <c r="IM469" i="5" s="1"/>
  <c r="IO469" i="5" s="1"/>
  <c r="IQ469" i="5" s="1"/>
  <c r="IS469" i="5" s="1"/>
  <c r="IU469" i="5" s="1"/>
  <c r="IW469" i="5" s="1"/>
  <c r="IY469" i="5" s="1"/>
  <c r="JA469" i="5" s="1"/>
  <c r="JC469" i="5" s="1"/>
  <c r="JE469" i="5" s="1"/>
  <c r="JG469" i="5" s="1"/>
  <c r="JI469" i="5" s="1"/>
  <c r="JK469" i="5" s="1"/>
  <c r="JM469" i="5" s="1"/>
  <c r="JO469" i="5" s="1"/>
  <c r="JQ469" i="5" s="1"/>
  <c r="JS469" i="5" s="1"/>
  <c r="JU469" i="5" s="1"/>
  <c r="JW469" i="5" s="1"/>
  <c r="JY469" i="5" s="1"/>
  <c r="KA469" i="5" s="1"/>
  <c r="KC469" i="5" s="1"/>
  <c r="KE469" i="5" s="1"/>
  <c r="KG469" i="5" s="1"/>
  <c r="KI469" i="5" s="1"/>
  <c r="KK469" i="5" s="1"/>
  <c r="KM469" i="5" s="1"/>
  <c r="KO469" i="5" s="1"/>
  <c r="KQ469" i="5" s="1"/>
  <c r="KS469" i="5" s="1"/>
  <c r="KU469" i="5" s="1"/>
  <c r="KW469" i="5" s="1"/>
  <c r="KY469" i="5" s="1"/>
  <c r="LA469" i="5" s="1"/>
  <c r="LC469" i="5" s="1"/>
  <c r="LE469" i="5" s="1"/>
  <c r="LG469" i="5" s="1"/>
  <c r="LI469" i="5" s="1"/>
  <c r="LK469" i="5" s="1"/>
  <c r="LM469" i="5" s="1"/>
  <c r="LO469" i="5" s="1"/>
  <c r="LQ469" i="5" s="1"/>
  <c r="LS469" i="5" s="1"/>
  <c r="LU469" i="5" s="1"/>
  <c r="LW469" i="5" s="1"/>
  <c r="LY469" i="5" s="1"/>
  <c r="MA469" i="5" s="1"/>
  <c r="MC469" i="5" s="1"/>
  <c r="ME469" i="5" s="1"/>
  <c r="MG469" i="5" s="1"/>
  <c r="MI469" i="5" s="1"/>
  <c r="MK469" i="5" s="1"/>
  <c r="MM469" i="5" s="1"/>
  <c r="MO469" i="5" s="1"/>
  <c r="MQ469" i="5" s="1"/>
  <c r="MS469" i="5" s="1"/>
  <c r="MU469" i="5" s="1"/>
  <c r="MW469" i="5" s="1"/>
  <c r="MY469" i="5" s="1"/>
  <c r="NA469" i="5" s="1"/>
  <c r="NC469" i="5" s="1"/>
  <c r="NE469" i="5" s="1"/>
  <c r="NG469" i="5" s="1"/>
  <c r="NI469" i="5" s="1"/>
  <c r="NK469" i="5" s="1"/>
  <c r="NM469" i="5" s="1"/>
  <c r="NO469" i="5" s="1"/>
  <c r="NQ469" i="5" s="1"/>
  <c r="NS469" i="5" s="1"/>
  <c r="NU469" i="5" s="1"/>
  <c r="NW469" i="5" s="1"/>
  <c r="NY469" i="5" s="1"/>
  <c r="OA469" i="5" s="1"/>
  <c r="OC469" i="5" s="1"/>
  <c r="OE469" i="5" s="1"/>
  <c r="OG469" i="5" s="1"/>
  <c r="OI469" i="5" s="1"/>
  <c r="OK469" i="5" s="1"/>
  <c r="OM469" i="5" s="1"/>
  <c r="OO469" i="5" s="1"/>
  <c r="OQ469" i="5" s="1"/>
  <c r="OS469" i="5" s="1"/>
  <c r="OU469" i="5" s="1"/>
  <c r="OW469" i="5" s="1"/>
  <c r="OY469" i="5" s="1"/>
  <c r="PA469" i="5" s="1"/>
  <c r="PC469" i="5" s="1"/>
  <c r="PE469" i="5" s="1"/>
  <c r="PG469" i="5" s="1"/>
  <c r="PI469" i="5" s="1"/>
  <c r="PK469" i="5" s="1"/>
  <c r="PM469" i="5" s="1"/>
  <c r="PO469" i="5" s="1"/>
  <c r="PQ469" i="5" s="1"/>
  <c r="PS469" i="5" s="1"/>
  <c r="PU469" i="5" s="1"/>
  <c r="PW469" i="5" s="1"/>
  <c r="PY469" i="5" s="1"/>
  <c r="QA469" i="5" s="1"/>
  <c r="QC469" i="5" s="1"/>
  <c r="QE469" i="5" s="1"/>
  <c r="QG469" i="5" s="1"/>
  <c r="QI469" i="5" s="1"/>
  <c r="QK469" i="5" s="1"/>
  <c r="QM469" i="5" s="1"/>
  <c r="QO469" i="5" s="1"/>
  <c r="QQ469" i="5" s="1"/>
  <c r="QS469" i="5" s="1"/>
  <c r="QU469" i="5" s="1"/>
  <c r="QW469" i="5" s="1"/>
  <c r="QY469" i="5" s="1"/>
  <c r="RA469" i="5" s="1"/>
  <c r="RC469" i="5" s="1"/>
  <c r="RE469" i="5" s="1"/>
  <c r="RG469" i="5" s="1"/>
  <c r="RI469" i="5" s="1"/>
  <c r="RK469" i="5" s="1"/>
  <c r="RM469" i="5" s="1"/>
  <c r="RO469" i="5" s="1"/>
  <c r="RQ469" i="5" s="1"/>
  <c r="RS469" i="5" s="1"/>
  <c r="RU469" i="5" s="1"/>
  <c r="RW469" i="5" s="1"/>
  <c r="RY469" i="5" s="1"/>
  <c r="SA469" i="5" s="1"/>
  <c r="SC469" i="5" s="1"/>
  <c r="SE469" i="5" s="1"/>
  <c r="SG469" i="5" s="1"/>
  <c r="SI469" i="5" s="1"/>
  <c r="SK469" i="5" s="1"/>
  <c r="SM469" i="5" s="1"/>
  <c r="SO469" i="5" s="1"/>
  <c r="SQ469" i="5" s="1"/>
  <c r="SS469" i="5" s="1"/>
  <c r="SU469" i="5" s="1"/>
  <c r="SW469" i="5" s="1"/>
  <c r="SY469" i="5" s="1"/>
  <c r="TA469" i="5" s="1"/>
  <c r="TC469" i="5" s="1"/>
  <c r="TE469" i="5" s="1"/>
  <c r="TG469" i="5" s="1"/>
  <c r="TI469" i="5" s="1"/>
  <c r="TK469" i="5" s="1"/>
  <c r="TM469" i="5" s="1"/>
  <c r="TO469" i="5" s="1"/>
  <c r="TQ469" i="5" s="1"/>
  <c r="TS469" i="5" s="1"/>
  <c r="TU469" i="5" s="1"/>
  <c r="TW469" i="5" s="1"/>
  <c r="TY469" i="5" s="1"/>
  <c r="UA469" i="5" s="1"/>
  <c r="UC469" i="5" s="1"/>
  <c r="UE469" i="5" s="1"/>
  <c r="UG469" i="5" s="1"/>
  <c r="UI469" i="5" s="1"/>
  <c r="UK469" i="5" s="1"/>
  <c r="UM469" i="5" s="1"/>
  <c r="UO469" i="5" s="1"/>
  <c r="UQ469" i="5" s="1"/>
  <c r="US469" i="5" s="1"/>
  <c r="UU469" i="5" s="1"/>
  <c r="UW469" i="5" s="1"/>
  <c r="UY469" i="5" s="1"/>
  <c r="VA469" i="5" s="1"/>
  <c r="VC469" i="5" s="1"/>
  <c r="VE469" i="5" s="1"/>
  <c r="VG469" i="5" s="1"/>
  <c r="VI469" i="5" s="1"/>
  <c r="VK469" i="5" s="1"/>
  <c r="VM469" i="5" s="1"/>
  <c r="VO469" i="5" s="1"/>
  <c r="VQ469" i="5" s="1"/>
  <c r="VS469" i="5" s="1"/>
  <c r="VU469" i="5" s="1"/>
  <c r="VW469" i="5" s="1"/>
  <c r="VY469" i="5" s="1"/>
  <c r="WA469" i="5" s="1"/>
  <c r="WC469" i="5" s="1"/>
  <c r="WE469" i="5" s="1"/>
  <c r="WG469" i="5" s="1"/>
  <c r="WI469" i="5" s="1"/>
  <c r="WK469" i="5" s="1"/>
  <c r="WM469" i="5" s="1"/>
  <c r="WO469" i="5" s="1"/>
  <c r="WQ469" i="5" s="1"/>
  <c r="WS469" i="5" s="1"/>
  <c r="WU469" i="5" s="1"/>
  <c r="WW469" i="5" s="1"/>
  <c r="WY469" i="5" s="1"/>
  <c r="XA469" i="5" s="1"/>
  <c r="XC469" i="5" s="1"/>
  <c r="XE469" i="5" s="1"/>
  <c r="XG469" i="5" s="1"/>
  <c r="XI469" i="5" s="1"/>
  <c r="XK469" i="5" s="1"/>
  <c r="XM469" i="5" s="1"/>
  <c r="XO469" i="5" s="1"/>
  <c r="XQ469" i="5" s="1"/>
  <c r="XS469" i="5" s="1"/>
  <c r="XU469" i="5" s="1"/>
  <c r="XW469" i="5" s="1"/>
  <c r="XY469" i="5" s="1"/>
  <c r="YA469" i="5" s="1"/>
  <c r="YC469" i="5" s="1"/>
  <c r="YE469" i="5" s="1"/>
  <c r="YG469" i="5" s="1"/>
  <c r="YI469" i="5" s="1"/>
  <c r="YK469" i="5" s="1"/>
  <c r="YM469" i="5" s="1"/>
  <c r="YO469" i="5" s="1"/>
  <c r="YQ469" i="5" s="1"/>
  <c r="YS469" i="5" s="1"/>
  <c r="YU469" i="5" s="1"/>
  <c r="YW469" i="5" s="1"/>
  <c r="YY469" i="5" s="1"/>
  <c r="ZA469" i="5" s="1"/>
  <c r="ZC469" i="5" s="1"/>
  <c r="ZE469" i="5" s="1"/>
  <c r="ZG469" i="5" s="1"/>
  <c r="ZI469" i="5" s="1"/>
  <c r="ZK469" i="5" s="1"/>
  <c r="ZM469" i="5" s="1"/>
  <c r="ZO469" i="5" s="1"/>
  <c r="ZQ469" i="5" s="1"/>
  <c r="ZS469" i="5" s="1"/>
  <c r="ZU469" i="5" s="1"/>
  <c r="ZW469" i="5" s="1"/>
  <c r="ZY469" i="5" s="1"/>
  <c r="AAA469" i="5" s="1"/>
  <c r="AAC469" i="5" s="1"/>
  <c r="AAE469" i="5" s="1"/>
  <c r="AAG469" i="5" s="1"/>
  <c r="AAI469" i="5" s="1"/>
  <c r="AAK469" i="5" s="1"/>
  <c r="AAM469" i="5" s="1"/>
  <c r="AAO469" i="5" s="1"/>
  <c r="AAQ469" i="5" s="1"/>
  <c r="AAS469" i="5" s="1"/>
  <c r="AAU469" i="5" s="1"/>
  <c r="AAW469" i="5" s="1"/>
  <c r="AAY469" i="5" s="1"/>
  <c r="ABA469" i="5" s="1"/>
  <c r="ABC469" i="5" s="1"/>
  <c r="ABE469" i="5" s="1"/>
  <c r="ABG469" i="5" s="1"/>
  <c r="ABI469" i="5" s="1"/>
  <c r="ABK469" i="5" s="1"/>
  <c r="ABM469" i="5" s="1"/>
  <c r="ABO469" i="5" s="1"/>
  <c r="ABQ469" i="5" s="1"/>
  <c r="ABS469" i="5" s="1"/>
  <c r="ABU469" i="5" s="1"/>
  <c r="ABW469" i="5" s="1"/>
  <c r="ABY469" i="5" s="1"/>
  <c r="ACA469" i="5" s="1"/>
  <c r="ACC469" i="5" s="1"/>
  <c r="ACE469" i="5" s="1"/>
  <c r="ACG469" i="5" s="1"/>
  <c r="ACI469" i="5" s="1"/>
  <c r="ACK469" i="5" s="1"/>
  <c r="ACM469" i="5" s="1"/>
  <c r="ACO469" i="5" s="1"/>
  <c r="ACQ469" i="5" s="1"/>
  <c r="ACS469" i="5" s="1"/>
  <c r="ACU469" i="5" s="1"/>
  <c r="ACW469" i="5" s="1"/>
  <c r="ACY469" i="5" s="1"/>
  <c r="ADA469" i="5" s="1"/>
  <c r="ADC469" i="5" s="1"/>
  <c r="ADE469" i="5" s="1"/>
  <c r="ADG469" i="5" s="1"/>
  <c r="ADI469" i="5" s="1"/>
  <c r="ADK469" i="5" s="1"/>
  <c r="ADM469" i="5" s="1"/>
  <c r="ADO469" i="5" s="1"/>
  <c r="ADQ469" i="5" s="1"/>
  <c r="ADS469" i="5" s="1"/>
  <c r="ADU469" i="5" s="1"/>
  <c r="ADW469" i="5" s="1"/>
  <c r="ADY469" i="5" s="1"/>
  <c r="AEA469" i="5" s="1"/>
  <c r="AEC469" i="5" s="1"/>
  <c r="AEE469" i="5" s="1"/>
  <c r="AEG469" i="5" s="1"/>
  <c r="AEI469" i="5" s="1"/>
  <c r="AEK469" i="5" s="1"/>
  <c r="AEM469" i="5" s="1"/>
  <c r="AEO469" i="5" s="1"/>
  <c r="AEQ469" i="5" s="1"/>
  <c r="AES469" i="5" s="1"/>
  <c r="AEU469" i="5" s="1"/>
  <c r="AEW469" i="5" s="1"/>
  <c r="AEY469" i="5" s="1"/>
  <c r="AFA469" i="5" s="1"/>
  <c r="AFC469" i="5" s="1"/>
  <c r="AFE469" i="5" s="1"/>
  <c r="AFG469" i="5" s="1"/>
  <c r="AFI469" i="5" s="1"/>
  <c r="AFK469" i="5" s="1"/>
  <c r="AFM469" i="5" s="1"/>
  <c r="AFO469" i="5" s="1"/>
  <c r="AFQ469" i="5" s="1"/>
  <c r="AFS469" i="5" s="1"/>
  <c r="AFU469" i="5" s="1"/>
  <c r="AFW469" i="5" s="1"/>
  <c r="AFY469" i="5" s="1"/>
  <c r="AGA469" i="5" s="1"/>
  <c r="AGC469" i="5" s="1"/>
  <c r="AGE469" i="5" s="1"/>
  <c r="AGG469" i="5" s="1"/>
  <c r="AGI469" i="5" s="1"/>
  <c r="AGK469" i="5" s="1"/>
  <c r="AGM469" i="5" s="1"/>
  <c r="AGO469" i="5" s="1"/>
  <c r="AGQ469" i="5" s="1"/>
  <c r="AGS469" i="5" s="1"/>
  <c r="AGU469" i="5" s="1"/>
  <c r="AGW469" i="5" s="1"/>
  <c r="AGY469" i="5" s="1"/>
  <c r="AHA469" i="5" s="1"/>
  <c r="AHC469" i="5" s="1"/>
  <c r="AHE469" i="5" s="1"/>
  <c r="AHG469" i="5" s="1"/>
  <c r="AHI469" i="5" s="1"/>
  <c r="AHK469" i="5" s="1"/>
  <c r="AHM469" i="5" s="1"/>
  <c r="AHO469" i="5" s="1"/>
  <c r="AHQ469" i="5" s="1"/>
  <c r="AHS469" i="5" s="1"/>
  <c r="AHU469" i="5" s="1"/>
  <c r="AHW469" i="5" s="1"/>
  <c r="AHY469" i="5" s="1"/>
  <c r="AIA469" i="5" s="1"/>
  <c r="AIC469" i="5" s="1"/>
  <c r="AIE469" i="5" s="1"/>
  <c r="AIG469" i="5" s="1"/>
  <c r="AII469" i="5" s="1"/>
  <c r="AIK469" i="5" s="1"/>
  <c r="AIM469" i="5" s="1"/>
  <c r="AIO469" i="5" s="1"/>
  <c r="AIQ469" i="5" s="1"/>
  <c r="AIS469" i="5" s="1"/>
  <c r="AIU469" i="5" s="1"/>
  <c r="AIW469" i="5" s="1"/>
  <c r="AIY469" i="5" s="1"/>
  <c r="AJA469" i="5" s="1"/>
  <c r="AJC469" i="5" s="1"/>
  <c r="AJE469" i="5" s="1"/>
  <c r="AJG469" i="5" s="1"/>
  <c r="AJI469" i="5" s="1"/>
  <c r="AJK469" i="5" s="1"/>
  <c r="AJM469" i="5" s="1"/>
  <c r="AJO469" i="5" s="1"/>
  <c r="AJQ469" i="5" s="1"/>
  <c r="AJS469" i="5" s="1"/>
  <c r="AJU469" i="5" s="1"/>
  <c r="AJW469" i="5" s="1"/>
  <c r="AJY469" i="5" s="1"/>
  <c r="AKA469" i="5" s="1"/>
  <c r="AKC469" i="5" s="1"/>
  <c r="AKE469" i="5" s="1"/>
  <c r="AKG469" i="5" s="1"/>
  <c r="AKI469" i="5" s="1"/>
  <c r="AKK469" i="5" s="1"/>
  <c r="AKM469" i="5" s="1"/>
  <c r="AKO469" i="5" s="1"/>
  <c r="AKQ469" i="5" s="1"/>
  <c r="AKS469" i="5" s="1"/>
  <c r="AKU469" i="5" s="1"/>
  <c r="AKW469" i="5" s="1"/>
  <c r="AKY469" i="5" s="1"/>
  <c r="ALA469" i="5" s="1"/>
  <c r="ALC469" i="5" s="1"/>
  <c r="ALE469" i="5" s="1"/>
  <c r="ALG469" i="5" s="1"/>
  <c r="ALI469" i="5" s="1"/>
  <c r="ALK469" i="5" s="1"/>
  <c r="ALM469" i="5" s="1"/>
  <c r="ALO469" i="5" s="1"/>
  <c r="ALQ469" i="5" s="1"/>
  <c r="ALS469" i="5" s="1"/>
  <c r="ALU469" i="5" s="1"/>
  <c r="ALW469" i="5" s="1"/>
  <c r="ALY469" i="5" s="1"/>
  <c r="AMA469" i="5" s="1"/>
  <c r="AMC469" i="5" s="1"/>
  <c r="AME469" i="5" s="1"/>
  <c r="AMG469" i="5" s="1"/>
  <c r="AMI469" i="5" s="1"/>
  <c r="AMK469" i="5" s="1"/>
  <c r="AMM469" i="5" s="1"/>
  <c r="AMO469" i="5" s="1"/>
  <c r="AMQ469" i="5" s="1"/>
  <c r="AMS469" i="5" s="1"/>
  <c r="AMU469" i="5" s="1"/>
  <c r="AMW469" i="5" s="1"/>
  <c r="AMY469" i="5" s="1"/>
  <c r="ANA469" i="5" s="1"/>
  <c r="ANC469" i="5" s="1"/>
  <c r="ANE469" i="5" s="1"/>
  <c r="ANG469" i="5" s="1"/>
  <c r="ANI469" i="5" s="1"/>
  <c r="ANK469" i="5" s="1"/>
  <c r="ANM469" i="5" s="1"/>
  <c r="ANO469" i="5" s="1"/>
  <c r="ANQ469" i="5" s="1"/>
  <c r="ANS469" i="5" s="1"/>
  <c r="ANU469" i="5" s="1"/>
  <c r="ANW469" i="5" s="1"/>
  <c r="ANY469" i="5" s="1"/>
  <c r="AOA469" i="5" s="1"/>
  <c r="AOC469" i="5" s="1"/>
  <c r="AOE469" i="5" s="1"/>
  <c r="AOG469" i="5" s="1"/>
  <c r="AOI469" i="5" s="1"/>
  <c r="AOK469" i="5" s="1"/>
  <c r="AOM469" i="5" s="1"/>
  <c r="AOO469" i="5" s="1"/>
  <c r="AOQ469" i="5" s="1"/>
  <c r="AOS469" i="5" s="1"/>
  <c r="AOU469" i="5" s="1"/>
  <c r="AOW469" i="5" s="1"/>
  <c r="AOY469" i="5" s="1"/>
  <c r="APA469" i="5" s="1"/>
  <c r="APC469" i="5" s="1"/>
  <c r="APE469" i="5" s="1"/>
  <c r="APG469" i="5" s="1"/>
  <c r="API469" i="5" s="1"/>
  <c r="APK469" i="5" s="1"/>
  <c r="APM469" i="5" s="1"/>
  <c r="APO469" i="5" s="1"/>
  <c r="APQ469" i="5" s="1"/>
  <c r="APS469" i="5" s="1"/>
  <c r="APU469" i="5" s="1"/>
  <c r="APW469" i="5" s="1"/>
  <c r="APY469" i="5" s="1"/>
  <c r="AQA469" i="5" s="1"/>
  <c r="AQC469" i="5" s="1"/>
  <c r="AQE469" i="5" s="1"/>
  <c r="AQG469" i="5" s="1"/>
  <c r="AQI469" i="5" s="1"/>
  <c r="AQK469" i="5" s="1"/>
  <c r="AQM469" i="5" s="1"/>
  <c r="AQO469" i="5" s="1"/>
  <c r="AQQ469" i="5" s="1"/>
  <c r="AQS469" i="5" s="1"/>
  <c r="AQU469" i="5" s="1"/>
  <c r="AQW469" i="5" s="1"/>
  <c r="AQY469" i="5" s="1"/>
  <c r="ARA469" i="5" s="1"/>
  <c r="ARC469" i="5" s="1"/>
  <c r="ARE469" i="5" s="1"/>
  <c r="ARG469" i="5" s="1"/>
  <c r="ARI469" i="5" s="1"/>
  <c r="ARK469" i="5" s="1"/>
  <c r="ARM469" i="5" s="1"/>
  <c r="ARO469" i="5" s="1"/>
  <c r="ARQ469" i="5" s="1"/>
  <c r="ARS469" i="5" s="1"/>
  <c r="ARU469" i="5" s="1"/>
  <c r="ARW469" i="5" s="1"/>
  <c r="ARY469" i="5" s="1"/>
  <c r="ASA469" i="5" s="1"/>
  <c r="ASC469" i="5" s="1"/>
  <c r="ASE469" i="5" s="1"/>
  <c r="ASG469" i="5" s="1"/>
  <c r="ASI469" i="5" s="1"/>
  <c r="ASK469" i="5" s="1"/>
  <c r="ASM469" i="5" s="1"/>
  <c r="ASO469" i="5" s="1"/>
  <c r="ASQ469" i="5" s="1"/>
  <c r="ASS469" i="5" s="1"/>
  <c r="ASU469" i="5" s="1"/>
  <c r="ASW469" i="5" s="1"/>
  <c r="ASY469" i="5" s="1"/>
  <c r="ATA469" i="5" s="1"/>
  <c r="ATC469" i="5" s="1"/>
  <c r="ATE469" i="5" s="1"/>
  <c r="ATG469" i="5" s="1"/>
  <c r="ATI469" i="5" s="1"/>
  <c r="ATK469" i="5" s="1"/>
  <c r="ATM469" i="5" s="1"/>
  <c r="ATO469" i="5" s="1"/>
  <c r="ATQ469" i="5" s="1"/>
  <c r="ATS469" i="5" s="1"/>
  <c r="ATU469" i="5" s="1"/>
  <c r="ATW469" i="5" s="1"/>
  <c r="ATY469" i="5" s="1"/>
  <c r="AUA469" i="5" s="1"/>
  <c r="AUC469" i="5" s="1"/>
  <c r="AUE469" i="5" s="1"/>
  <c r="AUG469" i="5" s="1"/>
  <c r="AUI469" i="5" s="1"/>
  <c r="AUK469" i="5" s="1"/>
  <c r="AUM469" i="5" s="1"/>
  <c r="AUO469" i="5" s="1"/>
  <c r="AUQ469" i="5" s="1"/>
  <c r="AUS469" i="5" s="1"/>
  <c r="AUU469" i="5" s="1"/>
  <c r="AUW469" i="5" s="1"/>
  <c r="AUY469" i="5" s="1"/>
  <c r="AVA469" i="5" s="1"/>
  <c r="AVC469" i="5" s="1"/>
  <c r="AVE469" i="5" s="1"/>
  <c r="AVG469" i="5" s="1"/>
  <c r="AVI469" i="5" s="1"/>
  <c r="AVK469" i="5" s="1"/>
  <c r="AVM469" i="5" s="1"/>
  <c r="AVO469" i="5" s="1"/>
  <c r="AVQ469" i="5" s="1"/>
  <c r="AVS469" i="5" s="1"/>
  <c r="AVU469" i="5" s="1"/>
  <c r="AVW469" i="5" s="1"/>
  <c r="AVY469" i="5" s="1"/>
  <c r="AWA469" i="5" s="1"/>
  <c r="AWC469" i="5" s="1"/>
  <c r="AWE469" i="5" s="1"/>
  <c r="AWG469" i="5" s="1"/>
  <c r="AWI469" i="5" s="1"/>
  <c r="AWK469" i="5" s="1"/>
  <c r="AWM469" i="5" s="1"/>
  <c r="AWO469" i="5" s="1"/>
  <c r="AWQ469" i="5" s="1"/>
  <c r="AWS469" i="5" s="1"/>
  <c r="AWU469" i="5" s="1"/>
  <c r="AWW469" i="5" s="1"/>
  <c r="AWY469" i="5" s="1"/>
  <c r="AXA469" i="5" s="1"/>
  <c r="AXC469" i="5" s="1"/>
  <c r="AXE469" i="5" s="1"/>
  <c r="AXG469" i="5" s="1"/>
  <c r="AXI469" i="5" s="1"/>
  <c r="AXK469" i="5" s="1"/>
  <c r="AXM469" i="5" s="1"/>
  <c r="AXO469" i="5" s="1"/>
  <c r="AXQ469" i="5" s="1"/>
  <c r="AXS469" i="5" s="1"/>
  <c r="AXU469" i="5" s="1"/>
  <c r="AXW469" i="5" s="1"/>
  <c r="AXY469" i="5" s="1"/>
  <c r="AYA469" i="5" s="1"/>
  <c r="AYC469" i="5" s="1"/>
  <c r="AYE469" i="5" s="1"/>
  <c r="AYG469" i="5" s="1"/>
  <c r="AYI469" i="5" s="1"/>
  <c r="AYK469" i="5" s="1"/>
  <c r="AYM469" i="5" s="1"/>
  <c r="AYO469" i="5" s="1"/>
  <c r="AYQ469" i="5" s="1"/>
  <c r="AYS469" i="5" s="1"/>
  <c r="AYU469" i="5" s="1"/>
  <c r="AYW469" i="5" s="1"/>
  <c r="AYY469" i="5" s="1"/>
  <c r="AZA469" i="5" s="1"/>
  <c r="AZC469" i="5" s="1"/>
  <c r="AZE469" i="5" s="1"/>
  <c r="AZG469" i="5" s="1"/>
  <c r="AZI469" i="5" s="1"/>
  <c r="AZK469" i="5" s="1"/>
  <c r="AZM469" i="5" s="1"/>
  <c r="AZO469" i="5" s="1"/>
  <c r="AZQ469" i="5" s="1"/>
  <c r="AZS469" i="5" s="1"/>
  <c r="AZU469" i="5" s="1"/>
  <c r="AZW469" i="5" s="1"/>
  <c r="AZY469" i="5" s="1"/>
  <c r="BAA469" i="5" s="1"/>
  <c r="BAC469" i="5" s="1"/>
  <c r="BAE469" i="5" s="1"/>
  <c r="BAG469" i="5" s="1"/>
  <c r="BAI469" i="5" s="1"/>
  <c r="BAK469" i="5" s="1"/>
  <c r="BAM469" i="5" s="1"/>
  <c r="BAO469" i="5" s="1"/>
  <c r="BAQ469" i="5" s="1"/>
  <c r="BAS469" i="5" s="1"/>
  <c r="BAU469" i="5" s="1"/>
  <c r="BAW469" i="5" s="1"/>
  <c r="BAY469" i="5" s="1"/>
  <c r="BBA469" i="5" s="1"/>
  <c r="BBC469" i="5" s="1"/>
  <c r="BBE469" i="5" s="1"/>
  <c r="BBG469" i="5" s="1"/>
  <c r="BBI469" i="5" s="1"/>
  <c r="BBK469" i="5" s="1"/>
  <c r="BBM469" i="5" s="1"/>
  <c r="BBO469" i="5" s="1"/>
  <c r="BBQ469" i="5" s="1"/>
  <c r="BBS469" i="5" s="1"/>
  <c r="BBU469" i="5" s="1"/>
  <c r="BBW469" i="5" s="1"/>
  <c r="BBY469" i="5" s="1"/>
  <c r="BCA469" i="5" s="1"/>
  <c r="BCC469" i="5" s="1"/>
  <c r="BCE469" i="5" s="1"/>
  <c r="BCG469" i="5" s="1"/>
  <c r="BCI469" i="5" s="1"/>
  <c r="BCK469" i="5" s="1"/>
  <c r="BCM469" i="5" s="1"/>
  <c r="BCO469" i="5" s="1"/>
  <c r="BCQ469" i="5" s="1"/>
  <c r="BCS469" i="5" s="1"/>
  <c r="BCU469" i="5" s="1"/>
  <c r="BCW469" i="5" s="1"/>
  <c r="BCY469" i="5" s="1"/>
  <c r="BDA469" i="5" s="1"/>
  <c r="BDC469" i="5" s="1"/>
  <c r="BDE469" i="5" s="1"/>
  <c r="BDG469" i="5" s="1"/>
  <c r="BDI469" i="5" s="1"/>
  <c r="BDK469" i="5" s="1"/>
  <c r="BDM469" i="5" s="1"/>
  <c r="BDO469" i="5" s="1"/>
  <c r="BDQ469" i="5" s="1"/>
  <c r="BDS469" i="5" s="1"/>
  <c r="BDU469" i="5" s="1"/>
  <c r="BDW469" i="5" s="1"/>
  <c r="BDY469" i="5" s="1"/>
  <c r="BEA469" i="5" s="1"/>
  <c r="BEC469" i="5" s="1"/>
  <c r="BEE469" i="5" s="1"/>
  <c r="BEG469" i="5" s="1"/>
  <c r="BEI469" i="5" s="1"/>
  <c r="BEK469" i="5" s="1"/>
  <c r="BEM469" i="5" s="1"/>
  <c r="BEO469" i="5" s="1"/>
  <c r="BEQ469" i="5" s="1"/>
  <c r="BES469" i="5" s="1"/>
  <c r="BEU469" i="5" s="1"/>
  <c r="BEW469" i="5" s="1"/>
  <c r="BEY469" i="5" s="1"/>
  <c r="BFA469" i="5" s="1"/>
  <c r="BFC469" i="5" s="1"/>
  <c r="BFE469" i="5" s="1"/>
  <c r="BFG469" i="5" s="1"/>
  <c r="BFI469" i="5" s="1"/>
  <c r="BFK469" i="5" s="1"/>
  <c r="BFM469" i="5" s="1"/>
  <c r="BFO469" i="5" s="1"/>
  <c r="BFQ469" i="5" s="1"/>
  <c r="BFS469" i="5" s="1"/>
  <c r="BFU469" i="5" s="1"/>
  <c r="BFW469" i="5" s="1"/>
  <c r="BFY469" i="5" s="1"/>
  <c r="BGA469" i="5" s="1"/>
  <c r="BGC469" i="5" s="1"/>
  <c r="BGE469" i="5" s="1"/>
  <c r="BGG469" i="5" s="1"/>
  <c r="BGI469" i="5" s="1"/>
  <c r="BGK469" i="5" s="1"/>
  <c r="BGM469" i="5" s="1"/>
  <c r="BGO469" i="5" s="1"/>
  <c r="BGQ469" i="5" s="1"/>
  <c r="BGS469" i="5" s="1"/>
  <c r="BGU469" i="5" s="1"/>
  <c r="BGW469" i="5" s="1"/>
  <c r="BGY469" i="5" s="1"/>
  <c r="BHA469" i="5" s="1"/>
  <c r="BHC469" i="5" s="1"/>
  <c r="BHE469" i="5" s="1"/>
  <c r="BHG469" i="5" s="1"/>
  <c r="BHI469" i="5" s="1"/>
  <c r="BHK469" i="5" s="1"/>
  <c r="BHM469" i="5" s="1"/>
  <c r="BHO469" i="5" s="1"/>
  <c r="BHQ469" i="5" s="1"/>
  <c r="BHS469" i="5" s="1"/>
  <c r="BHU469" i="5" s="1"/>
  <c r="BHW469" i="5" s="1"/>
  <c r="BHY469" i="5" s="1"/>
  <c r="BIA469" i="5" s="1"/>
  <c r="BIC469" i="5" s="1"/>
  <c r="BIE469" i="5" s="1"/>
  <c r="BIG469" i="5" s="1"/>
  <c r="BII469" i="5" s="1"/>
  <c r="BIK469" i="5" s="1"/>
  <c r="BIM469" i="5" s="1"/>
  <c r="BIO469" i="5" s="1"/>
  <c r="BIQ469" i="5" s="1"/>
  <c r="BIS469" i="5" s="1"/>
  <c r="BIU469" i="5" s="1"/>
  <c r="BIW469" i="5" s="1"/>
  <c r="BIY469" i="5" s="1"/>
  <c r="BJA469" i="5" s="1"/>
  <c r="BJC469" i="5" s="1"/>
  <c r="BJE469" i="5" s="1"/>
  <c r="BJG469" i="5" s="1"/>
  <c r="BJI469" i="5" s="1"/>
  <c r="BJK469" i="5" s="1"/>
  <c r="BJM469" i="5" s="1"/>
  <c r="BJO469" i="5" s="1"/>
  <c r="BJQ469" i="5" s="1"/>
  <c r="BJS469" i="5" s="1"/>
  <c r="BJU469" i="5" s="1"/>
  <c r="BJW469" i="5" s="1"/>
  <c r="BJY469" i="5" s="1"/>
  <c r="BKA469" i="5" s="1"/>
  <c r="BKC469" i="5" s="1"/>
  <c r="BKE469" i="5" s="1"/>
  <c r="BKG469" i="5" s="1"/>
  <c r="BKI469" i="5" s="1"/>
  <c r="BKK469" i="5" s="1"/>
  <c r="BKM469" i="5" s="1"/>
  <c r="BKO469" i="5" s="1"/>
  <c r="BKQ469" i="5" s="1"/>
  <c r="BKS469" i="5" s="1"/>
  <c r="BKU469" i="5" s="1"/>
  <c r="BKW469" i="5" s="1"/>
  <c r="BKY469" i="5" s="1"/>
  <c r="BLA469" i="5" s="1"/>
  <c r="BLC469" i="5" s="1"/>
  <c r="BLE469" i="5" s="1"/>
  <c r="BLG469" i="5" s="1"/>
  <c r="BLI469" i="5" s="1"/>
  <c r="BLK469" i="5" s="1"/>
  <c r="BLM469" i="5" s="1"/>
  <c r="BLO469" i="5" s="1"/>
  <c r="BLQ469" i="5" s="1"/>
  <c r="BLS469" i="5" s="1"/>
  <c r="BLU469" i="5" s="1"/>
  <c r="BLW469" i="5" s="1"/>
  <c r="BLY469" i="5" s="1"/>
  <c r="BMA469" i="5" s="1"/>
  <c r="BMC469" i="5" s="1"/>
  <c r="BME469" i="5" s="1"/>
  <c r="BMG469" i="5" s="1"/>
  <c r="BMI469" i="5" s="1"/>
  <c r="BMK469" i="5" s="1"/>
  <c r="BMM469" i="5" s="1"/>
  <c r="BMO469" i="5" s="1"/>
  <c r="BMQ469" i="5" s="1"/>
  <c r="BMS469" i="5" s="1"/>
  <c r="BMU469" i="5" s="1"/>
  <c r="BMW469" i="5" s="1"/>
  <c r="BMY469" i="5" s="1"/>
  <c r="BNA469" i="5" s="1"/>
  <c r="BNC469" i="5" s="1"/>
  <c r="BNE469" i="5" s="1"/>
  <c r="BNG469" i="5" s="1"/>
  <c r="BNI469" i="5" s="1"/>
  <c r="BNK469" i="5" s="1"/>
  <c r="BNM469" i="5" s="1"/>
  <c r="BNO469" i="5" s="1"/>
  <c r="BNQ469" i="5" s="1"/>
  <c r="BNS469" i="5" s="1"/>
  <c r="BNU469" i="5" s="1"/>
  <c r="BNW469" i="5" s="1"/>
  <c r="BNY469" i="5" s="1"/>
  <c r="BOA469" i="5" s="1"/>
  <c r="BOC469" i="5" s="1"/>
  <c r="BOE469" i="5" s="1"/>
  <c r="BOG469" i="5" s="1"/>
  <c r="BOI469" i="5" s="1"/>
  <c r="BOK469" i="5" s="1"/>
  <c r="BOM469" i="5" s="1"/>
  <c r="BOO469" i="5" s="1"/>
  <c r="BOQ469" i="5" s="1"/>
  <c r="BOS469" i="5" s="1"/>
  <c r="BOU469" i="5" s="1"/>
  <c r="BOW469" i="5" s="1"/>
  <c r="BOY469" i="5" s="1"/>
  <c r="BPA469" i="5" s="1"/>
  <c r="BPC469" i="5" s="1"/>
  <c r="BPE469" i="5" s="1"/>
  <c r="BPG469" i="5" s="1"/>
  <c r="BPI469" i="5" s="1"/>
  <c r="BPK469" i="5" s="1"/>
  <c r="BPM469" i="5" s="1"/>
  <c r="BPO469" i="5" s="1"/>
  <c r="BPQ469" i="5" s="1"/>
  <c r="BPS469" i="5" s="1"/>
  <c r="BPU469" i="5" s="1"/>
  <c r="BPW469" i="5" s="1"/>
  <c r="BPY469" i="5" s="1"/>
  <c r="BQA469" i="5" s="1"/>
  <c r="BQC469" i="5" s="1"/>
  <c r="BQE469" i="5" s="1"/>
  <c r="BQG469" i="5" s="1"/>
  <c r="BQI469" i="5" s="1"/>
  <c r="BQK469" i="5" s="1"/>
  <c r="BQM469" i="5" s="1"/>
  <c r="BQO469" i="5" s="1"/>
  <c r="BQQ469" i="5" s="1"/>
  <c r="BQS469" i="5" s="1"/>
  <c r="BQU469" i="5" s="1"/>
  <c r="BQW469" i="5" s="1"/>
  <c r="BQY469" i="5" s="1"/>
  <c r="BRA469" i="5" s="1"/>
  <c r="BRC469" i="5" s="1"/>
  <c r="BRE469" i="5" s="1"/>
  <c r="BRG469" i="5" s="1"/>
  <c r="BRI469" i="5" s="1"/>
  <c r="BRK469" i="5" s="1"/>
  <c r="BRM469" i="5" s="1"/>
  <c r="BRO469" i="5" s="1"/>
  <c r="BRQ469" i="5" s="1"/>
  <c r="BRS469" i="5" s="1"/>
  <c r="BRU469" i="5" s="1"/>
  <c r="BRW469" i="5" s="1"/>
  <c r="BRY469" i="5" s="1"/>
  <c r="BSA469" i="5" s="1"/>
  <c r="BSC469" i="5" s="1"/>
  <c r="BSE469" i="5" s="1"/>
  <c r="BSG469" i="5" s="1"/>
  <c r="BSI469" i="5" s="1"/>
  <c r="BSK469" i="5" s="1"/>
  <c r="BSM469" i="5" s="1"/>
  <c r="BSO469" i="5" s="1"/>
  <c r="BSQ469" i="5" s="1"/>
  <c r="BSS469" i="5" s="1"/>
  <c r="BSU469" i="5" s="1"/>
  <c r="BSW469" i="5" s="1"/>
  <c r="BSY469" i="5" s="1"/>
  <c r="BTA469" i="5" s="1"/>
  <c r="BTC469" i="5" s="1"/>
  <c r="BTE469" i="5" s="1"/>
  <c r="BTG469" i="5" s="1"/>
  <c r="BTI469" i="5" s="1"/>
  <c r="BTK469" i="5" s="1"/>
  <c r="BTM469" i="5" s="1"/>
  <c r="BTO469" i="5" s="1"/>
  <c r="BTQ469" i="5" s="1"/>
  <c r="BTS469" i="5" s="1"/>
  <c r="BTU469" i="5" s="1"/>
  <c r="BTW469" i="5" s="1"/>
  <c r="BTY469" i="5" s="1"/>
  <c r="BUA469" i="5" s="1"/>
  <c r="BUC469" i="5" s="1"/>
  <c r="BUE469" i="5" s="1"/>
  <c r="BUG469" i="5" s="1"/>
  <c r="BUI469" i="5" s="1"/>
  <c r="BUK469" i="5" s="1"/>
  <c r="BUM469" i="5" s="1"/>
  <c r="BUO469" i="5" s="1"/>
  <c r="BUQ469" i="5" s="1"/>
  <c r="BUS469" i="5" s="1"/>
  <c r="BUU469" i="5" s="1"/>
  <c r="BUW469" i="5" s="1"/>
  <c r="BUY469" i="5" s="1"/>
  <c r="BVA469" i="5" s="1"/>
  <c r="BVC469" i="5" s="1"/>
  <c r="BVE469" i="5" s="1"/>
  <c r="BVG469" i="5" s="1"/>
  <c r="BVI469" i="5" s="1"/>
  <c r="BVK469" i="5" s="1"/>
  <c r="BVM469" i="5" s="1"/>
  <c r="BVO469" i="5" s="1"/>
  <c r="BVQ469" i="5" s="1"/>
  <c r="BVS469" i="5" s="1"/>
  <c r="BVU469" i="5" s="1"/>
  <c r="BVW469" i="5" s="1"/>
  <c r="BVY469" i="5" s="1"/>
  <c r="BWA469" i="5" s="1"/>
  <c r="BWC469" i="5" s="1"/>
  <c r="BWE469" i="5" s="1"/>
  <c r="BWG469" i="5" s="1"/>
  <c r="BWI469" i="5" s="1"/>
  <c r="BWK469" i="5" s="1"/>
  <c r="BWM469" i="5" s="1"/>
  <c r="BWO469" i="5" s="1"/>
  <c r="BWQ469" i="5" s="1"/>
  <c r="BWS469" i="5" s="1"/>
  <c r="BWU469" i="5" s="1"/>
  <c r="BWW469" i="5" s="1"/>
  <c r="BWY469" i="5" s="1"/>
  <c r="BXA469" i="5" s="1"/>
  <c r="BXC469" i="5" s="1"/>
  <c r="BXE469" i="5" s="1"/>
  <c r="BXG469" i="5" s="1"/>
  <c r="BXI469" i="5" s="1"/>
  <c r="BXK469" i="5" s="1"/>
  <c r="BXM469" i="5" s="1"/>
  <c r="BXO469" i="5" s="1"/>
  <c r="BXQ469" i="5" s="1"/>
  <c r="BXS469" i="5" s="1"/>
  <c r="BXU469" i="5" s="1"/>
  <c r="BXW469" i="5" s="1"/>
  <c r="BXY469" i="5" s="1"/>
  <c r="BYA469" i="5" s="1"/>
  <c r="BYC469" i="5" s="1"/>
  <c r="BYE469" i="5" s="1"/>
  <c r="BYG469" i="5" s="1"/>
  <c r="BYI469" i="5" s="1"/>
  <c r="BYK469" i="5" s="1"/>
  <c r="BYM469" i="5" s="1"/>
  <c r="BYO469" i="5" s="1"/>
  <c r="BYQ469" i="5" s="1"/>
  <c r="BYS469" i="5" s="1"/>
  <c r="BYU469" i="5" s="1"/>
  <c r="BYW469" i="5" s="1"/>
  <c r="BYY469" i="5" s="1"/>
  <c r="BZA469" i="5" s="1"/>
  <c r="BZC469" i="5" s="1"/>
  <c r="BZE469" i="5" s="1"/>
  <c r="BZG469" i="5" s="1"/>
  <c r="BZI469" i="5" s="1"/>
  <c r="BZK469" i="5" s="1"/>
  <c r="BZM469" i="5" s="1"/>
  <c r="BZO469" i="5" s="1"/>
  <c r="BZQ469" i="5" s="1"/>
  <c r="BZS469" i="5" s="1"/>
  <c r="BZU469" i="5" s="1"/>
  <c r="BZW469" i="5" s="1"/>
  <c r="BZY469" i="5" s="1"/>
  <c r="CAA469" i="5" s="1"/>
  <c r="CAC469" i="5" s="1"/>
  <c r="CAE469" i="5" s="1"/>
  <c r="CAG469" i="5" s="1"/>
  <c r="CAI469" i="5" s="1"/>
  <c r="CAK469" i="5" s="1"/>
  <c r="CAM469" i="5" s="1"/>
  <c r="CAO469" i="5" s="1"/>
  <c r="CAQ469" i="5" s="1"/>
  <c r="CAS469" i="5" s="1"/>
  <c r="CAU469" i="5" s="1"/>
  <c r="CAW469" i="5" s="1"/>
  <c r="CAY469" i="5" s="1"/>
  <c r="CBA469" i="5" s="1"/>
  <c r="CBC469" i="5" s="1"/>
  <c r="CBE469" i="5" s="1"/>
  <c r="CBG469" i="5" s="1"/>
  <c r="CBI469" i="5" s="1"/>
  <c r="CBK469" i="5" s="1"/>
  <c r="CBM469" i="5" s="1"/>
  <c r="CBO469" i="5" s="1"/>
  <c r="CBQ469" i="5" s="1"/>
  <c r="CBS469" i="5" s="1"/>
  <c r="CBU469" i="5" s="1"/>
  <c r="CBW469" i="5" s="1"/>
  <c r="CBY469" i="5" s="1"/>
  <c r="CCA469" i="5" s="1"/>
  <c r="CCC469" i="5" s="1"/>
  <c r="CCE469" i="5" s="1"/>
  <c r="CCG469" i="5" s="1"/>
  <c r="CCI469" i="5" s="1"/>
  <c r="CCK469" i="5" s="1"/>
  <c r="CCM469" i="5" s="1"/>
  <c r="CCO469" i="5" s="1"/>
  <c r="CCQ469" i="5" s="1"/>
  <c r="CCS469" i="5" s="1"/>
  <c r="CCU469" i="5" s="1"/>
  <c r="CCW469" i="5" s="1"/>
  <c r="CCY469" i="5" s="1"/>
  <c r="CDA469" i="5" s="1"/>
  <c r="CDC469" i="5" s="1"/>
  <c r="CDE469" i="5" s="1"/>
  <c r="CDG469" i="5" s="1"/>
  <c r="CDI469" i="5" s="1"/>
  <c r="CDK469" i="5" s="1"/>
  <c r="CDM469" i="5" s="1"/>
  <c r="CDO469" i="5" s="1"/>
  <c r="CDQ469" i="5" s="1"/>
  <c r="CDS469" i="5" s="1"/>
  <c r="CDU469" i="5" s="1"/>
  <c r="CDW469" i="5" s="1"/>
  <c r="CDY469" i="5" s="1"/>
  <c r="CEA469" i="5" s="1"/>
  <c r="CEC469" i="5" s="1"/>
  <c r="CEE469" i="5" s="1"/>
  <c r="CEG469" i="5" s="1"/>
  <c r="CEI469" i="5" s="1"/>
  <c r="CEK469" i="5" s="1"/>
  <c r="CEM469" i="5" s="1"/>
  <c r="CEO469" i="5" s="1"/>
  <c r="CEQ469" i="5" s="1"/>
  <c r="CES469" i="5" s="1"/>
  <c r="CEU469" i="5" s="1"/>
  <c r="CEW469" i="5" s="1"/>
  <c r="CEY469" i="5" s="1"/>
  <c r="CFA469" i="5" s="1"/>
  <c r="CFC469" i="5" s="1"/>
  <c r="CFE469" i="5" s="1"/>
  <c r="CFG469" i="5" s="1"/>
  <c r="CFI469" i="5" s="1"/>
  <c r="CFK469" i="5" s="1"/>
  <c r="CFM469" i="5" s="1"/>
  <c r="CFO469" i="5" s="1"/>
  <c r="CFQ469" i="5" s="1"/>
  <c r="CFS469" i="5" s="1"/>
  <c r="CFU469" i="5" s="1"/>
  <c r="CFW469" i="5" s="1"/>
  <c r="CFY469" i="5" s="1"/>
  <c r="CGA469" i="5" s="1"/>
  <c r="CGC469" i="5" s="1"/>
  <c r="CGE469" i="5" s="1"/>
  <c r="CGG469" i="5" s="1"/>
  <c r="CGI469" i="5" s="1"/>
  <c r="CGK469" i="5" s="1"/>
  <c r="CGM469" i="5" s="1"/>
  <c r="CGO469" i="5" s="1"/>
  <c r="CGQ469" i="5" s="1"/>
  <c r="CGS469" i="5" s="1"/>
  <c r="CGU469" i="5" s="1"/>
  <c r="CGW469" i="5" s="1"/>
  <c r="CGY469" i="5" s="1"/>
  <c r="CHA469" i="5" s="1"/>
  <c r="CHC469" i="5" s="1"/>
  <c r="CHE469" i="5" s="1"/>
  <c r="CHG469" i="5" s="1"/>
  <c r="CHI469" i="5" s="1"/>
  <c r="CHK469" i="5" s="1"/>
  <c r="CHM469" i="5" s="1"/>
  <c r="CHO469" i="5" s="1"/>
  <c r="CHQ469" i="5" s="1"/>
  <c r="CHS469" i="5" s="1"/>
  <c r="CHU469" i="5" s="1"/>
  <c r="CHW469" i="5" s="1"/>
  <c r="CHY469" i="5" s="1"/>
  <c r="CIA469" i="5" s="1"/>
  <c r="CIC469" i="5" s="1"/>
  <c r="CIE469" i="5" s="1"/>
  <c r="CIG469" i="5" s="1"/>
  <c r="CII469" i="5" s="1"/>
  <c r="CIK469" i="5" s="1"/>
  <c r="CIM469" i="5" s="1"/>
  <c r="CIO469" i="5" s="1"/>
  <c r="CIQ469" i="5" s="1"/>
  <c r="CIS469" i="5" s="1"/>
  <c r="CIU469" i="5" s="1"/>
  <c r="CIW469" i="5" s="1"/>
  <c r="CIY469" i="5" s="1"/>
  <c r="CJA469" i="5" s="1"/>
  <c r="CJC469" i="5" s="1"/>
  <c r="CJE469" i="5" s="1"/>
  <c r="CJG469" i="5" s="1"/>
  <c r="CJI469" i="5" s="1"/>
  <c r="CJK469" i="5" s="1"/>
  <c r="CJM469" i="5" s="1"/>
  <c r="CJO469" i="5" s="1"/>
  <c r="CJQ469" i="5" s="1"/>
  <c r="CJS469" i="5" s="1"/>
  <c r="CJU469" i="5" s="1"/>
  <c r="CJW469" i="5" s="1"/>
  <c r="CJY469" i="5" s="1"/>
  <c r="CKA469" i="5" s="1"/>
  <c r="CKC469" i="5" s="1"/>
  <c r="CKE469" i="5" s="1"/>
  <c r="CKG469" i="5" s="1"/>
  <c r="CKI469" i="5" s="1"/>
  <c r="CKK469" i="5" s="1"/>
  <c r="CKM469" i="5" s="1"/>
  <c r="CKO469" i="5" s="1"/>
  <c r="CKQ469" i="5" s="1"/>
  <c r="CKS469" i="5" s="1"/>
  <c r="CKU469" i="5" s="1"/>
  <c r="CKW469" i="5" s="1"/>
  <c r="CKY469" i="5" s="1"/>
  <c r="CLA469" i="5" s="1"/>
  <c r="CLC469" i="5" s="1"/>
  <c r="CLE469" i="5" s="1"/>
  <c r="CLG469" i="5" s="1"/>
  <c r="CLI469" i="5" s="1"/>
  <c r="CLK469" i="5" s="1"/>
  <c r="CLM469" i="5" s="1"/>
  <c r="CLO469" i="5" s="1"/>
  <c r="CLQ469" i="5" s="1"/>
  <c r="CLS469" i="5" s="1"/>
  <c r="CLU469" i="5" s="1"/>
  <c r="CLW469" i="5" s="1"/>
  <c r="CLY469" i="5" s="1"/>
  <c r="CMA469" i="5" s="1"/>
  <c r="CMC469" i="5" s="1"/>
  <c r="CME469" i="5" s="1"/>
  <c r="CMG469" i="5" s="1"/>
  <c r="CMI469" i="5" s="1"/>
  <c r="CMK469" i="5" s="1"/>
  <c r="CMM469" i="5" s="1"/>
  <c r="CMO469" i="5" s="1"/>
  <c r="CMQ469" i="5" s="1"/>
  <c r="CMS469" i="5" s="1"/>
  <c r="CMU469" i="5" s="1"/>
  <c r="CMW469" i="5" s="1"/>
  <c r="CMY469" i="5" s="1"/>
  <c r="CNA469" i="5" s="1"/>
  <c r="CNC469" i="5" s="1"/>
  <c r="CNE469" i="5" s="1"/>
  <c r="CNG469" i="5" s="1"/>
  <c r="CNI469" i="5" s="1"/>
  <c r="CNK469" i="5" s="1"/>
  <c r="CNM469" i="5" s="1"/>
  <c r="CNO469" i="5" s="1"/>
  <c r="CNQ469" i="5" s="1"/>
  <c r="CNS469" i="5" s="1"/>
  <c r="CNU469" i="5" s="1"/>
  <c r="CNW469" i="5" s="1"/>
  <c r="CNY469" i="5" s="1"/>
  <c r="COA469" i="5" s="1"/>
  <c r="COC469" i="5" s="1"/>
  <c r="COE469" i="5" s="1"/>
  <c r="COG469" i="5" s="1"/>
  <c r="COI469" i="5" s="1"/>
  <c r="COK469" i="5" s="1"/>
  <c r="COM469" i="5" s="1"/>
  <c r="COO469" i="5" s="1"/>
  <c r="COQ469" i="5" s="1"/>
  <c r="COS469" i="5" s="1"/>
  <c r="COU469" i="5" s="1"/>
  <c r="COW469" i="5" s="1"/>
  <c r="COY469" i="5" s="1"/>
  <c r="CPA469" i="5" s="1"/>
  <c r="CPC469" i="5" s="1"/>
  <c r="CPE469" i="5" s="1"/>
  <c r="CPG469" i="5" s="1"/>
  <c r="CPI469" i="5" s="1"/>
  <c r="CPK469" i="5" s="1"/>
  <c r="CPM469" i="5" s="1"/>
  <c r="CPO469" i="5" s="1"/>
  <c r="CPQ469" i="5" s="1"/>
  <c r="CPS469" i="5" s="1"/>
  <c r="CPU469" i="5" s="1"/>
  <c r="CPW469" i="5" s="1"/>
  <c r="CPY469" i="5" s="1"/>
  <c r="CQA469" i="5" s="1"/>
  <c r="CQC469" i="5" s="1"/>
  <c r="CQE469" i="5" s="1"/>
  <c r="CQG469" i="5" s="1"/>
  <c r="CQI469" i="5" s="1"/>
  <c r="CQK469" i="5" s="1"/>
  <c r="CQM469" i="5" s="1"/>
  <c r="CQO469" i="5" s="1"/>
  <c r="CQQ469" i="5" s="1"/>
  <c r="CQS469" i="5" s="1"/>
  <c r="CQU469" i="5" s="1"/>
  <c r="CQW469" i="5" s="1"/>
  <c r="CQY469" i="5" s="1"/>
  <c r="CRA469" i="5" s="1"/>
  <c r="CRC469" i="5" s="1"/>
  <c r="CRE469" i="5" s="1"/>
  <c r="CRG469" i="5" s="1"/>
  <c r="CRI469" i="5" s="1"/>
  <c r="CRK469" i="5" s="1"/>
  <c r="CRM469" i="5" s="1"/>
  <c r="CRO469" i="5" s="1"/>
  <c r="CRQ469" i="5" s="1"/>
  <c r="CRS469" i="5" s="1"/>
  <c r="CRU469" i="5" s="1"/>
  <c r="CRW469" i="5" s="1"/>
  <c r="CRY469" i="5" s="1"/>
  <c r="CSA469" i="5" s="1"/>
  <c r="CSC469" i="5" s="1"/>
  <c r="CSE469" i="5" s="1"/>
  <c r="CSG469" i="5" s="1"/>
  <c r="CSI469" i="5" s="1"/>
  <c r="CSK469" i="5" s="1"/>
  <c r="CSM469" i="5" s="1"/>
  <c r="CSO469" i="5" s="1"/>
  <c r="CSQ469" i="5" s="1"/>
  <c r="CSS469" i="5" s="1"/>
  <c r="CSU469" i="5" s="1"/>
  <c r="CSW469" i="5" s="1"/>
  <c r="CSY469" i="5" s="1"/>
  <c r="CTA469" i="5" s="1"/>
  <c r="CTC469" i="5" s="1"/>
  <c r="CTE469" i="5" s="1"/>
  <c r="CTG469" i="5" s="1"/>
  <c r="CTI469" i="5" s="1"/>
  <c r="CTK469" i="5" s="1"/>
  <c r="CTM469" i="5" s="1"/>
  <c r="CTO469" i="5" s="1"/>
  <c r="CTQ469" i="5" s="1"/>
  <c r="CTS469" i="5" s="1"/>
  <c r="CTU469" i="5" s="1"/>
  <c r="CTW469" i="5" s="1"/>
  <c r="CTY469" i="5" s="1"/>
  <c r="CUA469" i="5" s="1"/>
  <c r="CUC469" i="5" s="1"/>
  <c r="CUE469" i="5" s="1"/>
  <c r="CUG469" i="5" s="1"/>
  <c r="CUI469" i="5" s="1"/>
  <c r="CUK469" i="5" s="1"/>
  <c r="CUM469" i="5" s="1"/>
  <c r="CUO469" i="5" s="1"/>
  <c r="CUQ469" i="5" s="1"/>
  <c r="CUS469" i="5" s="1"/>
  <c r="CUU469" i="5" s="1"/>
  <c r="CUW469" i="5" s="1"/>
  <c r="CUY469" i="5" s="1"/>
  <c r="CVA469" i="5" s="1"/>
  <c r="CVC469" i="5" s="1"/>
  <c r="CVE469" i="5" s="1"/>
  <c r="CVG469" i="5" s="1"/>
  <c r="CVI469" i="5" s="1"/>
  <c r="CVK469" i="5" s="1"/>
  <c r="CVM469" i="5" s="1"/>
  <c r="CVO469" i="5" s="1"/>
  <c r="CVQ469" i="5" s="1"/>
  <c r="CVS469" i="5" s="1"/>
  <c r="CVU469" i="5" s="1"/>
  <c r="CVW469" i="5" s="1"/>
  <c r="CVY469" i="5" s="1"/>
  <c r="CWA469" i="5" s="1"/>
  <c r="CWC469" i="5" s="1"/>
  <c r="CWE469" i="5" s="1"/>
  <c r="CWG469" i="5" s="1"/>
  <c r="CWI469" i="5" s="1"/>
  <c r="CWK469" i="5" s="1"/>
  <c r="CWM469" i="5" s="1"/>
  <c r="CWO469" i="5" s="1"/>
  <c r="CWQ469" i="5" s="1"/>
  <c r="CWS469" i="5" s="1"/>
  <c r="CWU469" i="5" s="1"/>
  <c r="CWW469" i="5" s="1"/>
  <c r="CWY469" i="5" s="1"/>
  <c r="CXA469" i="5" s="1"/>
  <c r="CXC469" i="5" s="1"/>
  <c r="CXE469" i="5" s="1"/>
  <c r="CXG469" i="5" s="1"/>
  <c r="CXI469" i="5" s="1"/>
  <c r="CXK469" i="5" s="1"/>
  <c r="CXM469" i="5" s="1"/>
  <c r="CXO469" i="5" s="1"/>
  <c r="CXQ469" i="5" s="1"/>
  <c r="CXS469" i="5" s="1"/>
  <c r="CXU469" i="5" s="1"/>
  <c r="CXW469" i="5" s="1"/>
  <c r="CXY469" i="5" s="1"/>
  <c r="CYA469" i="5" s="1"/>
  <c r="CYC469" i="5" s="1"/>
  <c r="CYE469" i="5" s="1"/>
  <c r="CYG469" i="5" s="1"/>
  <c r="CYI469" i="5" s="1"/>
  <c r="CYK469" i="5" s="1"/>
  <c r="CYM469" i="5" s="1"/>
  <c r="CYO469" i="5" s="1"/>
  <c r="CYQ469" i="5" s="1"/>
  <c r="CYS469" i="5" s="1"/>
  <c r="CYU469" i="5" s="1"/>
  <c r="CYW469" i="5" s="1"/>
  <c r="CYY469" i="5" s="1"/>
  <c r="CZA469" i="5" s="1"/>
  <c r="CZC469" i="5" s="1"/>
  <c r="CZE469" i="5" s="1"/>
  <c r="CZG469" i="5" s="1"/>
  <c r="CZI469" i="5" s="1"/>
  <c r="CZK469" i="5" s="1"/>
  <c r="CZM469" i="5" s="1"/>
  <c r="CZO469" i="5" s="1"/>
  <c r="CZQ469" i="5" s="1"/>
  <c r="CZS469" i="5" s="1"/>
  <c r="CZU469" i="5" s="1"/>
  <c r="CZW469" i="5" s="1"/>
  <c r="CZY469" i="5" s="1"/>
  <c r="DAA469" i="5" s="1"/>
  <c r="DAC469" i="5" s="1"/>
  <c r="DAE469" i="5" s="1"/>
  <c r="DAG469" i="5" s="1"/>
  <c r="DAI469" i="5" s="1"/>
  <c r="DAK469" i="5" s="1"/>
  <c r="DAM469" i="5" s="1"/>
  <c r="DAO469" i="5" s="1"/>
  <c r="DAQ469" i="5" s="1"/>
  <c r="DAS469" i="5" s="1"/>
  <c r="DAU469" i="5" s="1"/>
  <c r="DAW469" i="5" s="1"/>
  <c r="DAY469" i="5" s="1"/>
  <c r="DBA469" i="5" s="1"/>
  <c r="DBC469" i="5" s="1"/>
  <c r="DBE469" i="5" s="1"/>
  <c r="DBG469" i="5" s="1"/>
  <c r="DBI469" i="5" s="1"/>
  <c r="DBK469" i="5" s="1"/>
  <c r="DBM469" i="5" s="1"/>
  <c r="DBO469" i="5" s="1"/>
  <c r="DBQ469" i="5" s="1"/>
  <c r="DBS469" i="5" s="1"/>
  <c r="DBU469" i="5" s="1"/>
  <c r="DBW469" i="5" s="1"/>
  <c r="DBY469" i="5" s="1"/>
  <c r="DCA469" i="5" s="1"/>
  <c r="DCC469" i="5" s="1"/>
  <c r="DCE469" i="5" s="1"/>
  <c r="DCG469" i="5" s="1"/>
  <c r="DCI469" i="5" s="1"/>
  <c r="DCK469" i="5" s="1"/>
  <c r="DCM469" i="5" s="1"/>
  <c r="DCO469" i="5" s="1"/>
  <c r="DCQ469" i="5" s="1"/>
  <c r="DCS469" i="5" s="1"/>
  <c r="DCU469" i="5" s="1"/>
  <c r="DCW469" i="5" s="1"/>
  <c r="DCY469" i="5" s="1"/>
  <c r="DDA469" i="5" s="1"/>
  <c r="DDC469" i="5" s="1"/>
  <c r="DDE469" i="5" s="1"/>
  <c r="DDG469" i="5" s="1"/>
  <c r="DDI469" i="5" s="1"/>
  <c r="DDK469" i="5" s="1"/>
  <c r="DDM469" i="5" s="1"/>
  <c r="DDO469" i="5" s="1"/>
  <c r="DDQ469" i="5" s="1"/>
  <c r="DDS469" i="5" s="1"/>
  <c r="DDU469" i="5" s="1"/>
  <c r="DDW469" i="5" s="1"/>
  <c r="DDY469" i="5" s="1"/>
  <c r="DEA469" i="5" s="1"/>
  <c r="DEC469" i="5" s="1"/>
  <c r="DEE469" i="5" s="1"/>
  <c r="DEG469" i="5" s="1"/>
  <c r="DEI469" i="5" s="1"/>
  <c r="DEK469" i="5" s="1"/>
  <c r="DEM469" i="5" s="1"/>
  <c r="DEO469" i="5" s="1"/>
  <c r="DEQ469" i="5" s="1"/>
  <c r="DES469" i="5" s="1"/>
  <c r="DEU469" i="5" s="1"/>
  <c r="DEW469" i="5" s="1"/>
  <c r="DEY469" i="5" s="1"/>
  <c r="DFA469" i="5" s="1"/>
  <c r="DFC469" i="5" s="1"/>
  <c r="DFE469" i="5" s="1"/>
  <c r="DFG469" i="5" s="1"/>
  <c r="DFI469" i="5" s="1"/>
  <c r="DFK469" i="5" s="1"/>
  <c r="DFM469" i="5" s="1"/>
  <c r="DFO469" i="5" s="1"/>
  <c r="DFQ469" i="5" s="1"/>
  <c r="DFS469" i="5" s="1"/>
  <c r="DFU469" i="5" s="1"/>
  <c r="DFW469" i="5" s="1"/>
  <c r="DFY469" i="5" s="1"/>
  <c r="DGA469" i="5" s="1"/>
  <c r="DGC469" i="5" s="1"/>
  <c r="DGE469" i="5" s="1"/>
  <c r="DGG469" i="5" s="1"/>
  <c r="DGI469" i="5" s="1"/>
  <c r="DGK469" i="5" s="1"/>
  <c r="DGM469" i="5" s="1"/>
  <c r="DGO469" i="5" s="1"/>
  <c r="DGQ469" i="5" s="1"/>
  <c r="DGS469" i="5" s="1"/>
  <c r="DGU469" i="5" s="1"/>
  <c r="DGW469" i="5" s="1"/>
  <c r="DGY469" i="5" s="1"/>
  <c r="DHA469" i="5" s="1"/>
  <c r="DHC469" i="5" s="1"/>
  <c r="DHE469" i="5" s="1"/>
  <c r="DHG469" i="5" s="1"/>
  <c r="DHI469" i="5" s="1"/>
  <c r="DHK469" i="5" s="1"/>
  <c r="DHM469" i="5" s="1"/>
  <c r="DHO469" i="5" s="1"/>
  <c r="DHQ469" i="5" s="1"/>
  <c r="DHS469" i="5" s="1"/>
  <c r="DHU469" i="5" s="1"/>
  <c r="DHW469" i="5" s="1"/>
  <c r="DHY469" i="5" s="1"/>
  <c r="DIA469" i="5" s="1"/>
  <c r="DIC469" i="5" s="1"/>
  <c r="DIE469" i="5" s="1"/>
  <c r="DIG469" i="5" s="1"/>
  <c r="DII469" i="5" s="1"/>
  <c r="DIK469" i="5" s="1"/>
  <c r="DIM469" i="5" s="1"/>
  <c r="DIO469" i="5" s="1"/>
  <c r="DIQ469" i="5" s="1"/>
  <c r="DIS469" i="5" s="1"/>
  <c r="DIU469" i="5" s="1"/>
  <c r="DIW469" i="5" s="1"/>
  <c r="DIY469" i="5" s="1"/>
  <c r="DJA469" i="5" s="1"/>
  <c r="DJC469" i="5" s="1"/>
  <c r="DJE469" i="5" s="1"/>
  <c r="DJG469" i="5" s="1"/>
  <c r="DJI469" i="5" s="1"/>
  <c r="DJK469" i="5" s="1"/>
  <c r="DJM469" i="5" s="1"/>
  <c r="DJO469" i="5" s="1"/>
  <c r="DJQ469" i="5" s="1"/>
  <c r="DJS469" i="5" s="1"/>
  <c r="DJU469" i="5" s="1"/>
  <c r="DJW469" i="5" s="1"/>
  <c r="DJY469" i="5" s="1"/>
  <c r="DKA469" i="5" s="1"/>
  <c r="DKC469" i="5" s="1"/>
  <c r="DKE469" i="5" s="1"/>
  <c r="DKG469" i="5" s="1"/>
  <c r="DKI469" i="5" s="1"/>
  <c r="DKK469" i="5" s="1"/>
  <c r="DKM469" i="5" s="1"/>
  <c r="DKO469" i="5" s="1"/>
  <c r="DKQ469" i="5" s="1"/>
  <c r="DKS469" i="5" s="1"/>
  <c r="DKU469" i="5" s="1"/>
  <c r="DKW469" i="5" s="1"/>
  <c r="DKY469" i="5" s="1"/>
  <c r="DLA469" i="5" s="1"/>
  <c r="DLC469" i="5" s="1"/>
  <c r="DLE469" i="5" s="1"/>
  <c r="DLG469" i="5" s="1"/>
  <c r="DLI469" i="5" s="1"/>
  <c r="DLK469" i="5" s="1"/>
  <c r="DLM469" i="5" s="1"/>
  <c r="DLO469" i="5" s="1"/>
  <c r="DLQ469" i="5" s="1"/>
  <c r="DLS469" i="5" s="1"/>
  <c r="DLU469" i="5" s="1"/>
  <c r="DLW469" i="5" s="1"/>
  <c r="DLY469" i="5" s="1"/>
  <c r="DMA469" i="5" s="1"/>
  <c r="DMC469" i="5" s="1"/>
  <c r="DME469" i="5" s="1"/>
  <c r="DMG469" i="5" s="1"/>
  <c r="DMI469" i="5" s="1"/>
  <c r="DMK469" i="5" s="1"/>
  <c r="DMM469" i="5" s="1"/>
  <c r="DMO469" i="5" s="1"/>
  <c r="DMQ469" i="5" s="1"/>
  <c r="DMS469" i="5" s="1"/>
  <c r="DMU469" i="5" s="1"/>
  <c r="DMW469" i="5" s="1"/>
  <c r="DMY469" i="5" s="1"/>
  <c r="DNA469" i="5" s="1"/>
  <c r="DNC469" i="5" s="1"/>
  <c r="DNE469" i="5" s="1"/>
  <c r="DNG469" i="5" s="1"/>
  <c r="DNI469" i="5" s="1"/>
  <c r="DNK469" i="5" s="1"/>
  <c r="DNM469" i="5" s="1"/>
  <c r="DNO469" i="5" s="1"/>
  <c r="DNQ469" i="5" s="1"/>
  <c r="DNS469" i="5" s="1"/>
  <c r="DNU469" i="5" s="1"/>
  <c r="DNW469" i="5" s="1"/>
  <c r="DNY469" i="5" s="1"/>
  <c r="DOA469" i="5" s="1"/>
  <c r="DOC469" i="5" s="1"/>
  <c r="DOE469" i="5" s="1"/>
  <c r="DOG469" i="5" s="1"/>
  <c r="DOI469" i="5" s="1"/>
  <c r="DOK469" i="5" s="1"/>
  <c r="DOM469" i="5" s="1"/>
  <c r="DOO469" i="5" s="1"/>
  <c r="DOQ469" i="5" s="1"/>
  <c r="DOS469" i="5" s="1"/>
  <c r="DOU469" i="5" s="1"/>
  <c r="DOW469" i="5" s="1"/>
  <c r="DOY469" i="5" s="1"/>
  <c r="DPA469" i="5" s="1"/>
  <c r="DPC469" i="5" s="1"/>
  <c r="DPE469" i="5" s="1"/>
  <c r="DPG469" i="5" s="1"/>
  <c r="DPI469" i="5" s="1"/>
  <c r="DPK469" i="5" s="1"/>
  <c r="DPM469" i="5" s="1"/>
  <c r="DPO469" i="5" s="1"/>
  <c r="DPQ469" i="5" s="1"/>
  <c r="DPS469" i="5" s="1"/>
  <c r="DPU469" i="5" s="1"/>
  <c r="DPW469" i="5" s="1"/>
  <c r="DPY469" i="5" s="1"/>
  <c r="DQA469" i="5" s="1"/>
  <c r="DQC469" i="5" s="1"/>
  <c r="DQE469" i="5" s="1"/>
  <c r="DQG469" i="5" s="1"/>
  <c r="DQI469" i="5" s="1"/>
  <c r="DQK469" i="5" s="1"/>
  <c r="DQM469" i="5" s="1"/>
  <c r="DQO469" i="5" s="1"/>
  <c r="DQQ469" i="5" s="1"/>
  <c r="DQS469" i="5" s="1"/>
  <c r="DQU469" i="5" s="1"/>
  <c r="DQW469" i="5" s="1"/>
  <c r="DQY469" i="5" s="1"/>
  <c r="DRA469" i="5" s="1"/>
  <c r="DRC469" i="5" s="1"/>
  <c r="DRE469" i="5" s="1"/>
  <c r="DRG469" i="5" s="1"/>
  <c r="DRI469" i="5" s="1"/>
  <c r="DRK469" i="5" s="1"/>
  <c r="DRM469" i="5" s="1"/>
  <c r="DRO469" i="5" s="1"/>
  <c r="DRQ469" i="5" s="1"/>
  <c r="DRS469" i="5" s="1"/>
  <c r="DRU469" i="5" s="1"/>
  <c r="DRW469" i="5" s="1"/>
  <c r="DRY469" i="5" s="1"/>
  <c r="DSA469" i="5" s="1"/>
  <c r="DSC469" i="5" s="1"/>
  <c r="DSE469" i="5" s="1"/>
  <c r="DSG469" i="5" s="1"/>
  <c r="DSI469" i="5" s="1"/>
  <c r="DSK469" i="5" s="1"/>
  <c r="DSM469" i="5" s="1"/>
  <c r="DSO469" i="5" s="1"/>
  <c r="DSQ469" i="5" s="1"/>
  <c r="DSS469" i="5" s="1"/>
  <c r="DSU469" i="5" s="1"/>
  <c r="DSW469" i="5" s="1"/>
  <c r="DSY469" i="5" s="1"/>
  <c r="DTA469" i="5" s="1"/>
  <c r="DTC469" i="5" s="1"/>
  <c r="DTE469" i="5" s="1"/>
  <c r="DTG469" i="5" s="1"/>
  <c r="DTI469" i="5" s="1"/>
  <c r="DTK469" i="5" s="1"/>
  <c r="DTM469" i="5" s="1"/>
  <c r="DTO469" i="5" s="1"/>
  <c r="DTQ469" i="5" s="1"/>
  <c r="DTS469" i="5" s="1"/>
  <c r="DTU469" i="5" s="1"/>
  <c r="DTW469" i="5" s="1"/>
  <c r="DTY469" i="5" s="1"/>
  <c r="DUA469" i="5" s="1"/>
  <c r="DUC469" i="5" s="1"/>
  <c r="DUE469" i="5" s="1"/>
  <c r="DUG469" i="5" s="1"/>
  <c r="DUI469" i="5" s="1"/>
  <c r="DUK469" i="5" s="1"/>
  <c r="DUM469" i="5" s="1"/>
  <c r="DUO469" i="5" s="1"/>
  <c r="DUQ469" i="5" s="1"/>
  <c r="DUS469" i="5" s="1"/>
  <c r="DUU469" i="5" s="1"/>
  <c r="DUW469" i="5" s="1"/>
  <c r="DUY469" i="5" s="1"/>
  <c r="DVA469" i="5" s="1"/>
  <c r="DVC469" i="5" s="1"/>
  <c r="DVE469" i="5" s="1"/>
  <c r="DVG469" i="5" s="1"/>
  <c r="DVI469" i="5" s="1"/>
  <c r="DVK469" i="5" s="1"/>
  <c r="DVM469" i="5" s="1"/>
  <c r="DVO469" i="5" s="1"/>
  <c r="DVQ469" i="5" s="1"/>
  <c r="DVS469" i="5" s="1"/>
  <c r="DVU469" i="5" s="1"/>
  <c r="DVW469" i="5" s="1"/>
  <c r="DVY469" i="5" s="1"/>
  <c r="DWA469" i="5" s="1"/>
  <c r="DWC469" i="5" s="1"/>
  <c r="DWE469" i="5" s="1"/>
  <c r="DWG469" i="5" s="1"/>
  <c r="DWI469" i="5" s="1"/>
  <c r="DWK469" i="5" s="1"/>
  <c r="DWM469" i="5" s="1"/>
  <c r="DWO469" i="5" s="1"/>
  <c r="DWQ469" i="5" s="1"/>
  <c r="DWS469" i="5" s="1"/>
  <c r="DWU469" i="5" s="1"/>
  <c r="DWW469" i="5" s="1"/>
  <c r="DWY469" i="5" s="1"/>
  <c r="DXA469" i="5" s="1"/>
  <c r="DXC469" i="5" s="1"/>
  <c r="DXE469" i="5" s="1"/>
  <c r="DXG469" i="5" s="1"/>
  <c r="DXI469" i="5" s="1"/>
  <c r="DXK469" i="5" s="1"/>
  <c r="DXM469" i="5" s="1"/>
  <c r="DXO469" i="5" s="1"/>
  <c r="DXQ469" i="5" s="1"/>
  <c r="DXS469" i="5" s="1"/>
  <c r="DXU469" i="5" s="1"/>
  <c r="DXW469" i="5" s="1"/>
  <c r="DXY469" i="5" s="1"/>
  <c r="DYA469" i="5" s="1"/>
  <c r="DYC469" i="5" s="1"/>
  <c r="DYE469" i="5" s="1"/>
  <c r="DYG469" i="5" s="1"/>
  <c r="DYI469" i="5" s="1"/>
  <c r="DYK469" i="5" s="1"/>
  <c r="DYM469" i="5" s="1"/>
  <c r="DYO469" i="5" s="1"/>
  <c r="DYQ469" i="5" s="1"/>
  <c r="DYS469" i="5" s="1"/>
  <c r="DYU469" i="5" s="1"/>
  <c r="DYW469" i="5" s="1"/>
  <c r="DYY469" i="5" s="1"/>
  <c r="DZA469" i="5" s="1"/>
  <c r="DZC469" i="5" s="1"/>
  <c r="DZE469" i="5" s="1"/>
  <c r="DZG469" i="5" s="1"/>
  <c r="DZI469" i="5" s="1"/>
  <c r="DZK469" i="5" s="1"/>
  <c r="DZM469" i="5" s="1"/>
  <c r="DZO469" i="5" s="1"/>
  <c r="DZQ469" i="5" s="1"/>
  <c r="DZS469" i="5" s="1"/>
  <c r="DZU469" i="5" s="1"/>
  <c r="DZW469" i="5" s="1"/>
  <c r="DZY469" i="5" s="1"/>
  <c r="EAA469" i="5" s="1"/>
  <c r="EAC469" i="5" s="1"/>
  <c r="EAE469" i="5" s="1"/>
  <c r="EAG469" i="5" s="1"/>
  <c r="EAI469" i="5" s="1"/>
  <c r="EAK469" i="5" s="1"/>
  <c r="EAM469" i="5" s="1"/>
  <c r="EAO469" i="5" s="1"/>
  <c r="EAQ469" i="5" s="1"/>
  <c r="EAS469" i="5" s="1"/>
  <c r="EAU469" i="5" s="1"/>
  <c r="EAW469" i="5" s="1"/>
  <c r="EAY469" i="5" s="1"/>
  <c r="EBA469" i="5" s="1"/>
  <c r="EBC469" i="5" s="1"/>
  <c r="EBE469" i="5" s="1"/>
  <c r="EBG469" i="5" s="1"/>
  <c r="EBI469" i="5" s="1"/>
  <c r="EBK469" i="5" s="1"/>
  <c r="EBM469" i="5" s="1"/>
  <c r="EBO469" i="5" s="1"/>
  <c r="EBQ469" i="5" s="1"/>
  <c r="EBS469" i="5" s="1"/>
  <c r="EBU469" i="5" s="1"/>
  <c r="EBW469" i="5" s="1"/>
  <c r="EBY469" i="5" s="1"/>
  <c r="ECA469" i="5" s="1"/>
  <c r="ECC469" i="5" s="1"/>
  <c r="ECE469" i="5" s="1"/>
  <c r="ECG469" i="5" s="1"/>
  <c r="ECI469" i="5" s="1"/>
  <c r="ECK469" i="5" s="1"/>
  <c r="ECM469" i="5" s="1"/>
  <c r="ECO469" i="5" s="1"/>
  <c r="ECQ469" i="5" s="1"/>
  <c r="ECS469" i="5" s="1"/>
  <c r="ECU469" i="5" s="1"/>
  <c r="ECW469" i="5" s="1"/>
  <c r="ECY469" i="5" s="1"/>
  <c r="EDA469" i="5" s="1"/>
  <c r="EDC469" i="5" s="1"/>
  <c r="EDE469" i="5" s="1"/>
  <c r="EDG469" i="5" s="1"/>
  <c r="EDI469" i="5" s="1"/>
  <c r="EDK469" i="5" s="1"/>
  <c r="EDM469" i="5" s="1"/>
  <c r="EDO469" i="5" s="1"/>
  <c r="EDQ469" i="5" s="1"/>
  <c r="EDS469" i="5" s="1"/>
  <c r="EDU469" i="5" s="1"/>
  <c r="EDW469" i="5" s="1"/>
  <c r="EDY469" i="5" s="1"/>
  <c r="EEA469" i="5" s="1"/>
  <c r="EEC469" i="5" s="1"/>
  <c r="EEE469" i="5" s="1"/>
  <c r="EEG469" i="5" s="1"/>
  <c r="EEI469" i="5" s="1"/>
  <c r="EEK469" i="5" s="1"/>
  <c r="EEM469" i="5" s="1"/>
  <c r="EEO469" i="5" s="1"/>
  <c r="EEQ469" i="5" s="1"/>
  <c r="EES469" i="5" s="1"/>
  <c r="EEU469" i="5" s="1"/>
  <c r="EEW469" i="5" s="1"/>
  <c r="EEY469" i="5" s="1"/>
  <c r="EFA469" i="5" s="1"/>
  <c r="EFC469" i="5" s="1"/>
  <c r="EFE469" i="5" s="1"/>
  <c r="EFG469" i="5" s="1"/>
  <c r="EFI469" i="5" s="1"/>
  <c r="EFK469" i="5" s="1"/>
  <c r="EFM469" i="5" s="1"/>
  <c r="EFO469" i="5" s="1"/>
  <c r="EFQ469" i="5" s="1"/>
  <c r="EFS469" i="5" s="1"/>
  <c r="EFU469" i="5" s="1"/>
  <c r="EFW469" i="5" s="1"/>
  <c r="EFY469" i="5" s="1"/>
  <c r="EGA469" i="5" s="1"/>
  <c r="EGC469" i="5" s="1"/>
  <c r="EGE469" i="5" s="1"/>
  <c r="EGG469" i="5" s="1"/>
  <c r="EGI469" i="5" s="1"/>
  <c r="EGK469" i="5" s="1"/>
  <c r="EGM469" i="5" s="1"/>
  <c r="EGO469" i="5" s="1"/>
  <c r="EGQ469" i="5" s="1"/>
  <c r="EGS469" i="5" s="1"/>
  <c r="EGU469" i="5" s="1"/>
  <c r="EGW469" i="5" s="1"/>
  <c r="EGY469" i="5" s="1"/>
  <c r="EHA469" i="5" s="1"/>
  <c r="EHC469" i="5" s="1"/>
  <c r="EHE469" i="5" s="1"/>
  <c r="EHG469" i="5" s="1"/>
  <c r="EHI469" i="5" s="1"/>
  <c r="EHK469" i="5" s="1"/>
  <c r="EHM469" i="5" s="1"/>
  <c r="EHO469" i="5" s="1"/>
  <c r="EHQ469" i="5" s="1"/>
  <c r="EHS469" i="5" s="1"/>
  <c r="EHU469" i="5" s="1"/>
  <c r="EHW469" i="5" s="1"/>
  <c r="EHY469" i="5" s="1"/>
  <c r="EIA469" i="5" s="1"/>
  <c r="EIC469" i="5" s="1"/>
  <c r="EIE469" i="5" s="1"/>
  <c r="EIG469" i="5" s="1"/>
  <c r="EII469" i="5" s="1"/>
  <c r="EIK469" i="5" s="1"/>
  <c r="EIM469" i="5" s="1"/>
  <c r="EIO469" i="5" s="1"/>
  <c r="EIQ469" i="5" s="1"/>
  <c r="EIS469" i="5" s="1"/>
  <c r="EIU469" i="5" s="1"/>
  <c r="EIW469" i="5" s="1"/>
  <c r="EIY469" i="5" s="1"/>
  <c r="EJA469" i="5" s="1"/>
  <c r="EJC469" i="5" s="1"/>
  <c r="EJE469" i="5" s="1"/>
  <c r="EJG469" i="5" s="1"/>
  <c r="EJI469" i="5" s="1"/>
  <c r="EJK469" i="5" s="1"/>
  <c r="EJM469" i="5" s="1"/>
  <c r="EJO469" i="5" s="1"/>
  <c r="EJQ469" i="5" s="1"/>
  <c r="EJS469" i="5" s="1"/>
  <c r="EJU469" i="5" s="1"/>
  <c r="EJW469" i="5" s="1"/>
  <c r="EJY469" i="5" s="1"/>
  <c r="EKA469" i="5" s="1"/>
  <c r="EKC469" i="5" s="1"/>
  <c r="EKE469" i="5" s="1"/>
  <c r="EKG469" i="5" s="1"/>
  <c r="EKI469" i="5" s="1"/>
  <c r="EKK469" i="5" s="1"/>
  <c r="EKM469" i="5" s="1"/>
  <c r="EKO469" i="5" s="1"/>
  <c r="EKQ469" i="5" s="1"/>
  <c r="EKS469" i="5" s="1"/>
  <c r="EKU469" i="5" s="1"/>
  <c r="EKW469" i="5" s="1"/>
  <c r="EKY469" i="5" s="1"/>
  <c r="ELA469" i="5" s="1"/>
  <c r="ELC469" i="5" s="1"/>
  <c r="ELE469" i="5" s="1"/>
  <c r="ELG469" i="5" s="1"/>
  <c r="ELI469" i="5" s="1"/>
  <c r="ELK469" i="5" s="1"/>
  <c r="ELM469" i="5" s="1"/>
  <c r="ELO469" i="5" s="1"/>
  <c r="ELQ469" i="5" s="1"/>
  <c r="ELS469" i="5" s="1"/>
  <c r="ELU469" i="5" s="1"/>
  <c r="ELW469" i="5" s="1"/>
  <c r="ELY469" i="5" s="1"/>
  <c r="EMA469" i="5" s="1"/>
  <c r="EMC469" i="5" s="1"/>
  <c r="EME469" i="5" s="1"/>
  <c r="EMG469" i="5" s="1"/>
  <c r="EMI469" i="5" s="1"/>
  <c r="EMK469" i="5" s="1"/>
  <c r="EMM469" i="5" s="1"/>
  <c r="EMO469" i="5" s="1"/>
  <c r="EMQ469" i="5" s="1"/>
  <c r="EMS469" i="5" s="1"/>
  <c r="EMU469" i="5" s="1"/>
  <c r="EMW469" i="5" s="1"/>
  <c r="EMY469" i="5" s="1"/>
  <c r="ENA469" i="5" s="1"/>
  <c r="ENC469" i="5" s="1"/>
  <c r="ENE469" i="5" s="1"/>
  <c r="ENG469" i="5" s="1"/>
  <c r="ENI469" i="5" s="1"/>
  <c r="ENK469" i="5" s="1"/>
  <c r="ENM469" i="5" s="1"/>
  <c r="ENO469" i="5" s="1"/>
  <c r="ENQ469" i="5" s="1"/>
  <c r="ENS469" i="5" s="1"/>
  <c r="ENU469" i="5" s="1"/>
  <c r="ENW469" i="5" s="1"/>
  <c r="ENY469" i="5" s="1"/>
  <c r="EOA469" i="5" s="1"/>
  <c r="EOC469" i="5" s="1"/>
  <c r="EOE469" i="5" s="1"/>
  <c r="EOG469" i="5" s="1"/>
  <c r="EOI469" i="5" s="1"/>
  <c r="EOK469" i="5" s="1"/>
  <c r="EOM469" i="5" s="1"/>
  <c r="EOO469" i="5" s="1"/>
  <c r="EOQ469" i="5" s="1"/>
  <c r="EOS469" i="5" s="1"/>
  <c r="EOU469" i="5" s="1"/>
  <c r="EOW469" i="5" s="1"/>
  <c r="EOY469" i="5" s="1"/>
  <c r="EPA469" i="5" s="1"/>
  <c r="EPC469" i="5" s="1"/>
  <c r="EPE469" i="5" s="1"/>
  <c r="EPG469" i="5" s="1"/>
  <c r="EPI469" i="5" s="1"/>
  <c r="EPK469" i="5" s="1"/>
  <c r="EPM469" i="5" s="1"/>
  <c r="EPO469" i="5" s="1"/>
  <c r="EPQ469" i="5" s="1"/>
  <c r="EPS469" i="5" s="1"/>
  <c r="EPU469" i="5" s="1"/>
  <c r="EPW469" i="5" s="1"/>
  <c r="EPY469" i="5" s="1"/>
  <c r="EQA469" i="5" s="1"/>
  <c r="EQC469" i="5" s="1"/>
  <c r="EQE469" i="5" s="1"/>
  <c r="EQG469" i="5" s="1"/>
  <c r="EQI469" i="5" s="1"/>
  <c r="EQK469" i="5" s="1"/>
  <c r="EQM469" i="5" s="1"/>
  <c r="EQO469" i="5" s="1"/>
  <c r="EQQ469" i="5" s="1"/>
  <c r="EQS469" i="5" s="1"/>
  <c r="EQU469" i="5" s="1"/>
  <c r="EQW469" i="5" s="1"/>
  <c r="EQY469" i="5" s="1"/>
  <c r="ERA469" i="5" s="1"/>
  <c r="ERC469" i="5" s="1"/>
  <c r="ERE469" i="5" s="1"/>
  <c r="ERG469" i="5" s="1"/>
  <c r="ERI469" i="5" s="1"/>
  <c r="ERK469" i="5" s="1"/>
  <c r="ERM469" i="5" s="1"/>
  <c r="ERO469" i="5" s="1"/>
  <c r="ERQ469" i="5" s="1"/>
  <c r="ERS469" i="5" s="1"/>
  <c r="ERU469" i="5" s="1"/>
  <c r="ERW469" i="5" s="1"/>
  <c r="ERY469" i="5" s="1"/>
  <c r="ESA469" i="5" s="1"/>
  <c r="ESC469" i="5" s="1"/>
  <c r="ESE469" i="5" s="1"/>
  <c r="ESG469" i="5" s="1"/>
  <c r="ESI469" i="5" s="1"/>
  <c r="ESK469" i="5" s="1"/>
  <c r="ESM469" i="5" s="1"/>
  <c r="ESO469" i="5" s="1"/>
  <c r="ESQ469" i="5" s="1"/>
  <c r="ESS469" i="5" s="1"/>
  <c r="ESU469" i="5" s="1"/>
  <c r="ESW469" i="5" s="1"/>
  <c r="ESY469" i="5" s="1"/>
  <c r="ETA469" i="5" s="1"/>
  <c r="ETC469" i="5" s="1"/>
  <c r="ETE469" i="5" s="1"/>
  <c r="ETG469" i="5" s="1"/>
  <c r="ETI469" i="5" s="1"/>
  <c r="ETK469" i="5" s="1"/>
  <c r="ETM469" i="5" s="1"/>
  <c r="ETO469" i="5" s="1"/>
  <c r="ETQ469" i="5" s="1"/>
  <c r="ETS469" i="5" s="1"/>
  <c r="ETU469" i="5" s="1"/>
  <c r="ETW469" i="5" s="1"/>
  <c r="ETY469" i="5" s="1"/>
  <c r="EUA469" i="5" s="1"/>
  <c r="EUC469" i="5" s="1"/>
  <c r="EUE469" i="5" s="1"/>
  <c r="EUG469" i="5" s="1"/>
  <c r="EUI469" i="5" s="1"/>
  <c r="EUK469" i="5" s="1"/>
  <c r="EUM469" i="5" s="1"/>
  <c r="EUO469" i="5" s="1"/>
  <c r="EUQ469" i="5" s="1"/>
  <c r="EUS469" i="5" s="1"/>
  <c r="EUU469" i="5" s="1"/>
  <c r="EUW469" i="5" s="1"/>
  <c r="EUY469" i="5" s="1"/>
  <c r="EVA469" i="5" s="1"/>
  <c r="EVC469" i="5" s="1"/>
  <c r="EVE469" i="5" s="1"/>
  <c r="EVG469" i="5" s="1"/>
  <c r="EVI469" i="5" s="1"/>
  <c r="EVK469" i="5" s="1"/>
  <c r="EVM469" i="5" s="1"/>
  <c r="EVO469" i="5" s="1"/>
  <c r="EVQ469" i="5" s="1"/>
  <c r="EVS469" i="5" s="1"/>
  <c r="EVU469" i="5" s="1"/>
  <c r="EVW469" i="5" s="1"/>
  <c r="EVY469" i="5" s="1"/>
  <c r="EWA469" i="5" s="1"/>
  <c r="EWC469" i="5" s="1"/>
  <c r="EWE469" i="5" s="1"/>
  <c r="EWG469" i="5" s="1"/>
  <c r="EWI469" i="5" s="1"/>
  <c r="EWK469" i="5" s="1"/>
  <c r="EWM469" i="5" s="1"/>
  <c r="EWO469" i="5" s="1"/>
  <c r="EWQ469" i="5" s="1"/>
  <c r="EWS469" i="5" s="1"/>
  <c r="EWU469" i="5" s="1"/>
  <c r="EWW469" i="5" s="1"/>
  <c r="EWY469" i="5" s="1"/>
  <c r="EXA469" i="5" s="1"/>
  <c r="EXC469" i="5" s="1"/>
  <c r="EXE469" i="5" s="1"/>
  <c r="EXG469" i="5" s="1"/>
  <c r="EXI469" i="5" s="1"/>
  <c r="EXK469" i="5" s="1"/>
  <c r="EXM469" i="5" s="1"/>
  <c r="EXO469" i="5" s="1"/>
  <c r="EXQ469" i="5" s="1"/>
  <c r="EXS469" i="5" s="1"/>
  <c r="EXU469" i="5" s="1"/>
  <c r="EXW469" i="5" s="1"/>
  <c r="EXY469" i="5" s="1"/>
  <c r="EYA469" i="5" s="1"/>
  <c r="EYC469" i="5" s="1"/>
  <c r="EYE469" i="5" s="1"/>
  <c r="EYG469" i="5" s="1"/>
  <c r="EYI469" i="5" s="1"/>
  <c r="EYK469" i="5" s="1"/>
  <c r="EYM469" i="5" s="1"/>
  <c r="EYO469" i="5" s="1"/>
  <c r="EYQ469" i="5" s="1"/>
  <c r="EYS469" i="5" s="1"/>
  <c r="EYU469" i="5" s="1"/>
  <c r="EYW469" i="5" s="1"/>
  <c r="EYY469" i="5" s="1"/>
  <c r="EZA469" i="5" s="1"/>
  <c r="EZC469" i="5" s="1"/>
  <c r="EZE469" i="5" s="1"/>
  <c r="EZG469" i="5" s="1"/>
  <c r="EZI469" i="5" s="1"/>
  <c r="EZK469" i="5" s="1"/>
  <c r="EZM469" i="5" s="1"/>
  <c r="EZO469" i="5" s="1"/>
  <c r="EZQ469" i="5" s="1"/>
  <c r="EZS469" i="5" s="1"/>
  <c r="EZU469" i="5" s="1"/>
  <c r="EZW469" i="5" s="1"/>
  <c r="EZY469" i="5" s="1"/>
  <c r="FAA469" i="5" s="1"/>
  <c r="FAC469" i="5" s="1"/>
  <c r="FAE469" i="5" s="1"/>
  <c r="FAG469" i="5" s="1"/>
  <c r="FAI469" i="5" s="1"/>
  <c r="FAK469" i="5" s="1"/>
  <c r="FAM469" i="5" s="1"/>
  <c r="FAO469" i="5" s="1"/>
  <c r="FAQ469" i="5" s="1"/>
  <c r="FAS469" i="5" s="1"/>
  <c r="FAU469" i="5" s="1"/>
  <c r="FAW469" i="5" s="1"/>
  <c r="FAY469" i="5" s="1"/>
  <c r="FBA469" i="5" s="1"/>
  <c r="FBC469" i="5" s="1"/>
  <c r="FBE469" i="5" s="1"/>
  <c r="FBG469" i="5" s="1"/>
  <c r="FBI469" i="5" s="1"/>
  <c r="FBK469" i="5" s="1"/>
  <c r="FBM469" i="5" s="1"/>
  <c r="FBO469" i="5" s="1"/>
  <c r="FBQ469" i="5" s="1"/>
  <c r="FBS469" i="5" s="1"/>
  <c r="FBU469" i="5" s="1"/>
  <c r="FBW469" i="5" s="1"/>
  <c r="FBY469" i="5" s="1"/>
  <c r="FCA469" i="5" s="1"/>
  <c r="FCC469" i="5" s="1"/>
  <c r="FCE469" i="5" s="1"/>
  <c r="FCG469" i="5" s="1"/>
  <c r="FCI469" i="5" s="1"/>
  <c r="FCK469" i="5" s="1"/>
  <c r="FCM469" i="5" s="1"/>
  <c r="FCO469" i="5" s="1"/>
  <c r="FCQ469" i="5" s="1"/>
  <c r="FCS469" i="5" s="1"/>
  <c r="FCU469" i="5" s="1"/>
  <c r="FCW469" i="5" s="1"/>
  <c r="FCY469" i="5" s="1"/>
  <c r="FDA469" i="5" s="1"/>
  <c r="FDC469" i="5" s="1"/>
  <c r="FDE469" i="5" s="1"/>
  <c r="FDG469" i="5" s="1"/>
  <c r="FDI469" i="5" s="1"/>
  <c r="FDK469" i="5" s="1"/>
  <c r="FDM469" i="5" s="1"/>
  <c r="FDO469" i="5" s="1"/>
  <c r="FDQ469" i="5" s="1"/>
  <c r="FDS469" i="5" s="1"/>
  <c r="FDU469" i="5" s="1"/>
  <c r="FDW469" i="5" s="1"/>
  <c r="FDY469" i="5" s="1"/>
  <c r="FEA469" i="5" s="1"/>
  <c r="FEC469" i="5" s="1"/>
  <c r="FEE469" i="5" s="1"/>
  <c r="FEG469" i="5" s="1"/>
  <c r="FEI469" i="5" s="1"/>
  <c r="FEK469" i="5" s="1"/>
  <c r="FEM469" i="5" s="1"/>
  <c r="FEO469" i="5" s="1"/>
  <c r="FEQ469" i="5" s="1"/>
  <c r="FES469" i="5" s="1"/>
  <c r="FEU469" i="5" s="1"/>
  <c r="FEW469" i="5" s="1"/>
  <c r="FEY469" i="5" s="1"/>
  <c r="FFA469" i="5" s="1"/>
  <c r="FFC469" i="5" s="1"/>
  <c r="FFE469" i="5" s="1"/>
  <c r="FFG469" i="5" s="1"/>
  <c r="FFI469" i="5" s="1"/>
  <c r="FFK469" i="5" s="1"/>
  <c r="FFM469" i="5" s="1"/>
  <c r="FFO469" i="5" s="1"/>
  <c r="FFQ469" i="5" s="1"/>
  <c r="FFS469" i="5" s="1"/>
  <c r="FFU469" i="5" s="1"/>
  <c r="FFW469" i="5" s="1"/>
  <c r="FFY469" i="5" s="1"/>
  <c r="FGA469" i="5" s="1"/>
  <c r="FGC469" i="5" s="1"/>
  <c r="FGE469" i="5" s="1"/>
  <c r="FGG469" i="5" s="1"/>
  <c r="FGI469" i="5" s="1"/>
  <c r="FGK469" i="5" s="1"/>
  <c r="FGM469" i="5" s="1"/>
  <c r="FGO469" i="5" s="1"/>
  <c r="FGQ469" i="5" s="1"/>
  <c r="FGS469" i="5" s="1"/>
  <c r="FGU469" i="5" s="1"/>
  <c r="FGW469" i="5" s="1"/>
  <c r="FGY469" i="5" s="1"/>
  <c r="FHA469" i="5" s="1"/>
  <c r="FHC469" i="5" s="1"/>
  <c r="FHE469" i="5" s="1"/>
  <c r="FHG469" i="5" s="1"/>
  <c r="FHI469" i="5" s="1"/>
  <c r="FHK469" i="5" s="1"/>
  <c r="FHM469" i="5" s="1"/>
  <c r="FHO469" i="5" s="1"/>
  <c r="FHQ469" i="5" s="1"/>
  <c r="FHS469" i="5" s="1"/>
  <c r="FHU469" i="5" s="1"/>
  <c r="FHW469" i="5" s="1"/>
  <c r="FHY469" i="5" s="1"/>
  <c r="FIA469" i="5" s="1"/>
  <c r="FIC469" i="5" s="1"/>
  <c r="FIE469" i="5" s="1"/>
  <c r="FIG469" i="5" s="1"/>
  <c r="FII469" i="5" s="1"/>
  <c r="FIK469" i="5" s="1"/>
  <c r="FIM469" i="5" s="1"/>
  <c r="FIO469" i="5" s="1"/>
  <c r="FIQ469" i="5" s="1"/>
  <c r="FIS469" i="5" s="1"/>
  <c r="FIU469" i="5" s="1"/>
  <c r="FIW469" i="5" s="1"/>
  <c r="FIY469" i="5" s="1"/>
  <c r="FJA469" i="5" s="1"/>
  <c r="FJC469" i="5" s="1"/>
  <c r="FJE469" i="5" s="1"/>
  <c r="FJG469" i="5" s="1"/>
  <c r="FJI469" i="5" s="1"/>
  <c r="FJK469" i="5" s="1"/>
  <c r="FJM469" i="5" s="1"/>
  <c r="FJO469" i="5" s="1"/>
  <c r="FJQ469" i="5" s="1"/>
  <c r="FJS469" i="5" s="1"/>
  <c r="FJU469" i="5" s="1"/>
  <c r="FJW469" i="5" s="1"/>
  <c r="FJY469" i="5" s="1"/>
  <c r="FKA469" i="5" s="1"/>
  <c r="FKC469" i="5" s="1"/>
  <c r="FKE469" i="5" s="1"/>
  <c r="FKG469" i="5" s="1"/>
  <c r="FKI469" i="5" s="1"/>
  <c r="FKK469" i="5" s="1"/>
  <c r="FKM469" i="5" s="1"/>
  <c r="FKO469" i="5" s="1"/>
  <c r="FKQ469" i="5" s="1"/>
  <c r="FKS469" i="5" s="1"/>
  <c r="FKU469" i="5" s="1"/>
  <c r="FKW469" i="5" s="1"/>
  <c r="FKY469" i="5" s="1"/>
  <c r="FLA469" i="5" s="1"/>
  <c r="FLC469" i="5" s="1"/>
  <c r="FLE469" i="5" s="1"/>
  <c r="FLG469" i="5" s="1"/>
  <c r="FLI469" i="5" s="1"/>
  <c r="FLK469" i="5" s="1"/>
  <c r="FLM469" i="5" s="1"/>
  <c r="FLO469" i="5" s="1"/>
  <c r="FLQ469" i="5" s="1"/>
  <c r="FLS469" i="5" s="1"/>
  <c r="FLU469" i="5" s="1"/>
  <c r="FLW469" i="5" s="1"/>
  <c r="FLY469" i="5" s="1"/>
  <c r="FMA469" i="5" s="1"/>
  <c r="FMC469" i="5" s="1"/>
  <c r="FME469" i="5" s="1"/>
  <c r="FMG469" i="5" s="1"/>
  <c r="FMI469" i="5" s="1"/>
  <c r="FMK469" i="5" s="1"/>
  <c r="FMM469" i="5" s="1"/>
  <c r="FMO469" i="5" s="1"/>
  <c r="FMQ469" i="5" s="1"/>
  <c r="FMS469" i="5" s="1"/>
  <c r="FMU469" i="5" s="1"/>
  <c r="FMW469" i="5" s="1"/>
  <c r="FMY469" i="5" s="1"/>
  <c r="FNA469" i="5" s="1"/>
  <c r="FNC469" i="5" s="1"/>
  <c r="FNE469" i="5" s="1"/>
  <c r="FNG469" i="5" s="1"/>
  <c r="FNI469" i="5" s="1"/>
  <c r="FNK469" i="5" s="1"/>
  <c r="FNM469" i="5" s="1"/>
  <c r="FNO469" i="5" s="1"/>
  <c r="FNQ469" i="5" s="1"/>
  <c r="FNS469" i="5" s="1"/>
  <c r="FNU469" i="5" s="1"/>
  <c r="FNW469" i="5" s="1"/>
  <c r="FNY469" i="5" s="1"/>
  <c r="FOA469" i="5" s="1"/>
  <c r="FOC469" i="5" s="1"/>
  <c r="FOE469" i="5" s="1"/>
  <c r="FOG469" i="5" s="1"/>
  <c r="FOI469" i="5" s="1"/>
  <c r="FOK469" i="5" s="1"/>
  <c r="FOM469" i="5" s="1"/>
  <c r="FOO469" i="5" s="1"/>
  <c r="FOQ469" i="5" s="1"/>
  <c r="FOS469" i="5" s="1"/>
  <c r="FOU469" i="5" s="1"/>
  <c r="FOW469" i="5" s="1"/>
  <c r="FOY469" i="5" s="1"/>
  <c r="FPA469" i="5" s="1"/>
  <c r="FPC469" i="5" s="1"/>
  <c r="FPE469" i="5" s="1"/>
  <c r="FPG469" i="5" s="1"/>
  <c r="FPI469" i="5" s="1"/>
  <c r="FPK469" i="5" s="1"/>
  <c r="FPM469" i="5" s="1"/>
  <c r="FPO469" i="5" s="1"/>
  <c r="FPQ469" i="5" s="1"/>
  <c r="FPS469" i="5" s="1"/>
  <c r="FPU469" i="5" s="1"/>
  <c r="FPW469" i="5" s="1"/>
  <c r="FPY469" i="5" s="1"/>
  <c r="FQA469" i="5" s="1"/>
  <c r="FQC469" i="5" s="1"/>
  <c r="FQE469" i="5" s="1"/>
  <c r="FQG469" i="5" s="1"/>
  <c r="FQI469" i="5" s="1"/>
  <c r="FQK469" i="5" s="1"/>
  <c r="FQM469" i="5" s="1"/>
  <c r="FQO469" i="5" s="1"/>
  <c r="FQQ469" i="5" s="1"/>
  <c r="FQS469" i="5" s="1"/>
  <c r="FQU469" i="5" s="1"/>
  <c r="FQW469" i="5" s="1"/>
  <c r="FQY469" i="5" s="1"/>
  <c r="FRA469" i="5" s="1"/>
  <c r="FRC469" i="5" s="1"/>
  <c r="FRE469" i="5" s="1"/>
  <c r="FRG469" i="5" s="1"/>
  <c r="FRI469" i="5" s="1"/>
  <c r="FRK469" i="5" s="1"/>
  <c r="FRM469" i="5" s="1"/>
  <c r="FRO469" i="5" s="1"/>
  <c r="FRQ469" i="5" s="1"/>
  <c r="FRS469" i="5" s="1"/>
  <c r="FRU469" i="5" s="1"/>
  <c r="FRW469" i="5" s="1"/>
  <c r="FRY469" i="5" s="1"/>
  <c r="FSA469" i="5" s="1"/>
  <c r="FSC469" i="5" s="1"/>
  <c r="FSE469" i="5" s="1"/>
  <c r="FSG469" i="5" s="1"/>
  <c r="FSI469" i="5" s="1"/>
  <c r="FSK469" i="5" s="1"/>
  <c r="FSM469" i="5" s="1"/>
  <c r="FSO469" i="5" s="1"/>
  <c r="FSQ469" i="5" s="1"/>
  <c r="FSS469" i="5" s="1"/>
  <c r="FSU469" i="5" s="1"/>
  <c r="FSW469" i="5" s="1"/>
  <c r="FSY469" i="5" s="1"/>
  <c r="FTA469" i="5" s="1"/>
  <c r="FTC469" i="5" s="1"/>
  <c r="FTE469" i="5" s="1"/>
  <c r="FTG469" i="5" s="1"/>
  <c r="FTI469" i="5" s="1"/>
  <c r="FTK469" i="5" s="1"/>
  <c r="FTM469" i="5" s="1"/>
  <c r="FTO469" i="5" s="1"/>
  <c r="FTQ469" i="5" s="1"/>
  <c r="FTS469" i="5" s="1"/>
  <c r="FTU469" i="5" s="1"/>
  <c r="FTW469" i="5" s="1"/>
  <c r="FTY469" i="5" s="1"/>
  <c r="FUA469" i="5" s="1"/>
  <c r="FUC469" i="5" s="1"/>
  <c r="FUE469" i="5" s="1"/>
  <c r="FUG469" i="5" s="1"/>
  <c r="FUI469" i="5" s="1"/>
  <c r="FUK469" i="5" s="1"/>
  <c r="FUM469" i="5" s="1"/>
  <c r="FUO469" i="5" s="1"/>
  <c r="FUQ469" i="5" s="1"/>
  <c r="FUS469" i="5" s="1"/>
  <c r="FUU469" i="5" s="1"/>
  <c r="FUW469" i="5" s="1"/>
  <c r="FUY469" i="5" s="1"/>
  <c r="FVA469" i="5" s="1"/>
  <c r="FVC469" i="5" s="1"/>
  <c r="FVE469" i="5" s="1"/>
  <c r="FVG469" i="5" s="1"/>
  <c r="FVI469" i="5" s="1"/>
  <c r="FVK469" i="5" s="1"/>
  <c r="FVM469" i="5" s="1"/>
  <c r="FVO469" i="5" s="1"/>
  <c r="FVQ469" i="5" s="1"/>
  <c r="FVS469" i="5" s="1"/>
  <c r="FVU469" i="5" s="1"/>
  <c r="FVW469" i="5" s="1"/>
  <c r="FVY469" i="5" s="1"/>
  <c r="FWA469" i="5" s="1"/>
  <c r="FWC469" i="5" s="1"/>
  <c r="FWE469" i="5" s="1"/>
  <c r="FWG469" i="5" s="1"/>
  <c r="FWI469" i="5" s="1"/>
  <c r="FWK469" i="5" s="1"/>
  <c r="FWM469" i="5" s="1"/>
  <c r="FWO469" i="5" s="1"/>
  <c r="FWQ469" i="5" s="1"/>
  <c r="FWS469" i="5" s="1"/>
  <c r="FWU469" i="5" s="1"/>
  <c r="FWW469" i="5" s="1"/>
  <c r="FWY469" i="5" s="1"/>
  <c r="FXA469" i="5" s="1"/>
  <c r="FXC469" i="5" s="1"/>
  <c r="FXE469" i="5" s="1"/>
  <c r="FXG469" i="5" s="1"/>
  <c r="FXI469" i="5" s="1"/>
  <c r="FXK469" i="5" s="1"/>
  <c r="FXM469" i="5" s="1"/>
  <c r="FXO469" i="5" s="1"/>
  <c r="FXQ469" i="5" s="1"/>
  <c r="FXS469" i="5" s="1"/>
  <c r="FXU469" i="5" s="1"/>
  <c r="FXW469" i="5" s="1"/>
  <c r="FXY469" i="5" s="1"/>
  <c r="FYA469" i="5" s="1"/>
  <c r="FYC469" i="5" s="1"/>
  <c r="FYE469" i="5" s="1"/>
  <c r="FYG469" i="5" s="1"/>
  <c r="FYI469" i="5" s="1"/>
  <c r="FYK469" i="5" s="1"/>
  <c r="FYM469" i="5" s="1"/>
  <c r="FYO469" i="5" s="1"/>
  <c r="FYQ469" i="5" s="1"/>
  <c r="FYS469" i="5" s="1"/>
  <c r="FYU469" i="5" s="1"/>
  <c r="FYW469" i="5" s="1"/>
  <c r="FYY469" i="5" s="1"/>
  <c r="FZA469" i="5" s="1"/>
  <c r="FZC469" i="5" s="1"/>
  <c r="FZE469" i="5" s="1"/>
  <c r="FZG469" i="5" s="1"/>
  <c r="FZI469" i="5" s="1"/>
  <c r="FZK469" i="5" s="1"/>
  <c r="FZM469" i="5" s="1"/>
  <c r="FZO469" i="5" s="1"/>
  <c r="FZQ469" i="5" s="1"/>
  <c r="FZS469" i="5" s="1"/>
  <c r="FZU469" i="5" s="1"/>
  <c r="FZW469" i="5" s="1"/>
  <c r="FZY469" i="5" s="1"/>
  <c r="GAA469" i="5" s="1"/>
  <c r="GAC469" i="5" s="1"/>
  <c r="GAE469" i="5" s="1"/>
  <c r="GAG469" i="5" s="1"/>
  <c r="GAI469" i="5" s="1"/>
  <c r="GAK469" i="5" s="1"/>
  <c r="GAM469" i="5" s="1"/>
  <c r="GAO469" i="5" s="1"/>
  <c r="GAQ469" i="5" s="1"/>
  <c r="GAS469" i="5" s="1"/>
  <c r="GAU469" i="5" s="1"/>
  <c r="GAW469" i="5" s="1"/>
  <c r="GAY469" i="5" s="1"/>
  <c r="GBA469" i="5" s="1"/>
  <c r="GBC469" i="5" s="1"/>
  <c r="GBE469" i="5" s="1"/>
  <c r="GBG469" i="5" s="1"/>
  <c r="GBI469" i="5" s="1"/>
  <c r="GBK469" i="5" s="1"/>
  <c r="GBM469" i="5" s="1"/>
  <c r="GBO469" i="5" s="1"/>
  <c r="GBQ469" i="5" s="1"/>
  <c r="GBS469" i="5" s="1"/>
  <c r="GBU469" i="5" s="1"/>
  <c r="GBW469" i="5" s="1"/>
  <c r="GBY469" i="5" s="1"/>
  <c r="GCA469" i="5" s="1"/>
  <c r="GCC469" i="5" s="1"/>
  <c r="GCE469" i="5" s="1"/>
  <c r="GCG469" i="5" s="1"/>
  <c r="GCI469" i="5" s="1"/>
  <c r="GCK469" i="5" s="1"/>
  <c r="GCM469" i="5" s="1"/>
  <c r="GCO469" i="5" s="1"/>
  <c r="GCQ469" i="5" s="1"/>
  <c r="GCS469" i="5" s="1"/>
  <c r="GCU469" i="5" s="1"/>
  <c r="GCW469" i="5" s="1"/>
  <c r="GCY469" i="5" s="1"/>
  <c r="GDA469" i="5" s="1"/>
  <c r="GDC469" i="5" s="1"/>
  <c r="GDE469" i="5" s="1"/>
  <c r="GDG469" i="5" s="1"/>
  <c r="GDI469" i="5" s="1"/>
  <c r="GDK469" i="5" s="1"/>
  <c r="GDM469" i="5" s="1"/>
  <c r="GDO469" i="5" s="1"/>
  <c r="GDQ469" i="5" s="1"/>
  <c r="GDS469" i="5" s="1"/>
  <c r="GDU469" i="5" s="1"/>
  <c r="GDW469" i="5" s="1"/>
  <c r="GDY469" i="5" s="1"/>
  <c r="GEA469" i="5" s="1"/>
  <c r="GEC469" i="5" s="1"/>
  <c r="GEE469" i="5" s="1"/>
  <c r="GEG469" i="5" s="1"/>
  <c r="GEI469" i="5" s="1"/>
  <c r="GEK469" i="5" s="1"/>
  <c r="GEM469" i="5" s="1"/>
  <c r="GEO469" i="5" s="1"/>
  <c r="GEQ469" i="5" s="1"/>
  <c r="GES469" i="5" s="1"/>
  <c r="GEU469" i="5" s="1"/>
  <c r="GEW469" i="5" s="1"/>
  <c r="GEY469" i="5" s="1"/>
  <c r="GFA469" i="5" s="1"/>
  <c r="GFC469" i="5" s="1"/>
  <c r="GFE469" i="5" s="1"/>
  <c r="GFG469" i="5" s="1"/>
  <c r="GFI469" i="5" s="1"/>
  <c r="GFK469" i="5" s="1"/>
  <c r="GFM469" i="5" s="1"/>
  <c r="GFO469" i="5" s="1"/>
  <c r="GFQ469" i="5" s="1"/>
  <c r="GFS469" i="5" s="1"/>
  <c r="GFU469" i="5" s="1"/>
  <c r="GFW469" i="5" s="1"/>
  <c r="GFY469" i="5" s="1"/>
  <c r="GGA469" i="5" s="1"/>
  <c r="GGC469" i="5" s="1"/>
  <c r="GGE469" i="5" s="1"/>
  <c r="GGG469" i="5" s="1"/>
  <c r="GGI469" i="5" s="1"/>
  <c r="GGK469" i="5" s="1"/>
  <c r="GGM469" i="5" s="1"/>
  <c r="GGO469" i="5" s="1"/>
  <c r="GGQ469" i="5" s="1"/>
  <c r="GGS469" i="5" s="1"/>
  <c r="GGU469" i="5" s="1"/>
  <c r="GGW469" i="5" s="1"/>
  <c r="GGY469" i="5" s="1"/>
  <c r="GHA469" i="5" s="1"/>
  <c r="GHC469" i="5" s="1"/>
  <c r="GHE469" i="5" s="1"/>
  <c r="GHG469" i="5" s="1"/>
  <c r="GHI469" i="5" s="1"/>
  <c r="GHK469" i="5" s="1"/>
  <c r="GHM469" i="5" s="1"/>
  <c r="GHO469" i="5" s="1"/>
  <c r="GHQ469" i="5" s="1"/>
  <c r="GHS469" i="5" s="1"/>
  <c r="GHU469" i="5" s="1"/>
  <c r="GHW469" i="5" s="1"/>
  <c r="GHY469" i="5" s="1"/>
  <c r="GIA469" i="5" s="1"/>
  <c r="GIC469" i="5" s="1"/>
  <c r="GIE469" i="5" s="1"/>
  <c r="GIG469" i="5" s="1"/>
  <c r="GII469" i="5" s="1"/>
  <c r="GIK469" i="5" s="1"/>
  <c r="GIM469" i="5" s="1"/>
  <c r="GIO469" i="5" s="1"/>
  <c r="GIQ469" i="5" s="1"/>
  <c r="GIS469" i="5" s="1"/>
  <c r="GIU469" i="5" s="1"/>
  <c r="GIW469" i="5" s="1"/>
  <c r="GIY469" i="5" s="1"/>
  <c r="GJA469" i="5" s="1"/>
  <c r="GJC469" i="5" s="1"/>
  <c r="GJE469" i="5" s="1"/>
  <c r="GJG469" i="5" s="1"/>
  <c r="GJI469" i="5" s="1"/>
  <c r="GJK469" i="5" s="1"/>
  <c r="GJM469" i="5" s="1"/>
  <c r="GJO469" i="5" s="1"/>
  <c r="GJQ469" i="5" s="1"/>
  <c r="GJS469" i="5" s="1"/>
  <c r="GJU469" i="5" s="1"/>
  <c r="GJW469" i="5" s="1"/>
  <c r="GJY469" i="5" s="1"/>
  <c r="GKA469" i="5" s="1"/>
  <c r="GKC469" i="5" s="1"/>
  <c r="GKE469" i="5" s="1"/>
  <c r="GKG469" i="5" s="1"/>
  <c r="GKI469" i="5" s="1"/>
  <c r="GKK469" i="5" s="1"/>
  <c r="GKM469" i="5" s="1"/>
  <c r="GKO469" i="5" s="1"/>
  <c r="GKQ469" i="5" s="1"/>
  <c r="GKS469" i="5" s="1"/>
  <c r="GKU469" i="5" s="1"/>
  <c r="GKW469" i="5" s="1"/>
  <c r="GKY469" i="5" s="1"/>
  <c r="GLA469" i="5" s="1"/>
  <c r="GLC469" i="5" s="1"/>
  <c r="GLE469" i="5" s="1"/>
  <c r="GLG469" i="5" s="1"/>
  <c r="GLI469" i="5" s="1"/>
  <c r="GLK469" i="5" s="1"/>
  <c r="GLM469" i="5" s="1"/>
  <c r="GLO469" i="5" s="1"/>
  <c r="GLQ469" i="5" s="1"/>
  <c r="GLS469" i="5" s="1"/>
  <c r="GLU469" i="5" s="1"/>
  <c r="GLW469" i="5" s="1"/>
  <c r="GLY469" i="5" s="1"/>
  <c r="GMA469" i="5" s="1"/>
  <c r="GMC469" i="5" s="1"/>
  <c r="GME469" i="5" s="1"/>
  <c r="GMG469" i="5" s="1"/>
  <c r="GMI469" i="5" s="1"/>
  <c r="GMK469" i="5" s="1"/>
  <c r="GMM469" i="5" s="1"/>
  <c r="GMO469" i="5" s="1"/>
  <c r="GMQ469" i="5" s="1"/>
  <c r="GMS469" i="5" s="1"/>
  <c r="GMU469" i="5" s="1"/>
  <c r="GMW469" i="5" s="1"/>
  <c r="GMY469" i="5" s="1"/>
  <c r="GNA469" i="5" s="1"/>
  <c r="GNC469" i="5" s="1"/>
  <c r="GNE469" i="5" s="1"/>
  <c r="GNG469" i="5" s="1"/>
  <c r="GNI469" i="5" s="1"/>
  <c r="GNK469" i="5" s="1"/>
  <c r="GNM469" i="5" s="1"/>
  <c r="GNO469" i="5" s="1"/>
  <c r="GNQ469" i="5" s="1"/>
  <c r="GNS469" i="5" s="1"/>
  <c r="GNU469" i="5" s="1"/>
  <c r="GNW469" i="5" s="1"/>
  <c r="GNY469" i="5" s="1"/>
  <c r="GOA469" i="5" s="1"/>
  <c r="GOC469" i="5" s="1"/>
  <c r="GOE469" i="5" s="1"/>
  <c r="GOG469" i="5" s="1"/>
  <c r="GOI469" i="5" s="1"/>
  <c r="GOK469" i="5" s="1"/>
  <c r="GOM469" i="5" s="1"/>
  <c r="GOO469" i="5" s="1"/>
  <c r="GOQ469" i="5" s="1"/>
  <c r="GOS469" i="5" s="1"/>
  <c r="GOU469" i="5" s="1"/>
  <c r="GOW469" i="5" s="1"/>
  <c r="GOY469" i="5" s="1"/>
  <c r="GPA469" i="5" s="1"/>
  <c r="GPC469" i="5" s="1"/>
  <c r="GPE469" i="5" s="1"/>
  <c r="GPG469" i="5" s="1"/>
  <c r="GPI469" i="5" s="1"/>
  <c r="GPK469" i="5" s="1"/>
  <c r="GPM469" i="5" s="1"/>
  <c r="GPO469" i="5" s="1"/>
  <c r="GPQ469" i="5" s="1"/>
  <c r="GPS469" i="5" s="1"/>
  <c r="GPU469" i="5" s="1"/>
  <c r="GPW469" i="5" s="1"/>
  <c r="GPY469" i="5" s="1"/>
  <c r="GQA469" i="5" s="1"/>
  <c r="GQC469" i="5" s="1"/>
  <c r="GQE469" i="5" s="1"/>
  <c r="GQG469" i="5" s="1"/>
  <c r="GQI469" i="5" s="1"/>
  <c r="GQK469" i="5" s="1"/>
  <c r="GQM469" i="5" s="1"/>
  <c r="GQO469" i="5" s="1"/>
  <c r="GQQ469" i="5" s="1"/>
  <c r="GQS469" i="5" s="1"/>
  <c r="GQU469" i="5" s="1"/>
  <c r="GQW469" i="5" s="1"/>
  <c r="GQY469" i="5" s="1"/>
  <c r="GRA469" i="5" s="1"/>
  <c r="GRC469" i="5" s="1"/>
  <c r="GRE469" i="5" s="1"/>
  <c r="GRG469" i="5" s="1"/>
  <c r="GRI469" i="5" s="1"/>
  <c r="GRK469" i="5" s="1"/>
  <c r="GRM469" i="5" s="1"/>
  <c r="GRO469" i="5" s="1"/>
  <c r="GRQ469" i="5" s="1"/>
  <c r="GRS469" i="5" s="1"/>
  <c r="GRU469" i="5" s="1"/>
  <c r="GRW469" i="5" s="1"/>
  <c r="GRY469" i="5" s="1"/>
  <c r="GSA469" i="5" s="1"/>
  <c r="GSC469" i="5" s="1"/>
  <c r="GSE469" i="5" s="1"/>
  <c r="GSG469" i="5" s="1"/>
  <c r="GSI469" i="5" s="1"/>
  <c r="GSK469" i="5" s="1"/>
  <c r="GSM469" i="5" s="1"/>
  <c r="GSO469" i="5" s="1"/>
  <c r="GSQ469" i="5" s="1"/>
  <c r="GSS469" i="5" s="1"/>
  <c r="GSU469" i="5" s="1"/>
  <c r="GSW469" i="5" s="1"/>
  <c r="GSY469" i="5" s="1"/>
  <c r="GTA469" i="5" s="1"/>
  <c r="GTC469" i="5" s="1"/>
  <c r="GTE469" i="5" s="1"/>
  <c r="GTG469" i="5" s="1"/>
  <c r="GTI469" i="5" s="1"/>
  <c r="GTK469" i="5" s="1"/>
  <c r="GTM469" i="5" s="1"/>
  <c r="GTO469" i="5" s="1"/>
  <c r="GTQ469" i="5" s="1"/>
  <c r="GTS469" i="5" s="1"/>
  <c r="GTU469" i="5" s="1"/>
  <c r="GTW469" i="5" s="1"/>
  <c r="GTY469" i="5" s="1"/>
  <c r="GUA469" i="5" s="1"/>
  <c r="GUC469" i="5" s="1"/>
  <c r="GUE469" i="5" s="1"/>
  <c r="GUG469" i="5" s="1"/>
  <c r="GUI469" i="5" s="1"/>
  <c r="GUK469" i="5" s="1"/>
  <c r="GUM469" i="5" s="1"/>
  <c r="GUO469" i="5" s="1"/>
  <c r="GUQ469" i="5" s="1"/>
  <c r="GUS469" i="5" s="1"/>
  <c r="GUU469" i="5" s="1"/>
  <c r="GUW469" i="5" s="1"/>
  <c r="GUY469" i="5" s="1"/>
  <c r="GVA469" i="5" s="1"/>
  <c r="GVC469" i="5" s="1"/>
  <c r="GVE469" i="5" s="1"/>
  <c r="GVG469" i="5" s="1"/>
  <c r="GVI469" i="5" s="1"/>
  <c r="GVK469" i="5" s="1"/>
  <c r="GVM469" i="5" s="1"/>
  <c r="GVO469" i="5" s="1"/>
  <c r="GVQ469" i="5" s="1"/>
  <c r="GVS469" i="5" s="1"/>
  <c r="GVU469" i="5" s="1"/>
  <c r="GVW469" i="5" s="1"/>
  <c r="GVY469" i="5" s="1"/>
  <c r="GWA469" i="5" s="1"/>
  <c r="GWC469" i="5" s="1"/>
  <c r="GWE469" i="5" s="1"/>
  <c r="GWG469" i="5" s="1"/>
  <c r="GWI469" i="5" s="1"/>
  <c r="GWK469" i="5" s="1"/>
  <c r="GWM469" i="5" s="1"/>
  <c r="GWO469" i="5" s="1"/>
  <c r="GWQ469" i="5" s="1"/>
  <c r="GWS469" i="5" s="1"/>
  <c r="GWU469" i="5" s="1"/>
  <c r="GWW469" i="5" s="1"/>
  <c r="GWY469" i="5" s="1"/>
  <c r="GXA469" i="5" s="1"/>
  <c r="GXC469" i="5" s="1"/>
  <c r="GXE469" i="5" s="1"/>
  <c r="GXG469" i="5" s="1"/>
  <c r="GXI469" i="5" s="1"/>
  <c r="GXK469" i="5" s="1"/>
  <c r="GXM469" i="5" s="1"/>
  <c r="GXO469" i="5" s="1"/>
  <c r="GXQ469" i="5" s="1"/>
  <c r="GXS469" i="5" s="1"/>
  <c r="GXU469" i="5" s="1"/>
  <c r="GXW469" i="5" s="1"/>
  <c r="GXY469" i="5" s="1"/>
  <c r="GYA469" i="5" s="1"/>
  <c r="GYC469" i="5" s="1"/>
  <c r="GYE469" i="5" s="1"/>
  <c r="GYG469" i="5" s="1"/>
  <c r="GYI469" i="5" s="1"/>
  <c r="GYK469" i="5" s="1"/>
  <c r="GYM469" i="5" s="1"/>
  <c r="GYO469" i="5" s="1"/>
  <c r="GYQ469" i="5" s="1"/>
  <c r="GYS469" i="5" s="1"/>
  <c r="GYU469" i="5" s="1"/>
  <c r="GYW469" i="5" s="1"/>
  <c r="GYY469" i="5" s="1"/>
  <c r="GZA469" i="5" s="1"/>
  <c r="GZC469" i="5" s="1"/>
  <c r="GZE469" i="5" s="1"/>
  <c r="GZG469" i="5" s="1"/>
  <c r="GZI469" i="5" s="1"/>
  <c r="GZK469" i="5" s="1"/>
  <c r="GZM469" i="5" s="1"/>
  <c r="GZO469" i="5" s="1"/>
  <c r="GZQ469" i="5" s="1"/>
  <c r="GZS469" i="5" s="1"/>
  <c r="GZU469" i="5" s="1"/>
  <c r="GZW469" i="5" s="1"/>
  <c r="GZY469" i="5" s="1"/>
  <c r="HAA469" i="5" s="1"/>
  <c r="HAC469" i="5" s="1"/>
  <c r="HAE469" i="5" s="1"/>
  <c r="HAG469" i="5" s="1"/>
  <c r="HAI469" i="5" s="1"/>
  <c r="HAK469" i="5" s="1"/>
  <c r="HAM469" i="5" s="1"/>
  <c r="HAO469" i="5" s="1"/>
  <c r="HAQ469" i="5" s="1"/>
  <c r="HAS469" i="5" s="1"/>
  <c r="HAU469" i="5" s="1"/>
  <c r="HAW469" i="5" s="1"/>
  <c r="HAY469" i="5" s="1"/>
  <c r="HBA469" i="5" s="1"/>
  <c r="HBC469" i="5" s="1"/>
  <c r="HBE469" i="5" s="1"/>
  <c r="HBG469" i="5" s="1"/>
  <c r="HBI469" i="5" s="1"/>
  <c r="HBK469" i="5" s="1"/>
  <c r="HBM469" i="5" s="1"/>
  <c r="HBO469" i="5" s="1"/>
  <c r="HBQ469" i="5" s="1"/>
  <c r="HBS469" i="5" s="1"/>
  <c r="HBU469" i="5" s="1"/>
  <c r="HBW469" i="5" s="1"/>
  <c r="HBY469" i="5" s="1"/>
  <c r="HCA469" i="5" s="1"/>
  <c r="HCC469" i="5" s="1"/>
  <c r="HCE469" i="5" s="1"/>
  <c r="HCG469" i="5" s="1"/>
  <c r="HCI469" i="5" s="1"/>
  <c r="HCK469" i="5" s="1"/>
  <c r="HCM469" i="5" s="1"/>
  <c r="HCO469" i="5" s="1"/>
  <c r="HCQ469" i="5" s="1"/>
  <c r="HCS469" i="5" s="1"/>
  <c r="HCU469" i="5" s="1"/>
  <c r="HCW469" i="5" s="1"/>
  <c r="HCY469" i="5" s="1"/>
  <c r="HDA469" i="5" s="1"/>
  <c r="HDC469" i="5" s="1"/>
  <c r="HDE469" i="5" s="1"/>
  <c r="HDG469" i="5" s="1"/>
  <c r="HDI469" i="5" s="1"/>
  <c r="HDK469" i="5" s="1"/>
  <c r="HDM469" i="5" s="1"/>
  <c r="HDO469" i="5" s="1"/>
  <c r="HDQ469" i="5" s="1"/>
  <c r="HDS469" i="5" s="1"/>
  <c r="HDU469" i="5" s="1"/>
  <c r="HDW469" i="5" s="1"/>
  <c r="HDY469" i="5" s="1"/>
  <c r="HEA469" i="5" s="1"/>
  <c r="HEC469" i="5" s="1"/>
  <c r="HEE469" i="5" s="1"/>
  <c r="HEG469" i="5" s="1"/>
  <c r="HEI469" i="5" s="1"/>
  <c r="HEK469" i="5" s="1"/>
  <c r="HEM469" i="5" s="1"/>
  <c r="HEO469" i="5" s="1"/>
  <c r="HEQ469" i="5" s="1"/>
  <c r="HES469" i="5" s="1"/>
  <c r="HEU469" i="5" s="1"/>
  <c r="HEW469" i="5" s="1"/>
  <c r="HEY469" i="5" s="1"/>
  <c r="HFA469" i="5" s="1"/>
  <c r="HFC469" i="5" s="1"/>
  <c r="HFE469" i="5" s="1"/>
  <c r="HFG469" i="5" s="1"/>
  <c r="HFI469" i="5" s="1"/>
  <c r="HFK469" i="5" s="1"/>
  <c r="HFM469" i="5" s="1"/>
  <c r="HFO469" i="5" s="1"/>
  <c r="HFQ469" i="5" s="1"/>
  <c r="HFS469" i="5" s="1"/>
  <c r="HFU469" i="5" s="1"/>
  <c r="HFW469" i="5" s="1"/>
  <c r="HFY469" i="5" s="1"/>
  <c r="HGA469" i="5" s="1"/>
  <c r="HGC469" i="5" s="1"/>
  <c r="HGE469" i="5" s="1"/>
  <c r="HGG469" i="5" s="1"/>
  <c r="HGI469" i="5" s="1"/>
  <c r="HGK469" i="5" s="1"/>
  <c r="HGM469" i="5" s="1"/>
  <c r="HGO469" i="5" s="1"/>
  <c r="HGQ469" i="5" s="1"/>
  <c r="HGS469" i="5" s="1"/>
  <c r="HGU469" i="5" s="1"/>
  <c r="HGW469" i="5" s="1"/>
  <c r="HGY469" i="5" s="1"/>
  <c r="HHA469" i="5" s="1"/>
  <c r="HHC469" i="5" s="1"/>
  <c r="HHE469" i="5" s="1"/>
  <c r="HHG469" i="5" s="1"/>
  <c r="HHI469" i="5" s="1"/>
  <c r="HHK469" i="5" s="1"/>
  <c r="HHM469" i="5" s="1"/>
  <c r="HHO469" i="5" s="1"/>
  <c r="HHQ469" i="5" s="1"/>
  <c r="HHS469" i="5" s="1"/>
  <c r="HHU469" i="5" s="1"/>
  <c r="HHW469" i="5" s="1"/>
  <c r="HHY469" i="5" s="1"/>
  <c r="HIA469" i="5" s="1"/>
  <c r="HIC469" i="5" s="1"/>
  <c r="HIE469" i="5" s="1"/>
  <c r="HIG469" i="5" s="1"/>
  <c r="HII469" i="5" s="1"/>
  <c r="HIK469" i="5" s="1"/>
  <c r="HIM469" i="5" s="1"/>
  <c r="HIO469" i="5" s="1"/>
  <c r="HIQ469" i="5" s="1"/>
  <c r="HIS469" i="5" s="1"/>
  <c r="HIU469" i="5" s="1"/>
  <c r="HIW469" i="5" s="1"/>
  <c r="HIY469" i="5" s="1"/>
  <c r="HJA469" i="5" s="1"/>
  <c r="HJC469" i="5" s="1"/>
  <c r="HJE469" i="5" s="1"/>
  <c r="HJG469" i="5" s="1"/>
  <c r="HJI469" i="5" s="1"/>
  <c r="HJK469" i="5" s="1"/>
  <c r="HJM469" i="5" s="1"/>
  <c r="HJO469" i="5" s="1"/>
  <c r="HJQ469" i="5" s="1"/>
  <c r="HJS469" i="5" s="1"/>
  <c r="HJU469" i="5" s="1"/>
  <c r="HJW469" i="5" s="1"/>
  <c r="HJY469" i="5" s="1"/>
  <c r="HKA469" i="5" s="1"/>
  <c r="HKC469" i="5" s="1"/>
  <c r="HKE469" i="5" s="1"/>
  <c r="HKG469" i="5" s="1"/>
  <c r="HKI469" i="5" s="1"/>
  <c r="HKK469" i="5" s="1"/>
  <c r="HKM469" i="5" s="1"/>
  <c r="HKO469" i="5" s="1"/>
  <c r="HKQ469" i="5" s="1"/>
  <c r="HKS469" i="5" s="1"/>
  <c r="HKU469" i="5" s="1"/>
  <c r="HKW469" i="5" s="1"/>
  <c r="HKY469" i="5" s="1"/>
  <c r="HLA469" i="5" s="1"/>
  <c r="HLC469" i="5" s="1"/>
  <c r="HLE469" i="5" s="1"/>
  <c r="HLG469" i="5" s="1"/>
  <c r="HLI469" i="5" s="1"/>
  <c r="HLK469" i="5" s="1"/>
  <c r="HLM469" i="5" s="1"/>
  <c r="HLO469" i="5" s="1"/>
  <c r="HLQ469" i="5" s="1"/>
  <c r="HLS469" i="5" s="1"/>
  <c r="HLU469" i="5" s="1"/>
  <c r="HLW469" i="5" s="1"/>
  <c r="HLY469" i="5" s="1"/>
  <c r="HMA469" i="5" s="1"/>
  <c r="HMC469" i="5" s="1"/>
  <c r="HME469" i="5" s="1"/>
  <c r="HMG469" i="5" s="1"/>
  <c r="HMI469" i="5" s="1"/>
  <c r="HMK469" i="5" s="1"/>
  <c r="HMM469" i="5" s="1"/>
  <c r="HMO469" i="5" s="1"/>
  <c r="HMQ469" i="5" s="1"/>
  <c r="HMS469" i="5" s="1"/>
  <c r="HMU469" i="5" s="1"/>
  <c r="HMW469" i="5" s="1"/>
  <c r="HMY469" i="5" s="1"/>
  <c r="HNA469" i="5" s="1"/>
  <c r="HNC469" i="5" s="1"/>
  <c r="HNE469" i="5" s="1"/>
  <c r="HNG469" i="5" s="1"/>
  <c r="HNI469" i="5" s="1"/>
  <c r="HNK469" i="5" s="1"/>
  <c r="HNM469" i="5" s="1"/>
  <c r="HNO469" i="5" s="1"/>
  <c r="HNQ469" i="5" s="1"/>
  <c r="HNS469" i="5" s="1"/>
  <c r="HNU469" i="5" s="1"/>
  <c r="HNW469" i="5" s="1"/>
  <c r="HNY469" i="5" s="1"/>
  <c r="HOA469" i="5" s="1"/>
  <c r="HOC469" i="5" s="1"/>
  <c r="HOE469" i="5" s="1"/>
  <c r="HOG469" i="5" s="1"/>
  <c r="HOI469" i="5" s="1"/>
  <c r="HOK469" i="5" s="1"/>
  <c r="HOM469" i="5" s="1"/>
  <c r="HOO469" i="5" s="1"/>
  <c r="HOQ469" i="5" s="1"/>
  <c r="HOS469" i="5" s="1"/>
  <c r="HOU469" i="5" s="1"/>
  <c r="HOW469" i="5" s="1"/>
  <c r="HOY469" i="5" s="1"/>
  <c r="HPA469" i="5" s="1"/>
  <c r="HPC469" i="5" s="1"/>
  <c r="HPE469" i="5" s="1"/>
  <c r="HPG469" i="5" s="1"/>
  <c r="HPI469" i="5" s="1"/>
  <c r="HPK469" i="5" s="1"/>
  <c r="HPM469" i="5" s="1"/>
  <c r="HPO469" i="5" s="1"/>
  <c r="HPQ469" i="5" s="1"/>
  <c r="HPS469" i="5" s="1"/>
  <c r="HPU469" i="5" s="1"/>
  <c r="HPW469" i="5" s="1"/>
  <c r="HPY469" i="5" s="1"/>
  <c r="HQA469" i="5" s="1"/>
  <c r="HQC469" i="5" s="1"/>
  <c r="HQE469" i="5" s="1"/>
  <c r="HQG469" i="5" s="1"/>
  <c r="HQI469" i="5" s="1"/>
  <c r="HQK469" i="5" s="1"/>
  <c r="HQM469" i="5" s="1"/>
  <c r="HQO469" i="5" s="1"/>
  <c r="HQQ469" i="5" s="1"/>
  <c r="HQS469" i="5" s="1"/>
  <c r="HQU469" i="5" s="1"/>
  <c r="HQW469" i="5" s="1"/>
  <c r="HQY469" i="5" s="1"/>
  <c r="HRA469" i="5" s="1"/>
  <c r="HRC469" i="5" s="1"/>
  <c r="HRE469" i="5" s="1"/>
  <c r="HRG469" i="5" s="1"/>
  <c r="HRI469" i="5" s="1"/>
  <c r="HRK469" i="5" s="1"/>
  <c r="HRM469" i="5" s="1"/>
  <c r="HRO469" i="5" s="1"/>
  <c r="HRQ469" i="5" s="1"/>
  <c r="HRS469" i="5" s="1"/>
  <c r="HRU469" i="5" s="1"/>
  <c r="HRW469" i="5" s="1"/>
  <c r="HRY469" i="5" s="1"/>
  <c r="HSA469" i="5" s="1"/>
  <c r="HSC469" i="5" s="1"/>
  <c r="HSE469" i="5" s="1"/>
  <c r="HSG469" i="5" s="1"/>
  <c r="HSI469" i="5" s="1"/>
  <c r="HSK469" i="5" s="1"/>
  <c r="HSM469" i="5" s="1"/>
  <c r="HSO469" i="5" s="1"/>
  <c r="HSQ469" i="5" s="1"/>
  <c r="HSS469" i="5" s="1"/>
  <c r="HSU469" i="5" s="1"/>
  <c r="HSW469" i="5" s="1"/>
  <c r="HSY469" i="5" s="1"/>
  <c r="HTA469" i="5" s="1"/>
  <c r="HTC469" i="5" s="1"/>
  <c r="HTE469" i="5" s="1"/>
  <c r="HTG469" i="5" s="1"/>
  <c r="HTI469" i="5" s="1"/>
  <c r="HTK469" i="5" s="1"/>
  <c r="HTM469" i="5" s="1"/>
  <c r="HTO469" i="5" s="1"/>
  <c r="HTQ469" i="5" s="1"/>
  <c r="HTS469" i="5" s="1"/>
  <c r="HTU469" i="5" s="1"/>
  <c r="HTW469" i="5" s="1"/>
  <c r="HTY469" i="5" s="1"/>
  <c r="HUA469" i="5" s="1"/>
  <c r="HUC469" i="5" s="1"/>
  <c r="HUE469" i="5" s="1"/>
  <c r="HUG469" i="5" s="1"/>
  <c r="HUI469" i="5" s="1"/>
  <c r="HUK469" i="5" s="1"/>
  <c r="HUM469" i="5" s="1"/>
  <c r="HUO469" i="5" s="1"/>
  <c r="HUQ469" i="5" s="1"/>
  <c r="HUS469" i="5" s="1"/>
  <c r="HUU469" i="5" s="1"/>
  <c r="HUW469" i="5" s="1"/>
  <c r="HUY469" i="5" s="1"/>
  <c r="HVA469" i="5" s="1"/>
  <c r="HVC469" i="5" s="1"/>
  <c r="HVE469" i="5" s="1"/>
  <c r="HVG469" i="5" s="1"/>
  <c r="HVI469" i="5" s="1"/>
  <c r="HVK469" i="5" s="1"/>
  <c r="HVM469" i="5" s="1"/>
  <c r="HVO469" i="5" s="1"/>
  <c r="HVQ469" i="5" s="1"/>
  <c r="HVS469" i="5" s="1"/>
  <c r="HVU469" i="5" s="1"/>
  <c r="HVW469" i="5" s="1"/>
  <c r="HVY469" i="5" s="1"/>
  <c r="HWA469" i="5" s="1"/>
  <c r="HWC469" i="5" s="1"/>
  <c r="HWE469" i="5" s="1"/>
  <c r="HWG469" i="5" s="1"/>
  <c r="HWI469" i="5" s="1"/>
  <c r="HWK469" i="5" s="1"/>
  <c r="HWM469" i="5" s="1"/>
  <c r="HWO469" i="5" s="1"/>
  <c r="HWQ469" i="5" s="1"/>
  <c r="HWS469" i="5" s="1"/>
  <c r="HWU469" i="5" s="1"/>
  <c r="HWW469" i="5" s="1"/>
  <c r="HWY469" i="5" s="1"/>
  <c r="HXA469" i="5" s="1"/>
  <c r="HXC469" i="5" s="1"/>
  <c r="HXE469" i="5" s="1"/>
  <c r="HXG469" i="5" s="1"/>
  <c r="HXI469" i="5" s="1"/>
  <c r="HXK469" i="5" s="1"/>
  <c r="HXM469" i="5" s="1"/>
  <c r="HXO469" i="5" s="1"/>
  <c r="HXQ469" i="5" s="1"/>
  <c r="HXS469" i="5" s="1"/>
  <c r="HXU469" i="5" s="1"/>
  <c r="HXW469" i="5" s="1"/>
  <c r="HXY469" i="5" s="1"/>
  <c r="HYA469" i="5" s="1"/>
  <c r="HYC469" i="5" s="1"/>
  <c r="HYE469" i="5" s="1"/>
  <c r="HYG469" i="5" s="1"/>
  <c r="HYI469" i="5" s="1"/>
  <c r="HYK469" i="5" s="1"/>
  <c r="HYM469" i="5" s="1"/>
  <c r="HYO469" i="5" s="1"/>
  <c r="HYQ469" i="5" s="1"/>
  <c r="HYS469" i="5" s="1"/>
  <c r="HYU469" i="5" s="1"/>
  <c r="HYW469" i="5" s="1"/>
  <c r="HYY469" i="5" s="1"/>
  <c r="HZA469" i="5" s="1"/>
  <c r="HZC469" i="5" s="1"/>
  <c r="HZE469" i="5" s="1"/>
  <c r="HZG469" i="5" s="1"/>
  <c r="HZI469" i="5" s="1"/>
  <c r="HZK469" i="5" s="1"/>
  <c r="HZM469" i="5" s="1"/>
  <c r="HZO469" i="5" s="1"/>
  <c r="HZQ469" i="5" s="1"/>
  <c r="HZS469" i="5" s="1"/>
  <c r="HZU469" i="5" s="1"/>
  <c r="HZW469" i="5" s="1"/>
  <c r="HZY469" i="5" s="1"/>
  <c r="IAA469" i="5" s="1"/>
  <c r="IAC469" i="5" s="1"/>
  <c r="IAE469" i="5" s="1"/>
  <c r="IAG469" i="5" s="1"/>
  <c r="IAI469" i="5" s="1"/>
  <c r="IAK469" i="5" s="1"/>
  <c r="IAM469" i="5" s="1"/>
  <c r="IAO469" i="5" s="1"/>
  <c r="IAQ469" i="5" s="1"/>
  <c r="IAS469" i="5" s="1"/>
  <c r="IAU469" i="5" s="1"/>
  <c r="IAW469" i="5" s="1"/>
  <c r="IAY469" i="5" s="1"/>
  <c r="IBA469" i="5" s="1"/>
  <c r="IBC469" i="5" s="1"/>
  <c r="IBE469" i="5" s="1"/>
  <c r="IBG469" i="5" s="1"/>
  <c r="IBI469" i="5" s="1"/>
  <c r="IBK469" i="5" s="1"/>
  <c r="IBM469" i="5" s="1"/>
  <c r="IBO469" i="5" s="1"/>
  <c r="IBQ469" i="5" s="1"/>
  <c r="IBS469" i="5" s="1"/>
  <c r="IBU469" i="5" s="1"/>
  <c r="IBW469" i="5" s="1"/>
  <c r="IBY469" i="5" s="1"/>
  <c r="ICA469" i="5" s="1"/>
  <c r="ICC469" i="5" s="1"/>
  <c r="ICE469" i="5" s="1"/>
  <c r="ICG469" i="5" s="1"/>
  <c r="ICI469" i="5" s="1"/>
  <c r="ICK469" i="5" s="1"/>
  <c r="ICM469" i="5" s="1"/>
  <c r="ICO469" i="5" s="1"/>
  <c r="ICQ469" i="5" s="1"/>
  <c r="ICS469" i="5" s="1"/>
  <c r="ICU469" i="5" s="1"/>
  <c r="ICW469" i="5" s="1"/>
  <c r="ICY469" i="5" s="1"/>
  <c r="IDA469" i="5" s="1"/>
  <c r="IDC469" i="5" s="1"/>
  <c r="IDE469" i="5" s="1"/>
  <c r="IDG469" i="5" s="1"/>
  <c r="IDI469" i="5" s="1"/>
  <c r="IDK469" i="5" s="1"/>
  <c r="IDM469" i="5" s="1"/>
  <c r="IDO469" i="5" s="1"/>
  <c r="IDQ469" i="5" s="1"/>
  <c r="IDS469" i="5" s="1"/>
  <c r="IDU469" i="5" s="1"/>
  <c r="IDW469" i="5" s="1"/>
  <c r="IDY469" i="5" s="1"/>
  <c r="IEA469" i="5" s="1"/>
  <c r="IEC469" i="5" s="1"/>
  <c r="IEE469" i="5" s="1"/>
  <c r="IEG469" i="5" s="1"/>
  <c r="IEI469" i="5" s="1"/>
  <c r="IEK469" i="5" s="1"/>
  <c r="IEM469" i="5" s="1"/>
  <c r="IEO469" i="5" s="1"/>
  <c r="IEQ469" i="5" s="1"/>
  <c r="IES469" i="5" s="1"/>
  <c r="IEU469" i="5" s="1"/>
  <c r="IEW469" i="5" s="1"/>
  <c r="IEY469" i="5" s="1"/>
  <c r="IFA469" i="5" s="1"/>
  <c r="IFC469" i="5" s="1"/>
  <c r="IFE469" i="5" s="1"/>
  <c r="IFG469" i="5" s="1"/>
  <c r="IFI469" i="5" s="1"/>
  <c r="IFK469" i="5" s="1"/>
  <c r="IFM469" i="5" s="1"/>
  <c r="IFO469" i="5" s="1"/>
  <c r="IFQ469" i="5" s="1"/>
  <c r="IFS469" i="5" s="1"/>
  <c r="IFU469" i="5" s="1"/>
  <c r="IFW469" i="5" s="1"/>
  <c r="IFY469" i="5" s="1"/>
  <c r="IGA469" i="5" s="1"/>
  <c r="IGC469" i="5" s="1"/>
  <c r="IGE469" i="5" s="1"/>
  <c r="IGG469" i="5" s="1"/>
  <c r="IGI469" i="5" s="1"/>
  <c r="IGK469" i="5" s="1"/>
  <c r="IGM469" i="5" s="1"/>
  <c r="IGO469" i="5" s="1"/>
  <c r="IGQ469" i="5" s="1"/>
  <c r="IGS469" i="5" s="1"/>
  <c r="IGU469" i="5" s="1"/>
  <c r="IGW469" i="5" s="1"/>
  <c r="IGY469" i="5" s="1"/>
  <c r="IHA469" i="5" s="1"/>
  <c r="IHC469" i="5" s="1"/>
  <c r="IHE469" i="5" s="1"/>
  <c r="IHG469" i="5" s="1"/>
  <c r="IHI469" i="5" s="1"/>
  <c r="IHK469" i="5" s="1"/>
  <c r="IHM469" i="5" s="1"/>
  <c r="IHO469" i="5" s="1"/>
  <c r="IHQ469" i="5" s="1"/>
  <c r="IHS469" i="5" s="1"/>
  <c r="IHU469" i="5" s="1"/>
  <c r="IHW469" i="5" s="1"/>
  <c r="IHY469" i="5" s="1"/>
  <c r="IIA469" i="5" s="1"/>
  <c r="IIC469" i="5" s="1"/>
  <c r="IIE469" i="5" s="1"/>
  <c r="IIG469" i="5" s="1"/>
  <c r="III469" i="5" s="1"/>
  <c r="IIK469" i="5" s="1"/>
  <c r="IIM469" i="5" s="1"/>
  <c r="IIO469" i="5" s="1"/>
  <c r="IIQ469" i="5" s="1"/>
  <c r="IIS469" i="5" s="1"/>
  <c r="IIU469" i="5" s="1"/>
  <c r="IIW469" i="5" s="1"/>
  <c r="IIY469" i="5" s="1"/>
  <c r="IJA469" i="5" s="1"/>
  <c r="IJC469" i="5" s="1"/>
  <c r="IJE469" i="5" s="1"/>
  <c r="IJG469" i="5" s="1"/>
  <c r="IJI469" i="5" s="1"/>
  <c r="IJK469" i="5" s="1"/>
  <c r="IJM469" i="5" s="1"/>
  <c r="IJO469" i="5" s="1"/>
  <c r="IJQ469" i="5" s="1"/>
  <c r="IJS469" i="5" s="1"/>
  <c r="IJU469" i="5" s="1"/>
  <c r="IJW469" i="5" s="1"/>
  <c r="IJY469" i="5" s="1"/>
  <c r="IKA469" i="5" s="1"/>
  <c r="IKC469" i="5" s="1"/>
  <c r="IKE469" i="5" s="1"/>
  <c r="IKG469" i="5" s="1"/>
  <c r="IKI469" i="5" s="1"/>
  <c r="IKK469" i="5" s="1"/>
  <c r="IKM469" i="5" s="1"/>
  <c r="IKO469" i="5" s="1"/>
  <c r="IKQ469" i="5" s="1"/>
  <c r="IKS469" i="5" s="1"/>
  <c r="IKU469" i="5" s="1"/>
  <c r="IKW469" i="5" s="1"/>
  <c r="IKY469" i="5" s="1"/>
  <c r="ILA469" i="5" s="1"/>
  <c r="ILC469" i="5" s="1"/>
  <c r="ILE469" i="5" s="1"/>
  <c r="ILG469" i="5" s="1"/>
  <c r="ILI469" i="5" s="1"/>
  <c r="ILK469" i="5" s="1"/>
  <c r="ILM469" i="5" s="1"/>
  <c r="ILO469" i="5" s="1"/>
  <c r="ILQ469" i="5" s="1"/>
  <c r="ILS469" i="5" s="1"/>
  <c r="ILU469" i="5" s="1"/>
  <c r="ILW469" i="5" s="1"/>
  <c r="ILY469" i="5" s="1"/>
  <c r="IMA469" i="5" s="1"/>
  <c r="IMC469" i="5" s="1"/>
  <c r="IME469" i="5" s="1"/>
  <c r="IMG469" i="5" s="1"/>
  <c r="IMI469" i="5" s="1"/>
  <c r="IMK469" i="5" s="1"/>
  <c r="IMM469" i="5" s="1"/>
  <c r="IMO469" i="5" s="1"/>
  <c r="IMQ469" i="5" s="1"/>
  <c r="IMS469" i="5" s="1"/>
  <c r="IMU469" i="5" s="1"/>
  <c r="IMW469" i="5" s="1"/>
  <c r="IMY469" i="5" s="1"/>
  <c r="INA469" i="5" s="1"/>
  <c r="INC469" i="5" s="1"/>
  <c r="INE469" i="5" s="1"/>
  <c r="ING469" i="5" s="1"/>
  <c r="INI469" i="5" s="1"/>
  <c r="INK469" i="5" s="1"/>
  <c r="INM469" i="5" s="1"/>
  <c r="INO469" i="5" s="1"/>
  <c r="INQ469" i="5" s="1"/>
  <c r="INS469" i="5" s="1"/>
  <c r="INU469" i="5" s="1"/>
  <c r="INW469" i="5" s="1"/>
  <c r="INY469" i="5" s="1"/>
  <c r="IOA469" i="5" s="1"/>
  <c r="IOC469" i="5" s="1"/>
  <c r="IOE469" i="5" s="1"/>
  <c r="IOG469" i="5" s="1"/>
  <c r="IOI469" i="5" s="1"/>
  <c r="IOK469" i="5" s="1"/>
  <c r="IOM469" i="5" s="1"/>
  <c r="IOO469" i="5" s="1"/>
  <c r="IOQ469" i="5" s="1"/>
  <c r="IOS469" i="5" s="1"/>
  <c r="IOU469" i="5" s="1"/>
  <c r="IOW469" i="5" s="1"/>
  <c r="IOY469" i="5" s="1"/>
  <c r="IPA469" i="5" s="1"/>
  <c r="IPC469" i="5" s="1"/>
  <c r="IPE469" i="5" s="1"/>
  <c r="IPG469" i="5" s="1"/>
  <c r="IPI469" i="5" s="1"/>
  <c r="IPK469" i="5" s="1"/>
  <c r="IPM469" i="5" s="1"/>
  <c r="IPO469" i="5" s="1"/>
  <c r="IPQ469" i="5" s="1"/>
  <c r="IPS469" i="5" s="1"/>
  <c r="IPU469" i="5" s="1"/>
  <c r="IPW469" i="5" s="1"/>
  <c r="IPY469" i="5" s="1"/>
  <c r="IQA469" i="5" s="1"/>
  <c r="IQC469" i="5" s="1"/>
  <c r="IQE469" i="5" s="1"/>
  <c r="IQG469" i="5" s="1"/>
  <c r="IQI469" i="5" s="1"/>
  <c r="IQK469" i="5" s="1"/>
  <c r="IQM469" i="5" s="1"/>
  <c r="IQO469" i="5" s="1"/>
  <c r="IQQ469" i="5" s="1"/>
  <c r="IQS469" i="5" s="1"/>
  <c r="IQU469" i="5" s="1"/>
  <c r="IQW469" i="5" s="1"/>
  <c r="IQY469" i="5" s="1"/>
  <c r="IRA469" i="5" s="1"/>
  <c r="IRC469" i="5" s="1"/>
  <c r="IRE469" i="5" s="1"/>
  <c r="IRG469" i="5" s="1"/>
  <c r="IRI469" i="5" s="1"/>
  <c r="IRK469" i="5" s="1"/>
  <c r="IRM469" i="5" s="1"/>
  <c r="IRO469" i="5" s="1"/>
  <c r="IRQ469" i="5" s="1"/>
  <c r="IRS469" i="5" s="1"/>
  <c r="IRU469" i="5" s="1"/>
  <c r="IRW469" i="5" s="1"/>
  <c r="IRY469" i="5" s="1"/>
  <c r="ISA469" i="5" s="1"/>
  <c r="ISC469" i="5" s="1"/>
  <c r="ISE469" i="5" s="1"/>
  <c r="ISG469" i="5" s="1"/>
  <c r="ISI469" i="5" s="1"/>
  <c r="ISK469" i="5" s="1"/>
  <c r="ISM469" i="5" s="1"/>
  <c r="ISO469" i="5" s="1"/>
  <c r="ISQ469" i="5" s="1"/>
  <c r="ISS469" i="5" s="1"/>
  <c r="ISU469" i="5" s="1"/>
  <c r="ISW469" i="5" s="1"/>
  <c r="ISY469" i="5" s="1"/>
  <c r="ITA469" i="5" s="1"/>
  <c r="ITC469" i="5" s="1"/>
  <c r="ITE469" i="5" s="1"/>
  <c r="ITG469" i="5" s="1"/>
  <c r="ITI469" i="5" s="1"/>
  <c r="ITK469" i="5" s="1"/>
  <c r="ITM469" i="5" s="1"/>
  <c r="ITO469" i="5" s="1"/>
  <c r="ITQ469" i="5" s="1"/>
  <c r="ITS469" i="5" s="1"/>
  <c r="ITU469" i="5" s="1"/>
  <c r="ITW469" i="5" s="1"/>
  <c r="ITY469" i="5" s="1"/>
  <c r="IUA469" i="5" s="1"/>
  <c r="IUC469" i="5" s="1"/>
  <c r="IUE469" i="5" s="1"/>
  <c r="IUG469" i="5" s="1"/>
  <c r="IUI469" i="5" s="1"/>
  <c r="IUK469" i="5" s="1"/>
  <c r="IUM469" i="5" s="1"/>
  <c r="IUO469" i="5" s="1"/>
  <c r="IUQ469" i="5" s="1"/>
  <c r="IUS469" i="5" s="1"/>
  <c r="IUU469" i="5" s="1"/>
  <c r="IUW469" i="5" s="1"/>
  <c r="IUY469" i="5" s="1"/>
  <c r="IVA469" i="5" s="1"/>
  <c r="IVC469" i="5" s="1"/>
  <c r="IVE469" i="5" s="1"/>
  <c r="IVG469" i="5" s="1"/>
  <c r="IVI469" i="5" s="1"/>
  <c r="IVK469" i="5" s="1"/>
  <c r="IVM469" i="5" s="1"/>
  <c r="IVO469" i="5" s="1"/>
  <c r="IVQ469" i="5" s="1"/>
  <c r="IVS469" i="5" s="1"/>
  <c r="IVU469" i="5" s="1"/>
  <c r="IVW469" i="5" s="1"/>
  <c r="IVY469" i="5" s="1"/>
  <c r="IWA469" i="5" s="1"/>
  <c r="IWC469" i="5" s="1"/>
  <c r="IWE469" i="5" s="1"/>
  <c r="IWG469" i="5" s="1"/>
  <c r="IWI469" i="5" s="1"/>
  <c r="IWK469" i="5" s="1"/>
  <c r="IWM469" i="5" s="1"/>
  <c r="IWO469" i="5" s="1"/>
  <c r="IWQ469" i="5" s="1"/>
  <c r="IWS469" i="5" s="1"/>
  <c r="IWU469" i="5" s="1"/>
  <c r="IWW469" i="5" s="1"/>
  <c r="IWY469" i="5" s="1"/>
  <c r="IXA469" i="5" s="1"/>
  <c r="IXC469" i="5" s="1"/>
  <c r="IXE469" i="5" s="1"/>
  <c r="IXG469" i="5" s="1"/>
  <c r="IXI469" i="5" s="1"/>
  <c r="IXK469" i="5" s="1"/>
  <c r="IXM469" i="5" s="1"/>
  <c r="IXO469" i="5" s="1"/>
  <c r="IXQ469" i="5" s="1"/>
  <c r="IXS469" i="5" s="1"/>
  <c r="IXU469" i="5" s="1"/>
  <c r="IXW469" i="5" s="1"/>
  <c r="IXY469" i="5" s="1"/>
  <c r="IYA469" i="5" s="1"/>
  <c r="IYC469" i="5" s="1"/>
  <c r="IYE469" i="5" s="1"/>
  <c r="IYG469" i="5" s="1"/>
  <c r="IYI469" i="5" s="1"/>
  <c r="IYK469" i="5" s="1"/>
  <c r="IYM469" i="5" s="1"/>
  <c r="IYO469" i="5" s="1"/>
  <c r="IYQ469" i="5" s="1"/>
  <c r="IYS469" i="5" s="1"/>
  <c r="IYU469" i="5" s="1"/>
  <c r="IYW469" i="5" s="1"/>
  <c r="IYY469" i="5" s="1"/>
  <c r="IZA469" i="5" s="1"/>
  <c r="IZC469" i="5" s="1"/>
  <c r="IZE469" i="5" s="1"/>
  <c r="IZG469" i="5" s="1"/>
  <c r="IZI469" i="5" s="1"/>
  <c r="IZK469" i="5" s="1"/>
  <c r="IZM469" i="5" s="1"/>
  <c r="IZO469" i="5" s="1"/>
  <c r="IZQ469" i="5" s="1"/>
  <c r="IZS469" i="5" s="1"/>
  <c r="IZU469" i="5" s="1"/>
  <c r="IZW469" i="5" s="1"/>
  <c r="IZY469" i="5" s="1"/>
  <c r="JAA469" i="5" s="1"/>
  <c r="JAC469" i="5" s="1"/>
  <c r="JAE469" i="5" s="1"/>
  <c r="JAG469" i="5" s="1"/>
  <c r="JAI469" i="5" s="1"/>
  <c r="JAK469" i="5" s="1"/>
  <c r="JAM469" i="5" s="1"/>
  <c r="JAO469" i="5" s="1"/>
  <c r="JAQ469" i="5" s="1"/>
  <c r="JAS469" i="5" s="1"/>
  <c r="JAU469" i="5" s="1"/>
  <c r="JAW469" i="5" s="1"/>
  <c r="JAY469" i="5" s="1"/>
  <c r="JBA469" i="5" s="1"/>
  <c r="JBC469" i="5" s="1"/>
  <c r="JBE469" i="5" s="1"/>
  <c r="JBG469" i="5" s="1"/>
  <c r="JBI469" i="5" s="1"/>
  <c r="JBK469" i="5" s="1"/>
  <c r="JBM469" i="5" s="1"/>
  <c r="JBO469" i="5" s="1"/>
  <c r="JBQ469" i="5" s="1"/>
  <c r="JBS469" i="5" s="1"/>
  <c r="JBU469" i="5" s="1"/>
  <c r="JBW469" i="5" s="1"/>
  <c r="JBY469" i="5" s="1"/>
  <c r="JCA469" i="5" s="1"/>
  <c r="JCC469" i="5" s="1"/>
  <c r="JCE469" i="5" s="1"/>
  <c r="JCG469" i="5" s="1"/>
  <c r="JCI469" i="5" s="1"/>
  <c r="JCK469" i="5" s="1"/>
  <c r="JCM469" i="5" s="1"/>
  <c r="JCO469" i="5" s="1"/>
  <c r="JCQ469" i="5" s="1"/>
  <c r="JCS469" i="5" s="1"/>
  <c r="JCU469" i="5" s="1"/>
  <c r="JCW469" i="5" s="1"/>
  <c r="JCY469" i="5" s="1"/>
  <c r="JDA469" i="5" s="1"/>
  <c r="JDC469" i="5" s="1"/>
  <c r="JDE469" i="5" s="1"/>
  <c r="JDG469" i="5" s="1"/>
  <c r="JDI469" i="5" s="1"/>
  <c r="JDK469" i="5" s="1"/>
  <c r="JDM469" i="5" s="1"/>
  <c r="JDO469" i="5" s="1"/>
  <c r="JDQ469" i="5" s="1"/>
  <c r="JDS469" i="5" s="1"/>
  <c r="JDU469" i="5" s="1"/>
  <c r="JDW469" i="5" s="1"/>
  <c r="JDY469" i="5" s="1"/>
  <c r="JEA469" i="5" s="1"/>
  <c r="JEC469" i="5" s="1"/>
  <c r="JEE469" i="5" s="1"/>
  <c r="JEG469" i="5" s="1"/>
  <c r="JEI469" i="5" s="1"/>
  <c r="JEK469" i="5" s="1"/>
  <c r="JEM469" i="5" s="1"/>
  <c r="JEO469" i="5" s="1"/>
  <c r="JEQ469" i="5" s="1"/>
  <c r="JES469" i="5" s="1"/>
  <c r="JEU469" i="5" s="1"/>
  <c r="JEW469" i="5" s="1"/>
  <c r="JEY469" i="5" s="1"/>
  <c r="JFA469" i="5" s="1"/>
  <c r="JFC469" i="5" s="1"/>
  <c r="JFE469" i="5" s="1"/>
  <c r="JFG469" i="5" s="1"/>
  <c r="JFI469" i="5" s="1"/>
  <c r="JFK469" i="5" s="1"/>
  <c r="JFM469" i="5" s="1"/>
  <c r="JFO469" i="5" s="1"/>
  <c r="JFQ469" i="5" s="1"/>
  <c r="JFS469" i="5" s="1"/>
  <c r="JFU469" i="5" s="1"/>
  <c r="JFW469" i="5" s="1"/>
  <c r="JFY469" i="5" s="1"/>
  <c r="JGA469" i="5" s="1"/>
  <c r="JGC469" i="5" s="1"/>
  <c r="JGE469" i="5" s="1"/>
  <c r="JGG469" i="5" s="1"/>
  <c r="JGI469" i="5" s="1"/>
  <c r="JGK469" i="5" s="1"/>
  <c r="JGM469" i="5" s="1"/>
  <c r="JGO469" i="5" s="1"/>
  <c r="JGQ469" i="5" s="1"/>
  <c r="JGS469" i="5" s="1"/>
  <c r="JGU469" i="5" s="1"/>
  <c r="JGW469" i="5" s="1"/>
  <c r="JGY469" i="5" s="1"/>
  <c r="JHA469" i="5" s="1"/>
  <c r="JHC469" i="5" s="1"/>
  <c r="JHE469" i="5" s="1"/>
  <c r="JHG469" i="5" s="1"/>
  <c r="JHI469" i="5" s="1"/>
  <c r="JHK469" i="5" s="1"/>
  <c r="JHM469" i="5" s="1"/>
  <c r="JHO469" i="5" s="1"/>
  <c r="JHQ469" i="5" s="1"/>
  <c r="JHS469" i="5" s="1"/>
  <c r="JHU469" i="5" s="1"/>
  <c r="JHW469" i="5" s="1"/>
  <c r="JHY469" i="5" s="1"/>
  <c r="JIA469" i="5" s="1"/>
  <c r="JIC469" i="5" s="1"/>
  <c r="JIE469" i="5" s="1"/>
  <c r="JIG469" i="5" s="1"/>
  <c r="JII469" i="5" s="1"/>
  <c r="JIK469" i="5" s="1"/>
  <c r="JIM469" i="5" s="1"/>
  <c r="JIO469" i="5" s="1"/>
  <c r="JIQ469" i="5" s="1"/>
  <c r="JIS469" i="5" s="1"/>
  <c r="JIU469" i="5" s="1"/>
  <c r="JIW469" i="5" s="1"/>
  <c r="JIY469" i="5" s="1"/>
  <c r="JJA469" i="5" s="1"/>
  <c r="JJC469" i="5" s="1"/>
  <c r="JJE469" i="5" s="1"/>
  <c r="JJG469" i="5" s="1"/>
  <c r="JJI469" i="5" s="1"/>
  <c r="JJK469" i="5" s="1"/>
  <c r="JJM469" i="5" s="1"/>
  <c r="JJO469" i="5" s="1"/>
  <c r="JJQ469" i="5" s="1"/>
  <c r="JJS469" i="5" s="1"/>
  <c r="JJU469" i="5" s="1"/>
  <c r="JJW469" i="5" s="1"/>
  <c r="JJY469" i="5" s="1"/>
  <c r="JKA469" i="5" s="1"/>
  <c r="JKC469" i="5" s="1"/>
  <c r="JKE469" i="5" s="1"/>
  <c r="JKG469" i="5" s="1"/>
  <c r="JKI469" i="5" s="1"/>
  <c r="JKK469" i="5" s="1"/>
  <c r="JKM469" i="5" s="1"/>
  <c r="JKO469" i="5" s="1"/>
  <c r="JKQ469" i="5" s="1"/>
  <c r="JKS469" i="5" s="1"/>
  <c r="JKU469" i="5" s="1"/>
  <c r="JKW469" i="5" s="1"/>
  <c r="JKY469" i="5" s="1"/>
  <c r="JLA469" i="5" s="1"/>
  <c r="JLC469" i="5" s="1"/>
  <c r="JLE469" i="5" s="1"/>
  <c r="JLG469" i="5" s="1"/>
  <c r="JLI469" i="5" s="1"/>
  <c r="JLK469" i="5" s="1"/>
  <c r="JLM469" i="5" s="1"/>
  <c r="JLO469" i="5" s="1"/>
  <c r="JLQ469" i="5" s="1"/>
  <c r="JLS469" i="5" s="1"/>
  <c r="JLU469" i="5" s="1"/>
  <c r="JLW469" i="5" s="1"/>
  <c r="JLY469" i="5" s="1"/>
  <c r="JMA469" i="5" s="1"/>
  <c r="JMC469" i="5" s="1"/>
  <c r="JME469" i="5" s="1"/>
  <c r="JMG469" i="5" s="1"/>
  <c r="JMI469" i="5" s="1"/>
  <c r="JMK469" i="5" s="1"/>
  <c r="JMM469" i="5" s="1"/>
  <c r="JMO469" i="5" s="1"/>
  <c r="JMQ469" i="5" s="1"/>
  <c r="JMS469" i="5" s="1"/>
  <c r="JMU469" i="5" s="1"/>
  <c r="JMW469" i="5" s="1"/>
  <c r="JMY469" i="5" s="1"/>
  <c r="JNA469" i="5" s="1"/>
  <c r="JNC469" i="5" s="1"/>
  <c r="JNE469" i="5" s="1"/>
  <c r="JNG469" i="5" s="1"/>
  <c r="JNI469" i="5" s="1"/>
  <c r="JNK469" i="5" s="1"/>
  <c r="JNM469" i="5" s="1"/>
  <c r="JNO469" i="5" s="1"/>
  <c r="JNQ469" i="5" s="1"/>
  <c r="JNS469" i="5" s="1"/>
  <c r="JNU469" i="5" s="1"/>
  <c r="JNW469" i="5" s="1"/>
  <c r="JNY469" i="5" s="1"/>
  <c r="JOA469" i="5" s="1"/>
  <c r="JOC469" i="5" s="1"/>
  <c r="JOE469" i="5" s="1"/>
  <c r="JOG469" i="5" s="1"/>
  <c r="JOI469" i="5" s="1"/>
  <c r="JOK469" i="5" s="1"/>
  <c r="JOM469" i="5" s="1"/>
  <c r="JOO469" i="5" s="1"/>
  <c r="JOQ469" i="5" s="1"/>
  <c r="JOS469" i="5" s="1"/>
  <c r="JOU469" i="5" s="1"/>
  <c r="JOW469" i="5" s="1"/>
  <c r="JOY469" i="5" s="1"/>
  <c r="JPA469" i="5" s="1"/>
  <c r="JPC469" i="5" s="1"/>
  <c r="JPE469" i="5" s="1"/>
  <c r="JPG469" i="5" s="1"/>
  <c r="JPI469" i="5" s="1"/>
  <c r="JPK469" i="5" s="1"/>
  <c r="JPM469" i="5" s="1"/>
  <c r="JPO469" i="5" s="1"/>
  <c r="JPQ469" i="5" s="1"/>
  <c r="JPS469" i="5" s="1"/>
  <c r="JPU469" i="5" s="1"/>
  <c r="JPW469" i="5" s="1"/>
  <c r="JPY469" i="5" s="1"/>
  <c r="JQA469" i="5" s="1"/>
  <c r="JQC469" i="5" s="1"/>
  <c r="JQE469" i="5" s="1"/>
  <c r="JQG469" i="5" s="1"/>
  <c r="JQI469" i="5" s="1"/>
  <c r="JQK469" i="5" s="1"/>
  <c r="JQM469" i="5" s="1"/>
  <c r="JQO469" i="5" s="1"/>
  <c r="JQQ469" i="5" s="1"/>
  <c r="JQS469" i="5" s="1"/>
  <c r="JQU469" i="5" s="1"/>
  <c r="JQW469" i="5" s="1"/>
  <c r="JQY469" i="5" s="1"/>
  <c r="JRA469" i="5" s="1"/>
  <c r="JRC469" i="5" s="1"/>
  <c r="JRE469" i="5" s="1"/>
  <c r="JRG469" i="5" s="1"/>
  <c r="JRI469" i="5" s="1"/>
  <c r="JRK469" i="5" s="1"/>
  <c r="JRM469" i="5" s="1"/>
  <c r="JRO469" i="5" s="1"/>
  <c r="JRQ469" i="5" s="1"/>
  <c r="JRS469" i="5" s="1"/>
  <c r="JRU469" i="5" s="1"/>
  <c r="JRW469" i="5" s="1"/>
  <c r="JRY469" i="5" s="1"/>
  <c r="JSA469" i="5" s="1"/>
  <c r="JSC469" i="5" s="1"/>
  <c r="JSE469" i="5" s="1"/>
  <c r="JSG469" i="5" s="1"/>
  <c r="JSI469" i="5" s="1"/>
  <c r="JSK469" i="5" s="1"/>
  <c r="JSM469" i="5" s="1"/>
  <c r="JSO469" i="5" s="1"/>
  <c r="JSQ469" i="5" s="1"/>
  <c r="JSS469" i="5" s="1"/>
  <c r="JSU469" i="5" s="1"/>
  <c r="JSW469" i="5" s="1"/>
  <c r="JSY469" i="5" s="1"/>
  <c r="JTA469" i="5" s="1"/>
  <c r="JTC469" i="5" s="1"/>
  <c r="JTE469" i="5" s="1"/>
  <c r="JTG469" i="5" s="1"/>
  <c r="JTI469" i="5" s="1"/>
  <c r="JTK469" i="5" s="1"/>
  <c r="JTM469" i="5" s="1"/>
  <c r="JTO469" i="5" s="1"/>
  <c r="JTQ469" i="5" s="1"/>
  <c r="JTS469" i="5" s="1"/>
  <c r="JTU469" i="5" s="1"/>
  <c r="JTW469" i="5" s="1"/>
  <c r="JTY469" i="5" s="1"/>
  <c r="JUA469" i="5" s="1"/>
  <c r="JUC469" i="5" s="1"/>
  <c r="JUE469" i="5" s="1"/>
  <c r="JUG469" i="5" s="1"/>
  <c r="JUI469" i="5" s="1"/>
  <c r="JUK469" i="5" s="1"/>
  <c r="JUM469" i="5" s="1"/>
  <c r="JUO469" i="5" s="1"/>
  <c r="JUQ469" i="5" s="1"/>
  <c r="JUS469" i="5" s="1"/>
  <c r="JUU469" i="5" s="1"/>
  <c r="JUW469" i="5" s="1"/>
  <c r="JUY469" i="5" s="1"/>
  <c r="JVA469" i="5" s="1"/>
  <c r="JVC469" i="5" s="1"/>
  <c r="JVE469" i="5" s="1"/>
  <c r="JVG469" i="5" s="1"/>
  <c r="JVI469" i="5" s="1"/>
  <c r="JVK469" i="5" s="1"/>
  <c r="JVM469" i="5" s="1"/>
  <c r="JVO469" i="5" s="1"/>
  <c r="JVQ469" i="5" s="1"/>
  <c r="JVS469" i="5" s="1"/>
  <c r="JVU469" i="5" s="1"/>
  <c r="JVW469" i="5" s="1"/>
  <c r="JVY469" i="5" s="1"/>
  <c r="JWA469" i="5" s="1"/>
  <c r="JWC469" i="5" s="1"/>
  <c r="JWE469" i="5" s="1"/>
  <c r="JWG469" i="5" s="1"/>
  <c r="JWI469" i="5" s="1"/>
  <c r="JWK469" i="5" s="1"/>
  <c r="JWM469" i="5" s="1"/>
  <c r="JWO469" i="5" s="1"/>
  <c r="JWQ469" i="5" s="1"/>
  <c r="JWS469" i="5" s="1"/>
  <c r="JWU469" i="5" s="1"/>
  <c r="JWW469" i="5" s="1"/>
  <c r="JWY469" i="5" s="1"/>
  <c r="JXA469" i="5" s="1"/>
  <c r="JXC469" i="5" s="1"/>
  <c r="JXE469" i="5" s="1"/>
  <c r="JXG469" i="5" s="1"/>
  <c r="JXI469" i="5" s="1"/>
  <c r="JXK469" i="5" s="1"/>
  <c r="JXM469" i="5" s="1"/>
  <c r="JXO469" i="5" s="1"/>
  <c r="JXQ469" i="5" s="1"/>
  <c r="JXS469" i="5" s="1"/>
  <c r="JXU469" i="5" s="1"/>
  <c r="JXW469" i="5" s="1"/>
  <c r="JXY469" i="5" s="1"/>
  <c r="JYA469" i="5" s="1"/>
  <c r="JYC469" i="5" s="1"/>
  <c r="JYE469" i="5" s="1"/>
  <c r="JYG469" i="5" s="1"/>
  <c r="JYI469" i="5" s="1"/>
  <c r="JYK469" i="5" s="1"/>
  <c r="JYM469" i="5" s="1"/>
  <c r="JYO469" i="5" s="1"/>
  <c r="JYQ469" i="5" s="1"/>
  <c r="JYS469" i="5" s="1"/>
  <c r="JYU469" i="5" s="1"/>
  <c r="JYW469" i="5" s="1"/>
  <c r="JYY469" i="5" s="1"/>
  <c r="JZA469" i="5" s="1"/>
  <c r="JZC469" i="5" s="1"/>
  <c r="JZE469" i="5" s="1"/>
  <c r="JZG469" i="5" s="1"/>
  <c r="JZI469" i="5" s="1"/>
  <c r="JZK469" i="5" s="1"/>
  <c r="JZM469" i="5" s="1"/>
  <c r="JZO469" i="5" s="1"/>
  <c r="JZQ469" i="5" s="1"/>
  <c r="JZS469" i="5" s="1"/>
  <c r="JZU469" i="5" s="1"/>
  <c r="JZW469" i="5" s="1"/>
  <c r="JZY469" i="5" s="1"/>
  <c r="KAA469" i="5" s="1"/>
  <c r="KAC469" i="5" s="1"/>
  <c r="KAE469" i="5" s="1"/>
  <c r="KAG469" i="5" s="1"/>
  <c r="KAI469" i="5" s="1"/>
  <c r="KAK469" i="5" s="1"/>
  <c r="KAM469" i="5" s="1"/>
  <c r="KAO469" i="5" s="1"/>
  <c r="KAQ469" i="5" s="1"/>
  <c r="KAS469" i="5" s="1"/>
  <c r="KAU469" i="5" s="1"/>
  <c r="KAW469" i="5" s="1"/>
  <c r="KAY469" i="5" s="1"/>
  <c r="KBA469" i="5" s="1"/>
  <c r="KBC469" i="5" s="1"/>
  <c r="KBE469" i="5" s="1"/>
  <c r="KBG469" i="5" s="1"/>
  <c r="KBI469" i="5" s="1"/>
  <c r="KBK469" i="5" s="1"/>
  <c r="KBM469" i="5" s="1"/>
  <c r="KBO469" i="5" s="1"/>
  <c r="KBQ469" i="5" s="1"/>
  <c r="KBS469" i="5" s="1"/>
  <c r="KBU469" i="5" s="1"/>
  <c r="KBW469" i="5" s="1"/>
  <c r="KBY469" i="5" s="1"/>
  <c r="KCA469" i="5" s="1"/>
  <c r="KCC469" i="5" s="1"/>
  <c r="KCE469" i="5" s="1"/>
  <c r="KCG469" i="5" s="1"/>
  <c r="KCI469" i="5" s="1"/>
  <c r="KCK469" i="5" s="1"/>
  <c r="KCM469" i="5" s="1"/>
  <c r="KCO469" i="5" s="1"/>
  <c r="KCQ469" i="5" s="1"/>
  <c r="KCS469" i="5" s="1"/>
  <c r="KCU469" i="5" s="1"/>
  <c r="KCW469" i="5" s="1"/>
  <c r="KCY469" i="5" s="1"/>
  <c r="KDA469" i="5" s="1"/>
  <c r="KDC469" i="5" s="1"/>
  <c r="KDE469" i="5" s="1"/>
  <c r="KDG469" i="5" s="1"/>
  <c r="KDI469" i="5" s="1"/>
  <c r="KDK469" i="5" s="1"/>
  <c r="KDM469" i="5" s="1"/>
  <c r="KDO469" i="5" s="1"/>
  <c r="KDQ469" i="5" s="1"/>
  <c r="KDS469" i="5" s="1"/>
  <c r="KDU469" i="5" s="1"/>
  <c r="KDW469" i="5" s="1"/>
  <c r="KDY469" i="5" s="1"/>
  <c r="KEA469" i="5" s="1"/>
  <c r="KEC469" i="5" s="1"/>
  <c r="KEE469" i="5" s="1"/>
  <c r="KEG469" i="5" s="1"/>
  <c r="KEI469" i="5" s="1"/>
  <c r="KEK469" i="5" s="1"/>
  <c r="KEM469" i="5" s="1"/>
  <c r="KEO469" i="5" s="1"/>
  <c r="KEQ469" i="5" s="1"/>
  <c r="KES469" i="5" s="1"/>
  <c r="KEU469" i="5" s="1"/>
  <c r="KEW469" i="5" s="1"/>
  <c r="KEY469" i="5" s="1"/>
  <c r="KFA469" i="5" s="1"/>
  <c r="KFC469" i="5" s="1"/>
  <c r="KFE469" i="5" s="1"/>
  <c r="KFG469" i="5" s="1"/>
  <c r="KFI469" i="5" s="1"/>
  <c r="KFK469" i="5" s="1"/>
  <c r="KFM469" i="5" s="1"/>
  <c r="KFO469" i="5" s="1"/>
  <c r="KFQ469" i="5" s="1"/>
  <c r="KFS469" i="5" s="1"/>
  <c r="KFU469" i="5" s="1"/>
  <c r="KFW469" i="5" s="1"/>
  <c r="KFY469" i="5" s="1"/>
  <c r="KGA469" i="5" s="1"/>
  <c r="KGC469" i="5" s="1"/>
  <c r="KGE469" i="5" s="1"/>
  <c r="KGG469" i="5" s="1"/>
  <c r="KGI469" i="5" s="1"/>
  <c r="KGK469" i="5" s="1"/>
  <c r="KGM469" i="5" s="1"/>
  <c r="KGO469" i="5" s="1"/>
  <c r="KGQ469" i="5" s="1"/>
  <c r="KGS469" i="5" s="1"/>
  <c r="KGU469" i="5" s="1"/>
  <c r="KGW469" i="5" s="1"/>
  <c r="KGY469" i="5" s="1"/>
  <c r="KHA469" i="5" s="1"/>
  <c r="KHC469" i="5" s="1"/>
  <c r="KHE469" i="5" s="1"/>
  <c r="KHG469" i="5" s="1"/>
  <c r="KHI469" i="5" s="1"/>
  <c r="KHK469" i="5" s="1"/>
  <c r="KHM469" i="5" s="1"/>
  <c r="KHO469" i="5" s="1"/>
  <c r="KHQ469" i="5" s="1"/>
  <c r="KHS469" i="5" s="1"/>
  <c r="KHU469" i="5" s="1"/>
  <c r="KHW469" i="5" s="1"/>
  <c r="KHY469" i="5" s="1"/>
  <c r="KIA469" i="5" s="1"/>
  <c r="KIC469" i="5" s="1"/>
  <c r="KIE469" i="5" s="1"/>
  <c r="KIG469" i="5" s="1"/>
  <c r="KII469" i="5" s="1"/>
  <c r="KIK469" i="5" s="1"/>
  <c r="KIM469" i="5" s="1"/>
  <c r="KIO469" i="5" s="1"/>
  <c r="KIQ469" i="5" s="1"/>
  <c r="KIS469" i="5" s="1"/>
  <c r="KIU469" i="5" s="1"/>
  <c r="KIW469" i="5" s="1"/>
  <c r="KIY469" i="5" s="1"/>
  <c r="KJA469" i="5" s="1"/>
  <c r="KJC469" i="5" s="1"/>
  <c r="KJE469" i="5" s="1"/>
  <c r="KJG469" i="5" s="1"/>
  <c r="KJI469" i="5" s="1"/>
  <c r="KJK469" i="5" s="1"/>
  <c r="KJM469" i="5" s="1"/>
  <c r="KJO469" i="5" s="1"/>
  <c r="KJQ469" i="5" s="1"/>
  <c r="KJS469" i="5" s="1"/>
  <c r="KJU469" i="5" s="1"/>
  <c r="KJW469" i="5" s="1"/>
  <c r="KJY469" i="5" s="1"/>
  <c r="KKA469" i="5" s="1"/>
  <c r="KKC469" i="5" s="1"/>
  <c r="KKE469" i="5" s="1"/>
  <c r="KKG469" i="5" s="1"/>
  <c r="KKI469" i="5" s="1"/>
  <c r="KKK469" i="5" s="1"/>
  <c r="KKM469" i="5" s="1"/>
  <c r="KKO469" i="5" s="1"/>
  <c r="KKQ469" i="5" s="1"/>
  <c r="KKS469" i="5" s="1"/>
  <c r="KKU469" i="5" s="1"/>
  <c r="KKW469" i="5" s="1"/>
  <c r="KKY469" i="5" s="1"/>
  <c r="KLA469" i="5" s="1"/>
  <c r="KLC469" i="5" s="1"/>
  <c r="KLE469" i="5" s="1"/>
  <c r="KLG469" i="5" s="1"/>
  <c r="KLI469" i="5" s="1"/>
  <c r="KLK469" i="5" s="1"/>
  <c r="KLM469" i="5" s="1"/>
  <c r="KLO469" i="5" s="1"/>
  <c r="KLQ469" i="5" s="1"/>
  <c r="KLS469" i="5" s="1"/>
  <c r="KLU469" i="5" s="1"/>
  <c r="KLW469" i="5" s="1"/>
  <c r="KLY469" i="5" s="1"/>
  <c r="KMA469" i="5" s="1"/>
  <c r="KMC469" i="5" s="1"/>
  <c r="KME469" i="5" s="1"/>
  <c r="KMG469" i="5" s="1"/>
  <c r="KMI469" i="5" s="1"/>
  <c r="KMK469" i="5" s="1"/>
  <c r="KMM469" i="5" s="1"/>
  <c r="KMO469" i="5" s="1"/>
  <c r="KMQ469" i="5" s="1"/>
  <c r="KMS469" i="5" s="1"/>
  <c r="KMU469" i="5" s="1"/>
  <c r="KMW469" i="5" s="1"/>
  <c r="KMY469" i="5" s="1"/>
  <c r="KNA469" i="5" s="1"/>
  <c r="KNC469" i="5" s="1"/>
  <c r="KNE469" i="5" s="1"/>
  <c r="KNG469" i="5" s="1"/>
  <c r="KNI469" i="5" s="1"/>
  <c r="KNK469" i="5" s="1"/>
  <c r="KNM469" i="5" s="1"/>
  <c r="KNO469" i="5" s="1"/>
  <c r="KNQ469" i="5" s="1"/>
  <c r="KNS469" i="5" s="1"/>
  <c r="KNU469" i="5" s="1"/>
  <c r="KNW469" i="5" s="1"/>
  <c r="KNY469" i="5" s="1"/>
  <c r="KOA469" i="5" s="1"/>
  <c r="KOC469" i="5" s="1"/>
  <c r="KOE469" i="5" s="1"/>
  <c r="KOG469" i="5" s="1"/>
  <c r="KOI469" i="5" s="1"/>
  <c r="KOK469" i="5" s="1"/>
  <c r="KOM469" i="5" s="1"/>
  <c r="KOO469" i="5" s="1"/>
  <c r="KOQ469" i="5" s="1"/>
  <c r="KOS469" i="5" s="1"/>
  <c r="KOU469" i="5" s="1"/>
  <c r="KOW469" i="5" s="1"/>
  <c r="KOY469" i="5" s="1"/>
  <c r="KPA469" i="5" s="1"/>
  <c r="KPC469" i="5" s="1"/>
  <c r="KPE469" i="5" s="1"/>
  <c r="KPG469" i="5" s="1"/>
  <c r="KPI469" i="5" s="1"/>
  <c r="KPK469" i="5" s="1"/>
  <c r="KPM469" i="5" s="1"/>
  <c r="KPO469" i="5" s="1"/>
  <c r="KPQ469" i="5" s="1"/>
  <c r="KPS469" i="5" s="1"/>
  <c r="KPU469" i="5" s="1"/>
  <c r="KPW469" i="5" s="1"/>
  <c r="KPY469" i="5" s="1"/>
  <c r="KQA469" i="5" s="1"/>
  <c r="KQC469" i="5" s="1"/>
  <c r="KQE469" i="5" s="1"/>
  <c r="KQG469" i="5" s="1"/>
  <c r="KQI469" i="5" s="1"/>
  <c r="KQK469" i="5" s="1"/>
  <c r="KQM469" i="5" s="1"/>
  <c r="KQO469" i="5" s="1"/>
  <c r="KQQ469" i="5" s="1"/>
  <c r="KQS469" i="5" s="1"/>
  <c r="KQU469" i="5" s="1"/>
  <c r="KQW469" i="5" s="1"/>
  <c r="KQY469" i="5" s="1"/>
  <c r="KRA469" i="5" s="1"/>
  <c r="KRC469" i="5" s="1"/>
  <c r="KRE469" i="5" s="1"/>
  <c r="KRG469" i="5" s="1"/>
  <c r="KRI469" i="5" s="1"/>
  <c r="KRK469" i="5" s="1"/>
  <c r="KRM469" i="5" s="1"/>
  <c r="KRO469" i="5" s="1"/>
  <c r="KRQ469" i="5" s="1"/>
  <c r="KRS469" i="5" s="1"/>
  <c r="KRU469" i="5" s="1"/>
  <c r="KRW469" i="5" s="1"/>
  <c r="KRY469" i="5" s="1"/>
  <c r="KSA469" i="5" s="1"/>
  <c r="KSC469" i="5" s="1"/>
  <c r="KSE469" i="5" s="1"/>
  <c r="KSG469" i="5" s="1"/>
  <c r="KSI469" i="5" s="1"/>
  <c r="KSK469" i="5" s="1"/>
  <c r="KSM469" i="5" s="1"/>
  <c r="KSO469" i="5" s="1"/>
  <c r="KSQ469" i="5" s="1"/>
  <c r="KSS469" i="5" s="1"/>
  <c r="KSU469" i="5" s="1"/>
  <c r="KSW469" i="5" s="1"/>
  <c r="KSY469" i="5" s="1"/>
  <c r="KTA469" i="5" s="1"/>
  <c r="KTC469" i="5" s="1"/>
  <c r="KTE469" i="5" s="1"/>
  <c r="KTG469" i="5" s="1"/>
  <c r="KTI469" i="5" s="1"/>
  <c r="KTK469" i="5" s="1"/>
  <c r="KTM469" i="5" s="1"/>
  <c r="KTO469" i="5" s="1"/>
  <c r="KTQ469" i="5" s="1"/>
  <c r="KTS469" i="5" s="1"/>
  <c r="KTU469" i="5" s="1"/>
  <c r="KTW469" i="5" s="1"/>
  <c r="KTY469" i="5" s="1"/>
  <c r="KUA469" i="5" s="1"/>
  <c r="KUC469" i="5" s="1"/>
  <c r="KUE469" i="5" s="1"/>
  <c r="KUG469" i="5" s="1"/>
  <c r="KUI469" i="5" s="1"/>
  <c r="KUK469" i="5" s="1"/>
  <c r="KUM469" i="5" s="1"/>
  <c r="KUO469" i="5" s="1"/>
  <c r="KUQ469" i="5" s="1"/>
  <c r="KUS469" i="5" s="1"/>
  <c r="KUU469" i="5" s="1"/>
  <c r="KUW469" i="5" s="1"/>
  <c r="KUY469" i="5" s="1"/>
  <c r="KVA469" i="5" s="1"/>
  <c r="KVC469" i="5" s="1"/>
  <c r="KVE469" i="5" s="1"/>
  <c r="KVG469" i="5" s="1"/>
  <c r="KVI469" i="5" s="1"/>
  <c r="KVK469" i="5" s="1"/>
  <c r="KVM469" i="5" s="1"/>
  <c r="KVO469" i="5" s="1"/>
  <c r="KVQ469" i="5" s="1"/>
  <c r="KVS469" i="5" s="1"/>
  <c r="KVU469" i="5" s="1"/>
  <c r="KVW469" i="5" s="1"/>
  <c r="KVY469" i="5" s="1"/>
  <c r="KWA469" i="5" s="1"/>
  <c r="KWC469" i="5" s="1"/>
  <c r="KWE469" i="5" s="1"/>
  <c r="KWG469" i="5" s="1"/>
  <c r="KWI469" i="5" s="1"/>
  <c r="KWK469" i="5" s="1"/>
  <c r="KWM469" i="5" s="1"/>
  <c r="KWO469" i="5" s="1"/>
  <c r="KWQ469" i="5" s="1"/>
  <c r="KWS469" i="5" s="1"/>
  <c r="KWU469" i="5" s="1"/>
  <c r="KWW469" i="5" s="1"/>
  <c r="KWY469" i="5" s="1"/>
  <c r="KXA469" i="5" s="1"/>
  <c r="KXC469" i="5" s="1"/>
  <c r="KXE469" i="5" s="1"/>
  <c r="KXG469" i="5" s="1"/>
  <c r="KXI469" i="5" s="1"/>
  <c r="KXK469" i="5" s="1"/>
  <c r="KXM469" i="5" s="1"/>
  <c r="KXO469" i="5" s="1"/>
  <c r="KXQ469" i="5" s="1"/>
  <c r="KXS469" i="5" s="1"/>
  <c r="KXU469" i="5" s="1"/>
  <c r="KXW469" i="5" s="1"/>
  <c r="KXY469" i="5" s="1"/>
  <c r="KYA469" i="5" s="1"/>
  <c r="KYC469" i="5" s="1"/>
  <c r="KYE469" i="5" s="1"/>
  <c r="KYG469" i="5" s="1"/>
  <c r="KYI469" i="5" s="1"/>
  <c r="KYK469" i="5" s="1"/>
  <c r="KYM469" i="5" s="1"/>
  <c r="KYO469" i="5" s="1"/>
  <c r="KYQ469" i="5" s="1"/>
  <c r="KYS469" i="5" s="1"/>
  <c r="KYU469" i="5" s="1"/>
  <c r="KYW469" i="5" s="1"/>
  <c r="KYY469" i="5" s="1"/>
  <c r="KZA469" i="5" s="1"/>
  <c r="KZC469" i="5" s="1"/>
  <c r="KZE469" i="5" s="1"/>
  <c r="KZG469" i="5" s="1"/>
  <c r="KZI469" i="5" s="1"/>
  <c r="KZK469" i="5" s="1"/>
  <c r="KZM469" i="5" s="1"/>
  <c r="KZO469" i="5" s="1"/>
  <c r="KZQ469" i="5" s="1"/>
  <c r="KZS469" i="5" s="1"/>
  <c r="KZU469" i="5" s="1"/>
  <c r="KZW469" i="5" s="1"/>
  <c r="KZY469" i="5" s="1"/>
  <c r="LAA469" i="5" s="1"/>
  <c r="LAC469" i="5" s="1"/>
  <c r="LAE469" i="5" s="1"/>
  <c r="LAG469" i="5" s="1"/>
  <c r="LAI469" i="5" s="1"/>
  <c r="LAK469" i="5" s="1"/>
  <c r="LAM469" i="5" s="1"/>
  <c r="LAO469" i="5" s="1"/>
  <c r="LAQ469" i="5" s="1"/>
  <c r="LAS469" i="5" s="1"/>
  <c r="LAU469" i="5" s="1"/>
  <c r="LAW469" i="5" s="1"/>
  <c r="LAY469" i="5" s="1"/>
  <c r="LBA469" i="5" s="1"/>
  <c r="LBC469" i="5" s="1"/>
  <c r="LBE469" i="5" s="1"/>
  <c r="LBG469" i="5" s="1"/>
  <c r="LBI469" i="5" s="1"/>
  <c r="LBK469" i="5" s="1"/>
  <c r="LBM469" i="5" s="1"/>
  <c r="LBO469" i="5" s="1"/>
  <c r="LBQ469" i="5" s="1"/>
  <c r="LBS469" i="5" s="1"/>
  <c r="LBU469" i="5" s="1"/>
  <c r="LBW469" i="5" s="1"/>
  <c r="LBY469" i="5" s="1"/>
  <c r="LCA469" i="5" s="1"/>
  <c r="LCC469" i="5" s="1"/>
  <c r="LCE469" i="5" s="1"/>
  <c r="LCG469" i="5" s="1"/>
  <c r="LCI469" i="5" s="1"/>
  <c r="LCK469" i="5" s="1"/>
  <c r="LCM469" i="5" s="1"/>
  <c r="LCO469" i="5" s="1"/>
  <c r="LCQ469" i="5" s="1"/>
  <c r="LCS469" i="5" s="1"/>
  <c r="LCU469" i="5" s="1"/>
  <c r="LCW469" i="5" s="1"/>
  <c r="LCY469" i="5" s="1"/>
  <c r="LDA469" i="5" s="1"/>
  <c r="LDC469" i="5" s="1"/>
  <c r="LDE469" i="5" s="1"/>
  <c r="LDG469" i="5" s="1"/>
  <c r="LDI469" i="5" s="1"/>
  <c r="LDK469" i="5" s="1"/>
  <c r="LDM469" i="5" s="1"/>
  <c r="LDO469" i="5" s="1"/>
  <c r="LDQ469" i="5" s="1"/>
  <c r="LDS469" i="5" s="1"/>
  <c r="LDU469" i="5" s="1"/>
  <c r="LDW469" i="5" s="1"/>
  <c r="LDY469" i="5" s="1"/>
  <c r="LEA469" i="5" s="1"/>
  <c r="LEC469" i="5" s="1"/>
  <c r="LEE469" i="5" s="1"/>
  <c r="LEG469" i="5" s="1"/>
  <c r="LEI469" i="5" s="1"/>
  <c r="LEK469" i="5" s="1"/>
  <c r="LEM469" i="5" s="1"/>
  <c r="LEO469" i="5" s="1"/>
  <c r="LEQ469" i="5" s="1"/>
  <c r="LES469" i="5" s="1"/>
  <c r="LEU469" i="5" s="1"/>
  <c r="LEW469" i="5" s="1"/>
  <c r="LEY469" i="5" s="1"/>
  <c r="LFA469" i="5" s="1"/>
  <c r="LFC469" i="5" s="1"/>
  <c r="LFE469" i="5" s="1"/>
  <c r="LFG469" i="5" s="1"/>
  <c r="LFI469" i="5" s="1"/>
  <c r="LFK469" i="5" s="1"/>
  <c r="LFM469" i="5" s="1"/>
  <c r="LFO469" i="5" s="1"/>
  <c r="LFQ469" i="5" s="1"/>
  <c r="LFS469" i="5" s="1"/>
  <c r="LFU469" i="5" s="1"/>
  <c r="LFW469" i="5" s="1"/>
  <c r="LFY469" i="5" s="1"/>
  <c r="LGA469" i="5" s="1"/>
  <c r="LGC469" i="5" s="1"/>
  <c r="LGE469" i="5" s="1"/>
  <c r="LGG469" i="5" s="1"/>
  <c r="LGI469" i="5" s="1"/>
  <c r="LGK469" i="5" s="1"/>
  <c r="LGM469" i="5" s="1"/>
  <c r="LGO469" i="5" s="1"/>
  <c r="LGQ469" i="5" s="1"/>
  <c r="LGS469" i="5" s="1"/>
  <c r="LGU469" i="5" s="1"/>
  <c r="LGW469" i="5" s="1"/>
  <c r="LGY469" i="5" s="1"/>
  <c r="LHA469" i="5" s="1"/>
  <c r="LHC469" i="5" s="1"/>
  <c r="LHE469" i="5" s="1"/>
  <c r="LHG469" i="5" s="1"/>
  <c r="LHI469" i="5" s="1"/>
  <c r="LHK469" i="5" s="1"/>
  <c r="LHM469" i="5" s="1"/>
  <c r="LHO469" i="5" s="1"/>
  <c r="LHQ469" i="5" s="1"/>
  <c r="LHS469" i="5" s="1"/>
  <c r="LHU469" i="5" s="1"/>
  <c r="LHW469" i="5" s="1"/>
  <c r="LHY469" i="5" s="1"/>
  <c r="LIA469" i="5" s="1"/>
  <c r="LIC469" i="5" s="1"/>
  <c r="LIE469" i="5" s="1"/>
  <c r="LIG469" i="5" s="1"/>
  <c r="LII469" i="5" s="1"/>
  <c r="LIK469" i="5" s="1"/>
  <c r="LIM469" i="5" s="1"/>
  <c r="LIO469" i="5" s="1"/>
  <c r="LIQ469" i="5" s="1"/>
  <c r="LIS469" i="5" s="1"/>
  <c r="LIU469" i="5" s="1"/>
  <c r="LIW469" i="5" s="1"/>
  <c r="LIY469" i="5" s="1"/>
  <c r="LJA469" i="5" s="1"/>
  <c r="LJC469" i="5" s="1"/>
  <c r="LJE469" i="5" s="1"/>
  <c r="LJG469" i="5" s="1"/>
  <c r="LJI469" i="5" s="1"/>
  <c r="LJK469" i="5" s="1"/>
  <c r="LJM469" i="5" s="1"/>
  <c r="LJO469" i="5" s="1"/>
  <c r="LJQ469" i="5" s="1"/>
  <c r="LJS469" i="5" s="1"/>
  <c r="LJU469" i="5" s="1"/>
  <c r="LJW469" i="5" s="1"/>
  <c r="LJY469" i="5" s="1"/>
  <c r="LKA469" i="5" s="1"/>
  <c r="LKC469" i="5" s="1"/>
  <c r="LKE469" i="5" s="1"/>
  <c r="LKG469" i="5" s="1"/>
  <c r="LKI469" i="5" s="1"/>
  <c r="LKK469" i="5" s="1"/>
  <c r="LKM469" i="5" s="1"/>
  <c r="LKO469" i="5" s="1"/>
  <c r="LKQ469" i="5" s="1"/>
  <c r="LKS469" i="5" s="1"/>
  <c r="LKU469" i="5" s="1"/>
  <c r="LKW469" i="5" s="1"/>
  <c r="LKY469" i="5" s="1"/>
  <c r="LLA469" i="5" s="1"/>
  <c r="LLC469" i="5" s="1"/>
  <c r="LLE469" i="5" s="1"/>
  <c r="LLG469" i="5" s="1"/>
  <c r="LLI469" i="5" s="1"/>
  <c r="LLK469" i="5" s="1"/>
  <c r="LLM469" i="5" s="1"/>
  <c r="LLO469" i="5" s="1"/>
  <c r="LLQ469" i="5" s="1"/>
  <c r="LLS469" i="5" s="1"/>
  <c r="LLU469" i="5" s="1"/>
  <c r="LLW469" i="5" s="1"/>
  <c r="LLY469" i="5" s="1"/>
  <c r="LMA469" i="5" s="1"/>
  <c r="LMC469" i="5" s="1"/>
  <c r="LME469" i="5" s="1"/>
  <c r="LMG469" i="5" s="1"/>
  <c r="LMI469" i="5" s="1"/>
  <c r="LMK469" i="5" s="1"/>
  <c r="LMM469" i="5" s="1"/>
  <c r="LMO469" i="5" s="1"/>
  <c r="LMQ469" i="5" s="1"/>
  <c r="LMS469" i="5" s="1"/>
  <c r="LMU469" i="5" s="1"/>
  <c r="LMW469" i="5" s="1"/>
  <c r="LMY469" i="5" s="1"/>
  <c r="LNA469" i="5" s="1"/>
  <c r="LNC469" i="5" s="1"/>
  <c r="LNE469" i="5" s="1"/>
  <c r="LNG469" i="5" s="1"/>
  <c r="LNI469" i="5" s="1"/>
  <c r="LNK469" i="5" s="1"/>
  <c r="LNM469" i="5" s="1"/>
  <c r="LNO469" i="5" s="1"/>
  <c r="LNQ469" i="5" s="1"/>
  <c r="LNS469" i="5" s="1"/>
  <c r="LNU469" i="5" s="1"/>
  <c r="LNW469" i="5" s="1"/>
  <c r="LNY469" i="5" s="1"/>
  <c r="LOA469" i="5" s="1"/>
  <c r="LOC469" i="5" s="1"/>
  <c r="LOE469" i="5" s="1"/>
  <c r="LOG469" i="5" s="1"/>
  <c r="LOI469" i="5" s="1"/>
  <c r="LOK469" i="5" s="1"/>
  <c r="LOM469" i="5" s="1"/>
  <c r="LOO469" i="5" s="1"/>
  <c r="LOQ469" i="5" s="1"/>
  <c r="LOS469" i="5" s="1"/>
  <c r="LOU469" i="5" s="1"/>
  <c r="LOW469" i="5" s="1"/>
  <c r="LOY469" i="5" s="1"/>
  <c r="LPA469" i="5" s="1"/>
  <c r="LPC469" i="5" s="1"/>
  <c r="LPE469" i="5" s="1"/>
  <c r="LPG469" i="5" s="1"/>
  <c r="LPI469" i="5" s="1"/>
  <c r="LPK469" i="5" s="1"/>
  <c r="LPM469" i="5" s="1"/>
  <c r="LPO469" i="5" s="1"/>
  <c r="LPQ469" i="5" s="1"/>
  <c r="LPS469" i="5" s="1"/>
  <c r="LPU469" i="5" s="1"/>
  <c r="LPW469" i="5" s="1"/>
  <c r="LPY469" i="5" s="1"/>
  <c r="LQA469" i="5" s="1"/>
  <c r="LQC469" i="5" s="1"/>
  <c r="LQE469" i="5" s="1"/>
  <c r="LQG469" i="5" s="1"/>
  <c r="LQI469" i="5" s="1"/>
  <c r="LQK469" i="5" s="1"/>
  <c r="LQM469" i="5" s="1"/>
  <c r="LQO469" i="5" s="1"/>
  <c r="LQQ469" i="5" s="1"/>
  <c r="LQS469" i="5" s="1"/>
  <c r="LQU469" i="5" s="1"/>
  <c r="LQW469" i="5" s="1"/>
  <c r="LQY469" i="5" s="1"/>
  <c r="LRA469" i="5" s="1"/>
  <c r="LRC469" i="5" s="1"/>
  <c r="LRE469" i="5" s="1"/>
  <c r="LRG469" i="5" s="1"/>
  <c r="LRI469" i="5" s="1"/>
  <c r="LRK469" i="5" s="1"/>
  <c r="LRM469" i="5" s="1"/>
  <c r="LRO469" i="5" s="1"/>
  <c r="LRQ469" i="5" s="1"/>
  <c r="LRS469" i="5" s="1"/>
  <c r="LRU469" i="5" s="1"/>
  <c r="LRW469" i="5" s="1"/>
  <c r="LRY469" i="5" s="1"/>
  <c r="LSA469" i="5" s="1"/>
  <c r="LSC469" i="5" s="1"/>
  <c r="LSE469" i="5" s="1"/>
  <c r="LSG469" i="5" s="1"/>
  <c r="LSI469" i="5" s="1"/>
  <c r="LSK469" i="5" s="1"/>
  <c r="LSM469" i="5" s="1"/>
  <c r="LSO469" i="5" s="1"/>
  <c r="LSQ469" i="5" s="1"/>
  <c r="LSS469" i="5" s="1"/>
  <c r="LSU469" i="5" s="1"/>
  <c r="LSW469" i="5" s="1"/>
  <c r="LSY469" i="5" s="1"/>
  <c r="LTA469" i="5" s="1"/>
  <c r="LTC469" i="5" s="1"/>
  <c r="LTE469" i="5" s="1"/>
  <c r="LTG469" i="5" s="1"/>
  <c r="LTI469" i="5" s="1"/>
  <c r="LTK469" i="5" s="1"/>
  <c r="LTM469" i="5" s="1"/>
  <c r="LTO469" i="5" s="1"/>
  <c r="LTQ469" i="5" s="1"/>
  <c r="LTS469" i="5" s="1"/>
  <c r="LTU469" i="5" s="1"/>
  <c r="LTW469" i="5" s="1"/>
  <c r="LTY469" i="5" s="1"/>
  <c r="LUA469" i="5" s="1"/>
  <c r="LUC469" i="5" s="1"/>
  <c r="LUE469" i="5" s="1"/>
  <c r="LUG469" i="5" s="1"/>
  <c r="LUI469" i="5" s="1"/>
  <c r="LUK469" i="5" s="1"/>
  <c r="LUM469" i="5" s="1"/>
  <c r="LUO469" i="5" s="1"/>
  <c r="LUQ469" i="5" s="1"/>
  <c r="LUS469" i="5" s="1"/>
  <c r="LUU469" i="5" s="1"/>
  <c r="LUW469" i="5" s="1"/>
  <c r="LUY469" i="5" s="1"/>
  <c r="LVA469" i="5" s="1"/>
  <c r="LVC469" i="5" s="1"/>
  <c r="LVE469" i="5" s="1"/>
  <c r="LVG469" i="5" s="1"/>
  <c r="LVI469" i="5" s="1"/>
  <c r="LVK469" i="5" s="1"/>
  <c r="LVM469" i="5" s="1"/>
  <c r="LVO469" i="5" s="1"/>
  <c r="LVQ469" i="5" s="1"/>
  <c r="LVS469" i="5" s="1"/>
  <c r="LVU469" i="5" s="1"/>
  <c r="LVW469" i="5" s="1"/>
  <c r="LVY469" i="5" s="1"/>
  <c r="LWA469" i="5" s="1"/>
  <c r="LWC469" i="5" s="1"/>
  <c r="LWE469" i="5" s="1"/>
  <c r="LWG469" i="5" s="1"/>
  <c r="LWI469" i="5" s="1"/>
  <c r="LWK469" i="5" s="1"/>
  <c r="LWM469" i="5" s="1"/>
  <c r="LWO469" i="5" s="1"/>
  <c r="LWQ469" i="5" s="1"/>
  <c r="LWS469" i="5" s="1"/>
  <c r="LWU469" i="5" s="1"/>
  <c r="LWW469" i="5" s="1"/>
  <c r="LWY469" i="5" s="1"/>
  <c r="LXA469" i="5" s="1"/>
  <c r="LXC469" i="5" s="1"/>
  <c r="LXE469" i="5" s="1"/>
  <c r="LXG469" i="5" s="1"/>
  <c r="LXI469" i="5" s="1"/>
  <c r="LXK469" i="5" s="1"/>
  <c r="LXM469" i="5" s="1"/>
  <c r="LXO469" i="5" s="1"/>
  <c r="LXQ469" i="5" s="1"/>
  <c r="LXS469" i="5" s="1"/>
  <c r="LXU469" i="5" s="1"/>
  <c r="LXW469" i="5" s="1"/>
  <c r="LXY469" i="5" s="1"/>
  <c r="LYA469" i="5" s="1"/>
  <c r="LYC469" i="5" s="1"/>
  <c r="LYE469" i="5" s="1"/>
  <c r="LYG469" i="5" s="1"/>
  <c r="LYI469" i="5" s="1"/>
  <c r="LYK469" i="5" s="1"/>
  <c r="LYM469" i="5" s="1"/>
  <c r="LYO469" i="5" s="1"/>
  <c r="LYQ469" i="5" s="1"/>
  <c r="LYS469" i="5" s="1"/>
  <c r="LYU469" i="5" s="1"/>
  <c r="LYW469" i="5" s="1"/>
  <c r="LYY469" i="5" s="1"/>
  <c r="LZA469" i="5" s="1"/>
  <c r="LZC469" i="5" s="1"/>
  <c r="LZE469" i="5" s="1"/>
  <c r="LZG469" i="5" s="1"/>
  <c r="LZI469" i="5" s="1"/>
  <c r="LZK469" i="5" s="1"/>
  <c r="LZM469" i="5" s="1"/>
  <c r="LZO469" i="5" s="1"/>
  <c r="LZQ469" i="5" s="1"/>
  <c r="LZS469" i="5" s="1"/>
  <c r="LZU469" i="5" s="1"/>
  <c r="LZW469" i="5" s="1"/>
  <c r="LZY469" i="5" s="1"/>
  <c r="MAA469" i="5" s="1"/>
  <c r="MAC469" i="5" s="1"/>
  <c r="MAE469" i="5" s="1"/>
  <c r="MAG469" i="5" s="1"/>
  <c r="MAI469" i="5" s="1"/>
  <c r="MAK469" i="5" s="1"/>
  <c r="MAM469" i="5" s="1"/>
  <c r="MAO469" i="5" s="1"/>
  <c r="MAQ469" i="5" s="1"/>
  <c r="MAS469" i="5" s="1"/>
  <c r="MAU469" i="5" s="1"/>
  <c r="MAW469" i="5" s="1"/>
  <c r="MAY469" i="5" s="1"/>
  <c r="MBA469" i="5" s="1"/>
  <c r="MBC469" i="5" s="1"/>
  <c r="MBE469" i="5" s="1"/>
  <c r="MBG469" i="5" s="1"/>
  <c r="MBI469" i="5" s="1"/>
  <c r="MBK469" i="5" s="1"/>
  <c r="MBM469" i="5" s="1"/>
  <c r="MBO469" i="5" s="1"/>
  <c r="MBQ469" i="5" s="1"/>
  <c r="MBS469" i="5" s="1"/>
  <c r="MBU469" i="5" s="1"/>
  <c r="MBW469" i="5" s="1"/>
  <c r="MBY469" i="5" s="1"/>
  <c r="MCA469" i="5" s="1"/>
  <c r="MCC469" i="5" s="1"/>
  <c r="MCE469" i="5" s="1"/>
  <c r="MCG469" i="5" s="1"/>
  <c r="MCI469" i="5" s="1"/>
  <c r="MCK469" i="5" s="1"/>
  <c r="MCM469" i="5" s="1"/>
  <c r="MCO469" i="5" s="1"/>
  <c r="MCQ469" i="5" s="1"/>
  <c r="MCS469" i="5" s="1"/>
  <c r="MCU469" i="5" s="1"/>
  <c r="MCW469" i="5" s="1"/>
  <c r="MCY469" i="5" s="1"/>
  <c r="MDA469" i="5" s="1"/>
  <c r="MDC469" i="5" s="1"/>
  <c r="MDE469" i="5" s="1"/>
  <c r="MDG469" i="5" s="1"/>
  <c r="MDI469" i="5" s="1"/>
  <c r="MDK469" i="5" s="1"/>
  <c r="MDM469" i="5" s="1"/>
  <c r="MDO469" i="5" s="1"/>
  <c r="MDQ469" i="5" s="1"/>
  <c r="MDS469" i="5" s="1"/>
  <c r="MDU469" i="5" s="1"/>
  <c r="MDW469" i="5" s="1"/>
  <c r="MDY469" i="5" s="1"/>
  <c r="MEA469" i="5" s="1"/>
  <c r="MEC469" i="5" s="1"/>
  <c r="MEE469" i="5" s="1"/>
  <c r="MEG469" i="5" s="1"/>
  <c r="MEI469" i="5" s="1"/>
  <c r="MEK469" i="5" s="1"/>
  <c r="MEM469" i="5" s="1"/>
  <c r="MEO469" i="5" s="1"/>
  <c r="MEQ469" i="5" s="1"/>
  <c r="MES469" i="5" s="1"/>
  <c r="MEU469" i="5" s="1"/>
  <c r="MEW469" i="5" s="1"/>
  <c r="MEY469" i="5" s="1"/>
  <c r="MFA469" i="5" s="1"/>
  <c r="MFC469" i="5" s="1"/>
  <c r="MFE469" i="5" s="1"/>
  <c r="MFG469" i="5" s="1"/>
  <c r="MFI469" i="5" s="1"/>
  <c r="MFK469" i="5" s="1"/>
  <c r="MFM469" i="5" s="1"/>
  <c r="MFO469" i="5" s="1"/>
  <c r="MFQ469" i="5" s="1"/>
  <c r="MFS469" i="5" s="1"/>
  <c r="MFU469" i="5" s="1"/>
  <c r="MFW469" i="5" s="1"/>
  <c r="MFY469" i="5" s="1"/>
  <c r="MGA469" i="5" s="1"/>
  <c r="MGC469" i="5" s="1"/>
  <c r="MGE469" i="5" s="1"/>
  <c r="MGG469" i="5" s="1"/>
  <c r="MGI469" i="5" s="1"/>
  <c r="MGK469" i="5" s="1"/>
  <c r="MGM469" i="5" s="1"/>
  <c r="MGO469" i="5" s="1"/>
  <c r="MGQ469" i="5" s="1"/>
  <c r="MGS469" i="5" s="1"/>
  <c r="MGU469" i="5" s="1"/>
  <c r="MGW469" i="5" s="1"/>
  <c r="MGY469" i="5" s="1"/>
  <c r="MHA469" i="5" s="1"/>
  <c r="MHC469" i="5" s="1"/>
  <c r="MHE469" i="5" s="1"/>
  <c r="MHG469" i="5" s="1"/>
  <c r="MHI469" i="5" s="1"/>
  <c r="MHK469" i="5" s="1"/>
  <c r="MHM469" i="5" s="1"/>
  <c r="MHO469" i="5" s="1"/>
  <c r="MHQ469" i="5" s="1"/>
  <c r="MHS469" i="5" s="1"/>
  <c r="MHU469" i="5" s="1"/>
  <c r="MHW469" i="5" s="1"/>
  <c r="MHY469" i="5" s="1"/>
  <c r="MIA469" i="5" s="1"/>
  <c r="MIC469" i="5" s="1"/>
  <c r="MIE469" i="5" s="1"/>
  <c r="MIG469" i="5" s="1"/>
  <c r="MII469" i="5" s="1"/>
  <c r="MIK469" i="5" s="1"/>
  <c r="MIM469" i="5" s="1"/>
  <c r="MIO469" i="5" s="1"/>
  <c r="MIQ469" i="5" s="1"/>
  <c r="MIS469" i="5" s="1"/>
  <c r="MIU469" i="5" s="1"/>
  <c r="MIW469" i="5" s="1"/>
  <c r="MIY469" i="5" s="1"/>
  <c r="MJA469" i="5" s="1"/>
  <c r="MJC469" i="5" s="1"/>
  <c r="MJE469" i="5" s="1"/>
  <c r="MJG469" i="5" s="1"/>
  <c r="MJI469" i="5" s="1"/>
  <c r="MJK469" i="5" s="1"/>
  <c r="MJM469" i="5" s="1"/>
  <c r="MJO469" i="5" s="1"/>
  <c r="MJQ469" i="5" s="1"/>
  <c r="MJS469" i="5" s="1"/>
  <c r="MJU469" i="5" s="1"/>
  <c r="MJW469" i="5" s="1"/>
  <c r="MJY469" i="5" s="1"/>
  <c r="MKA469" i="5" s="1"/>
  <c r="MKC469" i="5" s="1"/>
  <c r="MKE469" i="5" s="1"/>
  <c r="MKG469" i="5" s="1"/>
  <c r="MKI469" i="5" s="1"/>
  <c r="MKK469" i="5" s="1"/>
  <c r="MKM469" i="5" s="1"/>
  <c r="MKO469" i="5" s="1"/>
  <c r="MKQ469" i="5" s="1"/>
  <c r="MKS469" i="5" s="1"/>
  <c r="MKU469" i="5" s="1"/>
  <c r="MKW469" i="5" s="1"/>
  <c r="MKY469" i="5" s="1"/>
  <c r="MLA469" i="5" s="1"/>
  <c r="MLC469" i="5" s="1"/>
  <c r="MLE469" i="5" s="1"/>
  <c r="MLG469" i="5" s="1"/>
  <c r="MLI469" i="5" s="1"/>
  <c r="MLK469" i="5" s="1"/>
  <c r="MLM469" i="5" s="1"/>
  <c r="MLO469" i="5" s="1"/>
  <c r="MLQ469" i="5" s="1"/>
  <c r="MLS469" i="5" s="1"/>
  <c r="MLU469" i="5" s="1"/>
  <c r="MLW469" i="5" s="1"/>
  <c r="MLY469" i="5" s="1"/>
  <c r="MMA469" i="5" s="1"/>
  <c r="MMC469" i="5" s="1"/>
  <c r="MME469" i="5" s="1"/>
  <c r="MMG469" i="5" s="1"/>
  <c r="MMI469" i="5" s="1"/>
  <c r="MMK469" i="5" s="1"/>
  <c r="MMM469" i="5" s="1"/>
  <c r="MMO469" i="5" s="1"/>
  <c r="MMQ469" i="5" s="1"/>
  <c r="MMS469" i="5" s="1"/>
  <c r="MMU469" i="5" s="1"/>
  <c r="MMW469" i="5" s="1"/>
  <c r="MMY469" i="5" s="1"/>
  <c r="MNA469" i="5" s="1"/>
  <c r="MNC469" i="5" s="1"/>
  <c r="MNE469" i="5" s="1"/>
  <c r="MNG469" i="5" s="1"/>
  <c r="MNI469" i="5" s="1"/>
  <c r="MNK469" i="5" s="1"/>
  <c r="MNM469" i="5" s="1"/>
  <c r="MNO469" i="5" s="1"/>
  <c r="MNQ469" i="5" s="1"/>
  <c r="MNS469" i="5" s="1"/>
  <c r="MNU469" i="5" s="1"/>
  <c r="MNW469" i="5" s="1"/>
  <c r="MNY469" i="5" s="1"/>
  <c r="MOA469" i="5" s="1"/>
  <c r="MOC469" i="5" s="1"/>
  <c r="MOE469" i="5" s="1"/>
  <c r="MOG469" i="5" s="1"/>
  <c r="MOI469" i="5" s="1"/>
  <c r="MOK469" i="5" s="1"/>
  <c r="MOM469" i="5" s="1"/>
  <c r="MOO469" i="5" s="1"/>
  <c r="MOQ469" i="5" s="1"/>
  <c r="MOS469" i="5" s="1"/>
  <c r="MOU469" i="5" s="1"/>
  <c r="MOW469" i="5" s="1"/>
  <c r="MOY469" i="5" s="1"/>
  <c r="MPA469" i="5" s="1"/>
  <c r="MPC469" i="5" s="1"/>
  <c r="MPE469" i="5" s="1"/>
  <c r="MPG469" i="5" s="1"/>
  <c r="MPI469" i="5" s="1"/>
  <c r="MPK469" i="5" s="1"/>
  <c r="MPM469" i="5" s="1"/>
  <c r="MPO469" i="5" s="1"/>
  <c r="MPQ469" i="5" s="1"/>
  <c r="MPS469" i="5" s="1"/>
  <c r="MPU469" i="5" s="1"/>
  <c r="MPW469" i="5" s="1"/>
  <c r="MPY469" i="5" s="1"/>
  <c r="MQA469" i="5" s="1"/>
  <c r="MQC469" i="5" s="1"/>
  <c r="MQE469" i="5" s="1"/>
  <c r="MQG469" i="5" s="1"/>
  <c r="MQI469" i="5" s="1"/>
  <c r="MQK469" i="5" s="1"/>
  <c r="MQM469" i="5" s="1"/>
  <c r="MQO469" i="5" s="1"/>
  <c r="MQQ469" i="5" s="1"/>
  <c r="MQS469" i="5" s="1"/>
  <c r="MQU469" i="5" s="1"/>
  <c r="MQW469" i="5" s="1"/>
  <c r="MQY469" i="5" s="1"/>
  <c r="MRA469" i="5" s="1"/>
  <c r="MRC469" i="5" s="1"/>
  <c r="MRE469" i="5" s="1"/>
  <c r="MRG469" i="5" s="1"/>
  <c r="MRI469" i="5" s="1"/>
  <c r="MRK469" i="5" s="1"/>
  <c r="MRM469" i="5" s="1"/>
  <c r="MRO469" i="5" s="1"/>
  <c r="MRQ469" i="5" s="1"/>
  <c r="MRS469" i="5" s="1"/>
  <c r="MRU469" i="5" s="1"/>
  <c r="MRW469" i="5" s="1"/>
  <c r="MRY469" i="5" s="1"/>
  <c r="MSA469" i="5" s="1"/>
  <c r="MSC469" i="5" s="1"/>
  <c r="MSE469" i="5" s="1"/>
  <c r="MSG469" i="5" s="1"/>
  <c r="MSI469" i="5" s="1"/>
  <c r="MSK469" i="5" s="1"/>
  <c r="MSM469" i="5" s="1"/>
  <c r="MSO469" i="5" s="1"/>
  <c r="MSQ469" i="5" s="1"/>
  <c r="MSS469" i="5" s="1"/>
  <c r="MSU469" i="5" s="1"/>
  <c r="MSW469" i="5" s="1"/>
  <c r="MSY469" i="5" s="1"/>
  <c r="MTA469" i="5" s="1"/>
  <c r="MTC469" i="5" s="1"/>
  <c r="MTE469" i="5" s="1"/>
  <c r="MTG469" i="5" s="1"/>
  <c r="MTI469" i="5" s="1"/>
  <c r="MTK469" i="5" s="1"/>
  <c r="MTM469" i="5" s="1"/>
  <c r="MTO469" i="5" s="1"/>
  <c r="MTQ469" i="5" s="1"/>
  <c r="MTS469" i="5" s="1"/>
  <c r="MTU469" i="5" s="1"/>
  <c r="MTW469" i="5" s="1"/>
  <c r="MTY469" i="5" s="1"/>
  <c r="MUA469" i="5" s="1"/>
  <c r="MUC469" i="5" s="1"/>
  <c r="MUE469" i="5" s="1"/>
  <c r="MUG469" i="5" s="1"/>
  <c r="MUI469" i="5" s="1"/>
  <c r="MUK469" i="5" s="1"/>
  <c r="MUM469" i="5" s="1"/>
  <c r="MUO469" i="5" s="1"/>
  <c r="MUQ469" i="5" s="1"/>
  <c r="MUS469" i="5" s="1"/>
  <c r="MUU469" i="5" s="1"/>
  <c r="MUW469" i="5" s="1"/>
  <c r="MUY469" i="5" s="1"/>
  <c r="MVA469" i="5" s="1"/>
  <c r="MVC469" i="5" s="1"/>
  <c r="MVE469" i="5" s="1"/>
  <c r="MVG469" i="5" s="1"/>
  <c r="MVI469" i="5" s="1"/>
  <c r="MVK469" i="5" s="1"/>
  <c r="MVM469" i="5" s="1"/>
  <c r="MVO469" i="5" s="1"/>
  <c r="MVQ469" i="5" s="1"/>
  <c r="MVS469" i="5" s="1"/>
  <c r="MVU469" i="5" s="1"/>
  <c r="MVW469" i="5" s="1"/>
  <c r="MVY469" i="5" s="1"/>
  <c r="MWA469" i="5" s="1"/>
  <c r="MWC469" i="5" s="1"/>
  <c r="MWE469" i="5" s="1"/>
  <c r="MWG469" i="5" s="1"/>
  <c r="MWI469" i="5" s="1"/>
  <c r="MWK469" i="5" s="1"/>
  <c r="MWM469" i="5" s="1"/>
  <c r="MWO469" i="5" s="1"/>
  <c r="MWQ469" i="5" s="1"/>
  <c r="MWS469" i="5" s="1"/>
  <c r="MWU469" i="5" s="1"/>
  <c r="MWW469" i="5" s="1"/>
  <c r="MWY469" i="5" s="1"/>
  <c r="MXA469" i="5" s="1"/>
  <c r="MXC469" i="5" s="1"/>
  <c r="MXE469" i="5" s="1"/>
  <c r="MXG469" i="5" s="1"/>
  <c r="MXI469" i="5" s="1"/>
  <c r="MXK469" i="5" s="1"/>
  <c r="MXM469" i="5" s="1"/>
  <c r="MXO469" i="5" s="1"/>
  <c r="MXQ469" i="5" s="1"/>
  <c r="MXS469" i="5" s="1"/>
  <c r="MXU469" i="5" s="1"/>
  <c r="MXW469" i="5" s="1"/>
  <c r="MXY469" i="5" s="1"/>
  <c r="MYA469" i="5" s="1"/>
  <c r="MYC469" i="5" s="1"/>
  <c r="MYE469" i="5" s="1"/>
  <c r="MYG469" i="5" s="1"/>
  <c r="MYI469" i="5" s="1"/>
  <c r="MYK469" i="5" s="1"/>
  <c r="MYM469" i="5" s="1"/>
  <c r="MYO469" i="5" s="1"/>
  <c r="MYQ469" i="5" s="1"/>
  <c r="MYS469" i="5" s="1"/>
  <c r="MYU469" i="5" s="1"/>
  <c r="MYW469" i="5" s="1"/>
  <c r="MYY469" i="5" s="1"/>
  <c r="MZA469" i="5" s="1"/>
  <c r="MZC469" i="5" s="1"/>
  <c r="MZE469" i="5" s="1"/>
  <c r="MZG469" i="5" s="1"/>
  <c r="MZI469" i="5" s="1"/>
  <c r="MZK469" i="5" s="1"/>
  <c r="MZM469" i="5" s="1"/>
  <c r="MZO469" i="5" s="1"/>
  <c r="MZQ469" i="5" s="1"/>
  <c r="MZS469" i="5" s="1"/>
  <c r="MZU469" i="5" s="1"/>
  <c r="MZW469" i="5" s="1"/>
  <c r="MZY469" i="5" s="1"/>
  <c r="NAA469" i="5" s="1"/>
  <c r="NAC469" i="5" s="1"/>
  <c r="NAE469" i="5" s="1"/>
  <c r="NAG469" i="5" s="1"/>
  <c r="NAI469" i="5" s="1"/>
  <c r="NAK469" i="5" s="1"/>
  <c r="NAM469" i="5" s="1"/>
  <c r="NAO469" i="5" s="1"/>
  <c r="NAQ469" i="5" s="1"/>
  <c r="NAS469" i="5" s="1"/>
  <c r="NAU469" i="5" s="1"/>
  <c r="NAW469" i="5" s="1"/>
  <c r="NAY469" i="5" s="1"/>
  <c r="NBA469" i="5" s="1"/>
  <c r="NBC469" i="5" s="1"/>
  <c r="NBE469" i="5" s="1"/>
  <c r="NBG469" i="5" s="1"/>
  <c r="NBI469" i="5" s="1"/>
  <c r="NBK469" i="5" s="1"/>
  <c r="NBM469" i="5" s="1"/>
  <c r="NBO469" i="5" s="1"/>
  <c r="NBQ469" i="5" s="1"/>
  <c r="NBS469" i="5" s="1"/>
  <c r="NBU469" i="5" s="1"/>
  <c r="NBW469" i="5" s="1"/>
  <c r="NBY469" i="5" s="1"/>
  <c r="NCA469" i="5" s="1"/>
  <c r="NCC469" i="5" s="1"/>
  <c r="NCE469" i="5" s="1"/>
  <c r="NCG469" i="5" s="1"/>
  <c r="NCI469" i="5" s="1"/>
  <c r="NCK469" i="5" s="1"/>
  <c r="NCM469" i="5" s="1"/>
  <c r="NCO469" i="5" s="1"/>
  <c r="NCQ469" i="5" s="1"/>
  <c r="NCS469" i="5" s="1"/>
  <c r="NCU469" i="5" s="1"/>
  <c r="NCW469" i="5" s="1"/>
  <c r="NCY469" i="5" s="1"/>
  <c r="NDA469" i="5" s="1"/>
  <c r="NDC469" i="5" s="1"/>
  <c r="NDE469" i="5" s="1"/>
  <c r="NDG469" i="5" s="1"/>
  <c r="NDI469" i="5" s="1"/>
  <c r="NDK469" i="5" s="1"/>
  <c r="NDM469" i="5" s="1"/>
  <c r="NDO469" i="5" s="1"/>
  <c r="NDQ469" i="5" s="1"/>
  <c r="NDS469" i="5" s="1"/>
  <c r="NDU469" i="5" s="1"/>
  <c r="NDW469" i="5" s="1"/>
  <c r="NDY469" i="5" s="1"/>
  <c r="NEA469" i="5" s="1"/>
  <c r="NEC469" i="5" s="1"/>
  <c r="NEE469" i="5" s="1"/>
  <c r="NEG469" i="5" s="1"/>
  <c r="NEI469" i="5" s="1"/>
  <c r="NEK469" i="5" s="1"/>
  <c r="NEM469" i="5" s="1"/>
  <c r="NEO469" i="5" s="1"/>
  <c r="NEQ469" i="5" s="1"/>
  <c r="NES469" i="5" s="1"/>
  <c r="NEU469" i="5" s="1"/>
  <c r="NEW469" i="5" s="1"/>
  <c r="NEY469" i="5" s="1"/>
  <c r="NFA469" i="5" s="1"/>
  <c r="NFC469" i="5" s="1"/>
  <c r="NFE469" i="5" s="1"/>
  <c r="NFG469" i="5" s="1"/>
  <c r="NFI469" i="5" s="1"/>
  <c r="NFK469" i="5" s="1"/>
  <c r="NFM469" i="5" s="1"/>
  <c r="NFO469" i="5" s="1"/>
  <c r="NFQ469" i="5" s="1"/>
  <c r="NFS469" i="5" s="1"/>
  <c r="NFU469" i="5" s="1"/>
  <c r="NFW469" i="5" s="1"/>
  <c r="NFY469" i="5" s="1"/>
  <c r="NGA469" i="5" s="1"/>
  <c r="NGC469" i="5" s="1"/>
  <c r="NGE469" i="5" s="1"/>
  <c r="NGG469" i="5" s="1"/>
  <c r="NGI469" i="5" s="1"/>
  <c r="NGK469" i="5" s="1"/>
  <c r="NGM469" i="5" s="1"/>
  <c r="NGO469" i="5" s="1"/>
  <c r="NGQ469" i="5" s="1"/>
  <c r="NGS469" i="5" s="1"/>
  <c r="NGU469" i="5" s="1"/>
  <c r="NGW469" i="5" s="1"/>
  <c r="NGY469" i="5" s="1"/>
  <c r="NHA469" i="5" s="1"/>
  <c r="NHC469" i="5" s="1"/>
  <c r="NHE469" i="5" s="1"/>
  <c r="NHG469" i="5" s="1"/>
  <c r="NHI469" i="5" s="1"/>
  <c r="NHK469" i="5" s="1"/>
  <c r="NHM469" i="5" s="1"/>
  <c r="NHO469" i="5" s="1"/>
  <c r="NHQ469" i="5" s="1"/>
  <c r="NHS469" i="5" s="1"/>
  <c r="NHU469" i="5" s="1"/>
  <c r="NHW469" i="5" s="1"/>
  <c r="NHY469" i="5" s="1"/>
  <c r="NIA469" i="5" s="1"/>
  <c r="NIC469" i="5" s="1"/>
  <c r="NIE469" i="5" s="1"/>
  <c r="NIG469" i="5" s="1"/>
  <c r="NII469" i="5" s="1"/>
  <c r="NIK469" i="5" s="1"/>
  <c r="NIM469" i="5" s="1"/>
  <c r="NIO469" i="5" s="1"/>
  <c r="NIQ469" i="5" s="1"/>
  <c r="NIS469" i="5" s="1"/>
  <c r="NIU469" i="5" s="1"/>
  <c r="NIW469" i="5" s="1"/>
  <c r="NIY469" i="5" s="1"/>
  <c r="NJA469" i="5" s="1"/>
  <c r="NJC469" i="5" s="1"/>
  <c r="NJE469" i="5" s="1"/>
  <c r="NJG469" i="5" s="1"/>
  <c r="NJI469" i="5" s="1"/>
  <c r="NJK469" i="5" s="1"/>
  <c r="NJM469" i="5" s="1"/>
  <c r="NJO469" i="5" s="1"/>
  <c r="NJQ469" i="5" s="1"/>
  <c r="NJS469" i="5" s="1"/>
  <c r="NJU469" i="5" s="1"/>
  <c r="NJW469" i="5" s="1"/>
  <c r="NJY469" i="5" s="1"/>
  <c r="NKA469" i="5" s="1"/>
  <c r="NKC469" i="5" s="1"/>
  <c r="NKE469" i="5" s="1"/>
  <c r="NKG469" i="5" s="1"/>
  <c r="NKI469" i="5" s="1"/>
  <c r="NKK469" i="5" s="1"/>
  <c r="NKM469" i="5" s="1"/>
  <c r="NKO469" i="5" s="1"/>
  <c r="NKQ469" i="5" s="1"/>
  <c r="NKS469" i="5" s="1"/>
  <c r="NKU469" i="5" s="1"/>
  <c r="NKW469" i="5" s="1"/>
  <c r="NKY469" i="5" s="1"/>
  <c r="NLA469" i="5" s="1"/>
  <c r="NLC469" i="5" s="1"/>
  <c r="NLE469" i="5" s="1"/>
  <c r="NLG469" i="5" s="1"/>
  <c r="NLI469" i="5" s="1"/>
  <c r="NLK469" i="5" s="1"/>
  <c r="NLM469" i="5" s="1"/>
  <c r="NLO469" i="5" s="1"/>
  <c r="NLQ469" i="5" s="1"/>
  <c r="NLS469" i="5" s="1"/>
  <c r="NLU469" i="5" s="1"/>
  <c r="NLW469" i="5" s="1"/>
  <c r="NLY469" i="5" s="1"/>
  <c r="NMA469" i="5" s="1"/>
  <c r="NMC469" i="5" s="1"/>
  <c r="NME469" i="5" s="1"/>
  <c r="NMG469" i="5" s="1"/>
  <c r="NMI469" i="5" s="1"/>
  <c r="NMK469" i="5" s="1"/>
  <c r="NMM469" i="5" s="1"/>
  <c r="NMO469" i="5" s="1"/>
  <c r="NMQ469" i="5" s="1"/>
  <c r="NMS469" i="5" s="1"/>
  <c r="NMU469" i="5" s="1"/>
  <c r="NMW469" i="5" s="1"/>
  <c r="NMY469" i="5" s="1"/>
  <c r="NNA469" i="5" s="1"/>
  <c r="NNC469" i="5" s="1"/>
  <c r="NNE469" i="5" s="1"/>
  <c r="NNG469" i="5" s="1"/>
  <c r="NNI469" i="5" s="1"/>
  <c r="NNK469" i="5" s="1"/>
  <c r="NNM469" i="5" s="1"/>
  <c r="NNO469" i="5" s="1"/>
  <c r="NNQ469" i="5" s="1"/>
  <c r="NNS469" i="5" s="1"/>
  <c r="NNU469" i="5" s="1"/>
  <c r="NNW469" i="5" s="1"/>
  <c r="NNY469" i="5" s="1"/>
  <c r="NOA469" i="5" s="1"/>
  <c r="NOC469" i="5" s="1"/>
  <c r="NOE469" i="5" s="1"/>
  <c r="NOG469" i="5" s="1"/>
  <c r="NOI469" i="5" s="1"/>
  <c r="NOK469" i="5" s="1"/>
  <c r="NOM469" i="5" s="1"/>
  <c r="NOO469" i="5" s="1"/>
  <c r="NOQ469" i="5" s="1"/>
  <c r="NOS469" i="5" s="1"/>
  <c r="NOU469" i="5" s="1"/>
  <c r="NOW469" i="5" s="1"/>
  <c r="NOY469" i="5" s="1"/>
  <c r="NPA469" i="5" s="1"/>
  <c r="NPC469" i="5" s="1"/>
  <c r="NPE469" i="5" s="1"/>
  <c r="NPG469" i="5" s="1"/>
  <c r="NPI469" i="5" s="1"/>
  <c r="NPK469" i="5" s="1"/>
  <c r="NPM469" i="5" s="1"/>
  <c r="NPO469" i="5" s="1"/>
  <c r="NPQ469" i="5" s="1"/>
  <c r="NPS469" i="5" s="1"/>
  <c r="NPU469" i="5" s="1"/>
  <c r="NPW469" i="5" s="1"/>
  <c r="NPY469" i="5" s="1"/>
  <c r="NQA469" i="5" s="1"/>
  <c r="NQC469" i="5" s="1"/>
  <c r="NQE469" i="5" s="1"/>
  <c r="NQG469" i="5" s="1"/>
  <c r="NQI469" i="5" s="1"/>
  <c r="NQK469" i="5" s="1"/>
  <c r="NQM469" i="5" s="1"/>
  <c r="NQO469" i="5" s="1"/>
  <c r="NQQ469" i="5" s="1"/>
  <c r="NQS469" i="5" s="1"/>
  <c r="NQU469" i="5" s="1"/>
  <c r="NQW469" i="5" s="1"/>
  <c r="NQY469" i="5" s="1"/>
  <c r="NRA469" i="5" s="1"/>
  <c r="NRC469" i="5" s="1"/>
  <c r="NRE469" i="5" s="1"/>
  <c r="NRG469" i="5" s="1"/>
  <c r="NRI469" i="5" s="1"/>
  <c r="NRK469" i="5" s="1"/>
  <c r="NRM469" i="5" s="1"/>
  <c r="NRO469" i="5" s="1"/>
  <c r="NRQ469" i="5" s="1"/>
  <c r="NRS469" i="5" s="1"/>
  <c r="NRU469" i="5" s="1"/>
  <c r="NRW469" i="5" s="1"/>
  <c r="NRY469" i="5" s="1"/>
  <c r="NSA469" i="5" s="1"/>
  <c r="NSC469" i="5" s="1"/>
  <c r="NSE469" i="5" s="1"/>
  <c r="NSG469" i="5" s="1"/>
  <c r="NSI469" i="5" s="1"/>
  <c r="NSK469" i="5" s="1"/>
  <c r="NSM469" i="5" s="1"/>
  <c r="NSO469" i="5" s="1"/>
  <c r="NSQ469" i="5" s="1"/>
  <c r="NSS469" i="5" s="1"/>
  <c r="NSU469" i="5" s="1"/>
  <c r="NSW469" i="5" s="1"/>
  <c r="NSY469" i="5" s="1"/>
  <c r="NTA469" i="5" s="1"/>
  <c r="NTC469" i="5" s="1"/>
  <c r="NTE469" i="5" s="1"/>
  <c r="NTG469" i="5" s="1"/>
  <c r="NTI469" i="5" s="1"/>
  <c r="NTK469" i="5" s="1"/>
  <c r="NTM469" i="5" s="1"/>
  <c r="NTO469" i="5" s="1"/>
  <c r="NTQ469" i="5" s="1"/>
  <c r="NTS469" i="5" s="1"/>
  <c r="NTU469" i="5" s="1"/>
  <c r="NTW469" i="5" s="1"/>
  <c r="NTY469" i="5" s="1"/>
  <c r="NUA469" i="5" s="1"/>
  <c r="NUC469" i="5" s="1"/>
  <c r="NUE469" i="5" s="1"/>
  <c r="NUG469" i="5" s="1"/>
  <c r="NUI469" i="5" s="1"/>
  <c r="NUK469" i="5" s="1"/>
  <c r="NUM469" i="5" s="1"/>
  <c r="NUO469" i="5" s="1"/>
  <c r="NUQ469" i="5" s="1"/>
  <c r="NUS469" i="5" s="1"/>
  <c r="NUU469" i="5" s="1"/>
  <c r="NUW469" i="5" s="1"/>
  <c r="NUY469" i="5" s="1"/>
  <c r="NVA469" i="5" s="1"/>
  <c r="NVC469" i="5" s="1"/>
  <c r="NVE469" i="5" s="1"/>
  <c r="NVG469" i="5" s="1"/>
  <c r="NVI469" i="5" s="1"/>
  <c r="NVK469" i="5" s="1"/>
  <c r="NVM469" i="5" s="1"/>
  <c r="NVO469" i="5" s="1"/>
  <c r="NVQ469" i="5" s="1"/>
  <c r="NVS469" i="5" s="1"/>
  <c r="NVU469" i="5" s="1"/>
  <c r="NVW469" i="5" s="1"/>
  <c r="NVY469" i="5" s="1"/>
  <c r="NWA469" i="5" s="1"/>
  <c r="NWC469" i="5" s="1"/>
  <c r="NWE469" i="5" s="1"/>
  <c r="NWG469" i="5" s="1"/>
  <c r="NWI469" i="5" s="1"/>
  <c r="NWK469" i="5" s="1"/>
  <c r="NWM469" i="5" s="1"/>
  <c r="NWO469" i="5" s="1"/>
  <c r="NWQ469" i="5" s="1"/>
  <c r="NWS469" i="5" s="1"/>
  <c r="NWU469" i="5" s="1"/>
  <c r="NWW469" i="5" s="1"/>
  <c r="NWY469" i="5" s="1"/>
  <c r="NXA469" i="5" s="1"/>
  <c r="NXC469" i="5" s="1"/>
  <c r="NXE469" i="5" s="1"/>
  <c r="NXG469" i="5" s="1"/>
  <c r="NXI469" i="5" s="1"/>
  <c r="NXK469" i="5" s="1"/>
  <c r="NXM469" i="5" s="1"/>
  <c r="NXO469" i="5" s="1"/>
  <c r="NXQ469" i="5" s="1"/>
  <c r="NXS469" i="5" s="1"/>
  <c r="NXU469" i="5" s="1"/>
  <c r="NXW469" i="5" s="1"/>
  <c r="NXY469" i="5" s="1"/>
  <c r="NYA469" i="5" s="1"/>
  <c r="NYC469" i="5" s="1"/>
  <c r="NYE469" i="5" s="1"/>
  <c r="NYG469" i="5" s="1"/>
  <c r="NYI469" i="5" s="1"/>
  <c r="NYK469" i="5" s="1"/>
  <c r="NYM469" i="5" s="1"/>
  <c r="NYO469" i="5" s="1"/>
  <c r="NYQ469" i="5" s="1"/>
  <c r="NYS469" i="5" s="1"/>
  <c r="NYU469" i="5" s="1"/>
  <c r="NYW469" i="5" s="1"/>
  <c r="NYY469" i="5" s="1"/>
  <c r="NZA469" i="5" s="1"/>
  <c r="NZC469" i="5" s="1"/>
  <c r="NZE469" i="5" s="1"/>
  <c r="NZG469" i="5" s="1"/>
  <c r="NZI469" i="5" s="1"/>
  <c r="NZK469" i="5" s="1"/>
  <c r="NZM469" i="5" s="1"/>
  <c r="NZO469" i="5" s="1"/>
  <c r="NZQ469" i="5" s="1"/>
  <c r="NZS469" i="5" s="1"/>
  <c r="NZU469" i="5" s="1"/>
  <c r="NZW469" i="5" s="1"/>
  <c r="NZY469" i="5" s="1"/>
  <c r="OAA469" i="5" s="1"/>
  <c r="OAC469" i="5" s="1"/>
  <c r="OAE469" i="5" s="1"/>
  <c r="OAG469" i="5" s="1"/>
  <c r="OAI469" i="5" s="1"/>
  <c r="OAK469" i="5" s="1"/>
  <c r="OAM469" i="5" s="1"/>
  <c r="OAO469" i="5" s="1"/>
  <c r="OAQ469" i="5" s="1"/>
  <c r="OAS469" i="5" s="1"/>
  <c r="OAU469" i="5" s="1"/>
  <c r="OAW469" i="5" s="1"/>
  <c r="OAY469" i="5" s="1"/>
  <c r="OBA469" i="5" s="1"/>
  <c r="OBC469" i="5" s="1"/>
  <c r="OBE469" i="5" s="1"/>
  <c r="OBG469" i="5" s="1"/>
  <c r="OBI469" i="5" s="1"/>
  <c r="OBK469" i="5" s="1"/>
  <c r="OBM469" i="5" s="1"/>
  <c r="OBO469" i="5" s="1"/>
  <c r="OBQ469" i="5" s="1"/>
  <c r="OBS469" i="5" s="1"/>
  <c r="OBU469" i="5" s="1"/>
  <c r="OBW469" i="5" s="1"/>
  <c r="OBY469" i="5" s="1"/>
  <c r="OCA469" i="5" s="1"/>
  <c r="OCC469" i="5" s="1"/>
  <c r="OCE469" i="5" s="1"/>
  <c r="OCG469" i="5" s="1"/>
  <c r="OCI469" i="5" s="1"/>
  <c r="OCK469" i="5" s="1"/>
  <c r="OCM469" i="5" s="1"/>
  <c r="OCO469" i="5" s="1"/>
  <c r="OCQ469" i="5" s="1"/>
  <c r="OCS469" i="5" s="1"/>
  <c r="OCU469" i="5" s="1"/>
  <c r="OCW469" i="5" s="1"/>
  <c r="OCY469" i="5" s="1"/>
  <c r="ODA469" i="5" s="1"/>
  <c r="ODC469" i="5" s="1"/>
  <c r="ODE469" i="5" s="1"/>
  <c r="ODG469" i="5" s="1"/>
  <c r="ODI469" i="5" s="1"/>
  <c r="ODK469" i="5" s="1"/>
  <c r="ODM469" i="5" s="1"/>
  <c r="ODO469" i="5" s="1"/>
  <c r="ODQ469" i="5" s="1"/>
  <c r="ODS469" i="5" s="1"/>
  <c r="ODU469" i="5" s="1"/>
  <c r="ODW469" i="5" s="1"/>
  <c r="ODY469" i="5" s="1"/>
  <c r="OEA469" i="5" s="1"/>
  <c r="OEC469" i="5" s="1"/>
  <c r="OEE469" i="5" s="1"/>
  <c r="OEG469" i="5" s="1"/>
  <c r="OEI469" i="5" s="1"/>
  <c r="OEK469" i="5" s="1"/>
  <c r="OEM469" i="5" s="1"/>
  <c r="OEO469" i="5" s="1"/>
  <c r="OEQ469" i="5" s="1"/>
  <c r="OES469" i="5" s="1"/>
  <c r="OEU469" i="5" s="1"/>
  <c r="OEW469" i="5" s="1"/>
  <c r="OEY469" i="5" s="1"/>
  <c r="OFA469" i="5" s="1"/>
  <c r="OFC469" i="5" s="1"/>
  <c r="OFE469" i="5" s="1"/>
  <c r="OFG469" i="5" s="1"/>
  <c r="OFI469" i="5" s="1"/>
  <c r="OFK469" i="5" s="1"/>
  <c r="OFM469" i="5" s="1"/>
  <c r="OFO469" i="5" s="1"/>
  <c r="OFQ469" i="5" s="1"/>
  <c r="OFS469" i="5" s="1"/>
  <c r="OFU469" i="5" s="1"/>
  <c r="OFW469" i="5" s="1"/>
  <c r="OFY469" i="5" s="1"/>
  <c r="OGA469" i="5" s="1"/>
  <c r="OGC469" i="5" s="1"/>
  <c r="OGE469" i="5" s="1"/>
  <c r="OGG469" i="5" s="1"/>
  <c r="OGI469" i="5" s="1"/>
  <c r="OGK469" i="5" s="1"/>
  <c r="OGM469" i="5" s="1"/>
  <c r="OGO469" i="5" s="1"/>
  <c r="OGQ469" i="5" s="1"/>
  <c r="OGS469" i="5" s="1"/>
  <c r="OGU469" i="5" s="1"/>
  <c r="OGW469" i="5" s="1"/>
  <c r="OGY469" i="5" s="1"/>
  <c r="OHA469" i="5" s="1"/>
  <c r="OHC469" i="5" s="1"/>
  <c r="OHE469" i="5" s="1"/>
  <c r="OHG469" i="5" s="1"/>
  <c r="OHI469" i="5" s="1"/>
  <c r="OHK469" i="5" s="1"/>
  <c r="OHM469" i="5" s="1"/>
  <c r="OHO469" i="5" s="1"/>
  <c r="OHQ469" i="5" s="1"/>
  <c r="OHS469" i="5" s="1"/>
  <c r="OHU469" i="5" s="1"/>
  <c r="OHW469" i="5" s="1"/>
  <c r="OHY469" i="5" s="1"/>
  <c r="OIA469" i="5" s="1"/>
  <c r="OIC469" i="5" s="1"/>
  <c r="OIE469" i="5" s="1"/>
  <c r="OIG469" i="5" s="1"/>
  <c r="OII469" i="5" s="1"/>
  <c r="OIK469" i="5" s="1"/>
  <c r="OIM469" i="5" s="1"/>
  <c r="OIO469" i="5" s="1"/>
  <c r="OIQ469" i="5" s="1"/>
  <c r="OIS469" i="5" s="1"/>
  <c r="OIU469" i="5" s="1"/>
  <c r="OIW469" i="5" s="1"/>
  <c r="OIY469" i="5" s="1"/>
  <c r="OJA469" i="5" s="1"/>
  <c r="OJC469" i="5" s="1"/>
  <c r="OJE469" i="5" s="1"/>
  <c r="OJG469" i="5" s="1"/>
  <c r="OJI469" i="5" s="1"/>
  <c r="OJK469" i="5" s="1"/>
  <c r="OJM469" i="5" s="1"/>
  <c r="OJO469" i="5" s="1"/>
  <c r="OJQ469" i="5" s="1"/>
  <c r="OJS469" i="5" s="1"/>
  <c r="OJU469" i="5" s="1"/>
  <c r="OJW469" i="5" s="1"/>
  <c r="OJY469" i="5" s="1"/>
  <c r="OKA469" i="5" s="1"/>
  <c r="OKC469" i="5" s="1"/>
  <c r="OKE469" i="5" s="1"/>
  <c r="OKG469" i="5" s="1"/>
  <c r="OKI469" i="5" s="1"/>
  <c r="OKK469" i="5" s="1"/>
  <c r="OKM469" i="5" s="1"/>
  <c r="OKO469" i="5" s="1"/>
  <c r="OKQ469" i="5" s="1"/>
  <c r="OKS469" i="5" s="1"/>
  <c r="OKU469" i="5" s="1"/>
  <c r="OKW469" i="5" s="1"/>
  <c r="OKY469" i="5" s="1"/>
  <c r="OLA469" i="5" s="1"/>
  <c r="OLC469" i="5" s="1"/>
  <c r="OLE469" i="5" s="1"/>
  <c r="OLG469" i="5" s="1"/>
  <c r="OLI469" i="5" s="1"/>
  <c r="OLK469" i="5" s="1"/>
  <c r="OLM469" i="5" s="1"/>
  <c r="OLO469" i="5" s="1"/>
  <c r="OLQ469" i="5" s="1"/>
  <c r="OLS469" i="5" s="1"/>
  <c r="OLU469" i="5" s="1"/>
  <c r="OLW469" i="5" s="1"/>
  <c r="OLY469" i="5" s="1"/>
  <c r="OMA469" i="5" s="1"/>
  <c r="OMC469" i="5" s="1"/>
  <c r="OME469" i="5" s="1"/>
  <c r="OMG469" i="5" s="1"/>
  <c r="OMI469" i="5" s="1"/>
  <c r="OMK469" i="5" s="1"/>
  <c r="OMM469" i="5" s="1"/>
  <c r="OMO469" i="5" s="1"/>
  <c r="OMQ469" i="5" s="1"/>
  <c r="OMS469" i="5" s="1"/>
  <c r="OMU469" i="5" s="1"/>
  <c r="OMW469" i="5" s="1"/>
  <c r="OMY469" i="5" s="1"/>
  <c r="ONA469" i="5" s="1"/>
  <c r="ONC469" i="5" s="1"/>
  <c r="ONE469" i="5" s="1"/>
  <c r="ONG469" i="5" s="1"/>
  <c r="ONI469" i="5" s="1"/>
  <c r="ONK469" i="5" s="1"/>
  <c r="ONM469" i="5" s="1"/>
  <c r="ONO469" i="5" s="1"/>
  <c r="ONQ469" i="5" s="1"/>
  <c r="ONS469" i="5" s="1"/>
  <c r="ONU469" i="5" s="1"/>
  <c r="ONW469" i="5" s="1"/>
  <c r="ONY469" i="5" s="1"/>
  <c r="OOA469" i="5" s="1"/>
  <c r="OOC469" i="5" s="1"/>
  <c r="OOE469" i="5" s="1"/>
  <c r="OOG469" i="5" s="1"/>
  <c r="OOI469" i="5" s="1"/>
  <c r="OOK469" i="5" s="1"/>
  <c r="OOM469" i="5" s="1"/>
  <c r="OOO469" i="5" s="1"/>
  <c r="OOQ469" i="5" s="1"/>
  <c r="OOS469" i="5" s="1"/>
  <c r="OOU469" i="5" s="1"/>
  <c r="OOW469" i="5" s="1"/>
  <c r="OOY469" i="5" s="1"/>
  <c r="OPA469" i="5" s="1"/>
  <c r="OPC469" i="5" s="1"/>
  <c r="OPE469" i="5" s="1"/>
  <c r="OPG469" i="5" s="1"/>
  <c r="OPI469" i="5" s="1"/>
  <c r="OPK469" i="5" s="1"/>
  <c r="OPM469" i="5" s="1"/>
  <c r="OPO469" i="5" s="1"/>
  <c r="OPQ469" i="5" s="1"/>
  <c r="OPS469" i="5" s="1"/>
  <c r="OPU469" i="5" s="1"/>
  <c r="OPW469" i="5" s="1"/>
  <c r="OPY469" i="5" s="1"/>
  <c r="OQA469" i="5" s="1"/>
  <c r="OQC469" i="5" s="1"/>
  <c r="OQE469" i="5" s="1"/>
  <c r="OQG469" i="5" s="1"/>
  <c r="OQI469" i="5" s="1"/>
  <c r="OQK469" i="5" s="1"/>
  <c r="OQM469" i="5" s="1"/>
  <c r="OQO469" i="5" s="1"/>
  <c r="OQQ469" i="5" s="1"/>
  <c r="OQS469" i="5" s="1"/>
  <c r="OQU469" i="5" s="1"/>
  <c r="OQW469" i="5" s="1"/>
  <c r="OQY469" i="5" s="1"/>
  <c r="ORA469" i="5" s="1"/>
  <c r="ORC469" i="5" s="1"/>
  <c r="ORE469" i="5" s="1"/>
  <c r="ORG469" i="5" s="1"/>
  <c r="ORI469" i="5" s="1"/>
  <c r="ORK469" i="5" s="1"/>
  <c r="ORM469" i="5" s="1"/>
  <c r="ORO469" i="5" s="1"/>
  <c r="ORQ469" i="5" s="1"/>
  <c r="ORS469" i="5" s="1"/>
  <c r="ORU469" i="5" s="1"/>
  <c r="ORW469" i="5" s="1"/>
  <c r="ORY469" i="5" s="1"/>
  <c r="OSA469" i="5" s="1"/>
  <c r="OSC469" i="5" s="1"/>
  <c r="OSE469" i="5" s="1"/>
  <c r="OSG469" i="5" s="1"/>
  <c r="OSI469" i="5" s="1"/>
  <c r="OSK469" i="5" s="1"/>
  <c r="OSM469" i="5" s="1"/>
  <c r="OSO469" i="5" s="1"/>
  <c r="OSQ469" i="5" s="1"/>
  <c r="OSS469" i="5" s="1"/>
  <c r="OSU469" i="5" s="1"/>
  <c r="OSW469" i="5" s="1"/>
  <c r="OSY469" i="5" s="1"/>
  <c r="OTA469" i="5" s="1"/>
  <c r="OTC469" i="5" s="1"/>
  <c r="OTE469" i="5" s="1"/>
  <c r="OTG469" i="5" s="1"/>
  <c r="OTI469" i="5" s="1"/>
  <c r="OTK469" i="5" s="1"/>
  <c r="OTM469" i="5" s="1"/>
  <c r="OTO469" i="5" s="1"/>
  <c r="OTQ469" i="5" s="1"/>
  <c r="OTS469" i="5" s="1"/>
  <c r="OTU469" i="5" s="1"/>
  <c r="OTW469" i="5" s="1"/>
  <c r="OTY469" i="5" s="1"/>
  <c r="OUA469" i="5" s="1"/>
  <c r="OUC469" i="5" s="1"/>
  <c r="OUE469" i="5" s="1"/>
  <c r="OUG469" i="5" s="1"/>
  <c r="OUI469" i="5" s="1"/>
  <c r="OUK469" i="5" s="1"/>
  <c r="OUM469" i="5" s="1"/>
  <c r="OUO469" i="5" s="1"/>
  <c r="OUQ469" i="5" s="1"/>
  <c r="OUS469" i="5" s="1"/>
  <c r="OUU469" i="5" s="1"/>
  <c r="OUW469" i="5" s="1"/>
  <c r="OUY469" i="5" s="1"/>
  <c r="OVA469" i="5" s="1"/>
  <c r="OVC469" i="5" s="1"/>
  <c r="OVE469" i="5" s="1"/>
  <c r="OVG469" i="5" s="1"/>
  <c r="OVI469" i="5" s="1"/>
  <c r="OVK469" i="5" s="1"/>
  <c r="OVM469" i="5" s="1"/>
  <c r="OVO469" i="5" s="1"/>
  <c r="OVQ469" i="5" s="1"/>
  <c r="OVS469" i="5" s="1"/>
  <c r="OVU469" i="5" s="1"/>
  <c r="OVW469" i="5" s="1"/>
  <c r="OVY469" i="5" s="1"/>
  <c r="OWA469" i="5" s="1"/>
  <c r="OWC469" i="5" s="1"/>
  <c r="OWE469" i="5" s="1"/>
  <c r="OWG469" i="5" s="1"/>
  <c r="OWI469" i="5" s="1"/>
  <c r="OWK469" i="5" s="1"/>
  <c r="OWM469" i="5" s="1"/>
  <c r="OWO469" i="5" s="1"/>
  <c r="OWQ469" i="5" s="1"/>
  <c r="OWS469" i="5" s="1"/>
  <c r="OWU469" i="5" s="1"/>
  <c r="OWW469" i="5" s="1"/>
  <c r="OWY469" i="5" s="1"/>
  <c r="OXA469" i="5" s="1"/>
  <c r="OXC469" i="5" s="1"/>
  <c r="OXE469" i="5" s="1"/>
  <c r="OXG469" i="5" s="1"/>
  <c r="OXI469" i="5" s="1"/>
  <c r="OXK469" i="5" s="1"/>
  <c r="OXM469" i="5" s="1"/>
  <c r="OXO469" i="5" s="1"/>
  <c r="OXQ469" i="5" s="1"/>
  <c r="OXS469" i="5" s="1"/>
  <c r="OXU469" i="5" s="1"/>
  <c r="OXW469" i="5" s="1"/>
  <c r="OXY469" i="5" s="1"/>
  <c r="OYA469" i="5" s="1"/>
  <c r="OYC469" i="5" s="1"/>
  <c r="OYE469" i="5" s="1"/>
  <c r="OYG469" i="5" s="1"/>
  <c r="OYI469" i="5" s="1"/>
  <c r="OYK469" i="5" s="1"/>
  <c r="OYM469" i="5" s="1"/>
  <c r="OYO469" i="5" s="1"/>
  <c r="OYQ469" i="5" s="1"/>
  <c r="OYS469" i="5" s="1"/>
  <c r="OYU469" i="5" s="1"/>
  <c r="OYW469" i="5" s="1"/>
  <c r="OYY469" i="5" s="1"/>
  <c r="OZA469" i="5" s="1"/>
  <c r="OZC469" i="5" s="1"/>
  <c r="OZE469" i="5" s="1"/>
  <c r="OZG469" i="5" s="1"/>
  <c r="OZI469" i="5" s="1"/>
  <c r="OZK469" i="5" s="1"/>
  <c r="OZM469" i="5" s="1"/>
  <c r="OZO469" i="5" s="1"/>
  <c r="OZQ469" i="5" s="1"/>
  <c r="OZS469" i="5" s="1"/>
  <c r="OZU469" i="5" s="1"/>
  <c r="OZW469" i="5" s="1"/>
  <c r="OZY469" i="5" s="1"/>
  <c r="PAA469" i="5" s="1"/>
  <c r="PAC469" i="5" s="1"/>
  <c r="PAE469" i="5" s="1"/>
  <c r="PAG469" i="5" s="1"/>
  <c r="PAI469" i="5" s="1"/>
  <c r="PAK469" i="5" s="1"/>
  <c r="PAM469" i="5" s="1"/>
  <c r="PAO469" i="5" s="1"/>
  <c r="PAQ469" i="5" s="1"/>
  <c r="PAS469" i="5" s="1"/>
  <c r="PAU469" i="5" s="1"/>
  <c r="PAW469" i="5" s="1"/>
  <c r="PAY469" i="5" s="1"/>
  <c r="PBA469" i="5" s="1"/>
  <c r="PBC469" i="5" s="1"/>
  <c r="PBE469" i="5" s="1"/>
  <c r="PBG469" i="5" s="1"/>
  <c r="PBI469" i="5" s="1"/>
  <c r="PBK469" i="5" s="1"/>
  <c r="PBM469" i="5" s="1"/>
  <c r="PBO469" i="5" s="1"/>
  <c r="PBQ469" i="5" s="1"/>
  <c r="PBS469" i="5" s="1"/>
  <c r="PBU469" i="5" s="1"/>
  <c r="PBW469" i="5" s="1"/>
  <c r="PBY469" i="5" s="1"/>
  <c r="PCA469" i="5" s="1"/>
  <c r="PCC469" i="5" s="1"/>
  <c r="PCE469" i="5" s="1"/>
  <c r="PCG469" i="5" s="1"/>
  <c r="PCI469" i="5" s="1"/>
  <c r="PCK469" i="5" s="1"/>
  <c r="PCM469" i="5" s="1"/>
  <c r="PCO469" i="5" s="1"/>
  <c r="PCQ469" i="5" s="1"/>
  <c r="PCS469" i="5" s="1"/>
  <c r="PCU469" i="5" s="1"/>
  <c r="PCW469" i="5" s="1"/>
  <c r="PCY469" i="5" s="1"/>
  <c r="PDA469" i="5" s="1"/>
  <c r="PDC469" i="5" s="1"/>
  <c r="PDE469" i="5" s="1"/>
  <c r="PDG469" i="5" s="1"/>
  <c r="PDI469" i="5" s="1"/>
  <c r="PDK469" i="5" s="1"/>
  <c r="PDM469" i="5" s="1"/>
  <c r="PDO469" i="5" s="1"/>
  <c r="PDQ469" i="5" s="1"/>
  <c r="PDS469" i="5" s="1"/>
  <c r="PDU469" i="5" s="1"/>
  <c r="PDW469" i="5" s="1"/>
  <c r="PDY469" i="5" s="1"/>
  <c r="PEA469" i="5" s="1"/>
  <c r="PEC469" i="5" s="1"/>
  <c r="PEE469" i="5" s="1"/>
  <c r="PEG469" i="5" s="1"/>
  <c r="PEI469" i="5" s="1"/>
  <c r="PEK469" i="5" s="1"/>
  <c r="PEM469" i="5" s="1"/>
  <c r="PEO469" i="5" s="1"/>
  <c r="PEQ469" i="5" s="1"/>
  <c r="PES469" i="5" s="1"/>
  <c r="PEU469" i="5" s="1"/>
  <c r="PEW469" i="5" s="1"/>
  <c r="PEY469" i="5" s="1"/>
  <c r="PFA469" i="5" s="1"/>
  <c r="PFC469" i="5" s="1"/>
  <c r="PFE469" i="5" s="1"/>
  <c r="PFG469" i="5" s="1"/>
  <c r="PFI469" i="5" s="1"/>
  <c r="PFK469" i="5" s="1"/>
  <c r="PFM469" i="5" s="1"/>
  <c r="PFO469" i="5" s="1"/>
  <c r="PFQ469" i="5" s="1"/>
  <c r="PFS469" i="5" s="1"/>
  <c r="PFU469" i="5" s="1"/>
  <c r="PFW469" i="5" s="1"/>
  <c r="PFY469" i="5" s="1"/>
  <c r="PGA469" i="5" s="1"/>
  <c r="PGC469" i="5" s="1"/>
  <c r="PGE469" i="5" s="1"/>
  <c r="PGG469" i="5" s="1"/>
  <c r="PGI469" i="5" s="1"/>
  <c r="PGK469" i="5" s="1"/>
  <c r="PGM469" i="5" s="1"/>
  <c r="PGO469" i="5" s="1"/>
  <c r="PGQ469" i="5" s="1"/>
  <c r="PGS469" i="5" s="1"/>
  <c r="PGU469" i="5" s="1"/>
  <c r="PGW469" i="5" s="1"/>
  <c r="PGY469" i="5" s="1"/>
  <c r="PHA469" i="5" s="1"/>
  <c r="PHC469" i="5" s="1"/>
  <c r="PHE469" i="5" s="1"/>
  <c r="PHG469" i="5" s="1"/>
  <c r="PHI469" i="5" s="1"/>
  <c r="PHK469" i="5" s="1"/>
  <c r="PHM469" i="5" s="1"/>
  <c r="PHO469" i="5" s="1"/>
  <c r="PHQ469" i="5" s="1"/>
  <c r="PHS469" i="5" s="1"/>
  <c r="PHU469" i="5" s="1"/>
  <c r="PHW469" i="5" s="1"/>
  <c r="PHY469" i="5" s="1"/>
  <c r="PIA469" i="5" s="1"/>
  <c r="PIC469" i="5" s="1"/>
  <c r="PIE469" i="5" s="1"/>
  <c r="PIG469" i="5" s="1"/>
  <c r="PII469" i="5" s="1"/>
  <c r="PIK469" i="5" s="1"/>
  <c r="PIM469" i="5" s="1"/>
  <c r="PIO469" i="5" s="1"/>
  <c r="PIQ469" i="5" s="1"/>
  <c r="PIS469" i="5" s="1"/>
  <c r="PIU469" i="5" s="1"/>
  <c r="PIW469" i="5" s="1"/>
  <c r="PIY469" i="5" s="1"/>
  <c r="PJA469" i="5" s="1"/>
  <c r="PJC469" i="5" s="1"/>
  <c r="PJE469" i="5" s="1"/>
  <c r="PJG469" i="5" s="1"/>
  <c r="PJI469" i="5" s="1"/>
  <c r="PJK469" i="5" s="1"/>
  <c r="PJM469" i="5" s="1"/>
  <c r="PJO469" i="5" s="1"/>
  <c r="PJQ469" i="5" s="1"/>
  <c r="PJS469" i="5" s="1"/>
  <c r="PJU469" i="5" s="1"/>
  <c r="PJW469" i="5" s="1"/>
  <c r="PJY469" i="5" s="1"/>
  <c r="PKA469" i="5" s="1"/>
  <c r="PKC469" i="5" s="1"/>
  <c r="PKE469" i="5" s="1"/>
  <c r="PKG469" i="5" s="1"/>
  <c r="PKI469" i="5" s="1"/>
  <c r="PKK469" i="5" s="1"/>
  <c r="PKM469" i="5" s="1"/>
  <c r="PKO469" i="5" s="1"/>
  <c r="PKQ469" i="5" s="1"/>
  <c r="PKS469" i="5" s="1"/>
  <c r="PKU469" i="5" s="1"/>
  <c r="PKW469" i="5" s="1"/>
  <c r="PKY469" i="5" s="1"/>
  <c r="PLA469" i="5" s="1"/>
  <c r="PLC469" i="5" s="1"/>
  <c r="PLE469" i="5" s="1"/>
  <c r="PLG469" i="5" s="1"/>
  <c r="PLI469" i="5" s="1"/>
  <c r="PLK469" i="5" s="1"/>
  <c r="PLM469" i="5" s="1"/>
  <c r="PLO469" i="5" s="1"/>
  <c r="PLQ469" i="5" s="1"/>
  <c r="PLS469" i="5" s="1"/>
  <c r="PLU469" i="5" s="1"/>
  <c r="PLW469" i="5" s="1"/>
  <c r="PLY469" i="5" s="1"/>
  <c r="PMA469" i="5" s="1"/>
  <c r="PMC469" i="5" s="1"/>
  <c r="PME469" i="5" s="1"/>
  <c r="PMG469" i="5" s="1"/>
  <c r="PMI469" i="5" s="1"/>
  <c r="PMK469" i="5" s="1"/>
  <c r="PMM469" i="5" s="1"/>
  <c r="PMO469" i="5" s="1"/>
  <c r="PMQ469" i="5" s="1"/>
  <c r="PMS469" i="5" s="1"/>
  <c r="PMU469" i="5" s="1"/>
  <c r="PMW469" i="5" s="1"/>
  <c r="PMY469" i="5" s="1"/>
  <c r="PNA469" i="5" s="1"/>
  <c r="PNC469" i="5" s="1"/>
  <c r="PNE469" i="5" s="1"/>
  <c r="PNG469" i="5" s="1"/>
  <c r="PNI469" i="5" s="1"/>
  <c r="PNK469" i="5" s="1"/>
  <c r="PNM469" i="5" s="1"/>
  <c r="PNO469" i="5" s="1"/>
  <c r="PNQ469" i="5" s="1"/>
  <c r="PNS469" i="5" s="1"/>
  <c r="PNU469" i="5" s="1"/>
  <c r="PNW469" i="5" s="1"/>
  <c r="PNY469" i="5" s="1"/>
  <c r="POA469" i="5" s="1"/>
  <c r="POC469" i="5" s="1"/>
  <c r="POE469" i="5" s="1"/>
  <c r="POG469" i="5" s="1"/>
  <c r="POI469" i="5" s="1"/>
  <c r="POK469" i="5" s="1"/>
  <c r="POM469" i="5" s="1"/>
  <c r="POO469" i="5" s="1"/>
  <c r="POQ469" i="5" s="1"/>
  <c r="POS469" i="5" s="1"/>
  <c r="POU469" i="5" s="1"/>
  <c r="POW469" i="5" s="1"/>
  <c r="POY469" i="5" s="1"/>
  <c r="PPA469" i="5" s="1"/>
  <c r="PPC469" i="5" s="1"/>
  <c r="PPE469" i="5" s="1"/>
  <c r="PPG469" i="5" s="1"/>
  <c r="PPI469" i="5" s="1"/>
  <c r="PPK469" i="5" s="1"/>
  <c r="PPM469" i="5" s="1"/>
  <c r="PPO469" i="5" s="1"/>
  <c r="PPQ469" i="5" s="1"/>
  <c r="PPS469" i="5" s="1"/>
  <c r="PPU469" i="5" s="1"/>
  <c r="PPW469" i="5" s="1"/>
  <c r="PPY469" i="5" s="1"/>
  <c r="PQA469" i="5" s="1"/>
  <c r="PQC469" i="5" s="1"/>
  <c r="PQE469" i="5" s="1"/>
  <c r="PQG469" i="5" s="1"/>
  <c r="PQI469" i="5" s="1"/>
  <c r="PQK469" i="5" s="1"/>
  <c r="PQM469" i="5" s="1"/>
  <c r="PQO469" i="5" s="1"/>
  <c r="PQQ469" i="5" s="1"/>
  <c r="PQS469" i="5" s="1"/>
  <c r="PQU469" i="5" s="1"/>
  <c r="PQW469" i="5" s="1"/>
  <c r="PQY469" i="5" s="1"/>
  <c r="PRA469" i="5" s="1"/>
  <c r="PRC469" i="5" s="1"/>
  <c r="PRE469" i="5" s="1"/>
  <c r="PRG469" i="5" s="1"/>
  <c r="PRI469" i="5" s="1"/>
  <c r="PRK469" i="5" s="1"/>
  <c r="PRM469" i="5" s="1"/>
  <c r="PRO469" i="5" s="1"/>
  <c r="PRQ469" i="5" s="1"/>
  <c r="PRS469" i="5" s="1"/>
  <c r="PRU469" i="5" s="1"/>
  <c r="PRW469" i="5" s="1"/>
  <c r="PRY469" i="5" s="1"/>
  <c r="PSA469" i="5" s="1"/>
  <c r="PSC469" i="5" s="1"/>
  <c r="PSE469" i="5" s="1"/>
  <c r="PSG469" i="5" s="1"/>
  <c r="PSI469" i="5" s="1"/>
  <c r="PSK469" i="5" s="1"/>
  <c r="PSM469" i="5" s="1"/>
  <c r="PSO469" i="5" s="1"/>
  <c r="PSQ469" i="5" s="1"/>
  <c r="PSS469" i="5" s="1"/>
  <c r="PSU469" i="5" s="1"/>
  <c r="PSW469" i="5" s="1"/>
  <c r="PSY469" i="5" s="1"/>
  <c r="PTA469" i="5" s="1"/>
  <c r="PTC469" i="5" s="1"/>
  <c r="PTE469" i="5" s="1"/>
  <c r="PTG469" i="5" s="1"/>
  <c r="PTI469" i="5" s="1"/>
  <c r="PTK469" i="5" s="1"/>
  <c r="PTM469" i="5" s="1"/>
  <c r="PTO469" i="5" s="1"/>
  <c r="PTQ469" i="5" s="1"/>
  <c r="PTS469" i="5" s="1"/>
  <c r="PTU469" i="5" s="1"/>
  <c r="PTW469" i="5" s="1"/>
  <c r="PTY469" i="5" s="1"/>
  <c r="PUA469" i="5" s="1"/>
  <c r="PUC469" i="5" s="1"/>
  <c r="PUE469" i="5" s="1"/>
  <c r="PUG469" i="5" s="1"/>
  <c r="PUI469" i="5" s="1"/>
  <c r="PUK469" i="5" s="1"/>
  <c r="PUM469" i="5" s="1"/>
  <c r="PUO469" i="5" s="1"/>
  <c r="PUQ469" i="5" s="1"/>
  <c r="PUS469" i="5" s="1"/>
  <c r="PUU469" i="5" s="1"/>
  <c r="PUW469" i="5" s="1"/>
  <c r="PUY469" i="5" s="1"/>
  <c r="PVA469" i="5" s="1"/>
  <c r="PVC469" i="5" s="1"/>
  <c r="PVE469" i="5" s="1"/>
  <c r="PVG469" i="5" s="1"/>
  <c r="PVI469" i="5" s="1"/>
  <c r="PVK469" i="5" s="1"/>
  <c r="PVM469" i="5" s="1"/>
  <c r="PVO469" i="5" s="1"/>
  <c r="PVQ469" i="5" s="1"/>
  <c r="PVS469" i="5" s="1"/>
  <c r="PVU469" i="5" s="1"/>
  <c r="PVW469" i="5" s="1"/>
  <c r="PVY469" i="5" s="1"/>
  <c r="PWA469" i="5" s="1"/>
  <c r="PWC469" i="5" s="1"/>
  <c r="PWE469" i="5" s="1"/>
  <c r="PWG469" i="5" s="1"/>
  <c r="PWI469" i="5" s="1"/>
  <c r="PWK469" i="5" s="1"/>
  <c r="PWM469" i="5" s="1"/>
  <c r="PWO469" i="5" s="1"/>
  <c r="PWQ469" i="5" s="1"/>
  <c r="PWS469" i="5" s="1"/>
  <c r="PWU469" i="5" s="1"/>
  <c r="PWW469" i="5" s="1"/>
  <c r="PWY469" i="5" s="1"/>
  <c r="PXA469" i="5" s="1"/>
  <c r="PXC469" i="5" s="1"/>
  <c r="PXE469" i="5" s="1"/>
  <c r="PXG469" i="5" s="1"/>
  <c r="PXI469" i="5" s="1"/>
  <c r="PXK469" i="5" s="1"/>
  <c r="PXM469" i="5" s="1"/>
  <c r="PXO469" i="5" s="1"/>
  <c r="PXQ469" i="5" s="1"/>
  <c r="PXS469" i="5" s="1"/>
  <c r="PXU469" i="5" s="1"/>
  <c r="PXW469" i="5" s="1"/>
  <c r="PXY469" i="5" s="1"/>
  <c r="PYA469" i="5" s="1"/>
  <c r="PYC469" i="5" s="1"/>
  <c r="PYE469" i="5" s="1"/>
  <c r="PYG469" i="5" s="1"/>
  <c r="PYI469" i="5" s="1"/>
  <c r="PYK469" i="5" s="1"/>
  <c r="PYM469" i="5" s="1"/>
  <c r="PYO469" i="5" s="1"/>
  <c r="PYQ469" i="5" s="1"/>
  <c r="PYS469" i="5" s="1"/>
  <c r="PYU469" i="5" s="1"/>
  <c r="PYW469" i="5" s="1"/>
  <c r="PYY469" i="5" s="1"/>
  <c r="PZA469" i="5" s="1"/>
  <c r="PZC469" i="5" s="1"/>
  <c r="PZE469" i="5" s="1"/>
  <c r="PZG469" i="5" s="1"/>
  <c r="PZI469" i="5" s="1"/>
  <c r="PZK469" i="5" s="1"/>
  <c r="PZM469" i="5" s="1"/>
  <c r="PZO469" i="5" s="1"/>
  <c r="PZQ469" i="5" s="1"/>
  <c r="PZS469" i="5" s="1"/>
  <c r="PZU469" i="5" s="1"/>
  <c r="PZW469" i="5" s="1"/>
  <c r="PZY469" i="5" s="1"/>
  <c r="QAA469" i="5" s="1"/>
  <c r="QAC469" i="5" s="1"/>
  <c r="QAE469" i="5" s="1"/>
  <c r="QAG469" i="5" s="1"/>
  <c r="QAI469" i="5" s="1"/>
  <c r="QAK469" i="5" s="1"/>
  <c r="QAM469" i="5" s="1"/>
  <c r="QAO469" i="5" s="1"/>
  <c r="QAQ469" i="5" s="1"/>
  <c r="QAS469" i="5" s="1"/>
  <c r="QAU469" i="5" s="1"/>
  <c r="QAW469" i="5" s="1"/>
  <c r="QAY469" i="5" s="1"/>
  <c r="QBA469" i="5" s="1"/>
  <c r="QBC469" i="5" s="1"/>
  <c r="QBE469" i="5" s="1"/>
  <c r="QBG469" i="5" s="1"/>
  <c r="QBI469" i="5" s="1"/>
  <c r="QBK469" i="5" s="1"/>
  <c r="QBM469" i="5" s="1"/>
  <c r="QBO469" i="5" s="1"/>
  <c r="QBQ469" i="5" s="1"/>
  <c r="QBS469" i="5" s="1"/>
  <c r="QBU469" i="5" s="1"/>
  <c r="QBW469" i="5" s="1"/>
  <c r="QBY469" i="5" s="1"/>
  <c r="QCA469" i="5" s="1"/>
  <c r="QCC469" i="5" s="1"/>
  <c r="QCE469" i="5" s="1"/>
  <c r="QCG469" i="5" s="1"/>
  <c r="QCI469" i="5" s="1"/>
  <c r="QCK469" i="5" s="1"/>
  <c r="QCM469" i="5" s="1"/>
  <c r="QCO469" i="5" s="1"/>
  <c r="QCQ469" i="5" s="1"/>
  <c r="QCS469" i="5" s="1"/>
  <c r="QCU469" i="5" s="1"/>
  <c r="QCW469" i="5" s="1"/>
  <c r="QCY469" i="5" s="1"/>
  <c r="QDA469" i="5" s="1"/>
  <c r="QDC469" i="5" s="1"/>
  <c r="QDE469" i="5" s="1"/>
  <c r="QDG469" i="5" s="1"/>
  <c r="QDI469" i="5" s="1"/>
  <c r="QDK469" i="5" s="1"/>
  <c r="QDM469" i="5" s="1"/>
  <c r="QDO469" i="5" s="1"/>
  <c r="QDQ469" i="5" s="1"/>
  <c r="QDS469" i="5" s="1"/>
  <c r="QDU469" i="5" s="1"/>
  <c r="QDW469" i="5" s="1"/>
  <c r="QDY469" i="5" s="1"/>
  <c r="QEA469" i="5" s="1"/>
  <c r="QEC469" i="5" s="1"/>
  <c r="QEE469" i="5" s="1"/>
  <c r="QEG469" i="5" s="1"/>
  <c r="QEI469" i="5" s="1"/>
  <c r="QEK469" i="5" s="1"/>
  <c r="QEM469" i="5" s="1"/>
  <c r="QEO469" i="5" s="1"/>
  <c r="QEQ469" i="5" s="1"/>
  <c r="QES469" i="5" s="1"/>
  <c r="QEU469" i="5" s="1"/>
  <c r="QEW469" i="5" s="1"/>
  <c r="QEY469" i="5" s="1"/>
  <c r="QFA469" i="5" s="1"/>
  <c r="QFC469" i="5" s="1"/>
  <c r="QFE469" i="5" s="1"/>
  <c r="QFG469" i="5" s="1"/>
  <c r="QFI469" i="5" s="1"/>
  <c r="QFK469" i="5" s="1"/>
  <c r="QFM469" i="5" s="1"/>
  <c r="QFO469" i="5" s="1"/>
  <c r="QFQ469" i="5" s="1"/>
  <c r="QFS469" i="5" s="1"/>
  <c r="QFU469" i="5" s="1"/>
  <c r="QFW469" i="5" s="1"/>
  <c r="QFY469" i="5" s="1"/>
  <c r="QGA469" i="5" s="1"/>
  <c r="QGC469" i="5" s="1"/>
  <c r="QGE469" i="5" s="1"/>
  <c r="QGG469" i="5" s="1"/>
  <c r="QGI469" i="5" s="1"/>
  <c r="QGK469" i="5" s="1"/>
  <c r="QGM469" i="5" s="1"/>
  <c r="QGO469" i="5" s="1"/>
  <c r="QGQ469" i="5" s="1"/>
  <c r="QGS469" i="5" s="1"/>
  <c r="QGU469" i="5" s="1"/>
  <c r="QGW469" i="5" s="1"/>
  <c r="QGY469" i="5" s="1"/>
  <c r="QHA469" i="5" s="1"/>
  <c r="QHC469" i="5" s="1"/>
  <c r="QHE469" i="5" s="1"/>
  <c r="QHG469" i="5" s="1"/>
  <c r="QHI469" i="5" s="1"/>
  <c r="QHK469" i="5" s="1"/>
  <c r="QHM469" i="5" s="1"/>
  <c r="QHO469" i="5" s="1"/>
  <c r="QHQ469" i="5" s="1"/>
  <c r="QHS469" i="5" s="1"/>
  <c r="QHU469" i="5" s="1"/>
  <c r="QHW469" i="5" s="1"/>
  <c r="QHY469" i="5" s="1"/>
  <c r="QIA469" i="5" s="1"/>
  <c r="QIC469" i="5" s="1"/>
  <c r="QIE469" i="5" s="1"/>
  <c r="QIG469" i="5" s="1"/>
  <c r="QII469" i="5" s="1"/>
  <c r="QIK469" i="5" s="1"/>
  <c r="QIM469" i="5" s="1"/>
  <c r="QIO469" i="5" s="1"/>
  <c r="QIQ469" i="5" s="1"/>
  <c r="QIS469" i="5" s="1"/>
  <c r="QIU469" i="5" s="1"/>
  <c r="QIW469" i="5" s="1"/>
  <c r="QIY469" i="5" s="1"/>
  <c r="QJA469" i="5" s="1"/>
  <c r="QJC469" i="5" s="1"/>
  <c r="QJE469" i="5" s="1"/>
  <c r="QJG469" i="5" s="1"/>
  <c r="QJI469" i="5" s="1"/>
  <c r="QJK469" i="5" s="1"/>
  <c r="QJM469" i="5" s="1"/>
  <c r="QJO469" i="5" s="1"/>
  <c r="QJQ469" i="5" s="1"/>
  <c r="QJS469" i="5" s="1"/>
  <c r="QJU469" i="5" s="1"/>
  <c r="QJW469" i="5" s="1"/>
  <c r="QJY469" i="5" s="1"/>
  <c r="QKA469" i="5" s="1"/>
  <c r="QKC469" i="5" s="1"/>
  <c r="QKE469" i="5" s="1"/>
  <c r="QKG469" i="5" s="1"/>
  <c r="QKI469" i="5" s="1"/>
  <c r="QKK469" i="5" s="1"/>
  <c r="QKM469" i="5" s="1"/>
  <c r="QKO469" i="5" s="1"/>
  <c r="QKQ469" i="5" s="1"/>
  <c r="QKS469" i="5" s="1"/>
  <c r="QKU469" i="5" s="1"/>
  <c r="QKW469" i="5" s="1"/>
  <c r="QKY469" i="5" s="1"/>
  <c r="QLA469" i="5" s="1"/>
  <c r="QLC469" i="5" s="1"/>
  <c r="QLE469" i="5" s="1"/>
  <c r="QLG469" i="5" s="1"/>
  <c r="QLI469" i="5" s="1"/>
  <c r="QLK469" i="5" s="1"/>
  <c r="QLM469" i="5" s="1"/>
  <c r="QLO469" i="5" s="1"/>
  <c r="QLQ469" i="5" s="1"/>
  <c r="QLS469" i="5" s="1"/>
  <c r="QLU469" i="5" s="1"/>
  <c r="QLW469" i="5" s="1"/>
  <c r="QLY469" i="5" s="1"/>
  <c r="QMA469" i="5" s="1"/>
  <c r="QMC469" i="5" s="1"/>
  <c r="QME469" i="5" s="1"/>
  <c r="QMG469" i="5" s="1"/>
  <c r="QMI469" i="5" s="1"/>
  <c r="QMK469" i="5" s="1"/>
  <c r="QMM469" i="5" s="1"/>
  <c r="QMO469" i="5" s="1"/>
  <c r="QMQ469" i="5" s="1"/>
  <c r="QMS469" i="5" s="1"/>
  <c r="QMU469" i="5" s="1"/>
  <c r="QMW469" i="5" s="1"/>
  <c r="QMY469" i="5" s="1"/>
  <c r="QNA469" i="5" s="1"/>
  <c r="QNC469" i="5" s="1"/>
  <c r="QNE469" i="5" s="1"/>
  <c r="QNG469" i="5" s="1"/>
  <c r="QNI469" i="5" s="1"/>
  <c r="QNK469" i="5" s="1"/>
  <c r="QNM469" i="5" s="1"/>
  <c r="QNO469" i="5" s="1"/>
  <c r="QNQ469" i="5" s="1"/>
  <c r="QNS469" i="5" s="1"/>
  <c r="QNU469" i="5" s="1"/>
  <c r="QNW469" i="5" s="1"/>
  <c r="QNY469" i="5" s="1"/>
  <c r="QOA469" i="5" s="1"/>
  <c r="QOC469" i="5" s="1"/>
  <c r="QOE469" i="5" s="1"/>
  <c r="QOG469" i="5" s="1"/>
  <c r="QOI469" i="5" s="1"/>
  <c r="QOK469" i="5" s="1"/>
  <c r="QOM469" i="5" s="1"/>
  <c r="QOO469" i="5" s="1"/>
  <c r="QOQ469" i="5" s="1"/>
  <c r="QOS469" i="5" s="1"/>
  <c r="QOU469" i="5" s="1"/>
  <c r="QOW469" i="5" s="1"/>
  <c r="QOY469" i="5" s="1"/>
  <c r="QPA469" i="5" s="1"/>
  <c r="QPC469" i="5" s="1"/>
  <c r="QPE469" i="5" s="1"/>
  <c r="QPG469" i="5" s="1"/>
  <c r="QPI469" i="5" s="1"/>
  <c r="QPK469" i="5" s="1"/>
  <c r="QPM469" i="5" s="1"/>
  <c r="QPO469" i="5" s="1"/>
  <c r="QPQ469" i="5" s="1"/>
  <c r="QPS469" i="5" s="1"/>
  <c r="QPU469" i="5" s="1"/>
  <c r="QPW469" i="5" s="1"/>
  <c r="QPY469" i="5" s="1"/>
  <c r="QQA469" i="5" s="1"/>
  <c r="QQC469" i="5" s="1"/>
  <c r="QQE469" i="5" s="1"/>
  <c r="QQG469" i="5" s="1"/>
  <c r="QQI469" i="5" s="1"/>
  <c r="QQK469" i="5" s="1"/>
  <c r="QQM469" i="5" s="1"/>
  <c r="QQO469" i="5" s="1"/>
  <c r="QQQ469" i="5" s="1"/>
  <c r="QQS469" i="5" s="1"/>
  <c r="QQU469" i="5" s="1"/>
  <c r="QQW469" i="5" s="1"/>
  <c r="QQY469" i="5" s="1"/>
  <c r="QRA469" i="5" s="1"/>
  <c r="QRC469" i="5" s="1"/>
  <c r="QRE469" i="5" s="1"/>
  <c r="QRG469" i="5" s="1"/>
  <c r="QRI469" i="5" s="1"/>
  <c r="QRK469" i="5" s="1"/>
  <c r="QRM469" i="5" s="1"/>
  <c r="QRO469" i="5" s="1"/>
  <c r="QRQ469" i="5" s="1"/>
  <c r="QRS469" i="5" s="1"/>
  <c r="QRU469" i="5" s="1"/>
  <c r="QRW469" i="5" s="1"/>
  <c r="QRY469" i="5" s="1"/>
  <c r="QSA469" i="5" s="1"/>
  <c r="QSC469" i="5" s="1"/>
  <c r="QSE469" i="5" s="1"/>
  <c r="QSG469" i="5" s="1"/>
  <c r="QSI469" i="5" s="1"/>
  <c r="QSK469" i="5" s="1"/>
  <c r="QSM469" i="5" s="1"/>
  <c r="QSO469" i="5" s="1"/>
  <c r="QSQ469" i="5" s="1"/>
  <c r="QSS469" i="5" s="1"/>
  <c r="QSU469" i="5" s="1"/>
  <c r="QSW469" i="5" s="1"/>
  <c r="QSY469" i="5" s="1"/>
  <c r="QTA469" i="5" s="1"/>
  <c r="QTC469" i="5" s="1"/>
  <c r="QTE469" i="5" s="1"/>
  <c r="QTG469" i="5" s="1"/>
  <c r="QTI469" i="5" s="1"/>
  <c r="QTK469" i="5" s="1"/>
  <c r="QTM469" i="5" s="1"/>
  <c r="QTO469" i="5" s="1"/>
  <c r="QTQ469" i="5" s="1"/>
  <c r="QTS469" i="5" s="1"/>
  <c r="QTU469" i="5" s="1"/>
  <c r="QTW469" i="5" s="1"/>
  <c r="QTY469" i="5" s="1"/>
  <c r="QUA469" i="5" s="1"/>
  <c r="QUC469" i="5" s="1"/>
  <c r="QUE469" i="5" s="1"/>
  <c r="QUG469" i="5" s="1"/>
  <c r="QUI469" i="5" s="1"/>
  <c r="QUK469" i="5" s="1"/>
  <c r="QUM469" i="5" s="1"/>
  <c r="QUO469" i="5" s="1"/>
  <c r="QUQ469" i="5" s="1"/>
  <c r="QUS469" i="5" s="1"/>
  <c r="QUU469" i="5" s="1"/>
  <c r="QUW469" i="5" s="1"/>
  <c r="QUY469" i="5" s="1"/>
  <c r="QVA469" i="5" s="1"/>
  <c r="QVC469" i="5" s="1"/>
  <c r="QVE469" i="5" s="1"/>
  <c r="QVG469" i="5" s="1"/>
  <c r="QVI469" i="5" s="1"/>
  <c r="QVK469" i="5" s="1"/>
  <c r="QVM469" i="5" s="1"/>
  <c r="QVO469" i="5" s="1"/>
  <c r="QVQ469" i="5" s="1"/>
  <c r="QVS469" i="5" s="1"/>
  <c r="QVU469" i="5" s="1"/>
  <c r="QVW469" i="5" s="1"/>
  <c r="QVY469" i="5" s="1"/>
  <c r="QWA469" i="5" s="1"/>
  <c r="QWC469" i="5" s="1"/>
  <c r="QWE469" i="5" s="1"/>
  <c r="QWG469" i="5" s="1"/>
  <c r="QWI469" i="5" s="1"/>
  <c r="QWK469" i="5" s="1"/>
  <c r="QWM469" i="5" s="1"/>
  <c r="QWO469" i="5" s="1"/>
  <c r="QWQ469" i="5" s="1"/>
  <c r="QWS469" i="5" s="1"/>
  <c r="QWU469" i="5" s="1"/>
  <c r="QWW469" i="5" s="1"/>
  <c r="QWY469" i="5" s="1"/>
  <c r="QXA469" i="5" s="1"/>
  <c r="QXC469" i="5" s="1"/>
  <c r="QXE469" i="5" s="1"/>
  <c r="QXG469" i="5" s="1"/>
  <c r="QXI469" i="5" s="1"/>
  <c r="QXK469" i="5" s="1"/>
  <c r="QXM469" i="5" s="1"/>
  <c r="QXO469" i="5" s="1"/>
  <c r="QXQ469" i="5" s="1"/>
  <c r="QXS469" i="5" s="1"/>
  <c r="QXU469" i="5" s="1"/>
  <c r="QXW469" i="5" s="1"/>
  <c r="QXY469" i="5" s="1"/>
  <c r="QYA469" i="5" s="1"/>
  <c r="QYC469" i="5" s="1"/>
  <c r="QYE469" i="5" s="1"/>
  <c r="QYG469" i="5" s="1"/>
  <c r="QYI469" i="5" s="1"/>
  <c r="QYK469" i="5" s="1"/>
  <c r="QYM469" i="5" s="1"/>
  <c r="QYO469" i="5" s="1"/>
  <c r="QYQ469" i="5" s="1"/>
  <c r="QYS469" i="5" s="1"/>
  <c r="QYU469" i="5" s="1"/>
  <c r="QYW469" i="5" s="1"/>
  <c r="QYY469" i="5" s="1"/>
  <c r="QZA469" i="5" s="1"/>
  <c r="QZC469" i="5" s="1"/>
  <c r="QZE469" i="5" s="1"/>
  <c r="QZG469" i="5" s="1"/>
  <c r="QZI469" i="5" s="1"/>
  <c r="QZK469" i="5" s="1"/>
  <c r="QZM469" i="5" s="1"/>
  <c r="QZO469" i="5" s="1"/>
  <c r="QZQ469" i="5" s="1"/>
  <c r="QZS469" i="5" s="1"/>
  <c r="QZU469" i="5" s="1"/>
  <c r="QZW469" i="5" s="1"/>
  <c r="QZY469" i="5" s="1"/>
  <c r="RAA469" i="5" s="1"/>
  <c r="RAC469" i="5" s="1"/>
  <c r="RAE469" i="5" s="1"/>
  <c r="RAG469" i="5" s="1"/>
  <c r="RAI469" i="5" s="1"/>
  <c r="RAK469" i="5" s="1"/>
  <c r="RAM469" i="5" s="1"/>
  <c r="RAO469" i="5" s="1"/>
  <c r="RAQ469" i="5" s="1"/>
  <c r="RAS469" i="5" s="1"/>
  <c r="RAU469" i="5" s="1"/>
  <c r="RAW469" i="5" s="1"/>
  <c r="RAY469" i="5" s="1"/>
  <c r="RBA469" i="5" s="1"/>
  <c r="RBC469" i="5" s="1"/>
  <c r="RBE469" i="5" s="1"/>
  <c r="RBG469" i="5" s="1"/>
  <c r="RBI469" i="5" s="1"/>
  <c r="RBK469" i="5" s="1"/>
  <c r="RBM469" i="5" s="1"/>
  <c r="RBO469" i="5" s="1"/>
  <c r="RBQ469" i="5" s="1"/>
  <c r="RBS469" i="5" s="1"/>
  <c r="RBU469" i="5" s="1"/>
  <c r="RBW469" i="5" s="1"/>
  <c r="RBY469" i="5" s="1"/>
  <c r="RCA469" i="5" s="1"/>
  <c r="RCC469" i="5" s="1"/>
  <c r="RCE469" i="5" s="1"/>
  <c r="RCG469" i="5" s="1"/>
  <c r="RCI469" i="5" s="1"/>
  <c r="RCK469" i="5" s="1"/>
  <c r="RCM469" i="5" s="1"/>
  <c r="RCO469" i="5" s="1"/>
  <c r="RCQ469" i="5" s="1"/>
  <c r="RCS469" i="5" s="1"/>
  <c r="RCU469" i="5" s="1"/>
  <c r="RCW469" i="5" s="1"/>
  <c r="RCY469" i="5" s="1"/>
  <c r="RDA469" i="5" s="1"/>
  <c r="RDC469" i="5" s="1"/>
  <c r="RDE469" i="5" s="1"/>
  <c r="RDG469" i="5" s="1"/>
  <c r="RDI469" i="5" s="1"/>
  <c r="RDK469" i="5" s="1"/>
  <c r="RDM469" i="5" s="1"/>
  <c r="RDO469" i="5" s="1"/>
  <c r="RDQ469" i="5" s="1"/>
  <c r="RDS469" i="5" s="1"/>
  <c r="RDU469" i="5" s="1"/>
  <c r="RDW469" i="5" s="1"/>
  <c r="RDY469" i="5" s="1"/>
  <c r="REA469" i="5" s="1"/>
  <c r="REC469" i="5" s="1"/>
  <c r="REE469" i="5" s="1"/>
  <c r="REG469" i="5" s="1"/>
  <c r="REI469" i="5" s="1"/>
  <c r="REK469" i="5" s="1"/>
  <c r="REM469" i="5" s="1"/>
  <c r="REO469" i="5" s="1"/>
  <c r="REQ469" i="5" s="1"/>
  <c r="RES469" i="5" s="1"/>
  <c r="REU469" i="5" s="1"/>
  <c r="REW469" i="5" s="1"/>
  <c r="REY469" i="5" s="1"/>
  <c r="RFA469" i="5" s="1"/>
  <c r="RFC469" i="5" s="1"/>
  <c r="RFE469" i="5" s="1"/>
  <c r="RFG469" i="5" s="1"/>
  <c r="RFI469" i="5" s="1"/>
  <c r="RFK469" i="5" s="1"/>
  <c r="RFM469" i="5" s="1"/>
  <c r="RFO469" i="5" s="1"/>
  <c r="RFQ469" i="5" s="1"/>
  <c r="RFS469" i="5" s="1"/>
  <c r="RFU469" i="5" s="1"/>
  <c r="RFW469" i="5" s="1"/>
  <c r="RFY469" i="5" s="1"/>
  <c r="RGA469" i="5" s="1"/>
  <c r="RGC469" i="5" s="1"/>
  <c r="RGE469" i="5" s="1"/>
  <c r="RGG469" i="5" s="1"/>
  <c r="RGI469" i="5" s="1"/>
  <c r="RGK469" i="5" s="1"/>
  <c r="RGM469" i="5" s="1"/>
  <c r="RGO469" i="5" s="1"/>
  <c r="RGQ469" i="5" s="1"/>
  <c r="RGS469" i="5" s="1"/>
  <c r="RGU469" i="5" s="1"/>
  <c r="RGW469" i="5" s="1"/>
  <c r="RGY469" i="5" s="1"/>
  <c r="RHA469" i="5" s="1"/>
  <c r="RHC469" i="5" s="1"/>
  <c r="RHE469" i="5" s="1"/>
  <c r="RHG469" i="5" s="1"/>
  <c r="RHI469" i="5" s="1"/>
  <c r="RHK469" i="5" s="1"/>
  <c r="RHM469" i="5" s="1"/>
  <c r="RHO469" i="5" s="1"/>
  <c r="RHQ469" i="5" s="1"/>
  <c r="RHS469" i="5" s="1"/>
  <c r="RHU469" i="5" s="1"/>
  <c r="RHW469" i="5" s="1"/>
  <c r="RHY469" i="5" s="1"/>
  <c r="RIA469" i="5" s="1"/>
  <c r="RIC469" i="5" s="1"/>
  <c r="RIE469" i="5" s="1"/>
  <c r="RIG469" i="5" s="1"/>
  <c r="RII469" i="5" s="1"/>
  <c r="RIK469" i="5" s="1"/>
  <c r="RIM469" i="5" s="1"/>
  <c r="RIO469" i="5" s="1"/>
  <c r="RIQ469" i="5" s="1"/>
  <c r="RIS469" i="5" s="1"/>
  <c r="RIU469" i="5" s="1"/>
  <c r="RIW469" i="5" s="1"/>
  <c r="RIY469" i="5" s="1"/>
  <c r="RJA469" i="5" s="1"/>
  <c r="RJC469" i="5" s="1"/>
  <c r="RJE469" i="5" s="1"/>
  <c r="RJG469" i="5" s="1"/>
  <c r="RJI469" i="5" s="1"/>
  <c r="RJK469" i="5" s="1"/>
  <c r="RJM469" i="5" s="1"/>
  <c r="RJO469" i="5" s="1"/>
  <c r="RJQ469" i="5" s="1"/>
  <c r="RJS469" i="5" s="1"/>
  <c r="RJU469" i="5" s="1"/>
  <c r="RJW469" i="5" s="1"/>
  <c r="RJY469" i="5" s="1"/>
  <c r="RKA469" i="5" s="1"/>
  <c r="RKC469" i="5" s="1"/>
  <c r="RKE469" i="5" s="1"/>
  <c r="RKG469" i="5" s="1"/>
  <c r="RKI469" i="5" s="1"/>
  <c r="RKK469" i="5" s="1"/>
  <c r="RKM469" i="5" s="1"/>
  <c r="RKO469" i="5" s="1"/>
  <c r="RKQ469" i="5" s="1"/>
  <c r="RKS469" i="5" s="1"/>
  <c r="RKU469" i="5" s="1"/>
  <c r="RKW469" i="5" s="1"/>
  <c r="RKY469" i="5" s="1"/>
  <c r="RLA469" i="5" s="1"/>
  <c r="RLC469" i="5" s="1"/>
  <c r="RLE469" i="5" s="1"/>
  <c r="RLG469" i="5" s="1"/>
  <c r="RLI469" i="5" s="1"/>
  <c r="RLK469" i="5" s="1"/>
  <c r="RLM469" i="5" s="1"/>
  <c r="RLO469" i="5" s="1"/>
  <c r="RLQ469" i="5" s="1"/>
  <c r="RLS469" i="5" s="1"/>
  <c r="RLU469" i="5" s="1"/>
  <c r="RLW469" i="5" s="1"/>
  <c r="RLY469" i="5" s="1"/>
  <c r="RMA469" i="5" s="1"/>
  <c r="RMC469" i="5" s="1"/>
  <c r="RME469" i="5" s="1"/>
  <c r="RMG469" i="5" s="1"/>
  <c r="RMI469" i="5" s="1"/>
  <c r="RMK469" i="5" s="1"/>
  <c r="RMM469" i="5" s="1"/>
  <c r="RMO469" i="5" s="1"/>
  <c r="RMQ469" i="5" s="1"/>
  <c r="RMS469" i="5" s="1"/>
  <c r="RMU469" i="5" s="1"/>
  <c r="RMW469" i="5" s="1"/>
  <c r="RMY469" i="5" s="1"/>
  <c r="RNA469" i="5" s="1"/>
  <c r="RNC469" i="5" s="1"/>
  <c r="RNE469" i="5" s="1"/>
  <c r="RNG469" i="5" s="1"/>
  <c r="RNI469" i="5" s="1"/>
  <c r="RNK469" i="5" s="1"/>
  <c r="RNM469" i="5" s="1"/>
  <c r="RNO469" i="5" s="1"/>
  <c r="RNQ469" i="5" s="1"/>
  <c r="RNS469" i="5" s="1"/>
  <c r="RNU469" i="5" s="1"/>
  <c r="RNW469" i="5" s="1"/>
  <c r="RNY469" i="5" s="1"/>
  <c r="ROA469" i="5" s="1"/>
  <c r="ROC469" i="5" s="1"/>
  <c r="ROE469" i="5" s="1"/>
  <c r="ROG469" i="5" s="1"/>
  <c r="ROI469" i="5" s="1"/>
  <c r="ROK469" i="5" s="1"/>
  <c r="ROM469" i="5" s="1"/>
  <c r="ROO469" i="5" s="1"/>
  <c r="ROQ469" i="5" s="1"/>
  <c r="ROS469" i="5" s="1"/>
  <c r="ROU469" i="5" s="1"/>
  <c r="ROW469" i="5" s="1"/>
  <c r="ROY469" i="5" s="1"/>
  <c r="RPA469" i="5" s="1"/>
  <c r="RPC469" i="5" s="1"/>
  <c r="RPE469" i="5" s="1"/>
  <c r="RPG469" i="5" s="1"/>
  <c r="RPI469" i="5" s="1"/>
  <c r="RPK469" i="5" s="1"/>
  <c r="RPM469" i="5" s="1"/>
  <c r="RPO469" i="5" s="1"/>
  <c r="RPQ469" i="5" s="1"/>
  <c r="RPS469" i="5" s="1"/>
  <c r="RPU469" i="5" s="1"/>
  <c r="RPW469" i="5" s="1"/>
  <c r="RPY469" i="5" s="1"/>
  <c r="RQA469" i="5" s="1"/>
  <c r="RQC469" i="5" s="1"/>
  <c r="RQE469" i="5" s="1"/>
  <c r="RQG469" i="5" s="1"/>
  <c r="RQI469" i="5" s="1"/>
  <c r="RQK469" i="5" s="1"/>
  <c r="RQM469" i="5" s="1"/>
  <c r="RQO469" i="5" s="1"/>
  <c r="RQQ469" i="5" s="1"/>
  <c r="RQS469" i="5" s="1"/>
  <c r="RQU469" i="5" s="1"/>
  <c r="RQW469" i="5" s="1"/>
  <c r="RQY469" i="5" s="1"/>
  <c r="RRA469" i="5" s="1"/>
  <c r="RRC469" i="5" s="1"/>
  <c r="RRE469" i="5" s="1"/>
  <c r="RRG469" i="5" s="1"/>
  <c r="RRI469" i="5" s="1"/>
  <c r="RRK469" i="5" s="1"/>
  <c r="RRM469" i="5" s="1"/>
  <c r="RRO469" i="5" s="1"/>
  <c r="RRQ469" i="5" s="1"/>
  <c r="RRS469" i="5" s="1"/>
  <c r="RRU469" i="5" s="1"/>
  <c r="RRW469" i="5" s="1"/>
  <c r="RRY469" i="5" s="1"/>
  <c r="RSA469" i="5" s="1"/>
  <c r="RSC469" i="5" s="1"/>
  <c r="RSE469" i="5" s="1"/>
  <c r="RSG469" i="5" s="1"/>
  <c r="RSI469" i="5" s="1"/>
  <c r="RSK469" i="5" s="1"/>
  <c r="RSM469" i="5" s="1"/>
  <c r="RSO469" i="5" s="1"/>
  <c r="RSQ469" i="5" s="1"/>
  <c r="RSS469" i="5" s="1"/>
  <c r="RSU469" i="5" s="1"/>
  <c r="RSW469" i="5" s="1"/>
  <c r="RSY469" i="5" s="1"/>
  <c r="RTA469" i="5" s="1"/>
  <c r="RTC469" i="5" s="1"/>
  <c r="RTE469" i="5" s="1"/>
  <c r="RTG469" i="5" s="1"/>
  <c r="RTI469" i="5" s="1"/>
  <c r="RTK469" i="5" s="1"/>
  <c r="RTM469" i="5" s="1"/>
  <c r="RTO469" i="5" s="1"/>
  <c r="RTQ469" i="5" s="1"/>
  <c r="RTS469" i="5" s="1"/>
  <c r="RTU469" i="5" s="1"/>
  <c r="RTW469" i="5" s="1"/>
  <c r="RTY469" i="5" s="1"/>
  <c r="RUA469" i="5" s="1"/>
  <c r="RUC469" i="5" s="1"/>
  <c r="RUE469" i="5" s="1"/>
  <c r="RUG469" i="5" s="1"/>
  <c r="RUI469" i="5" s="1"/>
  <c r="RUK469" i="5" s="1"/>
  <c r="RUM469" i="5" s="1"/>
  <c r="RUO469" i="5" s="1"/>
  <c r="RUQ469" i="5" s="1"/>
  <c r="RUS469" i="5" s="1"/>
  <c r="RUU469" i="5" s="1"/>
  <c r="RUW469" i="5" s="1"/>
  <c r="RUY469" i="5" s="1"/>
  <c r="RVA469" i="5" s="1"/>
  <c r="RVC469" i="5" s="1"/>
  <c r="RVE469" i="5" s="1"/>
  <c r="RVG469" i="5" s="1"/>
  <c r="RVI469" i="5" s="1"/>
  <c r="RVK469" i="5" s="1"/>
  <c r="RVM469" i="5" s="1"/>
  <c r="RVO469" i="5" s="1"/>
  <c r="RVQ469" i="5" s="1"/>
  <c r="RVS469" i="5" s="1"/>
  <c r="RVU469" i="5" s="1"/>
  <c r="RVW469" i="5" s="1"/>
  <c r="RVY469" i="5" s="1"/>
  <c r="RWA469" i="5" s="1"/>
  <c r="RWC469" i="5" s="1"/>
  <c r="RWE469" i="5" s="1"/>
  <c r="RWG469" i="5" s="1"/>
  <c r="RWI469" i="5" s="1"/>
  <c r="RWK469" i="5" s="1"/>
  <c r="RWM469" i="5" s="1"/>
  <c r="RWO469" i="5" s="1"/>
  <c r="RWQ469" i="5" s="1"/>
  <c r="RWS469" i="5" s="1"/>
  <c r="RWU469" i="5" s="1"/>
  <c r="RWW469" i="5" s="1"/>
  <c r="RWY469" i="5" s="1"/>
  <c r="RXA469" i="5" s="1"/>
  <c r="RXC469" i="5" s="1"/>
  <c r="RXE469" i="5" s="1"/>
  <c r="RXG469" i="5" s="1"/>
  <c r="RXI469" i="5" s="1"/>
  <c r="RXK469" i="5" s="1"/>
  <c r="RXM469" i="5" s="1"/>
  <c r="RXO469" i="5" s="1"/>
  <c r="RXQ469" i="5" s="1"/>
  <c r="RXS469" i="5" s="1"/>
  <c r="RXU469" i="5" s="1"/>
  <c r="RXW469" i="5" s="1"/>
  <c r="RXY469" i="5" s="1"/>
  <c r="RYA469" i="5" s="1"/>
  <c r="RYC469" i="5" s="1"/>
  <c r="RYE469" i="5" s="1"/>
  <c r="RYG469" i="5" s="1"/>
  <c r="RYI469" i="5" s="1"/>
  <c r="RYK469" i="5" s="1"/>
  <c r="RYM469" i="5" s="1"/>
  <c r="RYO469" i="5" s="1"/>
  <c r="RYQ469" i="5" s="1"/>
  <c r="RYS469" i="5" s="1"/>
  <c r="RYU469" i="5" s="1"/>
  <c r="RYW469" i="5" s="1"/>
  <c r="RYY469" i="5" s="1"/>
  <c r="RZA469" i="5" s="1"/>
  <c r="RZC469" i="5" s="1"/>
  <c r="RZE469" i="5" s="1"/>
  <c r="RZG469" i="5" s="1"/>
  <c r="RZI469" i="5" s="1"/>
  <c r="RZK469" i="5" s="1"/>
  <c r="RZM469" i="5" s="1"/>
  <c r="RZO469" i="5" s="1"/>
  <c r="RZQ469" i="5" s="1"/>
  <c r="RZS469" i="5" s="1"/>
  <c r="RZU469" i="5" s="1"/>
  <c r="RZW469" i="5" s="1"/>
  <c r="RZY469" i="5" s="1"/>
  <c r="SAA469" i="5" s="1"/>
  <c r="SAC469" i="5" s="1"/>
  <c r="SAE469" i="5" s="1"/>
  <c r="SAG469" i="5" s="1"/>
  <c r="SAI469" i="5" s="1"/>
  <c r="SAK469" i="5" s="1"/>
  <c r="SAM469" i="5" s="1"/>
  <c r="SAO469" i="5" s="1"/>
  <c r="SAQ469" i="5" s="1"/>
  <c r="SAS469" i="5" s="1"/>
  <c r="SAU469" i="5" s="1"/>
  <c r="SAW469" i="5" s="1"/>
  <c r="SAY469" i="5" s="1"/>
  <c r="SBA469" i="5" s="1"/>
  <c r="SBC469" i="5" s="1"/>
  <c r="SBE469" i="5" s="1"/>
  <c r="SBG469" i="5" s="1"/>
  <c r="SBI469" i="5" s="1"/>
  <c r="SBK469" i="5" s="1"/>
  <c r="SBM469" i="5" s="1"/>
  <c r="SBO469" i="5" s="1"/>
  <c r="SBQ469" i="5" s="1"/>
  <c r="SBS469" i="5" s="1"/>
  <c r="SBU469" i="5" s="1"/>
  <c r="SBW469" i="5" s="1"/>
  <c r="SBY469" i="5" s="1"/>
  <c r="SCA469" i="5" s="1"/>
  <c r="SCC469" i="5" s="1"/>
  <c r="SCE469" i="5" s="1"/>
  <c r="SCG469" i="5" s="1"/>
  <c r="SCI469" i="5" s="1"/>
  <c r="SCK469" i="5" s="1"/>
  <c r="SCM469" i="5" s="1"/>
  <c r="SCO469" i="5" s="1"/>
  <c r="SCQ469" i="5" s="1"/>
  <c r="SCS469" i="5" s="1"/>
  <c r="SCU469" i="5" s="1"/>
  <c r="SCW469" i="5" s="1"/>
  <c r="SCY469" i="5" s="1"/>
  <c r="SDA469" i="5" s="1"/>
  <c r="SDC469" i="5" s="1"/>
  <c r="SDE469" i="5" s="1"/>
  <c r="SDG469" i="5" s="1"/>
  <c r="SDI469" i="5" s="1"/>
  <c r="SDK469" i="5" s="1"/>
  <c r="SDM469" i="5" s="1"/>
  <c r="SDO469" i="5" s="1"/>
  <c r="SDQ469" i="5" s="1"/>
  <c r="SDS469" i="5" s="1"/>
  <c r="SDU469" i="5" s="1"/>
  <c r="SDW469" i="5" s="1"/>
  <c r="SDY469" i="5" s="1"/>
  <c r="SEA469" i="5" s="1"/>
  <c r="SEC469" i="5" s="1"/>
  <c r="SEE469" i="5" s="1"/>
  <c r="SEG469" i="5" s="1"/>
  <c r="SEI469" i="5" s="1"/>
  <c r="SEK469" i="5" s="1"/>
  <c r="SEM469" i="5" s="1"/>
  <c r="SEO469" i="5" s="1"/>
  <c r="SEQ469" i="5" s="1"/>
  <c r="SES469" i="5" s="1"/>
  <c r="SEU469" i="5" s="1"/>
  <c r="SEW469" i="5" s="1"/>
  <c r="SEY469" i="5" s="1"/>
  <c r="SFA469" i="5" s="1"/>
  <c r="SFC469" i="5" s="1"/>
  <c r="SFE469" i="5" s="1"/>
  <c r="SFG469" i="5" s="1"/>
  <c r="SFI469" i="5" s="1"/>
  <c r="SFK469" i="5" s="1"/>
  <c r="SFM469" i="5" s="1"/>
  <c r="SFO469" i="5" s="1"/>
  <c r="SFQ469" i="5" s="1"/>
  <c r="SFS469" i="5" s="1"/>
  <c r="SFU469" i="5" s="1"/>
  <c r="SFW469" i="5" s="1"/>
  <c r="SFY469" i="5" s="1"/>
  <c r="SGA469" i="5" s="1"/>
  <c r="SGC469" i="5" s="1"/>
  <c r="SGE469" i="5" s="1"/>
  <c r="SGG469" i="5" s="1"/>
  <c r="SGI469" i="5" s="1"/>
  <c r="SGK469" i="5" s="1"/>
  <c r="SGM469" i="5" s="1"/>
  <c r="SGO469" i="5" s="1"/>
  <c r="SGQ469" i="5" s="1"/>
  <c r="SGS469" i="5" s="1"/>
  <c r="SGU469" i="5" s="1"/>
  <c r="SGW469" i="5" s="1"/>
  <c r="SGY469" i="5" s="1"/>
  <c r="SHA469" i="5" s="1"/>
  <c r="SHC469" i="5" s="1"/>
  <c r="SHE469" i="5" s="1"/>
  <c r="SHG469" i="5" s="1"/>
  <c r="SHI469" i="5" s="1"/>
  <c r="SHK469" i="5" s="1"/>
  <c r="SHM469" i="5" s="1"/>
  <c r="SHO469" i="5" s="1"/>
  <c r="SHQ469" i="5" s="1"/>
  <c r="SHS469" i="5" s="1"/>
  <c r="SHU469" i="5" s="1"/>
  <c r="SHW469" i="5" s="1"/>
  <c r="SHY469" i="5" s="1"/>
  <c r="SIA469" i="5" s="1"/>
  <c r="SIC469" i="5" s="1"/>
  <c r="SIE469" i="5" s="1"/>
  <c r="SIG469" i="5" s="1"/>
  <c r="SII469" i="5" s="1"/>
  <c r="SIK469" i="5" s="1"/>
  <c r="SIM469" i="5" s="1"/>
  <c r="SIO469" i="5" s="1"/>
  <c r="SIQ469" i="5" s="1"/>
  <c r="SIS469" i="5" s="1"/>
  <c r="SIU469" i="5" s="1"/>
  <c r="SIW469" i="5" s="1"/>
  <c r="SIY469" i="5" s="1"/>
  <c r="SJA469" i="5" s="1"/>
  <c r="SJC469" i="5" s="1"/>
  <c r="SJE469" i="5" s="1"/>
  <c r="SJG469" i="5" s="1"/>
  <c r="SJI469" i="5" s="1"/>
  <c r="SJK469" i="5" s="1"/>
  <c r="SJM469" i="5" s="1"/>
  <c r="SJO469" i="5" s="1"/>
  <c r="SJQ469" i="5" s="1"/>
  <c r="SJS469" i="5" s="1"/>
  <c r="SJU469" i="5" s="1"/>
  <c r="SJW469" i="5" s="1"/>
  <c r="SJY469" i="5" s="1"/>
  <c r="SKA469" i="5" s="1"/>
  <c r="SKC469" i="5" s="1"/>
  <c r="SKE469" i="5" s="1"/>
  <c r="SKG469" i="5" s="1"/>
  <c r="SKI469" i="5" s="1"/>
  <c r="SKK469" i="5" s="1"/>
  <c r="SKM469" i="5" s="1"/>
  <c r="SKO469" i="5" s="1"/>
  <c r="SKQ469" i="5" s="1"/>
  <c r="SKS469" i="5" s="1"/>
  <c r="SKU469" i="5" s="1"/>
  <c r="SKW469" i="5" s="1"/>
  <c r="SKY469" i="5" s="1"/>
  <c r="SLA469" i="5" s="1"/>
  <c r="SLC469" i="5" s="1"/>
  <c r="SLE469" i="5" s="1"/>
  <c r="SLG469" i="5" s="1"/>
  <c r="SLI469" i="5" s="1"/>
  <c r="SLK469" i="5" s="1"/>
  <c r="SLM469" i="5" s="1"/>
  <c r="SLO469" i="5" s="1"/>
  <c r="SLQ469" i="5" s="1"/>
  <c r="SLS469" i="5" s="1"/>
  <c r="SLU469" i="5" s="1"/>
  <c r="SLW469" i="5" s="1"/>
  <c r="SLY469" i="5" s="1"/>
  <c r="SMA469" i="5" s="1"/>
  <c r="SMC469" i="5" s="1"/>
  <c r="SME469" i="5" s="1"/>
  <c r="SMG469" i="5" s="1"/>
  <c r="SMI469" i="5" s="1"/>
  <c r="SMK469" i="5" s="1"/>
  <c r="SMM469" i="5" s="1"/>
  <c r="SMO469" i="5" s="1"/>
  <c r="SMQ469" i="5" s="1"/>
  <c r="SMS469" i="5" s="1"/>
  <c r="SMU469" i="5" s="1"/>
  <c r="SMW469" i="5" s="1"/>
  <c r="SMY469" i="5" s="1"/>
  <c r="SNA469" i="5" s="1"/>
  <c r="SNC469" i="5" s="1"/>
  <c r="SNE469" i="5" s="1"/>
  <c r="SNG469" i="5" s="1"/>
  <c r="SNI469" i="5" s="1"/>
  <c r="SNK469" i="5" s="1"/>
  <c r="SNM469" i="5" s="1"/>
  <c r="SNO469" i="5" s="1"/>
  <c r="SNQ469" i="5" s="1"/>
  <c r="SNS469" i="5" s="1"/>
  <c r="SNU469" i="5" s="1"/>
  <c r="SNW469" i="5" s="1"/>
  <c r="SNY469" i="5" s="1"/>
  <c r="SOA469" i="5" s="1"/>
  <c r="SOC469" i="5" s="1"/>
  <c r="SOE469" i="5" s="1"/>
  <c r="SOG469" i="5" s="1"/>
  <c r="SOI469" i="5" s="1"/>
  <c r="SOK469" i="5" s="1"/>
  <c r="SOM469" i="5" s="1"/>
  <c r="SOO469" i="5" s="1"/>
  <c r="SOQ469" i="5" s="1"/>
  <c r="SOS469" i="5" s="1"/>
  <c r="SOU469" i="5" s="1"/>
  <c r="SOW469" i="5" s="1"/>
  <c r="SOY469" i="5" s="1"/>
  <c r="SPA469" i="5" s="1"/>
  <c r="SPC469" i="5" s="1"/>
  <c r="SPE469" i="5" s="1"/>
  <c r="SPG469" i="5" s="1"/>
  <c r="SPI469" i="5" s="1"/>
  <c r="SPK469" i="5" s="1"/>
  <c r="SPM469" i="5" s="1"/>
  <c r="SPO469" i="5" s="1"/>
  <c r="SPQ469" i="5" s="1"/>
  <c r="SPS469" i="5" s="1"/>
  <c r="SPU469" i="5" s="1"/>
  <c r="SPW469" i="5" s="1"/>
  <c r="SPY469" i="5" s="1"/>
  <c r="SQA469" i="5" s="1"/>
  <c r="SQC469" i="5" s="1"/>
  <c r="SQE469" i="5" s="1"/>
  <c r="SQG469" i="5" s="1"/>
  <c r="SQI469" i="5" s="1"/>
  <c r="SQK469" i="5" s="1"/>
  <c r="SQM469" i="5" s="1"/>
  <c r="SQO469" i="5" s="1"/>
  <c r="SQQ469" i="5" s="1"/>
  <c r="SQS469" i="5" s="1"/>
  <c r="SQU469" i="5" s="1"/>
  <c r="SQW469" i="5" s="1"/>
  <c r="SQY469" i="5" s="1"/>
  <c r="SRA469" i="5" s="1"/>
  <c r="SRC469" i="5" s="1"/>
  <c r="SRE469" i="5" s="1"/>
  <c r="SRG469" i="5" s="1"/>
  <c r="SRI469" i="5" s="1"/>
  <c r="SRK469" i="5" s="1"/>
  <c r="SRM469" i="5" s="1"/>
  <c r="SRO469" i="5" s="1"/>
  <c r="SRQ469" i="5" s="1"/>
  <c r="SRS469" i="5" s="1"/>
  <c r="SRU469" i="5" s="1"/>
  <c r="SRW469" i="5" s="1"/>
  <c r="SRY469" i="5" s="1"/>
  <c r="SSA469" i="5" s="1"/>
  <c r="SSC469" i="5" s="1"/>
  <c r="SSE469" i="5" s="1"/>
  <c r="SSG469" i="5" s="1"/>
  <c r="SSI469" i="5" s="1"/>
  <c r="SSK469" i="5" s="1"/>
  <c r="SSM469" i="5" s="1"/>
  <c r="SSO469" i="5" s="1"/>
  <c r="SSQ469" i="5" s="1"/>
  <c r="SSS469" i="5" s="1"/>
  <c r="SSU469" i="5" s="1"/>
  <c r="SSW469" i="5" s="1"/>
  <c r="SSY469" i="5" s="1"/>
  <c r="STA469" i="5" s="1"/>
  <c r="STC469" i="5" s="1"/>
  <c r="STE469" i="5" s="1"/>
  <c r="STG469" i="5" s="1"/>
  <c r="STI469" i="5" s="1"/>
  <c r="STK469" i="5" s="1"/>
  <c r="STM469" i="5" s="1"/>
  <c r="STO469" i="5" s="1"/>
  <c r="STQ469" i="5" s="1"/>
  <c r="STS469" i="5" s="1"/>
  <c r="STU469" i="5" s="1"/>
  <c r="STW469" i="5" s="1"/>
  <c r="STY469" i="5" s="1"/>
  <c r="SUA469" i="5" s="1"/>
  <c r="SUC469" i="5" s="1"/>
  <c r="SUE469" i="5" s="1"/>
  <c r="SUG469" i="5" s="1"/>
  <c r="SUI469" i="5" s="1"/>
  <c r="SUK469" i="5" s="1"/>
  <c r="SUM469" i="5" s="1"/>
  <c r="SUO469" i="5" s="1"/>
  <c r="SUQ469" i="5" s="1"/>
  <c r="SUS469" i="5" s="1"/>
  <c r="SUU469" i="5" s="1"/>
  <c r="SUW469" i="5" s="1"/>
  <c r="SUY469" i="5" s="1"/>
  <c r="SVA469" i="5" s="1"/>
  <c r="SVC469" i="5" s="1"/>
  <c r="SVE469" i="5" s="1"/>
  <c r="SVG469" i="5" s="1"/>
  <c r="SVI469" i="5" s="1"/>
  <c r="SVK469" i="5" s="1"/>
  <c r="SVM469" i="5" s="1"/>
  <c r="SVO469" i="5" s="1"/>
  <c r="SVQ469" i="5" s="1"/>
  <c r="SVS469" i="5" s="1"/>
  <c r="SVU469" i="5" s="1"/>
  <c r="SVW469" i="5" s="1"/>
  <c r="SVY469" i="5" s="1"/>
  <c r="SWA469" i="5" s="1"/>
  <c r="SWC469" i="5" s="1"/>
  <c r="SWE469" i="5" s="1"/>
  <c r="SWG469" i="5" s="1"/>
  <c r="SWI469" i="5" s="1"/>
  <c r="SWK469" i="5" s="1"/>
  <c r="SWM469" i="5" s="1"/>
  <c r="SWO469" i="5" s="1"/>
  <c r="SWQ469" i="5" s="1"/>
  <c r="SWS469" i="5" s="1"/>
  <c r="SWU469" i="5" s="1"/>
  <c r="SWW469" i="5" s="1"/>
  <c r="SWY469" i="5" s="1"/>
  <c r="SXA469" i="5" s="1"/>
  <c r="SXC469" i="5" s="1"/>
  <c r="SXE469" i="5" s="1"/>
  <c r="SXG469" i="5" s="1"/>
  <c r="SXI469" i="5" s="1"/>
  <c r="SXK469" i="5" s="1"/>
  <c r="SXM469" i="5" s="1"/>
  <c r="SXO469" i="5" s="1"/>
  <c r="SXQ469" i="5" s="1"/>
  <c r="SXS469" i="5" s="1"/>
  <c r="SXU469" i="5" s="1"/>
  <c r="SXW469" i="5" s="1"/>
  <c r="SXY469" i="5" s="1"/>
  <c r="SYA469" i="5" s="1"/>
  <c r="SYC469" i="5" s="1"/>
  <c r="SYE469" i="5" s="1"/>
  <c r="SYG469" i="5" s="1"/>
  <c r="SYI469" i="5" s="1"/>
  <c r="SYK469" i="5" s="1"/>
  <c r="SYM469" i="5" s="1"/>
  <c r="SYO469" i="5" s="1"/>
  <c r="SYQ469" i="5" s="1"/>
  <c r="SYS469" i="5" s="1"/>
  <c r="SYU469" i="5" s="1"/>
  <c r="SYW469" i="5" s="1"/>
  <c r="SYY469" i="5" s="1"/>
  <c r="SZA469" i="5" s="1"/>
  <c r="SZC469" i="5" s="1"/>
  <c r="SZE469" i="5" s="1"/>
  <c r="SZG469" i="5" s="1"/>
  <c r="SZI469" i="5" s="1"/>
  <c r="SZK469" i="5" s="1"/>
  <c r="SZM469" i="5" s="1"/>
  <c r="SZO469" i="5" s="1"/>
  <c r="SZQ469" i="5" s="1"/>
  <c r="SZS469" i="5" s="1"/>
  <c r="SZU469" i="5" s="1"/>
  <c r="SZW469" i="5" s="1"/>
  <c r="SZY469" i="5" s="1"/>
  <c r="TAA469" i="5" s="1"/>
  <c r="TAC469" i="5" s="1"/>
  <c r="TAE469" i="5" s="1"/>
  <c r="TAG469" i="5" s="1"/>
  <c r="TAI469" i="5" s="1"/>
  <c r="TAK469" i="5" s="1"/>
  <c r="TAM469" i="5" s="1"/>
  <c r="TAO469" i="5" s="1"/>
  <c r="TAQ469" i="5" s="1"/>
  <c r="TAS469" i="5" s="1"/>
  <c r="TAU469" i="5" s="1"/>
  <c r="TAW469" i="5" s="1"/>
  <c r="TAY469" i="5" s="1"/>
  <c r="TBA469" i="5" s="1"/>
  <c r="TBC469" i="5" s="1"/>
  <c r="TBE469" i="5" s="1"/>
  <c r="TBG469" i="5" s="1"/>
  <c r="TBI469" i="5" s="1"/>
  <c r="TBK469" i="5" s="1"/>
  <c r="TBM469" i="5" s="1"/>
  <c r="TBO469" i="5" s="1"/>
  <c r="TBQ469" i="5" s="1"/>
  <c r="TBS469" i="5" s="1"/>
  <c r="TBU469" i="5" s="1"/>
  <c r="TBW469" i="5" s="1"/>
  <c r="TBY469" i="5" s="1"/>
  <c r="TCA469" i="5" s="1"/>
  <c r="TCC469" i="5" s="1"/>
  <c r="TCE469" i="5" s="1"/>
  <c r="TCG469" i="5" s="1"/>
  <c r="TCI469" i="5" s="1"/>
  <c r="TCK469" i="5" s="1"/>
  <c r="TCM469" i="5" s="1"/>
  <c r="TCO469" i="5" s="1"/>
  <c r="TCQ469" i="5" s="1"/>
  <c r="TCS469" i="5" s="1"/>
  <c r="TCU469" i="5" s="1"/>
  <c r="TCW469" i="5" s="1"/>
  <c r="TCY469" i="5" s="1"/>
  <c r="TDA469" i="5" s="1"/>
  <c r="TDC469" i="5" s="1"/>
  <c r="TDE469" i="5" s="1"/>
  <c r="TDG469" i="5" s="1"/>
  <c r="TDI469" i="5" s="1"/>
  <c r="TDK469" i="5" s="1"/>
  <c r="TDM469" i="5" s="1"/>
  <c r="TDO469" i="5" s="1"/>
  <c r="TDQ469" i="5" s="1"/>
  <c r="TDS469" i="5" s="1"/>
  <c r="TDU469" i="5" s="1"/>
  <c r="TDW469" i="5" s="1"/>
  <c r="TDY469" i="5" s="1"/>
  <c r="TEA469" i="5" s="1"/>
  <c r="TEC469" i="5" s="1"/>
  <c r="TEE469" i="5" s="1"/>
  <c r="TEG469" i="5" s="1"/>
  <c r="TEI469" i="5" s="1"/>
  <c r="TEK469" i="5" s="1"/>
  <c r="TEM469" i="5" s="1"/>
  <c r="TEO469" i="5" s="1"/>
  <c r="TEQ469" i="5" s="1"/>
  <c r="TES469" i="5" s="1"/>
  <c r="TEU469" i="5" s="1"/>
  <c r="TEW469" i="5" s="1"/>
  <c r="TEY469" i="5" s="1"/>
  <c r="TFA469" i="5" s="1"/>
  <c r="TFC469" i="5" s="1"/>
  <c r="TFE469" i="5" s="1"/>
  <c r="TFG469" i="5" s="1"/>
  <c r="TFI469" i="5" s="1"/>
  <c r="TFK469" i="5" s="1"/>
  <c r="TFM469" i="5" s="1"/>
  <c r="TFO469" i="5" s="1"/>
  <c r="TFQ469" i="5" s="1"/>
  <c r="TFS469" i="5" s="1"/>
  <c r="TFU469" i="5" s="1"/>
  <c r="TFW469" i="5" s="1"/>
  <c r="TFY469" i="5" s="1"/>
  <c r="TGA469" i="5" s="1"/>
  <c r="TGC469" i="5" s="1"/>
  <c r="TGE469" i="5" s="1"/>
  <c r="TGG469" i="5" s="1"/>
  <c r="TGI469" i="5" s="1"/>
  <c r="TGK469" i="5" s="1"/>
  <c r="TGM469" i="5" s="1"/>
  <c r="TGO469" i="5" s="1"/>
  <c r="TGQ469" i="5" s="1"/>
  <c r="TGS469" i="5" s="1"/>
  <c r="TGU469" i="5" s="1"/>
  <c r="TGW469" i="5" s="1"/>
  <c r="TGY469" i="5" s="1"/>
  <c r="THA469" i="5" s="1"/>
  <c r="THC469" i="5" s="1"/>
  <c r="THE469" i="5" s="1"/>
  <c r="THG469" i="5" s="1"/>
  <c r="THI469" i="5" s="1"/>
  <c r="THK469" i="5" s="1"/>
  <c r="THM469" i="5" s="1"/>
  <c r="THO469" i="5" s="1"/>
  <c r="THQ469" i="5" s="1"/>
  <c r="THS469" i="5" s="1"/>
  <c r="THU469" i="5" s="1"/>
  <c r="THW469" i="5" s="1"/>
  <c r="THY469" i="5" s="1"/>
  <c r="TIA469" i="5" s="1"/>
  <c r="TIC469" i="5" s="1"/>
  <c r="TIE469" i="5" s="1"/>
  <c r="TIG469" i="5" s="1"/>
  <c r="TII469" i="5" s="1"/>
  <c r="TIK469" i="5" s="1"/>
  <c r="TIM469" i="5" s="1"/>
  <c r="TIO469" i="5" s="1"/>
  <c r="TIQ469" i="5" s="1"/>
  <c r="TIS469" i="5" s="1"/>
  <c r="TIU469" i="5" s="1"/>
  <c r="TIW469" i="5" s="1"/>
  <c r="TIY469" i="5" s="1"/>
  <c r="TJA469" i="5" s="1"/>
  <c r="TJC469" i="5" s="1"/>
  <c r="TJE469" i="5" s="1"/>
  <c r="TJG469" i="5" s="1"/>
  <c r="TJI469" i="5" s="1"/>
  <c r="TJK469" i="5" s="1"/>
  <c r="TJM469" i="5" s="1"/>
  <c r="TJO469" i="5" s="1"/>
  <c r="TJQ469" i="5" s="1"/>
  <c r="TJS469" i="5" s="1"/>
  <c r="TJU469" i="5" s="1"/>
  <c r="TJW469" i="5" s="1"/>
  <c r="TJY469" i="5" s="1"/>
  <c r="TKA469" i="5" s="1"/>
  <c r="TKC469" i="5" s="1"/>
  <c r="TKE469" i="5" s="1"/>
  <c r="TKG469" i="5" s="1"/>
  <c r="TKI469" i="5" s="1"/>
  <c r="TKK469" i="5" s="1"/>
  <c r="TKM469" i="5" s="1"/>
  <c r="TKO469" i="5" s="1"/>
  <c r="TKQ469" i="5" s="1"/>
  <c r="TKS469" i="5" s="1"/>
  <c r="TKU469" i="5" s="1"/>
  <c r="TKW469" i="5" s="1"/>
  <c r="TKY469" i="5" s="1"/>
  <c r="TLA469" i="5" s="1"/>
  <c r="TLC469" i="5" s="1"/>
  <c r="TLE469" i="5" s="1"/>
  <c r="TLG469" i="5" s="1"/>
  <c r="TLI469" i="5" s="1"/>
  <c r="TLK469" i="5" s="1"/>
  <c r="TLM469" i="5" s="1"/>
  <c r="TLO469" i="5" s="1"/>
  <c r="TLQ469" i="5" s="1"/>
  <c r="TLS469" i="5" s="1"/>
  <c r="TLU469" i="5" s="1"/>
  <c r="TLW469" i="5" s="1"/>
  <c r="TLY469" i="5" s="1"/>
  <c r="TMA469" i="5" s="1"/>
  <c r="TMC469" i="5" s="1"/>
  <c r="TME469" i="5" s="1"/>
  <c r="TMG469" i="5" s="1"/>
  <c r="TMI469" i="5" s="1"/>
  <c r="TMK469" i="5" s="1"/>
  <c r="TMM469" i="5" s="1"/>
  <c r="TMO469" i="5" s="1"/>
  <c r="TMQ469" i="5" s="1"/>
  <c r="TMS469" i="5" s="1"/>
  <c r="TMU469" i="5" s="1"/>
  <c r="TMW469" i="5" s="1"/>
  <c r="TMY469" i="5" s="1"/>
  <c r="TNA469" i="5" s="1"/>
  <c r="TNC469" i="5" s="1"/>
  <c r="TNE469" i="5" s="1"/>
  <c r="TNG469" i="5" s="1"/>
  <c r="TNI469" i="5" s="1"/>
  <c r="TNK469" i="5" s="1"/>
  <c r="TNM469" i="5" s="1"/>
  <c r="TNO469" i="5" s="1"/>
  <c r="TNQ469" i="5" s="1"/>
  <c r="TNS469" i="5" s="1"/>
  <c r="TNU469" i="5" s="1"/>
  <c r="TNW469" i="5" s="1"/>
  <c r="TNY469" i="5" s="1"/>
  <c r="TOA469" i="5" s="1"/>
  <c r="TOC469" i="5" s="1"/>
  <c r="TOE469" i="5" s="1"/>
  <c r="TOG469" i="5" s="1"/>
  <c r="TOI469" i="5" s="1"/>
  <c r="TOK469" i="5" s="1"/>
  <c r="TOM469" i="5" s="1"/>
  <c r="TOO469" i="5" s="1"/>
  <c r="TOQ469" i="5" s="1"/>
  <c r="TOS469" i="5" s="1"/>
  <c r="TOU469" i="5" s="1"/>
  <c r="TOW469" i="5" s="1"/>
  <c r="TOY469" i="5" s="1"/>
  <c r="TPA469" i="5" s="1"/>
  <c r="TPC469" i="5" s="1"/>
  <c r="TPE469" i="5" s="1"/>
  <c r="TPG469" i="5" s="1"/>
  <c r="TPI469" i="5" s="1"/>
  <c r="TPK469" i="5" s="1"/>
  <c r="TPM469" i="5" s="1"/>
  <c r="TPO469" i="5" s="1"/>
  <c r="TPQ469" i="5" s="1"/>
  <c r="TPS469" i="5" s="1"/>
  <c r="TPU469" i="5" s="1"/>
  <c r="TPW469" i="5" s="1"/>
  <c r="TPY469" i="5" s="1"/>
  <c r="TQA469" i="5" s="1"/>
  <c r="TQC469" i="5" s="1"/>
  <c r="TQE469" i="5" s="1"/>
  <c r="TQG469" i="5" s="1"/>
  <c r="TQI469" i="5" s="1"/>
  <c r="TQK469" i="5" s="1"/>
  <c r="TQM469" i="5" s="1"/>
  <c r="TQO469" i="5" s="1"/>
  <c r="TQQ469" i="5" s="1"/>
  <c r="TQS469" i="5" s="1"/>
  <c r="TQU469" i="5" s="1"/>
  <c r="TQW469" i="5" s="1"/>
  <c r="TQY469" i="5" s="1"/>
  <c r="TRA469" i="5" s="1"/>
  <c r="TRC469" i="5" s="1"/>
  <c r="TRE469" i="5" s="1"/>
  <c r="TRG469" i="5" s="1"/>
  <c r="TRI469" i="5" s="1"/>
  <c r="TRK469" i="5" s="1"/>
  <c r="TRM469" i="5" s="1"/>
  <c r="TRO469" i="5" s="1"/>
  <c r="TRQ469" i="5" s="1"/>
  <c r="TRS469" i="5" s="1"/>
  <c r="TRU469" i="5" s="1"/>
  <c r="TRW469" i="5" s="1"/>
  <c r="TRY469" i="5" s="1"/>
  <c r="TSA469" i="5" s="1"/>
  <c r="TSC469" i="5" s="1"/>
  <c r="TSE469" i="5" s="1"/>
  <c r="TSG469" i="5" s="1"/>
  <c r="TSI469" i="5" s="1"/>
  <c r="TSK469" i="5" s="1"/>
  <c r="TSM469" i="5" s="1"/>
  <c r="TSO469" i="5" s="1"/>
  <c r="TSQ469" i="5" s="1"/>
  <c r="TSS469" i="5" s="1"/>
  <c r="TSU469" i="5" s="1"/>
  <c r="TSW469" i="5" s="1"/>
  <c r="TSY469" i="5" s="1"/>
  <c r="TTA469" i="5" s="1"/>
  <c r="TTC469" i="5" s="1"/>
  <c r="TTE469" i="5" s="1"/>
  <c r="TTG469" i="5" s="1"/>
  <c r="TTI469" i="5" s="1"/>
  <c r="TTK469" i="5" s="1"/>
  <c r="TTM469" i="5" s="1"/>
  <c r="TTO469" i="5" s="1"/>
  <c r="TTQ469" i="5" s="1"/>
  <c r="TTS469" i="5" s="1"/>
  <c r="TTU469" i="5" s="1"/>
  <c r="TTW469" i="5" s="1"/>
  <c r="TTY469" i="5" s="1"/>
  <c r="TUA469" i="5" s="1"/>
  <c r="TUC469" i="5" s="1"/>
  <c r="TUE469" i="5" s="1"/>
  <c r="TUG469" i="5" s="1"/>
  <c r="TUI469" i="5" s="1"/>
  <c r="TUK469" i="5" s="1"/>
  <c r="TUM469" i="5" s="1"/>
  <c r="TUO469" i="5" s="1"/>
  <c r="TUQ469" i="5" s="1"/>
  <c r="TUS469" i="5" s="1"/>
  <c r="TUU469" i="5" s="1"/>
  <c r="TUW469" i="5" s="1"/>
  <c r="TUY469" i="5" s="1"/>
  <c r="TVA469" i="5" s="1"/>
  <c r="TVC469" i="5" s="1"/>
  <c r="TVE469" i="5" s="1"/>
  <c r="TVG469" i="5" s="1"/>
  <c r="TVI469" i="5" s="1"/>
  <c r="TVK469" i="5" s="1"/>
  <c r="TVM469" i="5" s="1"/>
  <c r="TVO469" i="5" s="1"/>
  <c r="TVQ469" i="5" s="1"/>
  <c r="TVS469" i="5" s="1"/>
  <c r="TVU469" i="5" s="1"/>
  <c r="TVW469" i="5" s="1"/>
  <c r="TVY469" i="5" s="1"/>
  <c r="TWA469" i="5" s="1"/>
  <c r="TWC469" i="5" s="1"/>
  <c r="TWE469" i="5" s="1"/>
  <c r="TWG469" i="5" s="1"/>
  <c r="TWI469" i="5" s="1"/>
  <c r="TWK469" i="5" s="1"/>
  <c r="TWM469" i="5" s="1"/>
  <c r="TWO469" i="5" s="1"/>
  <c r="TWQ469" i="5" s="1"/>
  <c r="TWS469" i="5" s="1"/>
  <c r="TWU469" i="5" s="1"/>
  <c r="TWW469" i="5" s="1"/>
  <c r="TWY469" i="5" s="1"/>
  <c r="TXA469" i="5" s="1"/>
  <c r="TXC469" i="5" s="1"/>
  <c r="TXE469" i="5" s="1"/>
  <c r="TXG469" i="5" s="1"/>
  <c r="TXI469" i="5" s="1"/>
  <c r="TXK469" i="5" s="1"/>
  <c r="TXM469" i="5" s="1"/>
  <c r="TXO469" i="5" s="1"/>
  <c r="TXQ469" i="5" s="1"/>
  <c r="TXS469" i="5" s="1"/>
  <c r="TXU469" i="5" s="1"/>
  <c r="TXW469" i="5" s="1"/>
  <c r="TXY469" i="5" s="1"/>
  <c r="TYA469" i="5" s="1"/>
  <c r="TYC469" i="5" s="1"/>
  <c r="TYE469" i="5" s="1"/>
  <c r="TYG469" i="5" s="1"/>
  <c r="TYI469" i="5" s="1"/>
  <c r="TYK469" i="5" s="1"/>
  <c r="TYM469" i="5" s="1"/>
  <c r="TYO469" i="5" s="1"/>
  <c r="TYQ469" i="5" s="1"/>
  <c r="TYS469" i="5" s="1"/>
  <c r="TYU469" i="5" s="1"/>
  <c r="TYW469" i="5" s="1"/>
  <c r="TYY469" i="5" s="1"/>
  <c r="TZA469" i="5" s="1"/>
  <c r="TZC469" i="5" s="1"/>
  <c r="TZE469" i="5" s="1"/>
  <c r="TZG469" i="5" s="1"/>
  <c r="TZI469" i="5" s="1"/>
  <c r="TZK469" i="5" s="1"/>
  <c r="TZM469" i="5" s="1"/>
  <c r="TZO469" i="5" s="1"/>
  <c r="TZQ469" i="5" s="1"/>
  <c r="TZS469" i="5" s="1"/>
  <c r="TZU469" i="5" s="1"/>
  <c r="TZW469" i="5" s="1"/>
  <c r="TZY469" i="5" s="1"/>
  <c r="UAA469" i="5" s="1"/>
  <c r="UAC469" i="5" s="1"/>
  <c r="UAE469" i="5" s="1"/>
  <c r="UAG469" i="5" s="1"/>
  <c r="UAI469" i="5" s="1"/>
  <c r="UAK469" i="5" s="1"/>
  <c r="UAM469" i="5" s="1"/>
  <c r="UAO469" i="5" s="1"/>
  <c r="UAQ469" i="5" s="1"/>
  <c r="UAS469" i="5" s="1"/>
  <c r="UAU469" i="5" s="1"/>
  <c r="UAW469" i="5" s="1"/>
  <c r="UAY469" i="5" s="1"/>
  <c r="UBA469" i="5" s="1"/>
  <c r="UBC469" i="5" s="1"/>
  <c r="UBE469" i="5" s="1"/>
  <c r="UBG469" i="5" s="1"/>
  <c r="UBI469" i="5" s="1"/>
  <c r="UBK469" i="5" s="1"/>
  <c r="UBM469" i="5" s="1"/>
  <c r="UBO469" i="5" s="1"/>
  <c r="UBQ469" i="5" s="1"/>
  <c r="UBS469" i="5" s="1"/>
  <c r="UBU469" i="5" s="1"/>
  <c r="UBW469" i="5" s="1"/>
  <c r="UBY469" i="5" s="1"/>
  <c r="UCA469" i="5" s="1"/>
  <c r="UCC469" i="5" s="1"/>
  <c r="UCE469" i="5" s="1"/>
  <c r="UCG469" i="5" s="1"/>
  <c r="UCI469" i="5" s="1"/>
  <c r="UCK469" i="5" s="1"/>
  <c r="UCM469" i="5" s="1"/>
  <c r="UCO469" i="5" s="1"/>
  <c r="UCQ469" i="5" s="1"/>
  <c r="UCS469" i="5" s="1"/>
  <c r="UCU469" i="5" s="1"/>
  <c r="UCW469" i="5" s="1"/>
  <c r="UCY469" i="5" s="1"/>
  <c r="UDA469" i="5" s="1"/>
  <c r="UDC469" i="5" s="1"/>
  <c r="UDE469" i="5" s="1"/>
  <c r="UDG469" i="5" s="1"/>
  <c r="UDI469" i="5" s="1"/>
  <c r="UDK469" i="5" s="1"/>
  <c r="UDM469" i="5" s="1"/>
  <c r="UDO469" i="5" s="1"/>
  <c r="UDQ469" i="5" s="1"/>
  <c r="UDS469" i="5" s="1"/>
  <c r="UDU469" i="5" s="1"/>
  <c r="UDW469" i="5" s="1"/>
  <c r="UDY469" i="5" s="1"/>
  <c r="UEA469" i="5" s="1"/>
  <c r="UEC469" i="5" s="1"/>
  <c r="UEE469" i="5" s="1"/>
  <c r="UEG469" i="5" s="1"/>
  <c r="UEI469" i="5" s="1"/>
  <c r="UEK469" i="5" s="1"/>
  <c r="UEM469" i="5" s="1"/>
  <c r="UEO469" i="5" s="1"/>
  <c r="UEQ469" i="5" s="1"/>
  <c r="UES469" i="5" s="1"/>
  <c r="UEU469" i="5" s="1"/>
  <c r="UEW469" i="5" s="1"/>
  <c r="UEY469" i="5" s="1"/>
  <c r="UFA469" i="5" s="1"/>
  <c r="UFC469" i="5" s="1"/>
  <c r="UFE469" i="5" s="1"/>
  <c r="UFG469" i="5" s="1"/>
  <c r="UFI469" i="5" s="1"/>
  <c r="UFK469" i="5" s="1"/>
  <c r="UFM469" i="5" s="1"/>
  <c r="UFO469" i="5" s="1"/>
  <c r="UFQ469" i="5" s="1"/>
  <c r="UFS469" i="5" s="1"/>
  <c r="UFU469" i="5" s="1"/>
  <c r="UFW469" i="5" s="1"/>
  <c r="UFY469" i="5" s="1"/>
  <c r="UGA469" i="5" s="1"/>
  <c r="UGC469" i="5" s="1"/>
  <c r="UGE469" i="5" s="1"/>
  <c r="UGG469" i="5" s="1"/>
  <c r="UGI469" i="5" s="1"/>
  <c r="UGK469" i="5" s="1"/>
  <c r="UGM469" i="5" s="1"/>
  <c r="UGO469" i="5" s="1"/>
  <c r="UGQ469" i="5" s="1"/>
  <c r="UGS469" i="5" s="1"/>
  <c r="UGU469" i="5" s="1"/>
  <c r="UGW469" i="5" s="1"/>
  <c r="UGY469" i="5" s="1"/>
  <c r="UHA469" i="5" s="1"/>
  <c r="UHC469" i="5" s="1"/>
  <c r="UHE469" i="5" s="1"/>
  <c r="UHG469" i="5" s="1"/>
  <c r="UHI469" i="5" s="1"/>
  <c r="UHK469" i="5" s="1"/>
  <c r="UHM469" i="5" s="1"/>
  <c r="UHO469" i="5" s="1"/>
  <c r="UHQ469" i="5" s="1"/>
  <c r="UHS469" i="5" s="1"/>
  <c r="UHU469" i="5" s="1"/>
  <c r="UHW469" i="5" s="1"/>
  <c r="UHY469" i="5" s="1"/>
  <c r="UIA469" i="5" s="1"/>
  <c r="UIC469" i="5" s="1"/>
  <c r="UIE469" i="5" s="1"/>
  <c r="UIG469" i="5" s="1"/>
  <c r="UII469" i="5" s="1"/>
  <c r="UIK469" i="5" s="1"/>
  <c r="UIM469" i="5" s="1"/>
  <c r="UIO469" i="5" s="1"/>
  <c r="UIQ469" i="5" s="1"/>
  <c r="UIS469" i="5" s="1"/>
  <c r="UIU469" i="5" s="1"/>
  <c r="UIW469" i="5" s="1"/>
  <c r="UIY469" i="5" s="1"/>
  <c r="UJA469" i="5" s="1"/>
  <c r="UJC469" i="5" s="1"/>
  <c r="UJE469" i="5" s="1"/>
  <c r="UJG469" i="5" s="1"/>
  <c r="UJI469" i="5" s="1"/>
  <c r="UJK469" i="5" s="1"/>
  <c r="UJM469" i="5" s="1"/>
  <c r="UJO469" i="5" s="1"/>
  <c r="UJQ469" i="5" s="1"/>
  <c r="UJS469" i="5" s="1"/>
  <c r="UJU469" i="5" s="1"/>
  <c r="UJW469" i="5" s="1"/>
  <c r="UJY469" i="5" s="1"/>
  <c r="UKA469" i="5" s="1"/>
  <c r="UKC469" i="5" s="1"/>
  <c r="UKE469" i="5" s="1"/>
  <c r="UKG469" i="5" s="1"/>
  <c r="UKI469" i="5" s="1"/>
  <c r="UKK469" i="5" s="1"/>
  <c r="UKM469" i="5" s="1"/>
  <c r="UKO469" i="5" s="1"/>
  <c r="UKQ469" i="5" s="1"/>
  <c r="UKS469" i="5" s="1"/>
  <c r="UKU469" i="5" s="1"/>
  <c r="UKW469" i="5" s="1"/>
  <c r="UKY469" i="5" s="1"/>
  <c r="ULA469" i="5" s="1"/>
  <c r="ULC469" i="5" s="1"/>
  <c r="ULE469" i="5" s="1"/>
  <c r="ULG469" i="5" s="1"/>
  <c r="ULI469" i="5" s="1"/>
  <c r="ULK469" i="5" s="1"/>
  <c r="ULM469" i="5" s="1"/>
  <c r="ULO469" i="5" s="1"/>
  <c r="ULQ469" i="5" s="1"/>
  <c r="ULS469" i="5" s="1"/>
  <c r="ULU469" i="5" s="1"/>
  <c r="ULW469" i="5" s="1"/>
  <c r="ULY469" i="5" s="1"/>
  <c r="UMA469" i="5" s="1"/>
  <c r="UMC469" i="5" s="1"/>
  <c r="UME469" i="5" s="1"/>
  <c r="UMG469" i="5" s="1"/>
  <c r="UMI469" i="5" s="1"/>
  <c r="UMK469" i="5" s="1"/>
  <c r="UMM469" i="5" s="1"/>
  <c r="UMO469" i="5" s="1"/>
  <c r="UMQ469" i="5" s="1"/>
  <c r="UMS469" i="5" s="1"/>
  <c r="UMU469" i="5" s="1"/>
  <c r="UMW469" i="5" s="1"/>
  <c r="UMY469" i="5" s="1"/>
  <c r="UNA469" i="5" s="1"/>
  <c r="UNC469" i="5" s="1"/>
  <c r="UNE469" i="5" s="1"/>
  <c r="UNG469" i="5" s="1"/>
  <c r="UNI469" i="5" s="1"/>
  <c r="UNK469" i="5" s="1"/>
  <c r="UNM469" i="5" s="1"/>
  <c r="UNO469" i="5" s="1"/>
  <c r="UNQ469" i="5" s="1"/>
  <c r="UNS469" i="5" s="1"/>
  <c r="UNU469" i="5" s="1"/>
  <c r="UNW469" i="5" s="1"/>
  <c r="UNY469" i="5" s="1"/>
  <c r="UOA469" i="5" s="1"/>
  <c r="UOC469" i="5" s="1"/>
  <c r="UOE469" i="5" s="1"/>
  <c r="UOG469" i="5" s="1"/>
  <c r="UOI469" i="5" s="1"/>
  <c r="UOK469" i="5" s="1"/>
  <c r="UOM469" i="5" s="1"/>
  <c r="UOO469" i="5" s="1"/>
  <c r="UOQ469" i="5" s="1"/>
  <c r="UOS469" i="5" s="1"/>
  <c r="UOU469" i="5" s="1"/>
  <c r="UOW469" i="5" s="1"/>
  <c r="UOY469" i="5" s="1"/>
  <c r="UPA469" i="5" s="1"/>
  <c r="UPC469" i="5" s="1"/>
  <c r="UPE469" i="5" s="1"/>
  <c r="UPG469" i="5" s="1"/>
  <c r="UPI469" i="5" s="1"/>
  <c r="UPK469" i="5" s="1"/>
  <c r="UPM469" i="5" s="1"/>
  <c r="UPO469" i="5" s="1"/>
  <c r="UPQ469" i="5" s="1"/>
  <c r="UPS469" i="5" s="1"/>
  <c r="UPU469" i="5" s="1"/>
  <c r="UPW469" i="5" s="1"/>
  <c r="UPY469" i="5" s="1"/>
  <c r="UQA469" i="5" s="1"/>
  <c r="UQC469" i="5" s="1"/>
  <c r="UQE469" i="5" s="1"/>
  <c r="UQG469" i="5" s="1"/>
  <c r="UQI469" i="5" s="1"/>
  <c r="UQK469" i="5" s="1"/>
  <c r="UQM469" i="5" s="1"/>
  <c r="UQO469" i="5" s="1"/>
  <c r="UQQ469" i="5" s="1"/>
  <c r="UQS469" i="5" s="1"/>
  <c r="UQU469" i="5" s="1"/>
  <c r="UQW469" i="5" s="1"/>
  <c r="UQY469" i="5" s="1"/>
  <c r="URA469" i="5" s="1"/>
  <c r="URC469" i="5" s="1"/>
  <c r="URE469" i="5" s="1"/>
  <c r="URG469" i="5" s="1"/>
  <c r="URI469" i="5" s="1"/>
  <c r="URK469" i="5" s="1"/>
  <c r="URM469" i="5" s="1"/>
  <c r="URO469" i="5" s="1"/>
  <c r="URQ469" i="5" s="1"/>
  <c r="URS469" i="5" s="1"/>
  <c r="URU469" i="5" s="1"/>
  <c r="URW469" i="5" s="1"/>
  <c r="URY469" i="5" s="1"/>
  <c r="USA469" i="5" s="1"/>
  <c r="USC469" i="5" s="1"/>
  <c r="USE469" i="5" s="1"/>
  <c r="USG469" i="5" s="1"/>
  <c r="USI469" i="5" s="1"/>
  <c r="USK469" i="5" s="1"/>
  <c r="USM469" i="5" s="1"/>
  <c r="USO469" i="5" s="1"/>
  <c r="USQ469" i="5" s="1"/>
  <c r="USS469" i="5" s="1"/>
  <c r="USU469" i="5" s="1"/>
  <c r="USW469" i="5" s="1"/>
  <c r="USY469" i="5" s="1"/>
  <c r="UTA469" i="5" s="1"/>
  <c r="UTC469" i="5" s="1"/>
  <c r="UTE469" i="5" s="1"/>
  <c r="UTG469" i="5" s="1"/>
  <c r="UTI469" i="5" s="1"/>
  <c r="UTK469" i="5" s="1"/>
  <c r="UTM469" i="5" s="1"/>
  <c r="UTO469" i="5" s="1"/>
  <c r="UTQ469" i="5" s="1"/>
  <c r="UTS469" i="5" s="1"/>
  <c r="UTU469" i="5" s="1"/>
  <c r="UTW469" i="5" s="1"/>
  <c r="UTY469" i="5" s="1"/>
  <c r="UUA469" i="5" s="1"/>
  <c r="UUC469" i="5" s="1"/>
  <c r="UUE469" i="5" s="1"/>
  <c r="UUG469" i="5" s="1"/>
  <c r="UUI469" i="5" s="1"/>
  <c r="UUK469" i="5" s="1"/>
  <c r="UUM469" i="5" s="1"/>
  <c r="UUO469" i="5" s="1"/>
  <c r="UUQ469" i="5" s="1"/>
  <c r="UUS469" i="5" s="1"/>
  <c r="UUU469" i="5" s="1"/>
  <c r="UUW469" i="5" s="1"/>
  <c r="UUY469" i="5" s="1"/>
  <c r="UVA469" i="5" s="1"/>
  <c r="UVC469" i="5" s="1"/>
  <c r="UVE469" i="5" s="1"/>
  <c r="UVG469" i="5" s="1"/>
  <c r="UVI469" i="5" s="1"/>
  <c r="UVK469" i="5" s="1"/>
  <c r="UVM469" i="5" s="1"/>
  <c r="UVO469" i="5" s="1"/>
  <c r="UVQ469" i="5" s="1"/>
  <c r="UVS469" i="5" s="1"/>
  <c r="UVU469" i="5" s="1"/>
  <c r="UVW469" i="5" s="1"/>
  <c r="UVY469" i="5" s="1"/>
  <c r="UWA469" i="5" s="1"/>
  <c r="UWC469" i="5" s="1"/>
  <c r="UWE469" i="5" s="1"/>
  <c r="UWG469" i="5" s="1"/>
  <c r="UWI469" i="5" s="1"/>
  <c r="UWK469" i="5" s="1"/>
  <c r="UWM469" i="5" s="1"/>
  <c r="UWO469" i="5" s="1"/>
  <c r="UWQ469" i="5" s="1"/>
  <c r="UWS469" i="5" s="1"/>
  <c r="UWU469" i="5" s="1"/>
  <c r="UWW469" i="5" s="1"/>
  <c r="UWY469" i="5" s="1"/>
  <c r="UXA469" i="5" s="1"/>
  <c r="UXC469" i="5" s="1"/>
  <c r="UXE469" i="5" s="1"/>
  <c r="UXG469" i="5" s="1"/>
  <c r="UXI469" i="5" s="1"/>
  <c r="UXK469" i="5" s="1"/>
  <c r="UXM469" i="5" s="1"/>
  <c r="UXO469" i="5" s="1"/>
  <c r="UXQ469" i="5" s="1"/>
  <c r="UXS469" i="5" s="1"/>
  <c r="UXU469" i="5" s="1"/>
  <c r="UXW469" i="5" s="1"/>
  <c r="UXY469" i="5" s="1"/>
  <c r="UYA469" i="5" s="1"/>
  <c r="UYC469" i="5" s="1"/>
  <c r="UYE469" i="5" s="1"/>
  <c r="UYG469" i="5" s="1"/>
  <c r="UYI469" i="5" s="1"/>
  <c r="UYK469" i="5" s="1"/>
  <c r="UYM469" i="5" s="1"/>
  <c r="UYO469" i="5" s="1"/>
  <c r="UYQ469" i="5" s="1"/>
  <c r="UYS469" i="5" s="1"/>
  <c r="UYU469" i="5" s="1"/>
  <c r="UYW469" i="5" s="1"/>
  <c r="UYY469" i="5" s="1"/>
  <c r="UZA469" i="5" s="1"/>
  <c r="UZC469" i="5" s="1"/>
  <c r="UZE469" i="5" s="1"/>
  <c r="UZG469" i="5" s="1"/>
  <c r="UZI469" i="5" s="1"/>
  <c r="UZK469" i="5" s="1"/>
  <c r="UZM469" i="5" s="1"/>
  <c r="UZO469" i="5" s="1"/>
  <c r="UZQ469" i="5" s="1"/>
  <c r="UZS469" i="5" s="1"/>
  <c r="UZU469" i="5" s="1"/>
  <c r="UZW469" i="5" s="1"/>
  <c r="UZY469" i="5" s="1"/>
  <c r="VAA469" i="5" s="1"/>
  <c r="VAC469" i="5" s="1"/>
  <c r="VAE469" i="5" s="1"/>
  <c r="VAG469" i="5" s="1"/>
  <c r="VAI469" i="5" s="1"/>
  <c r="VAK469" i="5" s="1"/>
  <c r="VAM469" i="5" s="1"/>
  <c r="VAO469" i="5" s="1"/>
  <c r="VAQ469" i="5" s="1"/>
  <c r="VAS469" i="5" s="1"/>
  <c r="VAU469" i="5" s="1"/>
  <c r="VAW469" i="5" s="1"/>
  <c r="VAY469" i="5" s="1"/>
  <c r="VBA469" i="5" s="1"/>
  <c r="VBC469" i="5" s="1"/>
  <c r="VBE469" i="5" s="1"/>
  <c r="VBG469" i="5" s="1"/>
  <c r="VBI469" i="5" s="1"/>
  <c r="VBK469" i="5" s="1"/>
  <c r="VBM469" i="5" s="1"/>
  <c r="VBO469" i="5" s="1"/>
  <c r="VBQ469" i="5" s="1"/>
  <c r="VBS469" i="5" s="1"/>
  <c r="VBU469" i="5" s="1"/>
  <c r="VBW469" i="5" s="1"/>
  <c r="VBY469" i="5" s="1"/>
  <c r="VCA469" i="5" s="1"/>
  <c r="VCC469" i="5" s="1"/>
  <c r="VCE469" i="5" s="1"/>
  <c r="VCG469" i="5" s="1"/>
  <c r="VCI469" i="5" s="1"/>
  <c r="VCK469" i="5" s="1"/>
  <c r="VCM469" i="5" s="1"/>
  <c r="VCO469" i="5" s="1"/>
  <c r="VCQ469" i="5" s="1"/>
  <c r="VCS469" i="5" s="1"/>
  <c r="VCU469" i="5" s="1"/>
  <c r="VCW469" i="5" s="1"/>
  <c r="VCY469" i="5" s="1"/>
  <c r="VDA469" i="5" s="1"/>
  <c r="VDC469" i="5" s="1"/>
  <c r="VDE469" i="5" s="1"/>
  <c r="VDG469" i="5" s="1"/>
  <c r="VDI469" i="5" s="1"/>
  <c r="VDK469" i="5" s="1"/>
  <c r="VDM469" i="5" s="1"/>
  <c r="VDO469" i="5" s="1"/>
  <c r="VDQ469" i="5" s="1"/>
  <c r="VDS469" i="5" s="1"/>
  <c r="VDU469" i="5" s="1"/>
  <c r="VDW469" i="5" s="1"/>
  <c r="VDY469" i="5" s="1"/>
  <c r="VEA469" i="5" s="1"/>
  <c r="VEC469" i="5" s="1"/>
  <c r="VEE469" i="5" s="1"/>
  <c r="VEG469" i="5" s="1"/>
  <c r="VEI469" i="5" s="1"/>
  <c r="VEK469" i="5" s="1"/>
  <c r="VEM469" i="5" s="1"/>
  <c r="VEO469" i="5" s="1"/>
  <c r="VEQ469" i="5" s="1"/>
  <c r="VES469" i="5" s="1"/>
  <c r="VEU469" i="5" s="1"/>
  <c r="VEW469" i="5" s="1"/>
  <c r="VEY469" i="5" s="1"/>
  <c r="VFA469" i="5" s="1"/>
  <c r="VFC469" i="5" s="1"/>
  <c r="VFE469" i="5" s="1"/>
  <c r="VFG469" i="5" s="1"/>
  <c r="VFI469" i="5" s="1"/>
  <c r="VFK469" i="5" s="1"/>
  <c r="VFM469" i="5" s="1"/>
  <c r="VFO469" i="5" s="1"/>
  <c r="VFQ469" i="5" s="1"/>
  <c r="VFS469" i="5" s="1"/>
  <c r="VFU469" i="5" s="1"/>
  <c r="VFW469" i="5" s="1"/>
  <c r="VFY469" i="5" s="1"/>
  <c r="VGA469" i="5" s="1"/>
  <c r="VGC469" i="5" s="1"/>
  <c r="VGE469" i="5" s="1"/>
  <c r="VGG469" i="5" s="1"/>
  <c r="VGI469" i="5" s="1"/>
  <c r="VGK469" i="5" s="1"/>
  <c r="VGM469" i="5" s="1"/>
  <c r="VGO469" i="5" s="1"/>
  <c r="VGQ469" i="5" s="1"/>
  <c r="VGS469" i="5" s="1"/>
  <c r="VGU469" i="5" s="1"/>
  <c r="VGW469" i="5" s="1"/>
  <c r="VGY469" i="5" s="1"/>
  <c r="VHA469" i="5" s="1"/>
  <c r="VHC469" i="5" s="1"/>
  <c r="VHE469" i="5" s="1"/>
  <c r="VHG469" i="5" s="1"/>
  <c r="VHI469" i="5" s="1"/>
  <c r="VHK469" i="5" s="1"/>
  <c r="VHM469" i="5" s="1"/>
  <c r="VHO469" i="5" s="1"/>
  <c r="VHQ469" i="5" s="1"/>
  <c r="VHS469" i="5" s="1"/>
  <c r="VHU469" i="5" s="1"/>
  <c r="VHW469" i="5" s="1"/>
  <c r="VHY469" i="5" s="1"/>
  <c r="VIA469" i="5" s="1"/>
  <c r="VIC469" i="5" s="1"/>
  <c r="VIE469" i="5" s="1"/>
  <c r="VIG469" i="5" s="1"/>
  <c r="VII469" i="5" s="1"/>
  <c r="VIK469" i="5" s="1"/>
  <c r="VIM469" i="5" s="1"/>
  <c r="VIO469" i="5" s="1"/>
  <c r="VIQ469" i="5" s="1"/>
  <c r="VIS469" i="5" s="1"/>
  <c r="VIU469" i="5" s="1"/>
  <c r="VIW469" i="5" s="1"/>
  <c r="VIY469" i="5" s="1"/>
  <c r="VJA469" i="5" s="1"/>
  <c r="VJC469" i="5" s="1"/>
  <c r="VJE469" i="5" s="1"/>
  <c r="VJG469" i="5" s="1"/>
  <c r="VJI469" i="5" s="1"/>
  <c r="VJK469" i="5" s="1"/>
  <c r="VJM469" i="5" s="1"/>
  <c r="VJO469" i="5" s="1"/>
  <c r="VJQ469" i="5" s="1"/>
  <c r="VJS469" i="5" s="1"/>
  <c r="VJU469" i="5" s="1"/>
  <c r="VJW469" i="5" s="1"/>
  <c r="VJY469" i="5" s="1"/>
  <c r="VKA469" i="5" s="1"/>
  <c r="VKC469" i="5" s="1"/>
  <c r="VKE469" i="5" s="1"/>
  <c r="VKG469" i="5" s="1"/>
  <c r="VKI469" i="5" s="1"/>
  <c r="VKK469" i="5" s="1"/>
  <c r="VKM469" i="5" s="1"/>
  <c r="VKO469" i="5" s="1"/>
  <c r="VKQ469" i="5" s="1"/>
  <c r="VKS469" i="5" s="1"/>
  <c r="VKU469" i="5" s="1"/>
  <c r="VKW469" i="5" s="1"/>
  <c r="VKY469" i="5" s="1"/>
  <c r="VLA469" i="5" s="1"/>
  <c r="VLC469" i="5" s="1"/>
  <c r="VLE469" i="5" s="1"/>
  <c r="VLG469" i="5" s="1"/>
  <c r="VLI469" i="5" s="1"/>
  <c r="VLK469" i="5" s="1"/>
  <c r="VLM469" i="5" s="1"/>
  <c r="VLO469" i="5" s="1"/>
  <c r="VLQ469" i="5" s="1"/>
  <c r="VLS469" i="5" s="1"/>
  <c r="VLU469" i="5" s="1"/>
  <c r="VLW469" i="5" s="1"/>
  <c r="VLY469" i="5" s="1"/>
  <c r="VMA469" i="5" s="1"/>
  <c r="VMC469" i="5" s="1"/>
  <c r="VME469" i="5" s="1"/>
  <c r="VMG469" i="5" s="1"/>
  <c r="VMI469" i="5" s="1"/>
  <c r="VMK469" i="5" s="1"/>
  <c r="VMM469" i="5" s="1"/>
  <c r="VMO469" i="5" s="1"/>
  <c r="VMQ469" i="5" s="1"/>
  <c r="VMS469" i="5" s="1"/>
  <c r="VMU469" i="5" s="1"/>
  <c r="VMW469" i="5" s="1"/>
  <c r="VMY469" i="5" s="1"/>
  <c r="VNA469" i="5" s="1"/>
  <c r="VNC469" i="5" s="1"/>
  <c r="VNE469" i="5" s="1"/>
  <c r="VNG469" i="5" s="1"/>
  <c r="VNI469" i="5" s="1"/>
  <c r="VNK469" i="5" s="1"/>
  <c r="VNM469" i="5" s="1"/>
  <c r="VNO469" i="5" s="1"/>
  <c r="VNQ469" i="5" s="1"/>
  <c r="VNS469" i="5" s="1"/>
  <c r="VNU469" i="5" s="1"/>
  <c r="VNW469" i="5" s="1"/>
  <c r="VNY469" i="5" s="1"/>
  <c r="VOA469" i="5" s="1"/>
  <c r="VOC469" i="5" s="1"/>
  <c r="VOE469" i="5" s="1"/>
  <c r="VOG469" i="5" s="1"/>
  <c r="VOI469" i="5" s="1"/>
  <c r="VOK469" i="5" s="1"/>
  <c r="VOM469" i="5" s="1"/>
  <c r="VOO469" i="5" s="1"/>
  <c r="VOQ469" i="5" s="1"/>
  <c r="VOS469" i="5" s="1"/>
  <c r="VOU469" i="5" s="1"/>
  <c r="VOW469" i="5" s="1"/>
  <c r="VOY469" i="5" s="1"/>
  <c r="VPA469" i="5" s="1"/>
  <c r="VPC469" i="5" s="1"/>
  <c r="VPE469" i="5" s="1"/>
  <c r="VPG469" i="5" s="1"/>
  <c r="VPI469" i="5" s="1"/>
  <c r="VPK469" i="5" s="1"/>
  <c r="VPM469" i="5" s="1"/>
  <c r="VPO469" i="5" s="1"/>
  <c r="VPQ469" i="5" s="1"/>
  <c r="VPS469" i="5" s="1"/>
  <c r="VPU469" i="5" s="1"/>
  <c r="VPW469" i="5" s="1"/>
  <c r="VPY469" i="5" s="1"/>
  <c r="VQA469" i="5" s="1"/>
  <c r="VQC469" i="5" s="1"/>
  <c r="VQE469" i="5" s="1"/>
  <c r="VQG469" i="5" s="1"/>
  <c r="VQI469" i="5" s="1"/>
  <c r="VQK469" i="5" s="1"/>
  <c r="VQM469" i="5" s="1"/>
  <c r="VQO469" i="5" s="1"/>
  <c r="VQQ469" i="5" s="1"/>
  <c r="VQS469" i="5" s="1"/>
  <c r="VQU469" i="5" s="1"/>
  <c r="VQW469" i="5" s="1"/>
  <c r="VQY469" i="5" s="1"/>
  <c r="VRA469" i="5" s="1"/>
  <c r="VRC469" i="5" s="1"/>
  <c r="VRE469" i="5" s="1"/>
  <c r="VRG469" i="5" s="1"/>
  <c r="VRI469" i="5" s="1"/>
  <c r="VRK469" i="5" s="1"/>
  <c r="VRM469" i="5" s="1"/>
  <c r="VRO469" i="5" s="1"/>
  <c r="VRQ469" i="5" s="1"/>
  <c r="VRS469" i="5" s="1"/>
  <c r="VRU469" i="5" s="1"/>
  <c r="VRW469" i="5" s="1"/>
  <c r="VRY469" i="5" s="1"/>
  <c r="VSA469" i="5" s="1"/>
  <c r="VSC469" i="5" s="1"/>
  <c r="VSE469" i="5" s="1"/>
  <c r="VSG469" i="5" s="1"/>
  <c r="VSI469" i="5" s="1"/>
  <c r="VSK469" i="5" s="1"/>
  <c r="VSM469" i="5" s="1"/>
  <c r="VSO469" i="5" s="1"/>
  <c r="VSQ469" i="5" s="1"/>
  <c r="VSS469" i="5" s="1"/>
  <c r="VSU469" i="5" s="1"/>
  <c r="VSW469" i="5" s="1"/>
  <c r="VSY469" i="5" s="1"/>
  <c r="VTA469" i="5" s="1"/>
  <c r="VTC469" i="5" s="1"/>
  <c r="VTE469" i="5" s="1"/>
  <c r="VTG469" i="5" s="1"/>
  <c r="VTI469" i="5" s="1"/>
  <c r="VTK469" i="5" s="1"/>
  <c r="VTM469" i="5" s="1"/>
  <c r="VTO469" i="5" s="1"/>
  <c r="VTQ469" i="5" s="1"/>
  <c r="VTS469" i="5" s="1"/>
  <c r="VTU469" i="5" s="1"/>
  <c r="VTW469" i="5" s="1"/>
  <c r="VTY469" i="5" s="1"/>
  <c r="VUA469" i="5" s="1"/>
  <c r="VUC469" i="5" s="1"/>
  <c r="VUE469" i="5" s="1"/>
  <c r="VUG469" i="5" s="1"/>
  <c r="VUI469" i="5" s="1"/>
  <c r="VUK469" i="5" s="1"/>
  <c r="VUM469" i="5" s="1"/>
  <c r="VUO469" i="5" s="1"/>
  <c r="VUQ469" i="5" s="1"/>
  <c r="VUS469" i="5" s="1"/>
  <c r="VUU469" i="5" s="1"/>
  <c r="VUW469" i="5" s="1"/>
  <c r="VUY469" i="5" s="1"/>
  <c r="VVA469" i="5" s="1"/>
  <c r="VVC469" i="5" s="1"/>
  <c r="VVE469" i="5" s="1"/>
  <c r="VVG469" i="5" s="1"/>
  <c r="VVI469" i="5" s="1"/>
  <c r="VVK469" i="5" s="1"/>
  <c r="VVM469" i="5" s="1"/>
  <c r="VVO469" i="5" s="1"/>
  <c r="VVQ469" i="5" s="1"/>
  <c r="VVS469" i="5" s="1"/>
  <c r="VVU469" i="5" s="1"/>
  <c r="VVW469" i="5" s="1"/>
  <c r="VVY469" i="5" s="1"/>
  <c r="VWA469" i="5" s="1"/>
  <c r="VWC469" i="5" s="1"/>
  <c r="VWE469" i="5" s="1"/>
  <c r="VWG469" i="5" s="1"/>
  <c r="VWI469" i="5" s="1"/>
  <c r="VWK469" i="5" s="1"/>
  <c r="VWM469" i="5" s="1"/>
  <c r="VWO469" i="5" s="1"/>
  <c r="VWQ469" i="5" s="1"/>
  <c r="VWS469" i="5" s="1"/>
  <c r="VWU469" i="5" s="1"/>
  <c r="VWW469" i="5" s="1"/>
  <c r="VWY469" i="5" s="1"/>
  <c r="VXA469" i="5" s="1"/>
  <c r="VXC469" i="5" s="1"/>
  <c r="VXE469" i="5" s="1"/>
  <c r="VXG469" i="5" s="1"/>
  <c r="VXI469" i="5" s="1"/>
  <c r="VXK469" i="5" s="1"/>
  <c r="VXM469" i="5" s="1"/>
  <c r="VXO469" i="5" s="1"/>
  <c r="VXQ469" i="5" s="1"/>
  <c r="VXS469" i="5" s="1"/>
  <c r="VXU469" i="5" s="1"/>
  <c r="VXW469" i="5" s="1"/>
  <c r="VXY469" i="5" s="1"/>
  <c r="VYA469" i="5" s="1"/>
  <c r="VYC469" i="5" s="1"/>
  <c r="VYE469" i="5" s="1"/>
  <c r="VYG469" i="5" s="1"/>
  <c r="VYI469" i="5" s="1"/>
  <c r="VYK469" i="5" s="1"/>
  <c r="VYM469" i="5" s="1"/>
  <c r="VYO469" i="5" s="1"/>
  <c r="VYQ469" i="5" s="1"/>
  <c r="VYS469" i="5" s="1"/>
  <c r="VYU469" i="5" s="1"/>
  <c r="VYW469" i="5" s="1"/>
  <c r="VYY469" i="5" s="1"/>
  <c r="VZA469" i="5" s="1"/>
  <c r="VZC469" i="5" s="1"/>
  <c r="VZE469" i="5" s="1"/>
  <c r="VZG469" i="5" s="1"/>
  <c r="VZI469" i="5" s="1"/>
  <c r="VZK469" i="5" s="1"/>
  <c r="VZM469" i="5" s="1"/>
  <c r="VZO469" i="5" s="1"/>
  <c r="VZQ469" i="5" s="1"/>
  <c r="VZS469" i="5" s="1"/>
  <c r="VZU469" i="5" s="1"/>
  <c r="VZW469" i="5" s="1"/>
  <c r="VZY469" i="5" s="1"/>
  <c r="WAA469" i="5" s="1"/>
  <c r="WAC469" i="5" s="1"/>
  <c r="WAE469" i="5" s="1"/>
  <c r="WAG469" i="5" s="1"/>
  <c r="WAI469" i="5" s="1"/>
  <c r="WAK469" i="5" s="1"/>
  <c r="WAM469" i="5" s="1"/>
  <c r="WAO469" i="5" s="1"/>
  <c r="WAQ469" i="5" s="1"/>
  <c r="WAS469" i="5" s="1"/>
  <c r="WAU469" i="5" s="1"/>
  <c r="WAW469" i="5" s="1"/>
  <c r="WAY469" i="5" s="1"/>
  <c r="WBA469" i="5" s="1"/>
  <c r="WBC469" i="5" s="1"/>
  <c r="WBE469" i="5" s="1"/>
  <c r="WBG469" i="5" s="1"/>
  <c r="WBI469" i="5" s="1"/>
  <c r="WBK469" i="5" s="1"/>
  <c r="WBM469" i="5" s="1"/>
  <c r="WBO469" i="5" s="1"/>
  <c r="WBQ469" i="5" s="1"/>
  <c r="WBS469" i="5" s="1"/>
  <c r="WBU469" i="5" s="1"/>
  <c r="WBW469" i="5" s="1"/>
  <c r="WBY469" i="5" s="1"/>
  <c r="WCA469" i="5" s="1"/>
  <c r="WCC469" i="5" s="1"/>
  <c r="WCE469" i="5" s="1"/>
  <c r="WCG469" i="5" s="1"/>
  <c r="WCI469" i="5" s="1"/>
  <c r="WCK469" i="5" s="1"/>
  <c r="WCM469" i="5" s="1"/>
  <c r="WCO469" i="5" s="1"/>
  <c r="WCQ469" i="5" s="1"/>
  <c r="WCS469" i="5" s="1"/>
  <c r="WCU469" i="5" s="1"/>
  <c r="WCW469" i="5" s="1"/>
  <c r="WCY469" i="5" s="1"/>
  <c r="WDA469" i="5" s="1"/>
  <c r="WDC469" i="5" s="1"/>
  <c r="WDE469" i="5" s="1"/>
  <c r="WDG469" i="5" s="1"/>
  <c r="WDI469" i="5" s="1"/>
  <c r="WDK469" i="5" s="1"/>
  <c r="WDM469" i="5" s="1"/>
  <c r="WDO469" i="5" s="1"/>
  <c r="WDQ469" i="5" s="1"/>
  <c r="WDS469" i="5" s="1"/>
  <c r="WDU469" i="5" s="1"/>
  <c r="WDW469" i="5" s="1"/>
  <c r="WDY469" i="5" s="1"/>
  <c r="WEA469" i="5" s="1"/>
  <c r="WEC469" i="5" s="1"/>
  <c r="WEE469" i="5" s="1"/>
  <c r="WEG469" i="5" s="1"/>
  <c r="WEI469" i="5" s="1"/>
  <c r="WEK469" i="5" s="1"/>
  <c r="WEM469" i="5" s="1"/>
  <c r="WEO469" i="5" s="1"/>
  <c r="WEQ469" i="5" s="1"/>
  <c r="WES469" i="5" s="1"/>
  <c r="WEU469" i="5" s="1"/>
  <c r="WEW469" i="5" s="1"/>
  <c r="WEY469" i="5" s="1"/>
  <c r="WFA469" i="5" s="1"/>
  <c r="WFC469" i="5" s="1"/>
  <c r="WFE469" i="5" s="1"/>
  <c r="WFG469" i="5" s="1"/>
  <c r="WFI469" i="5" s="1"/>
  <c r="WFK469" i="5" s="1"/>
  <c r="WFM469" i="5" s="1"/>
  <c r="WFO469" i="5" s="1"/>
  <c r="WFQ469" i="5" s="1"/>
  <c r="WFS469" i="5" s="1"/>
  <c r="WFU469" i="5" s="1"/>
  <c r="WFW469" i="5" s="1"/>
  <c r="WFY469" i="5" s="1"/>
  <c r="WGA469" i="5" s="1"/>
  <c r="WGC469" i="5" s="1"/>
  <c r="WGE469" i="5" s="1"/>
  <c r="WGG469" i="5" s="1"/>
  <c r="WGI469" i="5" s="1"/>
  <c r="WGK469" i="5" s="1"/>
  <c r="WGM469" i="5" s="1"/>
  <c r="WGO469" i="5" s="1"/>
  <c r="WGQ469" i="5" s="1"/>
  <c r="WGS469" i="5" s="1"/>
  <c r="WGU469" i="5" s="1"/>
  <c r="WGW469" i="5" s="1"/>
  <c r="WGY469" i="5" s="1"/>
  <c r="WHA469" i="5" s="1"/>
  <c r="WHC469" i="5" s="1"/>
  <c r="WHE469" i="5" s="1"/>
  <c r="WHG469" i="5" s="1"/>
  <c r="WHI469" i="5" s="1"/>
  <c r="WHK469" i="5" s="1"/>
  <c r="WHM469" i="5" s="1"/>
  <c r="WHO469" i="5" s="1"/>
  <c r="WHQ469" i="5" s="1"/>
  <c r="WHS469" i="5" s="1"/>
  <c r="WHU469" i="5" s="1"/>
  <c r="WHW469" i="5" s="1"/>
  <c r="WHY469" i="5" s="1"/>
  <c r="WIA469" i="5" s="1"/>
  <c r="WIC469" i="5" s="1"/>
  <c r="WIE469" i="5" s="1"/>
  <c r="WIG469" i="5" s="1"/>
  <c r="WII469" i="5" s="1"/>
  <c r="WIK469" i="5" s="1"/>
  <c r="WIM469" i="5" s="1"/>
  <c r="WIO469" i="5" s="1"/>
  <c r="WIQ469" i="5" s="1"/>
  <c r="WIS469" i="5" s="1"/>
  <c r="WIU469" i="5" s="1"/>
  <c r="WIW469" i="5" s="1"/>
  <c r="WIY469" i="5" s="1"/>
  <c r="WJA469" i="5" s="1"/>
  <c r="WJC469" i="5" s="1"/>
  <c r="WJE469" i="5" s="1"/>
  <c r="WJG469" i="5" s="1"/>
  <c r="WJI469" i="5" s="1"/>
  <c r="WJK469" i="5" s="1"/>
  <c r="WJM469" i="5" s="1"/>
  <c r="WJO469" i="5" s="1"/>
  <c r="WJQ469" i="5" s="1"/>
  <c r="WJS469" i="5" s="1"/>
  <c r="WJU469" i="5" s="1"/>
  <c r="WJW469" i="5" s="1"/>
  <c r="WJY469" i="5" s="1"/>
  <c r="WKA469" i="5" s="1"/>
  <c r="WKC469" i="5" s="1"/>
  <c r="WKE469" i="5" s="1"/>
  <c r="WKG469" i="5" s="1"/>
  <c r="WKI469" i="5" s="1"/>
  <c r="WKK469" i="5" s="1"/>
  <c r="WKM469" i="5" s="1"/>
  <c r="WKO469" i="5" s="1"/>
  <c r="WKQ469" i="5" s="1"/>
  <c r="WKS469" i="5" s="1"/>
  <c r="WKU469" i="5" s="1"/>
  <c r="WKW469" i="5" s="1"/>
  <c r="WKY469" i="5" s="1"/>
  <c r="WLA469" i="5" s="1"/>
  <c r="WLC469" i="5" s="1"/>
  <c r="WLE469" i="5" s="1"/>
  <c r="WLG469" i="5" s="1"/>
  <c r="WLI469" i="5" s="1"/>
  <c r="WLK469" i="5" s="1"/>
  <c r="WLM469" i="5" s="1"/>
  <c r="WLO469" i="5" s="1"/>
  <c r="WLQ469" i="5" s="1"/>
  <c r="WLS469" i="5" s="1"/>
  <c r="WLU469" i="5" s="1"/>
  <c r="WLW469" i="5" s="1"/>
  <c r="WLY469" i="5" s="1"/>
  <c r="WMA469" i="5" s="1"/>
  <c r="WMC469" i="5" s="1"/>
  <c r="WME469" i="5" s="1"/>
  <c r="WMG469" i="5" s="1"/>
  <c r="WMI469" i="5" s="1"/>
  <c r="WMK469" i="5" s="1"/>
  <c r="WMM469" i="5" s="1"/>
  <c r="WMO469" i="5" s="1"/>
  <c r="WMQ469" i="5" s="1"/>
  <c r="WMS469" i="5" s="1"/>
  <c r="WMU469" i="5" s="1"/>
  <c r="WMW469" i="5" s="1"/>
  <c r="WMY469" i="5" s="1"/>
  <c r="WNA469" i="5" s="1"/>
  <c r="WNC469" i="5" s="1"/>
  <c r="WNE469" i="5" s="1"/>
  <c r="WNG469" i="5" s="1"/>
  <c r="WNI469" i="5" s="1"/>
  <c r="WNK469" i="5" s="1"/>
  <c r="WNM469" i="5" s="1"/>
  <c r="WNO469" i="5" s="1"/>
  <c r="WNQ469" i="5" s="1"/>
  <c r="WNS469" i="5" s="1"/>
  <c r="WNU469" i="5" s="1"/>
  <c r="WNW469" i="5" s="1"/>
  <c r="WNY469" i="5" s="1"/>
  <c r="WOA469" i="5" s="1"/>
  <c r="WOC469" i="5" s="1"/>
  <c r="WOE469" i="5" s="1"/>
  <c r="WOG469" i="5" s="1"/>
  <c r="WOI469" i="5" s="1"/>
  <c r="WOK469" i="5" s="1"/>
  <c r="WOM469" i="5" s="1"/>
  <c r="WOO469" i="5" s="1"/>
  <c r="WOQ469" i="5" s="1"/>
  <c r="WOS469" i="5" s="1"/>
  <c r="WOU469" i="5" s="1"/>
  <c r="WOW469" i="5" s="1"/>
  <c r="WOY469" i="5" s="1"/>
  <c r="WPA469" i="5" s="1"/>
  <c r="WPC469" i="5" s="1"/>
  <c r="WPE469" i="5" s="1"/>
  <c r="WPG469" i="5" s="1"/>
  <c r="WPI469" i="5" s="1"/>
  <c r="WPK469" i="5" s="1"/>
  <c r="WPM469" i="5" s="1"/>
  <c r="WPO469" i="5" s="1"/>
  <c r="WPQ469" i="5" s="1"/>
  <c r="WPS469" i="5" s="1"/>
  <c r="WPU469" i="5" s="1"/>
  <c r="WPW469" i="5" s="1"/>
  <c r="WPY469" i="5" s="1"/>
  <c r="WQA469" i="5" s="1"/>
  <c r="WQC469" i="5" s="1"/>
  <c r="WQE469" i="5" s="1"/>
  <c r="WQG469" i="5" s="1"/>
  <c r="WQI469" i="5" s="1"/>
  <c r="WQK469" i="5" s="1"/>
  <c r="WQM469" i="5" s="1"/>
  <c r="WQO469" i="5" s="1"/>
  <c r="WQQ469" i="5" s="1"/>
  <c r="WQS469" i="5" s="1"/>
  <c r="WQU469" i="5" s="1"/>
  <c r="WQW469" i="5" s="1"/>
  <c r="WQY469" i="5" s="1"/>
  <c r="WRA469" i="5" s="1"/>
  <c r="WRC469" i="5" s="1"/>
  <c r="WRE469" i="5" s="1"/>
  <c r="WRG469" i="5" s="1"/>
  <c r="WRI469" i="5" s="1"/>
  <c r="WRK469" i="5" s="1"/>
  <c r="WRM469" i="5" s="1"/>
  <c r="WRO469" i="5" s="1"/>
  <c r="WRQ469" i="5" s="1"/>
  <c r="WRS469" i="5" s="1"/>
  <c r="WRU469" i="5" s="1"/>
  <c r="WRW469" i="5" s="1"/>
  <c r="WRY469" i="5" s="1"/>
  <c r="WSA469" i="5" s="1"/>
  <c r="WSC469" i="5" s="1"/>
  <c r="WSE469" i="5" s="1"/>
  <c r="WSG469" i="5" s="1"/>
  <c r="WSI469" i="5" s="1"/>
  <c r="WSK469" i="5" s="1"/>
  <c r="WSM469" i="5" s="1"/>
  <c r="WSO469" i="5" s="1"/>
  <c r="WSQ469" i="5" s="1"/>
  <c r="WSS469" i="5" s="1"/>
  <c r="WSU469" i="5" s="1"/>
  <c r="WSW469" i="5" s="1"/>
  <c r="WSY469" i="5" s="1"/>
  <c r="WTA469" i="5" s="1"/>
  <c r="WTC469" i="5" s="1"/>
  <c r="WTE469" i="5" s="1"/>
  <c r="WTG469" i="5" s="1"/>
  <c r="WTI469" i="5" s="1"/>
  <c r="WTK469" i="5" s="1"/>
  <c r="WTM469" i="5" s="1"/>
  <c r="WTO469" i="5" s="1"/>
  <c r="WTQ469" i="5" s="1"/>
  <c r="WTS469" i="5" s="1"/>
  <c r="WTU469" i="5" s="1"/>
  <c r="WTW469" i="5" s="1"/>
  <c r="WTY469" i="5" s="1"/>
  <c r="WUA469" i="5" s="1"/>
  <c r="WUC469" i="5" s="1"/>
  <c r="WUE469" i="5" s="1"/>
  <c r="WUG469" i="5" s="1"/>
  <c r="WUI469" i="5" s="1"/>
  <c r="WUK469" i="5" s="1"/>
  <c r="WUM469" i="5" s="1"/>
  <c r="WUO469" i="5" s="1"/>
  <c r="WUQ469" i="5" s="1"/>
  <c r="WUS469" i="5" s="1"/>
  <c r="WUU469" i="5" s="1"/>
  <c r="WUW469" i="5" s="1"/>
  <c r="WUY469" i="5" s="1"/>
  <c r="WVA469" i="5" s="1"/>
  <c r="WVC469" i="5" s="1"/>
  <c r="WVE469" i="5" s="1"/>
  <c r="WVG469" i="5" s="1"/>
  <c r="WVI469" i="5" s="1"/>
  <c r="WVK469" i="5" s="1"/>
  <c r="WVM469" i="5" s="1"/>
  <c r="WVO469" i="5" s="1"/>
  <c r="WVQ469" i="5" s="1"/>
  <c r="WVS469" i="5" s="1"/>
  <c r="WVU469" i="5" s="1"/>
  <c r="WVW469" i="5" s="1"/>
  <c r="WVY469" i="5" s="1"/>
  <c r="WWA469" i="5" s="1"/>
  <c r="WWC469" i="5" s="1"/>
  <c r="WWE469" i="5" s="1"/>
  <c r="WWG469" i="5" s="1"/>
  <c r="WWI469" i="5" s="1"/>
  <c r="WWK469" i="5" s="1"/>
  <c r="WWM469" i="5" s="1"/>
  <c r="WWO469" i="5" s="1"/>
  <c r="WWQ469" i="5" s="1"/>
  <c r="WWS469" i="5" s="1"/>
  <c r="WWU469" i="5" s="1"/>
  <c r="WWW469" i="5" s="1"/>
  <c r="WWY469" i="5" s="1"/>
  <c r="WXA469" i="5" s="1"/>
  <c r="WXC469" i="5" s="1"/>
  <c r="WXE469" i="5" s="1"/>
  <c r="WXG469" i="5" s="1"/>
  <c r="WXI469" i="5" s="1"/>
  <c r="WXK469" i="5" s="1"/>
  <c r="WXM469" i="5" s="1"/>
  <c r="WXO469" i="5" s="1"/>
  <c r="WXQ469" i="5" s="1"/>
  <c r="WXS469" i="5" s="1"/>
  <c r="WXU469" i="5" s="1"/>
  <c r="WXW469" i="5" s="1"/>
  <c r="WXY469" i="5" s="1"/>
  <c r="WYA469" i="5" s="1"/>
  <c r="WYC469" i="5" s="1"/>
  <c r="WYE469" i="5" s="1"/>
  <c r="WYG469" i="5" s="1"/>
  <c r="WYI469" i="5" s="1"/>
  <c r="WYK469" i="5" s="1"/>
  <c r="WYM469" i="5" s="1"/>
  <c r="WYO469" i="5" s="1"/>
  <c r="WYQ469" i="5" s="1"/>
  <c r="WYS469" i="5" s="1"/>
  <c r="WYU469" i="5" s="1"/>
  <c r="WYW469" i="5" s="1"/>
  <c r="WYY469" i="5" s="1"/>
  <c r="WZA469" i="5" s="1"/>
  <c r="WZC469" i="5" s="1"/>
  <c r="WZE469" i="5" s="1"/>
  <c r="WZG469" i="5" s="1"/>
  <c r="WZI469" i="5" s="1"/>
  <c r="WZK469" i="5" s="1"/>
  <c r="WZM469" i="5" s="1"/>
  <c r="WZO469" i="5" s="1"/>
  <c r="WZQ469" i="5" s="1"/>
  <c r="WZS469" i="5" s="1"/>
  <c r="WZU469" i="5" s="1"/>
  <c r="WZW469" i="5" s="1"/>
  <c r="WZY469" i="5" s="1"/>
  <c r="XAA469" i="5" s="1"/>
  <c r="XAC469" i="5" s="1"/>
  <c r="XAE469" i="5" s="1"/>
  <c r="XAG469" i="5" s="1"/>
  <c r="XAI469" i="5" s="1"/>
  <c r="XAK469" i="5" s="1"/>
  <c r="XAM469" i="5" s="1"/>
  <c r="XAO469" i="5" s="1"/>
  <c r="XAQ469" i="5" s="1"/>
  <c r="XAS469" i="5" s="1"/>
  <c r="XAU469" i="5" s="1"/>
  <c r="XAW469" i="5" s="1"/>
  <c r="XAY469" i="5" s="1"/>
  <c r="XBA469" i="5" s="1"/>
  <c r="XBC469" i="5" s="1"/>
  <c r="XBE469" i="5" s="1"/>
  <c r="XBG469" i="5" s="1"/>
  <c r="XBI469" i="5" s="1"/>
  <c r="XBK469" i="5" s="1"/>
  <c r="XBM469" i="5" s="1"/>
  <c r="XBO469" i="5" s="1"/>
  <c r="XBQ469" i="5" s="1"/>
  <c r="XBS469" i="5" s="1"/>
  <c r="XBU469" i="5" s="1"/>
  <c r="XBW469" i="5" s="1"/>
  <c r="XBY469" i="5" s="1"/>
  <c r="XCA469" i="5" s="1"/>
  <c r="XCC469" i="5" s="1"/>
  <c r="XCE469" i="5" s="1"/>
  <c r="XCG469" i="5" s="1"/>
  <c r="XCI469" i="5" s="1"/>
  <c r="XCK469" i="5" s="1"/>
  <c r="XCM469" i="5" s="1"/>
  <c r="XCO469" i="5" s="1"/>
  <c r="XCQ469" i="5" s="1"/>
  <c r="XCS469" i="5" s="1"/>
  <c r="XCU469" i="5" s="1"/>
  <c r="XCW469" i="5" s="1"/>
  <c r="XCY469" i="5" s="1"/>
  <c r="XDA469" i="5" s="1"/>
  <c r="XDC469" i="5" s="1"/>
  <c r="XDE469" i="5" s="1"/>
  <c r="XDG469" i="5" s="1"/>
  <c r="XDI469" i="5" s="1"/>
  <c r="XDK469" i="5" s="1"/>
  <c r="XDM469" i="5" s="1"/>
  <c r="XDO469" i="5" s="1"/>
  <c r="XDQ469" i="5" s="1"/>
  <c r="XDS469" i="5" s="1"/>
  <c r="XDU469" i="5" s="1"/>
  <c r="XDW469" i="5" s="1"/>
  <c r="XDY469" i="5" s="1"/>
  <c r="XEA469" i="5" s="1"/>
  <c r="XEC469" i="5" s="1"/>
  <c r="XEE469" i="5" s="1"/>
  <c r="XEG469" i="5" s="1"/>
  <c r="XEI469" i="5" s="1"/>
  <c r="XEK469" i="5" s="1"/>
  <c r="XEM469" i="5" s="1"/>
  <c r="XEO469" i="5" s="1"/>
  <c r="XEQ469" i="5" s="1"/>
  <c r="XES469" i="5" s="1"/>
  <c r="XEU469" i="5" s="1"/>
  <c r="XEW469" i="5" s="1"/>
  <c r="XEY469" i="5" s="1"/>
  <c r="XFA469" i="5" s="1"/>
  <c r="XFC469" i="5" s="1"/>
  <c r="Q468" i="5"/>
  <c r="R468" i="5" s="1"/>
  <c r="Q467" i="5"/>
  <c r="S467" i="5" s="1"/>
  <c r="Q466" i="5"/>
  <c r="R466" i="5" s="1"/>
  <c r="Q465" i="5"/>
  <c r="S465" i="5" s="1"/>
  <c r="Q464" i="5"/>
  <c r="Q463" i="5"/>
  <c r="S463" i="5" s="1"/>
  <c r="Q462" i="5"/>
  <c r="R462" i="5" s="1"/>
  <c r="Q461" i="5"/>
  <c r="S461" i="5" s="1"/>
  <c r="Q460" i="5"/>
  <c r="S460" i="5" s="1"/>
  <c r="Q459" i="5"/>
  <c r="R459" i="5" s="1"/>
  <c r="Q458" i="5"/>
  <c r="R458" i="5" s="1"/>
  <c r="Q457" i="5"/>
  <c r="S457" i="5" s="1"/>
  <c r="Q456" i="5"/>
  <c r="Q455" i="5"/>
  <c r="S455" i="5" s="1"/>
  <c r="Q454" i="5"/>
  <c r="Q453" i="5"/>
  <c r="Q452" i="5"/>
  <c r="R452" i="5" s="1"/>
  <c r="Q451" i="5"/>
  <c r="S451" i="5" s="1"/>
  <c r="Q450" i="5"/>
  <c r="R450" i="5" s="1"/>
  <c r="Q449" i="5"/>
  <c r="S449" i="5" s="1"/>
  <c r="Q448" i="5"/>
  <c r="Q447" i="5"/>
  <c r="S447" i="5" s="1"/>
  <c r="Q446" i="5"/>
  <c r="R446" i="5" s="1"/>
  <c r="Q445" i="5"/>
  <c r="S445" i="5" s="1"/>
  <c r="Q444" i="5"/>
  <c r="S444" i="5" s="1"/>
  <c r="Q443" i="5"/>
  <c r="S443" i="5" s="1"/>
  <c r="Q442" i="5"/>
  <c r="R442" i="5" s="1"/>
  <c r="Q441" i="5"/>
  <c r="R441" i="5" s="1"/>
  <c r="Q440" i="5"/>
  <c r="Q439" i="5"/>
  <c r="S439" i="5" s="1"/>
  <c r="Q438" i="5"/>
  <c r="R438" i="5" s="1"/>
  <c r="Q437" i="5"/>
  <c r="S437" i="5" s="1"/>
  <c r="Q436" i="5"/>
  <c r="R436" i="5" s="1"/>
  <c r="Q435" i="5"/>
  <c r="S435" i="5" s="1"/>
  <c r="Q434" i="5"/>
  <c r="R434" i="5" s="1"/>
  <c r="Q433" i="5"/>
  <c r="S433" i="5" s="1"/>
  <c r="Q432" i="5"/>
  <c r="Q431" i="5"/>
  <c r="S431" i="5" s="1"/>
  <c r="Q430" i="5"/>
  <c r="R430" i="5" s="1"/>
  <c r="Q429" i="5"/>
  <c r="Q428" i="5"/>
  <c r="S428" i="5" s="1"/>
  <c r="Q427" i="5"/>
  <c r="S427" i="5" s="1"/>
  <c r="Q426" i="5"/>
  <c r="R426" i="5" s="1"/>
  <c r="Q425" i="5"/>
  <c r="S425" i="5" s="1"/>
  <c r="Q424" i="5"/>
  <c r="Q423" i="5"/>
  <c r="S423" i="5" s="1"/>
  <c r="Q422" i="5"/>
  <c r="R422" i="5" s="1"/>
  <c r="Q421" i="5"/>
  <c r="S421" i="5" s="1"/>
  <c r="Q420" i="5"/>
  <c r="R420" i="5" s="1"/>
  <c r="Q419" i="5"/>
  <c r="S419" i="5" s="1"/>
  <c r="Q418" i="5"/>
  <c r="R418" i="5" s="1"/>
  <c r="Q417" i="5"/>
  <c r="S417" i="5" s="1"/>
  <c r="Q416" i="5"/>
  <c r="Q415" i="5"/>
  <c r="S415" i="5" s="1"/>
  <c r="Q414" i="5"/>
  <c r="R414" i="5" s="1"/>
  <c r="Q413" i="5"/>
  <c r="S413" i="5" s="1"/>
  <c r="Q412" i="5"/>
  <c r="R412" i="5" s="1"/>
  <c r="Q411" i="5"/>
  <c r="S411" i="5" s="1"/>
  <c r="Q410" i="5"/>
  <c r="R410" i="5" s="1"/>
  <c r="Q409" i="5"/>
  <c r="Q408" i="5"/>
  <c r="Q407" i="5"/>
  <c r="S407" i="5" s="1"/>
  <c r="Q406" i="5"/>
  <c r="R406" i="5" s="1"/>
  <c r="Q405" i="5"/>
  <c r="S405" i="5" s="1"/>
  <c r="Q404" i="5"/>
  <c r="S404" i="5" s="1"/>
  <c r="Q403" i="5"/>
  <c r="S403" i="5" s="1"/>
  <c r="Q402" i="5"/>
  <c r="R402" i="5" s="1"/>
  <c r="Q401" i="5"/>
  <c r="S401" i="5" s="1"/>
  <c r="Q400" i="5"/>
  <c r="Q399" i="5"/>
  <c r="S399" i="5" s="1"/>
  <c r="Q398" i="5"/>
  <c r="R398" i="5" s="1"/>
  <c r="Q397" i="5"/>
  <c r="S397" i="5" s="1"/>
  <c r="Q396" i="5"/>
  <c r="R396" i="5" s="1"/>
  <c r="Q395" i="5"/>
  <c r="R395" i="5" s="1"/>
  <c r="Q394" i="5"/>
  <c r="R394" i="5" s="1"/>
  <c r="Q393" i="5"/>
  <c r="S393" i="5" s="1"/>
  <c r="Q392" i="5"/>
  <c r="Q391" i="5"/>
  <c r="Q390" i="5"/>
  <c r="R390" i="5" s="1"/>
  <c r="Q389" i="5"/>
  <c r="S389" i="5" s="1"/>
  <c r="Q388" i="5"/>
  <c r="R388" i="5" s="1"/>
  <c r="Q387" i="5"/>
  <c r="S387" i="5" s="1"/>
  <c r="Q386" i="5"/>
  <c r="R386" i="5" s="1"/>
  <c r="Q385" i="5"/>
  <c r="S385" i="5" s="1"/>
  <c r="Q384" i="5"/>
  <c r="Q383" i="5"/>
  <c r="S383" i="5" s="1"/>
  <c r="Q382" i="5"/>
  <c r="R382" i="5" s="1"/>
  <c r="Q381" i="5"/>
  <c r="S381" i="5" s="1"/>
  <c r="Q380" i="5"/>
  <c r="R380" i="5" s="1"/>
  <c r="Q379" i="5"/>
  <c r="R379" i="5" s="1"/>
  <c r="Q378" i="5"/>
  <c r="R378" i="5" s="1"/>
  <c r="Q377" i="5"/>
  <c r="Q376" i="5"/>
  <c r="Q375" i="5"/>
  <c r="S375" i="5" s="1"/>
  <c r="Q374" i="5"/>
  <c r="R374" i="5" s="1"/>
  <c r="Q373" i="5"/>
  <c r="S373" i="5" s="1"/>
  <c r="Q372" i="5"/>
  <c r="S372" i="5" s="1"/>
  <c r="Q371" i="5"/>
  <c r="S371" i="5" s="1"/>
  <c r="Q370" i="5"/>
  <c r="R370" i="5" s="1"/>
  <c r="Q369" i="5"/>
  <c r="S369" i="5" s="1"/>
  <c r="Q368" i="5"/>
  <c r="Q367" i="5"/>
  <c r="S367" i="5" s="1"/>
  <c r="Q366" i="5"/>
  <c r="R366" i="5" s="1"/>
  <c r="Q365" i="5"/>
  <c r="S365" i="5" s="1"/>
  <c r="Q364" i="5"/>
  <c r="S364" i="5" s="1"/>
  <c r="Q363" i="5"/>
  <c r="S363" i="5" s="1"/>
  <c r="Q362" i="5"/>
  <c r="R362" i="5" s="1"/>
  <c r="Q361" i="5"/>
  <c r="S361" i="5" s="1"/>
  <c r="Q360" i="5"/>
  <c r="Q359" i="5"/>
  <c r="S359" i="5" s="1"/>
  <c r="Q358" i="5"/>
  <c r="Q357" i="5"/>
  <c r="S357" i="5" s="1"/>
  <c r="Q356" i="5"/>
  <c r="S356" i="5" s="1"/>
  <c r="Q355" i="5"/>
  <c r="R355" i="5" s="1"/>
  <c r="Q354" i="5"/>
  <c r="R354" i="5" s="1"/>
  <c r="Q353" i="5"/>
  <c r="S353" i="5" s="1"/>
  <c r="Q352" i="5"/>
  <c r="Q351" i="5"/>
  <c r="Q350" i="5"/>
  <c r="Q349" i="5"/>
  <c r="S349" i="5" s="1"/>
  <c r="Q348" i="5"/>
  <c r="R348" i="5" s="1"/>
  <c r="Q347" i="5"/>
  <c r="S347" i="5" s="1"/>
  <c r="Q346" i="5"/>
  <c r="R346" i="5" s="1"/>
  <c r="Q345" i="5"/>
  <c r="Q344" i="5"/>
  <c r="Q343" i="5"/>
  <c r="S343" i="5" s="1"/>
  <c r="Q342" i="5"/>
  <c r="R342" i="5" s="1"/>
  <c r="Q341" i="5"/>
  <c r="S341" i="5" s="1"/>
  <c r="Q340" i="5"/>
  <c r="Q339" i="5"/>
  <c r="R339" i="5" s="1"/>
  <c r="Q338" i="5"/>
  <c r="R338" i="5" s="1"/>
  <c r="Q337" i="5"/>
  <c r="S337" i="5" s="1"/>
  <c r="Q336" i="5"/>
  <c r="Q335" i="5"/>
  <c r="S335" i="5" s="1"/>
  <c r="Q334" i="5"/>
  <c r="R334" i="5" s="1"/>
  <c r="Q333" i="5"/>
  <c r="Q332" i="5"/>
  <c r="S332" i="5" s="1"/>
  <c r="Q331" i="5"/>
  <c r="S331" i="5" s="1"/>
  <c r="Q330" i="5"/>
  <c r="R330" i="5" s="1"/>
  <c r="Q329" i="5"/>
  <c r="S329" i="5" s="1"/>
  <c r="Q328" i="5"/>
  <c r="Q327" i="5"/>
  <c r="Q326" i="5"/>
  <c r="R326" i="5" s="1"/>
  <c r="Q325" i="5"/>
  <c r="Q324" i="5"/>
  <c r="R324" i="5" s="1"/>
  <c r="Q323" i="5"/>
  <c r="R323" i="5" s="1"/>
  <c r="Q322" i="5"/>
  <c r="R322" i="5" s="1"/>
  <c r="Q321" i="5"/>
  <c r="S321" i="5" s="1"/>
  <c r="Q320" i="5"/>
  <c r="Q319" i="5"/>
  <c r="S319" i="5" s="1"/>
  <c r="Q318" i="5"/>
  <c r="R318" i="5" s="1"/>
  <c r="Q317" i="5"/>
  <c r="S317" i="5" s="1"/>
  <c r="Q316" i="5"/>
  <c r="S316" i="5" s="1"/>
  <c r="Q315" i="5"/>
  <c r="S315" i="5" s="1"/>
  <c r="Q314" i="5"/>
  <c r="R314" i="5" s="1"/>
  <c r="Q313" i="5"/>
  <c r="R313" i="5" s="1"/>
  <c r="Q312" i="5"/>
  <c r="Q311" i="5"/>
  <c r="S311" i="5" s="1"/>
  <c r="Q310" i="5"/>
  <c r="R310" i="5" s="1"/>
  <c r="Q309" i="5"/>
  <c r="S309" i="5" s="1"/>
  <c r="Q308" i="5"/>
  <c r="S308" i="5" s="1"/>
  <c r="Q307" i="5"/>
  <c r="S307" i="5" s="1"/>
  <c r="Q305" i="5"/>
  <c r="S305" i="5" s="1"/>
  <c r="Q304" i="5"/>
  <c r="Q303" i="5"/>
  <c r="S303" i="5" s="1"/>
  <c r="Q302" i="5"/>
  <c r="R302" i="5" s="1"/>
  <c r="Q301" i="5"/>
  <c r="S301" i="5" s="1"/>
  <c r="Q300" i="5"/>
  <c r="R300" i="5" s="1"/>
  <c r="Q299" i="5"/>
  <c r="R299" i="5" s="1"/>
  <c r="Q298" i="5"/>
  <c r="R298" i="5" s="1"/>
  <c r="Q297" i="5"/>
  <c r="S297" i="5" s="1"/>
  <c r="Q296" i="5"/>
  <c r="Q295" i="5"/>
  <c r="Q294" i="5"/>
  <c r="R294" i="5" s="1"/>
  <c r="Q293" i="5"/>
  <c r="S293" i="5" s="1"/>
  <c r="Q292" i="5"/>
  <c r="S292" i="5" s="1"/>
  <c r="Q291" i="5"/>
  <c r="R291" i="5" s="1"/>
  <c r="Q290" i="5"/>
  <c r="R290" i="5" s="1"/>
  <c r="Q289" i="5"/>
  <c r="S289" i="5" s="1"/>
  <c r="Q288" i="5"/>
  <c r="Q287" i="5"/>
  <c r="Q286" i="5"/>
  <c r="R286" i="5" s="1"/>
  <c r="Q285" i="5"/>
  <c r="S285" i="5" s="1"/>
  <c r="Q284" i="5"/>
  <c r="S284" i="5" s="1"/>
  <c r="Q283" i="5"/>
  <c r="S283" i="5" s="1"/>
  <c r="Q282" i="5"/>
  <c r="R282" i="5" s="1"/>
  <c r="Q281" i="5"/>
  <c r="R281" i="5" s="1"/>
  <c r="Q280" i="5"/>
  <c r="Q279" i="5"/>
  <c r="S279" i="5" s="1"/>
  <c r="Q278" i="5"/>
  <c r="R278" i="5" s="1"/>
  <c r="Q277" i="5"/>
  <c r="S277" i="5" s="1"/>
  <c r="Q276" i="5"/>
  <c r="S276" i="5" s="1"/>
  <c r="Q275" i="5"/>
  <c r="S275" i="5" s="1"/>
  <c r="Q274" i="5"/>
  <c r="R274" i="5" s="1"/>
  <c r="Q273" i="5"/>
  <c r="S273" i="5" s="1"/>
  <c r="Q272" i="5"/>
  <c r="Q271" i="5"/>
  <c r="S271" i="5" s="1"/>
  <c r="Q270" i="5"/>
  <c r="Q269" i="5"/>
  <c r="S269" i="5" s="1"/>
  <c r="Q268" i="5"/>
  <c r="S268" i="5" s="1"/>
  <c r="Q267" i="5"/>
  <c r="R267" i="5" s="1"/>
  <c r="Q266" i="5"/>
  <c r="R266" i="5" s="1"/>
  <c r="Q265" i="5"/>
  <c r="S265" i="5" s="1"/>
  <c r="Q264" i="5"/>
  <c r="Q263" i="5"/>
  <c r="Q262" i="5"/>
  <c r="R262" i="5" s="1"/>
  <c r="Q261" i="5"/>
  <c r="S261" i="5" s="1"/>
  <c r="Q260" i="5"/>
  <c r="S260" i="5" s="1"/>
  <c r="Q259" i="5"/>
  <c r="S259" i="5" s="1"/>
  <c r="Q258" i="5"/>
  <c r="R258" i="5" s="1"/>
  <c r="Q257" i="5"/>
  <c r="S257" i="5" s="1"/>
  <c r="Q256" i="5"/>
  <c r="Q255" i="5"/>
  <c r="S255" i="5" s="1"/>
  <c r="Q254" i="5"/>
  <c r="R254" i="5" s="1"/>
  <c r="Q253" i="5"/>
  <c r="S253" i="5" s="1"/>
  <c r="Q252" i="5"/>
  <c r="R252" i="5" s="1"/>
  <c r="Q251" i="5"/>
  <c r="R251" i="5" s="1"/>
  <c r="Q250" i="5"/>
  <c r="R250" i="5" s="1"/>
  <c r="Q249" i="5"/>
  <c r="R249" i="5" s="1"/>
  <c r="Q248" i="5"/>
  <c r="S248" i="5" s="1"/>
  <c r="Q247" i="5"/>
  <c r="R247" i="5" s="1"/>
  <c r="Q246" i="5"/>
  <c r="S246" i="5" s="1"/>
  <c r="Q245" i="5"/>
  <c r="S245" i="5" s="1"/>
  <c r="Q244" i="5"/>
  <c r="R244" i="5" s="1"/>
  <c r="Q243" i="5"/>
  <c r="R243" i="5" s="1"/>
  <c r="Q242" i="5"/>
  <c r="S242" i="5" s="1"/>
  <c r="Q241" i="5"/>
  <c r="Q240" i="5"/>
  <c r="S240" i="5" s="1"/>
  <c r="Q239" i="5"/>
  <c r="Q238" i="5"/>
  <c r="S238" i="5" s="1"/>
  <c r="Q237" i="5"/>
  <c r="R237" i="5" s="1"/>
  <c r="Q236" i="5"/>
  <c r="S236" i="5" s="1"/>
  <c r="Q235" i="5"/>
  <c r="R235" i="5" s="1"/>
  <c r="Q234" i="5"/>
  <c r="S234" i="5" s="1"/>
  <c r="Q233" i="5"/>
  <c r="Q232" i="5"/>
  <c r="Q231" i="5"/>
  <c r="R231" i="5" s="1"/>
  <c r="Q230" i="5"/>
  <c r="S230" i="5" s="1"/>
  <c r="Q229" i="5"/>
  <c r="R229" i="5" s="1"/>
  <c r="Q228" i="5"/>
  <c r="R228" i="5" s="1"/>
  <c r="Q227" i="5"/>
  <c r="R227" i="5" s="1"/>
  <c r="Q226" i="5"/>
  <c r="S226" i="5" s="1"/>
  <c r="Q225" i="5"/>
  <c r="Q224" i="5"/>
  <c r="S224" i="5" s="1"/>
  <c r="Q223" i="5"/>
  <c r="Q222" i="5"/>
  <c r="S222" i="5" s="1"/>
  <c r="Q221" i="5"/>
  <c r="S221" i="5" s="1"/>
  <c r="Q220" i="5"/>
  <c r="R220" i="5" s="1"/>
  <c r="Q219" i="5"/>
  <c r="Q218" i="5"/>
  <c r="S218" i="5" s="1"/>
  <c r="Q217" i="5"/>
  <c r="Q216" i="5"/>
  <c r="S216" i="5" s="1"/>
  <c r="Q215" i="5"/>
  <c r="R215" i="5" s="1"/>
  <c r="Q214" i="5"/>
  <c r="R214" i="5" s="1"/>
  <c r="Q213" i="5"/>
  <c r="R213" i="5" s="1"/>
  <c r="Q212" i="5"/>
  <c r="S212" i="5" s="1"/>
  <c r="Q211" i="5"/>
  <c r="Q210" i="5"/>
  <c r="R210" i="5" s="1"/>
  <c r="Q209" i="5"/>
  <c r="Q208" i="5"/>
  <c r="R208" i="5" s="1"/>
  <c r="Q207" i="5"/>
  <c r="S207" i="5" s="1"/>
  <c r="Q206" i="5"/>
  <c r="S206" i="5" s="1"/>
  <c r="Q205" i="5"/>
  <c r="R205" i="5" s="1"/>
  <c r="Q204" i="5"/>
  <c r="R204" i="5" s="1"/>
  <c r="Q203" i="5"/>
  <c r="S203" i="5" s="1"/>
  <c r="Q202" i="5"/>
  <c r="Q201" i="5"/>
  <c r="S201" i="5" s="1"/>
  <c r="Q200" i="5"/>
  <c r="R200" i="5" s="1"/>
  <c r="Q199" i="5"/>
  <c r="S199" i="5" s="1"/>
  <c r="Q198" i="5"/>
  <c r="S198" i="5" s="1"/>
  <c r="Q197" i="5"/>
  <c r="S197" i="5" s="1"/>
  <c r="Q196" i="5"/>
  <c r="R196" i="5" s="1"/>
  <c r="Q195" i="5"/>
  <c r="R195" i="5" s="1"/>
  <c r="Q194" i="5"/>
  <c r="Q193" i="5"/>
  <c r="S193" i="5" s="1"/>
  <c r="Q192" i="5"/>
  <c r="R192" i="5" s="1"/>
  <c r="Q191" i="5"/>
  <c r="R191" i="5" s="1"/>
  <c r="Q190" i="5"/>
  <c r="S190" i="5" s="1"/>
  <c r="Q189" i="5"/>
  <c r="R189" i="5" s="1"/>
  <c r="Q188" i="5"/>
  <c r="R188" i="5" s="1"/>
  <c r="Q187" i="5"/>
  <c r="S187" i="5" s="1"/>
  <c r="Q186" i="5"/>
  <c r="Q185" i="5"/>
  <c r="S185" i="5" s="1"/>
  <c r="Q184" i="5"/>
  <c r="R184" i="5" s="1"/>
  <c r="Q183" i="5"/>
  <c r="R183" i="5" s="1"/>
  <c r="Q182" i="5"/>
  <c r="S182" i="5" s="1"/>
  <c r="Q181" i="5"/>
  <c r="R181" i="5" s="1"/>
  <c r="Q180" i="5"/>
  <c r="R180" i="5" s="1"/>
  <c r="Q179" i="5"/>
  <c r="R179" i="5" s="1"/>
  <c r="Q178" i="5"/>
  <c r="Q177" i="5"/>
  <c r="S177" i="5" s="1"/>
  <c r="Q176" i="5"/>
  <c r="R176" i="5" s="1"/>
  <c r="Q175" i="5"/>
  <c r="S175" i="5" s="1"/>
  <c r="Q174" i="5"/>
  <c r="S174" i="5" s="1"/>
  <c r="Q173" i="5"/>
  <c r="R173" i="5" s="1"/>
  <c r="Q172" i="5"/>
  <c r="R172" i="5" s="1"/>
  <c r="Q171" i="5"/>
  <c r="R171" i="5" s="1"/>
  <c r="Q170" i="5"/>
  <c r="Q169" i="5"/>
  <c r="S169" i="5" s="1"/>
  <c r="Q168" i="5"/>
  <c r="Q167" i="5"/>
  <c r="R167" i="5" s="1"/>
  <c r="Q166" i="5"/>
  <c r="R166" i="5" s="1"/>
  <c r="Q165" i="5"/>
  <c r="S165" i="5" s="1"/>
  <c r="Q164" i="5"/>
  <c r="R164" i="5" s="1"/>
  <c r="Q163" i="5"/>
  <c r="R163" i="5" s="1"/>
  <c r="Q162" i="5"/>
  <c r="Q161" i="5"/>
  <c r="S161" i="5" s="1"/>
  <c r="Q160" i="5"/>
  <c r="R160" i="5" s="1"/>
  <c r="Q159" i="5"/>
  <c r="S159" i="5" s="1"/>
  <c r="Q158" i="5"/>
  <c r="S158" i="5" s="1"/>
  <c r="Q157" i="5"/>
  <c r="S157" i="5" s="1"/>
  <c r="Q156" i="5"/>
  <c r="Q155" i="5"/>
  <c r="R155" i="5" s="1"/>
  <c r="Q154" i="5"/>
  <c r="Q153" i="5"/>
  <c r="S153" i="5" s="1"/>
  <c r="Q152" i="5"/>
  <c r="R152" i="5" s="1"/>
  <c r="Q151" i="5"/>
  <c r="S151" i="5" s="1"/>
  <c r="Q150" i="5"/>
  <c r="R150" i="5" s="1"/>
  <c r="Q149" i="5"/>
  <c r="S149" i="5" s="1"/>
  <c r="Q148" i="5"/>
  <c r="R148" i="5" s="1"/>
  <c r="Q147" i="5"/>
  <c r="S147" i="5" s="1"/>
  <c r="Q146" i="5"/>
  <c r="Q145" i="5"/>
  <c r="S145" i="5" s="1"/>
  <c r="Q144" i="5"/>
  <c r="R144" i="5" s="1"/>
  <c r="Q143" i="5"/>
  <c r="S143" i="5" s="1"/>
  <c r="Q142" i="5"/>
  <c r="S142" i="5" s="1"/>
  <c r="Q141" i="5"/>
  <c r="S141" i="5" s="1"/>
  <c r="Q140" i="5"/>
  <c r="R140" i="5" s="1"/>
  <c r="Q139" i="5"/>
  <c r="Q138" i="5"/>
  <c r="Q137" i="5"/>
  <c r="S137" i="5" s="1"/>
  <c r="Q136" i="5"/>
  <c r="R136" i="5" s="1"/>
  <c r="Q135" i="5"/>
  <c r="S135" i="5" s="1"/>
  <c r="Q134" i="5"/>
  <c r="S134" i="5" s="1"/>
  <c r="Q133" i="5"/>
  <c r="R133" i="5" s="1"/>
  <c r="Q132" i="5"/>
  <c r="R132" i="5" s="1"/>
  <c r="Q131" i="5"/>
  <c r="R131" i="5" s="1"/>
  <c r="Q130" i="5"/>
  <c r="Q129" i="5"/>
  <c r="S129" i="5" s="1"/>
  <c r="Q128" i="5"/>
  <c r="R128" i="5" s="1"/>
  <c r="Q127" i="5"/>
  <c r="Q126" i="5"/>
  <c r="S126" i="5" s="1"/>
  <c r="Q125" i="5"/>
  <c r="R125" i="5" s="1"/>
  <c r="Q124" i="5"/>
  <c r="R124" i="5" s="1"/>
  <c r="Q123" i="5"/>
  <c r="S123" i="5" s="1"/>
  <c r="Q122" i="5"/>
  <c r="Q121" i="5"/>
  <c r="S121" i="5" s="1"/>
  <c r="Q120" i="5"/>
  <c r="Q119" i="5"/>
  <c r="R119" i="5" s="1"/>
  <c r="Q118" i="5"/>
  <c r="S118" i="5" s="1"/>
  <c r="Q117" i="5"/>
  <c r="S117" i="5" s="1"/>
  <c r="Q116" i="5"/>
  <c r="R116" i="5" s="1"/>
  <c r="Q115" i="5"/>
  <c r="R115" i="5" s="1"/>
  <c r="Q114" i="5"/>
  <c r="Q113" i="5"/>
  <c r="S113" i="5" s="1"/>
  <c r="Q112" i="5"/>
  <c r="R112" i="5" s="1"/>
  <c r="Q111" i="5"/>
  <c r="R111" i="5" s="1"/>
  <c r="Q110" i="5"/>
  <c r="S110" i="5" s="1"/>
  <c r="Q109" i="5"/>
  <c r="S109" i="5" s="1"/>
  <c r="Q108" i="5"/>
  <c r="R108" i="5" s="1"/>
  <c r="Q107" i="5"/>
  <c r="S107" i="5" s="1"/>
  <c r="Q106" i="5"/>
  <c r="Q105" i="5"/>
  <c r="Q104" i="5"/>
  <c r="Q103" i="5"/>
  <c r="R103" i="5" s="1"/>
  <c r="Q102" i="5"/>
  <c r="S102" i="5" s="1"/>
  <c r="Q101" i="5"/>
  <c r="R101" i="5" s="1"/>
  <c r="Q100" i="5"/>
  <c r="R100" i="5" s="1"/>
  <c r="Q99" i="5"/>
  <c r="Q98" i="5"/>
  <c r="Q97" i="5"/>
  <c r="S97" i="5" s="1"/>
  <c r="Q96" i="5"/>
  <c r="R96" i="5" s="1"/>
  <c r="Q95" i="5"/>
  <c r="R95" i="5" s="1"/>
  <c r="Q94" i="5"/>
  <c r="S94" i="5" s="1"/>
  <c r="Q93" i="5"/>
  <c r="S93" i="5" s="1"/>
  <c r="Q92" i="5"/>
  <c r="Q91" i="5"/>
  <c r="Q90" i="5"/>
  <c r="Q89" i="5"/>
  <c r="S89" i="5" s="1"/>
  <c r="Q88" i="5"/>
  <c r="R88" i="5" s="1"/>
  <c r="Q87" i="5"/>
  <c r="Q86" i="5"/>
  <c r="R86" i="5" s="1"/>
  <c r="Q85" i="5"/>
  <c r="R85" i="5" s="1"/>
  <c r="Q84" i="5"/>
  <c r="Q83" i="5"/>
  <c r="S83" i="5" s="1"/>
  <c r="Q82" i="5"/>
  <c r="Q81" i="5"/>
  <c r="S81" i="5" s="1"/>
  <c r="Q80" i="5"/>
  <c r="R80" i="5" s="1"/>
  <c r="Q79" i="5"/>
  <c r="S79" i="5" s="1"/>
  <c r="Q78" i="5"/>
  <c r="S78" i="5" s="1"/>
  <c r="Q77" i="5"/>
  <c r="S77" i="5" s="1"/>
  <c r="Q76" i="5"/>
  <c r="R76" i="5" s="1"/>
  <c r="Q75" i="5"/>
  <c r="S75" i="5" s="1"/>
  <c r="Q74" i="5"/>
  <c r="Q73" i="5"/>
  <c r="S73" i="5" s="1"/>
  <c r="Q72" i="5"/>
  <c r="R72" i="5" s="1"/>
  <c r="Q71" i="5"/>
  <c r="Q70" i="5"/>
  <c r="Q69" i="5"/>
  <c r="R69" i="5" s="1"/>
  <c r="Q68" i="5"/>
  <c r="R68" i="5" s="1"/>
  <c r="Q67" i="5"/>
  <c r="R67" i="5" s="1"/>
  <c r="Q66" i="5"/>
  <c r="Q65" i="5"/>
  <c r="S65" i="5" s="1"/>
  <c r="Q64" i="5"/>
  <c r="R64" i="5" s="1"/>
  <c r="Q63" i="5"/>
  <c r="R63" i="5" s="1"/>
  <c r="Q62" i="5"/>
  <c r="S62" i="5" s="1"/>
  <c r="Q61" i="5"/>
  <c r="R61" i="5" s="1"/>
  <c r="Q60" i="5"/>
  <c r="Q59" i="5"/>
  <c r="S59" i="5" s="1"/>
  <c r="Q58" i="5"/>
  <c r="Q57" i="5"/>
  <c r="S57" i="5" s="1"/>
  <c r="Q56" i="5"/>
  <c r="R56" i="5" s="1"/>
  <c r="Q55" i="5"/>
  <c r="R55" i="5" s="1"/>
  <c r="Q54" i="5"/>
  <c r="S54" i="5" s="1"/>
  <c r="Q53" i="5"/>
  <c r="S53" i="5" s="1"/>
  <c r="Q52" i="5"/>
  <c r="R52" i="5" s="1"/>
  <c r="Q51" i="5"/>
  <c r="S51" i="5" s="1"/>
  <c r="Q50" i="5"/>
  <c r="Q49" i="5"/>
  <c r="S49" i="5" s="1"/>
  <c r="Q48" i="5"/>
  <c r="R48" i="5" s="1"/>
  <c r="Q47" i="5"/>
  <c r="R47" i="5" s="1"/>
  <c r="Q46" i="5"/>
  <c r="S46" i="5" s="1"/>
  <c r="Q45" i="5"/>
  <c r="S45" i="5" s="1"/>
  <c r="Q44" i="5"/>
  <c r="R44" i="5" s="1"/>
  <c r="Q43" i="5"/>
  <c r="S43" i="5" s="1"/>
  <c r="Q42" i="5"/>
  <c r="Q41" i="5"/>
  <c r="S41" i="5" s="1"/>
  <c r="Q40" i="5"/>
  <c r="Q39" i="5"/>
  <c r="S39" i="5" s="1"/>
  <c r="Q38" i="5"/>
  <c r="R38" i="5" s="1"/>
  <c r="Q37" i="5"/>
  <c r="R37" i="5" s="1"/>
  <c r="Q36" i="5"/>
  <c r="R36" i="5" s="1"/>
  <c r="Q35" i="5"/>
  <c r="S35" i="5" s="1"/>
  <c r="Q34" i="5"/>
  <c r="Q33" i="5"/>
  <c r="Q32" i="5"/>
  <c r="Q31" i="5"/>
  <c r="S31" i="5" s="1"/>
  <c r="Q30" i="5"/>
  <c r="S30" i="5" s="1"/>
  <c r="Q29" i="5"/>
  <c r="S29" i="5" s="1"/>
  <c r="Q28" i="5"/>
  <c r="Q27" i="5"/>
  <c r="S27" i="5" s="1"/>
  <c r="Q26" i="5"/>
  <c r="Q25" i="5"/>
  <c r="S25" i="5" s="1"/>
  <c r="Q24" i="5"/>
  <c r="Q23" i="5"/>
  <c r="R23" i="5" s="1"/>
  <c r="Q22" i="5"/>
  <c r="Q21" i="5"/>
  <c r="S21" i="5" s="1"/>
  <c r="Q20" i="5"/>
  <c r="R20" i="5" s="1"/>
  <c r="Q19" i="5"/>
  <c r="R19" i="5" s="1"/>
  <c r="Q18" i="5"/>
  <c r="Q17" i="5"/>
  <c r="S17" i="5" s="1"/>
  <c r="Q16" i="5"/>
  <c r="R16" i="5" s="1"/>
  <c r="Q15" i="5"/>
  <c r="S15" i="5" s="1"/>
  <c r="Q14" i="5"/>
  <c r="R14" i="5" s="1"/>
  <c r="Q13" i="5"/>
  <c r="R13" i="5" s="1"/>
  <c r="Q12" i="5"/>
  <c r="R12" i="5" s="1"/>
  <c r="Q11" i="5"/>
  <c r="L206" i="11"/>
  <c r="J206" i="11"/>
  <c r="H206" i="11"/>
  <c r="F206" i="11"/>
  <c r="D206" i="11"/>
  <c r="Q77" i="7"/>
  <c r="S76" i="7"/>
  <c r="Q76" i="7"/>
  <c r="R76" i="7" s="1"/>
  <c r="Q75" i="7"/>
  <c r="S75" i="7" s="1"/>
  <c r="Q74" i="7"/>
  <c r="S74" i="7" s="1"/>
  <c r="Q73" i="7"/>
  <c r="S73" i="7" s="1"/>
  <c r="Q72" i="7"/>
  <c r="S72" i="7" s="1"/>
  <c r="Q71" i="7"/>
  <c r="S71" i="7" s="1"/>
  <c r="Q70" i="7"/>
  <c r="R70" i="7" s="1"/>
  <c r="Q69" i="7"/>
  <c r="Q68" i="7"/>
  <c r="R68" i="7" s="1"/>
  <c r="Q67" i="7"/>
  <c r="S67" i="7" s="1"/>
  <c r="Q66" i="7"/>
  <c r="S66" i="7" s="1"/>
  <c r="Q65" i="7"/>
  <c r="R65" i="7" s="1"/>
  <c r="Q64" i="7"/>
  <c r="S64" i="7" s="1"/>
  <c r="Q63" i="7"/>
  <c r="S63" i="7" s="1"/>
  <c r="Q62" i="7"/>
  <c r="Q61" i="7"/>
  <c r="Q60" i="7"/>
  <c r="R60" i="7" s="1"/>
  <c r="Q59" i="7"/>
  <c r="S59" i="7" s="1"/>
  <c r="Q58" i="7"/>
  <c r="S58" i="7" s="1"/>
  <c r="Q57" i="7"/>
  <c r="S57" i="7" s="1"/>
  <c r="Q56" i="7"/>
  <c r="S56" i="7" s="1"/>
  <c r="Q55" i="7"/>
  <c r="S55" i="7" s="1"/>
  <c r="Q54" i="7"/>
  <c r="R54" i="7" s="1"/>
  <c r="Q53" i="7"/>
  <c r="Q52" i="7"/>
  <c r="R52" i="7" s="1"/>
  <c r="Q51" i="7"/>
  <c r="S51" i="7" s="1"/>
  <c r="Q50" i="7"/>
  <c r="S50" i="7" s="1"/>
  <c r="Q49" i="7"/>
  <c r="S49" i="7" s="1"/>
  <c r="Q48" i="7"/>
  <c r="S48" i="7" s="1"/>
  <c r="Q47" i="7"/>
  <c r="S47" i="7" s="1"/>
  <c r="S46" i="7"/>
  <c r="Q46" i="7"/>
  <c r="R46" i="7" s="1"/>
  <c r="Q45" i="7"/>
  <c r="Q44" i="7"/>
  <c r="R44" i="7" s="1"/>
  <c r="Q43" i="7"/>
  <c r="S43" i="7" s="1"/>
  <c r="Q42" i="7"/>
  <c r="S42" i="7" s="1"/>
  <c r="R41" i="7"/>
  <c r="Q41" i="7"/>
  <c r="S41" i="7" s="1"/>
  <c r="Q40" i="7"/>
  <c r="S40" i="7" s="1"/>
  <c r="Q39" i="7"/>
  <c r="S39" i="7" s="1"/>
  <c r="Q38" i="7"/>
  <c r="R38" i="7" s="1"/>
  <c r="Q37" i="7"/>
  <c r="Q36" i="7"/>
  <c r="Q35" i="7"/>
  <c r="S35" i="7" s="1"/>
  <c r="Q34" i="7"/>
  <c r="S34" i="7" s="1"/>
  <c r="Q33" i="7"/>
  <c r="S33" i="7" s="1"/>
  <c r="Q32" i="7"/>
  <c r="S32" i="7" s="1"/>
  <c r="Q31" i="7"/>
  <c r="R31" i="7" s="1"/>
  <c r="Q30" i="7"/>
  <c r="R30" i="7" s="1"/>
  <c r="Q29" i="7"/>
  <c r="Q28" i="7"/>
  <c r="Q27" i="7"/>
  <c r="S27" i="7" s="1"/>
  <c r="Q26" i="7"/>
  <c r="S26" i="7" s="1"/>
  <c r="Q25" i="7"/>
  <c r="R25" i="7" s="1"/>
  <c r="Q24" i="7"/>
  <c r="S24" i="7" s="1"/>
  <c r="Q23" i="7"/>
  <c r="R23" i="7" s="1"/>
  <c r="Q22" i="7"/>
  <c r="Q21" i="7"/>
  <c r="Q20" i="7"/>
  <c r="R20" i="7" s="1"/>
  <c r="Q19" i="7"/>
  <c r="S19" i="7" s="1"/>
  <c r="Q18" i="7"/>
  <c r="S18" i="7" s="1"/>
  <c r="Q17" i="7"/>
  <c r="S17" i="7" s="1"/>
  <c r="Q16" i="7"/>
  <c r="S16" i="7" s="1"/>
  <c r="Q15" i="7"/>
  <c r="R15" i="7" s="1"/>
  <c r="Q14" i="7"/>
  <c r="R14" i="7" s="1"/>
  <c r="Q13" i="7"/>
  <c r="Q12" i="7"/>
  <c r="Q11" i="7"/>
  <c r="S11" i="7" s="1"/>
  <c r="L203" i="11"/>
  <c r="J203" i="11"/>
  <c r="H203" i="11"/>
  <c r="F203" i="11"/>
  <c r="D203" i="11"/>
  <c r="Q389" i="4"/>
  <c r="S389" i="4" s="1"/>
  <c r="Q470" i="4"/>
  <c r="R470" i="4" s="1"/>
  <c r="Q469" i="4"/>
  <c r="R469" i="4" s="1"/>
  <c r="Q468" i="4"/>
  <c r="R468" i="4" s="1"/>
  <c r="Q467" i="4"/>
  <c r="R467" i="4" s="1"/>
  <c r="Q466" i="4"/>
  <c r="R466" i="4" s="1"/>
  <c r="Q465" i="4"/>
  <c r="R465" i="4" s="1"/>
  <c r="Q464" i="4"/>
  <c r="S464" i="4" s="1"/>
  <c r="Q463" i="4"/>
  <c r="S463" i="4" s="1"/>
  <c r="Q462" i="4"/>
  <c r="R462" i="4" s="1"/>
  <c r="Q461" i="4"/>
  <c r="R461" i="4" s="1"/>
  <c r="Q460" i="4"/>
  <c r="R460" i="4" s="1"/>
  <c r="Q459" i="4"/>
  <c r="Q458" i="4"/>
  <c r="R458" i="4" s="1"/>
  <c r="Q457" i="4"/>
  <c r="R457" i="4" s="1"/>
  <c r="Q456" i="4"/>
  <c r="S456" i="4" s="1"/>
  <c r="Q455" i="4"/>
  <c r="S455" i="4" s="1"/>
  <c r="Q454" i="4"/>
  <c r="S454" i="4" s="1"/>
  <c r="Q453" i="4"/>
  <c r="R453" i="4" s="1"/>
  <c r="Q452" i="4"/>
  <c r="S452" i="4" s="1"/>
  <c r="Q451" i="4"/>
  <c r="S451" i="4" s="1"/>
  <c r="Q450" i="4"/>
  <c r="R450" i="4" s="1"/>
  <c r="Q449" i="4"/>
  <c r="Q448" i="4"/>
  <c r="Q447" i="4"/>
  <c r="S447" i="4" s="1"/>
  <c r="Q446" i="4"/>
  <c r="S446" i="4" s="1"/>
  <c r="Q445" i="4"/>
  <c r="S445" i="4" s="1"/>
  <c r="Q444" i="4"/>
  <c r="Q443" i="4"/>
  <c r="R443" i="4" s="1"/>
  <c r="Q442" i="4"/>
  <c r="Q441" i="4"/>
  <c r="S441" i="4" s="1"/>
  <c r="Q440" i="4"/>
  <c r="R440" i="4" s="1"/>
  <c r="Q439" i="4"/>
  <c r="S439" i="4" s="1"/>
  <c r="Q438" i="4"/>
  <c r="Q437" i="4"/>
  <c r="S437" i="4" s="1"/>
  <c r="Q436" i="4"/>
  <c r="Q435" i="4"/>
  <c r="S435" i="4" s="1"/>
  <c r="Q434" i="4"/>
  <c r="Q433" i="4"/>
  <c r="R433" i="4" s="1"/>
  <c r="Q432" i="4"/>
  <c r="S432" i="4" s="1"/>
  <c r="Q431" i="4"/>
  <c r="S431" i="4" s="1"/>
  <c r="Q430" i="4"/>
  <c r="R430" i="4" s="1"/>
  <c r="Q429" i="4"/>
  <c r="S429" i="4" s="1"/>
  <c r="Q428" i="4"/>
  <c r="Q427" i="4"/>
  <c r="S427" i="4" s="1"/>
  <c r="Q426" i="4"/>
  <c r="Q425" i="4"/>
  <c r="S425" i="4" s="1"/>
  <c r="Q424" i="4"/>
  <c r="Q423" i="4"/>
  <c r="S423" i="4" s="1"/>
  <c r="Q422" i="4"/>
  <c r="S422" i="4" s="1"/>
  <c r="Q421" i="4"/>
  <c r="S421" i="4" s="1"/>
  <c r="Q420" i="4"/>
  <c r="S420" i="4" s="1"/>
  <c r="Q419" i="4"/>
  <c r="S419" i="4" s="1"/>
  <c r="Q418" i="4"/>
  <c r="Q417" i="4"/>
  <c r="S417" i="4" s="1"/>
  <c r="Q416" i="4"/>
  <c r="S416" i="4" s="1"/>
  <c r="Q415" i="4"/>
  <c r="Q414" i="4"/>
  <c r="S414" i="4" s="1"/>
  <c r="Q413" i="4"/>
  <c r="S413" i="4" s="1"/>
  <c r="Q412" i="4"/>
  <c r="Q411" i="4"/>
  <c r="Q410" i="4"/>
  <c r="R410" i="4" s="1"/>
  <c r="Q409" i="4"/>
  <c r="Q408" i="4"/>
  <c r="R408" i="4" s="1"/>
  <c r="Q407" i="4"/>
  <c r="Q406" i="4"/>
  <c r="R406" i="4" s="1"/>
  <c r="Q405" i="4"/>
  <c r="S405" i="4" s="1"/>
  <c r="Q404" i="4"/>
  <c r="R404" i="4" s="1"/>
  <c r="Q403" i="4"/>
  <c r="R403" i="4" s="1"/>
  <c r="Q402" i="4"/>
  <c r="Q401" i="4"/>
  <c r="R401" i="4" s="1"/>
  <c r="Q400" i="4"/>
  <c r="S400" i="4" s="1"/>
  <c r="Q399" i="4"/>
  <c r="S399" i="4" s="1"/>
  <c r="Q398" i="4"/>
  <c r="R398" i="4" s="1"/>
  <c r="Q397" i="4"/>
  <c r="S397" i="4" s="1"/>
  <c r="Q396" i="4"/>
  <c r="S396" i="4" s="1"/>
  <c r="Q395" i="4"/>
  <c r="S395" i="4" s="1"/>
  <c r="Q394" i="4"/>
  <c r="Q393" i="4"/>
  <c r="R393" i="4" s="1"/>
  <c r="Q392" i="4"/>
  <c r="Q391" i="4"/>
  <c r="S391" i="4" s="1"/>
  <c r="Q390" i="4"/>
  <c r="S390" i="4" s="1"/>
  <c r="Q388" i="4"/>
  <c r="R388" i="4" s="1"/>
  <c r="Q387" i="4"/>
  <c r="S387" i="4" s="1"/>
  <c r="Q386" i="4"/>
  <c r="R386" i="4" s="1"/>
  <c r="Q385" i="4"/>
  <c r="R385" i="4" s="1"/>
  <c r="Q384" i="4"/>
  <c r="S384" i="4" s="1"/>
  <c r="Q383" i="4"/>
  <c r="S383" i="4" s="1"/>
  <c r="Q382" i="4"/>
  <c r="S382" i="4" s="1"/>
  <c r="Q381" i="4"/>
  <c r="S381" i="4" s="1"/>
  <c r="Q380" i="4"/>
  <c r="S380" i="4" s="1"/>
  <c r="Q379" i="4"/>
  <c r="Q378" i="4"/>
  <c r="R378" i="4" s="1"/>
  <c r="Q377" i="4"/>
  <c r="R377" i="4" s="1"/>
  <c r="Q376" i="4"/>
  <c r="R376" i="4" s="1"/>
  <c r="Q375" i="4"/>
  <c r="S375" i="4" s="1"/>
  <c r="Q374" i="4"/>
  <c r="S374" i="4" s="1"/>
  <c r="Q373" i="4"/>
  <c r="R373" i="4" s="1"/>
  <c r="Q372" i="4"/>
  <c r="R372" i="4" s="1"/>
  <c r="Q371" i="4"/>
  <c r="Q370" i="4"/>
  <c r="R370" i="4" s="1"/>
  <c r="Q369" i="4"/>
  <c r="R369" i="4" s="1"/>
  <c r="Q368" i="4"/>
  <c r="R368" i="4" s="1"/>
  <c r="Q367" i="4"/>
  <c r="S367" i="4" s="1"/>
  <c r="Q366" i="4"/>
  <c r="R366" i="4" s="1"/>
  <c r="Q365" i="4"/>
  <c r="R365" i="4" s="1"/>
  <c r="Q364" i="4"/>
  <c r="S364" i="4" s="1"/>
  <c r="Q363" i="4"/>
  <c r="S363" i="4" s="1"/>
  <c r="Q362" i="4"/>
  <c r="R362" i="4" s="1"/>
  <c r="Q361" i="4"/>
  <c r="S361" i="4" s="1"/>
  <c r="Q360" i="4"/>
  <c r="S360" i="4" s="1"/>
  <c r="Q359" i="4"/>
  <c r="Q358" i="4"/>
  <c r="R358" i="4" s="1"/>
  <c r="Q357" i="4"/>
  <c r="R357" i="4" s="1"/>
  <c r="Q356" i="4"/>
  <c r="R356" i="4" s="1"/>
  <c r="Q355" i="4"/>
  <c r="S355" i="4" s="1"/>
  <c r="Q354" i="4"/>
  <c r="Q353" i="4"/>
  <c r="R353" i="4" s="1"/>
  <c r="Q352" i="4"/>
  <c r="R352" i="4" s="1"/>
  <c r="Q351" i="4"/>
  <c r="Q350" i="4"/>
  <c r="R350" i="4" s="1"/>
  <c r="Q349" i="4"/>
  <c r="S349" i="4" s="1"/>
  <c r="Q348" i="4"/>
  <c r="Q347" i="4"/>
  <c r="S347" i="4" s="1"/>
  <c r="Q346" i="4"/>
  <c r="R346" i="4" s="1"/>
  <c r="Q345" i="4"/>
  <c r="R345" i="4" s="1"/>
  <c r="Q344" i="4"/>
  <c r="S344" i="4" s="1"/>
  <c r="Q343" i="4"/>
  <c r="S343" i="4" s="1"/>
  <c r="Q342" i="4"/>
  <c r="R342" i="4" s="1"/>
  <c r="Q341" i="4"/>
  <c r="S341" i="4" s="1"/>
  <c r="Q340" i="4"/>
  <c r="R340" i="4" s="1"/>
  <c r="Q339" i="4"/>
  <c r="R339" i="4" s="1"/>
  <c r="Q338" i="4"/>
  <c r="R338" i="4" s="1"/>
  <c r="Q337" i="4"/>
  <c r="R337" i="4" s="1"/>
  <c r="Q336" i="4"/>
  <c r="Q335" i="4"/>
  <c r="R335" i="4" s="1"/>
  <c r="Q334" i="4"/>
  <c r="R334" i="4" s="1"/>
  <c r="Q333" i="4"/>
  <c r="S333" i="4" s="1"/>
  <c r="Q332" i="4"/>
  <c r="S332" i="4" s="1"/>
  <c r="Q331" i="4"/>
  <c r="Q330" i="4"/>
  <c r="R330" i="4" s="1"/>
  <c r="Q329" i="4"/>
  <c r="S329" i="4" s="1"/>
  <c r="Q328" i="4"/>
  <c r="S328" i="4" s="1"/>
  <c r="Q327" i="4"/>
  <c r="Q326" i="4"/>
  <c r="Q325" i="4"/>
  <c r="R325" i="4" s="1"/>
  <c r="Q324" i="4"/>
  <c r="S324" i="4" s="1"/>
  <c r="Q323" i="4"/>
  <c r="R323" i="4" s="1"/>
  <c r="Q322" i="4"/>
  <c r="S322" i="4" s="1"/>
  <c r="Q321" i="4"/>
  <c r="R321" i="4" s="1"/>
  <c r="Q320" i="4"/>
  <c r="S320" i="4" s="1"/>
  <c r="Q319" i="4"/>
  <c r="R319" i="4" s="1"/>
  <c r="Q318" i="4"/>
  <c r="S318" i="4" s="1"/>
  <c r="Q317" i="4"/>
  <c r="S317" i="4" s="1"/>
  <c r="Q316" i="4"/>
  <c r="S316" i="4" s="1"/>
  <c r="Q315" i="4"/>
  <c r="R315" i="4" s="1"/>
  <c r="Q314" i="4"/>
  <c r="S314" i="4" s="1"/>
  <c r="Q313" i="4"/>
  <c r="S313" i="4" s="1"/>
  <c r="Q312" i="4"/>
  <c r="S312" i="4" s="1"/>
  <c r="Q311" i="4"/>
  <c r="S311" i="4" s="1"/>
  <c r="Q310" i="4"/>
  <c r="Q309" i="4"/>
  <c r="R309" i="4" s="1"/>
  <c r="Q308" i="4"/>
  <c r="S308" i="4" s="1"/>
  <c r="Q307" i="4"/>
  <c r="R307" i="4" s="1"/>
  <c r="Q306" i="4"/>
  <c r="Q305" i="4"/>
  <c r="R305" i="4" s="1"/>
  <c r="Q304" i="4"/>
  <c r="Q303" i="4"/>
  <c r="R303" i="4" s="1"/>
  <c r="Q302" i="4"/>
  <c r="S302" i="4" s="1"/>
  <c r="Q301" i="4"/>
  <c r="R301" i="4" s="1"/>
  <c r="Q300" i="4"/>
  <c r="S300" i="4" s="1"/>
  <c r="Q299" i="4"/>
  <c r="R299" i="4" s="1"/>
  <c r="Q298" i="4"/>
  <c r="S298" i="4" s="1"/>
  <c r="Q297" i="4"/>
  <c r="Q296" i="4"/>
  <c r="Q295" i="4"/>
  <c r="R295" i="4" s="1"/>
  <c r="Q294" i="4"/>
  <c r="R294" i="4" s="1"/>
  <c r="Q293" i="4"/>
  <c r="R293" i="4" s="1"/>
  <c r="Q292" i="4"/>
  <c r="S292" i="4" s="1"/>
  <c r="Q291" i="4"/>
  <c r="Q290" i="4"/>
  <c r="Q289" i="4"/>
  <c r="S289" i="4" s="1"/>
  <c r="Q288" i="4"/>
  <c r="S288" i="4" s="1"/>
  <c r="Q287" i="4"/>
  <c r="R287" i="4" s="1"/>
  <c r="Q286" i="4"/>
  <c r="R286" i="4" s="1"/>
  <c r="Q285" i="4"/>
  <c r="S285" i="4" s="1"/>
  <c r="Q284" i="4"/>
  <c r="S284" i="4" s="1"/>
  <c r="Q283" i="4"/>
  <c r="S283" i="4" s="1"/>
  <c r="Q282" i="4"/>
  <c r="S282" i="4" s="1"/>
  <c r="Q281" i="4"/>
  <c r="R281" i="4" s="1"/>
  <c r="Q280" i="4"/>
  <c r="S280" i="4" s="1"/>
  <c r="Q279" i="4"/>
  <c r="S279" i="4" s="1"/>
  <c r="Q278" i="4"/>
  <c r="R278" i="4" s="1"/>
  <c r="Q277" i="4"/>
  <c r="R277" i="4" s="1"/>
  <c r="Q276" i="4"/>
  <c r="S276" i="4" s="1"/>
  <c r="Q275" i="4"/>
  <c r="Q274" i="4"/>
  <c r="S274" i="4" s="1"/>
  <c r="Q273" i="4"/>
  <c r="S273" i="4" s="1"/>
  <c r="Q272" i="4"/>
  <c r="Q271" i="4"/>
  <c r="S271" i="4" s="1"/>
  <c r="Q270" i="4"/>
  <c r="R270" i="4" s="1"/>
  <c r="Q269" i="4"/>
  <c r="R269" i="4" s="1"/>
  <c r="Q268" i="4"/>
  <c r="S268" i="4" s="1"/>
  <c r="Q267" i="4"/>
  <c r="Q266" i="4"/>
  <c r="R266" i="4" s="1"/>
  <c r="Q265" i="4"/>
  <c r="S265" i="4" s="1"/>
  <c r="Q264" i="4"/>
  <c r="R264" i="4" s="1"/>
  <c r="Q263" i="4"/>
  <c r="S263" i="4" s="1"/>
  <c r="Q262" i="4"/>
  <c r="R262" i="4" s="1"/>
  <c r="Q261" i="4"/>
  <c r="R261" i="4" s="1"/>
  <c r="Q260" i="4"/>
  <c r="S260" i="4" s="1"/>
  <c r="Q259" i="4"/>
  <c r="S259" i="4" s="1"/>
  <c r="Q258" i="4"/>
  <c r="R258" i="4" s="1"/>
  <c r="Q257" i="4"/>
  <c r="R257" i="4" s="1"/>
  <c r="Q256" i="4"/>
  <c r="S256" i="4" s="1"/>
  <c r="Q255" i="4"/>
  <c r="R255" i="4" s="1"/>
  <c r="Q254" i="4"/>
  <c r="R254" i="4" s="1"/>
  <c r="Q253" i="4"/>
  <c r="S253" i="4" s="1"/>
  <c r="Q252" i="4"/>
  <c r="S252" i="4" s="1"/>
  <c r="Q251" i="4"/>
  <c r="S251" i="4" s="1"/>
  <c r="Q250" i="4"/>
  <c r="S250" i="4" s="1"/>
  <c r="Q249" i="4"/>
  <c r="R249" i="4" s="1"/>
  <c r="Q248" i="4"/>
  <c r="S248" i="4" s="1"/>
  <c r="Q247" i="4"/>
  <c r="S247" i="4" s="1"/>
  <c r="Q246" i="4"/>
  <c r="Q245" i="4"/>
  <c r="S245" i="4" s="1"/>
  <c r="Q244" i="4"/>
  <c r="S244" i="4" s="1"/>
  <c r="Q243" i="4"/>
  <c r="Q242" i="4"/>
  <c r="S242" i="4" s="1"/>
  <c r="Q241" i="4"/>
  <c r="S241" i="4" s="1"/>
  <c r="Q240" i="4"/>
  <c r="R240" i="4" s="1"/>
  <c r="Q239" i="4"/>
  <c r="R239" i="4" s="1"/>
  <c r="Q238" i="4"/>
  <c r="R238" i="4" s="1"/>
  <c r="Q237" i="4"/>
  <c r="R237" i="4" s="1"/>
  <c r="Q236" i="4"/>
  <c r="S236" i="4" s="1"/>
  <c r="Q235" i="4"/>
  <c r="Q234" i="4"/>
  <c r="R234" i="4" s="1"/>
  <c r="Q233" i="4"/>
  <c r="S233" i="4" s="1"/>
  <c r="Q232" i="4"/>
  <c r="R232" i="4" s="1"/>
  <c r="Q231" i="4"/>
  <c r="S231" i="4" s="1"/>
  <c r="Q230" i="4"/>
  <c r="R230" i="4" s="1"/>
  <c r="Q229" i="4"/>
  <c r="R229" i="4" s="1"/>
  <c r="Q228" i="4"/>
  <c r="S228" i="4" s="1"/>
  <c r="Q227" i="4"/>
  <c r="S227" i="4" s="1"/>
  <c r="Q226" i="4"/>
  <c r="Q225" i="4"/>
  <c r="S225" i="4" s="1"/>
  <c r="Q224" i="4"/>
  <c r="S224" i="4" s="1"/>
  <c r="Q223" i="4"/>
  <c r="S223" i="4" s="1"/>
  <c r="Q222" i="4"/>
  <c r="R222" i="4" s="1"/>
  <c r="Q221" i="4"/>
  <c r="S221" i="4" s="1"/>
  <c r="Q220" i="4"/>
  <c r="R220" i="4" s="1"/>
  <c r="Q219" i="4"/>
  <c r="S219" i="4" s="1"/>
  <c r="Q218" i="4"/>
  <c r="S218" i="4" s="1"/>
  <c r="Q217" i="4"/>
  <c r="S217" i="4" s="1"/>
  <c r="Q216" i="4"/>
  <c r="S216" i="4" s="1"/>
  <c r="Q215" i="4"/>
  <c r="Q214" i="4"/>
  <c r="R214" i="4" s="1"/>
  <c r="Q213" i="4"/>
  <c r="R213" i="4" s="1"/>
  <c r="Q212" i="4"/>
  <c r="S212" i="4" s="1"/>
  <c r="Q211" i="4"/>
  <c r="Q210" i="4"/>
  <c r="S210" i="4" s="1"/>
  <c r="Q209" i="4"/>
  <c r="S209" i="4" s="1"/>
  <c r="Q208" i="4"/>
  <c r="R208" i="4" s="1"/>
  <c r="Q207" i="4"/>
  <c r="R207" i="4" s="1"/>
  <c r="Q206" i="4"/>
  <c r="R206" i="4" s="1"/>
  <c r="Q205" i="4"/>
  <c r="Q204" i="4"/>
  <c r="R204" i="4" s="1"/>
  <c r="Q203" i="4"/>
  <c r="S203" i="4" s="1"/>
  <c r="Q202" i="4"/>
  <c r="R202" i="4" s="1"/>
  <c r="Q201" i="4"/>
  <c r="Q200" i="4"/>
  <c r="R200" i="4" s="1"/>
  <c r="Q199" i="4"/>
  <c r="S199" i="4" s="1"/>
  <c r="Q198" i="4"/>
  <c r="Q197" i="4"/>
  <c r="Q196" i="4"/>
  <c r="S196" i="4" s="1"/>
  <c r="Q195" i="4"/>
  <c r="Q194" i="4"/>
  <c r="R194" i="4" s="1"/>
  <c r="Q193" i="4"/>
  <c r="S193" i="4" s="1"/>
  <c r="Q192" i="4"/>
  <c r="S192" i="4" s="1"/>
  <c r="Q191" i="4"/>
  <c r="R191" i="4" s="1"/>
  <c r="Q190" i="4"/>
  <c r="R190" i="4" s="1"/>
  <c r="Q189" i="4"/>
  <c r="S189" i="4" s="1"/>
  <c r="Q188" i="4"/>
  <c r="Q187" i="4"/>
  <c r="S187" i="4" s="1"/>
  <c r="Q186" i="4"/>
  <c r="S186" i="4" s="1"/>
  <c r="Q185" i="4"/>
  <c r="S185" i="4" s="1"/>
  <c r="Q184" i="4"/>
  <c r="R184" i="4" s="1"/>
  <c r="Q183" i="4"/>
  <c r="S183" i="4" s="1"/>
  <c r="Q182" i="4"/>
  <c r="Q181" i="4"/>
  <c r="R181" i="4" s="1"/>
  <c r="Q180" i="4"/>
  <c r="S180" i="4" s="1"/>
  <c r="Q179" i="4"/>
  <c r="S179" i="4" s="1"/>
  <c r="Q178" i="4"/>
  <c r="S178" i="4" s="1"/>
  <c r="Q177" i="4"/>
  <c r="S177" i="4" s="1"/>
  <c r="Q176" i="4"/>
  <c r="R176" i="4" s="1"/>
  <c r="Q175" i="4"/>
  <c r="S175" i="4" s="1"/>
  <c r="Q174" i="4"/>
  <c r="Q173" i="4"/>
  <c r="R173" i="4" s="1"/>
  <c r="Q172" i="4"/>
  <c r="S172" i="4" s="1"/>
  <c r="Q171" i="4"/>
  <c r="S171" i="4" s="1"/>
  <c r="Q170" i="4"/>
  <c r="R170" i="4" s="1"/>
  <c r="Q169" i="4"/>
  <c r="Q168" i="4"/>
  <c r="R168" i="4" s="1"/>
  <c r="Q167" i="4"/>
  <c r="S167" i="4" s="1"/>
  <c r="Q166" i="4"/>
  <c r="R166" i="4" s="1"/>
  <c r="Q165" i="4"/>
  <c r="R165" i="4" s="1"/>
  <c r="Q164" i="4"/>
  <c r="S164" i="4" s="1"/>
  <c r="Q163" i="4"/>
  <c r="S163" i="4" s="1"/>
  <c r="Q162" i="4"/>
  <c r="R162" i="4" s="1"/>
  <c r="Q161" i="4"/>
  <c r="R161" i="4" s="1"/>
  <c r="Q160" i="4"/>
  <c r="S160" i="4" s="1"/>
  <c r="Q159" i="4"/>
  <c r="R159" i="4" s="1"/>
  <c r="Q158" i="4"/>
  <c r="R158" i="4" s="1"/>
  <c r="Q157" i="4"/>
  <c r="S157" i="4" s="1"/>
  <c r="Q156" i="4"/>
  <c r="R156" i="4" s="1"/>
  <c r="Q155" i="4"/>
  <c r="S155" i="4" s="1"/>
  <c r="Q154" i="4"/>
  <c r="S154" i="4" s="1"/>
  <c r="Q153" i="4"/>
  <c r="S153" i="4" s="1"/>
  <c r="Q152" i="4"/>
  <c r="S152" i="4" s="1"/>
  <c r="Q151" i="4"/>
  <c r="Q150" i="4"/>
  <c r="R150" i="4" s="1"/>
  <c r="Q149" i="4"/>
  <c r="R149" i="4" s="1"/>
  <c r="Q148" i="4"/>
  <c r="Q147" i="4"/>
  <c r="S147" i="4" s="1"/>
  <c r="Q146" i="4"/>
  <c r="S146" i="4" s="1"/>
  <c r="Q145" i="4"/>
  <c r="R145" i="4" s="1"/>
  <c r="Q144" i="4"/>
  <c r="Q143" i="4"/>
  <c r="R143" i="4" s="1"/>
  <c r="Q142" i="4"/>
  <c r="Q141" i="4"/>
  <c r="Q140" i="4"/>
  <c r="R140" i="4" s="1"/>
  <c r="Q139" i="4"/>
  <c r="S139" i="4" s="1"/>
  <c r="Q138" i="4"/>
  <c r="R138" i="4" s="1"/>
  <c r="Q137" i="4"/>
  <c r="S137" i="4" s="1"/>
  <c r="Q136" i="4"/>
  <c r="R136" i="4" s="1"/>
  <c r="Q135" i="4"/>
  <c r="S135" i="4" s="1"/>
  <c r="Q134" i="4"/>
  <c r="R134" i="4" s="1"/>
  <c r="Q133" i="4"/>
  <c r="Q132" i="4"/>
  <c r="S132" i="4" s="1"/>
  <c r="Q131" i="4"/>
  <c r="S131" i="4" s="1"/>
  <c r="Q130" i="4"/>
  <c r="R130" i="4" s="1"/>
  <c r="Q129" i="4"/>
  <c r="R129" i="4" s="1"/>
  <c r="Q128" i="4"/>
  <c r="S128" i="4" s="1"/>
  <c r="Q127" i="4"/>
  <c r="S127" i="4" s="1"/>
  <c r="Q126" i="4"/>
  <c r="R126" i="4" s="1"/>
  <c r="Q125" i="4"/>
  <c r="S125" i="4" s="1"/>
  <c r="Q124" i="4"/>
  <c r="R124" i="4" s="1"/>
  <c r="Q123" i="4"/>
  <c r="S123" i="4" s="1"/>
  <c r="Q122" i="4"/>
  <c r="S122" i="4" s="1"/>
  <c r="Q121" i="4"/>
  <c r="R121" i="4" s="1"/>
  <c r="Q120" i="4"/>
  <c r="S120" i="4" s="1"/>
  <c r="Q119" i="4"/>
  <c r="S119" i="4" s="1"/>
  <c r="Q118" i="4"/>
  <c r="R118" i="4" s="1"/>
  <c r="Q117" i="4"/>
  <c r="S117" i="4" s="1"/>
  <c r="Q116" i="4"/>
  <c r="Q115" i="4"/>
  <c r="Q114" i="4"/>
  <c r="S114" i="4" s="1"/>
  <c r="Q113" i="4"/>
  <c r="S113" i="4" s="1"/>
  <c r="Q112" i="4"/>
  <c r="R112" i="4" s="1"/>
  <c r="Q111" i="4"/>
  <c r="S111" i="4" s="1"/>
  <c r="Q110" i="4"/>
  <c r="R110" i="4" s="1"/>
  <c r="Q109" i="4"/>
  <c r="R109" i="4" s="1"/>
  <c r="Q108" i="4"/>
  <c r="Q107" i="4"/>
  <c r="Q106" i="4"/>
  <c r="Q105" i="4"/>
  <c r="S105" i="4" s="1"/>
  <c r="Q104" i="4"/>
  <c r="Q103" i="4"/>
  <c r="S103" i="4" s="1"/>
  <c r="Q102" i="4"/>
  <c r="R102" i="4" s="1"/>
  <c r="Q101" i="4"/>
  <c r="R101" i="4" s="1"/>
  <c r="Q100" i="4"/>
  <c r="S100" i="4" s="1"/>
  <c r="Q99" i="4"/>
  <c r="S99" i="4" s="1"/>
  <c r="Q98" i="4"/>
  <c r="R98" i="4" s="1"/>
  <c r="Q97" i="4"/>
  <c r="S97" i="4" s="1"/>
  <c r="Q96" i="4"/>
  <c r="S96" i="4" s="1"/>
  <c r="Q95" i="4"/>
  <c r="S95" i="4" s="1"/>
  <c r="Q94" i="4"/>
  <c r="R94" i="4" s="1"/>
  <c r="Q93" i="4"/>
  <c r="S93" i="4" s="1"/>
  <c r="Q92" i="4"/>
  <c r="R92" i="4" s="1"/>
  <c r="Q91" i="4"/>
  <c r="S91" i="4" s="1"/>
  <c r="Q90" i="4"/>
  <c r="S90" i="4" s="1"/>
  <c r="Q89" i="4"/>
  <c r="R89" i="4" s="1"/>
  <c r="Q88" i="4"/>
  <c r="S88" i="4" s="1"/>
  <c r="Q87" i="4"/>
  <c r="Q86" i="4"/>
  <c r="R86" i="4" s="1"/>
  <c r="Q85" i="4"/>
  <c r="S85" i="4" s="1"/>
  <c r="Q84" i="4"/>
  <c r="S84" i="4" s="1"/>
  <c r="Q83" i="4"/>
  <c r="Q82" i="4"/>
  <c r="R82" i="4" s="1"/>
  <c r="Q81" i="4"/>
  <c r="S81" i="4" s="1"/>
  <c r="Q80" i="4"/>
  <c r="R80" i="4" s="1"/>
  <c r="Q79" i="4"/>
  <c r="S79" i="4" s="1"/>
  <c r="Q78" i="4"/>
  <c r="Q77" i="4"/>
  <c r="S77" i="4" s="1"/>
  <c r="Q76" i="4"/>
  <c r="S76" i="4" s="1"/>
  <c r="Q75" i="4"/>
  <c r="S75" i="4" s="1"/>
  <c r="Q74" i="4"/>
  <c r="S74" i="4" s="1"/>
  <c r="Q73" i="4"/>
  <c r="R73" i="4" s="1"/>
  <c r="Q72" i="4"/>
  <c r="R72" i="4" s="1"/>
  <c r="Q71" i="4"/>
  <c r="Q70" i="4"/>
  <c r="S70" i="4" s="1"/>
  <c r="Q69" i="4"/>
  <c r="S69" i="4" s="1"/>
  <c r="Q68" i="4"/>
  <c r="S68" i="4" s="1"/>
  <c r="Q67" i="4"/>
  <c r="R67" i="4" s="1"/>
  <c r="Q66" i="4"/>
  <c r="S66" i="4" s="1"/>
  <c r="Q65" i="4"/>
  <c r="Q64" i="4"/>
  <c r="S64" i="4" s="1"/>
  <c r="Q63" i="4"/>
  <c r="R63" i="4" s="1"/>
  <c r="Q62" i="4"/>
  <c r="S62" i="4" s="1"/>
  <c r="Q61" i="4"/>
  <c r="S61" i="4" s="1"/>
  <c r="Q58" i="4"/>
  <c r="R58" i="4" s="1"/>
  <c r="Q57" i="4"/>
  <c r="S57" i="4" s="1"/>
  <c r="Q54" i="4"/>
  <c r="Q53" i="4"/>
  <c r="R53" i="4" s="1"/>
  <c r="Q52" i="4"/>
  <c r="R52" i="4" s="1"/>
  <c r="Q51" i="4"/>
  <c r="S51" i="4" s="1"/>
  <c r="Q50" i="4"/>
  <c r="S50" i="4" s="1"/>
  <c r="Q49" i="4"/>
  <c r="S49" i="4" s="1"/>
  <c r="Q48" i="4"/>
  <c r="R48" i="4" s="1"/>
  <c r="Q47" i="4"/>
  <c r="Q46" i="4"/>
  <c r="R46" i="4" s="1"/>
  <c r="Q45" i="4"/>
  <c r="Q44" i="4"/>
  <c r="Q43" i="4"/>
  <c r="S43" i="4" s="1"/>
  <c r="Q42" i="4"/>
  <c r="S42" i="4" s="1"/>
  <c r="Q41" i="4"/>
  <c r="S41" i="4" s="1"/>
  <c r="Q40" i="4"/>
  <c r="S40" i="4" s="1"/>
  <c r="Q39" i="4"/>
  <c r="Q38" i="4"/>
  <c r="Q37" i="4"/>
  <c r="S37" i="4" s="1"/>
  <c r="Q36" i="4"/>
  <c r="R36" i="4" s="1"/>
  <c r="Q35" i="4"/>
  <c r="S35" i="4" s="1"/>
  <c r="Q34" i="4"/>
  <c r="S34" i="4" s="1"/>
  <c r="Q33" i="4"/>
  <c r="R33" i="4" s="1"/>
  <c r="Q32" i="4"/>
  <c r="R32" i="4" s="1"/>
  <c r="Q31" i="4"/>
  <c r="S31" i="4" s="1"/>
  <c r="Q30" i="4"/>
  <c r="Q29" i="4"/>
  <c r="R29" i="4" s="1"/>
  <c r="Q28" i="4"/>
  <c r="R28" i="4" s="1"/>
  <c r="Q27" i="4"/>
  <c r="S27" i="4" s="1"/>
  <c r="Q26" i="4"/>
  <c r="S26" i="4" s="1"/>
  <c r="Q25" i="4"/>
  <c r="Q24" i="4"/>
  <c r="S24" i="4" s="1"/>
  <c r="Q23" i="4"/>
  <c r="S23" i="4" s="1"/>
  <c r="Q22" i="4"/>
  <c r="R22" i="4" s="1"/>
  <c r="Q21" i="4"/>
  <c r="S21" i="4" s="1"/>
  <c r="Q20" i="4"/>
  <c r="R20" i="4" s="1"/>
  <c r="Q19" i="4"/>
  <c r="S19" i="4" s="1"/>
  <c r="Q18" i="4"/>
  <c r="S18" i="4" s="1"/>
  <c r="Q17" i="4"/>
  <c r="R17" i="4" s="1"/>
  <c r="Q16" i="4"/>
  <c r="S16" i="4" s="1"/>
  <c r="Q15" i="4"/>
  <c r="S15" i="4" s="1"/>
  <c r="Q14" i="4"/>
  <c r="R14" i="4" s="1"/>
  <c r="Q13" i="4"/>
  <c r="R13" i="4" s="1"/>
  <c r="Q12" i="4"/>
  <c r="S12" i="4" s="1"/>
  <c r="Q11" i="4"/>
  <c r="S11" i="4" s="1"/>
  <c r="Q349" i="3"/>
  <c r="R349" i="3" s="1"/>
  <c r="Q348" i="3"/>
  <c r="R348" i="3" s="1"/>
  <c r="Q347" i="3"/>
  <c r="S347" i="3" s="1"/>
  <c r="Q346" i="3"/>
  <c r="R346" i="3" s="1"/>
  <c r="Q345" i="3"/>
  <c r="R345" i="3" s="1"/>
  <c r="Q344" i="3"/>
  <c r="S344" i="3" s="1"/>
  <c r="Q343" i="3"/>
  <c r="S343" i="3" s="1"/>
  <c r="Q342" i="3"/>
  <c r="S342" i="3" s="1"/>
  <c r="Q341" i="3"/>
  <c r="Q340" i="3"/>
  <c r="S340" i="3" s="1"/>
  <c r="Q339" i="3"/>
  <c r="R339" i="3" s="1"/>
  <c r="Q338" i="3"/>
  <c r="S338" i="3" s="1"/>
  <c r="Q337" i="3"/>
  <c r="R337" i="3" s="1"/>
  <c r="Q336" i="3"/>
  <c r="S336" i="3" s="1"/>
  <c r="Q335" i="3"/>
  <c r="S335" i="3" s="1"/>
  <c r="Q334" i="3"/>
  <c r="R334" i="3" s="1"/>
  <c r="Q333" i="3"/>
  <c r="S333" i="3" s="1"/>
  <c r="Q332" i="3"/>
  <c r="S332" i="3" s="1"/>
  <c r="Q331" i="3"/>
  <c r="R331" i="3" s="1"/>
  <c r="Q330" i="3"/>
  <c r="S330" i="3" s="1"/>
  <c r="Q329" i="3"/>
  <c r="R329" i="3" s="1"/>
  <c r="Q328" i="3"/>
  <c r="S328" i="3" s="1"/>
  <c r="Q327" i="3"/>
  <c r="S327" i="3" s="1"/>
  <c r="Q326" i="3"/>
  <c r="S326" i="3" s="1"/>
  <c r="Q325" i="3"/>
  <c r="R325" i="3" s="1"/>
  <c r="Q324" i="3"/>
  <c r="S324" i="3" s="1"/>
  <c r="Q323" i="3"/>
  <c r="S323" i="3" s="1"/>
  <c r="Q322" i="3"/>
  <c r="R322" i="3" s="1"/>
  <c r="Q321" i="3"/>
  <c r="S321" i="3" s="1"/>
  <c r="Q320" i="3"/>
  <c r="R320" i="3" s="1"/>
  <c r="Q319" i="3"/>
  <c r="R319" i="3" s="1"/>
  <c r="Q318" i="3"/>
  <c r="S318" i="3" s="1"/>
  <c r="Q317" i="3"/>
  <c r="S317" i="3" s="1"/>
  <c r="L202" i="11"/>
  <c r="J202" i="11"/>
  <c r="H202" i="11"/>
  <c r="F202" i="11"/>
  <c r="D202" i="11"/>
  <c r="Q255" i="3"/>
  <c r="S255" i="3" s="1"/>
  <c r="Q254" i="3"/>
  <c r="S254" i="3" s="1"/>
  <c r="Q253" i="3"/>
  <c r="R253" i="3" s="1"/>
  <c r="Q252" i="3"/>
  <c r="R252" i="3" s="1"/>
  <c r="Q251" i="3"/>
  <c r="R251" i="3" s="1"/>
  <c r="Q250" i="3"/>
  <c r="R250" i="3" s="1"/>
  <c r="Q249" i="3"/>
  <c r="R249" i="3" s="1"/>
  <c r="Q248" i="3"/>
  <c r="S248" i="3" s="1"/>
  <c r="Q247" i="3"/>
  <c r="R247" i="3" s="1"/>
  <c r="Q246" i="3"/>
  <c r="R246" i="3" s="1"/>
  <c r="Q245" i="3"/>
  <c r="S245" i="3" s="1"/>
  <c r="Q244" i="3"/>
  <c r="Q243" i="3"/>
  <c r="R243" i="3" s="1"/>
  <c r="Q242" i="3"/>
  <c r="R242" i="3" s="1"/>
  <c r="Q241" i="3"/>
  <c r="Q240" i="3"/>
  <c r="S240" i="3" s="1"/>
  <c r="Q239" i="3"/>
  <c r="R239" i="3" s="1"/>
  <c r="Q238" i="3"/>
  <c r="R238" i="3" s="1"/>
  <c r="Q237" i="3"/>
  <c r="Q236" i="3"/>
  <c r="R236" i="3" s="1"/>
  <c r="Q235" i="3"/>
  <c r="Q234" i="3"/>
  <c r="Q233" i="3"/>
  <c r="R233" i="3" s="1"/>
  <c r="Q232" i="3"/>
  <c r="Q231" i="3"/>
  <c r="Q230" i="3"/>
  <c r="R230" i="3" s="1"/>
  <c r="Q229" i="3"/>
  <c r="S229" i="3" s="1"/>
  <c r="Q228" i="3"/>
  <c r="S228" i="3" s="1"/>
  <c r="Q227" i="3"/>
  <c r="R227" i="3" s="1"/>
  <c r="Q226" i="3"/>
  <c r="S226" i="3" s="1"/>
  <c r="Q225" i="3"/>
  <c r="S225" i="3" s="1"/>
  <c r="Q224" i="3"/>
  <c r="S224" i="3" s="1"/>
  <c r="Q223" i="3"/>
  <c r="S223" i="3" s="1"/>
  <c r="Q222" i="3"/>
  <c r="S222" i="3" s="1"/>
  <c r="Q221" i="3"/>
  <c r="R221" i="3" s="1"/>
  <c r="Q220" i="3"/>
  <c r="R220" i="3" s="1"/>
  <c r="Q219" i="3"/>
  <c r="R219" i="3" s="1"/>
  <c r="Q218" i="3"/>
  <c r="R218" i="3" s="1"/>
  <c r="Q217" i="3"/>
  <c r="R217" i="3" s="1"/>
  <c r="Q216" i="3"/>
  <c r="S216" i="3" s="1"/>
  <c r="Q215" i="3"/>
  <c r="R215" i="3" s="1"/>
  <c r="Q214" i="3"/>
  <c r="S214" i="3" s="1"/>
  <c r="Q213" i="3"/>
  <c r="S213" i="3" s="1"/>
  <c r="Q212" i="3"/>
  <c r="Q211" i="3"/>
  <c r="R211" i="3" s="1"/>
  <c r="Q210" i="3"/>
  <c r="R210" i="3" s="1"/>
  <c r="Q209" i="3"/>
  <c r="Q208" i="3"/>
  <c r="S208" i="3" s="1"/>
  <c r="Q207" i="3"/>
  <c r="R207" i="3" s="1"/>
  <c r="Q206" i="3"/>
  <c r="Q205" i="3"/>
  <c r="Q204" i="3"/>
  <c r="R204" i="3" s="1"/>
  <c r="Q203" i="3"/>
  <c r="Q202" i="3"/>
  <c r="Q201" i="3"/>
  <c r="R201" i="3" s="1"/>
  <c r="Q200" i="3"/>
  <c r="Q199" i="3"/>
  <c r="Q198" i="3"/>
  <c r="S198" i="3" s="1"/>
  <c r="Q197" i="3"/>
  <c r="S197" i="3" s="1"/>
  <c r="Q196" i="3"/>
  <c r="S196" i="3" s="1"/>
  <c r="Q195" i="3"/>
  <c r="R195" i="3" s="1"/>
  <c r="Q194" i="3"/>
  <c r="S194" i="3" s="1"/>
  <c r="Q193" i="3"/>
  <c r="S193" i="3" s="1"/>
  <c r="Q192" i="3"/>
  <c r="S192" i="3" s="1"/>
  <c r="Q191" i="3"/>
  <c r="S191" i="3" s="1"/>
  <c r="Q190" i="3"/>
  <c r="R190" i="3" s="1"/>
  <c r="Q189" i="3"/>
  <c r="R189" i="3" s="1"/>
  <c r="Q188" i="3"/>
  <c r="R188" i="3" s="1"/>
  <c r="Q187" i="3"/>
  <c r="R187" i="3" s="1"/>
  <c r="Q186" i="3"/>
  <c r="R186" i="3" s="1"/>
  <c r="Q185" i="3"/>
  <c r="R185" i="3" s="1"/>
  <c r="Q184" i="3"/>
  <c r="S184" i="3" s="1"/>
  <c r="Q183" i="3"/>
  <c r="R183" i="3" s="1"/>
  <c r="Q182" i="3"/>
  <c r="R182" i="3" s="1"/>
  <c r="Q181" i="3"/>
  <c r="R181" i="3" s="1"/>
  <c r="Q180" i="3"/>
  <c r="Q179" i="3"/>
  <c r="R179" i="3" s="1"/>
  <c r="Q178" i="3"/>
  <c r="R178" i="3" s="1"/>
  <c r="Q177" i="3"/>
  <c r="Q176" i="3"/>
  <c r="S176" i="3" s="1"/>
  <c r="Q175" i="3"/>
  <c r="R175" i="3" s="1"/>
  <c r="Q174" i="3"/>
  <c r="Q173" i="3"/>
  <c r="R173" i="3" s="1"/>
  <c r="Q172" i="3"/>
  <c r="Q171" i="3"/>
  <c r="Q170" i="3"/>
  <c r="R170" i="3" s="1"/>
  <c r="Q169" i="3"/>
  <c r="Q168" i="3"/>
  <c r="R168" i="3" s="1"/>
  <c r="Q167" i="3"/>
  <c r="S167" i="3" s="1"/>
  <c r="Q166" i="3"/>
  <c r="S166" i="3" s="1"/>
  <c r="Q165" i="3"/>
  <c r="R165" i="3" s="1"/>
  <c r="Q164" i="3"/>
  <c r="S164" i="3" s="1"/>
  <c r="Q163" i="3"/>
  <c r="S163" i="3" s="1"/>
  <c r="Q162" i="3"/>
  <c r="S162" i="3" s="1"/>
  <c r="Q161" i="3"/>
  <c r="Q160" i="3"/>
  <c r="S160" i="3" s="1"/>
  <c r="Q159" i="3"/>
  <c r="R159" i="3" s="1"/>
  <c r="Q158" i="3"/>
  <c r="R158" i="3" s="1"/>
  <c r="Q157" i="3"/>
  <c r="R157" i="3" s="1"/>
  <c r="Q156" i="3"/>
  <c r="R156" i="3" s="1"/>
  <c r="Q155" i="3"/>
  <c r="R155" i="3" s="1"/>
  <c r="Q154" i="3"/>
  <c r="S154" i="3" s="1"/>
  <c r="Q153" i="3"/>
  <c r="R153" i="3" s="1"/>
  <c r="Q152" i="3"/>
  <c r="S152" i="3" s="1"/>
  <c r="Q151" i="3"/>
  <c r="Q150" i="3"/>
  <c r="Q149" i="3"/>
  <c r="R149" i="3" s="1"/>
  <c r="Q148" i="3"/>
  <c r="S148" i="3" s="1"/>
  <c r="Q147" i="3"/>
  <c r="Q146" i="3"/>
  <c r="S146" i="3" s="1"/>
  <c r="Q145" i="3"/>
  <c r="R145" i="3" s="1"/>
  <c r="Q144" i="3"/>
  <c r="Q143" i="3"/>
  <c r="R143" i="3" s="1"/>
  <c r="Q142" i="3"/>
  <c r="Q141" i="3"/>
  <c r="Q140" i="3"/>
  <c r="R140" i="3" s="1"/>
  <c r="Q139" i="3"/>
  <c r="Q138" i="3"/>
  <c r="Q137" i="3"/>
  <c r="Q136" i="3"/>
  <c r="S136" i="3" s="1"/>
  <c r="Q135" i="3"/>
  <c r="S135" i="3" s="1"/>
  <c r="Q134" i="3"/>
  <c r="R134" i="3" s="1"/>
  <c r="Q133" i="3"/>
  <c r="S133" i="3" s="1"/>
  <c r="Q132" i="3"/>
  <c r="S132" i="3" s="1"/>
  <c r="Q131" i="3"/>
  <c r="S131" i="3" s="1"/>
  <c r="Q130" i="3"/>
  <c r="S130" i="3" s="1"/>
  <c r="Q129" i="3"/>
  <c r="R129" i="3" s="1"/>
  <c r="Q128" i="3"/>
  <c r="R128" i="3" s="1"/>
  <c r="Q127" i="3"/>
  <c r="R127" i="3" s="1"/>
  <c r="Q126" i="3"/>
  <c r="R126" i="3" s="1"/>
  <c r="Q125" i="3"/>
  <c r="R125" i="3" s="1"/>
  <c r="Q124" i="3"/>
  <c r="R124" i="3" s="1"/>
  <c r="Q123" i="3"/>
  <c r="S123" i="3" s="1"/>
  <c r="Q122" i="3"/>
  <c r="R122" i="3" s="1"/>
  <c r="Q121" i="3"/>
  <c r="R121" i="3" s="1"/>
  <c r="Q120" i="3"/>
  <c r="S120" i="3" s="1"/>
  <c r="Q119" i="3"/>
  <c r="Q118" i="3"/>
  <c r="R118" i="3" s="1"/>
  <c r="Q117" i="3"/>
  <c r="R117" i="3" s="1"/>
  <c r="Q116" i="3"/>
  <c r="Q115" i="3"/>
  <c r="S115" i="3" s="1"/>
  <c r="Q114" i="3"/>
  <c r="S114" i="3" s="1"/>
  <c r="Q113" i="3"/>
  <c r="S113" i="3" s="1"/>
  <c r="Q112" i="3"/>
  <c r="R112" i="3" s="1"/>
  <c r="Q106" i="3"/>
  <c r="Q105" i="3"/>
  <c r="Q104" i="3"/>
  <c r="R104" i="3" s="1"/>
  <c r="Q103" i="3"/>
  <c r="Q102" i="3"/>
  <c r="S102" i="3" s="1"/>
  <c r="Q101" i="3"/>
  <c r="S101" i="3" s="1"/>
  <c r="Q100" i="3"/>
  <c r="R100" i="3" s="1"/>
  <c r="Q99" i="3"/>
  <c r="S99" i="3" s="1"/>
  <c r="Q98" i="3"/>
  <c r="S98" i="3" s="1"/>
  <c r="Q97" i="3"/>
  <c r="S97" i="3" s="1"/>
  <c r="Q96" i="3"/>
  <c r="R96" i="3" s="1"/>
  <c r="Q95" i="3"/>
  <c r="R95" i="3" s="1"/>
  <c r="Q94" i="3"/>
  <c r="R94" i="3" s="1"/>
  <c r="Q93" i="3"/>
  <c r="R93" i="3" s="1"/>
  <c r="Q92" i="3"/>
  <c r="S92" i="3" s="1"/>
  <c r="Q91" i="3"/>
  <c r="R91" i="3" s="1"/>
  <c r="Q90" i="3"/>
  <c r="R90" i="3" s="1"/>
  <c r="Q89" i="3"/>
  <c r="R89" i="3" s="1"/>
  <c r="Q88" i="3"/>
  <c r="R88" i="3" s="1"/>
  <c r="Q87" i="3"/>
  <c r="S87" i="3" s="1"/>
  <c r="Q86" i="3"/>
  <c r="Q85" i="3"/>
  <c r="S85" i="3" s="1"/>
  <c r="Q84" i="3"/>
  <c r="S84" i="3" s="1"/>
  <c r="Q83" i="3"/>
  <c r="S83" i="3" s="1"/>
  <c r="Q82" i="3"/>
  <c r="Q81" i="3"/>
  <c r="R81" i="3" s="1"/>
  <c r="Q80" i="3"/>
  <c r="Q79" i="3"/>
  <c r="Q78" i="3"/>
  <c r="R78" i="3" s="1"/>
  <c r="Q77" i="3"/>
  <c r="Q76" i="3"/>
  <c r="S76" i="3" s="1"/>
  <c r="Q75" i="3"/>
  <c r="S75" i="3" s="1"/>
  <c r="Q74" i="3"/>
  <c r="S74" i="3" s="1"/>
  <c r="Q73" i="3"/>
  <c r="S73" i="3" s="1"/>
  <c r="Q72" i="3"/>
  <c r="R72" i="3" s="1"/>
  <c r="Q71" i="3"/>
  <c r="S71" i="3" s="1"/>
  <c r="Q70" i="3"/>
  <c r="S70" i="3" s="1"/>
  <c r="Q69" i="3"/>
  <c r="S69" i="3" s="1"/>
  <c r="Q68" i="3"/>
  <c r="S68" i="3" s="1"/>
  <c r="Q67" i="3"/>
  <c r="R67" i="3" s="1"/>
  <c r="Q66" i="3"/>
  <c r="S66" i="3" s="1"/>
  <c r="Q65" i="3"/>
  <c r="R65" i="3" s="1"/>
  <c r="Q64" i="3"/>
  <c r="R64" i="3" s="1"/>
  <c r="Q63" i="3"/>
  <c r="R63" i="3" s="1"/>
  <c r="Q62" i="3"/>
  <c r="R62" i="3" s="1"/>
  <c r="Q61" i="3"/>
  <c r="S61" i="3" s="1"/>
  <c r="Q60" i="3"/>
  <c r="R60" i="3" s="1"/>
  <c r="Q59" i="3"/>
  <c r="R59" i="3" s="1"/>
  <c r="Q58" i="3"/>
  <c r="R58" i="3" s="1"/>
  <c r="Q57" i="3"/>
  <c r="Q56" i="3"/>
  <c r="S56" i="3" s="1"/>
  <c r="Q55" i="3"/>
  <c r="R55" i="3" s="1"/>
  <c r="Q54" i="3"/>
  <c r="S54" i="3" s="1"/>
  <c r="Q53" i="3"/>
  <c r="S53" i="3" s="1"/>
  <c r="Q52" i="3"/>
  <c r="R52" i="3" s="1"/>
  <c r="Q51" i="3"/>
  <c r="R51" i="3" s="1"/>
  <c r="Q50" i="3"/>
  <c r="S50" i="3" s="1"/>
  <c r="Q49" i="3"/>
  <c r="Q48" i="3"/>
  <c r="S48" i="3" s="1"/>
  <c r="Q47" i="3"/>
  <c r="R47" i="3" s="1"/>
  <c r="Q46" i="3"/>
  <c r="S46" i="3" s="1"/>
  <c r="Q45" i="3"/>
  <c r="R45" i="3" s="1"/>
  <c r="Q44" i="3"/>
  <c r="R44" i="3" s="1"/>
  <c r="Q43" i="3"/>
  <c r="R43" i="3" s="1"/>
  <c r="Q42" i="3"/>
  <c r="R42" i="3" s="1"/>
  <c r="Q41" i="3"/>
  <c r="Q40" i="3"/>
  <c r="S40" i="3" s="1"/>
  <c r="Q39" i="3"/>
  <c r="R39" i="3" s="1"/>
  <c r="Q38" i="3"/>
  <c r="S38" i="3" s="1"/>
  <c r="Q37" i="3"/>
  <c r="S37" i="3" s="1"/>
  <c r="Q36" i="3"/>
  <c r="R36" i="3" s="1"/>
  <c r="Q35" i="3"/>
  <c r="R35" i="3" s="1"/>
  <c r="Q34" i="3"/>
  <c r="R34" i="3" s="1"/>
  <c r="Q33" i="3"/>
  <c r="Q32" i="3"/>
  <c r="S32" i="3" s="1"/>
  <c r="Q31" i="3"/>
  <c r="R31" i="3" s="1"/>
  <c r="Q30" i="3"/>
  <c r="S30" i="3" s="1"/>
  <c r="Q29" i="3"/>
  <c r="R29" i="3" s="1"/>
  <c r="Q28" i="3"/>
  <c r="S28" i="3" s="1"/>
  <c r="Q27" i="3"/>
  <c r="R27" i="3" s="1"/>
  <c r="Q26" i="3"/>
  <c r="R26" i="3" s="1"/>
  <c r="Q25" i="3"/>
  <c r="Q24" i="3"/>
  <c r="S24" i="3" s="1"/>
  <c r="Q23" i="3"/>
  <c r="R23" i="3" s="1"/>
  <c r="Q22" i="3"/>
  <c r="S22" i="3" s="1"/>
  <c r="Q21" i="3"/>
  <c r="S21" i="3" s="1"/>
  <c r="Q20" i="3"/>
  <c r="S20" i="3" s="1"/>
  <c r="Q19" i="3"/>
  <c r="R19" i="3" s="1"/>
  <c r="Q18" i="3"/>
  <c r="S18" i="3" s="1"/>
  <c r="Q17" i="3"/>
  <c r="Q16" i="3"/>
  <c r="S16" i="3" s="1"/>
  <c r="Q15" i="3"/>
  <c r="R15" i="3" s="1"/>
  <c r="Q14" i="3"/>
  <c r="S14" i="3" s="1"/>
  <c r="Q13" i="3"/>
  <c r="R13" i="3" s="1"/>
  <c r="Q12" i="3"/>
  <c r="R12" i="3" s="1"/>
  <c r="S404" i="2"/>
  <c r="R404" i="2"/>
  <c r="S403" i="2"/>
  <c r="R403" i="2"/>
  <c r="S402" i="2"/>
  <c r="R402" i="2"/>
  <c r="S401" i="2"/>
  <c r="R401" i="2"/>
  <c r="S400" i="2"/>
  <c r="R400" i="2"/>
  <c r="L201" i="11"/>
  <c r="J201" i="11"/>
  <c r="H201" i="11"/>
  <c r="F201" i="11"/>
  <c r="D201" i="11"/>
  <c r="Q98" i="2"/>
  <c r="R98" i="2" s="1"/>
  <c r="Q97" i="2"/>
  <c r="R97" i="2" s="1"/>
  <c r="Q96" i="2"/>
  <c r="S96" i="2" s="1"/>
  <c r="Q95" i="2"/>
  <c r="S95" i="2" s="1"/>
  <c r="Q94" i="2"/>
  <c r="S94" i="2" s="1"/>
  <c r="Q93" i="2"/>
  <c r="R93" i="2" s="1"/>
  <c r="R92" i="2"/>
  <c r="Q92" i="2"/>
  <c r="S92" i="2" s="1"/>
  <c r="Q91" i="2"/>
  <c r="R91" i="2" s="1"/>
  <c r="Q90" i="2"/>
  <c r="R90" i="2" s="1"/>
  <c r="Q89" i="2"/>
  <c r="R89" i="2" s="1"/>
  <c r="Q88" i="2"/>
  <c r="S88" i="2" s="1"/>
  <c r="Q87" i="2"/>
  <c r="S87" i="2" s="1"/>
  <c r="Q86" i="2"/>
  <c r="R86" i="2" s="1"/>
  <c r="Q85" i="2"/>
  <c r="R85" i="2" s="1"/>
  <c r="Q84" i="2"/>
  <c r="R84" i="2" s="1"/>
  <c r="Q83" i="2"/>
  <c r="R83" i="2" s="1"/>
  <c r="Q82" i="2"/>
  <c r="R82" i="2" s="1"/>
  <c r="Q81" i="2"/>
  <c r="R81" i="2" s="1"/>
  <c r="Q80" i="2"/>
  <c r="S80" i="2" s="1"/>
  <c r="Q79" i="2"/>
  <c r="S79" i="2" s="1"/>
  <c r="Q78" i="2"/>
  <c r="S78" i="2" s="1"/>
  <c r="Q77" i="2"/>
  <c r="R77" i="2" s="1"/>
  <c r="Q76" i="2"/>
  <c r="R76" i="2" s="1"/>
  <c r="Q75" i="2"/>
  <c r="R75" i="2" s="1"/>
  <c r="Q74" i="2"/>
  <c r="R74" i="2" s="1"/>
  <c r="Q73" i="2"/>
  <c r="R73" i="2" s="1"/>
  <c r="Q72" i="2"/>
  <c r="S72" i="2" s="1"/>
  <c r="Q71" i="2"/>
  <c r="S71" i="2" s="1"/>
  <c r="Q70" i="2"/>
  <c r="S70" i="2" s="1"/>
  <c r="Q69" i="2"/>
  <c r="R69" i="2" s="1"/>
  <c r="Q68" i="2"/>
  <c r="S68" i="2" s="1"/>
  <c r="Q67" i="2"/>
  <c r="R67" i="2" s="1"/>
  <c r="Q66" i="2"/>
  <c r="R66" i="2" s="1"/>
  <c r="Q65" i="2"/>
  <c r="R65" i="2" s="1"/>
  <c r="Q64" i="2"/>
  <c r="S64" i="2" s="1"/>
  <c r="Q63" i="2"/>
  <c r="S63" i="2" s="1"/>
  <c r="Q62" i="2"/>
  <c r="S62" i="2" s="1"/>
  <c r="Q61" i="2"/>
  <c r="R61" i="2" s="1"/>
  <c r="Q60" i="2"/>
  <c r="S60" i="2" s="1"/>
  <c r="Q59" i="2"/>
  <c r="R59" i="2" s="1"/>
  <c r="Q58" i="2"/>
  <c r="R58" i="2" s="1"/>
  <c r="Q57" i="2"/>
  <c r="R57" i="2" s="1"/>
  <c r="Q56" i="2"/>
  <c r="S56" i="2" s="1"/>
  <c r="Q55" i="2"/>
  <c r="S55" i="2" s="1"/>
  <c r="Q54" i="2"/>
  <c r="R54" i="2" s="1"/>
  <c r="Q53" i="2"/>
  <c r="R53" i="2" s="1"/>
  <c r="Q51" i="2"/>
  <c r="R51" i="2" s="1"/>
  <c r="Q50" i="2"/>
  <c r="R50" i="2" s="1"/>
  <c r="Q49" i="2"/>
  <c r="R49" i="2" s="1"/>
  <c r="Q48" i="2"/>
  <c r="R48" i="2" s="1"/>
  <c r="Q47" i="2"/>
  <c r="S47" i="2" s="1"/>
  <c r="Q46" i="2"/>
  <c r="S46" i="2" s="1"/>
  <c r="Q45" i="2"/>
  <c r="R45" i="2" s="1"/>
  <c r="Q44" i="2"/>
  <c r="R44" i="2" s="1"/>
  <c r="Q43" i="2"/>
  <c r="S43" i="2" s="1"/>
  <c r="Q42" i="2"/>
  <c r="R42" i="2" s="1"/>
  <c r="Q41" i="2"/>
  <c r="R41" i="2" s="1"/>
  <c r="Q40" i="2"/>
  <c r="R40" i="2" s="1"/>
  <c r="Q39" i="2"/>
  <c r="S39" i="2" s="1"/>
  <c r="Q38" i="2"/>
  <c r="S38" i="2" s="1"/>
  <c r="Q37" i="2"/>
  <c r="S37" i="2" s="1"/>
  <c r="Q36" i="2"/>
  <c r="R36" i="2" s="1"/>
  <c r="Q35" i="2"/>
  <c r="S35" i="2" s="1"/>
  <c r="Q34" i="2"/>
  <c r="R34" i="2" s="1"/>
  <c r="Q33" i="2"/>
  <c r="R33" i="2" s="1"/>
  <c r="Q32" i="2"/>
  <c r="R32" i="2" s="1"/>
  <c r="Q31" i="2"/>
  <c r="S31" i="2" s="1"/>
  <c r="Q30" i="2"/>
  <c r="S30" i="2" s="1"/>
  <c r="Q29" i="2"/>
  <c r="S29" i="2" s="1"/>
  <c r="Q28" i="2"/>
  <c r="R28" i="2" s="1"/>
  <c r="Q27" i="2"/>
  <c r="Q26" i="2"/>
  <c r="R26" i="2" s="1"/>
  <c r="Q25" i="2"/>
  <c r="R25" i="2" s="1"/>
  <c r="Q24" i="2"/>
  <c r="R24" i="2" s="1"/>
  <c r="Q23" i="2"/>
  <c r="S23" i="2" s="1"/>
  <c r="Q22" i="2"/>
  <c r="S22" i="2" s="1"/>
  <c r="Q21" i="2"/>
  <c r="R21" i="2" s="1"/>
  <c r="Q20" i="2"/>
  <c r="R20" i="2" s="1"/>
  <c r="Q19" i="2"/>
  <c r="R19" i="2" s="1"/>
  <c r="Q18" i="2"/>
  <c r="R18" i="2" s="1"/>
  <c r="Q17" i="2"/>
  <c r="R17" i="2" s="1"/>
  <c r="Q16" i="2"/>
  <c r="R16" i="2" s="1"/>
  <c r="Q15" i="2"/>
  <c r="S15" i="2" s="1"/>
  <c r="Q14" i="2"/>
  <c r="S14" i="2" s="1"/>
  <c r="Q13" i="2"/>
  <c r="S13" i="2" s="1"/>
  <c r="Q12" i="2"/>
  <c r="R12" i="2" s="1"/>
  <c r="Q11" i="2"/>
  <c r="S11" i="2" s="1"/>
  <c r="L200" i="11"/>
  <c r="J200" i="11"/>
  <c r="H200" i="11"/>
  <c r="F200" i="11"/>
  <c r="D200" i="11"/>
  <c r="Q200" i="1"/>
  <c r="R200" i="1" s="1"/>
  <c r="Q199" i="1"/>
  <c r="S199" i="1" s="1"/>
  <c r="Q198" i="1"/>
  <c r="R198" i="1" s="1"/>
  <c r="Q197" i="1"/>
  <c r="S197" i="1" s="1"/>
  <c r="Q196" i="1"/>
  <c r="S196" i="1" s="1"/>
  <c r="Q195" i="1"/>
  <c r="S195" i="1" s="1"/>
  <c r="Q194" i="1"/>
  <c r="R194" i="1" s="1"/>
  <c r="Q193" i="1"/>
  <c r="S193" i="1" s="1"/>
  <c r="Q192" i="1"/>
  <c r="R192" i="1" s="1"/>
  <c r="Q191" i="1"/>
  <c r="S191" i="1" s="1"/>
  <c r="Q190" i="1"/>
  <c r="R190" i="1" s="1"/>
  <c r="Q189" i="1"/>
  <c r="R189" i="1" s="1"/>
  <c r="Q188" i="1"/>
  <c r="S188" i="1" s="1"/>
  <c r="Q187" i="1"/>
  <c r="S187" i="1" s="1"/>
  <c r="Q186" i="1"/>
  <c r="R186" i="1" s="1"/>
  <c r="Q185" i="1"/>
  <c r="S185" i="1" s="1"/>
  <c r="Q184" i="1"/>
  <c r="R184" i="1" s="1"/>
  <c r="Q183" i="1"/>
  <c r="Q182" i="1"/>
  <c r="R182" i="1" s="1"/>
  <c r="Q181" i="1"/>
  <c r="R181" i="1" s="1"/>
  <c r="Q180" i="1"/>
  <c r="S180" i="1" s="1"/>
  <c r="Q179" i="1"/>
  <c r="S179" i="1" s="1"/>
  <c r="Q178" i="1"/>
  <c r="R178" i="1" s="1"/>
  <c r="Q177" i="1"/>
  <c r="R177" i="1" s="1"/>
  <c r="Q176" i="1"/>
  <c r="S176" i="1" s="1"/>
  <c r="Q175" i="1"/>
  <c r="S175" i="1" s="1"/>
  <c r="Q174" i="1"/>
  <c r="R174" i="1" s="1"/>
  <c r="Q173" i="1"/>
  <c r="S173" i="1" s="1"/>
  <c r="Q172" i="1"/>
  <c r="S172" i="1" s="1"/>
  <c r="Q171" i="1"/>
  <c r="Q170" i="1"/>
  <c r="S170" i="1" s="1"/>
  <c r="Q169" i="1"/>
  <c r="R169" i="1" s="1"/>
  <c r="Q168" i="1"/>
  <c r="R168" i="1" s="1"/>
  <c r="Q167" i="1"/>
  <c r="S167" i="1" s="1"/>
  <c r="Q166" i="1"/>
  <c r="R166" i="1" s="1"/>
  <c r="Q165" i="1"/>
  <c r="R165" i="1" s="1"/>
  <c r="Q164" i="1"/>
  <c r="S164" i="1" s="1"/>
  <c r="Q163" i="1"/>
  <c r="Q162" i="1"/>
  <c r="S162" i="1" s="1"/>
  <c r="Q161" i="1"/>
  <c r="S161" i="1" s="1"/>
  <c r="Q160" i="1"/>
  <c r="R160" i="1" s="1"/>
  <c r="Q159" i="1"/>
  <c r="S159" i="1" s="1"/>
  <c r="Q158" i="1"/>
  <c r="R158" i="1" s="1"/>
  <c r="Q157" i="1"/>
  <c r="R157" i="1" s="1"/>
  <c r="Q156" i="1"/>
  <c r="S156" i="1" s="1"/>
  <c r="Q155" i="1"/>
  <c r="S155" i="1" s="1"/>
  <c r="Q154" i="1"/>
  <c r="R154" i="1" s="1"/>
  <c r="Q153" i="1"/>
  <c r="S153" i="1" s="1"/>
  <c r="Q152" i="1"/>
  <c r="R152" i="1" s="1"/>
  <c r="Q151" i="1"/>
  <c r="S151" i="1" s="1"/>
  <c r="Q150" i="1"/>
  <c r="R150" i="1" s="1"/>
  <c r="Q149" i="1"/>
  <c r="R149" i="1" s="1"/>
  <c r="Q148" i="1"/>
  <c r="R148" i="1" s="1"/>
  <c r="Q147" i="1"/>
  <c r="Q146" i="1"/>
  <c r="R146" i="1" s="1"/>
  <c r="Q145" i="1"/>
  <c r="S145" i="1" s="1"/>
  <c r="Q144" i="1"/>
  <c r="S144" i="1" s="1"/>
  <c r="Q143" i="1"/>
  <c r="S143" i="1" s="1"/>
  <c r="Q142" i="1"/>
  <c r="R142" i="1" s="1"/>
  <c r="Q141" i="1"/>
  <c r="S141" i="1" s="1"/>
  <c r="Q140" i="1"/>
  <c r="Q139" i="1"/>
  <c r="S139" i="1" s="1"/>
  <c r="Q138" i="1"/>
  <c r="S138" i="1" s="1"/>
  <c r="Q137" i="1"/>
  <c r="S137" i="1" s="1"/>
  <c r="Q136" i="1"/>
  <c r="S136" i="1" s="1"/>
  <c r="Q135" i="1"/>
  <c r="S135" i="1" s="1"/>
  <c r="Q134" i="1"/>
  <c r="R134" i="1" s="1"/>
  <c r="Q133" i="1"/>
  <c r="R133" i="1" s="1"/>
  <c r="Q132" i="1"/>
  <c r="S132" i="1" s="1"/>
  <c r="Q131" i="1"/>
  <c r="S131" i="1" s="1"/>
  <c r="Q130" i="1"/>
  <c r="S130" i="1" s="1"/>
  <c r="Q129" i="1"/>
  <c r="S129" i="1" s="1"/>
  <c r="Q128" i="1"/>
  <c r="R128" i="1" s="1"/>
  <c r="Q127" i="1"/>
  <c r="Q126" i="1"/>
  <c r="R126" i="1" s="1"/>
  <c r="Q125" i="1"/>
  <c r="R125" i="1" s="1"/>
  <c r="Q124" i="1"/>
  <c r="S124" i="1" s="1"/>
  <c r="Q123" i="1"/>
  <c r="S123" i="1" s="1"/>
  <c r="Q122" i="1"/>
  <c r="R122" i="1" s="1"/>
  <c r="Q121" i="1"/>
  <c r="R121" i="1" s="1"/>
  <c r="Q120" i="1"/>
  <c r="R120" i="1" s="1"/>
  <c r="Q119" i="1"/>
  <c r="R119" i="1" s="1"/>
  <c r="Q118" i="1"/>
  <c r="R118" i="1" s="1"/>
  <c r="Q117" i="1"/>
  <c r="R117" i="1" s="1"/>
  <c r="Q116" i="1"/>
  <c r="S116" i="1" s="1"/>
  <c r="Q115" i="1"/>
  <c r="S115" i="1" s="1"/>
  <c r="Q114" i="1"/>
  <c r="R114" i="1" s="1"/>
  <c r="Q113" i="1"/>
  <c r="R113" i="1" s="1"/>
  <c r="Q112" i="1"/>
  <c r="S112" i="1" s="1"/>
  <c r="Q111" i="1"/>
  <c r="S111" i="1" s="1"/>
  <c r="Q110" i="1"/>
  <c r="R110" i="1" s="1"/>
  <c r="Q109" i="1"/>
  <c r="S109" i="1" s="1"/>
  <c r="Q108" i="1"/>
  <c r="S108" i="1" s="1"/>
  <c r="Q107" i="1"/>
  <c r="S107" i="1" s="1"/>
  <c r="Q106" i="1"/>
  <c r="S106" i="1" s="1"/>
  <c r="Q105" i="1"/>
  <c r="S105" i="1" s="1"/>
  <c r="Q104" i="1"/>
  <c r="S104" i="1" s="1"/>
  <c r="Q103" i="1"/>
  <c r="S103" i="1" s="1"/>
  <c r="Q102" i="1"/>
  <c r="R102" i="1" s="1"/>
  <c r="Q101" i="1"/>
  <c r="S101" i="1" s="1"/>
  <c r="Q100" i="1"/>
  <c r="S100" i="1" s="1"/>
  <c r="Q99" i="1"/>
  <c r="S99" i="1" s="1"/>
  <c r="Q98" i="1"/>
  <c r="S98" i="1" s="1"/>
  <c r="Q97" i="1"/>
  <c r="S97" i="1" s="1"/>
  <c r="Q96" i="1"/>
  <c r="R96" i="1" s="1"/>
  <c r="Q95" i="1"/>
  <c r="S95" i="1" s="1"/>
  <c r="Q94" i="1"/>
  <c r="R94" i="1" s="1"/>
  <c r="Q93" i="1"/>
  <c r="R93" i="1" s="1"/>
  <c r="Q92" i="1"/>
  <c r="S92" i="1" s="1"/>
  <c r="Q91" i="1"/>
  <c r="S91" i="1" s="1"/>
  <c r="Q90" i="1"/>
  <c r="R90" i="1" s="1"/>
  <c r="Q89" i="1"/>
  <c r="R89" i="1" s="1"/>
  <c r="Q88" i="1"/>
  <c r="R88" i="1" s="1"/>
  <c r="Q87" i="1"/>
  <c r="R87" i="1" s="1"/>
  <c r="Q86" i="1"/>
  <c r="R86" i="1" s="1"/>
  <c r="Q85" i="1"/>
  <c r="R85" i="1" s="1"/>
  <c r="Q84" i="1"/>
  <c r="S84" i="1" s="1"/>
  <c r="Q83" i="1"/>
  <c r="S83" i="1" s="1"/>
  <c r="Q82" i="1"/>
  <c r="R82" i="1" s="1"/>
  <c r="Q81" i="1"/>
  <c r="S81" i="1" s="1"/>
  <c r="Q80" i="1"/>
  <c r="S80" i="1" s="1"/>
  <c r="Q77" i="1"/>
  <c r="S77" i="1" s="1"/>
  <c r="Q76" i="1"/>
  <c r="Q75" i="1"/>
  <c r="R75" i="1" s="1"/>
  <c r="Q74" i="1"/>
  <c r="S74" i="1" s="1"/>
  <c r="Q73" i="1"/>
  <c r="S73" i="1" s="1"/>
  <c r="Q72" i="1"/>
  <c r="S72" i="1" s="1"/>
  <c r="Q71" i="1"/>
  <c r="R71" i="1" s="1"/>
  <c r="Q70" i="1"/>
  <c r="R70" i="1" s="1"/>
  <c r="Q69" i="1"/>
  <c r="S69" i="1" s="1"/>
  <c r="Q68" i="1"/>
  <c r="R68" i="1" s="1"/>
  <c r="Q67" i="1"/>
  <c r="S67" i="1" s="1"/>
  <c r="Q66" i="1"/>
  <c r="R66" i="1" s="1"/>
  <c r="Q65" i="1"/>
  <c r="Q64" i="1"/>
  <c r="R64" i="1" s="1"/>
  <c r="Q63" i="1"/>
  <c r="R63" i="1" s="1"/>
  <c r="Q62" i="1"/>
  <c r="R62" i="1" s="1"/>
  <c r="Q61" i="1"/>
  <c r="S61" i="1" s="1"/>
  <c r="Q60" i="1"/>
  <c r="R60" i="1" s="1"/>
  <c r="Q59" i="1"/>
  <c r="R59" i="1" s="1"/>
  <c r="Q58" i="1"/>
  <c r="S58" i="1" s="1"/>
  <c r="Q57" i="1"/>
  <c r="S57" i="1" s="1"/>
  <c r="Q56" i="1"/>
  <c r="R56" i="1" s="1"/>
  <c r="Q55" i="1"/>
  <c r="S55" i="1" s="1"/>
  <c r="Q54" i="1"/>
  <c r="R54" i="1" s="1"/>
  <c r="Q53" i="1"/>
  <c r="S53" i="1" s="1"/>
  <c r="Q52" i="1"/>
  <c r="Q51" i="1"/>
  <c r="R51" i="1" s="1"/>
  <c r="Q50" i="1"/>
  <c r="S50" i="1" s="1"/>
  <c r="Q49" i="1"/>
  <c r="S49" i="1" s="1"/>
  <c r="Q48" i="1"/>
  <c r="R48" i="1" s="1"/>
  <c r="Q47" i="1"/>
  <c r="S47" i="1" s="1"/>
  <c r="Q46" i="1"/>
  <c r="R46" i="1" s="1"/>
  <c r="Q45" i="1"/>
  <c r="S45" i="1" s="1"/>
  <c r="Q44" i="1"/>
  <c r="R44" i="1" s="1"/>
  <c r="Q43" i="1"/>
  <c r="S43" i="1" s="1"/>
  <c r="Q42" i="1"/>
  <c r="S42" i="1" s="1"/>
  <c r="Q41" i="1"/>
  <c r="S41" i="1" s="1"/>
  <c r="Q40" i="1"/>
  <c r="S40" i="1" s="1"/>
  <c r="Q39" i="1"/>
  <c r="R39" i="1" s="1"/>
  <c r="Q38" i="1"/>
  <c r="S38" i="1" s="1"/>
  <c r="Q37" i="1"/>
  <c r="S37" i="1" s="1"/>
  <c r="Q36" i="1"/>
  <c r="R36" i="1" s="1"/>
  <c r="Q35" i="1"/>
  <c r="R35" i="1" s="1"/>
  <c r="Q34" i="1"/>
  <c r="S34" i="1" s="1"/>
  <c r="Q33" i="1"/>
  <c r="S33" i="1" s="1"/>
  <c r="Q32" i="1"/>
  <c r="S32" i="1" s="1"/>
  <c r="Q31" i="1"/>
  <c r="Q30" i="1"/>
  <c r="R30" i="1" s="1"/>
  <c r="Q29" i="1"/>
  <c r="S29" i="1" s="1"/>
  <c r="Q28" i="1"/>
  <c r="Q27" i="1"/>
  <c r="R27" i="1" s="1"/>
  <c r="Q26" i="1"/>
  <c r="S26" i="1" s="1"/>
  <c r="Q25" i="1"/>
  <c r="S25" i="1" s="1"/>
  <c r="Q24" i="1"/>
  <c r="R24" i="1" s="1"/>
  <c r="Q23" i="1"/>
  <c r="S23" i="1" s="1"/>
  <c r="Q22" i="1"/>
  <c r="R22" i="1" s="1"/>
  <c r="Q21" i="1"/>
  <c r="S21" i="1" s="1"/>
  <c r="Q20" i="1"/>
  <c r="R20" i="1" s="1"/>
  <c r="Q19" i="1"/>
  <c r="S19" i="1" s="1"/>
  <c r="Q18" i="1"/>
  <c r="R18" i="1" s="1"/>
  <c r="Q17" i="1"/>
  <c r="S17" i="1" s="1"/>
  <c r="Q16" i="1"/>
  <c r="S16" i="1" s="1"/>
  <c r="Q15" i="1"/>
  <c r="S15" i="1" s="1"/>
  <c r="Q14" i="1"/>
  <c r="R14" i="1" s="1"/>
  <c r="Q13" i="1"/>
  <c r="S13" i="1" s="1"/>
  <c r="Q12" i="1"/>
  <c r="R12" i="1" s="1"/>
  <c r="S346" i="3" l="1"/>
  <c r="S57" i="2"/>
  <c r="S86" i="2"/>
  <c r="R71" i="7"/>
  <c r="S16" i="2"/>
  <c r="S31" i="7"/>
  <c r="S77" i="7"/>
  <c r="R77" i="7"/>
  <c r="S23" i="7"/>
  <c r="S30" i="7"/>
  <c r="S65" i="7"/>
  <c r="R55" i="7"/>
  <c r="S20" i="7"/>
  <c r="S68" i="7"/>
  <c r="R73" i="7"/>
  <c r="R33" i="7"/>
  <c r="R39" i="7"/>
  <c r="S44" i="7"/>
  <c r="R57" i="7"/>
  <c r="S70" i="7"/>
  <c r="S272" i="9"/>
  <c r="R272" i="9"/>
  <c r="R538" i="9"/>
  <c r="R560" i="9"/>
  <c r="R532" i="9"/>
  <c r="R494" i="9"/>
  <c r="S550" i="9"/>
  <c r="R315" i="9"/>
  <c r="R343" i="3"/>
  <c r="S29" i="3"/>
  <c r="S210" i="3"/>
  <c r="R332" i="3"/>
  <c r="R321" i="3"/>
  <c r="S349" i="3"/>
  <c r="R340" i="3"/>
  <c r="R328" i="3"/>
  <c r="S124" i="3"/>
  <c r="S181" i="3"/>
  <c r="R318" i="3"/>
  <c r="R324" i="3"/>
  <c r="R338" i="3"/>
  <c r="R344" i="3"/>
  <c r="R347" i="3"/>
  <c r="R148" i="3"/>
  <c r="S155" i="3"/>
  <c r="R229" i="3"/>
  <c r="S325" i="3"/>
  <c r="R342" i="3"/>
  <c r="S13" i="3"/>
  <c r="R83" i="3"/>
  <c r="S201" i="3"/>
  <c r="R317" i="3"/>
  <c r="S320" i="3"/>
  <c r="R323" i="3"/>
  <c r="R336" i="3"/>
  <c r="S339" i="3"/>
  <c r="S345" i="3"/>
  <c r="S143" i="3"/>
  <c r="S331" i="3"/>
  <c r="R330" i="3"/>
  <c r="S334" i="3"/>
  <c r="R13" i="8"/>
  <c r="R112" i="8"/>
  <c r="R19" i="8"/>
  <c r="S77" i="8"/>
  <c r="R64" i="8"/>
  <c r="S93" i="8"/>
  <c r="R46" i="8"/>
  <c r="S59" i="8"/>
  <c r="R116" i="8"/>
  <c r="S96" i="8"/>
  <c r="R87" i="8"/>
  <c r="S100" i="8"/>
  <c r="R158" i="5"/>
  <c r="S180" i="5"/>
  <c r="S252" i="5"/>
  <c r="S23" i="5"/>
  <c r="R30" i="5"/>
  <c r="S115" i="5"/>
  <c r="S430" i="5"/>
  <c r="S116" i="5"/>
  <c r="S131" i="5"/>
  <c r="R161" i="5"/>
  <c r="S229" i="5"/>
  <c r="S294" i="5"/>
  <c r="R372" i="5"/>
  <c r="S192" i="5"/>
  <c r="S237" i="5"/>
  <c r="S396" i="5"/>
  <c r="R308" i="5"/>
  <c r="S468" i="5"/>
  <c r="S262" i="5"/>
  <c r="S324" i="5"/>
  <c r="S462" i="5"/>
  <c r="R97" i="5"/>
  <c r="R230" i="5"/>
  <c r="R485" i="5"/>
  <c r="R476" i="5"/>
  <c r="R59" i="5"/>
  <c r="R159" i="5"/>
  <c r="S163" i="5"/>
  <c r="R201" i="5"/>
  <c r="R207" i="5"/>
  <c r="S213" i="5"/>
  <c r="S278" i="5"/>
  <c r="R284" i="5"/>
  <c r="S302" i="5"/>
  <c r="R319" i="5"/>
  <c r="R404" i="5"/>
  <c r="R415" i="5"/>
  <c r="S47" i="5"/>
  <c r="S112" i="5"/>
  <c r="S148" i="5"/>
  <c r="S183" i="5"/>
  <c r="S195" i="5"/>
  <c r="R260" i="5"/>
  <c r="R364" i="5"/>
  <c r="S374" i="5"/>
  <c r="S398" i="5"/>
  <c r="S422" i="5"/>
  <c r="R428" i="5"/>
  <c r="S446" i="5"/>
  <c r="R460" i="5"/>
  <c r="R41" i="5"/>
  <c r="S88" i="5"/>
  <c r="S95" i="5"/>
  <c r="R107" i="5"/>
  <c r="S214" i="5"/>
  <c r="R238" i="5"/>
  <c r="R245" i="5"/>
  <c r="S249" i="5"/>
  <c r="S254" i="5"/>
  <c r="S310" i="5"/>
  <c r="R316" i="5"/>
  <c r="S342" i="5"/>
  <c r="S382" i="5"/>
  <c r="S388" i="5"/>
  <c r="S441" i="5"/>
  <c r="R483" i="5"/>
  <c r="R15" i="5"/>
  <c r="S48" i="5"/>
  <c r="S55" i="5"/>
  <c r="S67" i="5"/>
  <c r="R102" i="5"/>
  <c r="S160" i="5"/>
  <c r="S171" i="5"/>
  <c r="S191" i="5"/>
  <c r="R203" i="5"/>
  <c r="R261" i="5"/>
  <c r="R293" i="5"/>
  <c r="S412" i="5"/>
  <c r="R423" i="5"/>
  <c r="R447" i="5"/>
  <c r="R62" i="5"/>
  <c r="R75" i="5"/>
  <c r="S166" i="5"/>
  <c r="S215" i="5"/>
  <c r="R268" i="5"/>
  <c r="S281" i="5"/>
  <c r="S300" i="5"/>
  <c r="R365" i="5"/>
  <c r="R383" i="5"/>
  <c r="R389" i="5"/>
  <c r="S406" i="5"/>
  <c r="S436" i="5"/>
  <c r="S63" i="5"/>
  <c r="S152" i="5"/>
  <c r="S167" i="5"/>
  <c r="R187" i="5"/>
  <c r="R224" i="5"/>
  <c r="S247" i="5"/>
  <c r="R269" i="5"/>
  <c r="R301" i="5"/>
  <c r="S313" i="5"/>
  <c r="S318" i="5"/>
  <c r="S366" i="5"/>
  <c r="S390" i="5"/>
  <c r="S414" i="5"/>
  <c r="S420" i="5"/>
  <c r="R444" i="5"/>
  <c r="R509" i="5"/>
  <c r="S319" i="4"/>
  <c r="R49" i="4"/>
  <c r="S58" i="4"/>
  <c r="S249" i="4"/>
  <c r="S72" i="4"/>
  <c r="R172" i="4"/>
  <c r="S458" i="4"/>
  <c r="R24" i="4"/>
  <c r="S385" i="4"/>
  <c r="R417" i="4"/>
  <c r="S213" i="4"/>
  <c r="S98" i="4"/>
  <c r="S191" i="4"/>
  <c r="S278" i="4"/>
  <c r="S67" i="4"/>
  <c r="S80" i="4"/>
  <c r="S181" i="4"/>
  <c r="R37" i="4"/>
  <c r="R131" i="4"/>
  <c r="S270" i="4"/>
  <c r="S339" i="4"/>
  <c r="S353" i="4"/>
  <c r="S393" i="4"/>
  <c r="S92" i="4"/>
  <c r="R120" i="4"/>
  <c r="S176" i="4"/>
  <c r="R217" i="4"/>
  <c r="S378" i="4"/>
  <c r="R383" i="4"/>
  <c r="S462" i="4"/>
  <c r="S469" i="4"/>
  <c r="R23" i="4"/>
  <c r="S48" i="4"/>
  <c r="R64" i="4"/>
  <c r="R68" i="4"/>
  <c r="S73" i="4"/>
  <c r="R99" i="4"/>
  <c r="S156" i="4"/>
  <c r="R274" i="4"/>
  <c r="R279" i="4"/>
  <c r="S337" i="4"/>
  <c r="R343" i="4"/>
  <c r="R413" i="4"/>
  <c r="S457" i="4"/>
  <c r="S36" i="4"/>
  <c r="S136" i="4"/>
  <c r="S143" i="4"/>
  <c r="S150" i="4"/>
  <c r="S255" i="4"/>
  <c r="S269" i="4"/>
  <c r="S325" i="4"/>
  <c r="S358" i="4"/>
  <c r="S20" i="4"/>
  <c r="S32" i="4"/>
  <c r="S159" i="4"/>
  <c r="R180" i="4"/>
  <c r="S229" i="4"/>
  <c r="R236" i="4"/>
  <c r="S386" i="4"/>
  <c r="R119" i="4"/>
  <c r="S266" i="4"/>
  <c r="R328" i="4"/>
  <c r="S369" i="4"/>
  <c r="R439" i="4"/>
  <c r="R25" i="4"/>
  <c r="S25" i="4"/>
  <c r="R225" i="4"/>
  <c r="R292" i="4"/>
  <c r="S336" i="4"/>
  <c r="R336" i="4"/>
  <c r="S13" i="4"/>
  <c r="R117" i="4"/>
  <c r="S168" i="4"/>
  <c r="S201" i="4"/>
  <c r="R201" i="4"/>
  <c r="R241" i="4"/>
  <c r="R349" i="4"/>
  <c r="S108" i="4"/>
  <c r="R108" i="4"/>
  <c r="R127" i="4"/>
  <c r="R429" i="4"/>
  <c r="S173" i="4"/>
  <c r="S29" i="4"/>
  <c r="S53" i="4"/>
  <c r="R169" i="4"/>
  <c r="S169" i="4"/>
  <c r="S188" i="4"/>
  <c r="R188" i="4"/>
  <c r="R209" i="4"/>
  <c r="S304" i="4"/>
  <c r="R304" i="4"/>
  <c r="R331" i="4"/>
  <c r="S331" i="4"/>
  <c r="R16" i="4"/>
  <c r="R246" i="4"/>
  <c r="S246" i="4"/>
  <c r="S315" i="4"/>
  <c r="R435" i="4"/>
  <c r="R54" i="4"/>
  <c r="S54" i="4"/>
  <c r="S297" i="4"/>
  <c r="R297" i="4"/>
  <c r="R418" i="4"/>
  <c r="S418" i="4"/>
  <c r="R205" i="4"/>
  <c r="S205" i="4"/>
  <c r="R21" i="4"/>
  <c r="S267" i="4"/>
  <c r="R267" i="4"/>
  <c r="S379" i="4"/>
  <c r="R379" i="4"/>
  <c r="S33" i="4"/>
  <c r="R60" i="4"/>
  <c r="R88" i="4"/>
  <c r="S310" i="4"/>
  <c r="R310" i="4"/>
  <c r="S376" i="4"/>
  <c r="R30" i="4"/>
  <c r="S30" i="4"/>
  <c r="S151" i="4"/>
  <c r="R151" i="4"/>
  <c r="R182" i="4"/>
  <c r="S182" i="4"/>
  <c r="S326" i="4"/>
  <c r="R326" i="4"/>
  <c r="S448" i="4"/>
  <c r="R448" i="4"/>
  <c r="S17" i="4"/>
  <c r="S22" i="4"/>
  <c r="R97" i="4"/>
  <c r="S102" i="4"/>
  <c r="R114" i="4"/>
  <c r="S118" i="4"/>
  <c r="R179" i="4"/>
  <c r="R183" i="4"/>
  <c r="S206" i="4"/>
  <c r="R210" i="4"/>
  <c r="S232" i="4"/>
  <c r="S237" i="4"/>
  <c r="R242" i="4"/>
  <c r="R268" i="4"/>
  <c r="R273" i="4"/>
  <c r="S277" i="4"/>
  <c r="S281" i="4"/>
  <c r="S305" i="4"/>
  <c r="S350" i="4"/>
  <c r="S368" i="4"/>
  <c r="R374" i="4"/>
  <c r="S377" i="4"/>
  <c r="R384" i="4"/>
  <c r="R390" i="4"/>
  <c r="S410" i="4"/>
  <c r="R419" i="4"/>
  <c r="R425" i="4"/>
  <c r="S14" i="4"/>
  <c r="R31" i="4"/>
  <c r="R40" i="4"/>
  <c r="R57" i="4"/>
  <c r="R75" i="4"/>
  <c r="R79" i="4"/>
  <c r="S109" i="4"/>
  <c r="S124" i="4"/>
  <c r="S129" i="4"/>
  <c r="S134" i="4"/>
  <c r="R147" i="4"/>
  <c r="S165" i="4"/>
  <c r="R175" i="4"/>
  <c r="S202" i="4"/>
  <c r="R223" i="4"/>
  <c r="R227" i="4"/>
  <c r="R248" i="4"/>
  <c r="S258" i="4"/>
  <c r="S264" i="4"/>
  <c r="S294" i="4"/>
  <c r="R312" i="4"/>
  <c r="R324" i="4"/>
  <c r="R333" i="4"/>
  <c r="R341" i="4"/>
  <c r="S346" i="4"/>
  <c r="S357" i="4"/>
  <c r="R381" i="4"/>
  <c r="R397" i="4"/>
  <c r="S404" i="4"/>
  <c r="R416" i="4"/>
  <c r="R445" i="4"/>
  <c r="S468" i="4"/>
  <c r="S257" i="4"/>
  <c r="S287" i="4"/>
  <c r="S340" i="4"/>
  <c r="S345" i="4"/>
  <c r="S460" i="4"/>
  <c r="R15" i="4"/>
  <c r="S28" i="4"/>
  <c r="S52" i="4"/>
  <c r="S63" i="4"/>
  <c r="S110" i="4"/>
  <c r="S130" i="4"/>
  <c r="R203" i="4"/>
  <c r="S208" i="4"/>
  <c r="R259" i="4"/>
  <c r="S295" i="4"/>
  <c r="R375" i="4"/>
  <c r="R382" i="4"/>
  <c r="R451" i="4"/>
  <c r="S21" i="2"/>
  <c r="S121" i="1"/>
  <c r="S148" i="1"/>
  <c r="S89" i="1"/>
  <c r="R49" i="1"/>
  <c r="R116" i="1"/>
  <c r="R123" i="1"/>
  <c r="R45" i="1"/>
  <c r="R167" i="1"/>
  <c r="R83" i="1"/>
  <c r="R95" i="1"/>
  <c r="S126" i="1"/>
  <c r="S87" i="1"/>
  <c r="R99" i="1"/>
  <c r="S118" i="1"/>
  <c r="R172" i="1"/>
  <c r="R69" i="1"/>
  <c r="R103" i="1"/>
  <c r="R143" i="1"/>
  <c r="R164" i="1"/>
  <c r="S63" i="1"/>
  <c r="S184" i="1"/>
  <c r="S186" i="9"/>
  <c r="S325" i="9"/>
  <c r="R376" i="9"/>
  <c r="S221" i="9"/>
  <c r="R411" i="9"/>
  <c r="S442" i="9"/>
  <c r="R542" i="9"/>
  <c r="R53" i="9"/>
  <c r="R195" i="9"/>
  <c r="S239" i="9"/>
  <c r="R354" i="9"/>
  <c r="S399" i="9"/>
  <c r="S516" i="9"/>
  <c r="R363" i="9"/>
  <c r="R528" i="9"/>
  <c r="R43" i="9"/>
  <c r="R56" i="9"/>
  <c r="S242" i="9"/>
  <c r="S343" i="9"/>
  <c r="S473" i="9"/>
  <c r="S229" i="9"/>
  <c r="R258" i="9"/>
  <c r="S402" i="9"/>
  <c r="R318" i="9"/>
  <c r="R425" i="9"/>
  <c r="S477" i="9"/>
  <c r="R489" i="9"/>
  <c r="S73" i="9"/>
  <c r="S161" i="9"/>
  <c r="R285" i="9"/>
  <c r="R331" i="9"/>
  <c r="S349" i="9"/>
  <c r="R449" i="9"/>
  <c r="R17" i="9"/>
  <c r="R39" i="9"/>
  <c r="S217" i="9"/>
  <c r="R226" i="9"/>
  <c r="S190" i="9"/>
  <c r="R203" i="9"/>
  <c r="S322" i="9"/>
  <c r="R332" i="9"/>
  <c r="R360" i="9"/>
  <c r="S557" i="9"/>
  <c r="S255" i="9"/>
  <c r="S276" i="9"/>
  <c r="R341" i="9"/>
  <c r="S351" i="9"/>
  <c r="R492" i="9"/>
  <c r="S513" i="9"/>
  <c r="S41" i="9"/>
  <c r="R300" i="9"/>
  <c r="R373" i="9"/>
  <c r="S397" i="9"/>
  <c r="S458" i="9"/>
  <c r="R537" i="9"/>
  <c r="R558" i="9"/>
  <c r="S19" i="9"/>
  <c r="R30" i="9"/>
  <c r="R51" i="9"/>
  <c r="S77" i="9"/>
  <c r="R101" i="9"/>
  <c r="R141" i="9"/>
  <c r="R153" i="9"/>
  <c r="R165" i="9"/>
  <c r="R266" i="9"/>
  <c r="S314" i="9"/>
  <c r="R333" i="9"/>
  <c r="S362" i="9"/>
  <c r="S418" i="9"/>
  <c r="S440" i="9"/>
  <c r="R493" i="9"/>
  <c r="R549" i="9"/>
  <c r="S38" i="9"/>
  <c r="R244" i="9"/>
  <c r="S359" i="9"/>
  <c r="R395" i="9"/>
  <c r="R416" i="9"/>
  <c r="S437" i="9"/>
  <c r="S125" i="9"/>
  <c r="S382" i="9"/>
  <c r="R218" i="9"/>
  <c r="S113" i="9"/>
  <c r="R89" i="9"/>
  <c r="S248" i="9"/>
  <c r="S398" i="9"/>
  <c r="R410" i="9"/>
  <c r="S505" i="9"/>
  <c r="R245" i="9"/>
  <c r="S264" i="9"/>
  <c r="S502" i="9"/>
  <c r="R237" i="9"/>
  <c r="R417" i="9"/>
  <c r="R427" i="9"/>
  <c r="S450" i="9"/>
  <c r="R471" i="9"/>
  <c r="R253" i="9"/>
  <c r="R500" i="9"/>
  <c r="R510" i="9"/>
  <c r="R47" i="9"/>
  <c r="S225" i="9"/>
  <c r="R263" i="9"/>
  <c r="S309" i="9"/>
  <c r="R234" i="9"/>
  <c r="R358" i="9"/>
  <c r="S414" i="9"/>
  <c r="S338" i="9"/>
  <c r="R149" i="9"/>
  <c r="R85" i="9"/>
  <c r="S381" i="9"/>
  <c r="R24" i="9"/>
  <c r="R436" i="9"/>
  <c r="S455" i="9"/>
  <c r="R521" i="9"/>
  <c r="S117" i="9"/>
  <c r="R462" i="9"/>
  <c r="S12" i="9"/>
  <c r="R81" i="9"/>
  <c r="S250" i="9"/>
  <c r="S268" i="9"/>
  <c r="R365" i="9"/>
  <c r="S433" i="9"/>
  <c r="S451" i="9"/>
  <c r="R508" i="9"/>
  <c r="R35" i="9"/>
  <c r="R45" i="9"/>
  <c r="R55" i="9"/>
  <c r="R93" i="9"/>
  <c r="R105" i="9"/>
  <c r="S145" i="9"/>
  <c r="S157" i="9"/>
  <c r="R169" i="9"/>
  <c r="R223" i="9"/>
  <c r="S293" i="9"/>
  <c r="S306" i="9"/>
  <c r="S317" i="9"/>
  <c r="S337" i="9"/>
  <c r="R378" i="9"/>
  <c r="R413" i="9"/>
  <c r="R476" i="9"/>
  <c r="R487" i="9"/>
  <c r="R519" i="9"/>
  <c r="S531" i="9"/>
  <c r="R541" i="9"/>
  <c r="S534" i="9"/>
  <c r="R48" i="9"/>
  <c r="S298" i="9"/>
  <c r="S240" i="9"/>
  <c r="S336" i="9"/>
  <c r="S421" i="9"/>
  <c r="R486" i="9"/>
  <c r="S132" i="9"/>
  <c r="R551" i="9"/>
  <c r="R13" i="9"/>
  <c r="S133" i="9"/>
  <c r="S198" i="9"/>
  <c r="S233" i="9"/>
  <c r="R261" i="9"/>
  <c r="R347" i="9"/>
  <c r="S357" i="9"/>
  <c r="S391" i="9"/>
  <c r="S423" i="9"/>
  <c r="R434" i="9"/>
  <c r="R81" i="4"/>
  <c r="S211" i="4"/>
  <c r="R211" i="4"/>
  <c r="R47" i="7"/>
  <c r="S391" i="5"/>
  <c r="R391" i="5"/>
  <c r="R389" i="9"/>
  <c r="R62" i="2"/>
  <c r="R146" i="4"/>
  <c r="R178" i="4"/>
  <c r="S238" i="4"/>
  <c r="S334" i="4"/>
  <c r="R83" i="5"/>
  <c r="S231" i="5"/>
  <c r="S287" i="5"/>
  <c r="R287" i="5"/>
  <c r="R332" i="5"/>
  <c r="R545" i="9"/>
  <c r="S545" i="9"/>
  <c r="R568" i="9"/>
  <c r="S177" i="1"/>
  <c r="S341" i="3"/>
  <c r="R341" i="3"/>
  <c r="R291" i="4"/>
  <c r="S291" i="4"/>
  <c r="S327" i="4"/>
  <c r="R327" i="4"/>
  <c r="S415" i="4"/>
  <c r="R415" i="4"/>
  <c r="S52" i="7"/>
  <c r="R62" i="7"/>
  <c r="S62" i="7"/>
  <c r="R99" i="5"/>
  <c r="S99" i="5"/>
  <c r="R168" i="5"/>
  <c r="S168" i="5"/>
  <c r="R292" i="5"/>
  <c r="S500" i="5"/>
  <c r="R500" i="5"/>
  <c r="R58" i="9"/>
  <c r="S58" i="9"/>
  <c r="S211" i="9"/>
  <c r="R211" i="9"/>
  <c r="S290" i="9"/>
  <c r="S301" i="9"/>
  <c r="R301" i="9"/>
  <c r="R313" i="9"/>
  <c r="R350" i="9"/>
  <c r="S350" i="9"/>
  <c r="S394" i="9"/>
  <c r="R394" i="9"/>
  <c r="S453" i="9"/>
  <c r="R453" i="9"/>
  <c r="S44" i="8"/>
  <c r="R44" i="8"/>
  <c r="R327" i="3"/>
  <c r="R333" i="3"/>
  <c r="S262" i="4"/>
  <c r="R420" i="4"/>
  <c r="S380" i="5"/>
  <c r="S508" i="5"/>
  <c r="R508" i="5"/>
  <c r="R104" i="4"/>
  <c r="S104" i="4"/>
  <c r="S301" i="4"/>
  <c r="S407" i="4"/>
  <c r="R407" i="4"/>
  <c r="R452" i="9"/>
  <c r="S452" i="9"/>
  <c r="R506" i="9"/>
  <c r="S506" i="9"/>
  <c r="R11" i="2"/>
  <c r="R85" i="4"/>
  <c r="R113" i="4"/>
  <c r="R380" i="4"/>
  <c r="S119" i="1"/>
  <c r="R193" i="1"/>
  <c r="S40" i="2"/>
  <c r="S348" i="3"/>
  <c r="R95" i="4"/>
  <c r="R105" i="4"/>
  <c r="S121" i="4"/>
  <c r="R141" i="4"/>
  <c r="S141" i="4"/>
  <c r="S149" i="4"/>
  <c r="S166" i="4"/>
  <c r="S200" i="4"/>
  <c r="S207" i="4"/>
  <c r="S215" i="4"/>
  <c r="R215" i="4"/>
  <c r="S275" i="4"/>
  <c r="R275" i="4"/>
  <c r="R302" i="4"/>
  <c r="S365" i="4"/>
  <c r="S408" i="4"/>
  <c r="R437" i="4"/>
  <c r="R24" i="5"/>
  <c r="S24" i="5"/>
  <c r="S325" i="5"/>
  <c r="R325" i="5"/>
  <c r="S351" i="5"/>
  <c r="R351" i="5"/>
  <c r="S59" i="9"/>
  <c r="R59" i="9"/>
  <c r="S109" i="9"/>
  <c r="R109" i="9"/>
  <c r="R232" i="9"/>
  <c r="S232" i="9"/>
  <c r="S496" i="9"/>
  <c r="R496" i="9"/>
  <c r="S51" i="1"/>
  <c r="S89" i="4"/>
  <c r="S184" i="4"/>
  <c r="S128" i="5"/>
  <c r="S155" i="5"/>
  <c r="R276" i="5"/>
  <c r="R296" i="9"/>
  <c r="R346" i="9"/>
  <c r="R470" i="9"/>
  <c r="R137" i="4"/>
  <c r="S194" i="4"/>
  <c r="R31" i="1"/>
  <c r="S31" i="1"/>
  <c r="S39" i="4"/>
  <c r="R39" i="4"/>
  <c r="R137" i="3"/>
  <c r="S137" i="3"/>
  <c r="S424" i="4"/>
  <c r="R424" i="4"/>
  <c r="S11" i="5"/>
  <c r="R11" i="5"/>
  <c r="S453" i="5"/>
  <c r="R453" i="5"/>
  <c r="S71" i="1"/>
  <c r="R155" i="1"/>
  <c r="S151" i="3"/>
  <c r="R151" i="3"/>
  <c r="S214" i="4"/>
  <c r="R233" i="4"/>
  <c r="R132" i="1"/>
  <c r="R145" i="1"/>
  <c r="R152" i="3"/>
  <c r="R223" i="3"/>
  <c r="R41" i="4"/>
  <c r="R78" i="4"/>
  <c r="S78" i="4"/>
  <c r="S86" i="4"/>
  <c r="R142" i="4"/>
  <c r="S142" i="4"/>
  <c r="S234" i="4"/>
  <c r="S293" i="4"/>
  <c r="R322" i="4"/>
  <c r="S330" i="4"/>
  <c r="S356" i="4"/>
  <c r="S388" i="4"/>
  <c r="R400" i="4"/>
  <c r="R409" i="4"/>
  <c r="S409" i="4"/>
  <c r="R426" i="4"/>
  <c r="S426" i="4"/>
  <c r="R446" i="4"/>
  <c r="B479" i="4"/>
  <c r="R22" i="7"/>
  <c r="S22" i="7"/>
  <c r="R63" i="7"/>
  <c r="S38" i="5"/>
  <c r="S111" i="5"/>
  <c r="R135" i="5"/>
  <c r="R169" i="5"/>
  <c r="R193" i="5"/>
  <c r="R270" i="5"/>
  <c r="S270" i="5"/>
  <c r="R397" i="5"/>
  <c r="R409" i="5"/>
  <c r="S409" i="5"/>
  <c r="R455" i="5"/>
  <c r="R486" i="5"/>
  <c r="R501" i="5"/>
  <c r="S40" i="9"/>
  <c r="R40" i="9"/>
  <c r="R97" i="9"/>
  <c r="R282" i="9"/>
  <c r="R302" i="9"/>
  <c r="R405" i="9"/>
  <c r="R448" i="9"/>
  <c r="R454" i="9"/>
  <c r="R464" i="9"/>
  <c r="R518" i="9"/>
  <c r="R529" i="9"/>
  <c r="S529" i="9"/>
  <c r="R574" i="9"/>
  <c r="S116" i="4"/>
  <c r="R116" i="4"/>
  <c r="R52" i="1"/>
  <c r="S52" i="1"/>
  <c r="S161" i="4"/>
  <c r="S478" i="9"/>
  <c r="R478" i="9"/>
  <c r="S27" i="1"/>
  <c r="S157" i="3"/>
  <c r="R441" i="4"/>
  <c r="S15" i="7"/>
  <c r="S105" i="5"/>
  <c r="R105" i="5"/>
  <c r="S286" i="5"/>
  <c r="S120" i="8"/>
  <c r="R28" i="1"/>
  <c r="S28" i="1"/>
  <c r="R153" i="4"/>
  <c r="S342" i="4"/>
  <c r="S370" i="4"/>
  <c r="R28" i="7"/>
  <c r="S28" i="7"/>
  <c r="R221" i="5"/>
  <c r="R358" i="5"/>
  <c r="S358" i="5"/>
  <c r="S116" i="9"/>
  <c r="R265" i="9"/>
  <c r="S265" i="9"/>
  <c r="R431" i="9"/>
  <c r="S431" i="9"/>
  <c r="R15" i="1"/>
  <c r="S161" i="3"/>
  <c r="R161" i="3"/>
  <c r="R197" i="4"/>
  <c r="S197" i="4"/>
  <c r="R206" i="3"/>
  <c r="S206" i="3"/>
  <c r="S453" i="4"/>
  <c r="S485" i="9"/>
  <c r="R485" i="9"/>
  <c r="R572" i="9"/>
  <c r="S572" i="9"/>
  <c r="R107" i="1"/>
  <c r="S81" i="2"/>
  <c r="S140" i="4"/>
  <c r="R174" i="4"/>
  <c r="S174" i="4"/>
  <c r="S321" i="4"/>
  <c r="R355" i="4"/>
  <c r="R387" i="4"/>
  <c r="S60" i="1"/>
  <c r="S36" i="1"/>
  <c r="R73" i="1"/>
  <c r="R183" i="1"/>
  <c r="S183" i="1"/>
  <c r="S319" i="3"/>
  <c r="S337" i="3"/>
  <c r="R71" i="4"/>
  <c r="S71" i="4"/>
  <c r="S87" i="4"/>
  <c r="R87" i="4"/>
  <c r="R106" i="4"/>
  <c r="S106" i="4"/>
  <c r="R133" i="4"/>
  <c r="S133" i="4"/>
  <c r="R216" i="4"/>
  <c r="R276" i="4"/>
  <c r="R284" i="4"/>
  <c r="R348" i="4"/>
  <c r="S348" i="4"/>
  <c r="S438" i="4"/>
  <c r="R438" i="4"/>
  <c r="S467" i="4"/>
  <c r="S54" i="7"/>
  <c r="R51" i="5"/>
  <c r="R91" i="5"/>
  <c r="S91" i="5"/>
  <c r="R123" i="5"/>
  <c r="S326" i="5"/>
  <c r="R421" i="5"/>
  <c r="R50" i="9"/>
  <c r="S50" i="9"/>
  <c r="S199" i="9"/>
  <c r="R199" i="9"/>
  <c r="S283" i="9"/>
  <c r="R283" i="9"/>
  <c r="R412" i="4"/>
  <c r="S412" i="4"/>
  <c r="R36" i="7"/>
  <c r="S36" i="7"/>
  <c r="S45" i="2"/>
  <c r="S163" i="1"/>
  <c r="R163" i="1"/>
  <c r="R271" i="4"/>
  <c r="S329" i="3"/>
  <c r="R120" i="5"/>
  <c r="S120" i="5"/>
  <c r="S429" i="5"/>
  <c r="R429" i="5"/>
  <c r="S26" i="9"/>
  <c r="R26" i="9"/>
  <c r="S107" i="4"/>
  <c r="R107" i="4"/>
  <c r="R226" i="4"/>
  <c r="S226" i="4"/>
  <c r="R428" i="4"/>
  <c r="S428" i="4"/>
  <c r="R12" i="7"/>
  <c r="S12" i="7"/>
  <c r="R40" i="5"/>
  <c r="S40" i="5"/>
  <c r="S327" i="5"/>
  <c r="R327" i="5"/>
  <c r="R340" i="5"/>
  <c r="S340" i="5"/>
  <c r="S488" i="5"/>
  <c r="R488" i="5"/>
  <c r="S137" i="9"/>
  <c r="R137" i="9"/>
  <c r="S173" i="9"/>
  <c r="R173" i="9"/>
  <c r="S426" i="9"/>
  <c r="R426" i="9"/>
  <c r="R509" i="9"/>
  <c r="S509" i="9"/>
  <c r="R563" i="9"/>
  <c r="S563" i="9"/>
  <c r="S145" i="4"/>
  <c r="S147" i="1"/>
  <c r="R147" i="1"/>
  <c r="S115" i="4"/>
  <c r="R115" i="4"/>
  <c r="R144" i="4"/>
  <c r="S144" i="4"/>
  <c r="S243" i="4"/>
  <c r="R243" i="4"/>
  <c r="R402" i="4"/>
  <c r="S402" i="4"/>
  <c r="R411" i="4"/>
  <c r="S411" i="4"/>
  <c r="R239" i="5"/>
  <c r="S239" i="5"/>
  <c r="R377" i="5"/>
  <c r="S377" i="5"/>
  <c r="S20" i="9"/>
  <c r="R215" i="9"/>
  <c r="R271" i="9"/>
  <c r="S316" i="9"/>
  <c r="R316" i="9"/>
  <c r="S386" i="9"/>
  <c r="R386" i="9"/>
  <c r="S407" i="9"/>
  <c r="S21" i="9"/>
  <c r="R21" i="9"/>
  <c r="S408" i="9"/>
  <c r="R408" i="9"/>
  <c r="R439" i="9"/>
  <c r="S439" i="9"/>
  <c r="S520" i="9"/>
  <c r="R520" i="9"/>
  <c r="R44" i="4"/>
  <c r="S44" i="4"/>
  <c r="R74" i="3"/>
  <c r="R87" i="3"/>
  <c r="R326" i="3"/>
  <c r="S45" i="4"/>
  <c r="R45" i="4"/>
  <c r="R152" i="4"/>
  <c r="R177" i="4"/>
  <c r="R193" i="4"/>
  <c r="R244" i="4"/>
  <c r="R252" i="4"/>
  <c r="S261" i="4"/>
  <c r="S296" i="4"/>
  <c r="R296" i="4"/>
  <c r="S403" i="4"/>
  <c r="S440" i="4"/>
  <c r="R449" i="4"/>
  <c r="S449" i="4"/>
  <c r="S459" i="4"/>
  <c r="R459" i="4"/>
  <c r="S14" i="7"/>
  <c r="S25" i="7"/>
  <c r="R94" i="5"/>
  <c r="S103" i="5"/>
  <c r="R127" i="5"/>
  <c r="S127" i="5"/>
  <c r="R356" i="5"/>
  <c r="S32" i="9"/>
  <c r="R32" i="9"/>
  <c r="S554" i="9"/>
  <c r="R554" i="9"/>
  <c r="S39" i="1"/>
  <c r="R77" i="1"/>
  <c r="S359" i="4"/>
  <c r="R359" i="4"/>
  <c r="S490" i="9"/>
  <c r="R490" i="9"/>
  <c r="S46" i="4"/>
  <c r="R245" i="4"/>
  <c r="S307" i="4"/>
  <c r="R318" i="4"/>
  <c r="S351" i="4"/>
  <c r="R351" i="4"/>
  <c r="S38" i="7"/>
  <c r="S19" i="5"/>
  <c r="R357" i="5"/>
  <c r="R44" i="9"/>
  <c r="S44" i="9"/>
  <c r="S430" i="9"/>
  <c r="R430" i="9"/>
  <c r="R188" i="1"/>
  <c r="R66" i="4"/>
  <c r="S162" i="4"/>
  <c r="R185" i="4"/>
  <c r="S220" i="4"/>
  <c r="S470" i="4"/>
  <c r="R199" i="5"/>
  <c r="S47" i="3"/>
  <c r="R102" i="3"/>
  <c r="S173" i="3"/>
  <c r="S246" i="3"/>
  <c r="S322" i="3"/>
  <c r="S82" i="4"/>
  <c r="S101" i="4"/>
  <c r="R171" i="4"/>
  <c r="S195" i="4"/>
  <c r="R195" i="4"/>
  <c r="R212" i="4"/>
  <c r="S230" i="4"/>
  <c r="R272" i="4"/>
  <c r="S272" i="4"/>
  <c r="R289" i="4"/>
  <c r="S352" i="4"/>
  <c r="R371" i="4"/>
  <c r="S371" i="4"/>
  <c r="R405" i="4"/>
  <c r="R414" i="4"/>
  <c r="S461" i="4"/>
  <c r="S20" i="5"/>
  <c r="R32" i="5"/>
  <c r="S32" i="5"/>
  <c r="S70" i="5"/>
  <c r="R70" i="5"/>
  <c r="S210" i="5"/>
  <c r="S232" i="5"/>
  <c r="R232" i="5"/>
  <c r="S438" i="5"/>
  <c r="R461" i="5"/>
  <c r="S471" i="5"/>
  <c r="U471" i="5" s="1"/>
  <c r="W471" i="5" s="1"/>
  <c r="Y471" i="5" s="1"/>
  <c r="AA471" i="5" s="1"/>
  <c r="AC471" i="5" s="1"/>
  <c r="AE471" i="5" s="1"/>
  <c r="AG471" i="5" s="1"/>
  <c r="AI471" i="5" s="1"/>
  <c r="AK471" i="5" s="1"/>
  <c r="AM471" i="5" s="1"/>
  <c r="AO471" i="5" s="1"/>
  <c r="AQ471" i="5" s="1"/>
  <c r="AS471" i="5" s="1"/>
  <c r="AU471" i="5" s="1"/>
  <c r="AW471" i="5" s="1"/>
  <c r="AY471" i="5" s="1"/>
  <c r="BA471" i="5" s="1"/>
  <c r="BC471" i="5" s="1"/>
  <c r="BE471" i="5" s="1"/>
  <c r="BG471" i="5" s="1"/>
  <c r="BI471" i="5" s="1"/>
  <c r="BK471" i="5" s="1"/>
  <c r="BM471" i="5" s="1"/>
  <c r="BO471" i="5" s="1"/>
  <c r="BQ471" i="5" s="1"/>
  <c r="BS471" i="5" s="1"/>
  <c r="BU471" i="5" s="1"/>
  <c r="BW471" i="5" s="1"/>
  <c r="BY471" i="5" s="1"/>
  <c r="CA471" i="5" s="1"/>
  <c r="CC471" i="5" s="1"/>
  <c r="CE471" i="5" s="1"/>
  <c r="CG471" i="5" s="1"/>
  <c r="CI471" i="5" s="1"/>
  <c r="CK471" i="5" s="1"/>
  <c r="CM471" i="5" s="1"/>
  <c r="CO471" i="5" s="1"/>
  <c r="CQ471" i="5" s="1"/>
  <c r="CS471" i="5" s="1"/>
  <c r="CU471" i="5" s="1"/>
  <c r="CW471" i="5" s="1"/>
  <c r="CY471" i="5" s="1"/>
  <c r="DA471" i="5" s="1"/>
  <c r="DC471" i="5" s="1"/>
  <c r="DE471" i="5" s="1"/>
  <c r="DG471" i="5" s="1"/>
  <c r="DI471" i="5" s="1"/>
  <c r="DK471" i="5" s="1"/>
  <c r="DM471" i="5" s="1"/>
  <c r="DO471" i="5" s="1"/>
  <c r="DQ471" i="5" s="1"/>
  <c r="DS471" i="5" s="1"/>
  <c r="DU471" i="5" s="1"/>
  <c r="DW471" i="5" s="1"/>
  <c r="DY471" i="5" s="1"/>
  <c r="EA471" i="5" s="1"/>
  <c r="EC471" i="5" s="1"/>
  <c r="EE471" i="5" s="1"/>
  <c r="EG471" i="5" s="1"/>
  <c r="EI471" i="5" s="1"/>
  <c r="EK471" i="5" s="1"/>
  <c r="EM471" i="5" s="1"/>
  <c r="EO471" i="5" s="1"/>
  <c r="EQ471" i="5" s="1"/>
  <c r="ES471" i="5" s="1"/>
  <c r="EU471" i="5" s="1"/>
  <c r="EW471" i="5" s="1"/>
  <c r="EY471" i="5" s="1"/>
  <c r="FA471" i="5" s="1"/>
  <c r="FC471" i="5" s="1"/>
  <c r="FE471" i="5" s="1"/>
  <c r="FG471" i="5" s="1"/>
  <c r="FI471" i="5" s="1"/>
  <c r="FK471" i="5" s="1"/>
  <c r="FM471" i="5" s="1"/>
  <c r="FO471" i="5" s="1"/>
  <c r="FQ471" i="5" s="1"/>
  <c r="FS471" i="5" s="1"/>
  <c r="FU471" i="5" s="1"/>
  <c r="FW471" i="5" s="1"/>
  <c r="FY471" i="5" s="1"/>
  <c r="GA471" i="5" s="1"/>
  <c r="GC471" i="5" s="1"/>
  <c r="GE471" i="5" s="1"/>
  <c r="GG471" i="5" s="1"/>
  <c r="GI471" i="5" s="1"/>
  <c r="GK471" i="5" s="1"/>
  <c r="GM471" i="5" s="1"/>
  <c r="GO471" i="5" s="1"/>
  <c r="GQ471" i="5" s="1"/>
  <c r="GS471" i="5" s="1"/>
  <c r="GU471" i="5" s="1"/>
  <c r="GW471" i="5" s="1"/>
  <c r="GY471" i="5" s="1"/>
  <c r="HA471" i="5" s="1"/>
  <c r="HC471" i="5" s="1"/>
  <c r="HE471" i="5" s="1"/>
  <c r="HG471" i="5" s="1"/>
  <c r="HI471" i="5" s="1"/>
  <c r="HK471" i="5" s="1"/>
  <c r="HM471" i="5" s="1"/>
  <c r="HO471" i="5" s="1"/>
  <c r="HQ471" i="5" s="1"/>
  <c r="HS471" i="5" s="1"/>
  <c r="HU471" i="5" s="1"/>
  <c r="HW471" i="5" s="1"/>
  <c r="HY471" i="5" s="1"/>
  <c r="IA471" i="5" s="1"/>
  <c r="IC471" i="5" s="1"/>
  <c r="IE471" i="5" s="1"/>
  <c r="IG471" i="5" s="1"/>
  <c r="II471" i="5" s="1"/>
  <c r="IK471" i="5" s="1"/>
  <c r="IM471" i="5" s="1"/>
  <c r="IO471" i="5" s="1"/>
  <c r="IQ471" i="5" s="1"/>
  <c r="IS471" i="5" s="1"/>
  <c r="IU471" i="5" s="1"/>
  <c r="IW471" i="5" s="1"/>
  <c r="IY471" i="5" s="1"/>
  <c r="JA471" i="5" s="1"/>
  <c r="JC471" i="5" s="1"/>
  <c r="JE471" i="5" s="1"/>
  <c r="JG471" i="5" s="1"/>
  <c r="JI471" i="5" s="1"/>
  <c r="JK471" i="5" s="1"/>
  <c r="JM471" i="5" s="1"/>
  <c r="JO471" i="5" s="1"/>
  <c r="JQ471" i="5" s="1"/>
  <c r="JS471" i="5" s="1"/>
  <c r="JU471" i="5" s="1"/>
  <c r="JW471" i="5" s="1"/>
  <c r="JY471" i="5" s="1"/>
  <c r="KA471" i="5" s="1"/>
  <c r="KC471" i="5" s="1"/>
  <c r="KE471" i="5" s="1"/>
  <c r="KG471" i="5" s="1"/>
  <c r="KI471" i="5" s="1"/>
  <c r="KK471" i="5" s="1"/>
  <c r="KM471" i="5" s="1"/>
  <c r="KO471" i="5" s="1"/>
  <c r="KQ471" i="5" s="1"/>
  <c r="KS471" i="5" s="1"/>
  <c r="KU471" i="5" s="1"/>
  <c r="KW471" i="5" s="1"/>
  <c r="KY471" i="5" s="1"/>
  <c r="LA471" i="5" s="1"/>
  <c r="LC471" i="5" s="1"/>
  <c r="LE471" i="5" s="1"/>
  <c r="LG471" i="5" s="1"/>
  <c r="LI471" i="5" s="1"/>
  <c r="LK471" i="5" s="1"/>
  <c r="LM471" i="5" s="1"/>
  <c r="LO471" i="5" s="1"/>
  <c r="LQ471" i="5" s="1"/>
  <c r="LS471" i="5" s="1"/>
  <c r="LU471" i="5" s="1"/>
  <c r="LW471" i="5" s="1"/>
  <c r="LY471" i="5" s="1"/>
  <c r="MA471" i="5" s="1"/>
  <c r="MC471" i="5" s="1"/>
  <c r="ME471" i="5" s="1"/>
  <c r="MG471" i="5" s="1"/>
  <c r="MI471" i="5" s="1"/>
  <c r="MK471" i="5" s="1"/>
  <c r="MM471" i="5" s="1"/>
  <c r="MO471" i="5" s="1"/>
  <c r="MQ471" i="5" s="1"/>
  <c r="MS471" i="5" s="1"/>
  <c r="MU471" i="5" s="1"/>
  <c r="MW471" i="5" s="1"/>
  <c r="MY471" i="5" s="1"/>
  <c r="NA471" i="5" s="1"/>
  <c r="NC471" i="5" s="1"/>
  <c r="NE471" i="5" s="1"/>
  <c r="NG471" i="5" s="1"/>
  <c r="NI471" i="5" s="1"/>
  <c r="NK471" i="5" s="1"/>
  <c r="NM471" i="5" s="1"/>
  <c r="NO471" i="5" s="1"/>
  <c r="NQ471" i="5" s="1"/>
  <c r="NS471" i="5" s="1"/>
  <c r="NU471" i="5" s="1"/>
  <c r="NW471" i="5" s="1"/>
  <c r="NY471" i="5" s="1"/>
  <c r="OA471" i="5" s="1"/>
  <c r="OC471" i="5" s="1"/>
  <c r="OE471" i="5" s="1"/>
  <c r="OG471" i="5" s="1"/>
  <c r="OI471" i="5" s="1"/>
  <c r="OK471" i="5" s="1"/>
  <c r="OM471" i="5" s="1"/>
  <c r="OO471" i="5" s="1"/>
  <c r="OQ471" i="5" s="1"/>
  <c r="OS471" i="5" s="1"/>
  <c r="OU471" i="5" s="1"/>
  <c r="OW471" i="5" s="1"/>
  <c r="OY471" i="5" s="1"/>
  <c r="PA471" i="5" s="1"/>
  <c r="PC471" i="5" s="1"/>
  <c r="PE471" i="5" s="1"/>
  <c r="PG471" i="5" s="1"/>
  <c r="PI471" i="5" s="1"/>
  <c r="PK471" i="5" s="1"/>
  <c r="PM471" i="5" s="1"/>
  <c r="PO471" i="5" s="1"/>
  <c r="PQ471" i="5" s="1"/>
  <c r="PS471" i="5" s="1"/>
  <c r="PU471" i="5" s="1"/>
  <c r="PW471" i="5" s="1"/>
  <c r="PY471" i="5" s="1"/>
  <c r="QA471" i="5" s="1"/>
  <c r="QC471" i="5" s="1"/>
  <c r="QE471" i="5" s="1"/>
  <c r="QG471" i="5" s="1"/>
  <c r="QI471" i="5" s="1"/>
  <c r="QK471" i="5" s="1"/>
  <c r="QM471" i="5" s="1"/>
  <c r="QO471" i="5" s="1"/>
  <c r="QQ471" i="5" s="1"/>
  <c r="QS471" i="5" s="1"/>
  <c r="QU471" i="5" s="1"/>
  <c r="QW471" i="5" s="1"/>
  <c r="QY471" i="5" s="1"/>
  <c r="RA471" i="5" s="1"/>
  <c r="RC471" i="5" s="1"/>
  <c r="RE471" i="5" s="1"/>
  <c r="RG471" i="5" s="1"/>
  <c r="RI471" i="5" s="1"/>
  <c r="RK471" i="5" s="1"/>
  <c r="RM471" i="5" s="1"/>
  <c r="RO471" i="5" s="1"/>
  <c r="RQ471" i="5" s="1"/>
  <c r="RS471" i="5" s="1"/>
  <c r="RU471" i="5" s="1"/>
  <c r="RW471" i="5" s="1"/>
  <c r="RY471" i="5" s="1"/>
  <c r="SA471" i="5" s="1"/>
  <c r="SC471" i="5" s="1"/>
  <c r="SE471" i="5" s="1"/>
  <c r="SG471" i="5" s="1"/>
  <c r="SI471" i="5" s="1"/>
  <c r="SK471" i="5" s="1"/>
  <c r="SM471" i="5" s="1"/>
  <c r="SO471" i="5" s="1"/>
  <c r="SQ471" i="5" s="1"/>
  <c r="SS471" i="5" s="1"/>
  <c r="SU471" i="5" s="1"/>
  <c r="SW471" i="5" s="1"/>
  <c r="SY471" i="5" s="1"/>
  <c r="TA471" i="5" s="1"/>
  <c r="TC471" i="5" s="1"/>
  <c r="TE471" i="5" s="1"/>
  <c r="TG471" i="5" s="1"/>
  <c r="TI471" i="5" s="1"/>
  <c r="TK471" i="5" s="1"/>
  <c r="TM471" i="5" s="1"/>
  <c r="TO471" i="5" s="1"/>
  <c r="TQ471" i="5" s="1"/>
  <c r="TS471" i="5" s="1"/>
  <c r="TU471" i="5" s="1"/>
  <c r="TW471" i="5" s="1"/>
  <c r="TY471" i="5" s="1"/>
  <c r="UA471" i="5" s="1"/>
  <c r="UC471" i="5" s="1"/>
  <c r="UE471" i="5" s="1"/>
  <c r="UG471" i="5" s="1"/>
  <c r="UI471" i="5" s="1"/>
  <c r="UK471" i="5" s="1"/>
  <c r="UM471" i="5" s="1"/>
  <c r="UO471" i="5" s="1"/>
  <c r="UQ471" i="5" s="1"/>
  <c r="US471" i="5" s="1"/>
  <c r="UU471" i="5" s="1"/>
  <c r="UW471" i="5" s="1"/>
  <c r="UY471" i="5" s="1"/>
  <c r="VA471" i="5" s="1"/>
  <c r="VC471" i="5" s="1"/>
  <c r="VE471" i="5" s="1"/>
  <c r="VG471" i="5" s="1"/>
  <c r="VI471" i="5" s="1"/>
  <c r="VK471" i="5" s="1"/>
  <c r="VM471" i="5" s="1"/>
  <c r="VO471" i="5" s="1"/>
  <c r="VQ471" i="5" s="1"/>
  <c r="VS471" i="5" s="1"/>
  <c r="VU471" i="5" s="1"/>
  <c r="VW471" i="5" s="1"/>
  <c r="VY471" i="5" s="1"/>
  <c r="WA471" i="5" s="1"/>
  <c r="WC471" i="5" s="1"/>
  <c r="WE471" i="5" s="1"/>
  <c r="WG471" i="5" s="1"/>
  <c r="WI471" i="5" s="1"/>
  <c r="WK471" i="5" s="1"/>
  <c r="WM471" i="5" s="1"/>
  <c r="WO471" i="5" s="1"/>
  <c r="WQ471" i="5" s="1"/>
  <c r="WS471" i="5" s="1"/>
  <c r="WU471" i="5" s="1"/>
  <c r="WW471" i="5" s="1"/>
  <c r="WY471" i="5" s="1"/>
  <c r="XA471" i="5" s="1"/>
  <c r="XC471" i="5" s="1"/>
  <c r="XE471" i="5" s="1"/>
  <c r="XG471" i="5" s="1"/>
  <c r="XI471" i="5" s="1"/>
  <c r="XK471" i="5" s="1"/>
  <c r="XM471" i="5" s="1"/>
  <c r="XO471" i="5" s="1"/>
  <c r="XQ471" i="5" s="1"/>
  <c r="XS471" i="5" s="1"/>
  <c r="XU471" i="5" s="1"/>
  <c r="XW471" i="5" s="1"/>
  <c r="XY471" i="5" s="1"/>
  <c r="YA471" i="5" s="1"/>
  <c r="YC471" i="5" s="1"/>
  <c r="YE471" i="5" s="1"/>
  <c r="YG471" i="5" s="1"/>
  <c r="YI471" i="5" s="1"/>
  <c r="YK471" i="5" s="1"/>
  <c r="YM471" i="5" s="1"/>
  <c r="YO471" i="5" s="1"/>
  <c r="YQ471" i="5" s="1"/>
  <c r="YS471" i="5" s="1"/>
  <c r="YU471" i="5" s="1"/>
  <c r="YW471" i="5" s="1"/>
  <c r="YY471" i="5" s="1"/>
  <c r="ZA471" i="5" s="1"/>
  <c r="ZC471" i="5" s="1"/>
  <c r="ZE471" i="5" s="1"/>
  <c r="ZG471" i="5" s="1"/>
  <c r="ZI471" i="5" s="1"/>
  <c r="ZK471" i="5" s="1"/>
  <c r="ZM471" i="5" s="1"/>
  <c r="ZO471" i="5" s="1"/>
  <c r="ZQ471" i="5" s="1"/>
  <c r="ZS471" i="5" s="1"/>
  <c r="ZU471" i="5" s="1"/>
  <c r="ZW471" i="5" s="1"/>
  <c r="ZY471" i="5" s="1"/>
  <c r="AAA471" i="5" s="1"/>
  <c r="AAC471" i="5" s="1"/>
  <c r="AAE471" i="5" s="1"/>
  <c r="AAG471" i="5" s="1"/>
  <c r="AAI471" i="5" s="1"/>
  <c r="AAK471" i="5" s="1"/>
  <c r="AAM471" i="5" s="1"/>
  <c r="AAO471" i="5" s="1"/>
  <c r="AAQ471" i="5" s="1"/>
  <c r="AAS471" i="5" s="1"/>
  <c r="AAU471" i="5" s="1"/>
  <c r="AAW471" i="5" s="1"/>
  <c r="AAY471" i="5" s="1"/>
  <c r="ABA471" i="5" s="1"/>
  <c r="ABC471" i="5" s="1"/>
  <c r="ABE471" i="5" s="1"/>
  <c r="ABG471" i="5" s="1"/>
  <c r="ABI471" i="5" s="1"/>
  <c r="ABK471" i="5" s="1"/>
  <c r="ABM471" i="5" s="1"/>
  <c r="ABO471" i="5" s="1"/>
  <c r="ABQ471" i="5" s="1"/>
  <c r="ABS471" i="5" s="1"/>
  <c r="ABU471" i="5" s="1"/>
  <c r="ABW471" i="5" s="1"/>
  <c r="ABY471" i="5" s="1"/>
  <c r="ACA471" i="5" s="1"/>
  <c r="ACC471" i="5" s="1"/>
  <c r="ACE471" i="5" s="1"/>
  <c r="ACG471" i="5" s="1"/>
  <c r="ACI471" i="5" s="1"/>
  <c r="ACK471" i="5" s="1"/>
  <c r="ACM471" i="5" s="1"/>
  <c r="ACO471" i="5" s="1"/>
  <c r="ACQ471" i="5" s="1"/>
  <c r="ACS471" i="5" s="1"/>
  <c r="ACU471" i="5" s="1"/>
  <c r="ACW471" i="5" s="1"/>
  <c r="ACY471" i="5" s="1"/>
  <c r="ADA471" i="5" s="1"/>
  <c r="ADC471" i="5" s="1"/>
  <c r="ADE471" i="5" s="1"/>
  <c r="ADG471" i="5" s="1"/>
  <c r="ADI471" i="5" s="1"/>
  <c r="ADK471" i="5" s="1"/>
  <c r="ADM471" i="5" s="1"/>
  <c r="ADO471" i="5" s="1"/>
  <c r="ADQ471" i="5" s="1"/>
  <c r="ADS471" i="5" s="1"/>
  <c r="ADU471" i="5" s="1"/>
  <c r="ADW471" i="5" s="1"/>
  <c r="ADY471" i="5" s="1"/>
  <c r="AEA471" i="5" s="1"/>
  <c r="AEC471" i="5" s="1"/>
  <c r="AEE471" i="5" s="1"/>
  <c r="AEG471" i="5" s="1"/>
  <c r="AEI471" i="5" s="1"/>
  <c r="AEK471" i="5" s="1"/>
  <c r="AEM471" i="5" s="1"/>
  <c r="AEO471" i="5" s="1"/>
  <c r="AEQ471" i="5" s="1"/>
  <c r="AES471" i="5" s="1"/>
  <c r="AEU471" i="5" s="1"/>
  <c r="AEW471" i="5" s="1"/>
  <c r="AEY471" i="5" s="1"/>
  <c r="AFA471" i="5" s="1"/>
  <c r="AFC471" i="5" s="1"/>
  <c r="AFE471" i="5" s="1"/>
  <c r="AFG471" i="5" s="1"/>
  <c r="AFI471" i="5" s="1"/>
  <c r="AFK471" i="5" s="1"/>
  <c r="AFM471" i="5" s="1"/>
  <c r="AFO471" i="5" s="1"/>
  <c r="AFQ471" i="5" s="1"/>
  <c r="AFS471" i="5" s="1"/>
  <c r="AFU471" i="5" s="1"/>
  <c r="AFW471" i="5" s="1"/>
  <c r="AFY471" i="5" s="1"/>
  <c r="AGA471" i="5" s="1"/>
  <c r="AGC471" i="5" s="1"/>
  <c r="AGE471" i="5" s="1"/>
  <c r="AGG471" i="5" s="1"/>
  <c r="AGI471" i="5" s="1"/>
  <c r="AGK471" i="5" s="1"/>
  <c r="AGM471" i="5" s="1"/>
  <c r="AGO471" i="5" s="1"/>
  <c r="AGQ471" i="5" s="1"/>
  <c r="AGS471" i="5" s="1"/>
  <c r="AGU471" i="5" s="1"/>
  <c r="AGW471" i="5" s="1"/>
  <c r="AGY471" i="5" s="1"/>
  <c r="AHA471" i="5" s="1"/>
  <c r="AHC471" i="5" s="1"/>
  <c r="AHE471" i="5" s="1"/>
  <c r="AHG471" i="5" s="1"/>
  <c r="AHI471" i="5" s="1"/>
  <c r="AHK471" i="5" s="1"/>
  <c r="AHM471" i="5" s="1"/>
  <c r="AHO471" i="5" s="1"/>
  <c r="AHQ471" i="5" s="1"/>
  <c r="AHS471" i="5" s="1"/>
  <c r="AHU471" i="5" s="1"/>
  <c r="AHW471" i="5" s="1"/>
  <c r="AHY471" i="5" s="1"/>
  <c r="AIA471" i="5" s="1"/>
  <c r="AIC471" i="5" s="1"/>
  <c r="AIE471" i="5" s="1"/>
  <c r="AIG471" i="5" s="1"/>
  <c r="AII471" i="5" s="1"/>
  <c r="AIK471" i="5" s="1"/>
  <c r="AIM471" i="5" s="1"/>
  <c r="AIO471" i="5" s="1"/>
  <c r="AIQ471" i="5" s="1"/>
  <c r="AIS471" i="5" s="1"/>
  <c r="AIU471" i="5" s="1"/>
  <c r="AIW471" i="5" s="1"/>
  <c r="AIY471" i="5" s="1"/>
  <c r="AJA471" i="5" s="1"/>
  <c r="AJC471" i="5" s="1"/>
  <c r="AJE471" i="5" s="1"/>
  <c r="AJG471" i="5" s="1"/>
  <c r="AJI471" i="5" s="1"/>
  <c r="AJK471" i="5" s="1"/>
  <c r="AJM471" i="5" s="1"/>
  <c r="AJO471" i="5" s="1"/>
  <c r="AJQ471" i="5" s="1"/>
  <c r="AJS471" i="5" s="1"/>
  <c r="AJU471" i="5" s="1"/>
  <c r="AJW471" i="5" s="1"/>
  <c r="AJY471" i="5" s="1"/>
  <c r="AKA471" i="5" s="1"/>
  <c r="AKC471" i="5" s="1"/>
  <c r="AKE471" i="5" s="1"/>
  <c r="AKG471" i="5" s="1"/>
  <c r="AKI471" i="5" s="1"/>
  <c r="AKK471" i="5" s="1"/>
  <c r="AKM471" i="5" s="1"/>
  <c r="AKO471" i="5" s="1"/>
  <c r="AKQ471" i="5" s="1"/>
  <c r="AKS471" i="5" s="1"/>
  <c r="AKU471" i="5" s="1"/>
  <c r="AKW471" i="5" s="1"/>
  <c r="AKY471" i="5" s="1"/>
  <c r="ALA471" i="5" s="1"/>
  <c r="ALC471" i="5" s="1"/>
  <c r="ALE471" i="5" s="1"/>
  <c r="ALG471" i="5" s="1"/>
  <c r="ALI471" i="5" s="1"/>
  <c r="ALK471" i="5" s="1"/>
  <c r="ALM471" i="5" s="1"/>
  <c r="ALO471" i="5" s="1"/>
  <c r="ALQ471" i="5" s="1"/>
  <c r="ALS471" i="5" s="1"/>
  <c r="ALU471" i="5" s="1"/>
  <c r="ALW471" i="5" s="1"/>
  <c r="ALY471" i="5" s="1"/>
  <c r="AMA471" i="5" s="1"/>
  <c r="AMC471" i="5" s="1"/>
  <c r="AME471" i="5" s="1"/>
  <c r="AMG471" i="5" s="1"/>
  <c r="AMI471" i="5" s="1"/>
  <c r="AMK471" i="5" s="1"/>
  <c r="AMM471" i="5" s="1"/>
  <c r="AMO471" i="5" s="1"/>
  <c r="AMQ471" i="5" s="1"/>
  <c r="AMS471" i="5" s="1"/>
  <c r="AMU471" i="5" s="1"/>
  <c r="AMW471" i="5" s="1"/>
  <c r="AMY471" i="5" s="1"/>
  <c r="ANA471" i="5" s="1"/>
  <c r="ANC471" i="5" s="1"/>
  <c r="ANE471" i="5" s="1"/>
  <c r="ANG471" i="5" s="1"/>
  <c r="ANI471" i="5" s="1"/>
  <c r="ANK471" i="5" s="1"/>
  <c r="ANM471" i="5" s="1"/>
  <c r="ANO471" i="5" s="1"/>
  <c r="ANQ471" i="5" s="1"/>
  <c r="ANS471" i="5" s="1"/>
  <c r="ANU471" i="5" s="1"/>
  <c r="ANW471" i="5" s="1"/>
  <c r="ANY471" i="5" s="1"/>
  <c r="AOA471" i="5" s="1"/>
  <c r="AOC471" i="5" s="1"/>
  <c r="AOE471" i="5" s="1"/>
  <c r="AOG471" i="5" s="1"/>
  <c r="AOI471" i="5" s="1"/>
  <c r="AOK471" i="5" s="1"/>
  <c r="AOM471" i="5" s="1"/>
  <c r="AOO471" i="5" s="1"/>
  <c r="AOQ471" i="5" s="1"/>
  <c r="AOS471" i="5" s="1"/>
  <c r="AOU471" i="5" s="1"/>
  <c r="AOW471" i="5" s="1"/>
  <c r="AOY471" i="5" s="1"/>
  <c r="APA471" i="5" s="1"/>
  <c r="APC471" i="5" s="1"/>
  <c r="APE471" i="5" s="1"/>
  <c r="APG471" i="5" s="1"/>
  <c r="API471" i="5" s="1"/>
  <c r="APK471" i="5" s="1"/>
  <c r="APM471" i="5" s="1"/>
  <c r="APO471" i="5" s="1"/>
  <c r="APQ471" i="5" s="1"/>
  <c r="APS471" i="5" s="1"/>
  <c r="APU471" i="5" s="1"/>
  <c r="APW471" i="5" s="1"/>
  <c r="APY471" i="5" s="1"/>
  <c r="AQA471" i="5" s="1"/>
  <c r="AQC471" i="5" s="1"/>
  <c r="AQE471" i="5" s="1"/>
  <c r="AQG471" i="5" s="1"/>
  <c r="AQI471" i="5" s="1"/>
  <c r="AQK471" i="5" s="1"/>
  <c r="AQM471" i="5" s="1"/>
  <c r="AQO471" i="5" s="1"/>
  <c r="AQQ471" i="5" s="1"/>
  <c r="AQS471" i="5" s="1"/>
  <c r="AQU471" i="5" s="1"/>
  <c r="AQW471" i="5" s="1"/>
  <c r="AQY471" i="5" s="1"/>
  <c r="ARA471" i="5" s="1"/>
  <c r="ARC471" i="5" s="1"/>
  <c r="ARE471" i="5" s="1"/>
  <c r="ARG471" i="5" s="1"/>
  <c r="ARI471" i="5" s="1"/>
  <c r="ARK471" i="5" s="1"/>
  <c r="ARM471" i="5" s="1"/>
  <c r="ARO471" i="5" s="1"/>
  <c r="ARQ471" i="5" s="1"/>
  <c r="ARS471" i="5" s="1"/>
  <c r="ARU471" i="5" s="1"/>
  <c r="ARW471" i="5" s="1"/>
  <c r="ARY471" i="5" s="1"/>
  <c r="ASA471" i="5" s="1"/>
  <c r="ASC471" i="5" s="1"/>
  <c r="ASE471" i="5" s="1"/>
  <c r="ASG471" i="5" s="1"/>
  <c r="ASI471" i="5" s="1"/>
  <c r="ASK471" i="5" s="1"/>
  <c r="ASM471" i="5" s="1"/>
  <c r="ASO471" i="5" s="1"/>
  <c r="ASQ471" i="5" s="1"/>
  <c r="ASS471" i="5" s="1"/>
  <c r="ASU471" i="5" s="1"/>
  <c r="ASW471" i="5" s="1"/>
  <c r="ASY471" i="5" s="1"/>
  <c r="ATA471" i="5" s="1"/>
  <c r="ATC471" i="5" s="1"/>
  <c r="ATE471" i="5" s="1"/>
  <c r="ATG471" i="5" s="1"/>
  <c r="ATI471" i="5" s="1"/>
  <c r="ATK471" i="5" s="1"/>
  <c r="ATM471" i="5" s="1"/>
  <c r="ATO471" i="5" s="1"/>
  <c r="ATQ471" i="5" s="1"/>
  <c r="ATS471" i="5" s="1"/>
  <c r="ATU471" i="5" s="1"/>
  <c r="ATW471" i="5" s="1"/>
  <c r="ATY471" i="5" s="1"/>
  <c r="AUA471" i="5" s="1"/>
  <c r="AUC471" i="5" s="1"/>
  <c r="AUE471" i="5" s="1"/>
  <c r="AUG471" i="5" s="1"/>
  <c r="AUI471" i="5" s="1"/>
  <c r="AUK471" i="5" s="1"/>
  <c r="AUM471" i="5" s="1"/>
  <c r="AUO471" i="5" s="1"/>
  <c r="AUQ471" i="5" s="1"/>
  <c r="AUS471" i="5" s="1"/>
  <c r="AUU471" i="5" s="1"/>
  <c r="AUW471" i="5" s="1"/>
  <c r="AUY471" i="5" s="1"/>
  <c r="AVA471" i="5" s="1"/>
  <c r="AVC471" i="5" s="1"/>
  <c r="AVE471" i="5" s="1"/>
  <c r="AVG471" i="5" s="1"/>
  <c r="AVI471" i="5" s="1"/>
  <c r="AVK471" i="5" s="1"/>
  <c r="AVM471" i="5" s="1"/>
  <c r="AVO471" i="5" s="1"/>
  <c r="AVQ471" i="5" s="1"/>
  <c r="AVS471" i="5" s="1"/>
  <c r="AVU471" i="5" s="1"/>
  <c r="AVW471" i="5" s="1"/>
  <c r="AVY471" i="5" s="1"/>
  <c r="AWA471" i="5" s="1"/>
  <c r="AWC471" i="5" s="1"/>
  <c r="AWE471" i="5" s="1"/>
  <c r="AWG471" i="5" s="1"/>
  <c r="AWI471" i="5" s="1"/>
  <c r="AWK471" i="5" s="1"/>
  <c r="AWM471" i="5" s="1"/>
  <c r="AWO471" i="5" s="1"/>
  <c r="AWQ471" i="5" s="1"/>
  <c r="AWS471" i="5" s="1"/>
  <c r="AWU471" i="5" s="1"/>
  <c r="AWW471" i="5" s="1"/>
  <c r="AWY471" i="5" s="1"/>
  <c r="AXA471" i="5" s="1"/>
  <c r="AXC471" i="5" s="1"/>
  <c r="AXE471" i="5" s="1"/>
  <c r="AXG471" i="5" s="1"/>
  <c r="AXI471" i="5" s="1"/>
  <c r="AXK471" i="5" s="1"/>
  <c r="AXM471" i="5" s="1"/>
  <c r="AXO471" i="5" s="1"/>
  <c r="AXQ471" i="5" s="1"/>
  <c r="AXS471" i="5" s="1"/>
  <c r="AXU471" i="5" s="1"/>
  <c r="AXW471" i="5" s="1"/>
  <c r="AXY471" i="5" s="1"/>
  <c r="AYA471" i="5" s="1"/>
  <c r="AYC471" i="5" s="1"/>
  <c r="AYE471" i="5" s="1"/>
  <c r="AYG471" i="5" s="1"/>
  <c r="AYI471" i="5" s="1"/>
  <c r="AYK471" i="5" s="1"/>
  <c r="AYM471" i="5" s="1"/>
  <c r="AYO471" i="5" s="1"/>
  <c r="AYQ471" i="5" s="1"/>
  <c r="AYS471" i="5" s="1"/>
  <c r="AYU471" i="5" s="1"/>
  <c r="AYW471" i="5" s="1"/>
  <c r="AYY471" i="5" s="1"/>
  <c r="AZA471" i="5" s="1"/>
  <c r="AZC471" i="5" s="1"/>
  <c r="AZE471" i="5" s="1"/>
  <c r="AZG471" i="5" s="1"/>
  <c r="AZI471" i="5" s="1"/>
  <c r="AZK471" i="5" s="1"/>
  <c r="AZM471" i="5" s="1"/>
  <c r="AZO471" i="5" s="1"/>
  <c r="AZQ471" i="5" s="1"/>
  <c r="AZS471" i="5" s="1"/>
  <c r="AZU471" i="5" s="1"/>
  <c r="AZW471" i="5" s="1"/>
  <c r="AZY471" i="5" s="1"/>
  <c r="BAA471" i="5" s="1"/>
  <c r="BAC471" i="5" s="1"/>
  <c r="BAE471" i="5" s="1"/>
  <c r="BAG471" i="5" s="1"/>
  <c r="BAI471" i="5" s="1"/>
  <c r="BAK471" i="5" s="1"/>
  <c r="BAM471" i="5" s="1"/>
  <c r="BAO471" i="5" s="1"/>
  <c r="BAQ471" i="5" s="1"/>
  <c r="BAS471" i="5" s="1"/>
  <c r="BAU471" i="5" s="1"/>
  <c r="BAW471" i="5" s="1"/>
  <c r="BAY471" i="5" s="1"/>
  <c r="BBA471" i="5" s="1"/>
  <c r="BBC471" i="5" s="1"/>
  <c r="BBE471" i="5" s="1"/>
  <c r="BBG471" i="5" s="1"/>
  <c r="BBI471" i="5" s="1"/>
  <c r="BBK471" i="5" s="1"/>
  <c r="BBM471" i="5" s="1"/>
  <c r="BBO471" i="5" s="1"/>
  <c r="BBQ471" i="5" s="1"/>
  <c r="BBS471" i="5" s="1"/>
  <c r="BBU471" i="5" s="1"/>
  <c r="BBW471" i="5" s="1"/>
  <c r="BBY471" i="5" s="1"/>
  <c r="BCA471" i="5" s="1"/>
  <c r="BCC471" i="5" s="1"/>
  <c r="BCE471" i="5" s="1"/>
  <c r="BCG471" i="5" s="1"/>
  <c r="BCI471" i="5" s="1"/>
  <c r="BCK471" i="5" s="1"/>
  <c r="BCM471" i="5" s="1"/>
  <c r="BCO471" i="5" s="1"/>
  <c r="BCQ471" i="5" s="1"/>
  <c r="BCS471" i="5" s="1"/>
  <c r="BCU471" i="5" s="1"/>
  <c r="BCW471" i="5" s="1"/>
  <c r="BCY471" i="5" s="1"/>
  <c r="BDA471" i="5" s="1"/>
  <c r="BDC471" i="5" s="1"/>
  <c r="BDE471" i="5" s="1"/>
  <c r="BDG471" i="5" s="1"/>
  <c r="BDI471" i="5" s="1"/>
  <c r="BDK471" i="5" s="1"/>
  <c r="BDM471" i="5" s="1"/>
  <c r="BDO471" i="5" s="1"/>
  <c r="BDQ471" i="5" s="1"/>
  <c r="BDS471" i="5" s="1"/>
  <c r="BDU471" i="5" s="1"/>
  <c r="BDW471" i="5" s="1"/>
  <c r="BDY471" i="5" s="1"/>
  <c r="BEA471" i="5" s="1"/>
  <c r="BEC471" i="5" s="1"/>
  <c r="BEE471" i="5" s="1"/>
  <c r="BEG471" i="5" s="1"/>
  <c r="BEI471" i="5" s="1"/>
  <c r="BEK471" i="5" s="1"/>
  <c r="BEM471" i="5" s="1"/>
  <c r="BEO471" i="5" s="1"/>
  <c r="BEQ471" i="5" s="1"/>
  <c r="BES471" i="5" s="1"/>
  <c r="BEU471" i="5" s="1"/>
  <c r="BEW471" i="5" s="1"/>
  <c r="BEY471" i="5" s="1"/>
  <c r="BFA471" i="5" s="1"/>
  <c r="BFC471" i="5" s="1"/>
  <c r="BFE471" i="5" s="1"/>
  <c r="BFG471" i="5" s="1"/>
  <c r="BFI471" i="5" s="1"/>
  <c r="BFK471" i="5" s="1"/>
  <c r="BFM471" i="5" s="1"/>
  <c r="BFO471" i="5" s="1"/>
  <c r="BFQ471" i="5" s="1"/>
  <c r="BFS471" i="5" s="1"/>
  <c r="BFU471" i="5" s="1"/>
  <c r="BFW471" i="5" s="1"/>
  <c r="BFY471" i="5" s="1"/>
  <c r="BGA471" i="5" s="1"/>
  <c r="BGC471" i="5" s="1"/>
  <c r="BGE471" i="5" s="1"/>
  <c r="BGG471" i="5" s="1"/>
  <c r="BGI471" i="5" s="1"/>
  <c r="BGK471" i="5" s="1"/>
  <c r="BGM471" i="5" s="1"/>
  <c r="BGO471" i="5" s="1"/>
  <c r="BGQ471" i="5" s="1"/>
  <c r="BGS471" i="5" s="1"/>
  <c r="BGU471" i="5" s="1"/>
  <c r="BGW471" i="5" s="1"/>
  <c r="BGY471" i="5" s="1"/>
  <c r="BHA471" i="5" s="1"/>
  <c r="BHC471" i="5" s="1"/>
  <c r="BHE471" i="5" s="1"/>
  <c r="BHG471" i="5" s="1"/>
  <c r="BHI471" i="5" s="1"/>
  <c r="BHK471" i="5" s="1"/>
  <c r="BHM471" i="5" s="1"/>
  <c r="BHO471" i="5" s="1"/>
  <c r="BHQ471" i="5" s="1"/>
  <c r="BHS471" i="5" s="1"/>
  <c r="BHU471" i="5" s="1"/>
  <c r="BHW471" i="5" s="1"/>
  <c r="BHY471" i="5" s="1"/>
  <c r="BIA471" i="5" s="1"/>
  <c r="BIC471" i="5" s="1"/>
  <c r="BIE471" i="5" s="1"/>
  <c r="BIG471" i="5" s="1"/>
  <c r="BII471" i="5" s="1"/>
  <c r="BIK471" i="5" s="1"/>
  <c r="BIM471" i="5" s="1"/>
  <c r="BIO471" i="5" s="1"/>
  <c r="BIQ471" i="5" s="1"/>
  <c r="BIS471" i="5" s="1"/>
  <c r="BIU471" i="5" s="1"/>
  <c r="BIW471" i="5" s="1"/>
  <c r="BIY471" i="5" s="1"/>
  <c r="BJA471" i="5" s="1"/>
  <c r="BJC471" i="5" s="1"/>
  <c r="BJE471" i="5" s="1"/>
  <c r="BJG471" i="5" s="1"/>
  <c r="BJI471" i="5" s="1"/>
  <c r="BJK471" i="5" s="1"/>
  <c r="BJM471" i="5" s="1"/>
  <c r="BJO471" i="5" s="1"/>
  <c r="BJQ471" i="5" s="1"/>
  <c r="BJS471" i="5" s="1"/>
  <c r="BJU471" i="5" s="1"/>
  <c r="BJW471" i="5" s="1"/>
  <c r="BJY471" i="5" s="1"/>
  <c r="BKA471" i="5" s="1"/>
  <c r="BKC471" i="5" s="1"/>
  <c r="BKE471" i="5" s="1"/>
  <c r="BKG471" i="5" s="1"/>
  <c r="BKI471" i="5" s="1"/>
  <c r="BKK471" i="5" s="1"/>
  <c r="BKM471" i="5" s="1"/>
  <c r="BKO471" i="5" s="1"/>
  <c r="BKQ471" i="5" s="1"/>
  <c r="BKS471" i="5" s="1"/>
  <c r="BKU471" i="5" s="1"/>
  <c r="BKW471" i="5" s="1"/>
  <c r="BKY471" i="5" s="1"/>
  <c r="BLA471" i="5" s="1"/>
  <c r="BLC471" i="5" s="1"/>
  <c r="BLE471" i="5" s="1"/>
  <c r="BLG471" i="5" s="1"/>
  <c r="BLI471" i="5" s="1"/>
  <c r="BLK471" i="5" s="1"/>
  <c r="BLM471" i="5" s="1"/>
  <c r="BLO471" i="5" s="1"/>
  <c r="BLQ471" i="5" s="1"/>
  <c r="BLS471" i="5" s="1"/>
  <c r="BLU471" i="5" s="1"/>
  <c r="BLW471" i="5" s="1"/>
  <c r="BLY471" i="5" s="1"/>
  <c r="BMA471" i="5" s="1"/>
  <c r="BMC471" i="5" s="1"/>
  <c r="BME471" i="5" s="1"/>
  <c r="BMG471" i="5" s="1"/>
  <c r="BMI471" i="5" s="1"/>
  <c r="BMK471" i="5" s="1"/>
  <c r="BMM471" i="5" s="1"/>
  <c r="BMO471" i="5" s="1"/>
  <c r="BMQ471" i="5" s="1"/>
  <c r="BMS471" i="5" s="1"/>
  <c r="BMU471" i="5" s="1"/>
  <c r="BMW471" i="5" s="1"/>
  <c r="BMY471" i="5" s="1"/>
  <c r="BNA471" i="5" s="1"/>
  <c r="BNC471" i="5" s="1"/>
  <c r="BNE471" i="5" s="1"/>
  <c r="BNG471" i="5" s="1"/>
  <c r="BNI471" i="5" s="1"/>
  <c r="BNK471" i="5" s="1"/>
  <c r="BNM471" i="5" s="1"/>
  <c r="BNO471" i="5" s="1"/>
  <c r="BNQ471" i="5" s="1"/>
  <c r="BNS471" i="5" s="1"/>
  <c r="BNU471" i="5" s="1"/>
  <c r="BNW471" i="5" s="1"/>
  <c r="BNY471" i="5" s="1"/>
  <c r="BOA471" i="5" s="1"/>
  <c r="BOC471" i="5" s="1"/>
  <c r="BOE471" i="5" s="1"/>
  <c r="BOG471" i="5" s="1"/>
  <c r="BOI471" i="5" s="1"/>
  <c r="BOK471" i="5" s="1"/>
  <c r="BOM471" i="5" s="1"/>
  <c r="BOO471" i="5" s="1"/>
  <c r="BOQ471" i="5" s="1"/>
  <c r="BOS471" i="5" s="1"/>
  <c r="BOU471" i="5" s="1"/>
  <c r="BOW471" i="5" s="1"/>
  <c r="BOY471" i="5" s="1"/>
  <c r="BPA471" i="5" s="1"/>
  <c r="BPC471" i="5" s="1"/>
  <c r="BPE471" i="5" s="1"/>
  <c r="BPG471" i="5" s="1"/>
  <c r="BPI471" i="5" s="1"/>
  <c r="BPK471" i="5" s="1"/>
  <c r="BPM471" i="5" s="1"/>
  <c r="BPO471" i="5" s="1"/>
  <c r="BPQ471" i="5" s="1"/>
  <c r="BPS471" i="5" s="1"/>
  <c r="BPU471" i="5" s="1"/>
  <c r="BPW471" i="5" s="1"/>
  <c r="BPY471" i="5" s="1"/>
  <c r="BQA471" i="5" s="1"/>
  <c r="BQC471" i="5" s="1"/>
  <c r="BQE471" i="5" s="1"/>
  <c r="BQG471" i="5" s="1"/>
  <c r="BQI471" i="5" s="1"/>
  <c r="BQK471" i="5" s="1"/>
  <c r="BQM471" i="5" s="1"/>
  <c r="BQO471" i="5" s="1"/>
  <c r="BQQ471" i="5" s="1"/>
  <c r="BQS471" i="5" s="1"/>
  <c r="BQU471" i="5" s="1"/>
  <c r="BQW471" i="5" s="1"/>
  <c r="BQY471" i="5" s="1"/>
  <c r="BRA471" i="5" s="1"/>
  <c r="BRC471" i="5" s="1"/>
  <c r="BRE471" i="5" s="1"/>
  <c r="BRG471" i="5" s="1"/>
  <c r="BRI471" i="5" s="1"/>
  <c r="BRK471" i="5" s="1"/>
  <c r="BRM471" i="5" s="1"/>
  <c r="BRO471" i="5" s="1"/>
  <c r="BRQ471" i="5" s="1"/>
  <c r="BRS471" i="5" s="1"/>
  <c r="BRU471" i="5" s="1"/>
  <c r="BRW471" i="5" s="1"/>
  <c r="BRY471" i="5" s="1"/>
  <c r="BSA471" i="5" s="1"/>
  <c r="BSC471" i="5" s="1"/>
  <c r="BSE471" i="5" s="1"/>
  <c r="BSG471" i="5" s="1"/>
  <c r="BSI471" i="5" s="1"/>
  <c r="BSK471" i="5" s="1"/>
  <c r="BSM471" i="5" s="1"/>
  <c r="BSO471" i="5" s="1"/>
  <c r="BSQ471" i="5" s="1"/>
  <c r="BSS471" i="5" s="1"/>
  <c r="BSU471" i="5" s="1"/>
  <c r="BSW471" i="5" s="1"/>
  <c r="BSY471" i="5" s="1"/>
  <c r="BTA471" i="5" s="1"/>
  <c r="BTC471" i="5" s="1"/>
  <c r="BTE471" i="5" s="1"/>
  <c r="BTG471" i="5" s="1"/>
  <c r="BTI471" i="5" s="1"/>
  <c r="BTK471" i="5" s="1"/>
  <c r="BTM471" i="5" s="1"/>
  <c r="BTO471" i="5" s="1"/>
  <c r="BTQ471" i="5" s="1"/>
  <c r="BTS471" i="5" s="1"/>
  <c r="BTU471" i="5" s="1"/>
  <c r="BTW471" i="5" s="1"/>
  <c r="BTY471" i="5" s="1"/>
  <c r="BUA471" i="5" s="1"/>
  <c r="BUC471" i="5" s="1"/>
  <c r="BUE471" i="5" s="1"/>
  <c r="BUG471" i="5" s="1"/>
  <c r="BUI471" i="5" s="1"/>
  <c r="BUK471" i="5" s="1"/>
  <c r="BUM471" i="5" s="1"/>
  <c r="BUO471" i="5" s="1"/>
  <c r="BUQ471" i="5" s="1"/>
  <c r="BUS471" i="5" s="1"/>
  <c r="BUU471" i="5" s="1"/>
  <c r="BUW471" i="5" s="1"/>
  <c r="BUY471" i="5" s="1"/>
  <c r="BVA471" i="5" s="1"/>
  <c r="BVC471" i="5" s="1"/>
  <c r="BVE471" i="5" s="1"/>
  <c r="BVG471" i="5" s="1"/>
  <c r="BVI471" i="5" s="1"/>
  <c r="BVK471" i="5" s="1"/>
  <c r="BVM471" i="5" s="1"/>
  <c r="BVO471" i="5" s="1"/>
  <c r="BVQ471" i="5" s="1"/>
  <c r="BVS471" i="5" s="1"/>
  <c r="BVU471" i="5" s="1"/>
  <c r="BVW471" i="5" s="1"/>
  <c r="BVY471" i="5" s="1"/>
  <c r="BWA471" i="5" s="1"/>
  <c r="BWC471" i="5" s="1"/>
  <c r="BWE471" i="5" s="1"/>
  <c r="BWG471" i="5" s="1"/>
  <c r="BWI471" i="5" s="1"/>
  <c r="BWK471" i="5" s="1"/>
  <c r="BWM471" i="5" s="1"/>
  <c r="BWO471" i="5" s="1"/>
  <c r="BWQ471" i="5" s="1"/>
  <c r="BWS471" i="5" s="1"/>
  <c r="BWU471" i="5" s="1"/>
  <c r="BWW471" i="5" s="1"/>
  <c r="BWY471" i="5" s="1"/>
  <c r="BXA471" i="5" s="1"/>
  <c r="BXC471" i="5" s="1"/>
  <c r="BXE471" i="5" s="1"/>
  <c r="BXG471" i="5" s="1"/>
  <c r="BXI471" i="5" s="1"/>
  <c r="BXK471" i="5" s="1"/>
  <c r="BXM471" i="5" s="1"/>
  <c r="BXO471" i="5" s="1"/>
  <c r="BXQ471" i="5" s="1"/>
  <c r="BXS471" i="5" s="1"/>
  <c r="BXU471" i="5" s="1"/>
  <c r="BXW471" i="5" s="1"/>
  <c r="BXY471" i="5" s="1"/>
  <c r="BYA471" i="5" s="1"/>
  <c r="BYC471" i="5" s="1"/>
  <c r="BYE471" i="5" s="1"/>
  <c r="BYG471" i="5" s="1"/>
  <c r="BYI471" i="5" s="1"/>
  <c r="BYK471" i="5" s="1"/>
  <c r="BYM471" i="5" s="1"/>
  <c r="BYO471" i="5" s="1"/>
  <c r="BYQ471" i="5" s="1"/>
  <c r="BYS471" i="5" s="1"/>
  <c r="BYU471" i="5" s="1"/>
  <c r="BYW471" i="5" s="1"/>
  <c r="BYY471" i="5" s="1"/>
  <c r="BZA471" i="5" s="1"/>
  <c r="BZC471" i="5" s="1"/>
  <c r="BZE471" i="5" s="1"/>
  <c r="BZG471" i="5" s="1"/>
  <c r="BZI471" i="5" s="1"/>
  <c r="BZK471" i="5" s="1"/>
  <c r="BZM471" i="5" s="1"/>
  <c r="BZO471" i="5" s="1"/>
  <c r="BZQ471" i="5" s="1"/>
  <c r="BZS471" i="5" s="1"/>
  <c r="BZU471" i="5" s="1"/>
  <c r="BZW471" i="5" s="1"/>
  <c r="BZY471" i="5" s="1"/>
  <c r="CAA471" i="5" s="1"/>
  <c r="CAC471" i="5" s="1"/>
  <c r="CAE471" i="5" s="1"/>
  <c r="CAG471" i="5" s="1"/>
  <c r="CAI471" i="5" s="1"/>
  <c r="CAK471" i="5" s="1"/>
  <c r="CAM471" i="5" s="1"/>
  <c r="CAO471" i="5" s="1"/>
  <c r="CAQ471" i="5" s="1"/>
  <c r="CAS471" i="5" s="1"/>
  <c r="CAU471" i="5" s="1"/>
  <c r="CAW471" i="5" s="1"/>
  <c r="CAY471" i="5" s="1"/>
  <c r="CBA471" i="5" s="1"/>
  <c r="CBC471" i="5" s="1"/>
  <c r="CBE471" i="5" s="1"/>
  <c r="CBG471" i="5" s="1"/>
  <c r="CBI471" i="5" s="1"/>
  <c r="CBK471" i="5" s="1"/>
  <c r="CBM471" i="5" s="1"/>
  <c r="CBO471" i="5" s="1"/>
  <c r="CBQ471" i="5" s="1"/>
  <c r="CBS471" i="5" s="1"/>
  <c r="CBU471" i="5" s="1"/>
  <c r="CBW471" i="5" s="1"/>
  <c r="CBY471" i="5" s="1"/>
  <c r="CCA471" i="5" s="1"/>
  <c r="CCC471" i="5" s="1"/>
  <c r="CCE471" i="5" s="1"/>
  <c r="CCG471" i="5" s="1"/>
  <c r="CCI471" i="5" s="1"/>
  <c r="CCK471" i="5" s="1"/>
  <c r="CCM471" i="5" s="1"/>
  <c r="CCO471" i="5" s="1"/>
  <c r="CCQ471" i="5" s="1"/>
  <c r="CCS471" i="5" s="1"/>
  <c r="CCU471" i="5" s="1"/>
  <c r="CCW471" i="5" s="1"/>
  <c r="CCY471" i="5" s="1"/>
  <c r="CDA471" i="5" s="1"/>
  <c r="CDC471" i="5" s="1"/>
  <c r="CDE471" i="5" s="1"/>
  <c r="CDG471" i="5" s="1"/>
  <c r="CDI471" i="5" s="1"/>
  <c r="CDK471" i="5" s="1"/>
  <c r="CDM471" i="5" s="1"/>
  <c r="CDO471" i="5" s="1"/>
  <c r="CDQ471" i="5" s="1"/>
  <c r="CDS471" i="5" s="1"/>
  <c r="CDU471" i="5" s="1"/>
  <c r="CDW471" i="5" s="1"/>
  <c r="CDY471" i="5" s="1"/>
  <c r="CEA471" i="5" s="1"/>
  <c r="CEC471" i="5" s="1"/>
  <c r="CEE471" i="5" s="1"/>
  <c r="CEG471" i="5" s="1"/>
  <c r="CEI471" i="5" s="1"/>
  <c r="CEK471" i="5" s="1"/>
  <c r="CEM471" i="5" s="1"/>
  <c r="CEO471" i="5" s="1"/>
  <c r="CEQ471" i="5" s="1"/>
  <c r="CES471" i="5" s="1"/>
  <c r="CEU471" i="5" s="1"/>
  <c r="CEW471" i="5" s="1"/>
  <c r="CEY471" i="5" s="1"/>
  <c r="CFA471" i="5" s="1"/>
  <c r="CFC471" i="5" s="1"/>
  <c r="CFE471" i="5" s="1"/>
  <c r="CFG471" i="5" s="1"/>
  <c r="CFI471" i="5" s="1"/>
  <c r="CFK471" i="5" s="1"/>
  <c r="CFM471" i="5" s="1"/>
  <c r="CFO471" i="5" s="1"/>
  <c r="CFQ471" i="5" s="1"/>
  <c r="CFS471" i="5" s="1"/>
  <c r="CFU471" i="5" s="1"/>
  <c r="CFW471" i="5" s="1"/>
  <c r="CFY471" i="5" s="1"/>
  <c r="CGA471" i="5" s="1"/>
  <c r="CGC471" i="5" s="1"/>
  <c r="CGE471" i="5" s="1"/>
  <c r="CGG471" i="5" s="1"/>
  <c r="CGI471" i="5" s="1"/>
  <c r="CGK471" i="5" s="1"/>
  <c r="CGM471" i="5" s="1"/>
  <c r="CGO471" i="5" s="1"/>
  <c r="CGQ471" i="5" s="1"/>
  <c r="CGS471" i="5" s="1"/>
  <c r="CGU471" i="5" s="1"/>
  <c r="CGW471" i="5" s="1"/>
  <c r="CGY471" i="5" s="1"/>
  <c r="CHA471" i="5" s="1"/>
  <c r="CHC471" i="5" s="1"/>
  <c r="CHE471" i="5" s="1"/>
  <c r="CHG471" i="5" s="1"/>
  <c r="CHI471" i="5" s="1"/>
  <c r="CHK471" i="5" s="1"/>
  <c r="CHM471" i="5" s="1"/>
  <c r="CHO471" i="5" s="1"/>
  <c r="CHQ471" i="5" s="1"/>
  <c r="CHS471" i="5" s="1"/>
  <c r="CHU471" i="5" s="1"/>
  <c r="CHW471" i="5" s="1"/>
  <c r="CHY471" i="5" s="1"/>
  <c r="CIA471" i="5" s="1"/>
  <c r="CIC471" i="5" s="1"/>
  <c r="CIE471" i="5" s="1"/>
  <c r="CIG471" i="5" s="1"/>
  <c r="CII471" i="5" s="1"/>
  <c r="CIK471" i="5" s="1"/>
  <c r="CIM471" i="5" s="1"/>
  <c r="CIO471" i="5" s="1"/>
  <c r="CIQ471" i="5" s="1"/>
  <c r="CIS471" i="5" s="1"/>
  <c r="CIU471" i="5" s="1"/>
  <c r="CIW471" i="5" s="1"/>
  <c r="CIY471" i="5" s="1"/>
  <c r="CJA471" i="5" s="1"/>
  <c r="CJC471" i="5" s="1"/>
  <c r="CJE471" i="5" s="1"/>
  <c r="CJG471" i="5" s="1"/>
  <c r="CJI471" i="5" s="1"/>
  <c r="CJK471" i="5" s="1"/>
  <c r="CJM471" i="5" s="1"/>
  <c r="CJO471" i="5" s="1"/>
  <c r="CJQ471" i="5" s="1"/>
  <c r="CJS471" i="5" s="1"/>
  <c r="CJU471" i="5" s="1"/>
  <c r="CJW471" i="5" s="1"/>
  <c r="CJY471" i="5" s="1"/>
  <c r="CKA471" i="5" s="1"/>
  <c r="CKC471" i="5" s="1"/>
  <c r="CKE471" i="5" s="1"/>
  <c r="CKG471" i="5" s="1"/>
  <c r="CKI471" i="5" s="1"/>
  <c r="CKK471" i="5" s="1"/>
  <c r="CKM471" i="5" s="1"/>
  <c r="CKO471" i="5" s="1"/>
  <c r="CKQ471" i="5" s="1"/>
  <c r="CKS471" i="5" s="1"/>
  <c r="CKU471" i="5" s="1"/>
  <c r="CKW471" i="5" s="1"/>
  <c r="CKY471" i="5" s="1"/>
  <c r="CLA471" i="5" s="1"/>
  <c r="CLC471" i="5" s="1"/>
  <c r="CLE471" i="5" s="1"/>
  <c r="CLG471" i="5" s="1"/>
  <c r="CLI471" i="5" s="1"/>
  <c r="CLK471" i="5" s="1"/>
  <c r="CLM471" i="5" s="1"/>
  <c r="CLO471" i="5" s="1"/>
  <c r="CLQ471" i="5" s="1"/>
  <c r="CLS471" i="5" s="1"/>
  <c r="CLU471" i="5" s="1"/>
  <c r="CLW471" i="5" s="1"/>
  <c r="CLY471" i="5" s="1"/>
  <c r="CMA471" i="5" s="1"/>
  <c r="CMC471" i="5" s="1"/>
  <c r="CME471" i="5" s="1"/>
  <c r="CMG471" i="5" s="1"/>
  <c r="CMI471" i="5" s="1"/>
  <c r="CMK471" i="5" s="1"/>
  <c r="CMM471" i="5" s="1"/>
  <c r="CMO471" i="5" s="1"/>
  <c r="CMQ471" i="5" s="1"/>
  <c r="CMS471" i="5" s="1"/>
  <c r="CMU471" i="5" s="1"/>
  <c r="CMW471" i="5" s="1"/>
  <c r="CMY471" i="5" s="1"/>
  <c r="CNA471" i="5" s="1"/>
  <c r="CNC471" i="5" s="1"/>
  <c r="CNE471" i="5" s="1"/>
  <c r="CNG471" i="5" s="1"/>
  <c r="CNI471" i="5" s="1"/>
  <c r="CNK471" i="5" s="1"/>
  <c r="CNM471" i="5" s="1"/>
  <c r="CNO471" i="5" s="1"/>
  <c r="CNQ471" i="5" s="1"/>
  <c r="CNS471" i="5" s="1"/>
  <c r="CNU471" i="5" s="1"/>
  <c r="CNW471" i="5" s="1"/>
  <c r="CNY471" i="5" s="1"/>
  <c r="COA471" i="5" s="1"/>
  <c r="COC471" i="5" s="1"/>
  <c r="COE471" i="5" s="1"/>
  <c r="COG471" i="5" s="1"/>
  <c r="COI471" i="5" s="1"/>
  <c r="COK471" i="5" s="1"/>
  <c r="COM471" i="5" s="1"/>
  <c r="COO471" i="5" s="1"/>
  <c r="COQ471" i="5" s="1"/>
  <c r="COS471" i="5" s="1"/>
  <c r="COU471" i="5" s="1"/>
  <c r="COW471" i="5" s="1"/>
  <c r="COY471" i="5" s="1"/>
  <c r="CPA471" i="5" s="1"/>
  <c r="CPC471" i="5" s="1"/>
  <c r="CPE471" i="5" s="1"/>
  <c r="CPG471" i="5" s="1"/>
  <c r="CPI471" i="5" s="1"/>
  <c r="CPK471" i="5" s="1"/>
  <c r="CPM471" i="5" s="1"/>
  <c r="CPO471" i="5" s="1"/>
  <c r="CPQ471" i="5" s="1"/>
  <c r="CPS471" i="5" s="1"/>
  <c r="CPU471" i="5" s="1"/>
  <c r="CPW471" i="5" s="1"/>
  <c r="CPY471" i="5" s="1"/>
  <c r="CQA471" i="5" s="1"/>
  <c r="CQC471" i="5" s="1"/>
  <c r="CQE471" i="5" s="1"/>
  <c r="CQG471" i="5" s="1"/>
  <c r="CQI471" i="5" s="1"/>
  <c r="CQK471" i="5" s="1"/>
  <c r="CQM471" i="5" s="1"/>
  <c r="CQO471" i="5" s="1"/>
  <c r="CQQ471" i="5" s="1"/>
  <c r="CQS471" i="5" s="1"/>
  <c r="CQU471" i="5" s="1"/>
  <c r="CQW471" i="5" s="1"/>
  <c r="CQY471" i="5" s="1"/>
  <c r="CRA471" i="5" s="1"/>
  <c r="CRC471" i="5" s="1"/>
  <c r="CRE471" i="5" s="1"/>
  <c r="CRG471" i="5" s="1"/>
  <c r="CRI471" i="5" s="1"/>
  <c r="CRK471" i="5" s="1"/>
  <c r="CRM471" i="5" s="1"/>
  <c r="CRO471" i="5" s="1"/>
  <c r="CRQ471" i="5" s="1"/>
  <c r="CRS471" i="5" s="1"/>
  <c r="CRU471" i="5" s="1"/>
  <c r="CRW471" i="5" s="1"/>
  <c r="CRY471" i="5" s="1"/>
  <c r="CSA471" i="5" s="1"/>
  <c r="CSC471" i="5" s="1"/>
  <c r="CSE471" i="5" s="1"/>
  <c r="CSG471" i="5" s="1"/>
  <c r="CSI471" i="5" s="1"/>
  <c r="CSK471" i="5" s="1"/>
  <c r="CSM471" i="5" s="1"/>
  <c r="CSO471" i="5" s="1"/>
  <c r="CSQ471" i="5" s="1"/>
  <c r="CSS471" i="5" s="1"/>
  <c r="CSU471" i="5" s="1"/>
  <c r="CSW471" i="5" s="1"/>
  <c r="CSY471" i="5" s="1"/>
  <c r="CTA471" i="5" s="1"/>
  <c r="CTC471" i="5" s="1"/>
  <c r="CTE471" i="5" s="1"/>
  <c r="CTG471" i="5" s="1"/>
  <c r="CTI471" i="5" s="1"/>
  <c r="CTK471" i="5" s="1"/>
  <c r="CTM471" i="5" s="1"/>
  <c r="CTO471" i="5" s="1"/>
  <c r="CTQ471" i="5" s="1"/>
  <c r="CTS471" i="5" s="1"/>
  <c r="CTU471" i="5" s="1"/>
  <c r="CTW471" i="5" s="1"/>
  <c r="CTY471" i="5" s="1"/>
  <c r="CUA471" i="5" s="1"/>
  <c r="CUC471" i="5" s="1"/>
  <c r="CUE471" i="5" s="1"/>
  <c r="CUG471" i="5" s="1"/>
  <c r="CUI471" i="5" s="1"/>
  <c r="CUK471" i="5" s="1"/>
  <c r="CUM471" i="5" s="1"/>
  <c r="CUO471" i="5" s="1"/>
  <c r="CUQ471" i="5" s="1"/>
  <c r="CUS471" i="5" s="1"/>
  <c r="CUU471" i="5" s="1"/>
  <c r="CUW471" i="5" s="1"/>
  <c r="CUY471" i="5" s="1"/>
  <c r="CVA471" i="5" s="1"/>
  <c r="CVC471" i="5" s="1"/>
  <c r="CVE471" i="5" s="1"/>
  <c r="CVG471" i="5" s="1"/>
  <c r="CVI471" i="5" s="1"/>
  <c r="CVK471" i="5" s="1"/>
  <c r="CVM471" i="5" s="1"/>
  <c r="CVO471" i="5" s="1"/>
  <c r="CVQ471" i="5" s="1"/>
  <c r="CVS471" i="5" s="1"/>
  <c r="CVU471" i="5" s="1"/>
  <c r="CVW471" i="5" s="1"/>
  <c r="CVY471" i="5" s="1"/>
  <c r="CWA471" i="5" s="1"/>
  <c r="CWC471" i="5" s="1"/>
  <c r="CWE471" i="5" s="1"/>
  <c r="CWG471" i="5" s="1"/>
  <c r="CWI471" i="5" s="1"/>
  <c r="CWK471" i="5" s="1"/>
  <c r="CWM471" i="5" s="1"/>
  <c r="CWO471" i="5" s="1"/>
  <c r="CWQ471" i="5" s="1"/>
  <c r="CWS471" i="5" s="1"/>
  <c r="CWU471" i="5" s="1"/>
  <c r="CWW471" i="5" s="1"/>
  <c r="CWY471" i="5" s="1"/>
  <c r="CXA471" i="5" s="1"/>
  <c r="CXC471" i="5" s="1"/>
  <c r="CXE471" i="5" s="1"/>
  <c r="CXG471" i="5" s="1"/>
  <c r="CXI471" i="5" s="1"/>
  <c r="CXK471" i="5" s="1"/>
  <c r="CXM471" i="5" s="1"/>
  <c r="CXO471" i="5" s="1"/>
  <c r="CXQ471" i="5" s="1"/>
  <c r="CXS471" i="5" s="1"/>
  <c r="CXU471" i="5" s="1"/>
  <c r="CXW471" i="5" s="1"/>
  <c r="CXY471" i="5" s="1"/>
  <c r="CYA471" i="5" s="1"/>
  <c r="CYC471" i="5" s="1"/>
  <c r="CYE471" i="5" s="1"/>
  <c r="CYG471" i="5" s="1"/>
  <c r="CYI471" i="5" s="1"/>
  <c r="CYK471" i="5" s="1"/>
  <c r="CYM471" i="5" s="1"/>
  <c r="CYO471" i="5" s="1"/>
  <c r="CYQ471" i="5" s="1"/>
  <c r="CYS471" i="5" s="1"/>
  <c r="CYU471" i="5" s="1"/>
  <c r="CYW471" i="5" s="1"/>
  <c r="CYY471" i="5" s="1"/>
  <c r="CZA471" i="5" s="1"/>
  <c r="CZC471" i="5" s="1"/>
  <c r="CZE471" i="5" s="1"/>
  <c r="CZG471" i="5" s="1"/>
  <c r="CZI471" i="5" s="1"/>
  <c r="CZK471" i="5" s="1"/>
  <c r="CZM471" i="5" s="1"/>
  <c r="CZO471" i="5" s="1"/>
  <c r="CZQ471" i="5" s="1"/>
  <c r="CZS471" i="5" s="1"/>
  <c r="CZU471" i="5" s="1"/>
  <c r="CZW471" i="5" s="1"/>
  <c r="CZY471" i="5" s="1"/>
  <c r="DAA471" i="5" s="1"/>
  <c r="DAC471" i="5" s="1"/>
  <c r="DAE471" i="5" s="1"/>
  <c r="DAG471" i="5" s="1"/>
  <c r="DAI471" i="5" s="1"/>
  <c r="DAK471" i="5" s="1"/>
  <c r="DAM471" i="5" s="1"/>
  <c r="DAO471" i="5" s="1"/>
  <c r="DAQ471" i="5" s="1"/>
  <c r="DAS471" i="5" s="1"/>
  <c r="DAU471" i="5" s="1"/>
  <c r="DAW471" i="5" s="1"/>
  <c r="DAY471" i="5" s="1"/>
  <c r="DBA471" i="5" s="1"/>
  <c r="DBC471" i="5" s="1"/>
  <c r="DBE471" i="5" s="1"/>
  <c r="DBG471" i="5" s="1"/>
  <c r="DBI471" i="5" s="1"/>
  <c r="DBK471" i="5" s="1"/>
  <c r="DBM471" i="5" s="1"/>
  <c r="DBO471" i="5" s="1"/>
  <c r="DBQ471" i="5" s="1"/>
  <c r="DBS471" i="5" s="1"/>
  <c r="DBU471" i="5" s="1"/>
  <c r="DBW471" i="5" s="1"/>
  <c r="DBY471" i="5" s="1"/>
  <c r="DCA471" i="5" s="1"/>
  <c r="DCC471" i="5" s="1"/>
  <c r="DCE471" i="5" s="1"/>
  <c r="DCG471" i="5" s="1"/>
  <c r="DCI471" i="5" s="1"/>
  <c r="DCK471" i="5" s="1"/>
  <c r="DCM471" i="5" s="1"/>
  <c r="DCO471" i="5" s="1"/>
  <c r="DCQ471" i="5" s="1"/>
  <c r="DCS471" i="5" s="1"/>
  <c r="DCU471" i="5" s="1"/>
  <c r="DCW471" i="5" s="1"/>
  <c r="DCY471" i="5" s="1"/>
  <c r="DDA471" i="5" s="1"/>
  <c r="DDC471" i="5" s="1"/>
  <c r="DDE471" i="5" s="1"/>
  <c r="DDG471" i="5" s="1"/>
  <c r="DDI471" i="5" s="1"/>
  <c r="DDK471" i="5" s="1"/>
  <c r="DDM471" i="5" s="1"/>
  <c r="DDO471" i="5" s="1"/>
  <c r="DDQ471" i="5" s="1"/>
  <c r="DDS471" i="5" s="1"/>
  <c r="DDU471" i="5" s="1"/>
  <c r="DDW471" i="5" s="1"/>
  <c r="DDY471" i="5" s="1"/>
  <c r="DEA471" i="5" s="1"/>
  <c r="DEC471" i="5" s="1"/>
  <c r="DEE471" i="5" s="1"/>
  <c r="DEG471" i="5" s="1"/>
  <c r="DEI471" i="5" s="1"/>
  <c r="DEK471" i="5" s="1"/>
  <c r="DEM471" i="5" s="1"/>
  <c r="DEO471" i="5" s="1"/>
  <c r="DEQ471" i="5" s="1"/>
  <c r="DES471" i="5" s="1"/>
  <c r="DEU471" i="5" s="1"/>
  <c r="DEW471" i="5" s="1"/>
  <c r="DEY471" i="5" s="1"/>
  <c r="DFA471" i="5" s="1"/>
  <c r="DFC471" i="5" s="1"/>
  <c r="DFE471" i="5" s="1"/>
  <c r="DFG471" i="5" s="1"/>
  <c r="DFI471" i="5" s="1"/>
  <c r="DFK471" i="5" s="1"/>
  <c r="DFM471" i="5" s="1"/>
  <c r="DFO471" i="5" s="1"/>
  <c r="DFQ471" i="5" s="1"/>
  <c r="DFS471" i="5" s="1"/>
  <c r="DFU471" i="5" s="1"/>
  <c r="DFW471" i="5" s="1"/>
  <c r="DFY471" i="5" s="1"/>
  <c r="DGA471" i="5" s="1"/>
  <c r="DGC471" i="5" s="1"/>
  <c r="DGE471" i="5" s="1"/>
  <c r="DGG471" i="5" s="1"/>
  <c r="DGI471" i="5" s="1"/>
  <c r="DGK471" i="5" s="1"/>
  <c r="DGM471" i="5" s="1"/>
  <c r="DGO471" i="5" s="1"/>
  <c r="DGQ471" i="5" s="1"/>
  <c r="DGS471" i="5" s="1"/>
  <c r="DGU471" i="5" s="1"/>
  <c r="DGW471" i="5" s="1"/>
  <c r="DGY471" i="5" s="1"/>
  <c r="DHA471" i="5" s="1"/>
  <c r="DHC471" i="5" s="1"/>
  <c r="DHE471" i="5" s="1"/>
  <c r="DHG471" i="5" s="1"/>
  <c r="DHI471" i="5" s="1"/>
  <c r="DHK471" i="5" s="1"/>
  <c r="DHM471" i="5" s="1"/>
  <c r="DHO471" i="5" s="1"/>
  <c r="DHQ471" i="5" s="1"/>
  <c r="DHS471" i="5" s="1"/>
  <c r="DHU471" i="5" s="1"/>
  <c r="DHW471" i="5" s="1"/>
  <c r="DHY471" i="5" s="1"/>
  <c r="DIA471" i="5" s="1"/>
  <c r="DIC471" i="5" s="1"/>
  <c r="DIE471" i="5" s="1"/>
  <c r="DIG471" i="5" s="1"/>
  <c r="DII471" i="5" s="1"/>
  <c r="DIK471" i="5" s="1"/>
  <c r="DIM471" i="5" s="1"/>
  <c r="DIO471" i="5" s="1"/>
  <c r="DIQ471" i="5" s="1"/>
  <c r="DIS471" i="5" s="1"/>
  <c r="DIU471" i="5" s="1"/>
  <c r="DIW471" i="5" s="1"/>
  <c r="DIY471" i="5" s="1"/>
  <c r="DJA471" i="5" s="1"/>
  <c r="DJC471" i="5" s="1"/>
  <c r="DJE471" i="5" s="1"/>
  <c r="DJG471" i="5" s="1"/>
  <c r="DJI471" i="5" s="1"/>
  <c r="DJK471" i="5" s="1"/>
  <c r="DJM471" i="5" s="1"/>
  <c r="DJO471" i="5" s="1"/>
  <c r="DJQ471" i="5" s="1"/>
  <c r="DJS471" i="5" s="1"/>
  <c r="DJU471" i="5" s="1"/>
  <c r="DJW471" i="5" s="1"/>
  <c r="DJY471" i="5" s="1"/>
  <c r="DKA471" i="5" s="1"/>
  <c r="DKC471" i="5" s="1"/>
  <c r="DKE471" i="5" s="1"/>
  <c r="DKG471" i="5" s="1"/>
  <c r="DKI471" i="5" s="1"/>
  <c r="DKK471" i="5" s="1"/>
  <c r="DKM471" i="5" s="1"/>
  <c r="DKO471" i="5" s="1"/>
  <c r="DKQ471" i="5" s="1"/>
  <c r="DKS471" i="5" s="1"/>
  <c r="DKU471" i="5" s="1"/>
  <c r="DKW471" i="5" s="1"/>
  <c r="DKY471" i="5" s="1"/>
  <c r="DLA471" i="5" s="1"/>
  <c r="DLC471" i="5" s="1"/>
  <c r="DLE471" i="5" s="1"/>
  <c r="DLG471" i="5" s="1"/>
  <c r="DLI471" i="5" s="1"/>
  <c r="DLK471" i="5" s="1"/>
  <c r="DLM471" i="5" s="1"/>
  <c r="DLO471" i="5" s="1"/>
  <c r="DLQ471" i="5" s="1"/>
  <c r="DLS471" i="5" s="1"/>
  <c r="DLU471" i="5" s="1"/>
  <c r="DLW471" i="5" s="1"/>
  <c r="DLY471" i="5" s="1"/>
  <c r="DMA471" i="5" s="1"/>
  <c r="DMC471" i="5" s="1"/>
  <c r="DME471" i="5" s="1"/>
  <c r="DMG471" i="5" s="1"/>
  <c r="DMI471" i="5" s="1"/>
  <c r="DMK471" i="5" s="1"/>
  <c r="DMM471" i="5" s="1"/>
  <c r="DMO471" i="5" s="1"/>
  <c r="DMQ471" i="5" s="1"/>
  <c r="DMS471" i="5" s="1"/>
  <c r="DMU471" i="5" s="1"/>
  <c r="DMW471" i="5" s="1"/>
  <c r="DMY471" i="5" s="1"/>
  <c r="DNA471" i="5" s="1"/>
  <c r="DNC471" i="5" s="1"/>
  <c r="DNE471" i="5" s="1"/>
  <c r="DNG471" i="5" s="1"/>
  <c r="DNI471" i="5" s="1"/>
  <c r="DNK471" i="5" s="1"/>
  <c r="DNM471" i="5" s="1"/>
  <c r="DNO471" i="5" s="1"/>
  <c r="DNQ471" i="5" s="1"/>
  <c r="DNS471" i="5" s="1"/>
  <c r="DNU471" i="5" s="1"/>
  <c r="DNW471" i="5" s="1"/>
  <c r="DNY471" i="5" s="1"/>
  <c r="DOA471" i="5" s="1"/>
  <c r="DOC471" i="5" s="1"/>
  <c r="DOE471" i="5" s="1"/>
  <c r="DOG471" i="5" s="1"/>
  <c r="DOI471" i="5" s="1"/>
  <c r="DOK471" i="5" s="1"/>
  <c r="DOM471" i="5" s="1"/>
  <c r="DOO471" i="5" s="1"/>
  <c r="DOQ471" i="5" s="1"/>
  <c r="DOS471" i="5" s="1"/>
  <c r="DOU471" i="5" s="1"/>
  <c r="DOW471" i="5" s="1"/>
  <c r="DOY471" i="5" s="1"/>
  <c r="DPA471" i="5" s="1"/>
  <c r="DPC471" i="5" s="1"/>
  <c r="DPE471" i="5" s="1"/>
  <c r="DPG471" i="5" s="1"/>
  <c r="DPI471" i="5" s="1"/>
  <c r="DPK471" i="5" s="1"/>
  <c r="DPM471" i="5" s="1"/>
  <c r="DPO471" i="5" s="1"/>
  <c r="DPQ471" i="5" s="1"/>
  <c r="DPS471" i="5" s="1"/>
  <c r="DPU471" i="5" s="1"/>
  <c r="DPW471" i="5" s="1"/>
  <c r="DPY471" i="5" s="1"/>
  <c r="DQA471" i="5" s="1"/>
  <c r="DQC471" i="5" s="1"/>
  <c r="DQE471" i="5" s="1"/>
  <c r="DQG471" i="5" s="1"/>
  <c r="DQI471" i="5" s="1"/>
  <c r="DQK471" i="5" s="1"/>
  <c r="DQM471" i="5" s="1"/>
  <c r="DQO471" i="5" s="1"/>
  <c r="DQQ471" i="5" s="1"/>
  <c r="DQS471" i="5" s="1"/>
  <c r="DQU471" i="5" s="1"/>
  <c r="DQW471" i="5" s="1"/>
  <c r="DQY471" i="5" s="1"/>
  <c r="DRA471" i="5" s="1"/>
  <c r="DRC471" i="5" s="1"/>
  <c r="DRE471" i="5" s="1"/>
  <c r="DRG471" i="5" s="1"/>
  <c r="DRI471" i="5" s="1"/>
  <c r="DRK471" i="5" s="1"/>
  <c r="DRM471" i="5" s="1"/>
  <c r="DRO471" i="5" s="1"/>
  <c r="DRQ471" i="5" s="1"/>
  <c r="DRS471" i="5" s="1"/>
  <c r="DRU471" i="5" s="1"/>
  <c r="DRW471" i="5" s="1"/>
  <c r="DRY471" i="5" s="1"/>
  <c r="DSA471" i="5" s="1"/>
  <c r="DSC471" i="5" s="1"/>
  <c r="DSE471" i="5" s="1"/>
  <c r="DSG471" i="5" s="1"/>
  <c r="DSI471" i="5" s="1"/>
  <c r="DSK471" i="5" s="1"/>
  <c r="DSM471" i="5" s="1"/>
  <c r="DSO471" i="5" s="1"/>
  <c r="DSQ471" i="5" s="1"/>
  <c r="DSS471" i="5" s="1"/>
  <c r="DSU471" i="5" s="1"/>
  <c r="DSW471" i="5" s="1"/>
  <c r="DSY471" i="5" s="1"/>
  <c r="DTA471" i="5" s="1"/>
  <c r="DTC471" i="5" s="1"/>
  <c r="DTE471" i="5" s="1"/>
  <c r="DTG471" i="5" s="1"/>
  <c r="DTI471" i="5" s="1"/>
  <c r="DTK471" i="5" s="1"/>
  <c r="DTM471" i="5" s="1"/>
  <c r="DTO471" i="5" s="1"/>
  <c r="DTQ471" i="5" s="1"/>
  <c r="DTS471" i="5" s="1"/>
  <c r="DTU471" i="5" s="1"/>
  <c r="DTW471" i="5" s="1"/>
  <c r="DTY471" i="5" s="1"/>
  <c r="DUA471" i="5" s="1"/>
  <c r="DUC471" i="5" s="1"/>
  <c r="DUE471" i="5" s="1"/>
  <c r="DUG471" i="5" s="1"/>
  <c r="DUI471" i="5" s="1"/>
  <c r="DUK471" i="5" s="1"/>
  <c r="DUM471" i="5" s="1"/>
  <c r="DUO471" i="5" s="1"/>
  <c r="DUQ471" i="5" s="1"/>
  <c r="DUS471" i="5" s="1"/>
  <c r="DUU471" i="5" s="1"/>
  <c r="DUW471" i="5" s="1"/>
  <c r="DUY471" i="5" s="1"/>
  <c r="DVA471" i="5" s="1"/>
  <c r="DVC471" i="5" s="1"/>
  <c r="DVE471" i="5" s="1"/>
  <c r="DVG471" i="5" s="1"/>
  <c r="DVI471" i="5" s="1"/>
  <c r="DVK471" i="5" s="1"/>
  <c r="DVM471" i="5" s="1"/>
  <c r="DVO471" i="5" s="1"/>
  <c r="DVQ471" i="5" s="1"/>
  <c r="DVS471" i="5" s="1"/>
  <c r="DVU471" i="5" s="1"/>
  <c r="DVW471" i="5" s="1"/>
  <c r="DVY471" i="5" s="1"/>
  <c r="DWA471" i="5" s="1"/>
  <c r="DWC471" i="5" s="1"/>
  <c r="DWE471" i="5" s="1"/>
  <c r="DWG471" i="5" s="1"/>
  <c r="DWI471" i="5" s="1"/>
  <c r="DWK471" i="5" s="1"/>
  <c r="DWM471" i="5" s="1"/>
  <c r="DWO471" i="5" s="1"/>
  <c r="DWQ471" i="5" s="1"/>
  <c r="DWS471" i="5" s="1"/>
  <c r="DWU471" i="5" s="1"/>
  <c r="DWW471" i="5" s="1"/>
  <c r="DWY471" i="5" s="1"/>
  <c r="DXA471" i="5" s="1"/>
  <c r="DXC471" i="5" s="1"/>
  <c r="DXE471" i="5" s="1"/>
  <c r="DXG471" i="5" s="1"/>
  <c r="DXI471" i="5" s="1"/>
  <c r="DXK471" i="5" s="1"/>
  <c r="DXM471" i="5" s="1"/>
  <c r="DXO471" i="5" s="1"/>
  <c r="DXQ471" i="5" s="1"/>
  <c r="DXS471" i="5" s="1"/>
  <c r="DXU471" i="5" s="1"/>
  <c r="DXW471" i="5" s="1"/>
  <c r="DXY471" i="5" s="1"/>
  <c r="DYA471" i="5" s="1"/>
  <c r="DYC471" i="5" s="1"/>
  <c r="DYE471" i="5" s="1"/>
  <c r="DYG471" i="5" s="1"/>
  <c r="DYI471" i="5" s="1"/>
  <c r="DYK471" i="5" s="1"/>
  <c r="DYM471" i="5" s="1"/>
  <c r="DYO471" i="5" s="1"/>
  <c r="DYQ471" i="5" s="1"/>
  <c r="DYS471" i="5" s="1"/>
  <c r="DYU471" i="5" s="1"/>
  <c r="DYW471" i="5" s="1"/>
  <c r="DYY471" i="5" s="1"/>
  <c r="DZA471" i="5" s="1"/>
  <c r="DZC471" i="5" s="1"/>
  <c r="DZE471" i="5" s="1"/>
  <c r="DZG471" i="5" s="1"/>
  <c r="DZI471" i="5" s="1"/>
  <c r="DZK471" i="5" s="1"/>
  <c r="DZM471" i="5" s="1"/>
  <c r="DZO471" i="5" s="1"/>
  <c r="DZQ471" i="5" s="1"/>
  <c r="DZS471" i="5" s="1"/>
  <c r="DZU471" i="5" s="1"/>
  <c r="DZW471" i="5" s="1"/>
  <c r="DZY471" i="5" s="1"/>
  <c r="EAA471" i="5" s="1"/>
  <c r="EAC471" i="5" s="1"/>
  <c r="EAE471" i="5" s="1"/>
  <c r="EAG471" i="5" s="1"/>
  <c r="EAI471" i="5" s="1"/>
  <c r="EAK471" i="5" s="1"/>
  <c r="EAM471" i="5" s="1"/>
  <c r="EAO471" i="5" s="1"/>
  <c r="EAQ471" i="5" s="1"/>
  <c r="EAS471" i="5" s="1"/>
  <c r="EAU471" i="5" s="1"/>
  <c r="EAW471" i="5" s="1"/>
  <c r="EAY471" i="5" s="1"/>
  <c r="EBA471" i="5" s="1"/>
  <c r="EBC471" i="5" s="1"/>
  <c r="EBE471" i="5" s="1"/>
  <c r="EBG471" i="5" s="1"/>
  <c r="EBI471" i="5" s="1"/>
  <c r="EBK471" i="5" s="1"/>
  <c r="EBM471" i="5" s="1"/>
  <c r="EBO471" i="5" s="1"/>
  <c r="EBQ471" i="5" s="1"/>
  <c r="EBS471" i="5" s="1"/>
  <c r="EBU471" i="5" s="1"/>
  <c r="EBW471" i="5" s="1"/>
  <c r="EBY471" i="5" s="1"/>
  <c r="ECA471" i="5" s="1"/>
  <c r="ECC471" i="5" s="1"/>
  <c r="ECE471" i="5" s="1"/>
  <c r="ECG471" i="5" s="1"/>
  <c r="ECI471" i="5" s="1"/>
  <c r="ECK471" i="5" s="1"/>
  <c r="ECM471" i="5" s="1"/>
  <c r="ECO471" i="5" s="1"/>
  <c r="ECQ471" i="5" s="1"/>
  <c r="ECS471" i="5" s="1"/>
  <c r="ECU471" i="5" s="1"/>
  <c r="ECW471" i="5" s="1"/>
  <c r="ECY471" i="5" s="1"/>
  <c r="EDA471" i="5" s="1"/>
  <c r="EDC471" i="5" s="1"/>
  <c r="EDE471" i="5" s="1"/>
  <c r="EDG471" i="5" s="1"/>
  <c r="EDI471" i="5" s="1"/>
  <c r="EDK471" i="5" s="1"/>
  <c r="EDM471" i="5" s="1"/>
  <c r="EDO471" i="5" s="1"/>
  <c r="EDQ471" i="5" s="1"/>
  <c r="EDS471" i="5" s="1"/>
  <c r="EDU471" i="5" s="1"/>
  <c r="EDW471" i="5" s="1"/>
  <c r="EDY471" i="5" s="1"/>
  <c r="EEA471" i="5" s="1"/>
  <c r="EEC471" i="5" s="1"/>
  <c r="EEE471" i="5" s="1"/>
  <c r="EEG471" i="5" s="1"/>
  <c r="EEI471" i="5" s="1"/>
  <c r="EEK471" i="5" s="1"/>
  <c r="EEM471" i="5" s="1"/>
  <c r="EEO471" i="5" s="1"/>
  <c r="EEQ471" i="5" s="1"/>
  <c r="EES471" i="5" s="1"/>
  <c r="EEU471" i="5" s="1"/>
  <c r="EEW471" i="5" s="1"/>
  <c r="EEY471" i="5" s="1"/>
  <c r="EFA471" i="5" s="1"/>
  <c r="EFC471" i="5" s="1"/>
  <c r="EFE471" i="5" s="1"/>
  <c r="EFG471" i="5" s="1"/>
  <c r="EFI471" i="5" s="1"/>
  <c r="EFK471" i="5" s="1"/>
  <c r="EFM471" i="5" s="1"/>
  <c r="EFO471" i="5" s="1"/>
  <c r="EFQ471" i="5" s="1"/>
  <c r="EFS471" i="5" s="1"/>
  <c r="EFU471" i="5" s="1"/>
  <c r="EFW471" i="5" s="1"/>
  <c r="EFY471" i="5" s="1"/>
  <c r="EGA471" i="5" s="1"/>
  <c r="EGC471" i="5" s="1"/>
  <c r="EGE471" i="5" s="1"/>
  <c r="EGG471" i="5" s="1"/>
  <c r="EGI471" i="5" s="1"/>
  <c r="EGK471" i="5" s="1"/>
  <c r="EGM471" i="5" s="1"/>
  <c r="EGO471" i="5" s="1"/>
  <c r="EGQ471" i="5" s="1"/>
  <c r="EGS471" i="5" s="1"/>
  <c r="EGU471" i="5" s="1"/>
  <c r="EGW471" i="5" s="1"/>
  <c r="EGY471" i="5" s="1"/>
  <c r="EHA471" i="5" s="1"/>
  <c r="EHC471" i="5" s="1"/>
  <c r="EHE471" i="5" s="1"/>
  <c r="EHG471" i="5" s="1"/>
  <c r="EHI471" i="5" s="1"/>
  <c r="EHK471" i="5" s="1"/>
  <c r="EHM471" i="5" s="1"/>
  <c r="EHO471" i="5" s="1"/>
  <c r="EHQ471" i="5" s="1"/>
  <c r="EHS471" i="5" s="1"/>
  <c r="EHU471" i="5" s="1"/>
  <c r="EHW471" i="5" s="1"/>
  <c r="EHY471" i="5" s="1"/>
  <c r="EIA471" i="5" s="1"/>
  <c r="EIC471" i="5" s="1"/>
  <c r="EIE471" i="5" s="1"/>
  <c r="EIG471" i="5" s="1"/>
  <c r="EII471" i="5" s="1"/>
  <c r="EIK471" i="5" s="1"/>
  <c r="EIM471" i="5" s="1"/>
  <c r="EIO471" i="5" s="1"/>
  <c r="EIQ471" i="5" s="1"/>
  <c r="EIS471" i="5" s="1"/>
  <c r="EIU471" i="5" s="1"/>
  <c r="EIW471" i="5" s="1"/>
  <c r="EIY471" i="5" s="1"/>
  <c r="EJA471" i="5" s="1"/>
  <c r="EJC471" i="5" s="1"/>
  <c r="EJE471" i="5" s="1"/>
  <c r="EJG471" i="5" s="1"/>
  <c r="EJI471" i="5" s="1"/>
  <c r="EJK471" i="5" s="1"/>
  <c r="EJM471" i="5" s="1"/>
  <c r="EJO471" i="5" s="1"/>
  <c r="EJQ471" i="5" s="1"/>
  <c r="EJS471" i="5" s="1"/>
  <c r="EJU471" i="5" s="1"/>
  <c r="EJW471" i="5" s="1"/>
  <c r="EJY471" i="5" s="1"/>
  <c r="EKA471" i="5" s="1"/>
  <c r="EKC471" i="5" s="1"/>
  <c r="EKE471" i="5" s="1"/>
  <c r="EKG471" i="5" s="1"/>
  <c r="EKI471" i="5" s="1"/>
  <c r="EKK471" i="5" s="1"/>
  <c r="EKM471" i="5" s="1"/>
  <c r="EKO471" i="5" s="1"/>
  <c r="EKQ471" i="5" s="1"/>
  <c r="EKS471" i="5" s="1"/>
  <c r="EKU471" i="5" s="1"/>
  <c r="EKW471" i="5" s="1"/>
  <c r="EKY471" i="5" s="1"/>
  <c r="ELA471" i="5" s="1"/>
  <c r="ELC471" i="5" s="1"/>
  <c r="ELE471" i="5" s="1"/>
  <c r="ELG471" i="5" s="1"/>
  <c r="ELI471" i="5" s="1"/>
  <c r="ELK471" i="5" s="1"/>
  <c r="ELM471" i="5" s="1"/>
  <c r="ELO471" i="5" s="1"/>
  <c r="ELQ471" i="5" s="1"/>
  <c r="ELS471" i="5" s="1"/>
  <c r="ELU471" i="5" s="1"/>
  <c r="ELW471" i="5" s="1"/>
  <c r="ELY471" i="5" s="1"/>
  <c r="EMA471" i="5" s="1"/>
  <c r="EMC471" i="5" s="1"/>
  <c r="EME471" i="5" s="1"/>
  <c r="EMG471" i="5" s="1"/>
  <c r="EMI471" i="5" s="1"/>
  <c r="EMK471" i="5" s="1"/>
  <c r="EMM471" i="5" s="1"/>
  <c r="EMO471" i="5" s="1"/>
  <c r="EMQ471" i="5" s="1"/>
  <c r="EMS471" i="5" s="1"/>
  <c r="EMU471" i="5" s="1"/>
  <c r="EMW471" i="5" s="1"/>
  <c r="EMY471" i="5" s="1"/>
  <c r="ENA471" i="5" s="1"/>
  <c r="ENC471" i="5" s="1"/>
  <c r="ENE471" i="5" s="1"/>
  <c r="ENG471" i="5" s="1"/>
  <c r="ENI471" i="5" s="1"/>
  <c r="ENK471" i="5" s="1"/>
  <c r="ENM471" i="5" s="1"/>
  <c r="ENO471" i="5" s="1"/>
  <c r="ENQ471" i="5" s="1"/>
  <c r="ENS471" i="5" s="1"/>
  <c r="ENU471" i="5" s="1"/>
  <c r="ENW471" i="5" s="1"/>
  <c r="ENY471" i="5" s="1"/>
  <c r="EOA471" i="5" s="1"/>
  <c r="EOC471" i="5" s="1"/>
  <c r="EOE471" i="5" s="1"/>
  <c r="EOG471" i="5" s="1"/>
  <c r="EOI471" i="5" s="1"/>
  <c r="EOK471" i="5" s="1"/>
  <c r="EOM471" i="5" s="1"/>
  <c r="EOO471" i="5" s="1"/>
  <c r="EOQ471" i="5" s="1"/>
  <c r="EOS471" i="5" s="1"/>
  <c r="EOU471" i="5" s="1"/>
  <c r="EOW471" i="5" s="1"/>
  <c r="EOY471" i="5" s="1"/>
  <c r="EPA471" i="5" s="1"/>
  <c r="EPC471" i="5" s="1"/>
  <c r="EPE471" i="5" s="1"/>
  <c r="EPG471" i="5" s="1"/>
  <c r="EPI471" i="5" s="1"/>
  <c r="EPK471" i="5" s="1"/>
  <c r="EPM471" i="5" s="1"/>
  <c r="EPO471" i="5" s="1"/>
  <c r="EPQ471" i="5" s="1"/>
  <c r="EPS471" i="5" s="1"/>
  <c r="EPU471" i="5" s="1"/>
  <c r="EPW471" i="5" s="1"/>
  <c r="EPY471" i="5" s="1"/>
  <c r="EQA471" i="5" s="1"/>
  <c r="EQC471" i="5" s="1"/>
  <c r="EQE471" i="5" s="1"/>
  <c r="EQG471" i="5" s="1"/>
  <c r="EQI471" i="5" s="1"/>
  <c r="EQK471" i="5" s="1"/>
  <c r="EQM471" i="5" s="1"/>
  <c r="EQO471" i="5" s="1"/>
  <c r="EQQ471" i="5" s="1"/>
  <c r="EQS471" i="5" s="1"/>
  <c r="EQU471" i="5" s="1"/>
  <c r="EQW471" i="5" s="1"/>
  <c r="EQY471" i="5" s="1"/>
  <c r="ERA471" i="5" s="1"/>
  <c r="ERC471" i="5" s="1"/>
  <c r="ERE471" i="5" s="1"/>
  <c r="ERG471" i="5" s="1"/>
  <c r="ERI471" i="5" s="1"/>
  <c r="ERK471" i="5" s="1"/>
  <c r="ERM471" i="5" s="1"/>
  <c r="ERO471" i="5" s="1"/>
  <c r="ERQ471" i="5" s="1"/>
  <c r="ERS471" i="5" s="1"/>
  <c r="ERU471" i="5" s="1"/>
  <c r="ERW471" i="5" s="1"/>
  <c r="ERY471" i="5" s="1"/>
  <c r="ESA471" i="5" s="1"/>
  <c r="ESC471" i="5" s="1"/>
  <c r="ESE471" i="5" s="1"/>
  <c r="ESG471" i="5" s="1"/>
  <c r="ESI471" i="5" s="1"/>
  <c r="ESK471" i="5" s="1"/>
  <c r="ESM471" i="5" s="1"/>
  <c r="ESO471" i="5" s="1"/>
  <c r="ESQ471" i="5" s="1"/>
  <c r="ESS471" i="5" s="1"/>
  <c r="ESU471" i="5" s="1"/>
  <c r="ESW471" i="5" s="1"/>
  <c r="ESY471" i="5" s="1"/>
  <c r="ETA471" i="5" s="1"/>
  <c r="ETC471" i="5" s="1"/>
  <c r="ETE471" i="5" s="1"/>
  <c r="ETG471" i="5" s="1"/>
  <c r="ETI471" i="5" s="1"/>
  <c r="ETK471" i="5" s="1"/>
  <c r="ETM471" i="5" s="1"/>
  <c r="ETO471" i="5" s="1"/>
  <c r="ETQ471" i="5" s="1"/>
  <c r="ETS471" i="5" s="1"/>
  <c r="ETU471" i="5" s="1"/>
  <c r="ETW471" i="5" s="1"/>
  <c r="ETY471" i="5" s="1"/>
  <c r="EUA471" i="5" s="1"/>
  <c r="EUC471" i="5" s="1"/>
  <c r="EUE471" i="5" s="1"/>
  <c r="EUG471" i="5" s="1"/>
  <c r="EUI471" i="5" s="1"/>
  <c r="EUK471" i="5" s="1"/>
  <c r="EUM471" i="5" s="1"/>
  <c r="EUO471" i="5" s="1"/>
  <c r="EUQ471" i="5" s="1"/>
  <c r="EUS471" i="5" s="1"/>
  <c r="EUU471" i="5" s="1"/>
  <c r="EUW471" i="5" s="1"/>
  <c r="EUY471" i="5" s="1"/>
  <c r="EVA471" i="5" s="1"/>
  <c r="EVC471" i="5" s="1"/>
  <c r="EVE471" i="5" s="1"/>
  <c r="EVG471" i="5" s="1"/>
  <c r="EVI471" i="5" s="1"/>
  <c r="EVK471" i="5" s="1"/>
  <c r="EVM471" i="5" s="1"/>
  <c r="EVO471" i="5" s="1"/>
  <c r="EVQ471" i="5" s="1"/>
  <c r="EVS471" i="5" s="1"/>
  <c r="EVU471" i="5" s="1"/>
  <c r="EVW471" i="5" s="1"/>
  <c r="EVY471" i="5" s="1"/>
  <c r="EWA471" i="5" s="1"/>
  <c r="EWC471" i="5" s="1"/>
  <c r="EWE471" i="5" s="1"/>
  <c r="EWG471" i="5" s="1"/>
  <c r="EWI471" i="5" s="1"/>
  <c r="EWK471" i="5" s="1"/>
  <c r="EWM471" i="5" s="1"/>
  <c r="EWO471" i="5" s="1"/>
  <c r="EWQ471" i="5" s="1"/>
  <c r="EWS471" i="5" s="1"/>
  <c r="EWU471" i="5" s="1"/>
  <c r="EWW471" i="5" s="1"/>
  <c r="EWY471" i="5" s="1"/>
  <c r="EXA471" i="5" s="1"/>
  <c r="EXC471" i="5" s="1"/>
  <c r="EXE471" i="5" s="1"/>
  <c r="EXG471" i="5" s="1"/>
  <c r="EXI471" i="5" s="1"/>
  <c r="EXK471" i="5" s="1"/>
  <c r="EXM471" i="5" s="1"/>
  <c r="EXO471" i="5" s="1"/>
  <c r="EXQ471" i="5" s="1"/>
  <c r="EXS471" i="5" s="1"/>
  <c r="EXU471" i="5" s="1"/>
  <c r="EXW471" i="5" s="1"/>
  <c r="EXY471" i="5" s="1"/>
  <c r="EYA471" i="5" s="1"/>
  <c r="EYC471" i="5" s="1"/>
  <c r="EYE471" i="5" s="1"/>
  <c r="EYG471" i="5" s="1"/>
  <c r="EYI471" i="5" s="1"/>
  <c r="EYK471" i="5" s="1"/>
  <c r="EYM471" i="5" s="1"/>
  <c r="EYO471" i="5" s="1"/>
  <c r="EYQ471" i="5" s="1"/>
  <c r="EYS471" i="5" s="1"/>
  <c r="EYU471" i="5" s="1"/>
  <c r="EYW471" i="5" s="1"/>
  <c r="EYY471" i="5" s="1"/>
  <c r="EZA471" i="5" s="1"/>
  <c r="EZC471" i="5" s="1"/>
  <c r="EZE471" i="5" s="1"/>
  <c r="EZG471" i="5" s="1"/>
  <c r="EZI471" i="5" s="1"/>
  <c r="EZK471" i="5" s="1"/>
  <c r="EZM471" i="5" s="1"/>
  <c r="EZO471" i="5" s="1"/>
  <c r="EZQ471" i="5" s="1"/>
  <c r="EZS471" i="5" s="1"/>
  <c r="EZU471" i="5" s="1"/>
  <c r="EZW471" i="5" s="1"/>
  <c r="EZY471" i="5" s="1"/>
  <c r="FAA471" i="5" s="1"/>
  <c r="FAC471" i="5" s="1"/>
  <c r="FAE471" i="5" s="1"/>
  <c r="FAG471" i="5" s="1"/>
  <c r="FAI471" i="5" s="1"/>
  <c r="FAK471" i="5" s="1"/>
  <c r="FAM471" i="5" s="1"/>
  <c r="FAO471" i="5" s="1"/>
  <c r="FAQ471" i="5" s="1"/>
  <c r="FAS471" i="5" s="1"/>
  <c r="FAU471" i="5" s="1"/>
  <c r="FAW471" i="5" s="1"/>
  <c r="FAY471" i="5" s="1"/>
  <c r="FBA471" i="5" s="1"/>
  <c r="FBC471" i="5" s="1"/>
  <c r="FBE471" i="5" s="1"/>
  <c r="FBG471" i="5" s="1"/>
  <c r="FBI471" i="5" s="1"/>
  <c r="FBK471" i="5" s="1"/>
  <c r="FBM471" i="5" s="1"/>
  <c r="FBO471" i="5" s="1"/>
  <c r="FBQ471" i="5" s="1"/>
  <c r="FBS471" i="5" s="1"/>
  <c r="FBU471" i="5" s="1"/>
  <c r="FBW471" i="5" s="1"/>
  <c r="FBY471" i="5" s="1"/>
  <c r="FCA471" i="5" s="1"/>
  <c r="FCC471" i="5" s="1"/>
  <c r="FCE471" i="5" s="1"/>
  <c r="FCG471" i="5" s="1"/>
  <c r="FCI471" i="5" s="1"/>
  <c r="FCK471" i="5" s="1"/>
  <c r="FCM471" i="5" s="1"/>
  <c r="FCO471" i="5" s="1"/>
  <c r="FCQ471" i="5" s="1"/>
  <c r="FCS471" i="5" s="1"/>
  <c r="FCU471" i="5" s="1"/>
  <c r="FCW471" i="5" s="1"/>
  <c r="FCY471" i="5" s="1"/>
  <c r="FDA471" i="5" s="1"/>
  <c r="FDC471" i="5" s="1"/>
  <c r="FDE471" i="5" s="1"/>
  <c r="FDG471" i="5" s="1"/>
  <c r="FDI471" i="5" s="1"/>
  <c r="FDK471" i="5" s="1"/>
  <c r="FDM471" i="5" s="1"/>
  <c r="FDO471" i="5" s="1"/>
  <c r="FDQ471" i="5" s="1"/>
  <c r="FDS471" i="5" s="1"/>
  <c r="FDU471" i="5" s="1"/>
  <c r="FDW471" i="5" s="1"/>
  <c r="FDY471" i="5" s="1"/>
  <c r="FEA471" i="5" s="1"/>
  <c r="FEC471" i="5" s="1"/>
  <c r="FEE471" i="5" s="1"/>
  <c r="FEG471" i="5" s="1"/>
  <c r="FEI471" i="5" s="1"/>
  <c r="FEK471" i="5" s="1"/>
  <c r="FEM471" i="5" s="1"/>
  <c r="FEO471" i="5" s="1"/>
  <c r="FEQ471" i="5" s="1"/>
  <c r="FES471" i="5" s="1"/>
  <c r="FEU471" i="5" s="1"/>
  <c r="FEW471" i="5" s="1"/>
  <c r="FEY471" i="5" s="1"/>
  <c r="FFA471" i="5" s="1"/>
  <c r="FFC471" i="5" s="1"/>
  <c r="FFE471" i="5" s="1"/>
  <c r="FFG471" i="5" s="1"/>
  <c r="FFI471" i="5" s="1"/>
  <c r="FFK471" i="5" s="1"/>
  <c r="FFM471" i="5" s="1"/>
  <c r="FFO471" i="5" s="1"/>
  <c r="FFQ471" i="5" s="1"/>
  <c r="FFS471" i="5" s="1"/>
  <c r="FFU471" i="5" s="1"/>
  <c r="FFW471" i="5" s="1"/>
  <c r="FFY471" i="5" s="1"/>
  <c r="FGA471" i="5" s="1"/>
  <c r="FGC471" i="5" s="1"/>
  <c r="FGE471" i="5" s="1"/>
  <c r="FGG471" i="5" s="1"/>
  <c r="FGI471" i="5" s="1"/>
  <c r="FGK471" i="5" s="1"/>
  <c r="FGM471" i="5" s="1"/>
  <c r="FGO471" i="5" s="1"/>
  <c r="FGQ471" i="5" s="1"/>
  <c r="FGS471" i="5" s="1"/>
  <c r="FGU471" i="5" s="1"/>
  <c r="FGW471" i="5" s="1"/>
  <c r="FGY471" i="5" s="1"/>
  <c r="FHA471" i="5" s="1"/>
  <c r="FHC471" i="5" s="1"/>
  <c r="FHE471" i="5" s="1"/>
  <c r="FHG471" i="5" s="1"/>
  <c r="FHI471" i="5" s="1"/>
  <c r="FHK471" i="5" s="1"/>
  <c r="FHM471" i="5" s="1"/>
  <c r="FHO471" i="5" s="1"/>
  <c r="FHQ471" i="5" s="1"/>
  <c r="FHS471" i="5" s="1"/>
  <c r="FHU471" i="5" s="1"/>
  <c r="FHW471" i="5" s="1"/>
  <c r="FHY471" i="5" s="1"/>
  <c r="FIA471" i="5" s="1"/>
  <c r="FIC471" i="5" s="1"/>
  <c r="FIE471" i="5" s="1"/>
  <c r="FIG471" i="5" s="1"/>
  <c r="FII471" i="5" s="1"/>
  <c r="FIK471" i="5" s="1"/>
  <c r="FIM471" i="5" s="1"/>
  <c r="FIO471" i="5" s="1"/>
  <c r="FIQ471" i="5" s="1"/>
  <c r="FIS471" i="5" s="1"/>
  <c r="FIU471" i="5" s="1"/>
  <c r="FIW471" i="5" s="1"/>
  <c r="FIY471" i="5" s="1"/>
  <c r="FJA471" i="5" s="1"/>
  <c r="FJC471" i="5" s="1"/>
  <c r="FJE471" i="5" s="1"/>
  <c r="FJG471" i="5" s="1"/>
  <c r="FJI471" i="5" s="1"/>
  <c r="FJK471" i="5" s="1"/>
  <c r="FJM471" i="5" s="1"/>
  <c r="FJO471" i="5" s="1"/>
  <c r="FJQ471" i="5" s="1"/>
  <c r="FJS471" i="5" s="1"/>
  <c r="FJU471" i="5" s="1"/>
  <c r="FJW471" i="5" s="1"/>
  <c r="FJY471" i="5" s="1"/>
  <c r="FKA471" i="5" s="1"/>
  <c r="FKC471" i="5" s="1"/>
  <c r="FKE471" i="5" s="1"/>
  <c r="FKG471" i="5" s="1"/>
  <c r="FKI471" i="5" s="1"/>
  <c r="FKK471" i="5" s="1"/>
  <c r="FKM471" i="5" s="1"/>
  <c r="FKO471" i="5" s="1"/>
  <c r="FKQ471" i="5" s="1"/>
  <c r="FKS471" i="5" s="1"/>
  <c r="FKU471" i="5" s="1"/>
  <c r="FKW471" i="5" s="1"/>
  <c r="FKY471" i="5" s="1"/>
  <c r="FLA471" i="5" s="1"/>
  <c r="FLC471" i="5" s="1"/>
  <c r="FLE471" i="5" s="1"/>
  <c r="FLG471" i="5" s="1"/>
  <c r="FLI471" i="5" s="1"/>
  <c r="FLK471" i="5" s="1"/>
  <c r="FLM471" i="5" s="1"/>
  <c r="FLO471" i="5" s="1"/>
  <c r="FLQ471" i="5" s="1"/>
  <c r="FLS471" i="5" s="1"/>
  <c r="FLU471" i="5" s="1"/>
  <c r="FLW471" i="5" s="1"/>
  <c r="FLY471" i="5" s="1"/>
  <c r="FMA471" i="5" s="1"/>
  <c r="FMC471" i="5" s="1"/>
  <c r="FME471" i="5" s="1"/>
  <c r="FMG471" i="5" s="1"/>
  <c r="FMI471" i="5" s="1"/>
  <c r="FMK471" i="5" s="1"/>
  <c r="FMM471" i="5" s="1"/>
  <c r="FMO471" i="5" s="1"/>
  <c r="FMQ471" i="5" s="1"/>
  <c r="FMS471" i="5" s="1"/>
  <c r="FMU471" i="5" s="1"/>
  <c r="FMW471" i="5" s="1"/>
  <c r="FMY471" i="5" s="1"/>
  <c r="FNA471" i="5" s="1"/>
  <c r="FNC471" i="5" s="1"/>
  <c r="FNE471" i="5" s="1"/>
  <c r="FNG471" i="5" s="1"/>
  <c r="FNI471" i="5" s="1"/>
  <c r="FNK471" i="5" s="1"/>
  <c r="FNM471" i="5" s="1"/>
  <c r="FNO471" i="5" s="1"/>
  <c r="FNQ471" i="5" s="1"/>
  <c r="FNS471" i="5" s="1"/>
  <c r="FNU471" i="5" s="1"/>
  <c r="FNW471" i="5" s="1"/>
  <c r="FNY471" i="5" s="1"/>
  <c r="FOA471" i="5" s="1"/>
  <c r="FOC471" i="5" s="1"/>
  <c r="FOE471" i="5" s="1"/>
  <c r="FOG471" i="5" s="1"/>
  <c r="FOI471" i="5" s="1"/>
  <c r="FOK471" i="5" s="1"/>
  <c r="FOM471" i="5" s="1"/>
  <c r="FOO471" i="5" s="1"/>
  <c r="FOQ471" i="5" s="1"/>
  <c r="FOS471" i="5" s="1"/>
  <c r="FOU471" i="5" s="1"/>
  <c r="FOW471" i="5" s="1"/>
  <c r="FOY471" i="5" s="1"/>
  <c r="FPA471" i="5" s="1"/>
  <c r="FPC471" i="5" s="1"/>
  <c r="FPE471" i="5" s="1"/>
  <c r="FPG471" i="5" s="1"/>
  <c r="FPI471" i="5" s="1"/>
  <c r="FPK471" i="5" s="1"/>
  <c r="FPM471" i="5" s="1"/>
  <c r="FPO471" i="5" s="1"/>
  <c r="FPQ471" i="5" s="1"/>
  <c r="FPS471" i="5" s="1"/>
  <c r="FPU471" i="5" s="1"/>
  <c r="FPW471" i="5" s="1"/>
  <c r="FPY471" i="5" s="1"/>
  <c r="FQA471" i="5" s="1"/>
  <c r="FQC471" i="5" s="1"/>
  <c r="FQE471" i="5" s="1"/>
  <c r="FQG471" i="5" s="1"/>
  <c r="FQI471" i="5" s="1"/>
  <c r="FQK471" i="5" s="1"/>
  <c r="FQM471" i="5" s="1"/>
  <c r="FQO471" i="5" s="1"/>
  <c r="FQQ471" i="5" s="1"/>
  <c r="FQS471" i="5" s="1"/>
  <c r="FQU471" i="5" s="1"/>
  <c r="FQW471" i="5" s="1"/>
  <c r="FQY471" i="5" s="1"/>
  <c r="FRA471" i="5" s="1"/>
  <c r="FRC471" i="5" s="1"/>
  <c r="FRE471" i="5" s="1"/>
  <c r="FRG471" i="5" s="1"/>
  <c r="FRI471" i="5" s="1"/>
  <c r="FRK471" i="5" s="1"/>
  <c r="FRM471" i="5" s="1"/>
  <c r="FRO471" i="5" s="1"/>
  <c r="FRQ471" i="5" s="1"/>
  <c r="FRS471" i="5" s="1"/>
  <c r="FRU471" i="5" s="1"/>
  <c r="FRW471" i="5" s="1"/>
  <c r="FRY471" i="5" s="1"/>
  <c r="FSA471" i="5" s="1"/>
  <c r="FSC471" i="5" s="1"/>
  <c r="FSE471" i="5" s="1"/>
  <c r="FSG471" i="5" s="1"/>
  <c r="FSI471" i="5" s="1"/>
  <c r="FSK471" i="5" s="1"/>
  <c r="FSM471" i="5" s="1"/>
  <c r="FSO471" i="5" s="1"/>
  <c r="FSQ471" i="5" s="1"/>
  <c r="FSS471" i="5" s="1"/>
  <c r="FSU471" i="5" s="1"/>
  <c r="FSW471" i="5" s="1"/>
  <c r="FSY471" i="5" s="1"/>
  <c r="FTA471" i="5" s="1"/>
  <c r="FTC471" i="5" s="1"/>
  <c r="FTE471" i="5" s="1"/>
  <c r="FTG471" i="5" s="1"/>
  <c r="FTI471" i="5" s="1"/>
  <c r="FTK471" i="5" s="1"/>
  <c r="FTM471" i="5" s="1"/>
  <c r="FTO471" i="5" s="1"/>
  <c r="FTQ471" i="5" s="1"/>
  <c r="FTS471" i="5" s="1"/>
  <c r="FTU471" i="5" s="1"/>
  <c r="FTW471" i="5" s="1"/>
  <c r="FTY471" i="5" s="1"/>
  <c r="FUA471" i="5" s="1"/>
  <c r="FUC471" i="5" s="1"/>
  <c r="FUE471" i="5" s="1"/>
  <c r="FUG471" i="5" s="1"/>
  <c r="FUI471" i="5" s="1"/>
  <c r="FUK471" i="5" s="1"/>
  <c r="FUM471" i="5" s="1"/>
  <c r="FUO471" i="5" s="1"/>
  <c r="FUQ471" i="5" s="1"/>
  <c r="FUS471" i="5" s="1"/>
  <c r="FUU471" i="5" s="1"/>
  <c r="FUW471" i="5" s="1"/>
  <c r="FUY471" i="5" s="1"/>
  <c r="FVA471" i="5" s="1"/>
  <c r="FVC471" i="5" s="1"/>
  <c r="FVE471" i="5" s="1"/>
  <c r="FVG471" i="5" s="1"/>
  <c r="FVI471" i="5" s="1"/>
  <c r="FVK471" i="5" s="1"/>
  <c r="FVM471" i="5" s="1"/>
  <c r="FVO471" i="5" s="1"/>
  <c r="FVQ471" i="5" s="1"/>
  <c r="FVS471" i="5" s="1"/>
  <c r="FVU471" i="5" s="1"/>
  <c r="FVW471" i="5" s="1"/>
  <c r="FVY471" i="5" s="1"/>
  <c r="FWA471" i="5" s="1"/>
  <c r="FWC471" i="5" s="1"/>
  <c r="FWE471" i="5" s="1"/>
  <c r="FWG471" i="5" s="1"/>
  <c r="FWI471" i="5" s="1"/>
  <c r="FWK471" i="5" s="1"/>
  <c r="FWM471" i="5" s="1"/>
  <c r="FWO471" i="5" s="1"/>
  <c r="FWQ471" i="5" s="1"/>
  <c r="FWS471" i="5" s="1"/>
  <c r="FWU471" i="5" s="1"/>
  <c r="FWW471" i="5" s="1"/>
  <c r="FWY471" i="5" s="1"/>
  <c r="FXA471" i="5" s="1"/>
  <c r="FXC471" i="5" s="1"/>
  <c r="FXE471" i="5" s="1"/>
  <c r="FXG471" i="5" s="1"/>
  <c r="FXI471" i="5" s="1"/>
  <c r="FXK471" i="5" s="1"/>
  <c r="FXM471" i="5" s="1"/>
  <c r="FXO471" i="5" s="1"/>
  <c r="FXQ471" i="5" s="1"/>
  <c r="FXS471" i="5" s="1"/>
  <c r="FXU471" i="5" s="1"/>
  <c r="FXW471" i="5" s="1"/>
  <c r="FXY471" i="5" s="1"/>
  <c r="FYA471" i="5" s="1"/>
  <c r="FYC471" i="5" s="1"/>
  <c r="FYE471" i="5" s="1"/>
  <c r="FYG471" i="5" s="1"/>
  <c r="FYI471" i="5" s="1"/>
  <c r="FYK471" i="5" s="1"/>
  <c r="FYM471" i="5" s="1"/>
  <c r="FYO471" i="5" s="1"/>
  <c r="FYQ471" i="5" s="1"/>
  <c r="FYS471" i="5" s="1"/>
  <c r="FYU471" i="5" s="1"/>
  <c r="FYW471" i="5" s="1"/>
  <c r="FYY471" i="5" s="1"/>
  <c r="FZA471" i="5" s="1"/>
  <c r="FZC471" i="5" s="1"/>
  <c r="FZE471" i="5" s="1"/>
  <c r="FZG471" i="5" s="1"/>
  <c r="FZI471" i="5" s="1"/>
  <c r="FZK471" i="5" s="1"/>
  <c r="FZM471" i="5" s="1"/>
  <c r="FZO471" i="5" s="1"/>
  <c r="FZQ471" i="5" s="1"/>
  <c r="FZS471" i="5" s="1"/>
  <c r="FZU471" i="5" s="1"/>
  <c r="FZW471" i="5" s="1"/>
  <c r="FZY471" i="5" s="1"/>
  <c r="GAA471" i="5" s="1"/>
  <c r="GAC471" i="5" s="1"/>
  <c r="GAE471" i="5" s="1"/>
  <c r="GAG471" i="5" s="1"/>
  <c r="GAI471" i="5" s="1"/>
  <c r="GAK471" i="5" s="1"/>
  <c r="GAM471" i="5" s="1"/>
  <c r="GAO471" i="5" s="1"/>
  <c r="GAQ471" i="5" s="1"/>
  <c r="GAS471" i="5" s="1"/>
  <c r="GAU471" i="5" s="1"/>
  <c r="GAW471" i="5" s="1"/>
  <c r="GAY471" i="5" s="1"/>
  <c r="GBA471" i="5" s="1"/>
  <c r="GBC471" i="5" s="1"/>
  <c r="GBE471" i="5" s="1"/>
  <c r="GBG471" i="5" s="1"/>
  <c r="GBI471" i="5" s="1"/>
  <c r="GBK471" i="5" s="1"/>
  <c r="GBM471" i="5" s="1"/>
  <c r="GBO471" i="5" s="1"/>
  <c r="GBQ471" i="5" s="1"/>
  <c r="GBS471" i="5" s="1"/>
  <c r="GBU471" i="5" s="1"/>
  <c r="GBW471" i="5" s="1"/>
  <c r="GBY471" i="5" s="1"/>
  <c r="GCA471" i="5" s="1"/>
  <c r="GCC471" i="5" s="1"/>
  <c r="GCE471" i="5" s="1"/>
  <c r="GCG471" i="5" s="1"/>
  <c r="GCI471" i="5" s="1"/>
  <c r="GCK471" i="5" s="1"/>
  <c r="GCM471" i="5" s="1"/>
  <c r="GCO471" i="5" s="1"/>
  <c r="GCQ471" i="5" s="1"/>
  <c r="GCS471" i="5" s="1"/>
  <c r="GCU471" i="5" s="1"/>
  <c r="GCW471" i="5" s="1"/>
  <c r="GCY471" i="5" s="1"/>
  <c r="GDA471" i="5" s="1"/>
  <c r="GDC471" i="5" s="1"/>
  <c r="GDE471" i="5" s="1"/>
  <c r="GDG471" i="5" s="1"/>
  <c r="GDI471" i="5" s="1"/>
  <c r="GDK471" i="5" s="1"/>
  <c r="GDM471" i="5" s="1"/>
  <c r="GDO471" i="5" s="1"/>
  <c r="GDQ471" i="5" s="1"/>
  <c r="GDS471" i="5" s="1"/>
  <c r="GDU471" i="5" s="1"/>
  <c r="GDW471" i="5" s="1"/>
  <c r="GDY471" i="5" s="1"/>
  <c r="GEA471" i="5" s="1"/>
  <c r="GEC471" i="5" s="1"/>
  <c r="GEE471" i="5" s="1"/>
  <c r="GEG471" i="5" s="1"/>
  <c r="GEI471" i="5" s="1"/>
  <c r="GEK471" i="5" s="1"/>
  <c r="GEM471" i="5" s="1"/>
  <c r="GEO471" i="5" s="1"/>
  <c r="GEQ471" i="5" s="1"/>
  <c r="GES471" i="5" s="1"/>
  <c r="GEU471" i="5" s="1"/>
  <c r="GEW471" i="5" s="1"/>
  <c r="GEY471" i="5" s="1"/>
  <c r="GFA471" i="5" s="1"/>
  <c r="GFC471" i="5" s="1"/>
  <c r="GFE471" i="5" s="1"/>
  <c r="GFG471" i="5" s="1"/>
  <c r="GFI471" i="5" s="1"/>
  <c r="GFK471" i="5" s="1"/>
  <c r="GFM471" i="5" s="1"/>
  <c r="GFO471" i="5" s="1"/>
  <c r="GFQ471" i="5" s="1"/>
  <c r="GFS471" i="5" s="1"/>
  <c r="GFU471" i="5" s="1"/>
  <c r="GFW471" i="5" s="1"/>
  <c r="GFY471" i="5" s="1"/>
  <c r="GGA471" i="5" s="1"/>
  <c r="GGC471" i="5" s="1"/>
  <c r="GGE471" i="5" s="1"/>
  <c r="GGG471" i="5" s="1"/>
  <c r="GGI471" i="5" s="1"/>
  <c r="GGK471" i="5" s="1"/>
  <c r="GGM471" i="5" s="1"/>
  <c r="GGO471" i="5" s="1"/>
  <c r="GGQ471" i="5" s="1"/>
  <c r="GGS471" i="5" s="1"/>
  <c r="GGU471" i="5" s="1"/>
  <c r="GGW471" i="5" s="1"/>
  <c r="GGY471" i="5" s="1"/>
  <c r="GHA471" i="5" s="1"/>
  <c r="GHC471" i="5" s="1"/>
  <c r="GHE471" i="5" s="1"/>
  <c r="GHG471" i="5" s="1"/>
  <c r="GHI471" i="5" s="1"/>
  <c r="GHK471" i="5" s="1"/>
  <c r="GHM471" i="5" s="1"/>
  <c r="GHO471" i="5" s="1"/>
  <c r="GHQ471" i="5" s="1"/>
  <c r="GHS471" i="5" s="1"/>
  <c r="GHU471" i="5" s="1"/>
  <c r="GHW471" i="5" s="1"/>
  <c r="GHY471" i="5" s="1"/>
  <c r="GIA471" i="5" s="1"/>
  <c r="GIC471" i="5" s="1"/>
  <c r="GIE471" i="5" s="1"/>
  <c r="GIG471" i="5" s="1"/>
  <c r="GII471" i="5" s="1"/>
  <c r="GIK471" i="5" s="1"/>
  <c r="GIM471" i="5" s="1"/>
  <c r="GIO471" i="5" s="1"/>
  <c r="GIQ471" i="5" s="1"/>
  <c r="GIS471" i="5" s="1"/>
  <c r="GIU471" i="5" s="1"/>
  <c r="GIW471" i="5" s="1"/>
  <c r="GIY471" i="5" s="1"/>
  <c r="GJA471" i="5" s="1"/>
  <c r="GJC471" i="5" s="1"/>
  <c r="GJE471" i="5" s="1"/>
  <c r="GJG471" i="5" s="1"/>
  <c r="GJI471" i="5" s="1"/>
  <c r="GJK471" i="5" s="1"/>
  <c r="GJM471" i="5" s="1"/>
  <c r="GJO471" i="5" s="1"/>
  <c r="GJQ471" i="5" s="1"/>
  <c r="GJS471" i="5" s="1"/>
  <c r="GJU471" i="5" s="1"/>
  <c r="GJW471" i="5" s="1"/>
  <c r="GJY471" i="5" s="1"/>
  <c r="GKA471" i="5" s="1"/>
  <c r="GKC471" i="5" s="1"/>
  <c r="GKE471" i="5" s="1"/>
  <c r="GKG471" i="5" s="1"/>
  <c r="GKI471" i="5" s="1"/>
  <c r="GKK471" i="5" s="1"/>
  <c r="GKM471" i="5" s="1"/>
  <c r="GKO471" i="5" s="1"/>
  <c r="GKQ471" i="5" s="1"/>
  <c r="GKS471" i="5" s="1"/>
  <c r="GKU471" i="5" s="1"/>
  <c r="GKW471" i="5" s="1"/>
  <c r="GKY471" i="5" s="1"/>
  <c r="GLA471" i="5" s="1"/>
  <c r="GLC471" i="5" s="1"/>
  <c r="GLE471" i="5" s="1"/>
  <c r="GLG471" i="5" s="1"/>
  <c r="GLI471" i="5" s="1"/>
  <c r="GLK471" i="5" s="1"/>
  <c r="GLM471" i="5" s="1"/>
  <c r="GLO471" i="5" s="1"/>
  <c r="GLQ471" i="5" s="1"/>
  <c r="GLS471" i="5" s="1"/>
  <c r="GLU471" i="5" s="1"/>
  <c r="GLW471" i="5" s="1"/>
  <c r="GLY471" i="5" s="1"/>
  <c r="GMA471" i="5" s="1"/>
  <c r="GMC471" i="5" s="1"/>
  <c r="GME471" i="5" s="1"/>
  <c r="GMG471" i="5" s="1"/>
  <c r="GMI471" i="5" s="1"/>
  <c r="GMK471" i="5" s="1"/>
  <c r="GMM471" i="5" s="1"/>
  <c r="GMO471" i="5" s="1"/>
  <c r="GMQ471" i="5" s="1"/>
  <c r="GMS471" i="5" s="1"/>
  <c r="GMU471" i="5" s="1"/>
  <c r="GMW471" i="5" s="1"/>
  <c r="GMY471" i="5" s="1"/>
  <c r="GNA471" i="5" s="1"/>
  <c r="GNC471" i="5" s="1"/>
  <c r="GNE471" i="5" s="1"/>
  <c r="GNG471" i="5" s="1"/>
  <c r="GNI471" i="5" s="1"/>
  <c r="GNK471" i="5" s="1"/>
  <c r="GNM471" i="5" s="1"/>
  <c r="GNO471" i="5" s="1"/>
  <c r="GNQ471" i="5" s="1"/>
  <c r="GNS471" i="5" s="1"/>
  <c r="GNU471" i="5" s="1"/>
  <c r="GNW471" i="5" s="1"/>
  <c r="GNY471" i="5" s="1"/>
  <c r="GOA471" i="5" s="1"/>
  <c r="GOC471" i="5" s="1"/>
  <c r="GOE471" i="5" s="1"/>
  <c r="GOG471" i="5" s="1"/>
  <c r="GOI471" i="5" s="1"/>
  <c r="GOK471" i="5" s="1"/>
  <c r="GOM471" i="5" s="1"/>
  <c r="GOO471" i="5" s="1"/>
  <c r="GOQ471" i="5" s="1"/>
  <c r="GOS471" i="5" s="1"/>
  <c r="GOU471" i="5" s="1"/>
  <c r="GOW471" i="5" s="1"/>
  <c r="GOY471" i="5" s="1"/>
  <c r="GPA471" i="5" s="1"/>
  <c r="GPC471" i="5" s="1"/>
  <c r="GPE471" i="5" s="1"/>
  <c r="GPG471" i="5" s="1"/>
  <c r="GPI471" i="5" s="1"/>
  <c r="GPK471" i="5" s="1"/>
  <c r="GPM471" i="5" s="1"/>
  <c r="GPO471" i="5" s="1"/>
  <c r="GPQ471" i="5" s="1"/>
  <c r="GPS471" i="5" s="1"/>
  <c r="GPU471" i="5" s="1"/>
  <c r="GPW471" i="5" s="1"/>
  <c r="GPY471" i="5" s="1"/>
  <c r="GQA471" i="5" s="1"/>
  <c r="GQC471" i="5" s="1"/>
  <c r="GQE471" i="5" s="1"/>
  <c r="GQG471" i="5" s="1"/>
  <c r="GQI471" i="5" s="1"/>
  <c r="GQK471" i="5" s="1"/>
  <c r="GQM471" i="5" s="1"/>
  <c r="GQO471" i="5" s="1"/>
  <c r="GQQ471" i="5" s="1"/>
  <c r="GQS471" i="5" s="1"/>
  <c r="GQU471" i="5" s="1"/>
  <c r="GQW471" i="5" s="1"/>
  <c r="GQY471" i="5" s="1"/>
  <c r="GRA471" i="5" s="1"/>
  <c r="GRC471" i="5" s="1"/>
  <c r="GRE471" i="5" s="1"/>
  <c r="GRG471" i="5" s="1"/>
  <c r="GRI471" i="5" s="1"/>
  <c r="GRK471" i="5" s="1"/>
  <c r="GRM471" i="5" s="1"/>
  <c r="GRO471" i="5" s="1"/>
  <c r="GRQ471" i="5" s="1"/>
  <c r="GRS471" i="5" s="1"/>
  <c r="GRU471" i="5" s="1"/>
  <c r="GRW471" i="5" s="1"/>
  <c r="GRY471" i="5" s="1"/>
  <c r="GSA471" i="5" s="1"/>
  <c r="GSC471" i="5" s="1"/>
  <c r="GSE471" i="5" s="1"/>
  <c r="GSG471" i="5" s="1"/>
  <c r="GSI471" i="5" s="1"/>
  <c r="GSK471" i="5" s="1"/>
  <c r="GSM471" i="5" s="1"/>
  <c r="GSO471" i="5" s="1"/>
  <c r="GSQ471" i="5" s="1"/>
  <c r="GSS471" i="5" s="1"/>
  <c r="GSU471" i="5" s="1"/>
  <c r="GSW471" i="5" s="1"/>
  <c r="GSY471" i="5" s="1"/>
  <c r="GTA471" i="5" s="1"/>
  <c r="GTC471" i="5" s="1"/>
  <c r="GTE471" i="5" s="1"/>
  <c r="GTG471" i="5" s="1"/>
  <c r="GTI471" i="5" s="1"/>
  <c r="GTK471" i="5" s="1"/>
  <c r="GTM471" i="5" s="1"/>
  <c r="GTO471" i="5" s="1"/>
  <c r="GTQ471" i="5" s="1"/>
  <c r="GTS471" i="5" s="1"/>
  <c r="GTU471" i="5" s="1"/>
  <c r="GTW471" i="5" s="1"/>
  <c r="GTY471" i="5" s="1"/>
  <c r="GUA471" i="5" s="1"/>
  <c r="GUC471" i="5" s="1"/>
  <c r="GUE471" i="5" s="1"/>
  <c r="GUG471" i="5" s="1"/>
  <c r="GUI471" i="5" s="1"/>
  <c r="GUK471" i="5" s="1"/>
  <c r="GUM471" i="5" s="1"/>
  <c r="GUO471" i="5" s="1"/>
  <c r="GUQ471" i="5" s="1"/>
  <c r="GUS471" i="5" s="1"/>
  <c r="GUU471" i="5" s="1"/>
  <c r="GUW471" i="5" s="1"/>
  <c r="GUY471" i="5" s="1"/>
  <c r="GVA471" i="5" s="1"/>
  <c r="GVC471" i="5" s="1"/>
  <c r="GVE471" i="5" s="1"/>
  <c r="GVG471" i="5" s="1"/>
  <c r="GVI471" i="5" s="1"/>
  <c r="GVK471" i="5" s="1"/>
  <c r="GVM471" i="5" s="1"/>
  <c r="GVO471" i="5" s="1"/>
  <c r="GVQ471" i="5" s="1"/>
  <c r="GVS471" i="5" s="1"/>
  <c r="GVU471" i="5" s="1"/>
  <c r="GVW471" i="5" s="1"/>
  <c r="GVY471" i="5" s="1"/>
  <c r="GWA471" i="5" s="1"/>
  <c r="GWC471" i="5" s="1"/>
  <c r="GWE471" i="5" s="1"/>
  <c r="GWG471" i="5" s="1"/>
  <c r="GWI471" i="5" s="1"/>
  <c r="GWK471" i="5" s="1"/>
  <c r="GWM471" i="5" s="1"/>
  <c r="GWO471" i="5" s="1"/>
  <c r="GWQ471" i="5" s="1"/>
  <c r="GWS471" i="5" s="1"/>
  <c r="GWU471" i="5" s="1"/>
  <c r="GWW471" i="5" s="1"/>
  <c r="GWY471" i="5" s="1"/>
  <c r="GXA471" i="5" s="1"/>
  <c r="GXC471" i="5" s="1"/>
  <c r="GXE471" i="5" s="1"/>
  <c r="GXG471" i="5" s="1"/>
  <c r="GXI471" i="5" s="1"/>
  <c r="GXK471" i="5" s="1"/>
  <c r="GXM471" i="5" s="1"/>
  <c r="GXO471" i="5" s="1"/>
  <c r="GXQ471" i="5" s="1"/>
  <c r="GXS471" i="5" s="1"/>
  <c r="GXU471" i="5" s="1"/>
  <c r="GXW471" i="5" s="1"/>
  <c r="GXY471" i="5" s="1"/>
  <c r="GYA471" i="5" s="1"/>
  <c r="GYC471" i="5" s="1"/>
  <c r="GYE471" i="5" s="1"/>
  <c r="GYG471" i="5" s="1"/>
  <c r="GYI471" i="5" s="1"/>
  <c r="GYK471" i="5" s="1"/>
  <c r="GYM471" i="5" s="1"/>
  <c r="GYO471" i="5" s="1"/>
  <c r="GYQ471" i="5" s="1"/>
  <c r="GYS471" i="5" s="1"/>
  <c r="GYU471" i="5" s="1"/>
  <c r="GYW471" i="5" s="1"/>
  <c r="GYY471" i="5" s="1"/>
  <c r="GZA471" i="5" s="1"/>
  <c r="GZC471" i="5" s="1"/>
  <c r="GZE471" i="5" s="1"/>
  <c r="GZG471" i="5" s="1"/>
  <c r="GZI471" i="5" s="1"/>
  <c r="GZK471" i="5" s="1"/>
  <c r="GZM471" i="5" s="1"/>
  <c r="GZO471" i="5" s="1"/>
  <c r="GZQ471" i="5" s="1"/>
  <c r="GZS471" i="5" s="1"/>
  <c r="GZU471" i="5" s="1"/>
  <c r="GZW471" i="5" s="1"/>
  <c r="GZY471" i="5" s="1"/>
  <c r="HAA471" i="5" s="1"/>
  <c r="HAC471" i="5" s="1"/>
  <c r="HAE471" i="5" s="1"/>
  <c r="HAG471" i="5" s="1"/>
  <c r="HAI471" i="5" s="1"/>
  <c r="HAK471" i="5" s="1"/>
  <c r="HAM471" i="5" s="1"/>
  <c r="HAO471" i="5" s="1"/>
  <c r="HAQ471" i="5" s="1"/>
  <c r="HAS471" i="5" s="1"/>
  <c r="HAU471" i="5" s="1"/>
  <c r="HAW471" i="5" s="1"/>
  <c r="HAY471" i="5" s="1"/>
  <c r="HBA471" i="5" s="1"/>
  <c r="HBC471" i="5" s="1"/>
  <c r="HBE471" i="5" s="1"/>
  <c r="HBG471" i="5" s="1"/>
  <c r="HBI471" i="5" s="1"/>
  <c r="HBK471" i="5" s="1"/>
  <c r="HBM471" i="5" s="1"/>
  <c r="HBO471" i="5" s="1"/>
  <c r="HBQ471" i="5" s="1"/>
  <c r="HBS471" i="5" s="1"/>
  <c r="HBU471" i="5" s="1"/>
  <c r="HBW471" i="5" s="1"/>
  <c r="HBY471" i="5" s="1"/>
  <c r="HCA471" i="5" s="1"/>
  <c r="HCC471" i="5" s="1"/>
  <c r="HCE471" i="5" s="1"/>
  <c r="HCG471" i="5" s="1"/>
  <c r="HCI471" i="5" s="1"/>
  <c r="HCK471" i="5" s="1"/>
  <c r="HCM471" i="5" s="1"/>
  <c r="HCO471" i="5" s="1"/>
  <c r="HCQ471" i="5" s="1"/>
  <c r="HCS471" i="5" s="1"/>
  <c r="HCU471" i="5" s="1"/>
  <c r="HCW471" i="5" s="1"/>
  <c r="HCY471" i="5" s="1"/>
  <c r="HDA471" i="5" s="1"/>
  <c r="HDC471" i="5" s="1"/>
  <c r="HDE471" i="5" s="1"/>
  <c r="HDG471" i="5" s="1"/>
  <c r="HDI471" i="5" s="1"/>
  <c r="HDK471" i="5" s="1"/>
  <c r="HDM471" i="5" s="1"/>
  <c r="HDO471" i="5" s="1"/>
  <c r="HDQ471" i="5" s="1"/>
  <c r="HDS471" i="5" s="1"/>
  <c r="HDU471" i="5" s="1"/>
  <c r="HDW471" i="5" s="1"/>
  <c r="HDY471" i="5" s="1"/>
  <c r="HEA471" i="5" s="1"/>
  <c r="HEC471" i="5" s="1"/>
  <c r="HEE471" i="5" s="1"/>
  <c r="HEG471" i="5" s="1"/>
  <c r="HEI471" i="5" s="1"/>
  <c r="HEK471" i="5" s="1"/>
  <c r="HEM471" i="5" s="1"/>
  <c r="HEO471" i="5" s="1"/>
  <c r="HEQ471" i="5" s="1"/>
  <c r="HES471" i="5" s="1"/>
  <c r="HEU471" i="5" s="1"/>
  <c r="HEW471" i="5" s="1"/>
  <c r="HEY471" i="5" s="1"/>
  <c r="HFA471" i="5" s="1"/>
  <c r="HFC471" i="5" s="1"/>
  <c r="HFE471" i="5" s="1"/>
  <c r="HFG471" i="5" s="1"/>
  <c r="HFI471" i="5" s="1"/>
  <c r="HFK471" i="5" s="1"/>
  <c r="HFM471" i="5" s="1"/>
  <c r="HFO471" i="5" s="1"/>
  <c r="HFQ471" i="5" s="1"/>
  <c r="HFS471" i="5" s="1"/>
  <c r="HFU471" i="5" s="1"/>
  <c r="HFW471" i="5" s="1"/>
  <c r="HFY471" i="5" s="1"/>
  <c r="HGA471" i="5" s="1"/>
  <c r="HGC471" i="5" s="1"/>
  <c r="HGE471" i="5" s="1"/>
  <c r="HGG471" i="5" s="1"/>
  <c r="HGI471" i="5" s="1"/>
  <c r="HGK471" i="5" s="1"/>
  <c r="HGM471" i="5" s="1"/>
  <c r="HGO471" i="5" s="1"/>
  <c r="HGQ471" i="5" s="1"/>
  <c r="HGS471" i="5" s="1"/>
  <c r="HGU471" i="5" s="1"/>
  <c r="HGW471" i="5" s="1"/>
  <c r="HGY471" i="5" s="1"/>
  <c r="HHA471" i="5" s="1"/>
  <c r="HHC471" i="5" s="1"/>
  <c r="HHE471" i="5" s="1"/>
  <c r="HHG471" i="5" s="1"/>
  <c r="HHI471" i="5" s="1"/>
  <c r="HHK471" i="5" s="1"/>
  <c r="HHM471" i="5" s="1"/>
  <c r="HHO471" i="5" s="1"/>
  <c r="HHQ471" i="5" s="1"/>
  <c r="HHS471" i="5" s="1"/>
  <c r="HHU471" i="5" s="1"/>
  <c r="HHW471" i="5" s="1"/>
  <c r="HHY471" i="5" s="1"/>
  <c r="HIA471" i="5" s="1"/>
  <c r="HIC471" i="5" s="1"/>
  <c r="HIE471" i="5" s="1"/>
  <c r="HIG471" i="5" s="1"/>
  <c r="HII471" i="5" s="1"/>
  <c r="HIK471" i="5" s="1"/>
  <c r="HIM471" i="5" s="1"/>
  <c r="HIO471" i="5" s="1"/>
  <c r="HIQ471" i="5" s="1"/>
  <c r="HIS471" i="5" s="1"/>
  <c r="HIU471" i="5" s="1"/>
  <c r="HIW471" i="5" s="1"/>
  <c r="HIY471" i="5" s="1"/>
  <c r="HJA471" i="5" s="1"/>
  <c r="HJC471" i="5" s="1"/>
  <c r="HJE471" i="5" s="1"/>
  <c r="HJG471" i="5" s="1"/>
  <c r="HJI471" i="5" s="1"/>
  <c r="HJK471" i="5" s="1"/>
  <c r="HJM471" i="5" s="1"/>
  <c r="HJO471" i="5" s="1"/>
  <c r="HJQ471" i="5" s="1"/>
  <c r="HJS471" i="5" s="1"/>
  <c r="HJU471" i="5" s="1"/>
  <c r="HJW471" i="5" s="1"/>
  <c r="HJY471" i="5" s="1"/>
  <c r="HKA471" i="5" s="1"/>
  <c r="HKC471" i="5" s="1"/>
  <c r="HKE471" i="5" s="1"/>
  <c r="HKG471" i="5" s="1"/>
  <c r="HKI471" i="5" s="1"/>
  <c r="HKK471" i="5" s="1"/>
  <c r="HKM471" i="5" s="1"/>
  <c r="HKO471" i="5" s="1"/>
  <c r="HKQ471" i="5" s="1"/>
  <c r="HKS471" i="5" s="1"/>
  <c r="HKU471" i="5" s="1"/>
  <c r="HKW471" i="5" s="1"/>
  <c r="HKY471" i="5" s="1"/>
  <c r="HLA471" i="5" s="1"/>
  <c r="HLC471" i="5" s="1"/>
  <c r="HLE471" i="5" s="1"/>
  <c r="HLG471" i="5" s="1"/>
  <c r="HLI471" i="5" s="1"/>
  <c r="HLK471" i="5" s="1"/>
  <c r="HLM471" i="5" s="1"/>
  <c r="HLO471" i="5" s="1"/>
  <c r="HLQ471" i="5" s="1"/>
  <c r="HLS471" i="5" s="1"/>
  <c r="HLU471" i="5" s="1"/>
  <c r="HLW471" i="5" s="1"/>
  <c r="HLY471" i="5" s="1"/>
  <c r="HMA471" i="5" s="1"/>
  <c r="HMC471" i="5" s="1"/>
  <c r="HME471" i="5" s="1"/>
  <c r="HMG471" i="5" s="1"/>
  <c r="HMI471" i="5" s="1"/>
  <c r="HMK471" i="5" s="1"/>
  <c r="HMM471" i="5" s="1"/>
  <c r="HMO471" i="5" s="1"/>
  <c r="HMQ471" i="5" s="1"/>
  <c r="HMS471" i="5" s="1"/>
  <c r="HMU471" i="5" s="1"/>
  <c r="HMW471" i="5" s="1"/>
  <c r="HMY471" i="5" s="1"/>
  <c r="HNA471" i="5" s="1"/>
  <c r="HNC471" i="5" s="1"/>
  <c r="HNE471" i="5" s="1"/>
  <c r="HNG471" i="5" s="1"/>
  <c r="HNI471" i="5" s="1"/>
  <c r="HNK471" i="5" s="1"/>
  <c r="HNM471" i="5" s="1"/>
  <c r="HNO471" i="5" s="1"/>
  <c r="HNQ471" i="5" s="1"/>
  <c r="HNS471" i="5" s="1"/>
  <c r="HNU471" i="5" s="1"/>
  <c r="HNW471" i="5" s="1"/>
  <c r="HNY471" i="5" s="1"/>
  <c r="HOA471" i="5" s="1"/>
  <c r="HOC471" i="5" s="1"/>
  <c r="HOE471" i="5" s="1"/>
  <c r="HOG471" i="5" s="1"/>
  <c r="HOI471" i="5" s="1"/>
  <c r="HOK471" i="5" s="1"/>
  <c r="HOM471" i="5" s="1"/>
  <c r="HOO471" i="5" s="1"/>
  <c r="HOQ471" i="5" s="1"/>
  <c r="HOS471" i="5" s="1"/>
  <c r="HOU471" i="5" s="1"/>
  <c r="HOW471" i="5" s="1"/>
  <c r="HOY471" i="5" s="1"/>
  <c r="HPA471" i="5" s="1"/>
  <c r="HPC471" i="5" s="1"/>
  <c r="HPE471" i="5" s="1"/>
  <c r="HPG471" i="5" s="1"/>
  <c r="HPI471" i="5" s="1"/>
  <c r="HPK471" i="5" s="1"/>
  <c r="HPM471" i="5" s="1"/>
  <c r="HPO471" i="5" s="1"/>
  <c r="HPQ471" i="5" s="1"/>
  <c r="HPS471" i="5" s="1"/>
  <c r="HPU471" i="5" s="1"/>
  <c r="HPW471" i="5" s="1"/>
  <c r="HPY471" i="5" s="1"/>
  <c r="HQA471" i="5" s="1"/>
  <c r="HQC471" i="5" s="1"/>
  <c r="HQE471" i="5" s="1"/>
  <c r="HQG471" i="5" s="1"/>
  <c r="HQI471" i="5" s="1"/>
  <c r="HQK471" i="5" s="1"/>
  <c r="HQM471" i="5" s="1"/>
  <c r="HQO471" i="5" s="1"/>
  <c r="HQQ471" i="5" s="1"/>
  <c r="HQS471" i="5" s="1"/>
  <c r="HQU471" i="5" s="1"/>
  <c r="HQW471" i="5" s="1"/>
  <c r="HQY471" i="5" s="1"/>
  <c r="HRA471" i="5" s="1"/>
  <c r="HRC471" i="5" s="1"/>
  <c r="HRE471" i="5" s="1"/>
  <c r="HRG471" i="5" s="1"/>
  <c r="HRI471" i="5" s="1"/>
  <c r="HRK471" i="5" s="1"/>
  <c r="HRM471" i="5" s="1"/>
  <c r="HRO471" i="5" s="1"/>
  <c r="HRQ471" i="5" s="1"/>
  <c r="HRS471" i="5" s="1"/>
  <c r="HRU471" i="5" s="1"/>
  <c r="HRW471" i="5" s="1"/>
  <c r="HRY471" i="5" s="1"/>
  <c r="HSA471" i="5" s="1"/>
  <c r="HSC471" i="5" s="1"/>
  <c r="HSE471" i="5" s="1"/>
  <c r="HSG471" i="5" s="1"/>
  <c r="HSI471" i="5" s="1"/>
  <c r="HSK471" i="5" s="1"/>
  <c r="HSM471" i="5" s="1"/>
  <c r="HSO471" i="5" s="1"/>
  <c r="HSQ471" i="5" s="1"/>
  <c r="HSS471" i="5" s="1"/>
  <c r="HSU471" i="5" s="1"/>
  <c r="HSW471" i="5" s="1"/>
  <c r="HSY471" i="5" s="1"/>
  <c r="HTA471" i="5" s="1"/>
  <c r="HTC471" i="5" s="1"/>
  <c r="HTE471" i="5" s="1"/>
  <c r="HTG471" i="5" s="1"/>
  <c r="HTI471" i="5" s="1"/>
  <c r="HTK471" i="5" s="1"/>
  <c r="HTM471" i="5" s="1"/>
  <c r="HTO471" i="5" s="1"/>
  <c r="HTQ471" i="5" s="1"/>
  <c r="HTS471" i="5" s="1"/>
  <c r="HTU471" i="5" s="1"/>
  <c r="HTW471" i="5" s="1"/>
  <c r="HTY471" i="5" s="1"/>
  <c r="HUA471" i="5" s="1"/>
  <c r="HUC471" i="5" s="1"/>
  <c r="HUE471" i="5" s="1"/>
  <c r="HUG471" i="5" s="1"/>
  <c r="HUI471" i="5" s="1"/>
  <c r="HUK471" i="5" s="1"/>
  <c r="HUM471" i="5" s="1"/>
  <c r="HUO471" i="5" s="1"/>
  <c r="HUQ471" i="5" s="1"/>
  <c r="HUS471" i="5" s="1"/>
  <c r="HUU471" i="5" s="1"/>
  <c r="HUW471" i="5" s="1"/>
  <c r="HUY471" i="5" s="1"/>
  <c r="HVA471" i="5" s="1"/>
  <c r="HVC471" i="5" s="1"/>
  <c r="HVE471" i="5" s="1"/>
  <c r="HVG471" i="5" s="1"/>
  <c r="HVI471" i="5" s="1"/>
  <c r="HVK471" i="5" s="1"/>
  <c r="HVM471" i="5" s="1"/>
  <c r="HVO471" i="5" s="1"/>
  <c r="HVQ471" i="5" s="1"/>
  <c r="HVS471" i="5" s="1"/>
  <c r="HVU471" i="5" s="1"/>
  <c r="HVW471" i="5" s="1"/>
  <c r="HVY471" i="5" s="1"/>
  <c r="HWA471" i="5" s="1"/>
  <c r="HWC471" i="5" s="1"/>
  <c r="HWE471" i="5" s="1"/>
  <c r="HWG471" i="5" s="1"/>
  <c r="HWI471" i="5" s="1"/>
  <c r="HWK471" i="5" s="1"/>
  <c r="HWM471" i="5" s="1"/>
  <c r="HWO471" i="5" s="1"/>
  <c r="HWQ471" i="5" s="1"/>
  <c r="HWS471" i="5" s="1"/>
  <c r="HWU471" i="5" s="1"/>
  <c r="HWW471" i="5" s="1"/>
  <c r="HWY471" i="5" s="1"/>
  <c r="HXA471" i="5" s="1"/>
  <c r="HXC471" i="5" s="1"/>
  <c r="HXE471" i="5" s="1"/>
  <c r="HXG471" i="5" s="1"/>
  <c r="HXI471" i="5" s="1"/>
  <c r="HXK471" i="5" s="1"/>
  <c r="HXM471" i="5" s="1"/>
  <c r="HXO471" i="5" s="1"/>
  <c r="HXQ471" i="5" s="1"/>
  <c r="HXS471" i="5" s="1"/>
  <c r="HXU471" i="5" s="1"/>
  <c r="HXW471" i="5" s="1"/>
  <c r="HXY471" i="5" s="1"/>
  <c r="HYA471" i="5" s="1"/>
  <c r="HYC471" i="5" s="1"/>
  <c r="HYE471" i="5" s="1"/>
  <c r="HYG471" i="5" s="1"/>
  <c r="HYI471" i="5" s="1"/>
  <c r="HYK471" i="5" s="1"/>
  <c r="HYM471" i="5" s="1"/>
  <c r="HYO471" i="5" s="1"/>
  <c r="HYQ471" i="5" s="1"/>
  <c r="HYS471" i="5" s="1"/>
  <c r="HYU471" i="5" s="1"/>
  <c r="HYW471" i="5" s="1"/>
  <c r="HYY471" i="5" s="1"/>
  <c r="HZA471" i="5" s="1"/>
  <c r="HZC471" i="5" s="1"/>
  <c r="HZE471" i="5" s="1"/>
  <c r="HZG471" i="5" s="1"/>
  <c r="HZI471" i="5" s="1"/>
  <c r="HZK471" i="5" s="1"/>
  <c r="HZM471" i="5" s="1"/>
  <c r="HZO471" i="5" s="1"/>
  <c r="HZQ471" i="5" s="1"/>
  <c r="HZS471" i="5" s="1"/>
  <c r="HZU471" i="5" s="1"/>
  <c r="HZW471" i="5" s="1"/>
  <c r="HZY471" i="5" s="1"/>
  <c r="IAA471" i="5" s="1"/>
  <c r="IAC471" i="5" s="1"/>
  <c r="IAE471" i="5" s="1"/>
  <c r="IAG471" i="5" s="1"/>
  <c r="IAI471" i="5" s="1"/>
  <c r="IAK471" i="5" s="1"/>
  <c r="IAM471" i="5" s="1"/>
  <c r="IAO471" i="5" s="1"/>
  <c r="IAQ471" i="5" s="1"/>
  <c r="IAS471" i="5" s="1"/>
  <c r="IAU471" i="5" s="1"/>
  <c r="IAW471" i="5" s="1"/>
  <c r="IAY471" i="5" s="1"/>
  <c r="IBA471" i="5" s="1"/>
  <c r="IBC471" i="5" s="1"/>
  <c r="IBE471" i="5" s="1"/>
  <c r="IBG471" i="5" s="1"/>
  <c r="IBI471" i="5" s="1"/>
  <c r="IBK471" i="5" s="1"/>
  <c r="IBM471" i="5" s="1"/>
  <c r="IBO471" i="5" s="1"/>
  <c r="IBQ471" i="5" s="1"/>
  <c r="IBS471" i="5" s="1"/>
  <c r="IBU471" i="5" s="1"/>
  <c r="IBW471" i="5" s="1"/>
  <c r="IBY471" i="5" s="1"/>
  <c r="ICA471" i="5" s="1"/>
  <c r="ICC471" i="5" s="1"/>
  <c r="ICE471" i="5" s="1"/>
  <c r="ICG471" i="5" s="1"/>
  <c r="ICI471" i="5" s="1"/>
  <c r="ICK471" i="5" s="1"/>
  <c r="ICM471" i="5" s="1"/>
  <c r="ICO471" i="5" s="1"/>
  <c r="ICQ471" i="5" s="1"/>
  <c r="ICS471" i="5" s="1"/>
  <c r="ICU471" i="5" s="1"/>
  <c r="ICW471" i="5" s="1"/>
  <c r="ICY471" i="5" s="1"/>
  <c r="IDA471" i="5" s="1"/>
  <c r="IDC471" i="5" s="1"/>
  <c r="IDE471" i="5" s="1"/>
  <c r="IDG471" i="5" s="1"/>
  <c r="IDI471" i="5" s="1"/>
  <c r="IDK471" i="5" s="1"/>
  <c r="IDM471" i="5" s="1"/>
  <c r="IDO471" i="5" s="1"/>
  <c r="IDQ471" i="5" s="1"/>
  <c r="IDS471" i="5" s="1"/>
  <c r="IDU471" i="5" s="1"/>
  <c r="IDW471" i="5" s="1"/>
  <c r="IDY471" i="5" s="1"/>
  <c r="IEA471" i="5" s="1"/>
  <c r="IEC471" i="5" s="1"/>
  <c r="IEE471" i="5" s="1"/>
  <c r="IEG471" i="5" s="1"/>
  <c r="IEI471" i="5" s="1"/>
  <c r="IEK471" i="5" s="1"/>
  <c r="IEM471" i="5" s="1"/>
  <c r="IEO471" i="5" s="1"/>
  <c r="IEQ471" i="5" s="1"/>
  <c r="IES471" i="5" s="1"/>
  <c r="IEU471" i="5" s="1"/>
  <c r="IEW471" i="5" s="1"/>
  <c r="IEY471" i="5" s="1"/>
  <c r="IFA471" i="5" s="1"/>
  <c r="IFC471" i="5" s="1"/>
  <c r="IFE471" i="5" s="1"/>
  <c r="IFG471" i="5" s="1"/>
  <c r="IFI471" i="5" s="1"/>
  <c r="IFK471" i="5" s="1"/>
  <c r="IFM471" i="5" s="1"/>
  <c r="IFO471" i="5" s="1"/>
  <c r="IFQ471" i="5" s="1"/>
  <c r="IFS471" i="5" s="1"/>
  <c r="IFU471" i="5" s="1"/>
  <c r="IFW471" i="5" s="1"/>
  <c r="IFY471" i="5" s="1"/>
  <c r="IGA471" i="5" s="1"/>
  <c r="IGC471" i="5" s="1"/>
  <c r="IGE471" i="5" s="1"/>
  <c r="IGG471" i="5" s="1"/>
  <c r="IGI471" i="5" s="1"/>
  <c r="IGK471" i="5" s="1"/>
  <c r="IGM471" i="5" s="1"/>
  <c r="IGO471" i="5" s="1"/>
  <c r="IGQ471" i="5" s="1"/>
  <c r="IGS471" i="5" s="1"/>
  <c r="IGU471" i="5" s="1"/>
  <c r="IGW471" i="5" s="1"/>
  <c r="IGY471" i="5" s="1"/>
  <c r="IHA471" i="5" s="1"/>
  <c r="IHC471" i="5" s="1"/>
  <c r="IHE471" i="5" s="1"/>
  <c r="IHG471" i="5" s="1"/>
  <c r="IHI471" i="5" s="1"/>
  <c r="IHK471" i="5" s="1"/>
  <c r="IHM471" i="5" s="1"/>
  <c r="IHO471" i="5" s="1"/>
  <c r="IHQ471" i="5" s="1"/>
  <c r="IHS471" i="5" s="1"/>
  <c r="IHU471" i="5" s="1"/>
  <c r="IHW471" i="5" s="1"/>
  <c r="IHY471" i="5" s="1"/>
  <c r="IIA471" i="5" s="1"/>
  <c r="IIC471" i="5" s="1"/>
  <c r="IIE471" i="5" s="1"/>
  <c r="IIG471" i="5" s="1"/>
  <c r="III471" i="5" s="1"/>
  <c r="IIK471" i="5" s="1"/>
  <c r="IIM471" i="5" s="1"/>
  <c r="IIO471" i="5" s="1"/>
  <c r="IIQ471" i="5" s="1"/>
  <c r="IIS471" i="5" s="1"/>
  <c r="IIU471" i="5" s="1"/>
  <c r="IIW471" i="5" s="1"/>
  <c r="IIY471" i="5" s="1"/>
  <c r="IJA471" i="5" s="1"/>
  <c r="IJC471" i="5" s="1"/>
  <c r="IJE471" i="5" s="1"/>
  <c r="IJG471" i="5" s="1"/>
  <c r="IJI471" i="5" s="1"/>
  <c r="IJK471" i="5" s="1"/>
  <c r="IJM471" i="5" s="1"/>
  <c r="IJO471" i="5" s="1"/>
  <c r="IJQ471" i="5" s="1"/>
  <c r="IJS471" i="5" s="1"/>
  <c r="IJU471" i="5" s="1"/>
  <c r="IJW471" i="5" s="1"/>
  <c r="IJY471" i="5" s="1"/>
  <c r="IKA471" i="5" s="1"/>
  <c r="IKC471" i="5" s="1"/>
  <c r="IKE471" i="5" s="1"/>
  <c r="IKG471" i="5" s="1"/>
  <c r="IKI471" i="5" s="1"/>
  <c r="IKK471" i="5" s="1"/>
  <c r="IKM471" i="5" s="1"/>
  <c r="IKO471" i="5" s="1"/>
  <c r="IKQ471" i="5" s="1"/>
  <c r="IKS471" i="5" s="1"/>
  <c r="IKU471" i="5" s="1"/>
  <c r="IKW471" i="5" s="1"/>
  <c r="IKY471" i="5" s="1"/>
  <c r="ILA471" i="5" s="1"/>
  <c r="ILC471" i="5" s="1"/>
  <c r="ILE471" i="5" s="1"/>
  <c r="ILG471" i="5" s="1"/>
  <c r="ILI471" i="5" s="1"/>
  <c r="ILK471" i="5" s="1"/>
  <c r="ILM471" i="5" s="1"/>
  <c r="ILO471" i="5" s="1"/>
  <c r="ILQ471" i="5" s="1"/>
  <c r="ILS471" i="5" s="1"/>
  <c r="ILU471" i="5" s="1"/>
  <c r="ILW471" i="5" s="1"/>
  <c r="ILY471" i="5" s="1"/>
  <c r="IMA471" i="5" s="1"/>
  <c r="IMC471" i="5" s="1"/>
  <c r="IME471" i="5" s="1"/>
  <c r="IMG471" i="5" s="1"/>
  <c r="IMI471" i="5" s="1"/>
  <c r="IMK471" i="5" s="1"/>
  <c r="IMM471" i="5" s="1"/>
  <c r="IMO471" i="5" s="1"/>
  <c r="IMQ471" i="5" s="1"/>
  <c r="IMS471" i="5" s="1"/>
  <c r="IMU471" i="5" s="1"/>
  <c r="IMW471" i="5" s="1"/>
  <c r="IMY471" i="5" s="1"/>
  <c r="INA471" i="5" s="1"/>
  <c r="INC471" i="5" s="1"/>
  <c r="INE471" i="5" s="1"/>
  <c r="ING471" i="5" s="1"/>
  <c r="INI471" i="5" s="1"/>
  <c r="INK471" i="5" s="1"/>
  <c r="INM471" i="5" s="1"/>
  <c r="INO471" i="5" s="1"/>
  <c r="INQ471" i="5" s="1"/>
  <c r="INS471" i="5" s="1"/>
  <c r="INU471" i="5" s="1"/>
  <c r="INW471" i="5" s="1"/>
  <c r="INY471" i="5" s="1"/>
  <c r="IOA471" i="5" s="1"/>
  <c r="IOC471" i="5" s="1"/>
  <c r="IOE471" i="5" s="1"/>
  <c r="IOG471" i="5" s="1"/>
  <c r="IOI471" i="5" s="1"/>
  <c r="IOK471" i="5" s="1"/>
  <c r="IOM471" i="5" s="1"/>
  <c r="IOO471" i="5" s="1"/>
  <c r="IOQ471" i="5" s="1"/>
  <c r="IOS471" i="5" s="1"/>
  <c r="IOU471" i="5" s="1"/>
  <c r="IOW471" i="5" s="1"/>
  <c r="IOY471" i="5" s="1"/>
  <c r="IPA471" i="5" s="1"/>
  <c r="IPC471" i="5" s="1"/>
  <c r="IPE471" i="5" s="1"/>
  <c r="IPG471" i="5" s="1"/>
  <c r="IPI471" i="5" s="1"/>
  <c r="IPK471" i="5" s="1"/>
  <c r="IPM471" i="5" s="1"/>
  <c r="IPO471" i="5" s="1"/>
  <c r="IPQ471" i="5" s="1"/>
  <c r="IPS471" i="5" s="1"/>
  <c r="IPU471" i="5" s="1"/>
  <c r="IPW471" i="5" s="1"/>
  <c r="IPY471" i="5" s="1"/>
  <c r="IQA471" i="5" s="1"/>
  <c r="IQC471" i="5" s="1"/>
  <c r="IQE471" i="5" s="1"/>
  <c r="IQG471" i="5" s="1"/>
  <c r="IQI471" i="5" s="1"/>
  <c r="IQK471" i="5" s="1"/>
  <c r="IQM471" i="5" s="1"/>
  <c r="IQO471" i="5" s="1"/>
  <c r="IQQ471" i="5" s="1"/>
  <c r="IQS471" i="5" s="1"/>
  <c r="IQU471" i="5" s="1"/>
  <c r="IQW471" i="5" s="1"/>
  <c r="IQY471" i="5" s="1"/>
  <c r="IRA471" i="5" s="1"/>
  <c r="IRC471" i="5" s="1"/>
  <c r="IRE471" i="5" s="1"/>
  <c r="IRG471" i="5" s="1"/>
  <c r="IRI471" i="5" s="1"/>
  <c r="IRK471" i="5" s="1"/>
  <c r="IRM471" i="5" s="1"/>
  <c r="IRO471" i="5" s="1"/>
  <c r="IRQ471" i="5" s="1"/>
  <c r="IRS471" i="5" s="1"/>
  <c r="IRU471" i="5" s="1"/>
  <c r="IRW471" i="5" s="1"/>
  <c r="IRY471" i="5" s="1"/>
  <c r="ISA471" i="5" s="1"/>
  <c r="ISC471" i="5" s="1"/>
  <c r="ISE471" i="5" s="1"/>
  <c r="ISG471" i="5" s="1"/>
  <c r="ISI471" i="5" s="1"/>
  <c r="ISK471" i="5" s="1"/>
  <c r="ISM471" i="5" s="1"/>
  <c r="ISO471" i="5" s="1"/>
  <c r="ISQ471" i="5" s="1"/>
  <c r="ISS471" i="5" s="1"/>
  <c r="ISU471" i="5" s="1"/>
  <c r="ISW471" i="5" s="1"/>
  <c r="ISY471" i="5" s="1"/>
  <c r="ITA471" i="5" s="1"/>
  <c r="ITC471" i="5" s="1"/>
  <c r="ITE471" i="5" s="1"/>
  <c r="ITG471" i="5" s="1"/>
  <c r="ITI471" i="5" s="1"/>
  <c r="ITK471" i="5" s="1"/>
  <c r="ITM471" i="5" s="1"/>
  <c r="ITO471" i="5" s="1"/>
  <c r="ITQ471" i="5" s="1"/>
  <c r="ITS471" i="5" s="1"/>
  <c r="ITU471" i="5" s="1"/>
  <c r="ITW471" i="5" s="1"/>
  <c r="ITY471" i="5" s="1"/>
  <c r="IUA471" i="5" s="1"/>
  <c r="IUC471" i="5" s="1"/>
  <c r="IUE471" i="5" s="1"/>
  <c r="IUG471" i="5" s="1"/>
  <c r="IUI471" i="5" s="1"/>
  <c r="IUK471" i="5" s="1"/>
  <c r="IUM471" i="5" s="1"/>
  <c r="IUO471" i="5" s="1"/>
  <c r="IUQ471" i="5" s="1"/>
  <c r="IUS471" i="5" s="1"/>
  <c r="IUU471" i="5" s="1"/>
  <c r="IUW471" i="5" s="1"/>
  <c r="IUY471" i="5" s="1"/>
  <c r="IVA471" i="5" s="1"/>
  <c r="IVC471" i="5" s="1"/>
  <c r="IVE471" i="5" s="1"/>
  <c r="IVG471" i="5" s="1"/>
  <c r="IVI471" i="5" s="1"/>
  <c r="IVK471" i="5" s="1"/>
  <c r="IVM471" i="5" s="1"/>
  <c r="IVO471" i="5" s="1"/>
  <c r="IVQ471" i="5" s="1"/>
  <c r="IVS471" i="5" s="1"/>
  <c r="IVU471" i="5" s="1"/>
  <c r="IVW471" i="5" s="1"/>
  <c r="IVY471" i="5" s="1"/>
  <c r="IWA471" i="5" s="1"/>
  <c r="IWC471" i="5" s="1"/>
  <c r="IWE471" i="5" s="1"/>
  <c r="IWG471" i="5" s="1"/>
  <c r="IWI471" i="5" s="1"/>
  <c r="IWK471" i="5" s="1"/>
  <c r="IWM471" i="5" s="1"/>
  <c r="IWO471" i="5" s="1"/>
  <c r="IWQ471" i="5" s="1"/>
  <c r="IWS471" i="5" s="1"/>
  <c r="IWU471" i="5" s="1"/>
  <c r="IWW471" i="5" s="1"/>
  <c r="IWY471" i="5" s="1"/>
  <c r="IXA471" i="5" s="1"/>
  <c r="IXC471" i="5" s="1"/>
  <c r="IXE471" i="5" s="1"/>
  <c r="IXG471" i="5" s="1"/>
  <c r="IXI471" i="5" s="1"/>
  <c r="IXK471" i="5" s="1"/>
  <c r="IXM471" i="5" s="1"/>
  <c r="IXO471" i="5" s="1"/>
  <c r="IXQ471" i="5" s="1"/>
  <c r="IXS471" i="5" s="1"/>
  <c r="IXU471" i="5" s="1"/>
  <c r="IXW471" i="5" s="1"/>
  <c r="IXY471" i="5" s="1"/>
  <c r="IYA471" i="5" s="1"/>
  <c r="IYC471" i="5" s="1"/>
  <c r="IYE471" i="5" s="1"/>
  <c r="IYG471" i="5" s="1"/>
  <c r="IYI471" i="5" s="1"/>
  <c r="IYK471" i="5" s="1"/>
  <c r="IYM471" i="5" s="1"/>
  <c r="IYO471" i="5" s="1"/>
  <c r="IYQ471" i="5" s="1"/>
  <c r="IYS471" i="5" s="1"/>
  <c r="IYU471" i="5" s="1"/>
  <c r="IYW471" i="5" s="1"/>
  <c r="IYY471" i="5" s="1"/>
  <c r="IZA471" i="5" s="1"/>
  <c r="IZC471" i="5" s="1"/>
  <c r="IZE471" i="5" s="1"/>
  <c r="IZG471" i="5" s="1"/>
  <c r="IZI471" i="5" s="1"/>
  <c r="IZK471" i="5" s="1"/>
  <c r="IZM471" i="5" s="1"/>
  <c r="IZO471" i="5" s="1"/>
  <c r="IZQ471" i="5" s="1"/>
  <c r="IZS471" i="5" s="1"/>
  <c r="IZU471" i="5" s="1"/>
  <c r="IZW471" i="5" s="1"/>
  <c r="IZY471" i="5" s="1"/>
  <c r="JAA471" i="5" s="1"/>
  <c r="JAC471" i="5" s="1"/>
  <c r="JAE471" i="5" s="1"/>
  <c r="JAG471" i="5" s="1"/>
  <c r="JAI471" i="5" s="1"/>
  <c r="JAK471" i="5" s="1"/>
  <c r="JAM471" i="5" s="1"/>
  <c r="JAO471" i="5" s="1"/>
  <c r="JAQ471" i="5" s="1"/>
  <c r="JAS471" i="5" s="1"/>
  <c r="JAU471" i="5" s="1"/>
  <c r="JAW471" i="5" s="1"/>
  <c r="JAY471" i="5" s="1"/>
  <c r="JBA471" i="5" s="1"/>
  <c r="JBC471" i="5" s="1"/>
  <c r="JBE471" i="5" s="1"/>
  <c r="JBG471" i="5" s="1"/>
  <c r="JBI471" i="5" s="1"/>
  <c r="JBK471" i="5" s="1"/>
  <c r="JBM471" i="5" s="1"/>
  <c r="JBO471" i="5" s="1"/>
  <c r="JBQ471" i="5" s="1"/>
  <c r="JBS471" i="5" s="1"/>
  <c r="JBU471" i="5" s="1"/>
  <c r="JBW471" i="5" s="1"/>
  <c r="JBY471" i="5" s="1"/>
  <c r="JCA471" i="5" s="1"/>
  <c r="JCC471" i="5" s="1"/>
  <c r="JCE471" i="5" s="1"/>
  <c r="JCG471" i="5" s="1"/>
  <c r="JCI471" i="5" s="1"/>
  <c r="JCK471" i="5" s="1"/>
  <c r="JCM471" i="5" s="1"/>
  <c r="JCO471" i="5" s="1"/>
  <c r="JCQ471" i="5" s="1"/>
  <c r="JCS471" i="5" s="1"/>
  <c r="JCU471" i="5" s="1"/>
  <c r="JCW471" i="5" s="1"/>
  <c r="JCY471" i="5" s="1"/>
  <c r="JDA471" i="5" s="1"/>
  <c r="JDC471" i="5" s="1"/>
  <c r="JDE471" i="5" s="1"/>
  <c r="JDG471" i="5" s="1"/>
  <c r="JDI471" i="5" s="1"/>
  <c r="JDK471" i="5" s="1"/>
  <c r="JDM471" i="5" s="1"/>
  <c r="JDO471" i="5" s="1"/>
  <c r="JDQ471" i="5" s="1"/>
  <c r="JDS471" i="5" s="1"/>
  <c r="JDU471" i="5" s="1"/>
  <c r="JDW471" i="5" s="1"/>
  <c r="JDY471" i="5" s="1"/>
  <c r="JEA471" i="5" s="1"/>
  <c r="JEC471" i="5" s="1"/>
  <c r="JEE471" i="5" s="1"/>
  <c r="JEG471" i="5" s="1"/>
  <c r="JEI471" i="5" s="1"/>
  <c r="JEK471" i="5" s="1"/>
  <c r="JEM471" i="5" s="1"/>
  <c r="JEO471" i="5" s="1"/>
  <c r="JEQ471" i="5" s="1"/>
  <c r="JES471" i="5" s="1"/>
  <c r="JEU471" i="5" s="1"/>
  <c r="JEW471" i="5" s="1"/>
  <c r="JEY471" i="5" s="1"/>
  <c r="JFA471" i="5" s="1"/>
  <c r="JFC471" i="5" s="1"/>
  <c r="JFE471" i="5" s="1"/>
  <c r="JFG471" i="5" s="1"/>
  <c r="JFI471" i="5" s="1"/>
  <c r="JFK471" i="5" s="1"/>
  <c r="JFM471" i="5" s="1"/>
  <c r="JFO471" i="5" s="1"/>
  <c r="JFQ471" i="5" s="1"/>
  <c r="JFS471" i="5" s="1"/>
  <c r="JFU471" i="5" s="1"/>
  <c r="JFW471" i="5" s="1"/>
  <c r="JFY471" i="5" s="1"/>
  <c r="JGA471" i="5" s="1"/>
  <c r="JGC471" i="5" s="1"/>
  <c r="JGE471" i="5" s="1"/>
  <c r="JGG471" i="5" s="1"/>
  <c r="JGI471" i="5" s="1"/>
  <c r="JGK471" i="5" s="1"/>
  <c r="JGM471" i="5" s="1"/>
  <c r="JGO471" i="5" s="1"/>
  <c r="JGQ471" i="5" s="1"/>
  <c r="JGS471" i="5" s="1"/>
  <c r="JGU471" i="5" s="1"/>
  <c r="JGW471" i="5" s="1"/>
  <c r="JGY471" i="5" s="1"/>
  <c r="JHA471" i="5" s="1"/>
  <c r="JHC471" i="5" s="1"/>
  <c r="JHE471" i="5" s="1"/>
  <c r="JHG471" i="5" s="1"/>
  <c r="JHI471" i="5" s="1"/>
  <c r="JHK471" i="5" s="1"/>
  <c r="JHM471" i="5" s="1"/>
  <c r="JHO471" i="5" s="1"/>
  <c r="JHQ471" i="5" s="1"/>
  <c r="JHS471" i="5" s="1"/>
  <c r="JHU471" i="5" s="1"/>
  <c r="JHW471" i="5" s="1"/>
  <c r="JHY471" i="5" s="1"/>
  <c r="JIA471" i="5" s="1"/>
  <c r="JIC471" i="5" s="1"/>
  <c r="JIE471" i="5" s="1"/>
  <c r="JIG471" i="5" s="1"/>
  <c r="JII471" i="5" s="1"/>
  <c r="JIK471" i="5" s="1"/>
  <c r="JIM471" i="5" s="1"/>
  <c r="JIO471" i="5" s="1"/>
  <c r="JIQ471" i="5" s="1"/>
  <c r="JIS471" i="5" s="1"/>
  <c r="JIU471" i="5" s="1"/>
  <c r="JIW471" i="5" s="1"/>
  <c r="JIY471" i="5" s="1"/>
  <c r="JJA471" i="5" s="1"/>
  <c r="JJC471" i="5" s="1"/>
  <c r="JJE471" i="5" s="1"/>
  <c r="JJG471" i="5" s="1"/>
  <c r="JJI471" i="5" s="1"/>
  <c r="JJK471" i="5" s="1"/>
  <c r="JJM471" i="5" s="1"/>
  <c r="JJO471" i="5" s="1"/>
  <c r="JJQ471" i="5" s="1"/>
  <c r="JJS471" i="5" s="1"/>
  <c r="JJU471" i="5" s="1"/>
  <c r="JJW471" i="5" s="1"/>
  <c r="JJY471" i="5" s="1"/>
  <c r="JKA471" i="5" s="1"/>
  <c r="JKC471" i="5" s="1"/>
  <c r="JKE471" i="5" s="1"/>
  <c r="JKG471" i="5" s="1"/>
  <c r="JKI471" i="5" s="1"/>
  <c r="JKK471" i="5" s="1"/>
  <c r="JKM471" i="5" s="1"/>
  <c r="JKO471" i="5" s="1"/>
  <c r="JKQ471" i="5" s="1"/>
  <c r="JKS471" i="5" s="1"/>
  <c r="JKU471" i="5" s="1"/>
  <c r="JKW471" i="5" s="1"/>
  <c r="JKY471" i="5" s="1"/>
  <c r="JLA471" i="5" s="1"/>
  <c r="JLC471" i="5" s="1"/>
  <c r="JLE471" i="5" s="1"/>
  <c r="JLG471" i="5" s="1"/>
  <c r="JLI471" i="5" s="1"/>
  <c r="JLK471" i="5" s="1"/>
  <c r="JLM471" i="5" s="1"/>
  <c r="JLO471" i="5" s="1"/>
  <c r="JLQ471" i="5" s="1"/>
  <c r="JLS471" i="5" s="1"/>
  <c r="JLU471" i="5" s="1"/>
  <c r="JLW471" i="5" s="1"/>
  <c r="JLY471" i="5" s="1"/>
  <c r="JMA471" i="5" s="1"/>
  <c r="JMC471" i="5" s="1"/>
  <c r="JME471" i="5" s="1"/>
  <c r="JMG471" i="5" s="1"/>
  <c r="JMI471" i="5" s="1"/>
  <c r="JMK471" i="5" s="1"/>
  <c r="JMM471" i="5" s="1"/>
  <c r="JMO471" i="5" s="1"/>
  <c r="JMQ471" i="5" s="1"/>
  <c r="JMS471" i="5" s="1"/>
  <c r="JMU471" i="5" s="1"/>
  <c r="JMW471" i="5" s="1"/>
  <c r="JMY471" i="5" s="1"/>
  <c r="JNA471" i="5" s="1"/>
  <c r="JNC471" i="5" s="1"/>
  <c r="JNE471" i="5" s="1"/>
  <c r="JNG471" i="5" s="1"/>
  <c r="JNI471" i="5" s="1"/>
  <c r="JNK471" i="5" s="1"/>
  <c r="JNM471" i="5" s="1"/>
  <c r="JNO471" i="5" s="1"/>
  <c r="JNQ471" i="5" s="1"/>
  <c r="JNS471" i="5" s="1"/>
  <c r="JNU471" i="5" s="1"/>
  <c r="JNW471" i="5" s="1"/>
  <c r="JNY471" i="5" s="1"/>
  <c r="JOA471" i="5" s="1"/>
  <c r="JOC471" i="5" s="1"/>
  <c r="JOE471" i="5" s="1"/>
  <c r="JOG471" i="5" s="1"/>
  <c r="JOI471" i="5" s="1"/>
  <c r="JOK471" i="5" s="1"/>
  <c r="JOM471" i="5" s="1"/>
  <c r="JOO471" i="5" s="1"/>
  <c r="JOQ471" i="5" s="1"/>
  <c r="JOS471" i="5" s="1"/>
  <c r="JOU471" i="5" s="1"/>
  <c r="JOW471" i="5" s="1"/>
  <c r="JOY471" i="5" s="1"/>
  <c r="JPA471" i="5" s="1"/>
  <c r="JPC471" i="5" s="1"/>
  <c r="JPE471" i="5" s="1"/>
  <c r="JPG471" i="5" s="1"/>
  <c r="JPI471" i="5" s="1"/>
  <c r="JPK471" i="5" s="1"/>
  <c r="JPM471" i="5" s="1"/>
  <c r="JPO471" i="5" s="1"/>
  <c r="JPQ471" i="5" s="1"/>
  <c r="JPS471" i="5" s="1"/>
  <c r="JPU471" i="5" s="1"/>
  <c r="JPW471" i="5" s="1"/>
  <c r="JPY471" i="5" s="1"/>
  <c r="JQA471" i="5" s="1"/>
  <c r="JQC471" i="5" s="1"/>
  <c r="JQE471" i="5" s="1"/>
  <c r="JQG471" i="5" s="1"/>
  <c r="JQI471" i="5" s="1"/>
  <c r="JQK471" i="5" s="1"/>
  <c r="JQM471" i="5" s="1"/>
  <c r="JQO471" i="5" s="1"/>
  <c r="JQQ471" i="5" s="1"/>
  <c r="JQS471" i="5" s="1"/>
  <c r="JQU471" i="5" s="1"/>
  <c r="JQW471" i="5" s="1"/>
  <c r="JQY471" i="5" s="1"/>
  <c r="JRA471" i="5" s="1"/>
  <c r="JRC471" i="5" s="1"/>
  <c r="JRE471" i="5" s="1"/>
  <c r="JRG471" i="5" s="1"/>
  <c r="JRI471" i="5" s="1"/>
  <c r="JRK471" i="5" s="1"/>
  <c r="JRM471" i="5" s="1"/>
  <c r="JRO471" i="5" s="1"/>
  <c r="JRQ471" i="5" s="1"/>
  <c r="JRS471" i="5" s="1"/>
  <c r="JRU471" i="5" s="1"/>
  <c r="JRW471" i="5" s="1"/>
  <c r="JRY471" i="5" s="1"/>
  <c r="JSA471" i="5" s="1"/>
  <c r="JSC471" i="5" s="1"/>
  <c r="JSE471" i="5" s="1"/>
  <c r="JSG471" i="5" s="1"/>
  <c r="JSI471" i="5" s="1"/>
  <c r="JSK471" i="5" s="1"/>
  <c r="JSM471" i="5" s="1"/>
  <c r="JSO471" i="5" s="1"/>
  <c r="JSQ471" i="5" s="1"/>
  <c r="JSS471" i="5" s="1"/>
  <c r="JSU471" i="5" s="1"/>
  <c r="JSW471" i="5" s="1"/>
  <c r="JSY471" i="5" s="1"/>
  <c r="JTA471" i="5" s="1"/>
  <c r="JTC471" i="5" s="1"/>
  <c r="JTE471" i="5" s="1"/>
  <c r="JTG471" i="5" s="1"/>
  <c r="JTI471" i="5" s="1"/>
  <c r="JTK471" i="5" s="1"/>
  <c r="JTM471" i="5" s="1"/>
  <c r="JTO471" i="5" s="1"/>
  <c r="JTQ471" i="5" s="1"/>
  <c r="JTS471" i="5" s="1"/>
  <c r="JTU471" i="5" s="1"/>
  <c r="JTW471" i="5" s="1"/>
  <c r="JTY471" i="5" s="1"/>
  <c r="JUA471" i="5" s="1"/>
  <c r="JUC471" i="5" s="1"/>
  <c r="JUE471" i="5" s="1"/>
  <c r="JUG471" i="5" s="1"/>
  <c r="JUI471" i="5" s="1"/>
  <c r="JUK471" i="5" s="1"/>
  <c r="JUM471" i="5" s="1"/>
  <c r="JUO471" i="5" s="1"/>
  <c r="JUQ471" i="5" s="1"/>
  <c r="JUS471" i="5" s="1"/>
  <c r="JUU471" i="5" s="1"/>
  <c r="JUW471" i="5" s="1"/>
  <c r="JUY471" i="5" s="1"/>
  <c r="JVA471" i="5" s="1"/>
  <c r="JVC471" i="5" s="1"/>
  <c r="JVE471" i="5" s="1"/>
  <c r="JVG471" i="5" s="1"/>
  <c r="JVI471" i="5" s="1"/>
  <c r="JVK471" i="5" s="1"/>
  <c r="JVM471" i="5" s="1"/>
  <c r="JVO471" i="5" s="1"/>
  <c r="JVQ471" i="5" s="1"/>
  <c r="JVS471" i="5" s="1"/>
  <c r="JVU471" i="5" s="1"/>
  <c r="JVW471" i="5" s="1"/>
  <c r="JVY471" i="5" s="1"/>
  <c r="JWA471" i="5" s="1"/>
  <c r="JWC471" i="5" s="1"/>
  <c r="JWE471" i="5" s="1"/>
  <c r="JWG471" i="5" s="1"/>
  <c r="JWI471" i="5" s="1"/>
  <c r="JWK471" i="5" s="1"/>
  <c r="JWM471" i="5" s="1"/>
  <c r="JWO471" i="5" s="1"/>
  <c r="JWQ471" i="5" s="1"/>
  <c r="JWS471" i="5" s="1"/>
  <c r="JWU471" i="5" s="1"/>
  <c r="JWW471" i="5" s="1"/>
  <c r="JWY471" i="5" s="1"/>
  <c r="JXA471" i="5" s="1"/>
  <c r="JXC471" i="5" s="1"/>
  <c r="JXE471" i="5" s="1"/>
  <c r="JXG471" i="5" s="1"/>
  <c r="JXI471" i="5" s="1"/>
  <c r="JXK471" i="5" s="1"/>
  <c r="JXM471" i="5" s="1"/>
  <c r="JXO471" i="5" s="1"/>
  <c r="JXQ471" i="5" s="1"/>
  <c r="JXS471" i="5" s="1"/>
  <c r="JXU471" i="5" s="1"/>
  <c r="JXW471" i="5" s="1"/>
  <c r="JXY471" i="5" s="1"/>
  <c r="JYA471" i="5" s="1"/>
  <c r="JYC471" i="5" s="1"/>
  <c r="JYE471" i="5" s="1"/>
  <c r="JYG471" i="5" s="1"/>
  <c r="JYI471" i="5" s="1"/>
  <c r="JYK471" i="5" s="1"/>
  <c r="JYM471" i="5" s="1"/>
  <c r="JYO471" i="5" s="1"/>
  <c r="JYQ471" i="5" s="1"/>
  <c r="JYS471" i="5" s="1"/>
  <c r="JYU471" i="5" s="1"/>
  <c r="JYW471" i="5" s="1"/>
  <c r="JYY471" i="5" s="1"/>
  <c r="JZA471" i="5" s="1"/>
  <c r="JZC471" i="5" s="1"/>
  <c r="JZE471" i="5" s="1"/>
  <c r="JZG471" i="5" s="1"/>
  <c r="JZI471" i="5" s="1"/>
  <c r="JZK471" i="5" s="1"/>
  <c r="JZM471" i="5" s="1"/>
  <c r="JZO471" i="5" s="1"/>
  <c r="JZQ471" i="5" s="1"/>
  <c r="JZS471" i="5" s="1"/>
  <c r="JZU471" i="5" s="1"/>
  <c r="JZW471" i="5" s="1"/>
  <c r="JZY471" i="5" s="1"/>
  <c r="KAA471" i="5" s="1"/>
  <c r="KAC471" i="5" s="1"/>
  <c r="KAE471" i="5" s="1"/>
  <c r="KAG471" i="5" s="1"/>
  <c r="KAI471" i="5" s="1"/>
  <c r="KAK471" i="5" s="1"/>
  <c r="KAM471" i="5" s="1"/>
  <c r="KAO471" i="5" s="1"/>
  <c r="KAQ471" i="5" s="1"/>
  <c r="KAS471" i="5" s="1"/>
  <c r="KAU471" i="5" s="1"/>
  <c r="KAW471" i="5" s="1"/>
  <c r="KAY471" i="5" s="1"/>
  <c r="KBA471" i="5" s="1"/>
  <c r="KBC471" i="5" s="1"/>
  <c r="KBE471" i="5" s="1"/>
  <c r="KBG471" i="5" s="1"/>
  <c r="KBI471" i="5" s="1"/>
  <c r="KBK471" i="5" s="1"/>
  <c r="KBM471" i="5" s="1"/>
  <c r="KBO471" i="5" s="1"/>
  <c r="KBQ471" i="5" s="1"/>
  <c r="KBS471" i="5" s="1"/>
  <c r="KBU471" i="5" s="1"/>
  <c r="KBW471" i="5" s="1"/>
  <c r="KBY471" i="5" s="1"/>
  <c r="KCA471" i="5" s="1"/>
  <c r="KCC471" i="5" s="1"/>
  <c r="KCE471" i="5" s="1"/>
  <c r="KCG471" i="5" s="1"/>
  <c r="KCI471" i="5" s="1"/>
  <c r="KCK471" i="5" s="1"/>
  <c r="KCM471" i="5" s="1"/>
  <c r="KCO471" i="5" s="1"/>
  <c r="KCQ471" i="5" s="1"/>
  <c r="KCS471" i="5" s="1"/>
  <c r="KCU471" i="5" s="1"/>
  <c r="KCW471" i="5" s="1"/>
  <c r="KCY471" i="5" s="1"/>
  <c r="KDA471" i="5" s="1"/>
  <c r="KDC471" i="5" s="1"/>
  <c r="KDE471" i="5" s="1"/>
  <c r="KDG471" i="5" s="1"/>
  <c r="KDI471" i="5" s="1"/>
  <c r="KDK471" i="5" s="1"/>
  <c r="KDM471" i="5" s="1"/>
  <c r="KDO471" i="5" s="1"/>
  <c r="KDQ471" i="5" s="1"/>
  <c r="KDS471" i="5" s="1"/>
  <c r="KDU471" i="5" s="1"/>
  <c r="KDW471" i="5" s="1"/>
  <c r="KDY471" i="5" s="1"/>
  <c r="KEA471" i="5" s="1"/>
  <c r="KEC471" i="5" s="1"/>
  <c r="KEE471" i="5" s="1"/>
  <c r="KEG471" i="5" s="1"/>
  <c r="KEI471" i="5" s="1"/>
  <c r="KEK471" i="5" s="1"/>
  <c r="KEM471" i="5" s="1"/>
  <c r="KEO471" i="5" s="1"/>
  <c r="KEQ471" i="5" s="1"/>
  <c r="KES471" i="5" s="1"/>
  <c r="KEU471" i="5" s="1"/>
  <c r="KEW471" i="5" s="1"/>
  <c r="KEY471" i="5" s="1"/>
  <c r="KFA471" i="5" s="1"/>
  <c r="KFC471" i="5" s="1"/>
  <c r="KFE471" i="5" s="1"/>
  <c r="KFG471" i="5" s="1"/>
  <c r="KFI471" i="5" s="1"/>
  <c r="KFK471" i="5" s="1"/>
  <c r="KFM471" i="5" s="1"/>
  <c r="KFO471" i="5" s="1"/>
  <c r="KFQ471" i="5" s="1"/>
  <c r="KFS471" i="5" s="1"/>
  <c r="KFU471" i="5" s="1"/>
  <c r="KFW471" i="5" s="1"/>
  <c r="KFY471" i="5" s="1"/>
  <c r="KGA471" i="5" s="1"/>
  <c r="KGC471" i="5" s="1"/>
  <c r="KGE471" i="5" s="1"/>
  <c r="KGG471" i="5" s="1"/>
  <c r="KGI471" i="5" s="1"/>
  <c r="KGK471" i="5" s="1"/>
  <c r="KGM471" i="5" s="1"/>
  <c r="KGO471" i="5" s="1"/>
  <c r="KGQ471" i="5" s="1"/>
  <c r="KGS471" i="5" s="1"/>
  <c r="KGU471" i="5" s="1"/>
  <c r="KGW471" i="5" s="1"/>
  <c r="KGY471" i="5" s="1"/>
  <c r="KHA471" i="5" s="1"/>
  <c r="KHC471" i="5" s="1"/>
  <c r="KHE471" i="5" s="1"/>
  <c r="KHG471" i="5" s="1"/>
  <c r="KHI471" i="5" s="1"/>
  <c r="KHK471" i="5" s="1"/>
  <c r="KHM471" i="5" s="1"/>
  <c r="KHO471" i="5" s="1"/>
  <c r="KHQ471" i="5" s="1"/>
  <c r="KHS471" i="5" s="1"/>
  <c r="KHU471" i="5" s="1"/>
  <c r="KHW471" i="5" s="1"/>
  <c r="KHY471" i="5" s="1"/>
  <c r="KIA471" i="5" s="1"/>
  <c r="KIC471" i="5" s="1"/>
  <c r="KIE471" i="5" s="1"/>
  <c r="KIG471" i="5" s="1"/>
  <c r="KII471" i="5" s="1"/>
  <c r="KIK471" i="5" s="1"/>
  <c r="KIM471" i="5" s="1"/>
  <c r="KIO471" i="5" s="1"/>
  <c r="KIQ471" i="5" s="1"/>
  <c r="KIS471" i="5" s="1"/>
  <c r="KIU471" i="5" s="1"/>
  <c r="KIW471" i="5" s="1"/>
  <c r="KIY471" i="5" s="1"/>
  <c r="KJA471" i="5" s="1"/>
  <c r="KJC471" i="5" s="1"/>
  <c r="KJE471" i="5" s="1"/>
  <c r="KJG471" i="5" s="1"/>
  <c r="KJI471" i="5" s="1"/>
  <c r="KJK471" i="5" s="1"/>
  <c r="KJM471" i="5" s="1"/>
  <c r="KJO471" i="5" s="1"/>
  <c r="KJQ471" i="5" s="1"/>
  <c r="KJS471" i="5" s="1"/>
  <c r="KJU471" i="5" s="1"/>
  <c r="KJW471" i="5" s="1"/>
  <c r="KJY471" i="5" s="1"/>
  <c r="KKA471" i="5" s="1"/>
  <c r="KKC471" i="5" s="1"/>
  <c r="KKE471" i="5" s="1"/>
  <c r="KKG471" i="5" s="1"/>
  <c r="KKI471" i="5" s="1"/>
  <c r="KKK471" i="5" s="1"/>
  <c r="KKM471" i="5" s="1"/>
  <c r="KKO471" i="5" s="1"/>
  <c r="KKQ471" i="5" s="1"/>
  <c r="KKS471" i="5" s="1"/>
  <c r="KKU471" i="5" s="1"/>
  <c r="KKW471" i="5" s="1"/>
  <c r="KKY471" i="5" s="1"/>
  <c r="KLA471" i="5" s="1"/>
  <c r="KLC471" i="5" s="1"/>
  <c r="KLE471" i="5" s="1"/>
  <c r="KLG471" i="5" s="1"/>
  <c r="KLI471" i="5" s="1"/>
  <c r="KLK471" i="5" s="1"/>
  <c r="KLM471" i="5" s="1"/>
  <c r="KLO471" i="5" s="1"/>
  <c r="KLQ471" i="5" s="1"/>
  <c r="KLS471" i="5" s="1"/>
  <c r="KLU471" i="5" s="1"/>
  <c r="KLW471" i="5" s="1"/>
  <c r="KLY471" i="5" s="1"/>
  <c r="KMA471" i="5" s="1"/>
  <c r="KMC471" i="5" s="1"/>
  <c r="KME471" i="5" s="1"/>
  <c r="KMG471" i="5" s="1"/>
  <c r="KMI471" i="5" s="1"/>
  <c r="KMK471" i="5" s="1"/>
  <c r="KMM471" i="5" s="1"/>
  <c r="KMO471" i="5" s="1"/>
  <c r="KMQ471" i="5" s="1"/>
  <c r="KMS471" i="5" s="1"/>
  <c r="KMU471" i="5" s="1"/>
  <c r="KMW471" i="5" s="1"/>
  <c r="KMY471" i="5" s="1"/>
  <c r="KNA471" i="5" s="1"/>
  <c r="KNC471" i="5" s="1"/>
  <c r="KNE471" i="5" s="1"/>
  <c r="KNG471" i="5" s="1"/>
  <c r="KNI471" i="5" s="1"/>
  <c r="KNK471" i="5" s="1"/>
  <c r="KNM471" i="5" s="1"/>
  <c r="KNO471" i="5" s="1"/>
  <c r="KNQ471" i="5" s="1"/>
  <c r="KNS471" i="5" s="1"/>
  <c r="KNU471" i="5" s="1"/>
  <c r="KNW471" i="5" s="1"/>
  <c r="KNY471" i="5" s="1"/>
  <c r="KOA471" i="5" s="1"/>
  <c r="KOC471" i="5" s="1"/>
  <c r="KOE471" i="5" s="1"/>
  <c r="KOG471" i="5" s="1"/>
  <c r="KOI471" i="5" s="1"/>
  <c r="KOK471" i="5" s="1"/>
  <c r="KOM471" i="5" s="1"/>
  <c r="KOO471" i="5" s="1"/>
  <c r="KOQ471" i="5" s="1"/>
  <c r="KOS471" i="5" s="1"/>
  <c r="KOU471" i="5" s="1"/>
  <c r="KOW471" i="5" s="1"/>
  <c r="KOY471" i="5" s="1"/>
  <c r="KPA471" i="5" s="1"/>
  <c r="KPC471" i="5" s="1"/>
  <c r="KPE471" i="5" s="1"/>
  <c r="KPG471" i="5" s="1"/>
  <c r="KPI471" i="5" s="1"/>
  <c r="KPK471" i="5" s="1"/>
  <c r="KPM471" i="5" s="1"/>
  <c r="KPO471" i="5" s="1"/>
  <c r="KPQ471" i="5" s="1"/>
  <c r="KPS471" i="5" s="1"/>
  <c r="KPU471" i="5" s="1"/>
  <c r="KPW471" i="5" s="1"/>
  <c r="KPY471" i="5" s="1"/>
  <c r="KQA471" i="5" s="1"/>
  <c r="KQC471" i="5" s="1"/>
  <c r="KQE471" i="5" s="1"/>
  <c r="KQG471" i="5" s="1"/>
  <c r="KQI471" i="5" s="1"/>
  <c r="KQK471" i="5" s="1"/>
  <c r="KQM471" i="5" s="1"/>
  <c r="KQO471" i="5" s="1"/>
  <c r="KQQ471" i="5" s="1"/>
  <c r="KQS471" i="5" s="1"/>
  <c r="KQU471" i="5" s="1"/>
  <c r="KQW471" i="5" s="1"/>
  <c r="KQY471" i="5" s="1"/>
  <c r="KRA471" i="5" s="1"/>
  <c r="KRC471" i="5" s="1"/>
  <c r="KRE471" i="5" s="1"/>
  <c r="KRG471" i="5" s="1"/>
  <c r="KRI471" i="5" s="1"/>
  <c r="KRK471" i="5" s="1"/>
  <c r="KRM471" i="5" s="1"/>
  <c r="KRO471" i="5" s="1"/>
  <c r="KRQ471" i="5" s="1"/>
  <c r="KRS471" i="5" s="1"/>
  <c r="KRU471" i="5" s="1"/>
  <c r="KRW471" i="5" s="1"/>
  <c r="KRY471" i="5" s="1"/>
  <c r="KSA471" i="5" s="1"/>
  <c r="KSC471" i="5" s="1"/>
  <c r="KSE471" i="5" s="1"/>
  <c r="KSG471" i="5" s="1"/>
  <c r="KSI471" i="5" s="1"/>
  <c r="KSK471" i="5" s="1"/>
  <c r="KSM471" i="5" s="1"/>
  <c r="KSO471" i="5" s="1"/>
  <c r="KSQ471" i="5" s="1"/>
  <c r="KSS471" i="5" s="1"/>
  <c r="KSU471" i="5" s="1"/>
  <c r="KSW471" i="5" s="1"/>
  <c r="KSY471" i="5" s="1"/>
  <c r="KTA471" i="5" s="1"/>
  <c r="KTC471" i="5" s="1"/>
  <c r="KTE471" i="5" s="1"/>
  <c r="KTG471" i="5" s="1"/>
  <c r="KTI471" i="5" s="1"/>
  <c r="KTK471" i="5" s="1"/>
  <c r="KTM471" i="5" s="1"/>
  <c r="KTO471" i="5" s="1"/>
  <c r="KTQ471" i="5" s="1"/>
  <c r="KTS471" i="5" s="1"/>
  <c r="KTU471" i="5" s="1"/>
  <c r="KTW471" i="5" s="1"/>
  <c r="KTY471" i="5" s="1"/>
  <c r="KUA471" i="5" s="1"/>
  <c r="KUC471" i="5" s="1"/>
  <c r="KUE471" i="5" s="1"/>
  <c r="KUG471" i="5" s="1"/>
  <c r="KUI471" i="5" s="1"/>
  <c r="KUK471" i="5" s="1"/>
  <c r="KUM471" i="5" s="1"/>
  <c r="KUO471" i="5" s="1"/>
  <c r="KUQ471" i="5" s="1"/>
  <c r="KUS471" i="5" s="1"/>
  <c r="KUU471" i="5" s="1"/>
  <c r="KUW471" i="5" s="1"/>
  <c r="KUY471" i="5" s="1"/>
  <c r="KVA471" i="5" s="1"/>
  <c r="KVC471" i="5" s="1"/>
  <c r="KVE471" i="5" s="1"/>
  <c r="KVG471" i="5" s="1"/>
  <c r="KVI471" i="5" s="1"/>
  <c r="KVK471" i="5" s="1"/>
  <c r="KVM471" i="5" s="1"/>
  <c r="KVO471" i="5" s="1"/>
  <c r="KVQ471" i="5" s="1"/>
  <c r="KVS471" i="5" s="1"/>
  <c r="KVU471" i="5" s="1"/>
  <c r="KVW471" i="5" s="1"/>
  <c r="KVY471" i="5" s="1"/>
  <c r="KWA471" i="5" s="1"/>
  <c r="KWC471" i="5" s="1"/>
  <c r="KWE471" i="5" s="1"/>
  <c r="KWG471" i="5" s="1"/>
  <c r="KWI471" i="5" s="1"/>
  <c r="KWK471" i="5" s="1"/>
  <c r="KWM471" i="5" s="1"/>
  <c r="KWO471" i="5" s="1"/>
  <c r="KWQ471" i="5" s="1"/>
  <c r="KWS471" i="5" s="1"/>
  <c r="KWU471" i="5" s="1"/>
  <c r="KWW471" i="5" s="1"/>
  <c r="KWY471" i="5" s="1"/>
  <c r="KXA471" i="5" s="1"/>
  <c r="KXC471" i="5" s="1"/>
  <c r="KXE471" i="5" s="1"/>
  <c r="KXG471" i="5" s="1"/>
  <c r="KXI471" i="5" s="1"/>
  <c r="KXK471" i="5" s="1"/>
  <c r="KXM471" i="5" s="1"/>
  <c r="KXO471" i="5" s="1"/>
  <c r="KXQ471" i="5" s="1"/>
  <c r="KXS471" i="5" s="1"/>
  <c r="KXU471" i="5" s="1"/>
  <c r="KXW471" i="5" s="1"/>
  <c r="KXY471" i="5" s="1"/>
  <c r="KYA471" i="5" s="1"/>
  <c r="KYC471" i="5" s="1"/>
  <c r="KYE471" i="5" s="1"/>
  <c r="KYG471" i="5" s="1"/>
  <c r="KYI471" i="5" s="1"/>
  <c r="KYK471" i="5" s="1"/>
  <c r="KYM471" i="5" s="1"/>
  <c r="KYO471" i="5" s="1"/>
  <c r="KYQ471" i="5" s="1"/>
  <c r="KYS471" i="5" s="1"/>
  <c r="KYU471" i="5" s="1"/>
  <c r="KYW471" i="5" s="1"/>
  <c r="KYY471" i="5" s="1"/>
  <c r="KZA471" i="5" s="1"/>
  <c r="KZC471" i="5" s="1"/>
  <c r="KZE471" i="5" s="1"/>
  <c r="KZG471" i="5" s="1"/>
  <c r="KZI471" i="5" s="1"/>
  <c r="KZK471" i="5" s="1"/>
  <c r="KZM471" i="5" s="1"/>
  <c r="KZO471" i="5" s="1"/>
  <c r="KZQ471" i="5" s="1"/>
  <c r="KZS471" i="5" s="1"/>
  <c r="KZU471" i="5" s="1"/>
  <c r="KZW471" i="5" s="1"/>
  <c r="KZY471" i="5" s="1"/>
  <c r="LAA471" i="5" s="1"/>
  <c r="LAC471" i="5" s="1"/>
  <c r="LAE471" i="5" s="1"/>
  <c r="LAG471" i="5" s="1"/>
  <c r="LAI471" i="5" s="1"/>
  <c r="LAK471" i="5" s="1"/>
  <c r="LAM471" i="5" s="1"/>
  <c r="LAO471" i="5" s="1"/>
  <c r="LAQ471" i="5" s="1"/>
  <c r="LAS471" i="5" s="1"/>
  <c r="LAU471" i="5" s="1"/>
  <c r="LAW471" i="5" s="1"/>
  <c r="LAY471" i="5" s="1"/>
  <c r="LBA471" i="5" s="1"/>
  <c r="LBC471" i="5" s="1"/>
  <c r="LBE471" i="5" s="1"/>
  <c r="LBG471" i="5" s="1"/>
  <c r="LBI471" i="5" s="1"/>
  <c r="LBK471" i="5" s="1"/>
  <c r="LBM471" i="5" s="1"/>
  <c r="LBO471" i="5" s="1"/>
  <c r="LBQ471" i="5" s="1"/>
  <c r="LBS471" i="5" s="1"/>
  <c r="LBU471" i="5" s="1"/>
  <c r="LBW471" i="5" s="1"/>
  <c r="LBY471" i="5" s="1"/>
  <c r="LCA471" i="5" s="1"/>
  <c r="LCC471" i="5" s="1"/>
  <c r="LCE471" i="5" s="1"/>
  <c r="LCG471" i="5" s="1"/>
  <c r="LCI471" i="5" s="1"/>
  <c r="LCK471" i="5" s="1"/>
  <c r="LCM471" i="5" s="1"/>
  <c r="LCO471" i="5" s="1"/>
  <c r="LCQ471" i="5" s="1"/>
  <c r="LCS471" i="5" s="1"/>
  <c r="LCU471" i="5" s="1"/>
  <c r="LCW471" i="5" s="1"/>
  <c r="LCY471" i="5" s="1"/>
  <c r="LDA471" i="5" s="1"/>
  <c r="LDC471" i="5" s="1"/>
  <c r="LDE471" i="5" s="1"/>
  <c r="LDG471" i="5" s="1"/>
  <c r="LDI471" i="5" s="1"/>
  <c r="LDK471" i="5" s="1"/>
  <c r="LDM471" i="5" s="1"/>
  <c r="LDO471" i="5" s="1"/>
  <c r="LDQ471" i="5" s="1"/>
  <c r="LDS471" i="5" s="1"/>
  <c r="LDU471" i="5" s="1"/>
  <c r="LDW471" i="5" s="1"/>
  <c r="LDY471" i="5" s="1"/>
  <c r="LEA471" i="5" s="1"/>
  <c r="LEC471" i="5" s="1"/>
  <c r="LEE471" i="5" s="1"/>
  <c r="LEG471" i="5" s="1"/>
  <c r="LEI471" i="5" s="1"/>
  <c r="LEK471" i="5" s="1"/>
  <c r="LEM471" i="5" s="1"/>
  <c r="LEO471" i="5" s="1"/>
  <c r="LEQ471" i="5" s="1"/>
  <c r="LES471" i="5" s="1"/>
  <c r="LEU471" i="5" s="1"/>
  <c r="LEW471" i="5" s="1"/>
  <c r="LEY471" i="5" s="1"/>
  <c r="LFA471" i="5" s="1"/>
  <c r="LFC471" i="5" s="1"/>
  <c r="LFE471" i="5" s="1"/>
  <c r="LFG471" i="5" s="1"/>
  <c r="LFI471" i="5" s="1"/>
  <c r="LFK471" i="5" s="1"/>
  <c r="LFM471" i="5" s="1"/>
  <c r="LFO471" i="5" s="1"/>
  <c r="LFQ471" i="5" s="1"/>
  <c r="LFS471" i="5" s="1"/>
  <c r="LFU471" i="5" s="1"/>
  <c r="LFW471" i="5" s="1"/>
  <c r="LFY471" i="5" s="1"/>
  <c r="LGA471" i="5" s="1"/>
  <c r="LGC471" i="5" s="1"/>
  <c r="LGE471" i="5" s="1"/>
  <c r="LGG471" i="5" s="1"/>
  <c r="LGI471" i="5" s="1"/>
  <c r="LGK471" i="5" s="1"/>
  <c r="LGM471" i="5" s="1"/>
  <c r="LGO471" i="5" s="1"/>
  <c r="LGQ471" i="5" s="1"/>
  <c r="LGS471" i="5" s="1"/>
  <c r="LGU471" i="5" s="1"/>
  <c r="LGW471" i="5" s="1"/>
  <c r="LGY471" i="5" s="1"/>
  <c r="LHA471" i="5" s="1"/>
  <c r="LHC471" i="5" s="1"/>
  <c r="LHE471" i="5" s="1"/>
  <c r="LHG471" i="5" s="1"/>
  <c r="LHI471" i="5" s="1"/>
  <c r="LHK471" i="5" s="1"/>
  <c r="LHM471" i="5" s="1"/>
  <c r="LHO471" i="5" s="1"/>
  <c r="LHQ471" i="5" s="1"/>
  <c r="LHS471" i="5" s="1"/>
  <c r="LHU471" i="5" s="1"/>
  <c r="LHW471" i="5" s="1"/>
  <c r="LHY471" i="5" s="1"/>
  <c r="LIA471" i="5" s="1"/>
  <c r="LIC471" i="5" s="1"/>
  <c r="LIE471" i="5" s="1"/>
  <c r="LIG471" i="5" s="1"/>
  <c r="LII471" i="5" s="1"/>
  <c r="LIK471" i="5" s="1"/>
  <c r="LIM471" i="5" s="1"/>
  <c r="LIO471" i="5" s="1"/>
  <c r="LIQ471" i="5" s="1"/>
  <c r="LIS471" i="5" s="1"/>
  <c r="LIU471" i="5" s="1"/>
  <c r="LIW471" i="5" s="1"/>
  <c r="LIY471" i="5" s="1"/>
  <c r="LJA471" i="5" s="1"/>
  <c r="LJC471" i="5" s="1"/>
  <c r="LJE471" i="5" s="1"/>
  <c r="LJG471" i="5" s="1"/>
  <c r="LJI471" i="5" s="1"/>
  <c r="LJK471" i="5" s="1"/>
  <c r="LJM471" i="5" s="1"/>
  <c r="LJO471" i="5" s="1"/>
  <c r="LJQ471" i="5" s="1"/>
  <c r="LJS471" i="5" s="1"/>
  <c r="LJU471" i="5" s="1"/>
  <c r="LJW471" i="5" s="1"/>
  <c r="LJY471" i="5" s="1"/>
  <c r="LKA471" i="5" s="1"/>
  <c r="LKC471" i="5" s="1"/>
  <c r="LKE471" i="5" s="1"/>
  <c r="LKG471" i="5" s="1"/>
  <c r="LKI471" i="5" s="1"/>
  <c r="LKK471" i="5" s="1"/>
  <c r="LKM471" i="5" s="1"/>
  <c r="LKO471" i="5" s="1"/>
  <c r="LKQ471" i="5" s="1"/>
  <c r="LKS471" i="5" s="1"/>
  <c r="LKU471" i="5" s="1"/>
  <c r="LKW471" i="5" s="1"/>
  <c r="LKY471" i="5" s="1"/>
  <c r="LLA471" i="5" s="1"/>
  <c r="LLC471" i="5" s="1"/>
  <c r="LLE471" i="5" s="1"/>
  <c r="LLG471" i="5" s="1"/>
  <c r="LLI471" i="5" s="1"/>
  <c r="LLK471" i="5" s="1"/>
  <c r="LLM471" i="5" s="1"/>
  <c r="LLO471" i="5" s="1"/>
  <c r="LLQ471" i="5" s="1"/>
  <c r="LLS471" i="5" s="1"/>
  <c r="LLU471" i="5" s="1"/>
  <c r="LLW471" i="5" s="1"/>
  <c r="LLY471" i="5" s="1"/>
  <c r="LMA471" i="5" s="1"/>
  <c r="LMC471" i="5" s="1"/>
  <c r="LME471" i="5" s="1"/>
  <c r="LMG471" i="5" s="1"/>
  <c r="LMI471" i="5" s="1"/>
  <c r="LMK471" i="5" s="1"/>
  <c r="LMM471" i="5" s="1"/>
  <c r="LMO471" i="5" s="1"/>
  <c r="LMQ471" i="5" s="1"/>
  <c r="LMS471" i="5" s="1"/>
  <c r="LMU471" i="5" s="1"/>
  <c r="LMW471" i="5" s="1"/>
  <c r="LMY471" i="5" s="1"/>
  <c r="LNA471" i="5" s="1"/>
  <c r="LNC471" i="5" s="1"/>
  <c r="LNE471" i="5" s="1"/>
  <c r="LNG471" i="5" s="1"/>
  <c r="LNI471" i="5" s="1"/>
  <c r="LNK471" i="5" s="1"/>
  <c r="LNM471" i="5" s="1"/>
  <c r="LNO471" i="5" s="1"/>
  <c r="LNQ471" i="5" s="1"/>
  <c r="LNS471" i="5" s="1"/>
  <c r="LNU471" i="5" s="1"/>
  <c r="LNW471" i="5" s="1"/>
  <c r="LNY471" i="5" s="1"/>
  <c r="LOA471" i="5" s="1"/>
  <c r="LOC471" i="5" s="1"/>
  <c r="LOE471" i="5" s="1"/>
  <c r="LOG471" i="5" s="1"/>
  <c r="LOI471" i="5" s="1"/>
  <c r="LOK471" i="5" s="1"/>
  <c r="LOM471" i="5" s="1"/>
  <c r="LOO471" i="5" s="1"/>
  <c r="LOQ471" i="5" s="1"/>
  <c r="LOS471" i="5" s="1"/>
  <c r="LOU471" i="5" s="1"/>
  <c r="LOW471" i="5" s="1"/>
  <c r="LOY471" i="5" s="1"/>
  <c r="LPA471" i="5" s="1"/>
  <c r="LPC471" i="5" s="1"/>
  <c r="LPE471" i="5" s="1"/>
  <c r="LPG471" i="5" s="1"/>
  <c r="LPI471" i="5" s="1"/>
  <c r="LPK471" i="5" s="1"/>
  <c r="LPM471" i="5" s="1"/>
  <c r="LPO471" i="5" s="1"/>
  <c r="LPQ471" i="5" s="1"/>
  <c r="LPS471" i="5" s="1"/>
  <c r="LPU471" i="5" s="1"/>
  <c r="LPW471" i="5" s="1"/>
  <c r="LPY471" i="5" s="1"/>
  <c r="LQA471" i="5" s="1"/>
  <c r="LQC471" i="5" s="1"/>
  <c r="LQE471" i="5" s="1"/>
  <c r="LQG471" i="5" s="1"/>
  <c r="LQI471" i="5" s="1"/>
  <c r="LQK471" i="5" s="1"/>
  <c r="LQM471" i="5" s="1"/>
  <c r="LQO471" i="5" s="1"/>
  <c r="LQQ471" i="5" s="1"/>
  <c r="LQS471" i="5" s="1"/>
  <c r="LQU471" i="5" s="1"/>
  <c r="LQW471" i="5" s="1"/>
  <c r="LQY471" i="5" s="1"/>
  <c r="LRA471" i="5" s="1"/>
  <c r="LRC471" i="5" s="1"/>
  <c r="LRE471" i="5" s="1"/>
  <c r="LRG471" i="5" s="1"/>
  <c r="LRI471" i="5" s="1"/>
  <c r="LRK471" i="5" s="1"/>
  <c r="LRM471" i="5" s="1"/>
  <c r="LRO471" i="5" s="1"/>
  <c r="LRQ471" i="5" s="1"/>
  <c r="LRS471" i="5" s="1"/>
  <c r="LRU471" i="5" s="1"/>
  <c r="LRW471" i="5" s="1"/>
  <c r="LRY471" i="5" s="1"/>
  <c r="LSA471" i="5" s="1"/>
  <c r="LSC471" i="5" s="1"/>
  <c r="LSE471" i="5" s="1"/>
  <c r="LSG471" i="5" s="1"/>
  <c r="LSI471" i="5" s="1"/>
  <c r="LSK471" i="5" s="1"/>
  <c r="LSM471" i="5" s="1"/>
  <c r="LSO471" i="5" s="1"/>
  <c r="LSQ471" i="5" s="1"/>
  <c r="LSS471" i="5" s="1"/>
  <c r="LSU471" i="5" s="1"/>
  <c r="LSW471" i="5" s="1"/>
  <c r="LSY471" i="5" s="1"/>
  <c r="LTA471" i="5" s="1"/>
  <c r="LTC471" i="5" s="1"/>
  <c r="LTE471" i="5" s="1"/>
  <c r="LTG471" i="5" s="1"/>
  <c r="LTI471" i="5" s="1"/>
  <c r="LTK471" i="5" s="1"/>
  <c r="LTM471" i="5" s="1"/>
  <c r="LTO471" i="5" s="1"/>
  <c r="LTQ471" i="5" s="1"/>
  <c r="LTS471" i="5" s="1"/>
  <c r="LTU471" i="5" s="1"/>
  <c r="LTW471" i="5" s="1"/>
  <c r="LTY471" i="5" s="1"/>
  <c r="LUA471" i="5" s="1"/>
  <c r="LUC471" i="5" s="1"/>
  <c r="LUE471" i="5" s="1"/>
  <c r="LUG471" i="5" s="1"/>
  <c r="LUI471" i="5" s="1"/>
  <c r="LUK471" i="5" s="1"/>
  <c r="LUM471" i="5" s="1"/>
  <c r="LUO471" i="5" s="1"/>
  <c r="LUQ471" i="5" s="1"/>
  <c r="LUS471" i="5" s="1"/>
  <c r="LUU471" i="5" s="1"/>
  <c r="LUW471" i="5" s="1"/>
  <c r="LUY471" i="5" s="1"/>
  <c r="LVA471" i="5" s="1"/>
  <c r="LVC471" i="5" s="1"/>
  <c r="LVE471" i="5" s="1"/>
  <c r="LVG471" i="5" s="1"/>
  <c r="LVI471" i="5" s="1"/>
  <c r="LVK471" i="5" s="1"/>
  <c r="LVM471" i="5" s="1"/>
  <c r="LVO471" i="5" s="1"/>
  <c r="LVQ471" i="5" s="1"/>
  <c r="LVS471" i="5" s="1"/>
  <c r="LVU471" i="5" s="1"/>
  <c r="LVW471" i="5" s="1"/>
  <c r="LVY471" i="5" s="1"/>
  <c r="LWA471" i="5" s="1"/>
  <c r="LWC471" i="5" s="1"/>
  <c r="LWE471" i="5" s="1"/>
  <c r="LWG471" i="5" s="1"/>
  <c r="LWI471" i="5" s="1"/>
  <c r="LWK471" i="5" s="1"/>
  <c r="LWM471" i="5" s="1"/>
  <c r="LWO471" i="5" s="1"/>
  <c r="LWQ471" i="5" s="1"/>
  <c r="LWS471" i="5" s="1"/>
  <c r="LWU471" i="5" s="1"/>
  <c r="LWW471" i="5" s="1"/>
  <c r="LWY471" i="5" s="1"/>
  <c r="LXA471" i="5" s="1"/>
  <c r="LXC471" i="5" s="1"/>
  <c r="LXE471" i="5" s="1"/>
  <c r="LXG471" i="5" s="1"/>
  <c r="LXI471" i="5" s="1"/>
  <c r="LXK471" i="5" s="1"/>
  <c r="LXM471" i="5" s="1"/>
  <c r="LXO471" i="5" s="1"/>
  <c r="LXQ471" i="5" s="1"/>
  <c r="LXS471" i="5" s="1"/>
  <c r="LXU471" i="5" s="1"/>
  <c r="LXW471" i="5" s="1"/>
  <c r="LXY471" i="5" s="1"/>
  <c r="LYA471" i="5" s="1"/>
  <c r="LYC471" i="5" s="1"/>
  <c r="LYE471" i="5" s="1"/>
  <c r="LYG471" i="5" s="1"/>
  <c r="LYI471" i="5" s="1"/>
  <c r="LYK471" i="5" s="1"/>
  <c r="LYM471" i="5" s="1"/>
  <c r="LYO471" i="5" s="1"/>
  <c r="LYQ471" i="5" s="1"/>
  <c r="LYS471" i="5" s="1"/>
  <c r="LYU471" i="5" s="1"/>
  <c r="LYW471" i="5" s="1"/>
  <c r="LYY471" i="5" s="1"/>
  <c r="LZA471" i="5" s="1"/>
  <c r="LZC471" i="5" s="1"/>
  <c r="LZE471" i="5" s="1"/>
  <c r="LZG471" i="5" s="1"/>
  <c r="LZI471" i="5" s="1"/>
  <c r="LZK471" i="5" s="1"/>
  <c r="LZM471" i="5" s="1"/>
  <c r="LZO471" i="5" s="1"/>
  <c r="LZQ471" i="5" s="1"/>
  <c r="LZS471" i="5" s="1"/>
  <c r="LZU471" i="5" s="1"/>
  <c r="LZW471" i="5" s="1"/>
  <c r="LZY471" i="5" s="1"/>
  <c r="MAA471" i="5" s="1"/>
  <c r="MAC471" i="5" s="1"/>
  <c r="MAE471" i="5" s="1"/>
  <c r="MAG471" i="5" s="1"/>
  <c r="MAI471" i="5" s="1"/>
  <c r="MAK471" i="5" s="1"/>
  <c r="MAM471" i="5" s="1"/>
  <c r="MAO471" i="5" s="1"/>
  <c r="MAQ471" i="5" s="1"/>
  <c r="MAS471" i="5" s="1"/>
  <c r="MAU471" i="5" s="1"/>
  <c r="MAW471" i="5" s="1"/>
  <c r="MAY471" i="5" s="1"/>
  <c r="MBA471" i="5" s="1"/>
  <c r="MBC471" i="5" s="1"/>
  <c r="MBE471" i="5" s="1"/>
  <c r="MBG471" i="5" s="1"/>
  <c r="MBI471" i="5" s="1"/>
  <c r="MBK471" i="5" s="1"/>
  <c r="MBM471" i="5" s="1"/>
  <c r="MBO471" i="5" s="1"/>
  <c r="MBQ471" i="5" s="1"/>
  <c r="MBS471" i="5" s="1"/>
  <c r="MBU471" i="5" s="1"/>
  <c r="MBW471" i="5" s="1"/>
  <c r="MBY471" i="5" s="1"/>
  <c r="MCA471" i="5" s="1"/>
  <c r="MCC471" i="5" s="1"/>
  <c r="MCE471" i="5" s="1"/>
  <c r="MCG471" i="5" s="1"/>
  <c r="MCI471" i="5" s="1"/>
  <c r="MCK471" i="5" s="1"/>
  <c r="MCM471" i="5" s="1"/>
  <c r="MCO471" i="5" s="1"/>
  <c r="MCQ471" i="5" s="1"/>
  <c r="MCS471" i="5" s="1"/>
  <c r="MCU471" i="5" s="1"/>
  <c r="MCW471" i="5" s="1"/>
  <c r="MCY471" i="5" s="1"/>
  <c r="MDA471" i="5" s="1"/>
  <c r="MDC471" i="5" s="1"/>
  <c r="MDE471" i="5" s="1"/>
  <c r="MDG471" i="5" s="1"/>
  <c r="MDI471" i="5" s="1"/>
  <c r="MDK471" i="5" s="1"/>
  <c r="MDM471" i="5" s="1"/>
  <c r="MDO471" i="5" s="1"/>
  <c r="MDQ471" i="5" s="1"/>
  <c r="MDS471" i="5" s="1"/>
  <c r="MDU471" i="5" s="1"/>
  <c r="MDW471" i="5" s="1"/>
  <c r="MDY471" i="5" s="1"/>
  <c r="MEA471" i="5" s="1"/>
  <c r="MEC471" i="5" s="1"/>
  <c r="MEE471" i="5" s="1"/>
  <c r="MEG471" i="5" s="1"/>
  <c r="MEI471" i="5" s="1"/>
  <c r="MEK471" i="5" s="1"/>
  <c r="MEM471" i="5" s="1"/>
  <c r="MEO471" i="5" s="1"/>
  <c r="MEQ471" i="5" s="1"/>
  <c r="MES471" i="5" s="1"/>
  <c r="MEU471" i="5" s="1"/>
  <c r="MEW471" i="5" s="1"/>
  <c r="MEY471" i="5" s="1"/>
  <c r="MFA471" i="5" s="1"/>
  <c r="MFC471" i="5" s="1"/>
  <c r="MFE471" i="5" s="1"/>
  <c r="MFG471" i="5" s="1"/>
  <c r="MFI471" i="5" s="1"/>
  <c r="MFK471" i="5" s="1"/>
  <c r="MFM471" i="5" s="1"/>
  <c r="MFO471" i="5" s="1"/>
  <c r="MFQ471" i="5" s="1"/>
  <c r="MFS471" i="5" s="1"/>
  <c r="MFU471" i="5" s="1"/>
  <c r="MFW471" i="5" s="1"/>
  <c r="MFY471" i="5" s="1"/>
  <c r="MGA471" i="5" s="1"/>
  <c r="MGC471" i="5" s="1"/>
  <c r="MGE471" i="5" s="1"/>
  <c r="MGG471" i="5" s="1"/>
  <c r="MGI471" i="5" s="1"/>
  <c r="MGK471" i="5" s="1"/>
  <c r="MGM471" i="5" s="1"/>
  <c r="MGO471" i="5" s="1"/>
  <c r="MGQ471" i="5" s="1"/>
  <c r="MGS471" i="5" s="1"/>
  <c r="MGU471" i="5" s="1"/>
  <c r="MGW471" i="5" s="1"/>
  <c r="MGY471" i="5" s="1"/>
  <c r="MHA471" i="5" s="1"/>
  <c r="MHC471" i="5" s="1"/>
  <c r="MHE471" i="5" s="1"/>
  <c r="MHG471" i="5" s="1"/>
  <c r="MHI471" i="5" s="1"/>
  <c r="MHK471" i="5" s="1"/>
  <c r="MHM471" i="5" s="1"/>
  <c r="MHO471" i="5" s="1"/>
  <c r="MHQ471" i="5" s="1"/>
  <c r="MHS471" i="5" s="1"/>
  <c r="MHU471" i="5" s="1"/>
  <c r="MHW471" i="5" s="1"/>
  <c r="MHY471" i="5" s="1"/>
  <c r="MIA471" i="5" s="1"/>
  <c r="MIC471" i="5" s="1"/>
  <c r="MIE471" i="5" s="1"/>
  <c r="MIG471" i="5" s="1"/>
  <c r="MII471" i="5" s="1"/>
  <c r="MIK471" i="5" s="1"/>
  <c r="MIM471" i="5" s="1"/>
  <c r="MIO471" i="5" s="1"/>
  <c r="MIQ471" i="5" s="1"/>
  <c r="MIS471" i="5" s="1"/>
  <c r="MIU471" i="5" s="1"/>
  <c r="MIW471" i="5" s="1"/>
  <c r="MIY471" i="5" s="1"/>
  <c r="MJA471" i="5" s="1"/>
  <c r="MJC471" i="5" s="1"/>
  <c r="MJE471" i="5" s="1"/>
  <c r="MJG471" i="5" s="1"/>
  <c r="MJI471" i="5" s="1"/>
  <c r="MJK471" i="5" s="1"/>
  <c r="MJM471" i="5" s="1"/>
  <c r="MJO471" i="5" s="1"/>
  <c r="MJQ471" i="5" s="1"/>
  <c r="MJS471" i="5" s="1"/>
  <c r="MJU471" i="5" s="1"/>
  <c r="MJW471" i="5" s="1"/>
  <c r="MJY471" i="5" s="1"/>
  <c r="MKA471" i="5" s="1"/>
  <c r="MKC471" i="5" s="1"/>
  <c r="MKE471" i="5" s="1"/>
  <c r="MKG471" i="5" s="1"/>
  <c r="MKI471" i="5" s="1"/>
  <c r="MKK471" i="5" s="1"/>
  <c r="MKM471" i="5" s="1"/>
  <c r="MKO471" i="5" s="1"/>
  <c r="MKQ471" i="5" s="1"/>
  <c r="MKS471" i="5" s="1"/>
  <c r="MKU471" i="5" s="1"/>
  <c r="MKW471" i="5" s="1"/>
  <c r="MKY471" i="5" s="1"/>
  <c r="MLA471" i="5" s="1"/>
  <c r="MLC471" i="5" s="1"/>
  <c r="MLE471" i="5" s="1"/>
  <c r="MLG471" i="5" s="1"/>
  <c r="MLI471" i="5" s="1"/>
  <c r="MLK471" i="5" s="1"/>
  <c r="MLM471" i="5" s="1"/>
  <c r="MLO471" i="5" s="1"/>
  <c r="MLQ471" i="5" s="1"/>
  <c r="MLS471" i="5" s="1"/>
  <c r="MLU471" i="5" s="1"/>
  <c r="MLW471" i="5" s="1"/>
  <c r="MLY471" i="5" s="1"/>
  <c r="MMA471" i="5" s="1"/>
  <c r="MMC471" i="5" s="1"/>
  <c r="MME471" i="5" s="1"/>
  <c r="MMG471" i="5" s="1"/>
  <c r="MMI471" i="5" s="1"/>
  <c r="MMK471" i="5" s="1"/>
  <c r="MMM471" i="5" s="1"/>
  <c r="MMO471" i="5" s="1"/>
  <c r="MMQ471" i="5" s="1"/>
  <c r="MMS471" i="5" s="1"/>
  <c r="MMU471" i="5" s="1"/>
  <c r="MMW471" i="5" s="1"/>
  <c r="MMY471" i="5" s="1"/>
  <c r="MNA471" i="5" s="1"/>
  <c r="MNC471" i="5" s="1"/>
  <c r="MNE471" i="5" s="1"/>
  <c r="MNG471" i="5" s="1"/>
  <c r="MNI471" i="5" s="1"/>
  <c r="MNK471" i="5" s="1"/>
  <c r="MNM471" i="5" s="1"/>
  <c r="MNO471" i="5" s="1"/>
  <c r="MNQ471" i="5" s="1"/>
  <c r="MNS471" i="5" s="1"/>
  <c r="MNU471" i="5" s="1"/>
  <c r="MNW471" i="5" s="1"/>
  <c r="MNY471" i="5" s="1"/>
  <c r="MOA471" i="5" s="1"/>
  <c r="MOC471" i="5" s="1"/>
  <c r="MOE471" i="5" s="1"/>
  <c r="MOG471" i="5" s="1"/>
  <c r="MOI471" i="5" s="1"/>
  <c r="MOK471" i="5" s="1"/>
  <c r="MOM471" i="5" s="1"/>
  <c r="MOO471" i="5" s="1"/>
  <c r="MOQ471" i="5" s="1"/>
  <c r="MOS471" i="5" s="1"/>
  <c r="MOU471" i="5" s="1"/>
  <c r="MOW471" i="5" s="1"/>
  <c r="MOY471" i="5" s="1"/>
  <c r="MPA471" i="5" s="1"/>
  <c r="MPC471" i="5" s="1"/>
  <c r="MPE471" i="5" s="1"/>
  <c r="MPG471" i="5" s="1"/>
  <c r="MPI471" i="5" s="1"/>
  <c r="MPK471" i="5" s="1"/>
  <c r="MPM471" i="5" s="1"/>
  <c r="MPO471" i="5" s="1"/>
  <c r="MPQ471" i="5" s="1"/>
  <c r="MPS471" i="5" s="1"/>
  <c r="MPU471" i="5" s="1"/>
  <c r="MPW471" i="5" s="1"/>
  <c r="MPY471" i="5" s="1"/>
  <c r="MQA471" i="5" s="1"/>
  <c r="MQC471" i="5" s="1"/>
  <c r="MQE471" i="5" s="1"/>
  <c r="MQG471" i="5" s="1"/>
  <c r="MQI471" i="5" s="1"/>
  <c r="MQK471" i="5" s="1"/>
  <c r="MQM471" i="5" s="1"/>
  <c r="MQO471" i="5" s="1"/>
  <c r="MQQ471" i="5" s="1"/>
  <c r="MQS471" i="5" s="1"/>
  <c r="MQU471" i="5" s="1"/>
  <c r="MQW471" i="5" s="1"/>
  <c r="MQY471" i="5" s="1"/>
  <c r="MRA471" i="5" s="1"/>
  <c r="MRC471" i="5" s="1"/>
  <c r="MRE471" i="5" s="1"/>
  <c r="MRG471" i="5" s="1"/>
  <c r="MRI471" i="5" s="1"/>
  <c r="MRK471" i="5" s="1"/>
  <c r="MRM471" i="5" s="1"/>
  <c r="MRO471" i="5" s="1"/>
  <c r="MRQ471" i="5" s="1"/>
  <c r="MRS471" i="5" s="1"/>
  <c r="MRU471" i="5" s="1"/>
  <c r="MRW471" i="5" s="1"/>
  <c r="MRY471" i="5" s="1"/>
  <c r="MSA471" i="5" s="1"/>
  <c r="MSC471" i="5" s="1"/>
  <c r="MSE471" i="5" s="1"/>
  <c r="MSG471" i="5" s="1"/>
  <c r="MSI471" i="5" s="1"/>
  <c r="MSK471" i="5" s="1"/>
  <c r="MSM471" i="5" s="1"/>
  <c r="MSO471" i="5" s="1"/>
  <c r="MSQ471" i="5" s="1"/>
  <c r="MSS471" i="5" s="1"/>
  <c r="MSU471" i="5" s="1"/>
  <c r="MSW471" i="5" s="1"/>
  <c r="MSY471" i="5" s="1"/>
  <c r="MTA471" i="5" s="1"/>
  <c r="MTC471" i="5" s="1"/>
  <c r="MTE471" i="5" s="1"/>
  <c r="MTG471" i="5" s="1"/>
  <c r="MTI471" i="5" s="1"/>
  <c r="MTK471" i="5" s="1"/>
  <c r="MTM471" i="5" s="1"/>
  <c r="MTO471" i="5" s="1"/>
  <c r="MTQ471" i="5" s="1"/>
  <c r="MTS471" i="5" s="1"/>
  <c r="MTU471" i="5" s="1"/>
  <c r="MTW471" i="5" s="1"/>
  <c r="MTY471" i="5" s="1"/>
  <c r="MUA471" i="5" s="1"/>
  <c r="MUC471" i="5" s="1"/>
  <c r="MUE471" i="5" s="1"/>
  <c r="MUG471" i="5" s="1"/>
  <c r="MUI471" i="5" s="1"/>
  <c r="MUK471" i="5" s="1"/>
  <c r="MUM471" i="5" s="1"/>
  <c r="MUO471" i="5" s="1"/>
  <c r="MUQ471" i="5" s="1"/>
  <c r="MUS471" i="5" s="1"/>
  <c r="MUU471" i="5" s="1"/>
  <c r="MUW471" i="5" s="1"/>
  <c r="MUY471" i="5" s="1"/>
  <c r="MVA471" i="5" s="1"/>
  <c r="MVC471" i="5" s="1"/>
  <c r="MVE471" i="5" s="1"/>
  <c r="MVG471" i="5" s="1"/>
  <c r="MVI471" i="5" s="1"/>
  <c r="MVK471" i="5" s="1"/>
  <c r="MVM471" i="5" s="1"/>
  <c r="MVO471" i="5" s="1"/>
  <c r="MVQ471" i="5" s="1"/>
  <c r="MVS471" i="5" s="1"/>
  <c r="MVU471" i="5" s="1"/>
  <c r="MVW471" i="5" s="1"/>
  <c r="MVY471" i="5" s="1"/>
  <c r="MWA471" i="5" s="1"/>
  <c r="MWC471" i="5" s="1"/>
  <c r="MWE471" i="5" s="1"/>
  <c r="MWG471" i="5" s="1"/>
  <c r="MWI471" i="5" s="1"/>
  <c r="MWK471" i="5" s="1"/>
  <c r="MWM471" i="5" s="1"/>
  <c r="MWO471" i="5" s="1"/>
  <c r="MWQ471" i="5" s="1"/>
  <c r="MWS471" i="5" s="1"/>
  <c r="MWU471" i="5" s="1"/>
  <c r="MWW471" i="5" s="1"/>
  <c r="MWY471" i="5" s="1"/>
  <c r="MXA471" i="5" s="1"/>
  <c r="MXC471" i="5" s="1"/>
  <c r="MXE471" i="5" s="1"/>
  <c r="MXG471" i="5" s="1"/>
  <c r="MXI471" i="5" s="1"/>
  <c r="MXK471" i="5" s="1"/>
  <c r="MXM471" i="5" s="1"/>
  <c r="MXO471" i="5" s="1"/>
  <c r="MXQ471" i="5" s="1"/>
  <c r="MXS471" i="5" s="1"/>
  <c r="MXU471" i="5" s="1"/>
  <c r="MXW471" i="5" s="1"/>
  <c r="MXY471" i="5" s="1"/>
  <c r="MYA471" i="5" s="1"/>
  <c r="MYC471" i="5" s="1"/>
  <c r="MYE471" i="5" s="1"/>
  <c r="MYG471" i="5" s="1"/>
  <c r="MYI471" i="5" s="1"/>
  <c r="MYK471" i="5" s="1"/>
  <c r="MYM471" i="5" s="1"/>
  <c r="MYO471" i="5" s="1"/>
  <c r="MYQ471" i="5" s="1"/>
  <c r="MYS471" i="5" s="1"/>
  <c r="MYU471" i="5" s="1"/>
  <c r="MYW471" i="5" s="1"/>
  <c r="MYY471" i="5" s="1"/>
  <c r="MZA471" i="5" s="1"/>
  <c r="MZC471" i="5" s="1"/>
  <c r="MZE471" i="5" s="1"/>
  <c r="MZG471" i="5" s="1"/>
  <c r="MZI471" i="5" s="1"/>
  <c r="MZK471" i="5" s="1"/>
  <c r="MZM471" i="5" s="1"/>
  <c r="MZO471" i="5" s="1"/>
  <c r="MZQ471" i="5" s="1"/>
  <c r="MZS471" i="5" s="1"/>
  <c r="MZU471" i="5" s="1"/>
  <c r="MZW471" i="5" s="1"/>
  <c r="MZY471" i="5" s="1"/>
  <c r="NAA471" i="5" s="1"/>
  <c r="NAC471" i="5" s="1"/>
  <c r="NAE471" i="5" s="1"/>
  <c r="NAG471" i="5" s="1"/>
  <c r="NAI471" i="5" s="1"/>
  <c r="NAK471" i="5" s="1"/>
  <c r="NAM471" i="5" s="1"/>
  <c r="NAO471" i="5" s="1"/>
  <c r="NAQ471" i="5" s="1"/>
  <c r="NAS471" i="5" s="1"/>
  <c r="NAU471" i="5" s="1"/>
  <c r="NAW471" i="5" s="1"/>
  <c r="NAY471" i="5" s="1"/>
  <c r="NBA471" i="5" s="1"/>
  <c r="NBC471" i="5" s="1"/>
  <c r="NBE471" i="5" s="1"/>
  <c r="NBG471" i="5" s="1"/>
  <c r="NBI471" i="5" s="1"/>
  <c r="NBK471" i="5" s="1"/>
  <c r="NBM471" i="5" s="1"/>
  <c r="NBO471" i="5" s="1"/>
  <c r="NBQ471" i="5" s="1"/>
  <c r="NBS471" i="5" s="1"/>
  <c r="NBU471" i="5" s="1"/>
  <c r="NBW471" i="5" s="1"/>
  <c r="NBY471" i="5" s="1"/>
  <c r="NCA471" i="5" s="1"/>
  <c r="NCC471" i="5" s="1"/>
  <c r="NCE471" i="5" s="1"/>
  <c r="NCG471" i="5" s="1"/>
  <c r="NCI471" i="5" s="1"/>
  <c r="NCK471" i="5" s="1"/>
  <c r="NCM471" i="5" s="1"/>
  <c r="NCO471" i="5" s="1"/>
  <c r="NCQ471" i="5" s="1"/>
  <c r="NCS471" i="5" s="1"/>
  <c r="NCU471" i="5" s="1"/>
  <c r="NCW471" i="5" s="1"/>
  <c r="NCY471" i="5" s="1"/>
  <c r="NDA471" i="5" s="1"/>
  <c r="NDC471" i="5" s="1"/>
  <c r="NDE471" i="5" s="1"/>
  <c r="NDG471" i="5" s="1"/>
  <c r="NDI471" i="5" s="1"/>
  <c r="NDK471" i="5" s="1"/>
  <c r="NDM471" i="5" s="1"/>
  <c r="NDO471" i="5" s="1"/>
  <c r="NDQ471" i="5" s="1"/>
  <c r="NDS471" i="5" s="1"/>
  <c r="NDU471" i="5" s="1"/>
  <c r="NDW471" i="5" s="1"/>
  <c r="NDY471" i="5" s="1"/>
  <c r="NEA471" i="5" s="1"/>
  <c r="NEC471" i="5" s="1"/>
  <c r="NEE471" i="5" s="1"/>
  <c r="NEG471" i="5" s="1"/>
  <c r="NEI471" i="5" s="1"/>
  <c r="NEK471" i="5" s="1"/>
  <c r="NEM471" i="5" s="1"/>
  <c r="NEO471" i="5" s="1"/>
  <c r="NEQ471" i="5" s="1"/>
  <c r="NES471" i="5" s="1"/>
  <c r="NEU471" i="5" s="1"/>
  <c r="NEW471" i="5" s="1"/>
  <c r="NEY471" i="5" s="1"/>
  <c r="NFA471" i="5" s="1"/>
  <c r="NFC471" i="5" s="1"/>
  <c r="NFE471" i="5" s="1"/>
  <c r="NFG471" i="5" s="1"/>
  <c r="NFI471" i="5" s="1"/>
  <c r="NFK471" i="5" s="1"/>
  <c r="NFM471" i="5" s="1"/>
  <c r="NFO471" i="5" s="1"/>
  <c r="NFQ471" i="5" s="1"/>
  <c r="NFS471" i="5" s="1"/>
  <c r="NFU471" i="5" s="1"/>
  <c r="NFW471" i="5" s="1"/>
  <c r="NFY471" i="5" s="1"/>
  <c r="NGA471" i="5" s="1"/>
  <c r="NGC471" i="5" s="1"/>
  <c r="NGE471" i="5" s="1"/>
  <c r="NGG471" i="5" s="1"/>
  <c r="NGI471" i="5" s="1"/>
  <c r="NGK471" i="5" s="1"/>
  <c r="NGM471" i="5" s="1"/>
  <c r="NGO471" i="5" s="1"/>
  <c r="NGQ471" i="5" s="1"/>
  <c r="NGS471" i="5" s="1"/>
  <c r="NGU471" i="5" s="1"/>
  <c r="NGW471" i="5" s="1"/>
  <c r="NGY471" i="5" s="1"/>
  <c r="NHA471" i="5" s="1"/>
  <c r="NHC471" i="5" s="1"/>
  <c r="NHE471" i="5" s="1"/>
  <c r="NHG471" i="5" s="1"/>
  <c r="NHI471" i="5" s="1"/>
  <c r="NHK471" i="5" s="1"/>
  <c r="NHM471" i="5" s="1"/>
  <c r="NHO471" i="5" s="1"/>
  <c r="NHQ471" i="5" s="1"/>
  <c r="NHS471" i="5" s="1"/>
  <c r="NHU471" i="5" s="1"/>
  <c r="NHW471" i="5" s="1"/>
  <c r="NHY471" i="5" s="1"/>
  <c r="NIA471" i="5" s="1"/>
  <c r="NIC471" i="5" s="1"/>
  <c r="NIE471" i="5" s="1"/>
  <c r="NIG471" i="5" s="1"/>
  <c r="NII471" i="5" s="1"/>
  <c r="NIK471" i="5" s="1"/>
  <c r="NIM471" i="5" s="1"/>
  <c r="NIO471" i="5" s="1"/>
  <c r="NIQ471" i="5" s="1"/>
  <c r="NIS471" i="5" s="1"/>
  <c r="NIU471" i="5" s="1"/>
  <c r="NIW471" i="5" s="1"/>
  <c r="NIY471" i="5" s="1"/>
  <c r="NJA471" i="5" s="1"/>
  <c r="NJC471" i="5" s="1"/>
  <c r="NJE471" i="5" s="1"/>
  <c r="NJG471" i="5" s="1"/>
  <c r="NJI471" i="5" s="1"/>
  <c r="NJK471" i="5" s="1"/>
  <c r="NJM471" i="5" s="1"/>
  <c r="NJO471" i="5" s="1"/>
  <c r="NJQ471" i="5" s="1"/>
  <c r="NJS471" i="5" s="1"/>
  <c r="NJU471" i="5" s="1"/>
  <c r="NJW471" i="5" s="1"/>
  <c r="NJY471" i="5" s="1"/>
  <c r="NKA471" i="5" s="1"/>
  <c r="NKC471" i="5" s="1"/>
  <c r="NKE471" i="5" s="1"/>
  <c r="NKG471" i="5" s="1"/>
  <c r="NKI471" i="5" s="1"/>
  <c r="NKK471" i="5" s="1"/>
  <c r="NKM471" i="5" s="1"/>
  <c r="NKO471" i="5" s="1"/>
  <c r="NKQ471" i="5" s="1"/>
  <c r="NKS471" i="5" s="1"/>
  <c r="NKU471" i="5" s="1"/>
  <c r="NKW471" i="5" s="1"/>
  <c r="NKY471" i="5" s="1"/>
  <c r="NLA471" i="5" s="1"/>
  <c r="NLC471" i="5" s="1"/>
  <c r="NLE471" i="5" s="1"/>
  <c r="NLG471" i="5" s="1"/>
  <c r="NLI471" i="5" s="1"/>
  <c r="NLK471" i="5" s="1"/>
  <c r="NLM471" i="5" s="1"/>
  <c r="NLO471" i="5" s="1"/>
  <c r="NLQ471" i="5" s="1"/>
  <c r="NLS471" i="5" s="1"/>
  <c r="NLU471" i="5" s="1"/>
  <c r="NLW471" i="5" s="1"/>
  <c r="NLY471" i="5" s="1"/>
  <c r="NMA471" i="5" s="1"/>
  <c r="NMC471" i="5" s="1"/>
  <c r="NME471" i="5" s="1"/>
  <c r="NMG471" i="5" s="1"/>
  <c r="NMI471" i="5" s="1"/>
  <c r="NMK471" i="5" s="1"/>
  <c r="NMM471" i="5" s="1"/>
  <c r="NMO471" i="5" s="1"/>
  <c r="NMQ471" i="5" s="1"/>
  <c r="NMS471" i="5" s="1"/>
  <c r="NMU471" i="5" s="1"/>
  <c r="NMW471" i="5" s="1"/>
  <c r="NMY471" i="5" s="1"/>
  <c r="NNA471" i="5" s="1"/>
  <c r="NNC471" i="5" s="1"/>
  <c r="NNE471" i="5" s="1"/>
  <c r="NNG471" i="5" s="1"/>
  <c r="NNI471" i="5" s="1"/>
  <c r="NNK471" i="5" s="1"/>
  <c r="NNM471" i="5" s="1"/>
  <c r="NNO471" i="5" s="1"/>
  <c r="NNQ471" i="5" s="1"/>
  <c r="NNS471" i="5" s="1"/>
  <c r="NNU471" i="5" s="1"/>
  <c r="NNW471" i="5" s="1"/>
  <c r="NNY471" i="5" s="1"/>
  <c r="NOA471" i="5" s="1"/>
  <c r="NOC471" i="5" s="1"/>
  <c r="NOE471" i="5" s="1"/>
  <c r="NOG471" i="5" s="1"/>
  <c r="NOI471" i="5" s="1"/>
  <c r="NOK471" i="5" s="1"/>
  <c r="NOM471" i="5" s="1"/>
  <c r="NOO471" i="5" s="1"/>
  <c r="NOQ471" i="5" s="1"/>
  <c r="NOS471" i="5" s="1"/>
  <c r="NOU471" i="5" s="1"/>
  <c r="NOW471" i="5" s="1"/>
  <c r="NOY471" i="5" s="1"/>
  <c r="NPA471" i="5" s="1"/>
  <c r="NPC471" i="5" s="1"/>
  <c r="NPE471" i="5" s="1"/>
  <c r="NPG471" i="5" s="1"/>
  <c r="NPI471" i="5" s="1"/>
  <c r="NPK471" i="5" s="1"/>
  <c r="NPM471" i="5" s="1"/>
  <c r="NPO471" i="5" s="1"/>
  <c r="NPQ471" i="5" s="1"/>
  <c r="NPS471" i="5" s="1"/>
  <c r="NPU471" i="5" s="1"/>
  <c r="NPW471" i="5" s="1"/>
  <c r="NPY471" i="5" s="1"/>
  <c r="NQA471" i="5" s="1"/>
  <c r="NQC471" i="5" s="1"/>
  <c r="NQE471" i="5" s="1"/>
  <c r="NQG471" i="5" s="1"/>
  <c r="NQI471" i="5" s="1"/>
  <c r="NQK471" i="5" s="1"/>
  <c r="NQM471" i="5" s="1"/>
  <c r="NQO471" i="5" s="1"/>
  <c r="NQQ471" i="5" s="1"/>
  <c r="NQS471" i="5" s="1"/>
  <c r="NQU471" i="5" s="1"/>
  <c r="NQW471" i="5" s="1"/>
  <c r="NQY471" i="5" s="1"/>
  <c r="NRA471" i="5" s="1"/>
  <c r="NRC471" i="5" s="1"/>
  <c r="NRE471" i="5" s="1"/>
  <c r="NRG471" i="5" s="1"/>
  <c r="NRI471" i="5" s="1"/>
  <c r="NRK471" i="5" s="1"/>
  <c r="NRM471" i="5" s="1"/>
  <c r="NRO471" i="5" s="1"/>
  <c r="NRQ471" i="5" s="1"/>
  <c r="NRS471" i="5" s="1"/>
  <c r="NRU471" i="5" s="1"/>
  <c r="NRW471" i="5" s="1"/>
  <c r="NRY471" i="5" s="1"/>
  <c r="NSA471" i="5" s="1"/>
  <c r="NSC471" i="5" s="1"/>
  <c r="NSE471" i="5" s="1"/>
  <c r="NSG471" i="5" s="1"/>
  <c r="NSI471" i="5" s="1"/>
  <c r="NSK471" i="5" s="1"/>
  <c r="NSM471" i="5" s="1"/>
  <c r="NSO471" i="5" s="1"/>
  <c r="NSQ471" i="5" s="1"/>
  <c r="NSS471" i="5" s="1"/>
  <c r="NSU471" i="5" s="1"/>
  <c r="NSW471" i="5" s="1"/>
  <c r="NSY471" i="5" s="1"/>
  <c r="NTA471" i="5" s="1"/>
  <c r="NTC471" i="5" s="1"/>
  <c r="NTE471" i="5" s="1"/>
  <c r="NTG471" i="5" s="1"/>
  <c r="NTI471" i="5" s="1"/>
  <c r="NTK471" i="5" s="1"/>
  <c r="NTM471" i="5" s="1"/>
  <c r="NTO471" i="5" s="1"/>
  <c r="NTQ471" i="5" s="1"/>
  <c r="NTS471" i="5" s="1"/>
  <c r="NTU471" i="5" s="1"/>
  <c r="NTW471" i="5" s="1"/>
  <c r="NTY471" i="5" s="1"/>
  <c r="NUA471" i="5" s="1"/>
  <c r="NUC471" i="5" s="1"/>
  <c r="NUE471" i="5" s="1"/>
  <c r="NUG471" i="5" s="1"/>
  <c r="NUI471" i="5" s="1"/>
  <c r="NUK471" i="5" s="1"/>
  <c r="NUM471" i="5" s="1"/>
  <c r="NUO471" i="5" s="1"/>
  <c r="NUQ471" i="5" s="1"/>
  <c r="NUS471" i="5" s="1"/>
  <c r="NUU471" i="5" s="1"/>
  <c r="NUW471" i="5" s="1"/>
  <c r="NUY471" i="5" s="1"/>
  <c r="NVA471" i="5" s="1"/>
  <c r="NVC471" i="5" s="1"/>
  <c r="NVE471" i="5" s="1"/>
  <c r="NVG471" i="5" s="1"/>
  <c r="NVI471" i="5" s="1"/>
  <c r="NVK471" i="5" s="1"/>
  <c r="NVM471" i="5" s="1"/>
  <c r="NVO471" i="5" s="1"/>
  <c r="NVQ471" i="5" s="1"/>
  <c r="NVS471" i="5" s="1"/>
  <c r="NVU471" i="5" s="1"/>
  <c r="NVW471" i="5" s="1"/>
  <c r="NVY471" i="5" s="1"/>
  <c r="NWA471" i="5" s="1"/>
  <c r="NWC471" i="5" s="1"/>
  <c r="NWE471" i="5" s="1"/>
  <c r="NWG471" i="5" s="1"/>
  <c r="NWI471" i="5" s="1"/>
  <c r="NWK471" i="5" s="1"/>
  <c r="NWM471" i="5" s="1"/>
  <c r="NWO471" i="5" s="1"/>
  <c r="NWQ471" i="5" s="1"/>
  <c r="NWS471" i="5" s="1"/>
  <c r="NWU471" i="5" s="1"/>
  <c r="NWW471" i="5" s="1"/>
  <c r="NWY471" i="5" s="1"/>
  <c r="NXA471" i="5" s="1"/>
  <c r="NXC471" i="5" s="1"/>
  <c r="NXE471" i="5" s="1"/>
  <c r="NXG471" i="5" s="1"/>
  <c r="NXI471" i="5" s="1"/>
  <c r="NXK471" i="5" s="1"/>
  <c r="NXM471" i="5" s="1"/>
  <c r="NXO471" i="5" s="1"/>
  <c r="NXQ471" i="5" s="1"/>
  <c r="NXS471" i="5" s="1"/>
  <c r="NXU471" i="5" s="1"/>
  <c r="NXW471" i="5" s="1"/>
  <c r="NXY471" i="5" s="1"/>
  <c r="NYA471" i="5" s="1"/>
  <c r="NYC471" i="5" s="1"/>
  <c r="NYE471" i="5" s="1"/>
  <c r="NYG471" i="5" s="1"/>
  <c r="NYI471" i="5" s="1"/>
  <c r="NYK471" i="5" s="1"/>
  <c r="NYM471" i="5" s="1"/>
  <c r="NYO471" i="5" s="1"/>
  <c r="NYQ471" i="5" s="1"/>
  <c r="NYS471" i="5" s="1"/>
  <c r="NYU471" i="5" s="1"/>
  <c r="NYW471" i="5" s="1"/>
  <c r="NYY471" i="5" s="1"/>
  <c r="NZA471" i="5" s="1"/>
  <c r="NZC471" i="5" s="1"/>
  <c r="NZE471" i="5" s="1"/>
  <c r="NZG471" i="5" s="1"/>
  <c r="NZI471" i="5" s="1"/>
  <c r="NZK471" i="5" s="1"/>
  <c r="NZM471" i="5" s="1"/>
  <c r="NZO471" i="5" s="1"/>
  <c r="NZQ471" i="5" s="1"/>
  <c r="NZS471" i="5" s="1"/>
  <c r="NZU471" i="5" s="1"/>
  <c r="NZW471" i="5" s="1"/>
  <c r="NZY471" i="5" s="1"/>
  <c r="OAA471" i="5" s="1"/>
  <c r="OAC471" i="5" s="1"/>
  <c r="OAE471" i="5" s="1"/>
  <c r="OAG471" i="5" s="1"/>
  <c r="OAI471" i="5" s="1"/>
  <c r="OAK471" i="5" s="1"/>
  <c r="OAM471" i="5" s="1"/>
  <c r="OAO471" i="5" s="1"/>
  <c r="OAQ471" i="5" s="1"/>
  <c r="OAS471" i="5" s="1"/>
  <c r="OAU471" i="5" s="1"/>
  <c r="OAW471" i="5" s="1"/>
  <c r="OAY471" i="5" s="1"/>
  <c r="OBA471" i="5" s="1"/>
  <c r="OBC471" i="5" s="1"/>
  <c r="OBE471" i="5" s="1"/>
  <c r="OBG471" i="5" s="1"/>
  <c r="OBI471" i="5" s="1"/>
  <c r="OBK471" i="5" s="1"/>
  <c r="OBM471" i="5" s="1"/>
  <c r="OBO471" i="5" s="1"/>
  <c r="OBQ471" i="5" s="1"/>
  <c r="OBS471" i="5" s="1"/>
  <c r="OBU471" i="5" s="1"/>
  <c r="OBW471" i="5" s="1"/>
  <c r="OBY471" i="5" s="1"/>
  <c r="OCA471" i="5" s="1"/>
  <c r="OCC471" i="5" s="1"/>
  <c r="OCE471" i="5" s="1"/>
  <c r="OCG471" i="5" s="1"/>
  <c r="OCI471" i="5" s="1"/>
  <c r="OCK471" i="5" s="1"/>
  <c r="OCM471" i="5" s="1"/>
  <c r="OCO471" i="5" s="1"/>
  <c r="OCQ471" i="5" s="1"/>
  <c r="OCS471" i="5" s="1"/>
  <c r="OCU471" i="5" s="1"/>
  <c r="OCW471" i="5" s="1"/>
  <c r="OCY471" i="5" s="1"/>
  <c r="ODA471" i="5" s="1"/>
  <c r="ODC471" i="5" s="1"/>
  <c r="ODE471" i="5" s="1"/>
  <c r="ODG471" i="5" s="1"/>
  <c r="ODI471" i="5" s="1"/>
  <c r="ODK471" i="5" s="1"/>
  <c r="ODM471" i="5" s="1"/>
  <c r="ODO471" i="5" s="1"/>
  <c r="ODQ471" i="5" s="1"/>
  <c r="ODS471" i="5" s="1"/>
  <c r="ODU471" i="5" s="1"/>
  <c r="ODW471" i="5" s="1"/>
  <c r="ODY471" i="5" s="1"/>
  <c r="OEA471" i="5" s="1"/>
  <c r="OEC471" i="5" s="1"/>
  <c r="OEE471" i="5" s="1"/>
  <c r="OEG471" i="5" s="1"/>
  <c r="OEI471" i="5" s="1"/>
  <c r="OEK471" i="5" s="1"/>
  <c r="OEM471" i="5" s="1"/>
  <c r="OEO471" i="5" s="1"/>
  <c r="OEQ471" i="5" s="1"/>
  <c r="OES471" i="5" s="1"/>
  <c r="OEU471" i="5" s="1"/>
  <c r="OEW471" i="5" s="1"/>
  <c r="OEY471" i="5" s="1"/>
  <c r="OFA471" i="5" s="1"/>
  <c r="OFC471" i="5" s="1"/>
  <c r="OFE471" i="5" s="1"/>
  <c r="OFG471" i="5" s="1"/>
  <c r="OFI471" i="5" s="1"/>
  <c r="OFK471" i="5" s="1"/>
  <c r="OFM471" i="5" s="1"/>
  <c r="OFO471" i="5" s="1"/>
  <c r="OFQ471" i="5" s="1"/>
  <c r="OFS471" i="5" s="1"/>
  <c r="OFU471" i="5" s="1"/>
  <c r="OFW471" i="5" s="1"/>
  <c r="OFY471" i="5" s="1"/>
  <c r="OGA471" i="5" s="1"/>
  <c r="OGC471" i="5" s="1"/>
  <c r="OGE471" i="5" s="1"/>
  <c r="OGG471" i="5" s="1"/>
  <c r="OGI471" i="5" s="1"/>
  <c r="OGK471" i="5" s="1"/>
  <c r="OGM471" i="5" s="1"/>
  <c r="OGO471" i="5" s="1"/>
  <c r="OGQ471" i="5" s="1"/>
  <c r="OGS471" i="5" s="1"/>
  <c r="OGU471" i="5" s="1"/>
  <c r="OGW471" i="5" s="1"/>
  <c r="OGY471" i="5" s="1"/>
  <c r="OHA471" i="5" s="1"/>
  <c r="OHC471" i="5" s="1"/>
  <c r="OHE471" i="5" s="1"/>
  <c r="OHG471" i="5" s="1"/>
  <c r="OHI471" i="5" s="1"/>
  <c r="OHK471" i="5" s="1"/>
  <c r="OHM471" i="5" s="1"/>
  <c r="OHO471" i="5" s="1"/>
  <c r="OHQ471" i="5" s="1"/>
  <c r="OHS471" i="5" s="1"/>
  <c r="OHU471" i="5" s="1"/>
  <c r="OHW471" i="5" s="1"/>
  <c r="OHY471" i="5" s="1"/>
  <c r="OIA471" i="5" s="1"/>
  <c r="OIC471" i="5" s="1"/>
  <c r="OIE471" i="5" s="1"/>
  <c r="OIG471" i="5" s="1"/>
  <c r="OII471" i="5" s="1"/>
  <c r="OIK471" i="5" s="1"/>
  <c r="OIM471" i="5" s="1"/>
  <c r="OIO471" i="5" s="1"/>
  <c r="OIQ471" i="5" s="1"/>
  <c r="OIS471" i="5" s="1"/>
  <c r="OIU471" i="5" s="1"/>
  <c r="OIW471" i="5" s="1"/>
  <c r="OIY471" i="5" s="1"/>
  <c r="OJA471" i="5" s="1"/>
  <c r="OJC471" i="5" s="1"/>
  <c r="OJE471" i="5" s="1"/>
  <c r="OJG471" i="5" s="1"/>
  <c r="OJI471" i="5" s="1"/>
  <c r="OJK471" i="5" s="1"/>
  <c r="OJM471" i="5" s="1"/>
  <c r="OJO471" i="5" s="1"/>
  <c r="OJQ471" i="5" s="1"/>
  <c r="OJS471" i="5" s="1"/>
  <c r="OJU471" i="5" s="1"/>
  <c r="OJW471" i="5" s="1"/>
  <c r="OJY471" i="5" s="1"/>
  <c r="OKA471" i="5" s="1"/>
  <c r="OKC471" i="5" s="1"/>
  <c r="OKE471" i="5" s="1"/>
  <c r="OKG471" i="5" s="1"/>
  <c r="OKI471" i="5" s="1"/>
  <c r="OKK471" i="5" s="1"/>
  <c r="OKM471" i="5" s="1"/>
  <c r="OKO471" i="5" s="1"/>
  <c r="OKQ471" i="5" s="1"/>
  <c r="OKS471" i="5" s="1"/>
  <c r="OKU471" i="5" s="1"/>
  <c r="OKW471" i="5" s="1"/>
  <c r="OKY471" i="5" s="1"/>
  <c r="OLA471" i="5" s="1"/>
  <c r="OLC471" i="5" s="1"/>
  <c r="OLE471" i="5" s="1"/>
  <c r="OLG471" i="5" s="1"/>
  <c r="OLI471" i="5" s="1"/>
  <c r="OLK471" i="5" s="1"/>
  <c r="OLM471" i="5" s="1"/>
  <c r="OLO471" i="5" s="1"/>
  <c r="OLQ471" i="5" s="1"/>
  <c r="OLS471" i="5" s="1"/>
  <c r="OLU471" i="5" s="1"/>
  <c r="OLW471" i="5" s="1"/>
  <c r="OLY471" i="5" s="1"/>
  <c r="OMA471" i="5" s="1"/>
  <c r="OMC471" i="5" s="1"/>
  <c r="OME471" i="5" s="1"/>
  <c r="OMG471" i="5" s="1"/>
  <c r="OMI471" i="5" s="1"/>
  <c r="OMK471" i="5" s="1"/>
  <c r="OMM471" i="5" s="1"/>
  <c r="OMO471" i="5" s="1"/>
  <c r="OMQ471" i="5" s="1"/>
  <c r="OMS471" i="5" s="1"/>
  <c r="OMU471" i="5" s="1"/>
  <c r="OMW471" i="5" s="1"/>
  <c r="OMY471" i="5" s="1"/>
  <c r="ONA471" i="5" s="1"/>
  <c r="ONC471" i="5" s="1"/>
  <c r="ONE471" i="5" s="1"/>
  <c r="ONG471" i="5" s="1"/>
  <c r="ONI471" i="5" s="1"/>
  <c r="ONK471" i="5" s="1"/>
  <c r="ONM471" i="5" s="1"/>
  <c r="ONO471" i="5" s="1"/>
  <c r="ONQ471" i="5" s="1"/>
  <c r="ONS471" i="5" s="1"/>
  <c r="ONU471" i="5" s="1"/>
  <c r="ONW471" i="5" s="1"/>
  <c r="ONY471" i="5" s="1"/>
  <c r="OOA471" i="5" s="1"/>
  <c r="OOC471" i="5" s="1"/>
  <c r="OOE471" i="5" s="1"/>
  <c r="OOG471" i="5" s="1"/>
  <c r="OOI471" i="5" s="1"/>
  <c r="OOK471" i="5" s="1"/>
  <c r="OOM471" i="5" s="1"/>
  <c r="OOO471" i="5" s="1"/>
  <c r="OOQ471" i="5" s="1"/>
  <c r="OOS471" i="5" s="1"/>
  <c r="OOU471" i="5" s="1"/>
  <c r="OOW471" i="5" s="1"/>
  <c r="OOY471" i="5" s="1"/>
  <c r="OPA471" i="5" s="1"/>
  <c r="OPC471" i="5" s="1"/>
  <c r="OPE471" i="5" s="1"/>
  <c r="OPG471" i="5" s="1"/>
  <c r="OPI471" i="5" s="1"/>
  <c r="OPK471" i="5" s="1"/>
  <c r="OPM471" i="5" s="1"/>
  <c r="OPO471" i="5" s="1"/>
  <c r="OPQ471" i="5" s="1"/>
  <c r="OPS471" i="5" s="1"/>
  <c r="OPU471" i="5" s="1"/>
  <c r="OPW471" i="5" s="1"/>
  <c r="OPY471" i="5" s="1"/>
  <c r="OQA471" i="5" s="1"/>
  <c r="OQC471" i="5" s="1"/>
  <c r="OQE471" i="5" s="1"/>
  <c r="OQG471" i="5" s="1"/>
  <c r="OQI471" i="5" s="1"/>
  <c r="OQK471" i="5" s="1"/>
  <c r="OQM471" i="5" s="1"/>
  <c r="OQO471" i="5" s="1"/>
  <c r="OQQ471" i="5" s="1"/>
  <c r="OQS471" i="5" s="1"/>
  <c r="OQU471" i="5" s="1"/>
  <c r="OQW471" i="5" s="1"/>
  <c r="OQY471" i="5" s="1"/>
  <c r="ORA471" i="5" s="1"/>
  <c r="ORC471" i="5" s="1"/>
  <c r="ORE471" i="5" s="1"/>
  <c r="ORG471" i="5" s="1"/>
  <c r="ORI471" i="5" s="1"/>
  <c r="ORK471" i="5" s="1"/>
  <c r="ORM471" i="5" s="1"/>
  <c r="ORO471" i="5" s="1"/>
  <c r="ORQ471" i="5" s="1"/>
  <c r="ORS471" i="5" s="1"/>
  <c r="ORU471" i="5" s="1"/>
  <c r="ORW471" i="5" s="1"/>
  <c r="ORY471" i="5" s="1"/>
  <c r="OSA471" i="5" s="1"/>
  <c r="OSC471" i="5" s="1"/>
  <c r="OSE471" i="5" s="1"/>
  <c r="OSG471" i="5" s="1"/>
  <c r="OSI471" i="5" s="1"/>
  <c r="OSK471" i="5" s="1"/>
  <c r="OSM471" i="5" s="1"/>
  <c r="OSO471" i="5" s="1"/>
  <c r="OSQ471" i="5" s="1"/>
  <c r="OSS471" i="5" s="1"/>
  <c r="OSU471" i="5" s="1"/>
  <c r="OSW471" i="5" s="1"/>
  <c r="OSY471" i="5" s="1"/>
  <c r="OTA471" i="5" s="1"/>
  <c r="OTC471" i="5" s="1"/>
  <c r="OTE471" i="5" s="1"/>
  <c r="OTG471" i="5" s="1"/>
  <c r="OTI471" i="5" s="1"/>
  <c r="OTK471" i="5" s="1"/>
  <c r="OTM471" i="5" s="1"/>
  <c r="OTO471" i="5" s="1"/>
  <c r="OTQ471" i="5" s="1"/>
  <c r="OTS471" i="5" s="1"/>
  <c r="OTU471" i="5" s="1"/>
  <c r="OTW471" i="5" s="1"/>
  <c r="OTY471" i="5" s="1"/>
  <c r="OUA471" i="5" s="1"/>
  <c r="OUC471" i="5" s="1"/>
  <c r="OUE471" i="5" s="1"/>
  <c r="OUG471" i="5" s="1"/>
  <c r="OUI471" i="5" s="1"/>
  <c r="OUK471" i="5" s="1"/>
  <c r="OUM471" i="5" s="1"/>
  <c r="OUO471" i="5" s="1"/>
  <c r="OUQ471" i="5" s="1"/>
  <c r="OUS471" i="5" s="1"/>
  <c r="OUU471" i="5" s="1"/>
  <c r="OUW471" i="5" s="1"/>
  <c r="OUY471" i="5" s="1"/>
  <c r="OVA471" i="5" s="1"/>
  <c r="OVC471" i="5" s="1"/>
  <c r="OVE471" i="5" s="1"/>
  <c r="OVG471" i="5" s="1"/>
  <c r="OVI471" i="5" s="1"/>
  <c r="OVK471" i="5" s="1"/>
  <c r="OVM471" i="5" s="1"/>
  <c r="OVO471" i="5" s="1"/>
  <c r="OVQ471" i="5" s="1"/>
  <c r="OVS471" i="5" s="1"/>
  <c r="OVU471" i="5" s="1"/>
  <c r="OVW471" i="5" s="1"/>
  <c r="OVY471" i="5" s="1"/>
  <c r="OWA471" i="5" s="1"/>
  <c r="OWC471" i="5" s="1"/>
  <c r="OWE471" i="5" s="1"/>
  <c r="OWG471" i="5" s="1"/>
  <c r="OWI471" i="5" s="1"/>
  <c r="OWK471" i="5" s="1"/>
  <c r="OWM471" i="5" s="1"/>
  <c r="OWO471" i="5" s="1"/>
  <c r="OWQ471" i="5" s="1"/>
  <c r="OWS471" i="5" s="1"/>
  <c r="OWU471" i="5" s="1"/>
  <c r="OWW471" i="5" s="1"/>
  <c r="OWY471" i="5" s="1"/>
  <c r="OXA471" i="5" s="1"/>
  <c r="OXC471" i="5" s="1"/>
  <c r="OXE471" i="5" s="1"/>
  <c r="OXG471" i="5" s="1"/>
  <c r="OXI471" i="5" s="1"/>
  <c r="OXK471" i="5" s="1"/>
  <c r="OXM471" i="5" s="1"/>
  <c r="OXO471" i="5" s="1"/>
  <c r="OXQ471" i="5" s="1"/>
  <c r="OXS471" i="5" s="1"/>
  <c r="OXU471" i="5" s="1"/>
  <c r="OXW471" i="5" s="1"/>
  <c r="OXY471" i="5" s="1"/>
  <c r="OYA471" i="5" s="1"/>
  <c r="OYC471" i="5" s="1"/>
  <c r="OYE471" i="5" s="1"/>
  <c r="OYG471" i="5" s="1"/>
  <c r="OYI471" i="5" s="1"/>
  <c r="OYK471" i="5" s="1"/>
  <c r="OYM471" i="5" s="1"/>
  <c r="OYO471" i="5" s="1"/>
  <c r="OYQ471" i="5" s="1"/>
  <c r="OYS471" i="5" s="1"/>
  <c r="OYU471" i="5" s="1"/>
  <c r="OYW471" i="5" s="1"/>
  <c r="OYY471" i="5" s="1"/>
  <c r="OZA471" i="5" s="1"/>
  <c r="OZC471" i="5" s="1"/>
  <c r="OZE471" i="5" s="1"/>
  <c r="OZG471" i="5" s="1"/>
  <c r="OZI471" i="5" s="1"/>
  <c r="OZK471" i="5" s="1"/>
  <c r="OZM471" i="5" s="1"/>
  <c r="OZO471" i="5" s="1"/>
  <c r="OZQ471" i="5" s="1"/>
  <c r="OZS471" i="5" s="1"/>
  <c r="OZU471" i="5" s="1"/>
  <c r="OZW471" i="5" s="1"/>
  <c r="OZY471" i="5" s="1"/>
  <c r="PAA471" i="5" s="1"/>
  <c r="PAC471" i="5" s="1"/>
  <c r="PAE471" i="5" s="1"/>
  <c r="PAG471" i="5" s="1"/>
  <c r="PAI471" i="5" s="1"/>
  <c r="PAK471" i="5" s="1"/>
  <c r="PAM471" i="5" s="1"/>
  <c r="PAO471" i="5" s="1"/>
  <c r="PAQ471" i="5" s="1"/>
  <c r="PAS471" i="5" s="1"/>
  <c r="PAU471" i="5" s="1"/>
  <c r="PAW471" i="5" s="1"/>
  <c r="PAY471" i="5" s="1"/>
  <c r="PBA471" i="5" s="1"/>
  <c r="PBC471" i="5" s="1"/>
  <c r="PBE471" i="5" s="1"/>
  <c r="PBG471" i="5" s="1"/>
  <c r="PBI471" i="5" s="1"/>
  <c r="PBK471" i="5" s="1"/>
  <c r="PBM471" i="5" s="1"/>
  <c r="PBO471" i="5" s="1"/>
  <c r="PBQ471" i="5" s="1"/>
  <c r="PBS471" i="5" s="1"/>
  <c r="PBU471" i="5" s="1"/>
  <c r="PBW471" i="5" s="1"/>
  <c r="PBY471" i="5" s="1"/>
  <c r="PCA471" i="5" s="1"/>
  <c r="PCC471" i="5" s="1"/>
  <c r="PCE471" i="5" s="1"/>
  <c r="PCG471" i="5" s="1"/>
  <c r="PCI471" i="5" s="1"/>
  <c r="PCK471" i="5" s="1"/>
  <c r="PCM471" i="5" s="1"/>
  <c r="PCO471" i="5" s="1"/>
  <c r="PCQ471" i="5" s="1"/>
  <c r="PCS471" i="5" s="1"/>
  <c r="PCU471" i="5" s="1"/>
  <c r="PCW471" i="5" s="1"/>
  <c r="PCY471" i="5" s="1"/>
  <c r="PDA471" i="5" s="1"/>
  <c r="PDC471" i="5" s="1"/>
  <c r="PDE471" i="5" s="1"/>
  <c r="PDG471" i="5" s="1"/>
  <c r="PDI471" i="5" s="1"/>
  <c r="PDK471" i="5" s="1"/>
  <c r="PDM471" i="5" s="1"/>
  <c r="PDO471" i="5" s="1"/>
  <c r="PDQ471" i="5" s="1"/>
  <c r="PDS471" i="5" s="1"/>
  <c r="PDU471" i="5" s="1"/>
  <c r="PDW471" i="5" s="1"/>
  <c r="PDY471" i="5" s="1"/>
  <c r="PEA471" i="5" s="1"/>
  <c r="PEC471" i="5" s="1"/>
  <c r="PEE471" i="5" s="1"/>
  <c r="PEG471" i="5" s="1"/>
  <c r="PEI471" i="5" s="1"/>
  <c r="PEK471" i="5" s="1"/>
  <c r="PEM471" i="5" s="1"/>
  <c r="PEO471" i="5" s="1"/>
  <c r="PEQ471" i="5" s="1"/>
  <c r="PES471" i="5" s="1"/>
  <c r="PEU471" i="5" s="1"/>
  <c r="PEW471" i="5" s="1"/>
  <c r="PEY471" i="5" s="1"/>
  <c r="PFA471" i="5" s="1"/>
  <c r="PFC471" i="5" s="1"/>
  <c r="PFE471" i="5" s="1"/>
  <c r="PFG471" i="5" s="1"/>
  <c r="PFI471" i="5" s="1"/>
  <c r="PFK471" i="5" s="1"/>
  <c r="PFM471" i="5" s="1"/>
  <c r="PFO471" i="5" s="1"/>
  <c r="PFQ471" i="5" s="1"/>
  <c r="PFS471" i="5" s="1"/>
  <c r="PFU471" i="5" s="1"/>
  <c r="PFW471" i="5" s="1"/>
  <c r="PFY471" i="5" s="1"/>
  <c r="PGA471" i="5" s="1"/>
  <c r="PGC471" i="5" s="1"/>
  <c r="PGE471" i="5" s="1"/>
  <c r="PGG471" i="5" s="1"/>
  <c r="PGI471" i="5" s="1"/>
  <c r="PGK471" i="5" s="1"/>
  <c r="PGM471" i="5" s="1"/>
  <c r="PGO471" i="5" s="1"/>
  <c r="PGQ471" i="5" s="1"/>
  <c r="PGS471" i="5" s="1"/>
  <c r="PGU471" i="5" s="1"/>
  <c r="PGW471" i="5" s="1"/>
  <c r="PGY471" i="5" s="1"/>
  <c r="PHA471" i="5" s="1"/>
  <c r="PHC471" i="5" s="1"/>
  <c r="PHE471" i="5" s="1"/>
  <c r="PHG471" i="5" s="1"/>
  <c r="PHI471" i="5" s="1"/>
  <c r="PHK471" i="5" s="1"/>
  <c r="PHM471" i="5" s="1"/>
  <c r="PHO471" i="5" s="1"/>
  <c r="PHQ471" i="5" s="1"/>
  <c r="PHS471" i="5" s="1"/>
  <c r="PHU471" i="5" s="1"/>
  <c r="PHW471" i="5" s="1"/>
  <c r="PHY471" i="5" s="1"/>
  <c r="PIA471" i="5" s="1"/>
  <c r="PIC471" i="5" s="1"/>
  <c r="PIE471" i="5" s="1"/>
  <c r="PIG471" i="5" s="1"/>
  <c r="PII471" i="5" s="1"/>
  <c r="PIK471" i="5" s="1"/>
  <c r="PIM471" i="5" s="1"/>
  <c r="PIO471" i="5" s="1"/>
  <c r="PIQ471" i="5" s="1"/>
  <c r="PIS471" i="5" s="1"/>
  <c r="PIU471" i="5" s="1"/>
  <c r="PIW471" i="5" s="1"/>
  <c r="PIY471" i="5" s="1"/>
  <c r="PJA471" i="5" s="1"/>
  <c r="PJC471" i="5" s="1"/>
  <c r="PJE471" i="5" s="1"/>
  <c r="PJG471" i="5" s="1"/>
  <c r="PJI471" i="5" s="1"/>
  <c r="PJK471" i="5" s="1"/>
  <c r="PJM471" i="5" s="1"/>
  <c r="PJO471" i="5" s="1"/>
  <c r="PJQ471" i="5" s="1"/>
  <c r="PJS471" i="5" s="1"/>
  <c r="PJU471" i="5" s="1"/>
  <c r="PJW471" i="5" s="1"/>
  <c r="PJY471" i="5" s="1"/>
  <c r="PKA471" i="5" s="1"/>
  <c r="PKC471" i="5" s="1"/>
  <c r="PKE471" i="5" s="1"/>
  <c r="PKG471" i="5" s="1"/>
  <c r="PKI471" i="5" s="1"/>
  <c r="PKK471" i="5" s="1"/>
  <c r="PKM471" i="5" s="1"/>
  <c r="PKO471" i="5" s="1"/>
  <c r="PKQ471" i="5" s="1"/>
  <c r="PKS471" i="5" s="1"/>
  <c r="PKU471" i="5" s="1"/>
  <c r="PKW471" i="5" s="1"/>
  <c r="PKY471" i="5" s="1"/>
  <c r="PLA471" i="5" s="1"/>
  <c r="PLC471" i="5" s="1"/>
  <c r="PLE471" i="5" s="1"/>
  <c r="PLG471" i="5" s="1"/>
  <c r="PLI471" i="5" s="1"/>
  <c r="PLK471" i="5" s="1"/>
  <c r="PLM471" i="5" s="1"/>
  <c r="PLO471" i="5" s="1"/>
  <c r="PLQ471" i="5" s="1"/>
  <c r="PLS471" i="5" s="1"/>
  <c r="PLU471" i="5" s="1"/>
  <c r="PLW471" i="5" s="1"/>
  <c r="PLY471" i="5" s="1"/>
  <c r="PMA471" i="5" s="1"/>
  <c r="PMC471" i="5" s="1"/>
  <c r="PME471" i="5" s="1"/>
  <c r="PMG471" i="5" s="1"/>
  <c r="PMI471" i="5" s="1"/>
  <c r="PMK471" i="5" s="1"/>
  <c r="PMM471" i="5" s="1"/>
  <c r="PMO471" i="5" s="1"/>
  <c r="PMQ471" i="5" s="1"/>
  <c r="PMS471" i="5" s="1"/>
  <c r="PMU471" i="5" s="1"/>
  <c r="PMW471" i="5" s="1"/>
  <c r="PMY471" i="5" s="1"/>
  <c r="PNA471" i="5" s="1"/>
  <c r="PNC471" i="5" s="1"/>
  <c r="PNE471" i="5" s="1"/>
  <c r="PNG471" i="5" s="1"/>
  <c r="PNI471" i="5" s="1"/>
  <c r="PNK471" i="5" s="1"/>
  <c r="PNM471" i="5" s="1"/>
  <c r="PNO471" i="5" s="1"/>
  <c r="PNQ471" i="5" s="1"/>
  <c r="PNS471" i="5" s="1"/>
  <c r="PNU471" i="5" s="1"/>
  <c r="PNW471" i="5" s="1"/>
  <c r="PNY471" i="5" s="1"/>
  <c r="POA471" i="5" s="1"/>
  <c r="POC471" i="5" s="1"/>
  <c r="POE471" i="5" s="1"/>
  <c r="POG471" i="5" s="1"/>
  <c r="POI471" i="5" s="1"/>
  <c r="POK471" i="5" s="1"/>
  <c r="POM471" i="5" s="1"/>
  <c r="POO471" i="5" s="1"/>
  <c r="POQ471" i="5" s="1"/>
  <c r="POS471" i="5" s="1"/>
  <c r="POU471" i="5" s="1"/>
  <c r="POW471" i="5" s="1"/>
  <c r="POY471" i="5" s="1"/>
  <c r="PPA471" i="5" s="1"/>
  <c r="PPC471" i="5" s="1"/>
  <c r="PPE471" i="5" s="1"/>
  <c r="PPG471" i="5" s="1"/>
  <c r="PPI471" i="5" s="1"/>
  <c r="PPK471" i="5" s="1"/>
  <c r="PPM471" i="5" s="1"/>
  <c r="PPO471" i="5" s="1"/>
  <c r="PPQ471" i="5" s="1"/>
  <c r="PPS471" i="5" s="1"/>
  <c r="PPU471" i="5" s="1"/>
  <c r="PPW471" i="5" s="1"/>
  <c r="PPY471" i="5" s="1"/>
  <c r="PQA471" i="5" s="1"/>
  <c r="PQC471" i="5" s="1"/>
  <c r="PQE471" i="5" s="1"/>
  <c r="PQG471" i="5" s="1"/>
  <c r="PQI471" i="5" s="1"/>
  <c r="PQK471" i="5" s="1"/>
  <c r="PQM471" i="5" s="1"/>
  <c r="PQO471" i="5" s="1"/>
  <c r="PQQ471" i="5" s="1"/>
  <c r="PQS471" i="5" s="1"/>
  <c r="PQU471" i="5" s="1"/>
  <c r="PQW471" i="5" s="1"/>
  <c r="PQY471" i="5" s="1"/>
  <c r="PRA471" i="5" s="1"/>
  <c r="PRC471" i="5" s="1"/>
  <c r="PRE471" i="5" s="1"/>
  <c r="PRG471" i="5" s="1"/>
  <c r="PRI471" i="5" s="1"/>
  <c r="PRK471" i="5" s="1"/>
  <c r="PRM471" i="5" s="1"/>
  <c r="PRO471" i="5" s="1"/>
  <c r="PRQ471" i="5" s="1"/>
  <c r="PRS471" i="5" s="1"/>
  <c r="PRU471" i="5" s="1"/>
  <c r="PRW471" i="5" s="1"/>
  <c r="PRY471" i="5" s="1"/>
  <c r="PSA471" i="5" s="1"/>
  <c r="PSC471" i="5" s="1"/>
  <c r="PSE471" i="5" s="1"/>
  <c r="PSG471" i="5" s="1"/>
  <c r="PSI471" i="5" s="1"/>
  <c r="PSK471" i="5" s="1"/>
  <c r="PSM471" i="5" s="1"/>
  <c r="PSO471" i="5" s="1"/>
  <c r="PSQ471" i="5" s="1"/>
  <c r="PSS471" i="5" s="1"/>
  <c r="PSU471" i="5" s="1"/>
  <c r="PSW471" i="5" s="1"/>
  <c r="PSY471" i="5" s="1"/>
  <c r="PTA471" i="5" s="1"/>
  <c r="PTC471" i="5" s="1"/>
  <c r="PTE471" i="5" s="1"/>
  <c r="PTG471" i="5" s="1"/>
  <c r="PTI471" i="5" s="1"/>
  <c r="PTK471" i="5" s="1"/>
  <c r="PTM471" i="5" s="1"/>
  <c r="PTO471" i="5" s="1"/>
  <c r="PTQ471" i="5" s="1"/>
  <c r="PTS471" i="5" s="1"/>
  <c r="PTU471" i="5" s="1"/>
  <c r="PTW471" i="5" s="1"/>
  <c r="PTY471" i="5" s="1"/>
  <c r="PUA471" i="5" s="1"/>
  <c r="PUC471" i="5" s="1"/>
  <c r="PUE471" i="5" s="1"/>
  <c r="PUG471" i="5" s="1"/>
  <c r="PUI471" i="5" s="1"/>
  <c r="PUK471" i="5" s="1"/>
  <c r="PUM471" i="5" s="1"/>
  <c r="PUO471" i="5" s="1"/>
  <c r="PUQ471" i="5" s="1"/>
  <c r="PUS471" i="5" s="1"/>
  <c r="PUU471" i="5" s="1"/>
  <c r="PUW471" i="5" s="1"/>
  <c r="PUY471" i="5" s="1"/>
  <c r="PVA471" i="5" s="1"/>
  <c r="PVC471" i="5" s="1"/>
  <c r="PVE471" i="5" s="1"/>
  <c r="PVG471" i="5" s="1"/>
  <c r="PVI471" i="5" s="1"/>
  <c r="PVK471" i="5" s="1"/>
  <c r="PVM471" i="5" s="1"/>
  <c r="PVO471" i="5" s="1"/>
  <c r="PVQ471" i="5" s="1"/>
  <c r="PVS471" i="5" s="1"/>
  <c r="PVU471" i="5" s="1"/>
  <c r="PVW471" i="5" s="1"/>
  <c r="PVY471" i="5" s="1"/>
  <c r="PWA471" i="5" s="1"/>
  <c r="PWC471" i="5" s="1"/>
  <c r="PWE471" i="5" s="1"/>
  <c r="PWG471" i="5" s="1"/>
  <c r="PWI471" i="5" s="1"/>
  <c r="PWK471" i="5" s="1"/>
  <c r="PWM471" i="5" s="1"/>
  <c r="PWO471" i="5" s="1"/>
  <c r="PWQ471" i="5" s="1"/>
  <c r="PWS471" i="5" s="1"/>
  <c r="PWU471" i="5" s="1"/>
  <c r="PWW471" i="5" s="1"/>
  <c r="PWY471" i="5" s="1"/>
  <c r="PXA471" i="5" s="1"/>
  <c r="PXC471" i="5" s="1"/>
  <c r="PXE471" i="5" s="1"/>
  <c r="PXG471" i="5" s="1"/>
  <c r="PXI471" i="5" s="1"/>
  <c r="PXK471" i="5" s="1"/>
  <c r="PXM471" i="5" s="1"/>
  <c r="PXO471" i="5" s="1"/>
  <c r="PXQ471" i="5" s="1"/>
  <c r="PXS471" i="5" s="1"/>
  <c r="PXU471" i="5" s="1"/>
  <c r="PXW471" i="5" s="1"/>
  <c r="PXY471" i="5" s="1"/>
  <c r="PYA471" i="5" s="1"/>
  <c r="PYC471" i="5" s="1"/>
  <c r="PYE471" i="5" s="1"/>
  <c r="PYG471" i="5" s="1"/>
  <c r="PYI471" i="5" s="1"/>
  <c r="PYK471" i="5" s="1"/>
  <c r="PYM471" i="5" s="1"/>
  <c r="PYO471" i="5" s="1"/>
  <c r="PYQ471" i="5" s="1"/>
  <c r="PYS471" i="5" s="1"/>
  <c r="PYU471" i="5" s="1"/>
  <c r="PYW471" i="5" s="1"/>
  <c r="PYY471" i="5" s="1"/>
  <c r="PZA471" i="5" s="1"/>
  <c r="PZC471" i="5" s="1"/>
  <c r="PZE471" i="5" s="1"/>
  <c r="PZG471" i="5" s="1"/>
  <c r="PZI471" i="5" s="1"/>
  <c r="PZK471" i="5" s="1"/>
  <c r="PZM471" i="5" s="1"/>
  <c r="PZO471" i="5" s="1"/>
  <c r="PZQ471" i="5" s="1"/>
  <c r="PZS471" i="5" s="1"/>
  <c r="PZU471" i="5" s="1"/>
  <c r="PZW471" i="5" s="1"/>
  <c r="PZY471" i="5" s="1"/>
  <c r="QAA471" i="5" s="1"/>
  <c r="QAC471" i="5" s="1"/>
  <c r="QAE471" i="5" s="1"/>
  <c r="QAG471" i="5" s="1"/>
  <c r="QAI471" i="5" s="1"/>
  <c r="QAK471" i="5" s="1"/>
  <c r="QAM471" i="5" s="1"/>
  <c r="QAO471" i="5" s="1"/>
  <c r="QAQ471" i="5" s="1"/>
  <c r="QAS471" i="5" s="1"/>
  <c r="QAU471" i="5" s="1"/>
  <c r="QAW471" i="5" s="1"/>
  <c r="QAY471" i="5" s="1"/>
  <c r="QBA471" i="5" s="1"/>
  <c r="QBC471" i="5" s="1"/>
  <c r="QBE471" i="5" s="1"/>
  <c r="QBG471" i="5" s="1"/>
  <c r="QBI471" i="5" s="1"/>
  <c r="QBK471" i="5" s="1"/>
  <c r="QBM471" i="5" s="1"/>
  <c r="QBO471" i="5" s="1"/>
  <c r="QBQ471" i="5" s="1"/>
  <c r="QBS471" i="5" s="1"/>
  <c r="QBU471" i="5" s="1"/>
  <c r="QBW471" i="5" s="1"/>
  <c r="QBY471" i="5" s="1"/>
  <c r="QCA471" i="5" s="1"/>
  <c r="QCC471" i="5" s="1"/>
  <c r="QCE471" i="5" s="1"/>
  <c r="QCG471" i="5" s="1"/>
  <c r="QCI471" i="5" s="1"/>
  <c r="QCK471" i="5" s="1"/>
  <c r="QCM471" i="5" s="1"/>
  <c r="QCO471" i="5" s="1"/>
  <c r="QCQ471" i="5" s="1"/>
  <c r="QCS471" i="5" s="1"/>
  <c r="QCU471" i="5" s="1"/>
  <c r="QCW471" i="5" s="1"/>
  <c r="QCY471" i="5" s="1"/>
  <c r="QDA471" i="5" s="1"/>
  <c r="QDC471" i="5" s="1"/>
  <c r="QDE471" i="5" s="1"/>
  <c r="QDG471" i="5" s="1"/>
  <c r="QDI471" i="5" s="1"/>
  <c r="QDK471" i="5" s="1"/>
  <c r="QDM471" i="5" s="1"/>
  <c r="QDO471" i="5" s="1"/>
  <c r="QDQ471" i="5" s="1"/>
  <c r="QDS471" i="5" s="1"/>
  <c r="QDU471" i="5" s="1"/>
  <c r="QDW471" i="5" s="1"/>
  <c r="QDY471" i="5" s="1"/>
  <c r="QEA471" i="5" s="1"/>
  <c r="QEC471" i="5" s="1"/>
  <c r="QEE471" i="5" s="1"/>
  <c r="QEG471" i="5" s="1"/>
  <c r="QEI471" i="5" s="1"/>
  <c r="QEK471" i="5" s="1"/>
  <c r="QEM471" i="5" s="1"/>
  <c r="QEO471" i="5" s="1"/>
  <c r="QEQ471" i="5" s="1"/>
  <c r="QES471" i="5" s="1"/>
  <c r="QEU471" i="5" s="1"/>
  <c r="QEW471" i="5" s="1"/>
  <c r="QEY471" i="5" s="1"/>
  <c r="QFA471" i="5" s="1"/>
  <c r="QFC471" i="5" s="1"/>
  <c r="QFE471" i="5" s="1"/>
  <c r="QFG471" i="5" s="1"/>
  <c r="QFI471" i="5" s="1"/>
  <c r="QFK471" i="5" s="1"/>
  <c r="QFM471" i="5" s="1"/>
  <c r="QFO471" i="5" s="1"/>
  <c r="QFQ471" i="5" s="1"/>
  <c r="QFS471" i="5" s="1"/>
  <c r="QFU471" i="5" s="1"/>
  <c r="QFW471" i="5" s="1"/>
  <c r="QFY471" i="5" s="1"/>
  <c r="QGA471" i="5" s="1"/>
  <c r="QGC471" i="5" s="1"/>
  <c r="QGE471" i="5" s="1"/>
  <c r="QGG471" i="5" s="1"/>
  <c r="QGI471" i="5" s="1"/>
  <c r="QGK471" i="5" s="1"/>
  <c r="QGM471" i="5" s="1"/>
  <c r="QGO471" i="5" s="1"/>
  <c r="QGQ471" i="5" s="1"/>
  <c r="QGS471" i="5" s="1"/>
  <c r="QGU471" i="5" s="1"/>
  <c r="QGW471" i="5" s="1"/>
  <c r="QGY471" i="5" s="1"/>
  <c r="QHA471" i="5" s="1"/>
  <c r="QHC471" i="5" s="1"/>
  <c r="QHE471" i="5" s="1"/>
  <c r="QHG471" i="5" s="1"/>
  <c r="QHI471" i="5" s="1"/>
  <c r="QHK471" i="5" s="1"/>
  <c r="QHM471" i="5" s="1"/>
  <c r="QHO471" i="5" s="1"/>
  <c r="QHQ471" i="5" s="1"/>
  <c r="QHS471" i="5" s="1"/>
  <c r="QHU471" i="5" s="1"/>
  <c r="QHW471" i="5" s="1"/>
  <c r="QHY471" i="5" s="1"/>
  <c r="QIA471" i="5" s="1"/>
  <c r="QIC471" i="5" s="1"/>
  <c r="QIE471" i="5" s="1"/>
  <c r="QIG471" i="5" s="1"/>
  <c r="QII471" i="5" s="1"/>
  <c r="QIK471" i="5" s="1"/>
  <c r="QIM471" i="5" s="1"/>
  <c r="QIO471" i="5" s="1"/>
  <c r="QIQ471" i="5" s="1"/>
  <c r="QIS471" i="5" s="1"/>
  <c r="QIU471" i="5" s="1"/>
  <c r="QIW471" i="5" s="1"/>
  <c r="QIY471" i="5" s="1"/>
  <c r="QJA471" i="5" s="1"/>
  <c r="QJC471" i="5" s="1"/>
  <c r="QJE471" i="5" s="1"/>
  <c r="QJG471" i="5" s="1"/>
  <c r="QJI471" i="5" s="1"/>
  <c r="QJK471" i="5" s="1"/>
  <c r="QJM471" i="5" s="1"/>
  <c r="QJO471" i="5" s="1"/>
  <c r="QJQ471" i="5" s="1"/>
  <c r="QJS471" i="5" s="1"/>
  <c r="QJU471" i="5" s="1"/>
  <c r="QJW471" i="5" s="1"/>
  <c r="QJY471" i="5" s="1"/>
  <c r="QKA471" i="5" s="1"/>
  <c r="QKC471" i="5" s="1"/>
  <c r="QKE471" i="5" s="1"/>
  <c r="QKG471" i="5" s="1"/>
  <c r="QKI471" i="5" s="1"/>
  <c r="QKK471" i="5" s="1"/>
  <c r="QKM471" i="5" s="1"/>
  <c r="QKO471" i="5" s="1"/>
  <c r="QKQ471" i="5" s="1"/>
  <c r="QKS471" i="5" s="1"/>
  <c r="QKU471" i="5" s="1"/>
  <c r="QKW471" i="5" s="1"/>
  <c r="QKY471" i="5" s="1"/>
  <c r="QLA471" i="5" s="1"/>
  <c r="QLC471" i="5" s="1"/>
  <c r="QLE471" i="5" s="1"/>
  <c r="QLG471" i="5" s="1"/>
  <c r="QLI471" i="5" s="1"/>
  <c r="QLK471" i="5" s="1"/>
  <c r="QLM471" i="5" s="1"/>
  <c r="QLO471" i="5" s="1"/>
  <c r="QLQ471" i="5" s="1"/>
  <c r="QLS471" i="5" s="1"/>
  <c r="QLU471" i="5" s="1"/>
  <c r="QLW471" i="5" s="1"/>
  <c r="QLY471" i="5" s="1"/>
  <c r="QMA471" i="5" s="1"/>
  <c r="QMC471" i="5" s="1"/>
  <c r="QME471" i="5" s="1"/>
  <c r="QMG471" i="5" s="1"/>
  <c r="QMI471" i="5" s="1"/>
  <c r="QMK471" i="5" s="1"/>
  <c r="QMM471" i="5" s="1"/>
  <c r="QMO471" i="5" s="1"/>
  <c r="QMQ471" i="5" s="1"/>
  <c r="QMS471" i="5" s="1"/>
  <c r="QMU471" i="5" s="1"/>
  <c r="QMW471" i="5" s="1"/>
  <c r="QMY471" i="5" s="1"/>
  <c r="QNA471" i="5" s="1"/>
  <c r="QNC471" i="5" s="1"/>
  <c r="QNE471" i="5" s="1"/>
  <c r="QNG471" i="5" s="1"/>
  <c r="QNI471" i="5" s="1"/>
  <c r="QNK471" i="5" s="1"/>
  <c r="QNM471" i="5" s="1"/>
  <c r="QNO471" i="5" s="1"/>
  <c r="QNQ471" i="5" s="1"/>
  <c r="QNS471" i="5" s="1"/>
  <c r="QNU471" i="5" s="1"/>
  <c r="QNW471" i="5" s="1"/>
  <c r="QNY471" i="5" s="1"/>
  <c r="QOA471" i="5" s="1"/>
  <c r="QOC471" i="5" s="1"/>
  <c r="QOE471" i="5" s="1"/>
  <c r="QOG471" i="5" s="1"/>
  <c r="QOI471" i="5" s="1"/>
  <c r="QOK471" i="5" s="1"/>
  <c r="QOM471" i="5" s="1"/>
  <c r="QOO471" i="5" s="1"/>
  <c r="QOQ471" i="5" s="1"/>
  <c r="QOS471" i="5" s="1"/>
  <c r="QOU471" i="5" s="1"/>
  <c r="QOW471" i="5" s="1"/>
  <c r="QOY471" i="5" s="1"/>
  <c r="QPA471" i="5" s="1"/>
  <c r="QPC471" i="5" s="1"/>
  <c r="QPE471" i="5" s="1"/>
  <c r="QPG471" i="5" s="1"/>
  <c r="QPI471" i="5" s="1"/>
  <c r="QPK471" i="5" s="1"/>
  <c r="QPM471" i="5" s="1"/>
  <c r="QPO471" i="5" s="1"/>
  <c r="QPQ471" i="5" s="1"/>
  <c r="QPS471" i="5" s="1"/>
  <c r="QPU471" i="5" s="1"/>
  <c r="QPW471" i="5" s="1"/>
  <c r="QPY471" i="5" s="1"/>
  <c r="QQA471" i="5" s="1"/>
  <c r="QQC471" i="5" s="1"/>
  <c r="QQE471" i="5" s="1"/>
  <c r="QQG471" i="5" s="1"/>
  <c r="QQI471" i="5" s="1"/>
  <c r="QQK471" i="5" s="1"/>
  <c r="QQM471" i="5" s="1"/>
  <c r="QQO471" i="5" s="1"/>
  <c r="QQQ471" i="5" s="1"/>
  <c r="QQS471" i="5" s="1"/>
  <c r="QQU471" i="5" s="1"/>
  <c r="QQW471" i="5" s="1"/>
  <c r="QQY471" i="5" s="1"/>
  <c r="QRA471" i="5" s="1"/>
  <c r="QRC471" i="5" s="1"/>
  <c r="QRE471" i="5" s="1"/>
  <c r="QRG471" i="5" s="1"/>
  <c r="QRI471" i="5" s="1"/>
  <c r="QRK471" i="5" s="1"/>
  <c r="QRM471" i="5" s="1"/>
  <c r="QRO471" i="5" s="1"/>
  <c r="QRQ471" i="5" s="1"/>
  <c r="QRS471" i="5" s="1"/>
  <c r="QRU471" i="5" s="1"/>
  <c r="QRW471" i="5" s="1"/>
  <c r="QRY471" i="5" s="1"/>
  <c r="QSA471" i="5" s="1"/>
  <c r="QSC471" i="5" s="1"/>
  <c r="QSE471" i="5" s="1"/>
  <c r="QSG471" i="5" s="1"/>
  <c r="QSI471" i="5" s="1"/>
  <c r="QSK471" i="5" s="1"/>
  <c r="QSM471" i="5" s="1"/>
  <c r="QSO471" i="5" s="1"/>
  <c r="QSQ471" i="5" s="1"/>
  <c r="QSS471" i="5" s="1"/>
  <c r="QSU471" i="5" s="1"/>
  <c r="QSW471" i="5" s="1"/>
  <c r="QSY471" i="5" s="1"/>
  <c r="QTA471" i="5" s="1"/>
  <c r="QTC471" i="5" s="1"/>
  <c r="QTE471" i="5" s="1"/>
  <c r="QTG471" i="5" s="1"/>
  <c r="QTI471" i="5" s="1"/>
  <c r="QTK471" i="5" s="1"/>
  <c r="QTM471" i="5" s="1"/>
  <c r="QTO471" i="5" s="1"/>
  <c r="QTQ471" i="5" s="1"/>
  <c r="QTS471" i="5" s="1"/>
  <c r="QTU471" i="5" s="1"/>
  <c r="QTW471" i="5" s="1"/>
  <c r="QTY471" i="5" s="1"/>
  <c r="QUA471" i="5" s="1"/>
  <c r="QUC471" i="5" s="1"/>
  <c r="QUE471" i="5" s="1"/>
  <c r="QUG471" i="5" s="1"/>
  <c r="QUI471" i="5" s="1"/>
  <c r="QUK471" i="5" s="1"/>
  <c r="QUM471" i="5" s="1"/>
  <c r="QUO471" i="5" s="1"/>
  <c r="QUQ471" i="5" s="1"/>
  <c r="QUS471" i="5" s="1"/>
  <c r="QUU471" i="5" s="1"/>
  <c r="QUW471" i="5" s="1"/>
  <c r="QUY471" i="5" s="1"/>
  <c r="QVA471" i="5" s="1"/>
  <c r="QVC471" i="5" s="1"/>
  <c r="QVE471" i="5" s="1"/>
  <c r="QVG471" i="5" s="1"/>
  <c r="QVI471" i="5" s="1"/>
  <c r="QVK471" i="5" s="1"/>
  <c r="QVM471" i="5" s="1"/>
  <c r="QVO471" i="5" s="1"/>
  <c r="QVQ471" i="5" s="1"/>
  <c r="QVS471" i="5" s="1"/>
  <c r="QVU471" i="5" s="1"/>
  <c r="QVW471" i="5" s="1"/>
  <c r="QVY471" i="5" s="1"/>
  <c r="QWA471" i="5" s="1"/>
  <c r="QWC471" i="5" s="1"/>
  <c r="QWE471" i="5" s="1"/>
  <c r="QWG471" i="5" s="1"/>
  <c r="QWI471" i="5" s="1"/>
  <c r="QWK471" i="5" s="1"/>
  <c r="QWM471" i="5" s="1"/>
  <c r="QWO471" i="5" s="1"/>
  <c r="QWQ471" i="5" s="1"/>
  <c r="QWS471" i="5" s="1"/>
  <c r="QWU471" i="5" s="1"/>
  <c r="QWW471" i="5" s="1"/>
  <c r="QWY471" i="5" s="1"/>
  <c r="QXA471" i="5" s="1"/>
  <c r="QXC471" i="5" s="1"/>
  <c r="QXE471" i="5" s="1"/>
  <c r="QXG471" i="5" s="1"/>
  <c r="QXI471" i="5" s="1"/>
  <c r="QXK471" i="5" s="1"/>
  <c r="QXM471" i="5" s="1"/>
  <c r="QXO471" i="5" s="1"/>
  <c r="QXQ471" i="5" s="1"/>
  <c r="QXS471" i="5" s="1"/>
  <c r="QXU471" i="5" s="1"/>
  <c r="QXW471" i="5" s="1"/>
  <c r="QXY471" i="5" s="1"/>
  <c r="QYA471" i="5" s="1"/>
  <c r="QYC471" i="5" s="1"/>
  <c r="QYE471" i="5" s="1"/>
  <c r="QYG471" i="5" s="1"/>
  <c r="QYI471" i="5" s="1"/>
  <c r="QYK471" i="5" s="1"/>
  <c r="QYM471" i="5" s="1"/>
  <c r="QYO471" i="5" s="1"/>
  <c r="QYQ471" i="5" s="1"/>
  <c r="QYS471" i="5" s="1"/>
  <c r="QYU471" i="5" s="1"/>
  <c r="QYW471" i="5" s="1"/>
  <c r="QYY471" i="5" s="1"/>
  <c r="QZA471" i="5" s="1"/>
  <c r="QZC471" i="5" s="1"/>
  <c r="QZE471" i="5" s="1"/>
  <c r="QZG471" i="5" s="1"/>
  <c r="QZI471" i="5" s="1"/>
  <c r="QZK471" i="5" s="1"/>
  <c r="QZM471" i="5" s="1"/>
  <c r="QZO471" i="5" s="1"/>
  <c r="QZQ471" i="5" s="1"/>
  <c r="QZS471" i="5" s="1"/>
  <c r="QZU471" i="5" s="1"/>
  <c r="QZW471" i="5" s="1"/>
  <c r="QZY471" i="5" s="1"/>
  <c r="RAA471" i="5" s="1"/>
  <c r="RAC471" i="5" s="1"/>
  <c r="RAE471" i="5" s="1"/>
  <c r="RAG471" i="5" s="1"/>
  <c r="RAI471" i="5" s="1"/>
  <c r="RAK471" i="5" s="1"/>
  <c r="RAM471" i="5" s="1"/>
  <c r="RAO471" i="5" s="1"/>
  <c r="RAQ471" i="5" s="1"/>
  <c r="RAS471" i="5" s="1"/>
  <c r="RAU471" i="5" s="1"/>
  <c r="RAW471" i="5" s="1"/>
  <c r="RAY471" i="5" s="1"/>
  <c r="RBA471" i="5" s="1"/>
  <c r="RBC471" i="5" s="1"/>
  <c r="RBE471" i="5" s="1"/>
  <c r="RBG471" i="5" s="1"/>
  <c r="RBI471" i="5" s="1"/>
  <c r="RBK471" i="5" s="1"/>
  <c r="RBM471" i="5" s="1"/>
  <c r="RBO471" i="5" s="1"/>
  <c r="RBQ471" i="5" s="1"/>
  <c r="RBS471" i="5" s="1"/>
  <c r="RBU471" i="5" s="1"/>
  <c r="RBW471" i="5" s="1"/>
  <c r="RBY471" i="5" s="1"/>
  <c r="RCA471" i="5" s="1"/>
  <c r="RCC471" i="5" s="1"/>
  <c r="RCE471" i="5" s="1"/>
  <c r="RCG471" i="5" s="1"/>
  <c r="RCI471" i="5" s="1"/>
  <c r="RCK471" i="5" s="1"/>
  <c r="RCM471" i="5" s="1"/>
  <c r="RCO471" i="5" s="1"/>
  <c r="RCQ471" i="5" s="1"/>
  <c r="RCS471" i="5" s="1"/>
  <c r="RCU471" i="5" s="1"/>
  <c r="RCW471" i="5" s="1"/>
  <c r="RCY471" i="5" s="1"/>
  <c r="RDA471" i="5" s="1"/>
  <c r="RDC471" i="5" s="1"/>
  <c r="RDE471" i="5" s="1"/>
  <c r="RDG471" i="5" s="1"/>
  <c r="RDI471" i="5" s="1"/>
  <c r="RDK471" i="5" s="1"/>
  <c r="RDM471" i="5" s="1"/>
  <c r="RDO471" i="5" s="1"/>
  <c r="RDQ471" i="5" s="1"/>
  <c r="RDS471" i="5" s="1"/>
  <c r="RDU471" i="5" s="1"/>
  <c r="RDW471" i="5" s="1"/>
  <c r="RDY471" i="5" s="1"/>
  <c r="REA471" i="5" s="1"/>
  <c r="REC471" i="5" s="1"/>
  <c r="REE471" i="5" s="1"/>
  <c r="REG471" i="5" s="1"/>
  <c r="REI471" i="5" s="1"/>
  <c r="REK471" i="5" s="1"/>
  <c r="REM471" i="5" s="1"/>
  <c r="REO471" i="5" s="1"/>
  <c r="REQ471" i="5" s="1"/>
  <c r="RES471" i="5" s="1"/>
  <c r="REU471" i="5" s="1"/>
  <c r="REW471" i="5" s="1"/>
  <c r="REY471" i="5" s="1"/>
  <c r="RFA471" i="5" s="1"/>
  <c r="RFC471" i="5" s="1"/>
  <c r="RFE471" i="5" s="1"/>
  <c r="RFG471" i="5" s="1"/>
  <c r="RFI471" i="5" s="1"/>
  <c r="RFK471" i="5" s="1"/>
  <c r="RFM471" i="5" s="1"/>
  <c r="RFO471" i="5" s="1"/>
  <c r="RFQ471" i="5" s="1"/>
  <c r="RFS471" i="5" s="1"/>
  <c r="RFU471" i="5" s="1"/>
  <c r="RFW471" i="5" s="1"/>
  <c r="RFY471" i="5" s="1"/>
  <c r="RGA471" i="5" s="1"/>
  <c r="RGC471" i="5" s="1"/>
  <c r="RGE471" i="5" s="1"/>
  <c r="RGG471" i="5" s="1"/>
  <c r="RGI471" i="5" s="1"/>
  <c r="RGK471" i="5" s="1"/>
  <c r="RGM471" i="5" s="1"/>
  <c r="RGO471" i="5" s="1"/>
  <c r="RGQ471" i="5" s="1"/>
  <c r="RGS471" i="5" s="1"/>
  <c r="RGU471" i="5" s="1"/>
  <c r="RGW471" i="5" s="1"/>
  <c r="RGY471" i="5" s="1"/>
  <c r="RHA471" i="5" s="1"/>
  <c r="RHC471" i="5" s="1"/>
  <c r="RHE471" i="5" s="1"/>
  <c r="RHG471" i="5" s="1"/>
  <c r="RHI471" i="5" s="1"/>
  <c r="RHK471" i="5" s="1"/>
  <c r="RHM471" i="5" s="1"/>
  <c r="RHO471" i="5" s="1"/>
  <c r="RHQ471" i="5" s="1"/>
  <c r="RHS471" i="5" s="1"/>
  <c r="RHU471" i="5" s="1"/>
  <c r="RHW471" i="5" s="1"/>
  <c r="RHY471" i="5" s="1"/>
  <c r="RIA471" i="5" s="1"/>
  <c r="RIC471" i="5" s="1"/>
  <c r="RIE471" i="5" s="1"/>
  <c r="RIG471" i="5" s="1"/>
  <c r="RII471" i="5" s="1"/>
  <c r="RIK471" i="5" s="1"/>
  <c r="RIM471" i="5" s="1"/>
  <c r="RIO471" i="5" s="1"/>
  <c r="RIQ471" i="5" s="1"/>
  <c r="RIS471" i="5" s="1"/>
  <c r="RIU471" i="5" s="1"/>
  <c r="RIW471" i="5" s="1"/>
  <c r="RIY471" i="5" s="1"/>
  <c r="RJA471" i="5" s="1"/>
  <c r="RJC471" i="5" s="1"/>
  <c r="RJE471" i="5" s="1"/>
  <c r="RJG471" i="5" s="1"/>
  <c r="RJI471" i="5" s="1"/>
  <c r="RJK471" i="5" s="1"/>
  <c r="RJM471" i="5" s="1"/>
  <c r="RJO471" i="5" s="1"/>
  <c r="RJQ471" i="5" s="1"/>
  <c r="RJS471" i="5" s="1"/>
  <c r="RJU471" i="5" s="1"/>
  <c r="RJW471" i="5" s="1"/>
  <c r="RJY471" i="5" s="1"/>
  <c r="RKA471" i="5" s="1"/>
  <c r="RKC471" i="5" s="1"/>
  <c r="RKE471" i="5" s="1"/>
  <c r="RKG471" i="5" s="1"/>
  <c r="RKI471" i="5" s="1"/>
  <c r="RKK471" i="5" s="1"/>
  <c r="RKM471" i="5" s="1"/>
  <c r="RKO471" i="5" s="1"/>
  <c r="RKQ471" i="5" s="1"/>
  <c r="RKS471" i="5" s="1"/>
  <c r="RKU471" i="5" s="1"/>
  <c r="RKW471" i="5" s="1"/>
  <c r="RKY471" i="5" s="1"/>
  <c r="RLA471" i="5" s="1"/>
  <c r="RLC471" i="5" s="1"/>
  <c r="RLE471" i="5" s="1"/>
  <c r="RLG471" i="5" s="1"/>
  <c r="RLI471" i="5" s="1"/>
  <c r="RLK471" i="5" s="1"/>
  <c r="RLM471" i="5" s="1"/>
  <c r="RLO471" i="5" s="1"/>
  <c r="RLQ471" i="5" s="1"/>
  <c r="RLS471" i="5" s="1"/>
  <c r="RLU471" i="5" s="1"/>
  <c r="RLW471" i="5" s="1"/>
  <c r="RLY471" i="5" s="1"/>
  <c r="RMA471" i="5" s="1"/>
  <c r="RMC471" i="5" s="1"/>
  <c r="RME471" i="5" s="1"/>
  <c r="RMG471" i="5" s="1"/>
  <c r="RMI471" i="5" s="1"/>
  <c r="RMK471" i="5" s="1"/>
  <c r="RMM471" i="5" s="1"/>
  <c r="RMO471" i="5" s="1"/>
  <c r="RMQ471" i="5" s="1"/>
  <c r="RMS471" i="5" s="1"/>
  <c r="RMU471" i="5" s="1"/>
  <c r="RMW471" i="5" s="1"/>
  <c r="RMY471" i="5" s="1"/>
  <c r="RNA471" i="5" s="1"/>
  <c r="RNC471" i="5" s="1"/>
  <c r="RNE471" i="5" s="1"/>
  <c r="RNG471" i="5" s="1"/>
  <c r="RNI471" i="5" s="1"/>
  <c r="RNK471" i="5" s="1"/>
  <c r="RNM471" i="5" s="1"/>
  <c r="RNO471" i="5" s="1"/>
  <c r="RNQ471" i="5" s="1"/>
  <c r="RNS471" i="5" s="1"/>
  <c r="RNU471" i="5" s="1"/>
  <c r="RNW471" i="5" s="1"/>
  <c r="RNY471" i="5" s="1"/>
  <c r="ROA471" i="5" s="1"/>
  <c r="ROC471" i="5" s="1"/>
  <c r="ROE471" i="5" s="1"/>
  <c r="ROG471" i="5" s="1"/>
  <c r="ROI471" i="5" s="1"/>
  <c r="ROK471" i="5" s="1"/>
  <c r="ROM471" i="5" s="1"/>
  <c r="ROO471" i="5" s="1"/>
  <c r="ROQ471" i="5" s="1"/>
  <c r="ROS471" i="5" s="1"/>
  <c r="ROU471" i="5" s="1"/>
  <c r="ROW471" i="5" s="1"/>
  <c r="ROY471" i="5" s="1"/>
  <c r="RPA471" i="5" s="1"/>
  <c r="RPC471" i="5" s="1"/>
  <c r="RPE471" i="5" s="1"/>
  <c r="RPG471" i="5" s="1"/>
  <c r="RPI471" i="5" s="1"/>
  <c r="RPK471" i="5" s="1"/>
  <c r="RPM471" i="5" s="1"/>
  <c r="RPO471" i="5" s="1"/>
  <c r="RPQ471" i="5" s="1"/>
  <c r="RPS471" i="5" s="1"/>
  <c r="RPU471" i="5" s="1"/>
  <c r="RPW471" i="5" s="1"/>
  <c r="RPY471" i="5" s="1"/>
  <c r="RQA471" i="5" s="1"/>
  <c r="RQC471" i="5" s="1"/>
  <c r="RQE471" i="5" s="1"/>
  <c r="RQG471" i="5" s="1"/>
  <c r="RQI471" i="5" s="1"/>
  <c r="RQK471" i="5" s="1"/>
  <c r="RQM471" i="5" s="1"/>
  <c r="RQO471" i="5" s="1"/>
  <c r="RQQ471" i="5" s="1"/>
  <c r="RQS471" i="5" s="1"/>
  <c r="RQU471" i="5" s="1"/>
  <c r="RQW471" i="5" s="1"/>
  <c r="RQY471" i="5" s="1"/>
  <c r="RRA471" i="5" s="1"/>
  <c r="RRC471" i="5" s="1"/>
  <c r="RRE471" i="5" s="1"/>
  <c r="RRG471" i="5" s="1"/>
  <c r="RRI471" i="5" s="1"/>
  <c r="RRK471" i="5" s="1"/>
  <c r="RRM471" i="5" s="1"/>
  <c r="RRO471" i="5" s="1"/>
  <c r="RRQ471" i="5" s="1"/>
  <c r="RRS471" i="5" s="1"/>
  <c r="RRU471" i="5" s="1"/>
  <c r="RRW471" i="5" s="1"/>
  <c r="RRY471" i="5" s="1"/>
  <c r="RSA471" i="5" s="1"/>
  <c r="RSC471" i="5" s="1"/>
  <c r="RSE471" i="5" s="1"/>
  <c r="RSG471" i="5" s="1"/>
  <c r="RSI471" i="5" s="1"/>
  <c r="RSK471" i="5" s="1"/>
  <c r="RSM471" i="5" s="1"/>
  <c r="RSO471" i="5" s="1"/>
  <c r="RSQ471" i="5" s="1"/>
  <c r="RSS471" i="5" s="1"/>
  <c r="RSU471" i="5" s="1"/>
  <c r="RSW471" i="5" s="1"/>
  <c r="RSY471" i="5" s="1"/>
  <c r="RTA471" i="5" s="1"/>
  <c r="RTC471" i="5" s="1"/>
  <c r="RTE471" i="5" s="1"/>
  <c r="RTG471" i="5" s="1"/>
  <c r="RTI471" i="5" s="1"/>
  <c r="RTK471" i="5" s="1"/>
  <c r="RTM471" i="5" s="1"/>
  <c r="RTO471" i="5" s="1"/>
  <c r="RTQ471" i="5" s="1"/>
  <c r="RTS471" i="5" s="1"/>
  <c r="RTU471" i="5" s="1"/>
  <c r="RTW471" i="5" s="1"/>
  <c r="RTY471" i="5" s="1"/>
  <c r="RUA471" i="5" s="1"/>
  <c r="RUC471" i="5" s="1"/>
  <c r="RUE471" i="5" s="1"/>
  <c r="RUG471" i="5" s="1"/>
  <c r="RUI471" i="5" s="1"/>
  <c r="RUK471" i="5" s="1"/>
  <c r="RUM471" i="5" s="1"/>
  <c r="RUO471" i="5" s="1"/>
  <c r="RUQ471" i="5" s="1"/>
  <c r="RUS471" i="5" s="1"/>
  <c r="RUU471" i="5" s="1"/>
  <c r="RUW471" i="5" s="1"/>
  <c r="RUY471" i="5" s="1"/>
  <c r="RVA471" i="5" s="1"/>
  <c r="RVC471" i="5" s="1"/>
  <c r="RVE471" i="5" s="1"/>
  <c r="RVG471" i="5" s="1"/>
  <c r="RVI471" i="5" s="1"/>
  <c r="RVK471" i="5" s="1"/>
  <c r="RVM471" i="5" s="1"/>
  <c r="RVO471" i="5" s="1"/>
  <c r="RVQ471" i="5" s="1"/>
  <c r="RVS471" i="5" s="1"/>
  <c r="RVU471" i="5" s="1"/>
  <c r="RVW471" i="5" s="1"/>
  <c r="RVY471" i="5" s="1"/>
  <c r="RWA471" i="5" s="1"/>
  <c r="RWC471" i="5" s="1"/>
  <c r="RWE471" i="5" s="1"/>
  <c r="RWG471" i="5" s="1"/>
  <c r="RWI471" i="5" s="1"/>
  <c r="RWK471" i="5" s="1"/>
  <c r="RWM471" i="5" s="1"/>
  <c r="RWO471" i="5" s="1"/>
  <c r="RWQ471" i="5" s="1"/>
  <c r="RWS471" i="5" s="1"/>
  <c r="RWU471" i="5" s="1"/>
  <c r="RWW471" i="5" s="1"/>
  <c r="RWY471" i="5" s="1"/>
  <c r="RXA471" i="5" s="1"/>
  <c r="RXC471" i="5" s="1"/>
  <c r="RXE471" i="5" s="1"/>
  <c r="RXG471" i="5" s="1"/>
  <c r="RXI471" i="5" s="1"/>
  <c r="RXK471" i="5" s="1"/>
  <c r="RXM471" i="5" s="1"/>
  <c r="RXO471" i="5" s="1"/>
  <c r="RXQ471" i="5" s="1"/>
  <c r="RXS471" i="5" s="1"/>
  <c r="RXU471" i="5" s="1"/>
  <c r="RXW471" i="5" s="1"/>
  <c r="RXY471" i="5" s="1"/>
  <c r="RYA471" i="5" s="1"/>
  <c r="RYC471" i="5" s="1"/>
  <c r="RYE471" i="5" s="1"/>
  <c r="RYG471" i="5" s="1"/>
  <c r="RYI471" i="5" s="1"/>
  <c r="RYK471" i="5" s="1"/>
  <c r="RYM471" i="5" s="1"/>
  <c r="RYO471" i="5" s="1"/>
  <c r="RYQ471" i="5" s="1"/>
  <c r="RYS471" i="5" s="1"/>
  <c r="RYU471" i="5" s="1"/>
  <c r="RYW471" i="5" s="1"/>
  <c r="RYY471" i="5" s="1"/>
  <c r="RZA471" i="5" s="1"/>
  <c r="RZC471" i="5" s="1"/>
  <c r="RZE471" i="5" s="1"/>
  <c r="RZG471" i="5" s="1"/>
  <c r="RZI471" i="5" s="1"/>
  <c r="RZK471" i="5" s="1"/>
  <c r="RZM471" i="5" s="1"/>
  <c r="RZO471" i="5" s="1"/>
  <c r="RZQ471" i="5" s="1"/>
  <c r="RZS471" i="5" s="1"/>
  <c r="RZU471" i="5" s="1"/>
  <c r="RZW471" i="5" s="1"/>
  <c r="RZY471" i="5" s="1"/>
  <c r="SAA471" i="5" s="1"/>
  <c r="SAC471" i="5" s="1"/>
  <c r="SAE471" i="5" s="1"/>
  <c r="SAG471" i="5" s="1"/>
  <c r="SAI471" i="5" s="1"/>
  <c r="SAK471" i="5" s="1"/>
  <c r="SAM471" i="5" s="1"/>
  <c r="SAO471" i="5" s="1"/>
  <c r="SAQ471" i="5" s="1"/>
  <c r="SAS471" i="5" s="1"/>
  <c r="SAU471" i="5" s="1"/>
  <c r="SAW471" i="5" s="1"/>
  <c r="SAY471" i="5" s="1"/>
  <c r="SBA471" i="5" s="1"/>
  <c r="SBC471" i="5" s="1"/>
  <c r="SBE471" i="5" s="1"/>
  <c r="SBG471" i="5" s="1"/>
  <c r="SBI471" i="5" s="1"/>
  <c r="SBK471" i="5" s="1"/>
  <c r="SBM471" i="5" s="1"/>
  <c r="SBO471" i="5" s="1"/>
  <c r="SBQ471" i="5" s="1"/>
  <c r="SBS471" i="5" s="1"/>
  <c r="SBU471" i="5" s="1"/>
  <c r="SBW471" i="5" s="1"/>
  <c r="SBY471" i="5" s="1"/>
  <c r="SCA471" i="5" s="1"/>
  <c r="SCC471" i="5" s="1"/>
  <c r="SCE471" i="5" s="1"/>
  <c r="SCG471" i="5" s="1"/>
  <c r="SCI471" i="5" s="1"/>
  <c r="SCK471" i="5" s="1"/>
  <c r="SCM471" i="5" s="1"/>
  <c r="SCO471" i="5" s="1"/>
  <c r="SCQ471" i="5" s="1"/>
  <c r="SCS471" i="5" s="1"/>
  <c r="SCU471" i="5" s="1"/>
  <c r="SCW471" i="5" s="1"/>
  <c r="SCY471" i="5" s="1"/>
  <c r="SDA471" i="5" s="1"/>
  <c r="SDC471" i="5" s="1"/>
  <c r="SDE471" i="5" s="1"/>
  <c r="SDG471" i="5" s="1"/>
  <c r="SDI471" i="5" s="1"/>
  <c r="SDK471" i="5" s="1"/>
  <c r="SDM471" i="5" s="1"/>
  <c r="SDO471" i="5" s="1"/>
  <c r="SDQ471" i="5" s="1"/>
  <c r="SDS471" i="5" s="1"/>
  <c r="SDU471" i="5" s="1"/>
  <c r="SDW471" i="5" s="1"/>
  <c r="SDY471" i="5" s="1"/>
  <c r="SEA471" i="5" s="1"/>
  <c r="SEC471" i="5" s="1"/>
  <c r="SEE471" i="5" s="1"/>
  <c r="SEG471" i="5" s="1"/>
  <c r="SEI471" i="5" s="1"/>
  <c r="SEK471" i="5" s="1"/>
  <c r="SEM471" i="5" s="1"/>
  <c r="SEO471" i="5" s="1"/>
  <c r="SEQ471" i="5" s="1"/>
  <c r="SES471" i="5" s="1"/>
  <c r="SEU471" i="5" s="1"/>
  <c r="SEW471" i="5" s="1"/>
  <c r="SEY471" i="5" s="1"/>
  <c r="SFA471" i="5" s="1"/>
  <c r="SFC471" i="5" s="1"/>
  <c r="SFE471" i="5" s="1"/>
  <c r="SFG471" i="5" s="1"/>
  <c r="SFI471" i="5" s="1"/>
  <c r="SFK471" i="5" s="1"/>
  <c r="SFM471" i="5" s="1"/>
  <c r="SFO471" i="5" s="1"/>
  <c r="SFQ471" i="5" s="1"/>
  <c r="SFS471" i="5" s="1"/>
  <c r="SFU471" i="5" s="1"/>
  <c r="SFW471" i="5" s="1"/>
  <c r="SFY471" i="5" s="1"/>
  <c r="SGA471" i="5" s="1"/>
  <c r="SGC471" i="5" s="1"/>
  <c r="SGE471" i="5" s="1"/>
  <c r="SGG471" i="5" s="1"/>
  <c r="SGI471" i="5" s="1"/>
  <c r="SGK471" i="5" s="1"/>
  <c r="SGM471" i="5" s="1"/>
  <c r="SGO471" i="5" s="1"/>
  <c r="SGQ471" i="5" s="1"/>
  <c r="SGS471" i="5" s="1"/>
  <c r="SGU471" i="5" s="1"/>
  <c r="SGW471" i="5" s="1"/>
  <c r="SGY471" i="5" s="1"/>
  <c r="SHA471" i="5" s="1"/>
  <c r="SHC471" i="5" s="1"/>
  <c r="SHE471" i="5" s="1"/>
  <c r="SHG471" i="5" s="1"/>
  <c r="SHI471" i="5" s="1"/>
  <c r="SHK471" i="5" s="1"/>
  <c r="SHM471" i="5" s="1"/>
  <c r="SHO471" i="5" s="1"/>
  <c r="SHQ471" i="5" s="1"/>
  <c r="SHS471" i="5" s="1"/>
  <c r="SHU471" i="5" s="1"/>
  <c r="SHW471" i="5" s="1"/>
  <c r="SHY471" i="5" s="1"/>
  <c r="SIA471" i="5" s="1"/>
  <c r="SIC471" i="5" s="1"/>
  <c r="SIE471" i="5" s="1"/>
  <c r="SIG471" i="5" s="1"/>
  <c r="SII471" i="5" s="1"/>
  <c r="SIK471" i="5" s="1"/>
  <c r="SIM471" i="5" s="1"/>
  <c r="SIO471" i="5" s="1"/>
  <c r="SIQ471" i="5" s="1"/>
  <c r="SIS471" i="5" s="1"/>
  <c r="SIU471" i="5" s="1"/>
  <c r="SIW471" i="5" s="1"/>
  <c r="SIY471" i="5" s="1"/>
  <c r="SJA471" i="5" s="1"/>
  <c r="SJC471" i="5" s="1"/>
  <c r="SJE471" i="5" s="1"/>
  <c r="SJG471" i="5" s="1"/>
  <c r="SJI471" i="5" s="1"/>
  <c r="SJK471" i="5" s="1"/>
  <c r="SJM471" i="5" s="1"/>
  <c r="SJO471" i="5" s="1"/>
  <c r="SJQ471" i="5" s="1"/>
  <c r="SJS471" i="5" s="1"/>
  <c r="SJU471" i="5" s="1"/>
  <c r="SJW471" i="5" s="1"/>
  <c r="SJY471" i="5" s="1"/>
  <c r="SKA471" i="5" s="1"/>
  <c r="SKC471" i="5" s="1"/>
  <c r="SKE471" i="5" s="1"/>
  <c r="SKG471" i="5" s="1"/>
  <c r="SKI471" i="5" s="1"/>
  <c r="SKK471" i="5" s="1"/>
  <c r="SKM471" i="5" s="1"/>
  <c r="SKO471" i="5" s="1"/>
  <c r="SKQ471" i="5" s="1"/>
  <c r="SKS471" i="5" s="1"/>
  <c r="SKU471" i="5" s="1"/>
  <c r="SKW471" i="5" s="1"/>
  <c r="SKY471" i="5" s="1"/>
  <c r="SLA471" i="5" s="1"/>
  <c r="SLC471" i="5" s="1"/>
  <c r="SLE471" i="5" s="1"/>
  <c r="SLG471" i="5" s="1"/>
  <c r="SLI471" i="5" s="1"/>
  <c r="SLK471" i="5" s="1"/>
  <c r="SLM471" i="5" s="1"/>
  <c r="SLO471" i="5" s="1"/>
  <c r="SLQ471" i="5" s="1"/>
  <c r="SLS471" i="5" s="1"/>
  <c r="SLU471" i="5" s="1"/>
  <c r="SLW471" i="5" s="1"/>
  <c r="SLY471" i="5" s="1"/>
  <c r="SMA471" i="5" s="1"/>
  <c r="SMC471" i="5" s="1"/>
  <c r="SME471" i="5" s="1"/>
  <c r="SMG471" i="5" s="1"/>
  <c r="SMI471" i="5" s="1"/>
  <c r="SMK471" i="5" s="1"/>
  <c r="SMM471" i="5" s="1"/>
  <c r="SMO471" i="5" s="1"/>
  <c r="SMQ471" i="5" s="1"/>
  <c r="SMS471" i="5" s="1"/>
  <c r="SMU471" i="5" s="1"/>
  <c r="SMW471" i="5" s="1"/>
  <c r="SMY471" i="5" s="1"/>
  <c r="SNA471" i="5" s="1"/>
  <c r="SNC471" i="5" s="1"/>
  <c r="SNE471" i="5" s="1"/>
  <c r="SNG471" i="5" s="1"/>
  <c r="SNI471" i="5" s="1"/>
  <c r="SNK471" i="5" s="1"/>
  <c r="SNM471" i="5" s="1"/>
  <c r="SNO471" i="5" s="1"/>
  <c r="SNQ471" i="5" s="1"/>
  <c r="SNS471" i="5" s="1"/>
  <c r="SNU471" i="5" s="1"/>
  <c r="SNW471" i="5" s="1"/>
  <c r="SNY471" i="5" s="1"/>
  <c r="SOA471" i="5" s="1"/>
  <c r="SOC471" i="5" s="1"/>
  <c r="SOE471" i="5" s="1"/>
  <c r="SOG471" i="5" s="1"/>
  <c r="SOI471" i="5" s="1"/>
  <c r="SOK471" i="5" s="1"/>
  <c r="SOM471" i="5" s="1"/>
  <c r="SOO471" i="5" s="1"/>
  <c r="SOQ471" i="5" s="1"/>
  <c r="SOS471" i="5" s="1"/>
  <c r="SOU471" i="5" s="1"/>
  <c r="SOW471" i="5" s="1"/>
  <c r="SOY471" i="5" s="1"/>
  <c r="SPA471" i="5" s="1"/>
  <c r="SPC471" i="5" s="1"/>
  <c r="SPE471" i="5" s="1"/>
  <c r="SPG471" i="5" s="1"/>
  <c r="SPI471" i="5" s="1"/>
  <c r="SPK471" i="5" s="1"/>
  <c r="SPM471" i="5" s="1"/>
  <c r="SPO471" i="5" s="1"/>
  <c r="SPQ471" i="5" s="1"/>
  <c r="SPS471" i="5" s="1"/>
  <c r="SPU471" i="5" s="1"/>
  <c r="SPW471" i="5" s="1"/>
  <c r="SPY471" i="5" s="1"/>
  <c r="SQA471" i="5" s="1"/>
  <c r="SQC471" i="5" s="1"/>
  <c r="SQE471" i="5" s="1"/>
  <c r="SQG471" i="5" s="1"/>
  <c r="SQI471" i="5" s="1"/>
  <c r="SQK471" i="5" s="1"/>
  <c r="SQM471" i="5" s="1"/>
  <c r="SQO471" i="5" s="1"/>
  <c r="SQQ471" i="5" s="1"/>
  <c r="SQS471" i="5" s="1"/>
  <c r="SQU471" i="5" s="1"/>
  <c r="SQW471" i="5" s="1"/>
  <c r="SQY471" i="5" s="1"/>
  <c r="SRA471" i="5" s="1"/>
  <c r="SRC471" i="5" s="1"/>
  <c r="SRE471" i="5" s="1"/>
  <c r="SRG471" i="5" s="1"/>
  <c r="SRI471" i="5" s="1"/>
  <c r="SRK471" i="5" s="1"/>
  <c r="SRM471" i="5" s="1"/>
  <c r="SRO471" i="5" s="1"/>
  <c r="SRQ471" i="5" s="1"/>
  <c r="SRS471" i="5" s="1"/>
  <c r="SRU471" i="5" s="1"/>
  <c r="SRW471" i="5" s="1"/>
  <c r="SRY471" i="5" s="1"/>
  <c r="SSA471" i="5" s="1"/>
  <c r="SSC471" i="5" s="1"/>
  <c r="SSE471" i="5" s="1"/>
  <c r="SSG471" i="5" s="1"/>
  <c r="SSI471" i="5" s="1"/>
  <c r="SSK471" i="5" s="1"/>
  <c r="SSM471" i="5" s="1"/>
  <c r="SSO471" i="5" s="1"/>
  <c r="SSQ471" i="5" s="1"/>
  <c r="SSS471" i="5" s="1"/>
  <c r="SSU471" i="5" s="1"/>
  <c r="SSW471" i="5" s="1"/>
  <c r="SSY471" i="5" s="1"/>
  <c r="STA471" i="5" s="1"/>
  <c r="STC471" i="5" s="1"/>
  <c r="STE471" i="5" s="1"/>
  <c r="STG471" i="5" s="1"/>
  <c r="STI471" i="5" s="1"/>
  <c r="STK471" i="5" s="1"/>
  <c r="STM471" i="5" s="1"/>
  <c r="STO471" i="5" s="1"/>
  <c r="STQ471" i="5" s="1"/>
  <c r="STS471" i="5" s="1"/>
  <c r="STU471" i="5" s="1"/>
  <c r="STW471" i="5" s="1"/>
  <c r="STY471" i="5" s="1"/>
  <c r="SUA471" i="5" s="1"/>
  <c r="SUC471" i="5" s="1"/>
  <c r="SUE471" i="5" s="1"/>
  <c r="SUG471" i="5" s="1"/>
  <c r="SUI471" i="5" s="1"/>
  <c r="SUK471" i="5" s="1"/>
  <c r="SUM471" i="5" s="1"/>
  <c r="SUO471" i="5" s="1"/>
  <c r="SUQ471" i="5" s="1"/>
  <c r="SUS471" i="5" s="1"/>
  <c r="SUU471" i="5" s="1"/>
  <c r="SUW471" i="5" s="1"/>
  <c r="SUY471" i="5" s="1"/>
  <c r="SVA471" i="5" s="1"/>
  <c r="SVC471" i="5" s="1"/>
  <c r="SVE471" i="5" s="1"/>
  <c r="SVG471" i="5" s="1"/>
  <c r="SVI471" i="5" s="1"/>
  <c r="SVK471" i="5" s="1"/>
  <c r="SVM471" i="5" s="1"/>
  <c r="SVO471" i="5" s="1"/>
  <c r="SVQ471" i="5" s="1"/>
  <c r="SVS471" i="5" s="1"/>
  <c r="SVU471" i="5" s="1"/>
  <c r="SVW471" i="5" s="1"/>
  <c r="SVY471" i="5" s="1"/>
  <c r="SWA471" i="5" s="1"/>
  <c r="SWC471" i="5" s="1"/>
  <c r="SWE471" i="5" s="1"/>
  <c r="SWG471" i="5" s="1"/>
  <c r="SWI471" i="5" s="1"/>
  <c r="SWK471" i="5" s="1"/>
  <c r="SWM471" i="5" s="1"/>
  <c r="SWO471" i="5" s="1"/>
  <c r="SWQ471" i="5" s="1"/>
  <c r="SWS471" i="5" s="1"/>
  <c r="SWU471" i="5" s="1"/>
  <c r="SWW471" i="5" s="1"/>
  <c r="SWY471" i="5" s="1"/>
  <c r="SXA471" i="5" s="1"/>
  <c r="SXC471" i="5" s="1"/>
  <c r="SXE471" i="5" s="1"/>
  <c r="SXG471" i="5" s="1"/>
  <c r="SXI471" i="5" s="1"/>
  <c r="SXK471" i="5" s="1"/>
  <c r="SXM471" i="5" s="1"/>
  <c r="SXO471" i="5" s="1"/>
  <c r="SXQ471" i="5" s="1"/>
  <c r="SXS471" i="5" s="1"/>
  <c r="SXU471" i="5" s="1"/>
  <c r="SXW471" i="5" s="1"/>
  <c r="SXY471" i="5" s="1"/>
  <c r="SYA471" i="5" s="1"/>
  <c r="SYC471" i="5" s="1"/>
  <c r="SYE471" i="5" s="1"/>
  <c r="SYG471" i="5" s="1"/>
  <c r="SYI471" i="5" s="1"/>
  <c r="SYK471" i="5" s="1"/>
  <c r="SYM471" i="5" s="1"/>
  <c r="SYO471" i="5" s="1"/>
  <c r="SYQ471" i="5" s="1"/>
  <c r="SYS471" i="5" s="1"/>
  <c r="SYU471" i="5" s="1"/>
  <c r="SYW471" i="5" s="1"/>
  <c r="SYY471" i="5" s="1"/>
  <c r="SZA471" i="5" s="1"/>
  <c r="SZC471" i="5" s="1"/>
  <c r="SZE471" i="5" s="1"/>
  <c r="SZG471" i="5" s="1"/>
  <c r="SZI471" i="5" s="1"/>
  <c r="SZK471" i="5" s="1"/>
  <c r="SZM471" i="5" s="1"/>
  <c r="SZO471" i="5" s="1"/>
  <c r="SZQ471" i="5" s="1"/>
  <c r="SZS471" i="5" s="1"/>
  <c r="SZU471" i="5" s="1"/>
  <c r="SZW471" i="5" s="1"/>
  <c r="SZY471" i="5" s="1"/>
  <c r="TAA471" i="5" s="1"/>
  <c r="TAC471" i="5" s="1"/>
  <c r="TAE471" i="5" s="1"/>
  <c r="TAG471" i="5" s="1"/>
  <c r="TAI471" i="5" s="1"/>
  <c r="TAK471" i="5" s="1"/>
  <c r="TAM471" i="5" s="1"/>
  <c r="TAO471" i="5" s="1"/>
  <c r="TAQ471" i="5" s="1"/>
  <c r="TAS471" i="5" s="1"/>
  <c r="TAU471" i="5" s="1"/>
  <c r="TAW471" i="5" s="1"/>
  <c r="TAY471" i="5" s="1"/>
  <c r="TBA471" i="5" s="1"/>
  <c r="TBC471" i="5" s="1"/>
  <c r="TBE471" i="5" s="1"/>
  <c r="TBG471" i="5" s="1"/>
  <c r="TBI471" i="5" s="1"/>
  <c r="TBK471" i="5" s="1"/>
  <c r="TBM471" i="5" s="1"/>
  <c r="TBO471" i="5" s="1"/>
  <c r="TBQ471" i="5" s="1"/>
  <c r="TBS471" i="5" s="1"/>
  <c r="TBU471" i="5" s="1"/>
  <c r="TBW471" i="5" s="1"/>
  <c r="TBY471" i="5" s="1"/>
  <c r="TCA471" i="5" s="1"/>
  <c r="TCC471" i="5" s="1"/>
  <c r="TCE471" i="5" s="1"/>
  <c r="TCG471" i="5" s="1"/>
  <c r="TCI471" i="5" s="1"/>
  <c r="TCK471" i="5" s="1"/>
  <c r="TCM471" i="5" s="1"/>
  <c r="TCO471" i="5" s="1"/>
  <c r="TCQ471" i="5" s="1"/>
  <c r="TCS471" i="5" s="1"/>
  <c r="TCU471" i="5" s="1"/>
  <c r="TCW471" i="5" s="1"/>
  <c r="TCY471" i="5" s="1"/>
  <c r="TDA471" i="5" s="1"/>
  <c r="TDC471" i="5" s="1"/>
  <c r="TDE471" i="5" s="1"/>
  <c r="TDG471" i="5" s="1"/>
  <c r="TDI471" i="5" s="1"/>
  <c r="TDK471" i="5" s="1"/>
  <c r="TDM471" i="5" s="1"/>
  <c r="TDO471" i="5" s="1"/>
  <c r="TDQ471" i="5" s="1"/>
  <c r="TDS471" i="5" s="1"/>
  <c r="TDU471" i="5" s="1"/>
  <c r="TDW471" i="5" s="1"/>
  <c r="TDY471" i="5" s="1"/>
  <c r="TEA471" i="5" s="1"/>
  <c r="TEC471" i="5" s="1"/>
  <c r="TEE471" i="5" s="1"/>
  <c r="TEG471" i="5" s="1"/>
  <c r="TEI471" i="5" s="1"/>
  <c r="TEK471" i="5" s="1"/>
  <c r="TEM471" i="5" s="1"/>
  <c r="TEO471" i="5" s="1"/>
  <c r="TEQ471" i="5" s="1"/>
  <c r="TES471" i="5" s="1"/>
  <c r="TEU471" i="5" s="1"/>
  <c r="TEW471" i="5" s="1"/>
  <c r="TEY471" i="5" s="1"/>
  <c r="TFA471" i="5" s="1"/>
  <c r="TFC471" i="5" s="1"/>
  <c r="TFE471" i="5" s="1"/>
  <c r="TFG471" i="5" s="1"/>
  <c r="TFI471" i="5" s="1"/>
  <c r="TFK471" i="5" s="1"/>
  <c r="TFM471" i="5" s="1"/>
  <c r="TFO471" i="5" s="1"/>
  <c r="TFQ471" i="5" s="1"/>
  <c r="TFS471" i="5" s="1"/>
  <c r="TFU471" i="5" s="1"/>
  <c r="TFW471" i="5" s="1"/>
  <c r="TFY471" i="5" s="1"/>
  <c r="TGA471" i="5" s="1"/>
  <c r="TGC471" i="5" s="1"/>
  <c r="TGE471" i="5" s="1"/>
  <c r="TGG471" i="5" s="1"/>
  <c r="TGI471" i="5" s="1"/>
  <c r="TGK471" i="5" s="1"/>
  <c r="TGM471" i="5" s="1"/>
  <c r="TGO471" i="5" s="1"/>
  <c r="TGQ471" i="5" s="1"/>
  <c r="TGS471" i="5" s="1"/>
  <c r="TGU471" i="5" s="1"/>
  <c r="TGW471" i="5" s="1"/>
  <c r="TGY471" i="5" s="1"/>
  <c r="THA471" i="5" s="1"/>
  <c r="THC471" i="5" s="1"/>
  <c r="THE471" i="5" s="1"/>
  <c r="THG471" i="5" s="1"/>
  <c r="THI471" i="5" s="1"/>
  <c r="THK471" i="5" s="1"/>
  <c r="THM471" i="5" s="1"/>
  <c r="THO471" i="5" s="1"/>
  <c r="THQ471" i="5" s="1"/>
  <c r="THS471" i="5" s="1"/>
  <c r="THU471" i="5" s="1"/>
  <c r="THW471" i="5" s="1"/>
  <c r="THY471" i="5" s="1"/>
  <c r="TIA471" i="5" s="1"/>
  <c r="TIC471" i="5" s="1"/>
  <c r="TIE471" i="5" s="1"/>
  <c r="TIG471" i="5" s="1"/>
  <c r="TII471" i="5" s="1"/>
  <c r="TIK471" i="5" s="1"/>
  <c r="TIM471" i="5" s="1"/>
  <c r="TIO471" i="5" s="1"/>
  <c r="TIQ471" i="5" s="1"/>
  <c r="TIS471" i="5" s="1"/>
  <c r="TIU471" i="5" s="1"/>
  <c r="TIW471" i="5" s="1"/>
  <c r="TIY471" i="5" s="1"/>
  <c r="TJA471" i="5" s="1"/>
  <c r="TJC471" i="5" s="1"/>
  <c r="TJE471" i="5" s="1"/>
  <c r="TJG471" i="5" s="1"/>
  <c r="TJI471" i="5" s="1"/>
  <c r="TJK471" i="5" s="1"/>
  <c r="TJM471" i="5" s="1"/>
  <c r="TJO471" i="5" s="1"/>
  <c r="TJQ471" i="5" s="1"/>
  <c r="TJS471" i="5" s="1"/>
  <c r="TJU471" i="5" s="1"/>
  <c r="TJW471" i="5" s="1"/>
  <c r="TJY471" i="5" s="1"/>
  <c r="TKA471" i="5" s="1"/>
  <c r="TKC471" i="5" s="1"/>
  <c r="TKE471" i="5" s="1"/>
  <c r="TKG471" i="5" s="1"/>
  <c r="TKI471" i="5" s="1"/>
  <c r="TKK471" i="5" s="1"/>
  <c r="TKM471" i="5" s="1"/>
  <c r="TKO471" i="5" s="1"/>
  <c r="TKQ471" i="5" s="1"/>
  <c r="TKS471" i="5" s="1"/>
  <c r="TKU471" i="5" s="1"/>
  <c r="TKW471" i="5" s="1"/>
  <c r="TKY471" i="5" s="1"/>
  <c r="TLA471" i="5" s="1"/>
  <c r="TLC471" i="5" s="1"/>
  <c r="TLE471" i="5" s="1"/>
  <c r="TLG471" i="5" s="1"/>
  <c r="TLI471" i="5" s="1"/>
  <c r="TLK471" i="5" s="1"/>
  <c r="TLM471" i="5" s="1"/>
  <c r="TLO471" i="5" s="1"/>
  <c r="TLQ471" i="5" s="1"/>
  <c r="TLS471" i="5" s="1"/>
  <c r="TLU471" i="5" s="1"/>
  <c r="TLW471" i="5" s="1"/>
  <c r="TLY471" i="5" s="1"/>
  <c r="TMA471" i="5" s="1"/>
  <c r="TMC471" i="5" s="1"/>
  <c r="TME471" i="5" s="1"/>
  <c r="TMG471" i="5" s="1"/>
  <c r="TMI471" i="5" s="1"/>
  <c r="TMK471" i="5" s="1"/>
  <c r="TMM471" i="5" s="1"/>
  <c r="TMO471" i="5" s="1"/>
  <c r="TMQ471" i="5" s="1"/>
  <c r="TMS471" i="5" s="1"/>
  <c r="TMU471" i="5" s="1"/>
  <c r="TMW471" i="5" s="1"/>
  <c r="TMY471" i="5" s="1"/>
  <c r="TNA471" i="5" s="1"/>
  <c r="TNC471" i="5" s="1"/>
  <c r="TNE471" i="5" s="1"/>
  <c r="TNG471" i="5" s="1"/>
  <c r="TNI471" i="5" s="1"/>
  <c r="TNK471" i="5" s="1"/>
  <c r="TNM471" i="5" s="1"/>
  <c r="TNO471" i="5" s="1"/>
  <c r="TNQ471" i="5" s="1"/>
  <c r="TNS471" i="5" s="1"/>
  <c r="TNU471" i="5" s="1"/>
  <c r="TNW471" i="5" s="1"/>
  <c r="TNY471" i="5" s="1"/>
  <c r="TOA471" i="5" s="1"/>
  <c r="TOC471" i="5" s="1"/>
  <c r="TOE471" i="5" s="1"/>
  <c r="TOG471" i="5" s="1"/>
  <c r="TOI471" i="5" s="1"/>
  <c r="TOK471" i="5" s="1"/>
  <c r="TOM471" i="5" s="1"/>
  <c r="TOO471" i="5" s="1"/>
  <c r="TOQ471" i="5" s="1"/>
  <c r="TOS471" i="5" s="1"/>
  <c r="TOU471" i="5" s="1"/>
  <c r="TOW471" i="5" s="1"/>
  <c r="TOY471" i="5" s="1"/>
  <c r="TPA471" i="5" s="1"/>
  <c r="TPC471" i="5" s="1"/>
  <c r="TPE471" i="5" s="1"/>
  <c r="TPG471" i="5" s="1"/>
  <c r="TPI471" i="5" s="1"/>
  <c r="TPK471" i="5" s="1"/>
  <c r="TPM471" i="5" s="1"/>
  <c r="TPO471" i="5" s="1"/>
  <c r="TPQ471" i="5" s="1"/>
  <c r="TPS471" i="5" s="1"/>
  <c r="TPU471" i="5" s="1"/>
  <c r="TPW471" i="5" s="1"/>
  <c r="TPY471" i="5" s="1"/>
  <c r="TQA471" i="5" s="1"/>
  <c r="TQC471" i="5" s="1"/>
  <c r="TQE471" i="5" s="1"/>
  <c r="TQG471" i="5" s="1"/>
  <c r="TQI471" i="5" s="1"/>
  <c r="TQK471" i="5" s="1"/>
  <c r="TQM471" i="5" s="1"/>
  <c r="TQO471" i="5" s="1"/>
  <c r="TQQ471" i="5" s="1"/>
  <c r="TQS471" i="5" s="1"/>
  <c r="TQU471" i="5" s="1"/>
  <c r="TQW471" i="5" s="1"/>
  <c r="TQY471" i="5" s="1"/>
  <c r="TRA471" i="5" s="1"/>
  <c r="TRC471" i="5" s="1"/>
  <c r="TRE471" i="5" s="1"/>
  <c r="TRG471" i="5" s="1"/>
  <c r="TRI471" i="5" s="1"/>
  <c r="TRK471" i="5" s="1"/>
  <c r="TRM471" i="5" s="1"/>
  <c r="TRO471" i="5" s="1"/>
  <c r="TRQ471" i="5" s="1"/>
  <c r="TRS471" i="5" s="1"/>
  <c r="TRU471" i="5" s="1"/>
  <c r="TRW471" i="5" s="1"/>
  <c r="TRY471" i="5" s="1"/>
  <c r="TSA471" i="5" s="1"/>
  <c r="TSC471" i="5" s="1"/>
  <c r="TSE471" i="5" s="1"/>
  <c r="TSG471" i="5" s="1"/>
  <c r="TSI471" i="5" s="1"/>
  <c r="TSK471" i="5" s="1"/>
  <c r="TSM471" i="5" s="1"/>
  <c r="TSO471" i="5" s="1"/>
  <c r="TSQ471" i="5" s="1"/>
  <c r="TSS471" i="5" s="1"/>
  <c r="TSU471" i="5" s="1"/>
  <c r="TSW471" i="5" s="1"/>
  <c r="TSY471" i="5" s="1"/>
  <c r="TTA471" i="5" s="1"/>
  <c r="TTC471" i="5" s="1"/>
  <c r="TTE471" i="5" s="1"/>
  <c r="TTG471" i="5" s="1"/>
  <c r="TTI471" i="5" s="1"/>
  <c r="TTK471" i="5" s="1"/>
  <c r="TTM471" i="5" s="1"/>
  <c r="TTO471" i="5" s="1"/>
  <c r="TTQ471" i="5" s="1"/>
  <c r="TTS471" i="5" s="1"/>
  <c r="TTU471" i="5" s="1"/>
  <c r="TTW471" i="5" s="1"/>
  <c r="TTY471" i="5" s="1"/>
  <c r="TUA471" i="5" s="1"/>
  <c r="TUC471" i="5" s="1"/>
  <c r="TUE471" i="5" s="1"/>
  <c r="TUG471" i="5" s="1"/>
  <c r="TUI471" i="5" s="1"/>
  <c r="TUK471" i="5" s="1"/>
  <c r="TUM471" i="5" s="1"/>
  <c r="TUO471" i="5" s="1"/>
  <c r="TUQ471" i="5" s="1"/>
  <c r="TUS471" i="5" s="1"/>
  <c r="TUU471" i="5" s="1"/>
  <c r="TUW471" i="5" s="1"/>
  <c r="TUY471" i="5" s="1"/>
  <c r="TVA471" i="5" s="1"/>
  <c r="TVC471" i="5" s="1"/>
  <c r="TVE471" i="5" s="1"/>
  <c r="TVG471" i="5" s="1"/>
  <c r="TVI471" i="5" s="1"/>
  <c r="TVK471" i="5" s="1"/>
  <c r="TVM471" i="5" s="1"/>
  <c r="TVO471" i="5" s="1"/>
  <c r="TVQ471" i="5" s="1"/>
  <c r="TVS471" i="5" s="1"/>
  <c r="TVU471" i="5" s="1"/>
  <c r="TVW471" i="5" s="1"/>
  <c r="TVY471" i="5" s="1"/>
  <c r="TWA471" i="5" s="1"/>
  <c r="TWC471" i="5" s="1"/>
  <c r="TWE471" i="5" s="1"/>
  <c r="TWG471" i="5" s="1"/>
  <c r="TWI471" i="5" s="1"/>
  <c r="TWK471" i="5" s="1"/>
  <c r="TWM471" i="5" s="1"/>
  <c r="TWO471" i="5" s="1"/>
  <c r="TWQ471" i="5" s="1"/>
  <c r="TWS471" i="5" s="1"/>
  <c r="TWU471" i="5" s="1"/>
  <c r="TWW471" i="5" s="1"/>
  <c r="TWY471" i="5" s="1"/>
  <c r="TXA471" i="5" s="1"/>
  <c r="TXC471" i="5" s="1"/>
  <c r="TXE471" i="5" s="1"/>
  <c r="TXG471" i="5" s="1"/>
  <c r="TXI471" i="5" s="1"/>
  <c r="TXK471" i="5" s="1"/>
  <c r="TXM471" i="5" s="1"/>
  <c r="TXO471" i="5" s="1"/>
  <c r="TXQ471" i="5" s="1"/>
  <c r="TXS471" i="5" s="1"/>
  <c r="TXU471" i="5" s="1"/>
  <c r="TXW471" i="5" s="1"/>
  <c r="TXY471" i="5" s="1"/>
  <c r="TYA471" i="5" s="1"/>
  <c r="TYC471" i="5" s="1"/>
  <c r="TYE471" i="5" s="1"/>
  <c r="TYG471" i="5" s="1"/>
  <c r="TYI471" i="5" s="1"/>
  <c r="TYK471" i="5" s="1"/>
  <c r="TYM471" i="5" s="1"/>
  <c r="TYO471" i="5" s="1"/>
  <c r="TYQ471" i="5" s="1"/>
  <c r="TYS471" i="5" s="1"/>
  <c r="TYU471" i="5" s="1"/>
  <c r="TYW471" i="5" s="1"/>
  <c r="TYY471" i="5" s="1"/>
  <c r="TZA471" i="5" s="1"/>
  <c r="TZC471" i="5" s="1"/>
  <c r="TZE471" i="5" s="1"/>
  <c r="TZG471" i="5" s="1"/>
  <c r="TZI471" i="5" s="1"/>
  <c r="TZK471" i="5" s="1"/>
  <c r="TZM471" i="5" s="1"/>
  <c r="TZO471" i="5" s="1"/>
  <c r="TZQ471" i="5" s="1"/>
  <c r="TZS471" i="5" s="1"/>
  <c r="TZU471" i="5" s="1"/>
  <c r="TZW471" i="5" s="1"/>
  <c r="TZY471" i="5" s="1"/>
  <c r="UAA471" i="5" s="1"/>
  <c r="UAC471" i="5" s="1"/>
  <c r="UAE471" i="5" s="1"/>
  <c r="UAG471" i="5" s="1"/>
  <c r="UAI471" i="5" s="1"/>
  <c r="UAK471" i="5" s="1"/>
  <c r="UAM471" i="5" s="1"/>
  <c r="UAO471" i="5" s="1"/>
  <c r="UAQ471" i="5" s="1"/>
  <c r="UAS471" i="5" s="1"/>
  <c r="UAU471" i="5" s="1"/>
  <c r="UAW471" i="5" s="1"/>
  <c r="UAY471" i="5" s="1"/>
  <c r="UBA471" i="5" s="1"/>
  <c r="UBC471" i="5" s="1"/>
  <c r="UBE471" i="5" s="1"/>
  <c r="UBG471" i="5" s="1"/>
  <c r="UBI471" i="5" s="1"/>
  <c r="UBK471" i="5" s="1"/>
  <c r="UBM471" i="5" s="1"/>
  <c r="UBO471" i="5" s="1"/>
  <c r="UBQ471" i="5" s="1"/>
  <c r="UBS471" i="5" s="1"/>
  <c r="UBU471" i="5" s="1"/>
  <c r="UBW471" i="5" s="1"/>
  <c r="UBY471" i="5" s="1"/>
  <c r="UCA471" i="5" s="1"/>
  <c r="UCC471" i="5" s="1"/>
  <c r="UCE471" i="5" s="1"/>
  <c r="UCG471" i="5" s="1"/>
  <c r="UCI471" i="5" s="1"/>
  <c r="UCK471" i="5" s="1"/>
  <c r="UCM471" i="5" s="1"/>
  <c r="UCO471" i="5" s="1"/>
  <c r="UCQ471" i="5" s="1"/>
  <c r="UCS471" i="5" s="1"/>
  <c r="UCU471" i="5" s="1"/>
  <c r="UCW471" i="5" s="1"/>
  <c r="UCY471" i="5" s="1"/>
  <c r="UDA471" i="5" s="1"/>
  <c r="UDC471" i="5" s="1"/>
  <c r="UDE471" i="5" s="1"/>
  <c r="UDG471" i="5" s="1"/>
  <c r="UDI471" i="5" s="1"/>
  <c r="UDK471" i="5" s="1"/>
  <c r="UDM471" i="5" s="1"/>
  <c r="UDO471" i="5" s="1"/>
  <c r="UDQ471" i="5" s="1"/>
  <c r="UDS471" i="5" s="1"/>
  <c r="UDU471" i="5" s="1"/>
  <c r="UDW471" i="5" s="1"/>
  <c r="UDY471" i="5" s="1"/>
  <c r="UEA471" i="5" s="1"/>
  <c r="UEC471" i="5" s="1"/>
  <c r="UEE471" i="5" s="1"/>
  <c r="UEG471" i="5" s="1"/>
  <c r="UEI471" i="5" s="1"/>
  <c r="UEK471" i="5" s="1"/>
  <c r="UEM471" i="5" s="1"/>
  <c r="UEO471" i="5" s="1"/>
  <c r="UEQ471" i="5" s="1"/>
  <c r="UES471" i="5" s="1"/>
  <c r="UEU471" i="5" s="1"/>
  <c r="UEW471" i="5" s="1"/>
  <c r="UEY471" i="5" s="1"/>
  <c r="UFA471" i="5" s="1"/>
  <c r="UFC471" i="5" s="1"/>
  <c r="UFE471" i="5" s="1"/>
  <c r="UFG471" i="5" s="1"/>
  <c r="UFI471" i="5" s="1"/>
  <c r="UFK471" i="5" s="1"/>
  <c r="UFM471" i="5" s="1"/>
  <c r="UFO471" i="5" s="1"/>
  <c r="UFQ471" i="5" s="1"/>
  <c r="UFS471" i="5" s="1"/>
  <c r="UFU471" i="5" s="1"/>
  <c r="UFW471" i="5" s="1"/>
  <c r="UFY471" i="5" s="1"/>
  <c r="UGA471" i="5" s="1"/>
  <c r="UGC471" i="5" s="1"/>
  <c r="UGE471" i="5" s="1"/>
  <c r="UGG471" i="5" s="1"/>
  <c r="UGI471" i="5" s="1"/>
  <c r="UGK471" i="5" s="1"/>
  <c r="UGM471" i="5" s="1"/>
  <c r="UGO471" i="5" s="1"/>
  <c r="UGQ471" i="5" s="1"/>
  <c r="UGS471" i="5" s="1"/>
  <c r="UGU471" i="5" s="1"/>
  <c r="UGW471" i="5" s="1"/>
  <c r="UGY471" i="5" s="1"/>
  <c r="UHA471" i="5" s="1"/>
  <c r="UHC471" i="5" s="1"/>
  <c r="UHE471" i="5" s="1"/>
  <c r="UHG471" i="5" s="1"/>
  <c r="UHI471" i="5" s="1"/>
  <c r="UHK471" i="5" s="1"/>
  <c r="UHM471" i="5" s="1"/>
  <c r="UHO471" i="5" s="1"/>
  <c r="UHQ471" i="5" s="1"/>
  <c r="UHS471" i="5" s="1"/>
  <c r="UHU471" i="5" s="1"/>
  <c r="UHW471" i="5" s="1"/>
  <c r="UHY471" i="5" s="1"/>
  <c r="UIA471" i="5" s="1"/>
  <c r="UIC471" i="5" s="1"/>
  <c r="UIE471" i="5" s="1"/>
  <c r="UIG471" i="5" s="1"/>
  <c r="UII471" i="5" s="1"/>
  <c r="UIK471" i="5" s="1"/>
  <c r="UIM471" i="5" s="1"/>
  <c r="UIO471" i="5" s="1"/>
  <c r="UIQ471" i="5" s="1"/>
  <c r="UIS471" i="5" s="1"/>
  <c r="UIU471" i="5" s="1"/>
  <c r="UIW471" i="5" s="1"/>
  <c r="UIY471" i="5" s="1"/>
  <c r="UJA471" i="5" s="1"/>
  <c r="UJC471" i="5" s="1"/>
  <c r="UJE471" i="5" s="1"/>
  <c r="UJG471" i="5" s="1"/>
  <c r="UJI471" i="5" s="1"/>
  <c r="UJK471" i="5" s="1"/>
  <c r="UJM471" i="5" s="1"/>
  <c r="UJO471" i="5" s="1"/>
  <c r="UJQ471" i="5" s="1"/>
  <c r="UJS471" i="5" s="1"/>
  <c r="UJU471" i="5" s="1"/>
  <c r="UJW471" i="5" s="1"/>
  <c r="UJY471" i="5" s="1"/>
  <c r="UKA471" i="5" s="1"/>
  <c r="UKC471" i="5" s="1"/>
  <c r="UKE471" i="5" s="1"/>
  <c r="UKG471" i="5" s="1"/>
  <c r="UKI471" i="5" s="1"/>
  <c r="UKK471" i="5" s="1"/>
  <c r="UKM471" i="5" s="1"/>
  <c r="UKO471" i="5" s="1"/>
  <c r="UKQ471" i="5" s="1"/>
  <c r="UKS471" i="5" s="1"/>
  <c r="UKU471" i="5" s="1"/>
  <c r="UKW471" i="5" s="1"/>
  <c r="UKY471" i="5" s="1"/>
  <c r="ULA471" i="5" s="1"/>
  <c r="ULC471" i="5" s="1"/>
  <c r="ULE471" i="5" s="1"/>
  <c r="ULG471" i="5" s="1"/>
  <c r="ULI471" i="5" s="1"/>
  <c r="ULK471" i="5" s="1"/>
  <c r="ULM471" i="5" s="1"/>
  <c r="ULO471" i="5" s="1"/>
  <c r="ULQ471" i="5" s="1"/>
  <c r="ULS471" i="5" s="1"/>
  <c r="ULU471" i="5" s="1"/>
  <c r="ULW471" i="5" s="1"/>
  <c r="ULY471" i="5" s="1"/>
  <c r="UMA471" i="5" s="1"/>
  <c r="UMC471" i="5" s="1"/>
  <c r="UME471" i="5" s="1"/>
  <c r="UMG471" i="5" s="1"/>
  <c r="UMI471" i="5" s="1"/>
  <c r="UMK471" i="5" s="1"/>
  <c r="UMM471" i="5" s="1"/>
  <c r="UMO471" i="5" s="1"/>
  <c r="UMQ471" i="5" s="1"/>
  <c r="UMS471" i="5" s="1"/>
  <c r="UMU471" i="5" s="1"/>
  <c r="UMW471" i="5" s="1"/>
  <c r="UMY471" i="5" s="1"/>
  <c r="UNA471" i="5" s="1"/>
  <c r="UNC471" i="5" s="1"/>
  <c r="UNE471" i="5" s="1"/>
  <c r="UNG471" i="5" s="1"/>
  <c r="UNI471" i="5" s="1"/>
  <c r="UNK471" i="5" s="1"/>
  <c r="UNM471" i="5" s="1"/>
  <c r="UNO471" i="5" s="1"/>
  <c r="UNQ471" i="5" s="1"/>
  <c r="UNS471" i="5" s="1"/>
  <c r="UNU471" i="5" s="1"/>
  <c r="UNW471" i="5" s="1"/>
  <c r="UNY471" i="5" s="1"/>
  <c r="UOA471" i="5" s="1"/>
  <c r="UOC471" i="5" s="1"/>
  <c r="UOE471" i="5" s="1"/>
  <c r="UOG471" i="5" s="1"/>
  <c r="UOI471" i="5" s="1"/>
  <c r="UOK471" i="5" s="1"/>
  <c r="UOM471" i="5" s="1"/>
  <c r="UOO471" i="5" s="1"/>
  <c r="UOQ471" i="5" s="1"/>
  <c r="UOS471" i="5" s="1"/>
  <c r="UOU471" i="5" s="1"/>
  <c r="UOW471" i="5" s="1"/>
  <c r="UOY471" i="5" s="1"/>
  <c r="UPA471" i="5" s="1"/>
  <c r="UPC471" i="5" s="1"/>
  <c r="UPE471" i="5" s="1"/>
  <c r="UPG471" i="5" s="1"/>
  <c r="UPI471" i="5" s="1"/>
  <c r="UPK471" i="5" s="1"/>
  <c r="UPM471" i="5" s="1"/>
  <c r="UPO471" i="5" s="1"/>
  <c r="UPQ471" i="5" s="1"/>
  <c r="UPS471" i="5" s="1"/>
  <c r="UPU471" i="5" s="1"/>
  <c r="UPW471" i="5" s="1"/>
  <c r="UPY471" i="5" s="1"/>
  <c r="UQA471" i="5" s="1"/>
  <c r="UQC471" i="5" s="1"/>
  <c r="UQE471" i="5" s="1"/>
  <c r="UQG471" i="5" s="1"/>
  <c r="UQI471" i="5" s="1"/>
  <c r="UQK471" i="5" s="1"/>
  <c r="UQM471" i="5" s="1"/>
  <c r="UQO471" i="5" s="1"/>
  <c r="UQQ471" i="5" s="1"/>
  <c r="UQS471" i="5" s="1"/>
  <c r="UQU471" i="5" s="1"/>
  <c r="UQW471" i="5" s="1"/>
  <c r="UQY471" i="5" s="1"/>
  <c r="URA471" i="5" s="1"/>
  <c r="URC471" i="5" s="1"/>
  <c r="URE471" i="5" s="1"/>
  <c r="URG471" i="5" s="1"/>
  <c r="URI471" i="5" s="1"/>
  <c r="URK471" i="5" s="1"/>
  <c r="URM471" i="5" s="1"/>
  <c r="URO471" i="5" s="1"/>
  <c r="URQ471" i="5" s="1"/>
  <c r="URS471" i="5" s="1"/>
  <c r="URU471" i="5" s="1"/>
  <c r="URW471" i="5" s="1"/>
  <c r="URY471" i="5" s="1"/>
  <c r="USA471" i="5" s="1"/>
  <c r="USC471" i="5" s="1"/>
  <c r="USE471" i="5" s="1"/>
  <c r="USG471" i="5" s="1"/>
  <c r="USI471" i="5" s="1"/>
  <c r="USK471" i="5" s="1"/>
  <c r="USM471" i="5" s="1"/>
  <c r="USO471" i="5" s="1"/>
  <c r="USQ471" i="5" s="1"/>
  <c r="USS471" i="5" s="1"/>
  <c r="USU471" i="5" s="1"/>
  <c r="USW471" i="5" s="1"/>
  <c r="USY471" i="5" s="1"/>
  <c r="UTA471" i="5" s="1"/>
  <c r="UTC471" i="5" s="1"/>
  <c r="UTE471" i="5" s="1"/>
  <c r="UTG471" i="5" s="1"/>
  <c r="UTI471" i="5" s="1"/>
  <c r="UTK471" i="5" s="1"/>
  <c r="UTM471" i="5" s="1"/>
  <c r="UTO471" i="5" s="1"/>
  <c r="UTQ471" i="5" s="1"/>
  <c r="UTS471" i="5" s="1"/>
  <c r="UTU471" i="5" s="1"/>
  <c r="UTW471" i="5" s="1"/>
  <c r="UTY471" i="5" s="1"/>
  <c r="UUA471" i="5" s="1"/>
  <c r="UUC471" i="5" s="1"/>
  <c r="UUE471" i="5" s="1"/>
  <c r="UUG471" i="5" s="1"/>
  <c r="UUI471" i="5" s="1"/>
  <c r="UUK471" i="5" s="1"/>
  <c r="UUM471" i="5" s="1"/>
  <c r="UUO471" i="5" s="1"/>
  <c r="UUQ471" i="5" s="1"/>
  <c r="UUS471" i="5" s="1"/>
  <c r="UUU471" i="5" s="1"/>
  <c r="UUW471" i="5" s="1"/>
  <c r="UUY471" i="5" s="1"/>
  <c r="UVA471" i="5" s="1"/>
  <c r="UVC471" i="5" s="1"/>
  <c r="UVE471" i="5" s="1"/>
  <c r="UVG471" i="5" s="1"/>
  <c r="UVI471" i="5" s="1"/>
  <c r="UVK471" i="5" s="1"/>
  <c r="UVM471" i="5" s="1"/>
  <c r="UVO471" i="5" s="1"/>
  <c r="UVQ471" i="5" s="1"/>
  <c r="UVS471" i="5" s="1"/>
  <c r="UVU471" i="5" s="1"/>
  <c r="UVW471" i="5" s="1"/>
  <c r="UVY471" i="5" s="1"/>
  <c r="UWA471" i="5" s="1"/>
  <c r="UWC471" i="5" s="1"/>
  <c r="UWE471" i="5" s="1"/>
  <c r="UWG471" i="5" s="1"/>
  <c r="UWI471" i="5" s="1"/>
  <c r="UWK471" i="5" s="1"/>
  <c r="UWM471" i="5" s="1"/>
  <c r="UWO471" i="5" s="1"/>
  <c r="UWQ471" i="5" s="1"/>
  <c r="UWS471" i="5" s="1"/>
  <c r="UWU471" i="5" s="1"/>
  <c r="UWW471" i="5" s="1"/>
  <c r="UWY471" i="5" s="1"/>
  <c r="UXA471" i="5" s="1"/>
  <c r="UXC471" i="5" s="1"/>
  <c r="UXE471" i="5" s="1"/>
  <c r="UXG471" i="5" s="1"/>
  <c r="UXI471" i="5" s="1"/>
  <c r="UXK471" i="5" s="1"/>
  <c r="UXM471" i="5" s="1"/>
  <c r="UXO471" i="5" s="1"/>
  <c r="UXQ471" i="5" s="1"/>
  <c r="UXS471" i="5" s="1"/>
  <c r="UXU471" i="5" s="1"/>
  <c r="UXW471" i="5" s="1"/>
  <c r="UXY471" i="5" s="1"/>
  <c r="UYA471" i="5" s="1"/>
  <c r="UYC471" i="5" s="1"/>
  <c r="UYE471" i="5" s="1"/>
  <c r="UYG471" i="5" s="1"/>
  <c r="UYI471" i="5" s="1"/>
  <c r="UYK471" i="5" s="1"/>
  <c r="UYM471" i="5" s="1"/>
  <c r="UYO471" i="5" s="1"/>
  <c r="UYQ471" i="5" s="1"/>
  <c r="UYS471" i="5" s="1"/>
  <c r="UYU471" i="5" s="1"/>
  <c r="UYW471" i="5" s="1"/>
  <c r="UYY471" i="5" s="1"/>
  <c r="UZA471" i="5" s="1"/>
  <c r="UZC471" i="5" s="1"/>
  <c r="UZE471" i="5" s="1"/>
  <c r="UZG471" i="5" s="1"/>
  <c r="UZI471" i="5" s="1"/>
  <c r="UZK471" i="5" s="1"/>
  <c r="UZM471" i="5" s="1"/>
  <c r="UZO471" i="5" s="1"/>
  <c r="UZQ471" i="5" s="1"/>
  <c r="UZS471" i="5" s="1"/>
  <c r="UZU471" i="5" s="1"/>
  <c r="UZW471" i="5" s="1"/>
  <c r="UZY471" i="5" s="1"/>
  <c r="VAA471" i="5" s="1"/>
  <c r="VAC471" i="5" s="1"/>
  <c r="VAE471" i="5" s="1"/>
  <c r="VAG471" i="5" s="1"/>
  <c r="VAI471" i="5" s="1"/>
  <c r="VAK471" i="5" s="1"/>
  <c r="VAM471" i="5" s="1"/>
  <c r="VAO471" i="5" s="1"/>
  <c r="VAQ471" i="5" s="1"/>
  <c r="VAS471" i="5" s="1"/>
  <c r="VAU471" i="5" s="1"/>
  <c r="VAW471" i="5" s="1"/>
  <c r="VAY471" i="5" s="1"/>
  <c r="VBA471" i="5" s="1"/>
  <c r="VBC471" i="5" s="1"/>
  <c r="VBE471" i="5" s="1"/>
  <c r="VBG471" i="5" s="1"/>
  <c r="VBI471" i="5" s="1"/>
  <c r="VBK471" i="5" s="1"/>
  <c r="VBM471" i="5" s="1"/>
  <c r="VBO471" i="5" s="1"/>
  <c r="VBQ471" i="5" s="1"/>
  <c r="VBS471" i="5" s="1"/>
  <c r="VBU471" i="5" s="1"/>
  <c r="VBW471" i="5" s="1"/>
  <c r="VBY471" i="5" s="1"/>
  <c r="VCA471" i="5" s="1"/>
  <c r="VCC471" i="5" s="1"/>
  <c r="VCE471" i="5" s="1"/>
  <c r="VCG471" i="5" s="1"/>
  <c r="VCI471" i="5" s="1"/>
  <c r="VCK471" i="5" s="1"/>
  <c r="VCM471" i="5" s="1"/>
  <c r="VCO471" i="5" s="1"/>
  <c r="VCQ471" i="5" s="1"/>
  <c r="VCS471" i="5" s="1"/>
  <c r="VCU471" i="5" s="1"/>
  <c r="VCW471" i="5" s="1"/>
  <c r="VCY471" i="5" s="1"/>
  <c r="VDA471" i="5" s="1"/>
  <c r="VDC471" i="5" s="1"/>
  <c r="VDE471" i="5" s="1"/>
  <c r="VDG471" i="5" s="1"/>
  <c r="VDI471" i="5" s="1"/>
  <c r="VDK471" i="5" s="1"/>
  <c r="VDM471" i="5" s="1"/>
  <c r="VDO471" i="5" s="1"/>
  <c r="VDQ471" i="5" s="1"/>
  <c r="VDS471" i="5" s="1"/>
  <c r="VDU471" i="5" s="1"/>
  <c r="VDW471" i="5" s="1"/>
  <c r="VDY471" i="5" s="1"/>
  <c r="VEA471" i="5" s="1"/>
  <c r="VEC471" i="5" s="1"/>
  <c r="VEE471" i="5" s="1"/>
  <c r="VEG471" i="5" s="1"/>
  <c r="VEI471" i="5" s="1"/>
  <c r="VEK471" i="5" s="1"/>
  <c r="VEM471" i="5" s="1"/>
  <c r="VEO471" i="5" s="1"/>
  <c r="VEQ471" i="5" s="1"/>
  <c r="VES471" i="5" s="1"/>
  <c r="VEU471" i="5" s="1"/>
  <c r="VEW471" i="5" s="1"/>
  <c r="VEY471" i="5" s="1"/>
  <c r="VFA471" i="5" s="1"/>
  <c r="VFC471" i="5" s="1"/>
  <c r="VFE471" i="5" s="1"/>
  <c r="VFG471" i="5" s="1"/>
  <c r="VFI471" i="5" s="1"/>
  <c r="VFK471" i="5" s="1"/>
  <c r="VFM471" i="5" s="1"/>
  <c r="VFO471" i="5" s="1"/>
  <c r="VFQ471" i="5" s="1"/>
  <c r="VFS471" i="5" s="1"/>
  <c r="VFU471" i="5" s="1"/>
  <c r="VFW471" i="5" s="1"/>
  <c r="VFY471" i="5" s="1"/>
  <c r="VGA471" i="5" s="1"/>
  <c r="VGC471" i="5" s="1"/>
  <c r="VGE471" i="5" s="1"/>
  <c r="VGG471" i="5" s="1"/>
  <c r="VGI471" i="5" s="1"/>
  <c r="VGK471" i="5" s="1"/>
  <c r="VGM471" i="5" s="1"/>
  <c r="VGO471" i="5" s="1"/>
  <c r="VGQ471" i="5" s="1"/>
  <c r="VGS471" i="5" s="1"/>
  <c r="VGU471" i="5" s="1"/>
  <c r="VGW471" i="5" s="1"/>
  <c r="VGY471" i="5" s="1"/>
  <c r="VHA471" i="5" s="1"/>
  <c r="VHC471" i="5" s="1"/>
  <c r="VHE471" i="5" s="1"/>
  <c r="VHG471" i="5" s="1"/>
  <c r="VHI471" i="5" s="1"/>
  <c r="VHK471" i="5" s="1"/>
  <c r="VHM471" i="5" s="1"/>
  <c r="VHO471" i="5" s="1"/>
  <c r="VHQ471" i="5" s="1"/>
  <c r="VHS471" i="5" s="1"/>
  <c r="VHU471" i="5" s="1"/>
  <c r="VHW471" i="5" s="1"/>
  <c r="VHY471" i="5" s="1"/>
  <c r="VIA471" i="5" s="1"/>
  <c r="VIC471" i="5" s="1"/>
  <c r="VIE471" i="5" s="1"/>
  <c r="VIG471" i="5" s="1"/>
  <c r="VII471" i="5" s="1"/>
  <c r="VIK471" i="5" s="1"/>
  <c r="VIM471" i="5" s="1"/>
  <c r="VIO471" i="5" s="1"/>
  <c r="VIQ471" i="5" s="1"/>
  <c r="VIS471" i="5" s="1"/>
  <c r="VIU471" i="5" s="1"/>
  <c r="VIW471" i="5" s="1"/>
  <c r="VIY471" i="5" s="1"/>
  <c r="VJA471" i="5" s="1"/>
  <c r="VJC471" i="5" s="1"/>
  <c r="VJE471" i="5" s="1"/>
  <c r="VJG471" i="5" s="1"/>
  <c r="VJI471" i="5" s="1"/>
  <c r="VJK471" i="5" s="1"/>
  <c r="VJM471" i="5" s="1"/>
  <c r="VJO471" i="5" s="1"/>
  <c r="VJQ471" i="5" s="1"/>
  <c r="VJS471" i="5" s="1"/>
  <c r="VJU471" i="5" s="1"/>
  <c r="VJW471" i="5" s="1"/>
  <c r="VJY471" i="5" s="1"/>
  <c r="VKA471" i="5" s="1"/>
  <c r="VKC471" i="5" s="1"/>
  <c r="VKE471" i="5" s="1"/>
  <c r="VKG471" i="5" s="1"/>
  <c r="VKI471" i="5" s="1"/>
  <c r="VKK471" i="5" s="1"/>
  <c r="VKM471" i="5" s="1"/>
  <c r="VKO471" i="5" s="1"/>
  <c r="VKQ471" i="5" s="1"/>
  <c r="VKS471" i="5" s="1"/>
  <c r="VKU471" i="5" s="1"/>
  <c r="VKW471" i="5" s="1"/>
  <c r="VKY471" i="5" s="1"/>
  <c r="VLA471" i="5" s="1"/>
  <c r="VLC471" i="5" s="1"/>
  <c r="VLE471" i="5" s="1"/>
  <c r="VLG471" i="5" s="1"/>
  <c r="VLI471" i="5" s="1"/>
  <c r="VLK471" i="5" s="1"/>
  <c r="VLM471" i="5" s="1"/>
  <c r="VLO471" i="5" s="1"/>
  <c r="VLQ471" i="5" s="1"/>
  <c r="VLS471" i="5" s="1"/>
  <c r="VLU471" i="5" s="1"/>
  <c r="VLW471" i="5" s="1"/>
  <c r="VLY471" i="5" s="1"/>
  <c r="VMA471" i="5" s="1"/>
  <c r="VMC471" i="5" s="1"/>
  <c r="VME471" i="5" s="1"/>
  <c r="VMG471" i="5" s="1"/>
  <c r="VMI471" i="5" s="1"/>
  <c r="VMK471" i="5" s="1"/>
  <c r="VMM471" i="5" s="1"/>
  <c r="VMO471" i="5" s="1"/>
  <c r="VMQ471" i="5" s="1"/>
  <c r="VMS471" i="5" s="1"/>
  <c r="VMU471" i="5" s="1"/>
  <c r="VMW471" i="5" s="1"/>
  <c r="VMY471" i="5" s="1"/>
  <c r="VNA471" i="5" s="1"/>
  <c r="VNC471" i="5" s="1"/>
  <c r="VNE471" i="5" s="1"/>
  <c r="VNG471" i="5" s="1"/>
  <c r="VNI471" i="5" s="1"/>
  <c r="VNK471" i="5" s="1"/>
  <c r="VNM471" i="5" s="1"/>
  <c r="VNO471" i="5" s="1"/>
  <c r="VNQ471" i="5" s="1"/>
  <c r="VNS471" i="5" s="1"/>
  <c r="VNU471" i="5" s="1"/>
  <c r="VNW471" i="5" s="1"/>
  <c r="VNY471" i="5" s="1"/>
  <c r="VOA471" i="5" s="1"/>
  <c r="VOC471" i="5" s="1"/>
  <c r="VOE471" i="5" s="1"/>
  <c r="VOG471" i="5" s="1"/>
  <c r="VOI471" i="5" s="1"/>
  <c r="VOK471" i="5" s="1"/>
  <c r="VOM471" i="5" s="1"/>
  <c r="VOO471" i="5" s="1"/>
  <c r="VOQ471" i="5" s="1"/>
  <c r="VOS471" i="5" s="1"/>
  <c r="VOU471" i="5" s="1"/>
  <c r="VOW471" i="5" s="1"/>
  <c r="VOY471" i="5" s="1"/>
  <c r="VPA471" i="5" s="1"/>
  <c r="VPC471" i="5" s="1"/>
  <c r="VPE471" i="5" s="1"/>
  <c r="VPG471" i="5" s="1"/>
  <c r="VPI471" i="5" s="1"/>
  <c r="VPK471" i="5" s="1"/>
  <c r="VPM471" i="5" s="1"/>
  <c r="VPO471" i="5" s="1"/>
  <c r="VPQ471" i="5" s="1"/>
  <c r="VPS471" i="5" s="1"/>
  <c r="VPU471" i="5" s="1"/>
  <c r="VPW471" i="5" s="1"/>
  <c r="VPY471" i="5" s="1"/>
  <c r="VQA471" i="5" s="1"/>
  <c r="VQC471" i="5" s="1"/>
  <c r="VQE471" i="5" s="1"/>
  <c r="VQG471" i="5" s="1"/>
  <c r="VQI471" i="5" s="1"/>
  <c r="VQK471" i="5" s="1"/>
  <c r="VQM471" i="5" s="1"/>
  <c r="VQO471" i="5" s="1"/>
  <c r="VQQ471" i="5" s="1"/>
  <c r="VQS471" i="5" s="1"/>
  <c r="VQU471" i="5" s="1"/>
  <c r="VQW471" i="5" s="1"/>
  <c r="VQY471" i="5" s="1"/>
  <c r="VRA471" i="5" s="1"/>
  <c r="VRC471" i="5" s="1"/>
  <c r="VRE471" i="5" s="1"/>
  <c r="VRG471" i="5" s="1"/>
  <c r="VRI471" i="5" s="1"/>
  <c r="VRK471" i="5" s="1"/>
  <c r="VRM471" i="5" s="1"/>
  <c r="VRO471" i="5" s="1"/>
  <c r="VRQ471" i="5" s="1"/>
  <c r="VRS471" i="5" s="1"/>
  <c r="VRU471" i="5" s="1"/>
  <c r="VRW471" i="5" s="1"/>
  <c r="VRY471" i="5" s="1"/>
  <c r="VSA471" i="5" s="1"/>
  <c r="VSC471" i="5" s="1"/>
  <c r="VSE471" i="5" s="1"/>
  <c r="VSG471" i="5" s="1"/>
  <c r="VSI471" i="5" s="1"/>
  <c r="VSK471" i="5" s="1"/>
  <c r="VSM471" i="5" s="1"/>
  <c r="VSO471" i="5" s="1"/>
  <c r="VSQ471" i="5" s="1"/>
  <c r="VSS471" i="5" s="1"/>
  <c r="VSU471" i="5" s="1"/>
  <c r="VSW471" i="5" s="1"/>
  <c r="VSY471" i="5" s="1"/>
  <c r="VTA471" i="5" s="1"/>
  <c r="VTC471" i="5" s="1"/>
  <c r="VTE471" i="5" s="1"/>
  <c r="VTG471" i="5" s="1"/>
  <c r="VTI471" i="5" s="1"/>
  <c r="VTK471" i="5" s="1"/>
  <c r="VTM471" i="5" s="1"/>
  <c r="VTO471" i="5" s="1"/>
  <c r="VTQ471" i="5" s="1"/>
  <c r="VTS471" i="5" s="1"/>
  <c r="VTU471" i="5" s="1"/>
  <c r="VTW471" i="5" s="1"/>
  <c r="VTY471" i="5" s="1"/>
  <c r="VUA471" i="5" s="1"/>
  <c r="VUC471" i="5" s="1"/>
  <c r="VUE471" i="5" s="1"/>
  <c r="VUG471" i="5" s="1"/>
  <c r="VUI471" i="5" s="1"/>
  <c r="VUK471" i="5" s="1"/>
  <c r="VUM471" i="5" s="1"/>
  <c r="VUO471" i="5" s="1"/>
  <c r="VUQ471" i="5" s="1"/>
  <c r="VUS471" i="5" s="1"/>
  <c r="VUU471" i="5" s="1"/>
  <c r="VUW471" i="5" s="1"/>
  <c r="VUY471" i="5" s="1"/>
  <c r="VVA471" i="5" s="1"/>
  <c r="VVC471" i="5" s="1"/>
  <c r="VVE471" i="5" s="1"/>
  <c r="VVG471" i="5" s="1"/>
  <c r="VVI471" i="5" s="1"/>
  <c r="VVK471" i="5" s="1"/>
  <c r="VVM471" i="5" s="1"/>
  <c r="VVO471" i="5" s="1"/>
  <c r="VVQ471" i="5" s="1"/>
  <c r="VVS471" i="5" s="1"/>
  <c r="VVU471" i="5" s="1"/>
  <c r="VVW471" i="5" s="1"/>
  <c r="VVY471" i="5" s="1"/>
  <c r="VWA471" i="5" s="1"/>
  <c r="VWC471" i="5" s="1"/>
  <c r="VWE471" i="5" s="1"/>
  <c r="VWG471" i="5" s="1"/>
  <c r="VWI471" i="5" s="1"/>
  <c r="VWK471" i="5" s="1"/>
  <c r="VWM471" i="5" s="1"/>
  <c r="VWO471" i="5" s="1"/>
  <c r="VWQ471" i="5" s="1"/>
  <c r="VWS471" i="5" s="1"/>
  <c r="VWU471" i="5" s="1"/>
  <c r="VWW471" i="5" s="1"/>
  <c r="VWY471" i="5" s="1"/>
  <c r="VXA471" i="5" s="1"/>
  <c r="VXC471" i="5" s="1"/>
  <c r="VXE471" i="5" s="1"/>
  <c r="VXG471" i="5" s="1"/>
  <c r="VXI471" i="5" s="1"/>
  <c r="VXK471" i="5" s="1"/>
  <c r="VXM471" i="5" s="1"/>
  <c r="VXO471" i="5" s="1"/>
  <c r="VXQ471" i="5" s="1"/>
  <c r="VXS471" i="5" s="1"/>
  <c r="VXU471" i="5" s="1"/>
  <c r="VXW471" i="5" s="1"/>
  <c r="VXY471" i="5" s="1"/>
  <c r="VYA471" i="5" s="1"/>
  <c r="VYC471" i="5" s="1"/>
  <c r="VYE471" i="5" s="1"/>
  <c r="VYG471" i="5" s="1"/>
  <c r="VYI471" i="5" s="1"/>
  <c r="VYK471" i="5" s="1"/>
  <c r="VYM471" i="5" s="1"/>
  <c r="VYO471" i="5" s="1"/>
  <c r="VYQ471" i="5" s="1"/>
  <c r="VYS471" i="5" s="1"/>
  <c r="VYU471" i="5" s="1"/>
  <c r="VYW471" i="5" s="1"/>
  <c r="VYY471" i="5" s="1"/>
  <c r="VZA471" i="5" s="1"/>
  <c r="VZC471" i="5" s="1"/>
  <c r="VZE471" i="5" s="1"/>
  <c r="VZG471" i="5" s="1"/>
  <c r="VZI471" i="5" s="1"/>
  <c r="VZK471" i="5" s="1"/>
  <c r="VZM471" i="5" s="1"/>
  <c r="VZO471" i="5" s="1"/>
  <c r="VZQ471" i="5" s="1"/>
  <c r="VZS471" i="5" s="1"/>
  <c r="VZU471" i="5" s="1"/>
  <c r="VZW471" i="5" s="1"/>
  <c r="VZY471" i="5" s="1"/>
  <c r="WAA471" i="5" s="1"/>
  <c r="WAC471" i="5" s="1"/>
  <c r="WAE471" i="5" s="1"/>
  <c r="WAG471" i="5" s="1"/>
  <c r="WAI471" i="5" s="1"/>
  <c r="WAK471" i="5" s="1"/>
  <c r="WAM471" i="5" s="1"/>
  <c r="WAO471" i="5" s="1"/>
  <c r="WAQ471" i="5" s="1"/>
  <c r="WAS471" i="5" s="1"/>
  <c r="WAU471" i="5" s="1"/>
  <c r="WAW471" i="5" s="1"/>
  <c r="WAY471" i="5" s="1"/>
  <c r="WBA471" i="5" s="1"/>
  <c r="WBC471" i="5" s="1"/>
  <c r="WBE471" i="5" s="1"/>
  <c r="WBG471" i="5" s="1"/>
  <c r="WBI471" i="5" s="1"/>
  <c r="WBK471" i="5" s="1"/>
  <c r="WBM471" i="5" s="1"/>
  <c r="WBO471" i="5" s="1"/>
  <c r="WBQ471" i="5" s="1"/>
  <c r="WBS471" i="5" s="1"/>
  <c r="WBU471" i="5" s="1"/>
  <c r="WBW471" i="5" s="1"/>
  <c r="WBY471" i="5" s="1"/>
  <c r="WCA471" i="5" s="1"/>
  <c r="WCC471" i="5" s="1"/>
  <c r="WCE471" i="5" s="1"/>
  <c r="WCG471" i="5" s="1"/>
  <c r="WCI471" i="5" s="1"/>
  <c r="WCK471" i="5" s="1"/>
  <c r="WCM471" i="5" s="1"/>
  <c r="WCO471" i="5" s="1"/>
  <c r="WCQ471" i="5" s="1"/>
  <c r="WCS471" i="5" s="1"/>
  <c r="WCU471" i="5" s="1"/>
  <c r="WCW471" i="5" s="1"/>
  <c r="WCY471" i="5" s="1"/>
  <c r="WDA471" i="5" s="1"/>
  <c r="WDC471" i="5" s="1"/>
  <c r="WDE471" i="5" s="1"/>
  <c r="WDG471" i="5" s="1"/>
  <c r="WDI471" i="5" s="1"/>
  <c r="WDK471" i="5" s="1"/>
  <c r="WDM471" i="5" s="1"/>
  <c r="WDO471" i="5" s="1"/>
  <c r="WDQ471" i="5" s="1"/>
  <c r="WDS471" i="5" s="1"/>
  <c r="WDU471" i="5" s="1"/>
  <c r="WDW471" i="5" s="1"/>
  <c r="WDY471" i="5" s="1"/>
  <c r="WEA471" i="5" s="1"/>
  <c r="WEC471" i="5" s="1"/>
  <c r="WEE471" i="5" s="1"/>
  <c r="WEG471" i="5" s="1"/>
  <c r="WEI471" i="5" s="1"/>
  <c r="WEK471" i="5" s="1"/>
  <c r="WEM471" i="5" s="1"/>
  <c r="WEO471" i="5" s="1"/>
  <c r="WEQ471" i="5" s="1"/>
  <c r="WES471" i="5" s="1"/>
  <c r="WEU471" i="5" s="1"/>
  <c r="WEW471" i="5" s="1"/>
  <c r="WEY471" i="5" s="1"/>
  <c r="WFA471" i="5" s="1"/>
  <c r="WFC471" i="5" s="1"/>
  <c r="WFE471" i="5" s="1"/>
  <c r="WFG471" i="5" s="1"/>
  <c r="WFI471" i="5" s="1"/>
  <c r="WFK471" i="5" s="1"/>
  <c r="WFM471" i="5" s="1"/>
  <c r="WFO471" i="5" s="1"/>
  <c r="WFQ471" i="5" s="1"/>
  <c r="WFS471" i="5" s="1"/>
  <c r="WFU471" i="5" s="1"/>
  <c r="WFW471" i="5" s="1"/>
  <c r="WFY471" i="5" s="1"/>
  <c r="WGA471" i="5" s="1"/>
  <c r="WGC471" i="5" s="1"/>
  <c r="WGE471" i="5" s="1"/>
  <c r="WGG471" i="5" s="1"/>
  <c r="WGI471" i="5" s="1"/>
  <c r="WGK471" i="5" s="1"/>
  <c r="WGM471" i="5" s="1"/>
  <c r="WGO471" i="5" s="1"/>
  <c r="WGQ471" i="5" s="1"/>
  <c r="WGS471" i="5" s="1"/>
  <c r="WGU471" i="5" s="1"/>
  <c r="WGW471" i="5" s="1"/>
  <c r="WGY471" i="5" s="1"/>
  <c r="WHA471" i="5" s="1"/>
  <c r="WHC471" i="5" s="1"/>
  <c r="WHE471" i="5" s="1"/>
  <c r="WHG471" i="5" s="1"/>
  <c r="WHI471" i="5" s="1"/>
  <c r="WHK471" i="5" s="1"/>
  <c r="WHM471" i="5" s="1"/>
  <c r="WHO471" i="5" s="1"/>
  <c r="WHQ471" i="5" s="1"/>
  <c r="WHS471" i="5" s="1"/>
  <c r="WHU471" i="5" s="1"/>
  <c r="WHW471" i="5" s="1"/>
  <c r="WHY471" i="5" s="1"/>
  <c r="WIA471" i="5" s="1"/>
  <c r="WIC471" i="5" s="1"/>
  <c r="WIE471" i="5" s="1"/>
  <c r="WIG471" i="5" s="1"/>
  <c r="WII471" i="5" s="1"/>
  <c r="WIK471" i="5" s="1"/>
  <c r="WIM471" i="5" s="1"/>
  <c r="WIO471" i="5" s="1"/>
  <c r="WIQ471" i="5" s="1"/>
  <c r="WIS471" i="5" s="1"/>
  <c r="WIU471" i="5" s="1"/>
  <c r="WIW471" i="5" s="1"/>
  <c r="WIY471" i="5" s="1"/>
  <c r="WJA471" i="5" s="1"/>
  <c r="WJC471" i="5" s="1"/>
  <c r="WJE471" i="5" s="1"/>
  <c r="WJG471" i="5" s="1"/>
  <c r="WJI471" i="5" s="1"/>
  <c r="WJK471" i="5" s="1"/>
  <c r="WJM471" i="5" s="1"/>
  <c r="WJO471" i="5" s="1"/>
  <c r="WJQ471" i="5" s="1"/>
  <c r="WJS471" i="5" s="1"/>
  <c r="WJU471" i="5" s="1"/>
  <c r="WJW471" i="5" s="1"/>
  <c r="WJY471" i="5" s="1"/>
  <c r="WKA471" i="5" s="1"/>
  <c r="WKC471" i="5" s="1"/>
  <c r="WKE471" i="5" s="1"/>
  <c r="WKG471" i="5" s="1"/>
  <c r="WKI471" i="5" s="1"/>
  <c r="WKK471" i="5" s="1"/>
  <c r="WKM471" i="5" s="1"/>
  <c r="WKO471" i="5" s="1"/>
  <c r="WKQ471" i="5" s="1"/>
  <c r="WKS471" i="5" s="1"/>
  <c r="WKU471" i="5" s="1"/>
  <c r="WKW471" i="5" s="1"/>
  <c r="WKY471" i="5" s="1"/>
  <c r="WLA471" i="5" s="1"/>
  <c r="WLC471" i="5" s="1"/>
  <c r="WLE471" i="5" s="1"/>
  <c r="WLG471" i="5" s="1"/>
  <c r="WLI471" i="5" s="1"/>
  <c r="WLK471" i="5" s="1"/>
  <c r="WLM471" i="5" s="1"/>
  <c r="WLO471" i="5" s="1"/>
  <c r="WLQ471" i="5" s="1"/>
  <c r="WLS471" i="5" s="1"/>
  <c r="WLU471" i="5" s="1"/>
  <c r="WLW471" i="5" s="1"/>
  <c r="WLY471" i="5" s="1"/>
  <c r="WMA471" i="5" s="1"/>
  <c r="WMC471" i="5" s="1"/>
  <c r="WME471" i="5" s="1"/>
  <c r="WMG471" i="5" s="1"/>
  <c r="WMI471" i="5" s="1"/>
  <c r="WMK471" i="5" s="1"/>
  <c r="WMM471" i="5" s="1"/>
  <c r="WMO471" i="5" s="1"/>
  <c r="WMQ471" i="5" s="1"/>
  <c r="WMS471" i="5" s="1"/>
  <c r="WMU471" i="5" s="1"/>
  <c r="WMW471" i="5" s="1"/>
  <c r="WMY471" i="5" s="1"/>
  <c r="WNA471" i="5" s="1"/>
  <c r="WNC471" i="5" s="1"/>
  <c r="WNE471" i="5" s="1"/>
  <c r="WNG471" i="5" s="1"/>
  <c r="WNI471" i="5" s="1"/>
  <c r="WNK471" i="5" s="1"/>
  <c r="WNM471" i="5" s="1"/>
  <c r="WNO471" i="5" s="1"/>
  <c r="WNQ471" i="5" s="1"/>
  <c r="WNS471" i="5" s="1"/>
  <c r="WNU471" i="5" s="1"/>
  <c r="WNW471" i="5" s="1"/>
  <c r="WNY471" i="5" s="1"/>
  <c r="WOA471" i="5" s="1"/>
  <c r="WOC471" i="5" s="1"/>
  <c r="WOE471" i="5" s="1"/>
  <c r="WOG471" i="5" s="1"/>
  <c r="WOI471" i="5" s="1"/>
  <c r="WOK471" i="5" s="1"/>
  <c r="WOM471" i="5" s="1"/>
  <c r="WOO471" i="5" s="1"/>
  <c r="WOQ471" i="5" s="1"/>
  <c r="WOS471" i="5" s="1"/>
  <c r="WOU471" i="5" s="1"/>
  <c r="WOW471" i="5" s="1"/>
  <c r="WOY471" i="5" s="1"/>
  <c r="WPA471" i="5" s="1"/>
  <c r="WPC471" i="5" s="1"/>
  <c r="WPE471" i="5" s="1"/>
  <c r="WPG471" i="5" s="1"/>
  <c r="WPI471" i="5" s="1"/>
  <c r="WPK471" i="5" s="1"/>
  <c r="WPM471" i="5" s="1"/>
  <c r="WPO471" i="5" s="1"/>
  <c r="WPQ471" i="5" s="1"/>
  <c r="WPS471" i="5" s="1"/>
  <c r="WPU471" i="5" s="1"/>
  <c r="WPW471" i="5" s="1"/>
  <c r="WPY471" i="5" s="1"/>
  <c r="WQA471" i="5" s="1"/>
  <c r="WQC471" i="5" s="1"/>
  <c r="WQE471" i="5" s="1"/>
  <c r="WQG471" i="5" s="1"/>
  <c r="WQI471" i="5" s="1"/>
  <c r="WQK471" i="5" s="1"/>
  <c r="WQM471" i="5" s="1"/>
  <c r="WQO471" i="5" s="1"/>
  <c r="WQQ471" i="5" s="1"/>
  <c r="WQS471" i="5" s="1"/>
  <c r="WQU471" i="5" s="1"/>
  <c r="WQW471" i="5" s="1"/>
  <c r="WQY471" i="5" s="1"/>
  <c r="WRA471" i="5" s="1"/>
  <c r="WRC471" i="5" s="1"/>
  <c r="WRE471" i="5" s="1"/>
  <c r="WRG471" i="5" s="1"/>
  <c r="WRI471" i="5" s="1"/>
  <c r="WRK471" i="5" s="1"/>
  <c r="WRM471" i="5" s="1"/>
  <c r="WRO471" i="5" s="1"/>
  <c r="WRQ471" i="5" s="1"/>
  <c r="WRS471" i="5" s="1"/>
  <c r="WRU471" i="5" s="1"/>
  <c r="WRW471" i="5" s="1"/>
  <c r="WRY471" i="5" s="1"/>
  <c r="WSA471" i="5" s="1"/>
  <c r="WSC471" i="5" s="1"/>
  <c r="WSE471" i="5" s="1"/>
  <c r="WSG471" i="5" s="1"/>
  <c r="WSI471" i="5" s="1"/>
  <c r="WSK471" i="5" s="1"/>
  <c r="WSM471" i="5" s="1"/>
  <c r="WSO471" i="5" s="1"/>
  <c r="WSQ471" i="5" s="1"/>
  <c r="WSS471" i="5" s="1"/>
  <c r="WSU471" i="5" s="1"/>
  <c r="WSW471" i="5" s="1"/>
  <c r="WSY471" i="5" s="1"/>
  <c r="WTA471" i="5" s="1"/>
  <c r="WTC471" i="5" s="1"/>
  <c r="WTE471" i="5" s="1"/>
  <c r="WTG471" i="5" s="1"/>
  <c r="WTI471" i="5" s="1"/>
  <c r="WTK471" i="5" s="1"/>
  <c r="WTM471" i="5" s="1"/>
  <c r="WTO471" i="5" s="1"/>
  <c r="WTQ471" i="5" s="1"/>
  <c r="WTS471" i="5" s="1"/>
  <c r="WTU471" i="5" s="1"/>
  <c r="WTW471" i="5" s="1"/>
  <c r="WTY471" i="5" s="1"/>
  <c r="WUA471" i="5" s="1"/>
  <c r="WUC471" i="5" s="1"/>
  <c r="WUE471" i="5" s="1"/>
  <c r="WUG471" i="5" s="1"/>
  <c r="WUI471" i="5" s="1"/>
  <c r="WUK471" i="5" s="1"/>
  <c r="WUM471" i="5" s="1"/>
  <c r="WUO471" i="5" s="1"/>
  <c r="WUQ471" i="5" s="1"/>
  <c r="WUS471" i="5" s="1"/>
  <c r="WUU471" i="5" s="1"/>
  <c r="WUW471" i="5" s="1"/>
  <c r="WUY471" i="5" s="1"/>
  <c r="WVA471" i="5" s="1"/>
  <c r="WVC471" i="5" s="1"/>
  <c r="WVE471" i="5" s="1"/>
  <c r="WVG471" i="5" s="1"/>
  <c r="WVI471" i="5" s="1"/>
  <c r="WVK471" i="5" s="1"/>
  <c r="WVM471" i="5" s="1"/>
  <c r="WVO471" i="5" s="1"/>
  <c r="WVQ471" i="5" s="1"/>
  <c r="WVS471" i="5" s="1"/>
  <c r="WVU471" i="5" s="1"/>
  <c r="WVW471" i="5" s="1"/>
  <c r="WVY471" i="5" s="1"/>
  <c r="WWA471" i="5" s="1"/>
  <c r="WWC471" i="5" s="1"/>
  <c r="WWE471" i="5" s="1"/>
  <c r="WWG471" i="5" s="1"/>
  <c r="WWI471" i="5" s="1"/>
  <c r="WWK471" i="5" s="1"/>
  <c r="WWM471" i="5" s="1"/>
  <c r="WWO471" i="5" s="1"/>
  <c r="WWQ471" i="5" s="1"/>
  <c r="WWS471" i="5" s="1"/>
  <c r="WWU471" i="5" s="1"/>
  <c r="WWW471" i="5" s="1"/>
  <c r="WWY471" i="5" s="1"/>
  <c r="WXA471" i="5" s="1"/>
  <c r="WXC471" i="5" s="1"/>
  <c r="WXE471" i="5" s="1"/>
  <c r="WXG471" i="5" s="1"/>
  <c r="WXI471" i="5" s="1"/>
  <c r="WXK471" i="5" s="1"/>
  <c r="WXM471" i="5" s="1"/>
  <c r="WXO471" i="5" s="1"/>
  <c r="WXQ471" i="5" s="1"/>
  <c r="WXS471" i="5" s="1"/>
  <c r="WXU471" i="5" s="1"/>
  <c r="WXW471" i="5" s="1"/>
  <c r="WXY471" i="5" s="1"/>
  <c r="WYA471" i="5" s="1"/>
  <c r="WYC471" i="5" s="1"/>
  <c r="WYE471" i="5" s="1"/>
  <c r="WYG471" i="5" s="1"/>
  <c r="WYI471" i="5" s="1"/>
  <c r="WYK471" i="5" s="1"/>
  <c r="WYM471" i="5" s="1"/>
  <c r="WYO471" i="5" s="1"/>
  <c r="WYQ471" i="5" s="1"/>
  <c r="WYS471" i="5" s="1"/>
  <c r="WYU471" i="5" s="1"/>
  <c r="WYW471" i="5" s="1"/>
  <c r="WYY471" i="5" s="1"/>
  <c r="WZA471" i="5" s="1"/>
  <c r="WZC471" i="5" s="1"/>
  <c r="WZE471" i="5" s="1"/>
  <c r="WZG471" i="5" s="1"/>
  <c r="WZI471" i="5" s="1"/>
  <c r="WZK471" i="5" s="1"/>
  <c r="WZM471" i="5" s="1"/>
  <c r="WZO471" i="5" s="1"/>
  <c r="WZQ471" i="5" s="1"/>
  <c r="WZS471" i="5" s="1"/>
  <c r="WZU471" i="5" s="1"/>
  <c r="WZW471" i="5" s="1"/>
  <c r="WZY471" i="5" s="1"/>
  <c r="XAA471" i="5" s="1"/>
  <c r="XAC471" i="5" s="1"/>
  <c r="XAE471" i="5" s="1"/>
  <c r="XAG471" i="5" s="1"/>
  <c r="XAI471" i="5" s="1"/>
  <c r="XAK471" i="5" s="1"/>
  <c r="XAM471" i="5" s="1"/>
  <c r="XAO471" i="5" s="1"/>
  <c r="XAQ471" i="5" s="1"/>
  <c r="XAS471" i="5" s="1"/>
  <c r="XAU471" i="5" s="1"/>
  <c r="XAW471" i="5" s="1"/>
  <c r="XAY471" i="5" s="1"/>
  <c r="XBA471" i="5" s="1"/>
  <c r="XBC471" i="5" s="1"/>
  <c r="XBE471" i="5" s="1"/>
  <c r="XBG471" i="5" s="1"/>
  <c r="XBI471" i="5" s="1"/>
  <c r="XBK471" i="5" s="1"/>
  <c r="XBM471" i="5" s="1"/>
  <c r="XBO471" i="5" s="1"/>
  <c r="XBQ471" i="5" s="1"/>
  <c r="XBS471" i="5" s="1"/>
  <c r="XBU471" i="5" s="1"/>
  <c r="XBW471" i="5" s="1"/>
  <c r="XBY471" i="5" s="1"/>
  <c r="XCA471" i="5" s="1"/>
  <c r="XCC471" i="5" s="1"/>
  <c r="XCE471" i="5" s="1"/>
  <c r="XCG471" i="5" s="1"/>
  <c r="XCI471" i="5" s="1"/>
  <c r="XCK471" i="5" s="1"/>
  <c r="XCM471" i="5" s="1"/>
  <c r="XCO471" i="5" s="1"/>
  <c r="XCQ471" i="5" s="1"/>
  <c r="XCS471" i="5" s="1"/>
  <c r="XCU471" i="5" s="1"/>
  <c r="XCW471" i="5" s="1"/>
  <c r="XCY471" i="5" s="1"/>
  <c r="XDA471" i="5" s="1"/>
  <c r="XDC471" i="5" s="1"/>
  <c r="XDE471" i="5" s="1"/>
  <c r="XDG471" i="5" s="1"/>
  <c r="XDI471" i="5" s="1"/>
  <c r="XDK471" i="5" s="1"/>
  <c r="XDM471" i="5" s="1"/>
  <c r="XDO471" i="5" s="1"/>
  <c r="XDQ471" i="5" s="1"/>
  <c r="XDS471" i="5" s="1"/>
  <c r="XDU471" i="5" s="1"/>
  <c r="XDW471" i="5" s="1"/>
  <c r="XDY471" i="5" s="1"/>
  <c r="XEA471" i="5" s="1"/>
  <c r="XEC471" i="5" s="1"/>
  <c r="XEE471" i="5" s="1"/>
  <c r="XEG471" i="5" s="1"/>
  <c r="XEI471" i="5" s="1"/>
  <c r="XEK471" i="5" s="1"/>
  <c r="XEM471" i="5" s="1"/>
  <c r="XEO471" i="5" s="1"/>
  <c r="XEQ471" i="5" s="1"/>
  <c r="XES471" i="5" s="1"/>
  <c r="XEU471" i="5" s="1"/>
  <c r="XEW471" i="5" s="1"/>
  <c r="XEY471" i="5" s="1"/>
  <c r="XFA471" i="5" s="1"/>
  <c r="XFC471" i="5" s="1"/>
  <c r="S68" i="9"/>
  <c r="S329" i="9"/>
  <c r="S503" i="9"/>
  <c r="R503" i="9"/>
  <c r="R76" i="1"/>
  <c r="S76" i="1"/>
  <c r="S76" i="2"/>
  <c r="S47" i="4"/>
  <c r="R47" i="4"/>
  <c r="R74" i="4"/>
  <c r="S204" i="4"/>
  <c r="R360" i="4"/>
  <c r="R345" i="5"/>
  <c r="S345" i="5"/>
  <c r="R80" i="8"/>
  <c r="S80" i="8"/>
  <c r="S140" i="1"/>
  <c r="R140" i="1"/>
  <c r="S82" i="1"/>
  <c r="S127" i="1"/>
  <c r="R127" i="1"/>
  <c r="R38" i="4"/>
  <c r="S38" i="4"/>
  <c r="S83" i="4"/>
  <c r="R83" i="4"/>
  <c r="R111" i="4"/>
  <c r="S138" i="4"/>
  <c r="R163" i="4"/>
  <c r="S239" i="4"/>
  <c r="R280" i="4"/>
  <c r="R290" i="4"/>
  <c r="S290" i="4"/>
  <c r="R361" i="4"/>
  <c r="R421" i="4"/>
  <c r="R434" i="4"/>
  <c r="S434" i="4"/>
  <c r="S443" i="4"/>
  <c r="R452" i="4"/>
  <c r="R389" i="4"/>
  <c r="R17" i="7"/>
  <c r="R49" i="7"/>
  <c r="S33" i="5"/>
  <c r="R33" i="5"/>
  <c r="S71" i="5"/>
  <c r="R71" i="5"/>
  <c r="S96" i="5"/>
  <c r="S200" i="5"/>
  <c r="R211" i="5"/>
  <c r="S211" i="5"/>
  <c r="S333" i="5"/>
  <c r="R333" i="5"/>
  <c r="R359" i="5"/>
  <c r="S69" i="9"/>
  <c r="R69" i="9"/>
  <c r="S180" i="9"/>
  <c r="R257" i="9"/>
  <c r="S257" i="9"/>
  <c r="S330" i="9"/>
  <c r="R330" i="9"/>
  <c r="R367" i="9"/>
  <c r="S367" i="9"/>
  <c r="S379" i="9"/>
  <c r="R379" i="9"/>
  <c r="R460" i="9"/>
  <c r="S514" i="9"/>
  <c r="R514" i="9"/>
  <c r="S525" i="9"/>
  <c r="R525" i="9"/>
  <c r="R547" i="9"/>
  <c r="S547" i="9"/>
  <c r="S40" i="8"/>
  <c r="S392" i="4"/>
  <c r="R392" i="4"/>
  <c r="S295" i="5"/>
  <c r="R295" i="5"/>
  <c r="S65" i="1"/>
  <c r="R65" i="1"/>
  <c r="S102" i="1"/>
  <c r="R65" i="4"/>
  <c r="S65" i="4"/>
  <c r="R104" i="5"/>
  <c r="S104" i="5"/>
  <c r="S170" i="4"/>
  <c r="S444" i="4"/>
  <c r="R444" i="4"/>
  <c r="R22" i="5"/>
  <c r="S22" i="5"/>
  <c r="R223" i="5"/>
  <c r="S223" i="5"/>
  <c r="R497" i="5"/>
  <c r="S497" i="5"/>
  <c r="S220" i="9"/>
  <c r="R220" i="9"/>
  <c r="S461" i="9"/>
  <c r="R461" i="9"/>
  <c r="R548" i="9"/>
  <c r="S548" i="9"/>
  <c r="R191" i="1"/>
  <c r="S51" i="2"/>
  <c r="R335" i="3"/>
  <c r="R84" i="4"/>
  <c r="S112" i="4"/>
  <c r="R139" i="4"/>
  <c r="S240" i="4"/>
  <c r="R247" i="4"/>
  <c r="R265" i="4"/>
  <c r="R354" i="4"/>
  <c r="S354" i="4"/>
  <c r="S373" i="4"/>
  <c r="S406" i="4"/>
  <c r="S60" i="7"/>
  <c r="B86" i="7"/>
  <c r="R60" i="5"/>
  <c r="S60" i="5"/>
  <c r="S87" i="5"/>
  <c r="R87" i="5"/>
  <c r="S119" i="5"/>
  <c r="S179" i="5"/>
  <c r="R255" i="5"/>
  <c r="S334" i="5"/>
  <c r="S348" i="5"/>
  <c r="S452" i="5"/>
  <c r="R472" i="5"/>
  <c r="R512" i="5"/>
  <c r="S512" i="5"/>
  <c r="R249" i="9"/>
  <c r="S249" i="9"/>
  <c r="S392" i="9"/>
  <c r="R392" i="9"/>
  <c r="R526" i="9"/>
  <c r="S571" i="9"/>
  <c r="S473" i="5"/>
  <c r="R473" i="5"/>
  <c r="R42" i="9"/>
  <c r="S42" i="9"/>
  <c r="R207" i="9"/>
  <c r="S207" i="9"/>
  <c r="R424" i="9"/>
  <c r="S424" i="9"/>
  <c r="R436" i="4"/>
  <c r="S436" i="4"/>
  <c r="R454" i="5"/>
  <c r="S454" i="5"/>
  <c r="R15" i="9"/>
  <c r="S34" i="9"/>
  <c r="R61" i="9"/>
  <c r="S84" i="9"/>
  <c r="S129" i="9"/>
  <c r="S241" i="9"/>
  <c r="S284" i="9"/>
  <c r="R284" i="9"/>
  <c r="S366" i="9"/>
  <c r="S482" i="9"/>
  <c r="R482" i="9"/>
  <c r="S546" i="9"/>
  <c r="R546" i="9"/>
  <c r="S555" i="9"/>
  <c r="S566" i="9"/>
  <c r="R566" i="9"/>
  <c r="C142" i="10"/>
  <c r="S260" i="9"/>
  <c r="R260" i="9"/>
  <c r="S286" i="9"/>
  <c r="R286" i="9"/>
  <c r="R394" i="4"/>
  <c r="S394" i="4"/>
  <c r="S263" i="5"/>
  <c r="R263" i="5"/>
  <c r="S27" i="9"/>
  <c r="R37" i="9"/>
  <c r="R65" i="9"/>
  <c r="S121" i="9"/>
  <c r="R121" i="9"/>
  <c r="R177" i="9"/>
  <c r="R228" i="9"/>
  <c r="R236" i="9"/>
  <c r="R252" i="9"/>
  <c r="R279" i="9"/>
  <c r="R361" i="9"/>
  <c r="R370" i="9"/>
  <c r="R390" i="9"/>
  <c r="R445" i="9"/>
  <c r="R467" i="9"/>
  <c r="S467" i="9"/>
  <c r="R512" i="9"/>
  <c r="R539" i="9"/>
  <c r="S539" i="9"/>
  <c r="R569" i="9"/>
  <c r="S37" i="8"/>
  <c r="R49" i="8"/>
  <c r="R104" i="8"/>
  <c r="S104" i="8"/>
  <c r="R100" i="9"/>
  <c r="S100" i="9"/>
  <c r="R28" i="9"/>
  <c r="S269" i="9"/>
  <c r="R269" i="9"/>
  <c r="R299" i="9"/>
  <c r="R344" i="9"/>
  <c r="R459" i="9"/>
  <c r="S459" i="9"/>
  <c r="S468" i="9"/>
  <c r="S522" i="9"/>
  <c r="R522" i="9"/>
  <c r="B61" i="6"/>
  <c r="S247" i="9"/>
  <c r="R247" i="9"/>
  <c r="R383" i="9"/>
  <c r="S383" i="9"/>
  <c r="S171" i="1"/>
  <c r="R171" i="1"/>
  <c r="S27" i="2"/>
  <c r="R27" i="2"/>
  <c r="S148" i="4"/>
  <c r="R148" i="4"/>
  <c r="R198" i="4"/>
  <c r="S198" i="4"/>
  <c r="R306" i="4"/>
  <c r="S306" i="4"/>
  <c r="R84" i="5"/>
  <c r="S84" i="5"/>
  <c r="S139" i="5"/>
  <c r="R139" i="5"/>
  <c r="S148" i="9"/>
  <c r="R181" i="9"/>
  <c r="S216" i="9"/>
  <c r="R231" i="9"/>
  <c r="R312" i="9"/>
  <c r="R375" i="9"/>
  <c r="S375" i="9"/>
  <c r="R422" i="9"/>
  <c r="S235" i="4"/>
  <c r="R235" i="4"/>
  <c r="R442" i="4"/>
  <c r="S442" i="4"/>
  <c r="R350" i="5"/>
  <c r="S350" i="5"/>
  <c r="E142" i="10"/>
  <c r="R164" i="9"/>
  <c r="S164" i="9"/>
  <c r="R465" i="9"/>
  <c r="S474" i="9"/>
  <c r="S499" i="9"/>
  <c r="R507" i="9"/>
  <c r="S507" i="9"/>
  <c r="R540" i="9"/>
  <c r="S56" i="8"/>
  <c r="R107" i="8"/>
  <c r="R118" i="8"/>
  <c r="R491" i="9"/>
  <c r="S491" i="9"/>
  <c r="S68" i="8"/>
  <c r="R21" i="3"/>
  <c r="S45" i="3"/>
  <c r="R120" i="3"/>
  <c r="S178" i="3"/>
  <c r="S182" i="3"/>
  <c r="S207" i="3"/>
  <c r="R225" i="3"/>
  <c r="S230" i="3"/>
  <c r="S242" i="3"/>
  <c r="S253" i="3"/>
  <c r="S34" i="3"/>
  <c r="R53" i="3"/>
  <c r="S90" i="3"/>
  <c r="R160" i="3"/>
  <c r="S190" i="3"/>
  <c r="R214" i="3"/>
  <c r="S238" i="3"/>
  <c r="S26" i="3"/>
  <c r="R38" i="3"/>
  <c r="S168" i="3"/>
  <c r="S15" i="3"/>
  <c r="S58" i="3"/>
  <c r="R133" i="3"/>
  <c r="R164" i="3"/>
  <c r="R68" i="3"/>
  <c r="R97" i="3"/>
  <c r="S129" i="3"/>
  <c r="R166" i="3"/>
  <c r="S185" i="3"/>
  <c r="S233" i="3"/>
  <c r="S239" i="3"/>
  <c r="S252" i="3"/>
  <c r="S42" i="3"/>
  <c r="R61" i="3"/>
  <c r="S67" i="3"/>
  <c r="R71" i="3"/>
  <c r="S89" i="3"/>
  <c r="S104" i="3"/>
  <c r="S112" i="3"/>
  <c r="S117" i="3"/>
  <c r="S121" i="3"/>
  <c r="S127" i="3"/>
  <c r="S145" i="3"/>
  <c r="S175" i="3"/>
  <c r="N202" i="11"/>
  <c r="R18" i="3"/>
  <c r="R22" i="3"/>
  <c r="S31" i="3"/>
  <c r="R50" i="3"/>
  <c r="R54" i="3"/>
  <c r="R70" i="3"/>
  <c r="R84" i="3"/>
  <c r="R99" i="3"/>
  <c r="S140" i="3"/>
  <c r="S170" i="3"/>
  <c r="S188" i="3"/>
  <c r="R198" i="3"/>
  <c r="R216" i="3"/>
  <c r="S236" i="3"/>
  <c r="R245" i="3"/>
  <c r="S249" i="3"/>
  <c r="R30" i="3"/>
  <c r="S39" i="3"/>
  <c r="S78" i="3"/>
  <c r="S96" i="3"/>
  <c r="R191" i="3"/>
  <c r="R197" i="3"/>
  <c r="S220" i="3"/>
  <c r="G59" i="11"/>
  <c r="R37" i="3"/>
  <c r="R75" i="3"/>
  <c r="R130" i="3"/>
  <c r="R136" i="3"/>
  <c r="S158" i="3"/>
  <c r="R167" i="3"/>
  <c r="S204" i="3"/>
  <c r="R213" i="3"/>
  <c r="R222" i="3"/>
  <c r="R226" i="3"/>
  <c r="R14" i="3"/>
  <c r="S23" i="3"/>
  <c r="R46" i="3"/>
  <c r="S55" i="3"/>
  <c r="S81" i="3"/>
  <c r="S93" i="3"/>
  <c r="R163" i="3"/>
  <c r="R194" i="3"/>
  <c r="S217" i="3"/>
  <c r="R254" i="3"/>
  <c r="S25" i="8"/>
  <c r="R48" i="8"/>
  <c r="S52" i="8"/>
  <c r="S61" i="8"/>
  <c r="S85" i="8"/>
  <c r="S109" i="8"/>
  <c r="R20" i="8"/>
  <c r="R32" i="8"/>
  <c r="S36" i="8"/>
  <c r="S45" i="8"/>
  <c r="S69" i="8"/>
  <c r="R78" i="8"/>
  <c r="R81" i="8"/>
  <c r="R94" i="8"/>
  <c r="R97" i="8"/>
  <c r="S101" i="8"/>
  <c r="S117" i="8"/>
  <c r="S62" i="8"/>
  <c r="S65" i="8"/>
  <c r="S75" i="8"/>
  <c r="S91" i="8"/>
  <c r="S110" i="8"/>
  <c r="S113" i="8"/>
  <c r="S17" i="8"/>
  <c r="J157" i="11" s="1"/>
  <c r="K157" i="11" s="1"/>
  <c r="R29" i="8"/>
  <c r="R33" i="8"/>
  <c r="R43" i="8"/>
  <c r="R79" i="8"/>
  <c r="R95" i="8"/>
  <c r="R103" i="8"/>
  <c r="R63" i="8"/>
  <c r="R72" i="8"/>
  <c r="R76" i="8"/>
  <c r="R88" i="8"/>
  <c r="R92" i="8"/>
  <c r="R111" i="8"/>
  <c r="S125" i="8"/>
  <c r="B136" i="8"/>
  <c r="R47" i="8"/>
  <c r="R60" i="8"/>
  <c r="S84" i="8"/>
  <c r="R108" i="8"/>
  <c r="B166" i="11"/>
  <c r="C160" i="11" s="1"/>
  <c r="S53" i="8"/>
  <c r="S14" i="8"/>
  <c r="S23" i="8"/>
  <c r="S26" i="8"/>
  <c r="S31" i="8"/>
  <c r="S34" i="8"/>
  <c r="R34" i="8"/>
  <c r="S50" i="8"/>
  <c r="R50" i="8"/>
  <c r="S66" i="8"/>
  <c r="R66" i="8"/>
  <c r="S82" i="8"/>
  <c r="R82" i="8"/>
  <c r="S98" i="8"/>
  <c r="F163" i="11" s="1"/>
  <c r="G163" i="11" s="1"/>
  <c r="R98" i="8"/>
  <c r="S114" i="8"/>
  <c r="R114" i="8"/>
  <c r="R121" i="8"/>
  <c r="D117" i="10"/>
  <c r="R12" i="8"/>
  <c r="R24" i="8"/>
  <c r="R28" i="8"/>
  <c r="R35" i="8"/>
  <c r="R38" i="8"/>
  <c r="R41" i="8"/>
  <c r="R51" i="8"/>
  <c r="R54" i="8"/>
  <c r="R57" i="8"/>
  <c r="R67" i="8"/>
  <c r="R70" i="8"/>
  <c r="R73" i="8"/>
  <c r="R83" i="8"/>
  <c r="R86" i="8"/>
  <c r="R89" i="8"/>
  <c r="R99" i="8"/>
  <c r="R102" i="8"/>
  <c r="R105" i="8"/>
  <c r="R124" i="8"/>
  <c r="R115" i="8"/>
  <c r="R16" i="8"/>
  <c r="R18" i="8"/>
  <c r="R21" i="8"/>
  <c r="S119" i="8"/>
  <c r="R119" i="8"/>
  <c r="R126" i="8"/>
  <c r="F157" i="11"/>
  <c r="G157" i="11" s="1"/>
  <c r="S42" i="8"/>
  <c r="R42" i="8"/>
  <c r="S58" i="8"/>
  <c r="R58" i="8"/>
  <c r="S74" i="8"/>
  <c r="R74" i="8"/>
  <c r="S90" i="8"/>
  <c r="R90" i="8"/>
  <c r="S106" i="8"/>
  <c r="R106" i="8"/>
  <c r="R123" i="8"/>
  <c r="C162" i="11"/>
  <c r="C157" i="11"/>
  <c r="S15" i="8"/>
  <c r="R15" i="8"/>
  <c r="S22" i="8"/>
  <c r="R22" i="8"/>
  <c r="R39" i="8"/>
  <c r="R55" i="8"/>
  <c r="R71" i="8"/>
  <c r="S127" i="8"/>
  <c r="R127" i="8"/>
  <c r="N207" i="11"/>
  <c r="R122" i="8"/>
  <c r="R39" i="6"/>
  <c r="H138" i="11"/>
  <c r="I138" i="11" s="1"/>
  <c r="D99" i="10"/>
  <c r="B14" i="11" s="1"/>
  <c r="F137" i="11"/>
  <c r="G137" i="11" s="1"/>
  <c r="L137" i="11"/>
  <c r="M137" i="11" s="1"/>
  <c r="D137" i="11"/>
  <c r="E137" i="11" s="1"/>
  <c r="J137" i="11"/>
  <c r="K137" i="11" s="1"/>
  <c r="H137" i="11"/>
  <c r="I137" i="11" s="1"/>
  <c r="F133" i="11"/>
  <c r="L133" i="11"/>
  <c r="D133" i="11"/>
  <c r="J133" i="11"/>
  <c r="H133" i="11"/>
  <c r="L136" i="11"/>
  <c r="M136" i="11" s="1"/>
  <c r="D136" i="11"/>
  <c r="E136" i="11" s="1"/>
  <c r="J136" i="11"/>
  <c r="K136" i="11" s="1"/>
  <c r="H136" i="11"/>
  <c r="I136" i="11" s="1"/>
  <c r="F136" i="11"/>
  <c r="G136" i="11" s="1"/>
  <c r="N205" i="11"/>
  <c r="J135" i="11"/>
  <c r="K135" i="11" s="1"/>
  <c r="H135" i="11"/>
  <c r="I135" i="11" s="1"/>
  <c r="F135" i="11"/>
  <c r="G135" i="11" s="1"/>
  <c r="L135" i="11"/>
  <c r="M135" i="11" s="1"/>
  <c r="D135" i="11"/>
  <c r="E135" i="11" s="1"/>
  <c r="B134" i="11"/>
  <c r="J138" i="11"/>
  <c r="K138" i="11" s="1"/>
  <c r="D138" i="11"/>
  <c r="E138" i="11" s="1"/>
  <c r="L138" i="11"/>
  <c r="M138" i="11" s="1"/>
  <c r="S17" i="6"/>
  <c r="H134" i="11" s="1"/>
  <c r="R38" i="6"/>
  <c r="F138" i="11"/>
  <c r="G138" i="11" s="1"/>
  <c r="S243" i="9"/>
  <c r="R243" i="9"/>
  <c r="S277" i="9"/>
  <c r="R277" i="9"/>
  <c r="S307" i="9"/>
  <c r="R307" i="9"/>
  <c r="S479" i="9"/>
  <c r="R479" i="9"/>
  <c r="S543" i="9"/>
  <c r="R543" i="9"/>
  <c r="R18" i="9"/>
  <c r="R25" i="9"/>
  <c r="R33" i="9"/>
  <c r="R36" i="9"/>
  <c r="S62" i="9"/>
  <c r="R72" i="9"/>
  <c r="R75" i="9"/>
  <c r="S78" i="9"/>
  <c r="R88" i="9"/>
  <c r="R91" i="9"/>
  <c r="S94" i="9"/>
  <c r="R104" i="9"/>
  <c r="R107" i="9"/>
  <c r="S110" i="9"/>
  <c r="R120" i="9"/>
  <c r="R123" i="9"/>
  <c r="S126" i="9"/>
  <c r="R136" i="9"/>
  <c r="R139" i="9"/>
  <c r="S142" i="9"/>
  <c r="R152" i="9"/>
  <c r="R155" i="9"/>
  <c r="S158" i="9"/>
  <c r="R168" i="9"/>
  <c r="R171" i="9"/>
  <c r="S174" i="9"/>
  <c r="R185" i="9"/>
  <c r="R188" i="9"/>
  <c r="S191" i="9"/>
  <c r="R202" i="9"/>
  <c r="R205" i="9"/>
  <c r="S208" i="9"/>
  <c r="S222" i="9"/>
  <c r="R222" i="9"/>
  <c r="S278" i="9"/>
  <c r="R278" i="9"/>
  <c r="S289" i="9"/>
  <c r="S294" i="9"/>
  <c r="R294" i="9"/>
  <c r="S308" i="9"/>
  <c r="R308" i="9"/>
  <c r="S321" i="9"/>
  <c r="S326" i="9"/>
  <c r="R326" i="9"/>
  <c r="R345" i="9"/>
  <c r="R374" i="9"/>
  <c r="S403" i="9"/>
  <c r="R403" i="9"/>
  <c r="R446" i="9"/>
  <c r="S219" i="9"/>
  <c r="R219" i="9"/>
  <c r="S273" i="9"/>
  <c r="R273" i="9"/>
  <c r="S295" i="9"/>
  <c r="R295" i="9"/>
  <c r="S303" i="9"/>
  <c r="R303" i="9"/>
  <c r="S334" i="9"/>
  <c r="R334" i="9"/>
  <c r="S387" i="9"/>
  <c r="R387" i="9"/>
  <c r="S469" i="9"/>
  <c r="R469" i="9"/>
  <c r="S559" i="9"/>
  <c r="R559" i="9"/>
  <c r="S573" i="9"/>
  <c r="R573" i="9"/>
  <c r="R16" i="9"/>
  <c r="R23" i="9"/>
  <c r="R31" i="9"/>
  <c r="R54" i="9"/>
  <c r="R57" i="9"/>
  <c r="R60" i="9"/>
  <c r="R63" i="9"/>
  <c r="S66" i="9"/>
  <c r="R76" i="9"/>
  <c r="R79" i="9"/>
  <c r="S82" i="9"/>
  <c r="R92" i="9"/>
  <c r="R95" i="9"/>
  <c r="S98" i="9"/>
  <c r="R108" i="9"/>
  <c r="R111" i="9"/>
  <c r="S114" i="9"/>
  <c r="R124" i="9"/>
  <c r="R127" i="9"/>
  <c r="S130" i="9"/>
  <c r="R140" i="9"/>
  <c r="R143" i="9"/>
  <c r="S146" i="9"/>
  <c r="F176" i="11" s="1"/>
  <c r="G176" i="11" s="1"/>
  <c r="R156" i="9"/>
  <c r="R159" i="9"/>
  <c r="S162" i="9"/>
  <c r="R172" i="9"/>
  <c r="R175" i="9"/>
  <c r="S178" i="9"/>
  <c r="R189" i="9"/>
  <c r="R192" i="9"/>
  <c r="S196" i="9"/>
  <c r="R206" i="9"/>
  <c r="R209" i="9"/>
  <c r="S212" i="9"/>
  <c r="S230" i="9"/>
  <c r="R230" i="9"/>
  <c r="S262" i="9"/>
  <c r="R262" i="9"/>
  <c r="S274" i="9"/>
  <c r="R274" i="9"/>
  <c r="S304" i="9"/>
  <c r="R304" i="9"/>
  <c r="S335" i="9"/>
  <c r="R335" i="9"/>
  <c r="R342" i="9"/>
  <c r="S371" i="9"/>
  <c r="R371" i="9"/>
  <c r="S412" i="9"/>
  <c r="R412" i="9"/>
  <c r="S419" i="9"/>
  <c r="R419" i="9"/>
  <c r="S443" i="9"/>
  <c r="R443" i="9"/>
  <c r="S533" i="9"/>
  <c r="R533" i="9"/>
  <c r="S556" i="9"/>
  <c r="R556" i="9"/>
  <c r="S227" i="9"/>
  <c r="R227" i="9"/>
  <c r="S259" i="9"/>
  <c r="R259" i="9"/>
  <c r="S291" i="9"/>
  <c r="R291" i="9"/>
  <c r="S323" i="9"/>
  <c r="R323" i="9"/>
  <c r="S355" i="9"/>
  <c r="R355" i="9"/>
  <c r="S396" i="9"/>
  <c r="R396" i="9"/>
  <c r="S400" i="9"/>
  <c r="L187" i="11" s="1"/>
  <c r="M187" i="11" s="1"/>
  <c r="R400" i="9"/>
  <c r="R552" i="9"/>
  <c r="S570" i="9"/>
  <c r="R570" i="9"/>
  <c r="R14" i="9"/>
  <c r="R22" i="9"/>
  <c r="R29" i="9"/>
  <c r="R46" i="9"/>
  <c r="R49" i="9"/>
  <c r="R52" i="9"/>
  <c r="R64" i="9"/>
  <c r="R67" i="9"/>
  <c r="S70" i="9"/>
  <c r="R80" i="9"/>
  <c r="R83" i="9"/>
  <c r="S86" i="9"/>
  <c r="R96" i="9"/>
  <c r="R99" i="9"/>
  <c r="S102" i="9"/>
  <c r="R112" i="9"/>
  <c r="R115" i="9"/>
  <c r="S118" i="9"/>
  <c r="R128" i="9"/>
  <c r="R131" i="9"/>
  <c r="S134" i="9"/>
  <c r="R144" i="9"/>
  <c r="R147" i="9"/>
  <c r="S150" i="9"/>
  <c r="R160" i="9"/>
  <c r="R163" i="9"/>
  <c r="S166" i="9"/>
  <c r="R176" i="9"/>
  <c r="R179" i="9"/>
  <c r="S182" i="9"/>
  <c r="R193" i="9"/>
  <c r="R197" i="9"/>
  <c r="S200" i="9"/>
  <c r="R210" i="9"/>
  <c r="R213" i="9"/>
  <c r="S238" i="9"/>
  <c r="R238" i="9"/>
  <c r="S275" i="9"/>
  <c r="S280" i="9"/>
  <c r="R280" i="9"/>
  <c r="S292" i="9"/>
  <c r="R292" i="9"/>
  <c r="S305" i="9"/>
  <c r="S310" i="9"/>
  <c r="R310" i="9"/>
  <c r="S339" i="9"/>
  <c r="R339" i="9"/>
  <c r="S380" i="9"/>
  <c r="R380" i="9"/>
  <c r="S384" i="9"/>
  <c r="R384" i="9"/>
  <c r="R409" i="9"/>
  <c r="S435" i="9"/>
  <c r="R435" i="9"/>
  <c r="S224" i="9"/>
  <c r="S235" i="9"/>
  <c r="R235" i="9"/>
  <c r="S256" i="9"/>
  <c r="S281" i="9"/>
  <c r="R281" i="9"/>
  <c r="S287" i="9"/>
  <c r="R287" i="9"/>
  <c r="R297" i="9"/>
  <c r="S311" i="9"/>
  <c r="R311" i="9"/>
  <c r="S319" i="9"/>
  <c r="R319" i="9"/>
  <c r="R328" i="9"/>
  <c r="S364" i="9"/>
  <c r="R364" i="9"/>
  <c r="S368" i="9"/>
  <c r="R368" i="9"/>
  <c r="R393" i="9"/>
  <c r="S432" i="9"/>
  <c r="R432" i="9"/>
  <c r="S567" i="9"/>
  <c r="R567" i="9"/>
  <c r="R71" i="9"/>
  <c r="S74" i="9"/>
  <c r="R87" i="9"/>
  <c r="S90" i="9"/>
  <c r="R103" i="9"/>
  <c r="S106" i="9"/>
  <c r="R119" i="9"/>
  <c r="S122" i="9"/>
  <c r="R135" i="9"/>
  <c r="S138" i="9"/>
  <c r="R151" i="9"/>
  <c r="S154" i="9"/>
  <c r="R167" i="9"/>
  <c r="S170" i="9"/>
  <c r="R183" i="9"/>
  <c r="S187" i="9"/>
  <c r="R201" i="9"/>
  <c r="S204" i="9"/>
  <c r="S214" i="9"/>
  <c r="S246" i="9"/>
  <c r="R246" i="9"/>
  <c r="S288" i="9"/>
  <c r="R288" i="9"/>
  <c r="S320" i="9"/>
  <c r="R320" i="9"/>
  <c r="S348" i="9"/>
  <c r="R348" i="9"/>
  <c r="S352" i="9"/>
  <c r="R352" i="9"/>
  <c r="R377" i="9"/>
  <c r="R406" i="9"/>
  <c r="R428" i="9"/>
  <c r="S254" i="9"/>
  <c r="R254" i="9"/>
  <c r="S270" i="9"/>
  <c r="R270" i="9"/>
  <c r="S530" i="9"/>
  <c r="R530" i="9"/>
  <c r="R251" i="9"/>
  <c r="R267" i="9"/>
  <c r="R429" i="9"/>
  <c r="S466" i="9"/>
  <c r="R466" i="9"/>
  <c r="S483" i="9"/>
  <c r="R497" i="9"/>
  <c r="S501" i="9"/>
  <c r="R501" i="9"/>
  <c r="R517" i="9"/>
  <c r="S523" i="9"/>
  <c r="R553" i="9"/>
  <c r="R564" i="9"/>
  <c r="S327" i="9"/>
  <c r="R327" i="9"/>
  <c r="S340" i="9"/>
  <c r="R340" i="9"/>
  <c r="S356" i="9"/>
  <c r="R356" i="9"/>
  <c r="S372" i="9"/>
  <c r="R372" i="9"/>
  <c r="S388" i="9"/>
  <c r="R388" i="9"/>
  <c r="S404" i="9"/>
  <c r="R404" i="9"/>
  <c r="S527" i="9"/>
  <c r="R527" i="9"/>
  <c r="R324" i="9"/>
  <c r="R353" i="9"/>
  <c r="R369" i="9"/>
  <c r="R385" i="9"/>
  <c r="R401" i="9"/>
  <c r="R420" i="9"/>
  <c r="S441" i="9"/>
  <c r="R441" i="9"/>
  <c r="R456" i="9"/>
  <c r="S463" i="9"/>
  <c r="R463" i="9"/>
  <c r="R480" i="9"/>
  <c r="S498" i="9"/>
  <c r="R498" i="9"/>
  <c r="R511" i="9"/>
  <c r="R524" i="9"/>
  <c r="R535" i="9"/>
  <c r="R544" i="9"/>
  <c r="R561" i="9"/>
  <c r="S565" i="9"/>
  <c r="R565" i="9"/>
  <c r="S438" i="9"/>
  <c r="R438" i="9"/>
  <c r="R457" i="9"/>
  <c r="R488" i="9"/>
  <c r="S495" i="9"/>
  <c r="R495" i="9"/>
  <c r="S515" i="9"/>
  <c r="S562" i="9"/>
  <c r="R562" i="9"/>
  <c r="N208" i="11"/>
  <c r="M173" i="11"/>
  <c r="S415" i="9"/>
  <c r="R444" i="9"/>
  <c r="S447" i="9"/>
  <c r="R472" i="9"/>
  <c r="S475" i="9"/>
  <c r="R481" i="9"/>
  <c r="R484" i="9"/>
  <c r="R504" i="9"/>
  <c r="R536" i="9"/>
  <c r="B583" i="9"/>
  <c r="B195" i="11"/>
  <c r="C177" i="11" s="1"/>
  <c r="D141" i="10"/>
  <c r="S502" i="5"/>
  <c r="R502" i="5"/>
  <c r="R65" i="5"/>
  <c r="S86" i="5"/>
  <c r="R126" i="5"/>
  <c r="R147" i="5"/>
  <c r="R151" i="5"/>
  <c r="S176" i="5"/>
  <c r="R242" i="5"/>
  <c r="R246" i="5"/>
  <c r="R273" i="5"/>
  <c r="R277" i="5"/>
  <c r="R305" i="5"/>
  <c r="R309" i="5"/>
  <c r="R337" i="5"/>
  <c r="R341" i="5"/>
  <c r="R369" i="5"/>
  <c r="R373" i="5"/>
  <c r="R401" i="5"/>
  <c r="R405" i="5"/>
  <c r="R433" i="5"/>
  <c r="R437" i="5"/>
  <c r="R465" i="5"/>
  <c r="R469" i="5"/>
  <c r="T469" i="5" s="1"/>
  <c r="V469" i="5" s="1"/>
  <c r="X469" i="5" s="1"/>
  <c r="Z469" i="5" s="1"/>
  <c r="AB469" i="5" s="1"/>
  <c r="AD469" i="5" s="1"/>
  <c r="AF469" i="5" s="1"/>
  <c r="AH469" i="5" s="1"/>
  <c r="AJ469" i="5" s="1"/>
  <c r="AL469" i="5" s="1"/>
  <c r="AN469" i="5" s="1"/>
  <c r="AP469" i="5" s="1"/>
  <c r="AR469" i="5" s="1"/>
  <c r="AT469" i="5" s="1"/>
  <c r="AV469" i="5" s="1"/>
  <c r="AX469" i="5" s="1"/>
  <c r="AZ469" i="5" s="1"/>
  <c r="BB469" i="5" s="1"/>
  <c r="BD469" i="5" s="1"/>
  <c r="BF469" i="5" s="1"/>
  <c r="BH469" i="5" s="1"/>
  <c r="BJ469" i="5" s="1"/>
  <c r="BL469" i="5" s="1"/>
  <c r="BN469" i="5" s="1"/>
  <c r="BP469" i="5" s="1"/>
  <c r="BR469" i="5" s="1"/>
  <c r="BT469" i="5" s="1"/>
  <c r="BV469" i="5" s="1"/>
  <c r="BX469" i="5" s="1"/>
  <c r="BZ469" i="5" s="1"/>
  <c r="CB469" i="5" s="1"/>
  <c r="CD469" i="5" s="1"/>
  <c r="CF469" i="5" s="1"/>
  <c r="CH469" i="5" s="1"/>
  <c r="CJ469" i="5" s="1"/>
  <c r="CL469" i="5" s="1"/>
  <c r="CN469" i="5" s="1"/>
  <c r="CP469" i="5" s="1"/>
  <c r="CR469" i="5" s="1"/>
  <c r="CT469" i="5" s="1"/>
  <c r="CV469" i="5" s="1"/>
  <c r="CX469" i="5" s="1"/>
  <c r="CZ469" i="5" s="1"/>
  <c r="DB469" i="5" s="1"/>
  <c r="DD469" i="5" s="1"/>
  <c r="DF469" i="5" s="1"/>
  <c r="DH469" i="5" s="1"/>
  <c r="DJ469" i="5" s="1"/>
  <c r="DL469" i="5" s="1"/>
  <c r="DN469" i="5" s="1"/>
  <c r="DP469" i="5" s="1"/>
  <c r="DR469" i="5" s="1"/>
  <c r="DT469" i="5" s="1"/>
  <c r="DV469" i="5" s="1"/>
  <c r="DX469" i="5" s="1"/>
  <c r="DZ469" i="5" s="1"/>
  <c r="EB469" i="5" s="1"/>
  <c r="ED469" i="5" s="1"/>
  <c r="EF469" i="5" s="1"/>
  <c r="EH469" i="5" s="1"/>
  <c r="EJ469" i="5" s="1"/>
  <c r="EL469" i="5" s="1"/>
  <c r="EN469" i="5" s="1"/>
  <c r="EP469" i="5" s="1"/>
  <c r="ER469" i="5" s="1"/>
  <c r="ET469" i="5" s="1"/>
  <c r="EV469" i="5" s="1"/>
  <c r="EX469" i="5" s="1"/>
  <c r="EZ469" i="5" s="1"/>
  <c r="FB469" i="5" s="1"/>
  <c r="FD469" i="5" s="1"/>
  <c r="FF469" i="5" s="1"/>
  <c r="FH469" i="5" s="1"/>
  <c r="FJ469" i="5" s="1"/>
  <c r="FL469" i="5" s="1"/>
  <c r="FN469" i="5" s="1"/>
  <c r="FP469" i="5" s="1"/>
  <c r="FR469" i="5" s="1"/>
  <c r="FT469" i="5" s="1"/>
  <c r="FV469" i="5" s="1"/>
  <c r="FX469" i="5" s="1"/>
  <c r="FZ469" i="5" s="1"/>
  <c r="GB469" i="5" s="1"/>
  <c r="GD469" i="5" s="1"/>
  <c r="GF469" i="5" s="1"/>
  <c r="GH469" i="5" s="1"/>
  <c r="GJ469" i="5" s="1"/>
  <c r="GL469" i="5" s="1"/>
  <c r="GN469" i="5" s="1"/>
  <c r="GP469" i="5" s="1"/>
  <c r="GR469" i="5" s="1"/>
  <c r="GT469" i="5" s="1"/>
  <c r="GV469" i="5" s="1"/>
  <c r="GX469" i="5" s="1"/>
  <c r="GZ469" i="5" s="1"/>
  <c r="HB469" i="5" s="1"/>
  <c r="HD469" i="5" s="1"/>
  <c r="HF469" i="5" s="1"/>
  <c r="HH469" i="5" s="1"/>
  <c r="HJ469" i="5" s="1"/>
  <c r="HL469" i="5" s="1"/>
  <c r="HN469" i="5" s="1"/>
  <c r="HP469" i="5" s="1"/>
  <c r="HR469" i="5" s="1"/>
  <c r="HT469" i="5" s="1"/>
  <c r="HV469" i="5" s="1"/>
  <c r="HX469" i="5" s="1"/>
  <c r="HZ469" i="5" s="1"/>
  <c r="IB469" i="5" s="1"/>
  <c r="ID469" i="5" s="1"/>
  <c r="IF469" i="5" s="1"/>
  <c r="IH469" i="5" s="1"/>
  <c r="IJ469" i="5" s="1"/>
  <c r="IL469" i="5" s="1"/>
  <c r="IN469" i="5" s="1"/>
  <c r="IP469" i="5" s="1"/>
  <c r="IR469" i="5" s="1"/>
  <c r="IT469" i="5" s="1"/>
  <c r="IV469" i="5" s="1"/>
  <c r="IX469" i="5" s="1"/>
  <c r="IZ469" i="5" s="1"/>
  <c r="JB469" i="5" s="1"/>
  <c r="JD469" i="5" s="1"/>
  <c r="JF469" i="5" s="1"/>
  <c r="JH469" i="5" s="1"/>
  <c r="JJ469" i="5" s="1"/>
  <c r="JL469" i="5" s="1"/>
  <c r="JN469" i="5" s="1"/>
  <c r="JP469" i="5" s="1"/>
  <c r="JR469" i="5" s="1"/>
  <c r="JT469" i="5" s="1"/>
  <c r="JV469" i="5" s="1"/>
  <c r="JX469" i="5" s="1"/>
  <c r="JZ469" i="5" s="1"/>
  <c r="KB469" i="5" s="1"/>
  <c r="KD469" i="5" s="1"/>
  <c r="KF469" i="5" s="1"/>
  <c r="KH469" i="5" s="1"/>
  <c r="KJ469" i="5" s="1"/>
  <c r="KL469" i="5" s="1"/>
  <c r="KN469" i="5" s="1"/>
  <c r="KP469" i="5" s="1"/>
  <c r="KR469" i="5" s="1"/>
  <c r="KT469" i="5" s="1"/>
  <c r="KV469" i="5" s="1"/>
  <c r="KX469" i="5" s="1"/>
  <c r="KZ469" i="5" s="1"/>
  <c r="LB469" i="5" s="1"/>
  <c r="LD469" i="5" s="1"/>
  <c r="LF469" i="5" s="1"/>
  <c r="LH469" i="5" s="1"/>
  <c r="LJ469" i="5" s="1"/>
  <c r="LL469" i="5" s="1"/>
  <c r="LN469" i="5" s="1"/>
  <c r="LP469" i="5" s="1"/>
  <c r="LR469" i="5" s="1"/>
  <c r="LT469" i="5" s="1"/>
  <c r="LV469" i="5" s="1"/>
  <c r="LX469" i="5" s="1"/>
  <c r="LZ469" i="5" s="1"/>
  <c r="MB469" i="5" s="1"/>
  <c r="MD469" i="5" s="1"/>
  <c r="MF469" i="5" s="1"/>
  <c r="MH469" i="5" s="1"/>
  <c r="MJ469" i="5" s="1"/>
  <c r="ML469" i="5" s="1"/>
  <c r="MN469" i="5" s="1"/>
  <c r="MP469" i="5" s="1"/>
  <c r="MR469" i="5" s="1"/>
  <c r="MT469" i="5" s="1"/>
  <c r="MV469" i="5" s="1"/>
  <c r="MX469" i="5" s="1"/>
  <c r="MZ469" i="5" s="1"/>
  <c r="NB469" i="5" s="1"/>
  <c r="ND469" i="5" s="1"/>
  <c r="NF469" i="5" s="1"/>
  <c r="NH469" i="5" s="1"/>
  <c r="NJ469" i="5" s="1"/>
  <c r="NL469" i="5" s="1"/>
  <c r="NN469" i="5" s="1"/>
  <c r="NP469" i="5" s="1"/>
  <c r="NR469" i="5" s="1"/>
  <c r="NT469" i="5" s="1"/>
  <c r="NV469" i="5" s="1"/>
  <c r="NX469" i="5" s="1"/>
  <c r="NZ469" i="5" s="1"/>
  <c r="OB469" i="5" s="1"/>
  <c r="OD469" i="5" s="1"/>
  <c r="OF469" i="5" s="1"/>
  <c r="OH469" i="5" s="1"/>
  <c r="OJ469" i="5" s="1"/>
  <c r="OL469" i="5" s="1"/>
  <c r="ON469" i="5" s="1"/>
  <c r="OP469" i="5" s="1"/>
  <c r="OR469" i="5" s="1"/>
  <c r="OT469" i="5" s="1"/>
  <c r="OV469" i="5" s="1"/>
  <c r="OX469" i="5" s="1"/>
  <c r="OZ469" i="5" s="1"/>
  <c r="PB469" i="5" s="1"/>
  <c r="PD469" i="5" s="1"/>
  <c r="PF469" i="5" s="1"/>
  <c r="PH469" i="5" s="1"/>
  <c r="PJ469" i="5" s="1"/>
  <c r="PL469" i="5" s="1"/>
  <c r="PN469" i="5" s="1"/>
  <c r="PP469" i="5" s="1"/>
  <c r="PR469" i="5" s="1"/>
  <c r="PT469" i="5" s="1"/>
  <c r="PV469" i="5" s="1"/>
  <c r="PX469" i="5" s="1"/>
  <c r="PZ469" i="5" s="1"/>
  <c r="QB469" i="5" s="1"/>
  <c r="QD469" i="5" s="1"/>
  <c r="QF469" i="5" s="1"/>
  <c r="QH469" i="5" s="1"/>
  <c r="QJ469" i="5" s="1"/>
  <c r="QL469" i="5" s="1"/>
  <c r="QN469" i="5" s="1"/>
  <c r="QP469" i="5" s="1"/>
  <c r="QR469" i="5" s="1"/>
  <c r="QT469" i="5" s="1"/>
  <c r="QV469" i="5" s="1"/>
  <c r="QX469" i="5" s="1"/>
  <c r="QZ469" i="5" s="1"/>
  <c r="RB469" i="5" s="1"/>
  <c r="RD469" i="5" s="1"/>
  <c r="RF469" i="5" s="1"/>
  <c r="RH469" i="5" s="1"/>
  <c r="RJ469" i="5" s="1"/>
  <c r="RL469" i="5" s="1"/>
  <c r="RN469" i="5" s="1"/>
  <c r="RP469" i="5" s="1"/>
  <c r="RR469" i="5" s="1"/>
  <c r="RT469" i="5" s="1"/>
  <c r="RV469" i="5" s="1"/>
  <c r="RX469" i="5" s="1"/>
  <c r="RZ469" i="5" s="1"/>
  <c r="SB469" i="5" s="1"/>
  <c r="SD469" i="5" s="1"/>
  <c r="SF469" i="5" s="1"/>
  <c r="SH469" i="5" s="1"/>
  <c r="SJ469" i="5" s="1"/>
  <c r="SL469" i="5" s="1"/>
  <c r="SN469" i="5" s="1"/>
  <c r="SP469" i="5" s="1"/>
  <c r="SR469" i="5" s="1"/>
  <c r="ST469" i="5" s="1"/>
  <c r="SV469" i="5" s="1"/>
  <c r="SX469" i="5" s="1"/>
  <c r="SZ469" i="5" s="1"/>
  <c r="TB469" i="5" s="1"/>
  <c r="TD469" i="5" s="1"/>
  <c r="TF469" i="5" s="1"/>
  <c r="TH469" i="5" s="1"/>
  <c r="TJ469" i="5" s="1"/>
  <c r="TL469" i="5" s="1"/>
  <c r="TN469" i="5" s="1"/>
  <c r="TP469" i="5" s="1"/>
  <c r="TR469" i="5" s="1"/>
  <c r="TT469" i="5" s="1"/>
  <c r="TV469" i="5" s="1"/>
  <c r="TX469" i="5" s="1"/>
  <c r="TZ469" i="5" s="1"/>
  <c r="UB469" i="5" s="1"/>
  <c r="UD469" i="5" s="1"/>
  <c r="UF469" i="5" s="1"/>
  <c r="UH469" i="5" s="1"/>
  <c r="UJ469" i="5" s="1"/>
  <c r="UL469" i="5" s="1"/>
  <c r="UN469" i="5" s="1"/>
  <c r="UP469" i="5" s="1"/>
  <c r="UR469" i="5" s="1"/>
  <c r="UT469" i="5" s="1"/>
  <c r="UV469" i="5" s="1"/>
  <c r="UX469" i="5" s="1"/>
  <c r="UZ469" i="5" s="1"/>
  <c r="VB469" i="5" s="1"/>
  <c r="VD469" i="5" s="1"/>
  <c r="VF469" i="5" s="1"/>
  <c r="VH469" i="5" s="1"/>
  <c r="VJ469" i="5" s="1"/>
  <c r="VL469" i="5" s="1"/>
  <c r="VN469" i="5" s="1"/>
  <c r="VP469" i="5" s="1"/>
  <c r="VR469" i="5" s="1"/>
  <c r="VT469" i="5" s="1"/>
  <c r="VV469" i="5" s="1"/>
  <c r="VX469" i="5" s="1"/>
  <c r="VZ469" i="5" s="1"/>
  <c r="WB469" i="5" s="1"/>
  <c r="WD469" i="5" s="1"/>
  <c r="WF469" i="5" s="1"/>
  <c r="WH469" i="5" s="1"/>
  <c r="WJ469" i="5" s="1"/>
  <c r="WL469" i="5" s="1"/>
  <c r="WN469" i="5" s="1"/>
  <c r="WP469" i="5" s="1"/>
  <c r="WR469" i="5" s="1"/>
  <c r="WT469" i="5" s="1"/>
  <c r="WV469" i="5" s="1"/>
  <c r="WX469" i="5" s="1"/>
  <c r="WZ469" i="5" s="1"/>
  <c r="XB469" i="5" s="1"/>
  <c r="XD469" i="5" s="1"/>
  <c r="XF469" i="5" s="1"/>
  <c r="XH469" i="5" s="1"/>
  <c r="XJ469" i="5" s="1"/>
  <c r="XL469" i="5" s="1"/>
  <c r="XN469" i="5" s="1"/>
  <c r="XP469" i="5" s="1"/>
  <c r="XR469" i="5" s="1"/>
  <c r="XT469" i="5" s="1"/>
  <c r="XV469" i="5" s="1"/>
  <c r="XX469" i="5" s="1"/>
  <c r="XZ469" i="5" s="1"/>
  <c r="YB469" i="5" s="1"/>
  <c r="YD469" i="5" s="1"/>
  <c r="YF469" i="5" s="1"/>
  <c r="YH469" i="5" s="1"/>
  <c r="YJ469" i="5" s="1"/>
  <c r="YL469" i="5" s="1"/>
  <c r="YN469" i="5" s="1"/>
  <c r="YP469" i="5" s="1"/>
  <c r="YR469" i="5" s="1"/>
  <c r="YT469" i="5" s="1"/>
  <c r="YV469" i="5" s="1"/>
  <c r="YX469" i="5" s="1"/>
  <c r="YZ469" i="5" s="1"/>
  <c r="ZB469" i="5" s="1"/>
  <c r="ZD469" i="5" s="1"/>
  <c r="ZF469" i="5" s="1"/>
  <c r="ZH469" i="5" s="1"/>
  <c r="ZJ469" i="5" s="1"/>
  <c r="ZL469" i="5" s="1"/>
  <c r="ZN469" i="5" s="1"/>
  <c r="ZP469" i="5" s="1"/>
  <c r="ZR469" i="5" s="1"/>
  <c r="ZT469" i="5" s="1"/>
  <c r="ZV469" i="5" s="1"/>
  <c r="ZX469" i="5" s="1"/>
  <c r="ZZ469" i="5" s="1"/>
  <c r="AAB469" i="5" s="1"/>
  <c r="AAD469" i="5" s="1"/>
  <c r="AAF469" i="5" s="1"/>
  <c r="AAH469" i="5" s="1"/>
  <c r="AAJ469" i="5" s="1"/>
  <c r="AAL469" i="5" s="1"/>
  <c r="AAN469" i="5" s="1"/>
  <c r="AAP469" i="5" s="1"/>
  <c r="AAR469" i="5" s="1"/>
  <c r="AAT469" i="5" s="1"/>
  <c r="AAV469" i="5" s="1"/>
  <c r="AAX469" i="5" s="1"/>
  <c r="AAZ469" i="5" s="1"/>
  <c r="ABB469" i="5" s="1"/>
  <c r="ABD469" i="5" s="1"/>
  <c r="ABF469" i="5" s="1"/>
  <c r="ABH469" i="5" s="1"/>
  <c r="ABJ469" i="5" s="1"/>
  <c r="ABL469" i="5" s="1"/>
  <c r="ABN469" i="5" s="1"/>
  <c r="ABP469" i="5" s="1"/>
  <c r="ABR469" i="5" s="1"/>
  <c r="ABT469" i="5" s="1"/>
  <c r="ABV469" i="5" s="1"/>
  <c r="ABX469" i="5" s="1"/>
  <c r="ABZ469" i="5" s="1"/>
  <c r="ACB469" i="5" s="1"/>
  <c r="ACD469" i="5" s="1"/>
  <c r="ACF469" i="5" s="1"/>
  <c r="ACH469" i="5" s="1"/>
  <c r="ACJ469" i="5" s="1"/>
  <c r="ACL469" i="5" s="1"/>
  <c r="ACN469" i="5" s="1"/>
  <c r="ACP469" i="5" s="1"/>
  <c r="ACR469" i="5" s="1"/>
  <c r="ACT469" i="5" s="1"/>
  <c r="ACV469" i="5" s="1"/>
  <c r="ACX469" i="5" s="1"/>
  <c r="ACZ469" i="5" s="1"/>
  <c r="ADB469" i="5" s="1"/>
  <c r="ADD469" i="5" s="1"/>
  <c r="ADF469" i="5" s="1"/>
  <c r="ADH469" i="5" s="1"/>
  <c r="ADJ469" i="5" s="1"/>
  <c r="ADL469" i="5" s="1"/>
  <c r="ADN469" i="5" s="1"/>
  <c r="ADP469" i="5" s="1"/>
  <c r="ADR469" i="5" s="1"/>
  <c r="ADT469" i="5" s="1"/>
  <c r="ADV469" i="5" s="1"/>
  <c r="ADX469" i="5" s="1"/>
  <c r="ADZ469" i="5" s="1"/>
  <c r="AEB469" i="5" s="1"/>
  <c r="AED469" i="5" s="1"/>
  <c r="AEF469" i="5" s="1"/>
  <c r="AEH469" i="5" s="1"/>
  <c r="AEJ469" i="5" s="1"/>
  <c r="AEL469" i="5" s="1"/>
  <c r="AEN469" i="5" s="1"/>
  <c r="AEP469" i="5" s="1"/>
  <c r="AER469" i="5" s="1"/>
  <c r="AET469" i="5" s="1"/>
  <c r="AEV469" i="5" s="1"/>
  <c r="AEX469" i="5" s="1"/>
  <c r="AEZ469" i="5" s="1"/>
  <c r="AFB469" i="5" s="1"/>
  <c r="AFD469" i="5" s="1"/>
  <c r="AFF469" i="5" s="1"/>
  <c r="AFH469" i="5" s="1"/>
  <c r="AFJ469" i="5" s="1"/>
  <c r="AFL469" i="5" s="1"/>
  <c r="AFN469" i="5" s="1"/>
  <c r="AFP469" i="5" s="1"/>
  <c r="AFR469" i="5" s="1"/>
  <c r="AFT469" i="5" s="1"/>
  <c r="AFV469" i="5" s="1"/>
  <c r="AFX469" i="5" s="1"/>
  <c r="AFZ469" i="5" s="1"/>
  <c r="AGB469" i="5" s="1"/>
  <c r="AGD469" i="5" s="1"/>
  <c r="AGF469" i="5" s="1"/>
  <c r="AGH469" i="5" s="1"/>
  <c r="AGJ469" i="5" s="1"/>
  <c r="AGL469" i="5" s="1"/>
  <c r="AGN469" i="5" s="1"/>
  <c r="AGP469" i="5" s="1"/>
  <c r="AGR469" i="5" s="1"/>
  <c r="AGT469" i="5" s="1"/>
  <c r="AGV469" i="5" s="1"/>
  <c r="AGX469" i="5" s="1"/>
  <c r="AGZ469" i="5" s="1"/>
  <c r="AHB469" i="5" s="1"/>
  <c r="AHD469" i="5" s="1"/>
  <c r="AHF469" i="5" s="1"/>
  <c r="AHH469" i="5" s="1"/>
  <c r="AHJ469" i="5" s="1"/>
  <c r="AHL469" i="5" s="1"/>
  <c r="AHN469" i="5" s="1"/>
  <c r="AHP469" i="5" s="1"/>
  <c r="AHR469" i="5" s="1"/>
  <c r="AHT469" i="5" s="1"/>
  <c r="AHV469" i="5" s="1"/>
  <c r="AHX469" i="5" s="1"/>
  <c r="AHZ469" i="5" s="1"/>
  <c r="AIB469" i="5" s="1"/>
  <c r="AID469" i="5" s="1"/>
  <c r="AIF469" i="5" s="1"/>
  <c r="AIH469" i="5" s="1"/>
  <c r="AIJ469" i="5" s="1"/>
  <c r="AIL469" i="5" s="1"/>
  <c r="AIN469" i="5" s="1"/>
  <c r="AIP469" i="5" s="1"/>
  <c r="AIR469" i="5" s="1"/>
  <c r="AIT469" i="5" s="1"/>
  <c r="AIV469" i="5" s="1"/>
  <c r="AIX469" i="5" s="1"/>
  <c r="AIZ469" i="5" s="1"/>
  <c r="AJB469" i="5" s="1"/>
  <c r="AJD469" i="5" s="1"/>
  <c r="AJF469" i="5" s="1"/>
  <c r="AJH469" i="5" s="1"/>
  <c r="AJJ469" i="5" s="1"/>
  <c r="AJL469" i="5" s="1"/>
  <c r="AJN469" i="5" s="1"/>
  <c r="AJP469" i="5" s="1"/>
  <c r="AJR469" i="5" s="1"/>
  <c r="AJT469" i="5" s="1"/>
  <c r="AJV469" i="5" s="1"/>
  <c r="AJX469" i="5" s="1"/>
  <c r="AJZ469" i="5" s="1"/>
  <c r="AKB469" i="5" s="1"/>
  <c r="AKD469" i="5" s="1"/>
  <c r="AKF469" i="5" s="1"/>
  <c r="AKH469" i="5" s="1"/>
  <c r="AKJ469" i="5" s="1"/>
  <c r="AKL469" i="5" s="1"/>
  <c r="AKN469" i="5" s="1"/>
  <c r="AKP469" i="5" s="1"/>
  <c r="AKR469" i="5" s="1"/>
  <c r="AKT469" i="5" s="1"/>
  <c r="AKV469" i="5" s="1"/>
  <c r="AKX469" i="5" s="1"/>
  <c r="AKZ469" i="5" s="1"/>
  <c r="ALB469" i="5" s="1"/>
  <c r="ALD469" i="5" s="1"/>
  <c r="ALF469" i="5" s="1"/>
  <c r="ALH469" i="5" s="1"/>
  <c r="ALJ469" i="5" s="1"/>
  <c r="ALL469" i="5" s="1"/>
  <c r="ALN469" i="5" s="1"/>
  <c r="ALP469" i="5" s="1"/>
  <c r="ALR469" i="5" s="1"/>
  <c r="ALT469" i="5" s="1"/>
  <c r="ALV469" i="5" s="1"/>
  <c r="ALX469" i="5" s="1"/>
  <c r="ALZ469" i="5" s="1"/>
  <c r="AMB469" i="5" s="1"/>
  <c r="AMD469" i="5" s="1"/>
  <c r="AMF469" i="5" s="1"/>
  <c r="AMH469" i="5" s="1"/>
  <c r="AMJ469" i="5" s="1"/>
  <c r="AML469" i="5" s="1"/>
  <c r="AMN469" i="5" s="1"/>
  <c r="AMP469" i="5" s="1"/>
  <c r="AMR469" i="5" s="1"/>
  <c r="AMT469" i="5" s="1"/>
  <c r="AMV469" i="5" s="1"/>
  <c r="AMX469" i="5" s="1"/>
  <c r="AMZ469" i="5" s="1"/>
  <c r="ANB469" i="5" s="1"/>
  <c r="AND469" i="5" s="1"/>
  <c r="ANF469" i="5" s="1"/>
  <c r="ANH469" i="5" s="1"/>
  <c r="ANJ469" i="5" s="1"/>
  <c r="ANL469" i="5" s="1"/>
  <c r="ANN469" i="5" s="1"/>
  <c r="ANP469" i="5" s="1"/>
  <c r="ANR469" i="5" s="1"/>
  <c r="ANT469" i="5" s="1"/>
  <c r="ANV469" i="5" s="1"/>
  <c r="ANX469" i="5" s="1"/>
  <c r="ANZ469" i="5" s="1"/>
  <c r="AOB469" i="5" s="1"/>
  <c r="AOD469" i="5" s="1"/>
  <c r="AOF469" i="5" s="1"/>
  <c r="AOH469" i="5" s="1"/>
  <c r="AOJ469" i="5" s="1"/>
  <c r="AOL469" i="5" s="1"/>
  <c r="AON469" i="5" s="1"/>
  <c r="AOP469" i="5" s="1"/>
  <c r="AOR469" i="5" s="1"/>
  <c r="AOT469" i="5" s="1"/>
  <c r="AOV469" i="5" s="1"/>
  <c r="AOX469" i="5" s="1"/>
  <c r="AOZ469" i="5" s="1"/>
  <c r="APB469" i="5" s="1"/>
  <c r="APD469" i="5" s="1"/>
  <c r="APF469" i="5" s="1"/>
  <c r="APH469" i="5" s="1"/>
  <c r="APJ469" i="5" s="1"/>
  <c r="APL469" i="5" s="1"/>
  <c r="APN469" i="5" s="1"/>
  <c r="APP469" i="5" s="1"/>
  <c r="APR469" i="5" s="1"/>
  <c r="APT469" i="5" s="1"/>
  <c r="APV469" i="5" s="1"/>
  <c r="APX469" i="5" s="1"/>
  <c r="APZ469" i="5" s="1"/>
  <c r="AQB469" i="5" s="1"/>
  <c r="AQD469" i="5" s="1"/>
  <c r="AQF469" i="5" s="1"/>
  <c r="AQH469" i="5" s="1"/>
  <c r="AQJ469" i="5" s="1"/>
  <c r="AQL469" i="5" s="1"/>
  <c r="AQN469" i="5" s="1"/>
  <c r="AQP469" i="5" s="1"/>
  <c r="AQR469" i="5" s="1"/>
  <c r="AQT469" i="5" s="1"/>
  <c r="AQV469" i="5" s="1"/>
  <c r="AQX469" i="5" s="1"/>
  <c r="AQZ469" i="5" s="1"/>
  <c r="ARB469" i="5" s="1"/>
  <c r="ARD469" i="5" s="1"/>
  <c r="ARF469" i="5" s="1"/>
  <c r="ARH469" i="5" s="1"/>
  <c r="ARJ469" i="5" s="1"/>
  <c r="ARL469" i="5" s="1"/>
  <c r="ARN469" i="5" s="1"/>
  <c r="ARP469" i="5" s="1"/>
  <c r="ARR469" i="5" s="1"/>
  <c r="ART469" i="5" s="1"/>
  <c r="ARV469" i="5" s="1"/>
  <c r="ARX469" i="5" s="1"/>
  <c r="ARZ469" i="5" s="1"/>
  <c r="ASB469" i="5" s="1"/>
  <c r="ASD469" i="5" s="1"/>
  <c r="ASF469" i="5" s="1"/>
  <c r="ASH469" i="5" s="1"/>
  <c r="ASJ469" i="5" s="1"/>
  <c r="ASL469" i="5" s="1"/>
  <c r="ASN469" i="5" s="1"/>
  <c r="ASP469" i="5" s="1"/>
  <c r="ASR469" i="5" s="1"/>
  <c r="AST469" i="5" s="1"/>
  <c r="ASV469" i="5" s="1"/>
  <c r="ASX469" i="5" s="1"/>
  <c r="ASZ469" i="5" s="1"/>
  <c r="ATB469" i="5" s="1"/>
  <c r="ATD469" i="5" s="1"/>
  <c r="ATF469" i="5" s="1"/>
  <c r="ATH469" i="5" s="1"/>
  <c r="ATJ469" i="5" s="1"/>
  <c r="ATL469" i="5" s="1"/>
  <c r="ATN469" i="5" s="1"/>
  <c r="ATP469" i="5" s="1"/>
  <c r="ATR469" i="5" s="1"/>
  <c r="ATT469" i="5" s="1"/>
  <c r="ATV469" i="5" s="1"/>
  <c r="ATX469" i="5" s="1"/>
  <c r="ATZ469" i="5" s="1"/>
  <c r="AUB469" i="5" s="1"/>
  <c r="AUD469" i="5" s="1"/>
  <c r="AUF469" i="5" s="1"/>
  <c r="AUH469" i="5" s="1"/>
  <c r="AUJ469" i="5" s="1"/>
  <c r="AUL469" i="5" s="1"/>
  <c r="AUN469" i="5" s="1"/>
  <c r="AUP469" i="5" s="1"/>
  <c r="AUR469" i="5" s="1"/>
  <c r="AUT469" i="5" s="1"/>
  <c r="AUV469" i="5" s="1"/>
  <c r="AUX469" i="5" s="1"/>
  <c r="AUZ469" i="5" s="1"/>
  <c r="AVB469" i="5" s="1"/>
  <c r="AVD469" i="5" s="1"/>
  <c r="AVF469" i="5" s="1"/>
  <c r="AVH469" i="5" s="1"/>
  <c r="AVJ469" i="5" s="1"/>
  <c r="AVL469" i="5" s="1"/>
  <c r="AVN469" i="5" s="1"/>
  <c r="AVP469" i="5" s="1"/>
  <c r="AVR469" i="5" s="1"/>
  <c r="AVT469" i="5" s="1"/>
  <c r="AVV469" i="5" s="1"/>
  <c r="AVX469" i="5" s="1"/>
  <c r="AVZ469" i="5" s="1"/>
  <c r="AWB469" i="5" s="1"/>
  <c r="AWD469" i="5" s="1"/>
  <c r="AWF469" i="5" s="1"/>
  <c r="AWH469" i="5" s="1"/>
  <c r="AWJ469" i="5" s="1"/>
  <c r="AWL469" i="5" s="1"/>
  <c r="AWN469" i="5" s="1"/>
  <c r="AWP469" i="5" s="1"/>
  <c r="AWR469" i="5" s="1"/>
  <c r="AWT469" i="5" s="1"/>
  <c r="AWV469" i="5" s="1"/>
  <c r="AWX469" i="5" s="1"/>
  <c r="AWZ469" i="5" s="1"/>
  <c r="AXB469" i="5" s="1"/>
  <c r="AXD469" i="5" s="1"/>
  <c r="AXF469" i="5" s="1"/>
  <c r="AXH469" i="5" s="1"/>
  <c r="AXJ469" i="5" s="1"/>
  <c r="AXL469" i="5" s="1"/>
  <c r="AXN469" i="5" s="1"/>
  <c r="AXP469" i="5" s="1"/>
  <c r="AXR469" i="5" s="1"/>
  <c r="AXT469" i="5" s="1"/>
  <c r="AXV469" i="5" s="1"/>
  <c r="AXX469" i="5" s="1"/>
  <c r="AXZ469" i="5" s="1"/>
  <c r="AYB469" i="5" s="1"/>
  <c r="AYD469" i="5" s="1"/>
  <c r="AYF469" i="5" s="1"/>
  <c r="AYH469" i="5" s="1"/>
  <c r="AYJ469" i="5" s="1"/>
  <c r="AYL469" i="5" s="1"/>
  <c r="AYN469" i="5" s="1"/>
  <c r="AYP469" i="5" s="1"/>
  <c r="AYR469" i="5" s="1"/>
  <c r="AYT469" i="5" s="1"/>
  <c r="AYV469" i="5" s="1"/>
  <c r="AYX469" i="5" s="1"/>
  <c r="AYZ469" i="5" s="1"/>
  <c r="AZB469" i="5" s="1"/>
  <c r="AZD469" i="5" s="1"/>
  <c r="AZF469" i="5" s="1"/>
  <c r="AZH469" i="5" s="1"/>
  <c r="AZJ469" i="5" s="1"/>
  <c r="AZL469" i="5" s="1"/>
  <c r="AZN469" i="5" s="1"/>
  <c r="AZP469" i="5" s="1"/>
  <c r="AZR469" i="5" s="1"/>
  <c r="AZT469" i="5" s="1"/>
  <c r="AZV469" i="5" s="1"/>
  <c r="AZX469" i="5" s="1"/>
  <c r="AZZ469" i="5" s="1"/>
  <c r="BAB469" i="5" s="1"/>
  <c r="BAD469" i="5" s="1"/>
  <c r="BAF469" i="5" s="1"/>
  <c r="BAH469" i="5" s="1"/>
  <c r="BAJ469" i="5" s="1"/>
  <c r="BAL469" i="5" s="1"/>
  <c r="BAN469" i="5" s="1"/>
  <c r="BAP469" i="5" s="1"/>
  <c r="BAR469" i="5" s="1"/>
  <c r="BAT469" i="5" s="1"/>
  <c r="BAV469" i="5" s="1"/>
  <c r="BAX469" i="5" s="1"/>
  <c r="BAZ469" i="5" s="1"/>
  <c r="BBB469" i="5" s="1"/>
  <c r="BBD469" i="5" s="1"/>
  <c r="BBF469" i="5" s="1"/>
  <c r="BBH469" i="5" s="1"/>
  <c r="BBJ469" i="5" s="1"/>
  <c r="BBL469" i="5" s="1"/>
  <c r="BBN469" i="5" s="1"/>
  <c r="BBP469" i="5" s="1"/>
  <c r="BBR469" i="5" s="1"/>
  <c r="BBT469" i="5" s="1"/>
  <c r="BBV469" i="5" s="1"/>
  <c r="BBX469" i="5" s="1"/>
  <c r="BBZ469" i="5" s="1"/>
  <c r="BCB469" i="5" s="1"/>
  <c r="BCD469" i="5" s="1"/>
  <c r="BCF469" i="5" s="1"/>
  <c r="BCH469" i="5" s="1"/>
  <c r="BCJ469" i="5" s="1"/>
  <c r="BCL469" i="5" s="1"/>
  <c r="BCN469" i="5" s="1"/>
  <c r="BCP469" i="5" s="1"/>
  <c r="BCR469" i="5" s="1"/>
  <c r="BCT469" i="5" s="1"/>
  <c r="BCV469" i="5" s="1"/>
  <c r="BCX469" i="5" s="1"/>
  <c r="BCZ469" i="5" s="1"/>
  <c r="BDB469" i="5" s="1"/>
  <c r="BDD469" i="5" s="1"/>
  <c r="BDF469" i="5" s="1"/>
  <c r="BDH469" i="5" s="1"/>
  <c r="BDJ469" i="5" s="1"/>
  <c r="BDL469" i="5" s="1"/>
  <c r="BDN469" i="5" s="1"/>
  <c r="BDP469" i="5" s="1"/>
  <c r="BDR469" i="5" s="1"/>
  <c r="BDT469" i="5" s="1"/>
  <c r="BDV469" i="5" s="1"/>
  <c r="BDX469" i="5" s="1"/>
  <c r="BDZ469" i="5" s="1"/>
  <c r="BEB469" i="5" s="1"/>
  <c r="BED469" i="5" s="1"/>
  <c r="BEF469" i="5" s="1"/>
  <c r="BEH469" i="5" s="1"/>
  <c r="BEJ469" i="5" s="1"/>
  <c r="BEL469" i="5" s="1"/>
  <c r="BEN469" i="5" s="1"/>
  <c r="BEP469" i="5" s="1"/>
  <c r="BER469" i="5" s="1"/>
  <c r="BET469" i="5" s="1"/>
  <c r="BEV469" i="5" s="1"/>
  <c r="BEX469" i="5" s="1"/>
  <c r="BEZ469" i="5" s="1"/>
  <c r="BFB469" i="5" s="1"/>
  <c r="BFD469" i="5" s="1"/>
  <c r="BFF469" i="5" s="1"/>
  <c r="BFH469" i="5" s="1"/>
  <c r="BFJ469" i="5" s="1"/>
  <c r="BFL469" i="5" s="1"/>
  <c r="BFN469" i="5" s="1"/>
  <c r="BFP469" i="5" s="1"/>
  <c r="BFR469" i="5" s="1"/>
  <c r="BFT469" i="5" s="1"/>
  <c r="BFV469" i="5" s="1"/>
  <c r="BFX469" i="5" s="1"/>
  <c r="BFZ469" i="5" s="1"/>
  <c r="BGB469" i="5" s="1"/>
  <c r="BGD469" i="5" s="1"/>
  <c r="BGF469" i="5" s="1"/>
  <c r="BGH469" i="5" s="1"/>
  <c r="BGJ469" i="5" s="1"/>
  <c r="BGL469" i="5" s="1"/>
  <c r="BGN469" i="5" s="1"/>
  <c r="BGP469" i="5" s="1"/>
  <c r="BGR469" i="5" s="1"/>
  <c r="BGT469" i="5" s="1"/>
  <c r="BGV469" i="5" s="1"/>
  <c r="BGX469" i="5" s="1"/>
  <c r="BGZ469" i="5" s="1"/>
  <c r="BHB469" i="5" s="1"/>
  <c r="BHD469" i="5" s="1"/>
  <c r="BHF469" i="5" s="1"/>
  <c r="BHH469" i="5" s="1"/>
  <c r="BHJ469" i="5" s="1"/>
  <c r="BHL469" i="5" s="1"/>
  <c r="BHN469" i="5" s="1"/>
  <c r="BHP469" i="5" s="1"/>
  <c r="BHR469" i="5" s="1"/>
  <c r="BHT469" i="5" s="1"/>
  <c r="BHV469" i="5" s="1"/>
  <c r="BHX469" i="5" s="1"/>
  <c r="BHZ469" i="5" s="1"/>
  <c r="BIB469" i="5" s="1"/>
  <c r="BID469" i="5" s="1"/>
  <c r="BIF469" i="5" s="1"/>
  <c r="BIH469" i="5" s="1"/>
  <c r="BIJ469" i="5" s="1"/>
  <c r="BIL469" i="5" s="1"/>
  <c r="BIN469" i="5" s="1"/>
  <c r="BIP469" i="5" s="1"/>
  <c r="BIR469" i="5" s="1"/>
  <c r="BIT469" i="5" s="1"/>
  <c r="BIV469" i="5" s="1"/>
  <c r="BIX469" i="5" s="1"/>
  <c r="BIZ469" i="5" s="1"/>
  <c r="BJB469" i="5" s="1"/>
  <c r="BJD469" i="5" s="1"/>
  <c r="BJF469" i="5" s="1"/>
  <c r="BJH469" i="5" s="1"/>
  <c r="BJJ469" i="5" s="1"/>
  <c r="BJL469" i="5" s="1"/>
  <c r="BJN469" i="5" s="1"/>
  <c r="BJP469" i="5" s="1"/>
  <c r="BJR469" i="5" s="1"/>
  <c r="BJT469" i="5" s="1"/>
  <c r="BJV469" i="5" s="1"/>
  <c r="BJX469" i="5" s="1"/>
  <c r="BJZ469" i="5" s="1"/>
  <c r="BKB469" i="5" s="1"/>
  <c r="BKD469" i="5" s="1"/>
  <c r="BKF469" i="5" s="1"/>
  <c r="BKH469" i="5" s="1"/>
  <c r="BKJ469" i="5" s="1"/>
  <c r="BKL469" i="5" s="1"/>
  <c r="BKN469" i="5" s="1"/>
  <c r="BKP469" i="5" s="1"/>
  <c r="BKR469" i="5" s="1"/>
  <c r="BKT469" i="5" s="1"/>
  <c r="BKV469" i="5" s="1"/>
  <c r="BKX469" i="5" s="1"/>
  <c r="BKZ469" i="5" s="1"/>
  <c r="BLB469" i="5" s="1"/>
  <c r="BLD469" i="5" s="1"/>
  <c r="BLF469" i="5" s="1"/>
  <c r="BLH469" i="5" s="1"/>
  <c r="BLJ469" i="5" s="1"/>
  <c r="BLL469" i="5" s="1"/>
  <c r="BLN469" i="5" s="1"/>
  <c r="BLP469" i="5" s="1"/>
  <c r="BLR469" i="5" s="1"/>
  <c r="BLT469" i="5" s="1"/>
  <c r="BLV469" i="5" s="1"/>
  <c r="BLX469" i="5" s="1"/>
  <c r="BLZ469" i="5" s="1"/>
  <c r="BMB469" i="5" s="1"/>
  <c r="BMD469" i="5" s="1"/>
  <c r="BMF469" i="5" s="1"/>
  <c r="BMH469" i="5" s="1"/>
  <c r="BMJ469" i="5" s="1"/>
  <c r="BML469" i="5" s="1"/>
  <c r="BMN469" i="5" s="1"/>
  <c r="BMP469" i="5" s="1"/>
  <c r="BMR469" i="5" s="1"/>
  <c r="BMT469" i="5" s="1"/>
  <c r="BMV469" i="5" s="1"/>
  <c r="BMX469" i="5" s="1"/>
  <c r="BMZ469" i="5" s="1"/>
  <c r="BNB469" i="5" s="1"/>
  <c r="BND469" i="5" s="1"/>
  <c r="BNF469" i="5" s="1"/>
  <c r="BNH469" i="5" s="1"/>
  <c r="BNJ469" i="5" s="1"/>
  <c r="BNL469" i="5" s="1"/>
  <c r="BNN469" i="5" s="1"/>
  <c r="BNP469" i="5" s="1"/>
  <c r="BNR469" i="5" s="1"/>
  <c r="BNT469" i="5" s="1"/>
  <c r="BNV469" i="5" s="1"/>
  <c r="BNX469" i="5" s="1"/>
  <c r="BNZ469" i="5" s="1"/>
  <c r="BOB469" i="5" s="1"/>
  <c r="BOD469" i="5" s="1"/>
  <c r="BOF469" i="5" s="1"/>
  <c r="BOH469" i="5" s="1"/>
  <c r="BOJ469" i="5" s="1"/>
  <c r="BOL469" i="5" s="1"/>
  <c r="BON469" i="5" s="1"/>
  <c r="BOP469" i="5" s="1"/>
  <c r="BOR469" i="5" s="1"/>
  <c r="BOT469" i="5" s="1"/>
  <c r="BOV469" i="5" s="1"/>
  <c r="BOX469" i="5" s="1"/>
  <c r="BOZ469" i="5" s="1"/>
  <c r="BPB469" i="5" s="1"/>
  <c r="BPD469" i="5" s="1"/>
  <c r="BPF469" i="5" s="1"/>
  <c r="BPH469" i="5" s="1"/>
  <c r="BPJ469" i="5" s="1"/>
  <c r="BPL469" i="5" s="1"/>
  <c r="BPN469" i="5" s="1"/>
  <c r="BPP469" i="5" s="1"/>
  <c r="BPR469" i="5" s="1"/>
  <c r="BPT469" i="5" s="1"/>
  <c r="BPV469" i="5" s="1"/>
  <c r="BPX469" i="5" s="1"/>
  <c r="BPZ469" i="5" s="1"/>
  <c r="BQB469" i="5" s="1"/>
  <c r="BQD469" i="5" s="1"/>
  <c r="BQF469" i="5" s="1"/>
  <c r="BQH469" i="5" s="1"/>
  <c r="BQJ469" i="5" s="1"/>
  <c r="BQL469" i="5" s="1"/>
  <c r="BQN469" i="5" s="1"/>
  <c r="BQP469" i="5" s="1"/>
  <c r="BQR469" i="5" s="1"/>
  <c r="BQT469" i="5" s="1"/>
  <c r="BQV469" i="5" s="1"/>
  <c r="BQX469" i="5" s="1"/>
  <c r="BQZ469" i="5" s="1"/>
  <c r="BRB469" i="5" s="1"/>
  <c r="BRD469" i="5" s="1"/>
  <c r="BRF469" i="5" s="1"/>
  <c r="BRH469" i="5" s="1"/>
  <c r="BRJ469" i="5" s="1"/>
  <c r="BRL469" i="5" s="1"/>
  <c r="BRN469" i="5" s="1"/>
  <c r="BRP469" i="5" s="1"/>
  <c r="BRR469" i="5" s="1"/>
  <c r="BRT469" i="5" s="1"/>
  <c r="BRV469" i="5" s="1"/>
  <c r="BRX469" i="5" s="1"/>
  <c r="BRZ469" i="5" s="1"/>
  <c r="BSB469" i="5" s="1"/>
  <c r="BSD469" i="5" s="1"/>
  <c r="BSF469" i="5" s="1"/>
  <c r="BSH469" i="5" s="1"/>
  <c r="BSJ469" i="5" s="1"/>
  <c r="BSL469" i="5" s="1"/>
  <c r="BSN469" i="5" s="1"/>
  <c r="BSP469" i="5" s="1"/>
  <c r="BSR469" i="5" s="1"/>
  <c r="BST469" i="5" s="1"/>
  <c r="BSV469" i="5" s="1"/>
  <c r="BSX469" i="5" s="1"/>
  <c r="BSZ469" i="5" s="1"/>
  <c r="BTB469" i="5" s="1"/>
  <c r="BTD469" i="5" s="1"/>
  <c r="BTF469" i="5" s="1"/>
  <c r="BTH469" i="5" s="1"/>
  <c r="BTJ469" i="5" s="1"/>
  <c r="BTL469" i="5" s="1"/>
  <c r="BTN469" i="5" s="1"/>
  <c r="BTP469" i="5" s="1"/>
  <c r="BTR469" i="5" s="1"/>
  <c r="BTT469" i="5" s="1"/>
  <c r="BTV469" i="5" s="1"/>
  <c r="BTX469" i="5" s="1"/>
  <c r="BTZ469" i="5" s="1"/>
  <c r="BUB469" i="5" s="1"/>
  <c r="BUD469" i="5" s="1"/>
  <c r="BUF469" i="5" s="1"/>
  <c r="BUH469" i="5" s="1"/>
  <c r="BUJ469" i="5" s="1"/>
  <c r="BUL469" i="5" s="1"/>
  <c r="BUN469" i="5" s="1"/>
  <c r="BUP469" i="5" s="1"/>
  <c r="BUR469" i="5" s="1"/>
  <c r="BUT469" i="5" s="1"/>
  <c r="BUV469" i="5" s="1"/>
  <c r="BUX469" i="5" s="1"/>
  <c r="BUZ469" i="5" s="1"/>
  <c r="BVB469" i="5" s="1"/>
  <c r="BVD469" i="5" s="1"/>
  <c r="BVF469" i="5" s="1"/>
  <c r="BVH469" i="5" s="1"/>
  <c r="BVJ469" i="5" s="1"/>
  <c r="BVL469" i="5" s="1"/>
  <c r="BVN469" i="5" s="1"/>
  <c r="BVP469" i="5" s="1"/>
  <c r="BVR469" i="5" s="1"/>
  <c r="BVT469" i="5" s="1"/>
  <c r="BVV469" i="5" s="1"/>
  <c r="BVX469" i="5" s="1"/>
  <c r="BVZ469" i="5" s="1"/>
  <c r="BWB469" i="5" s="1"/>
  <c r="BWD469" i="5" s="1"/>
  <c r="BWF469" i="5" s="1"/>
  <c r="BWH469" i="5" s="1"/>
  <c r="BWJ469" i="5" s="1"/>
  <c r="BWL469" i="5" s="1"/>
  <c r="BWN469" i="5" s="1"/>
  <c r="BWP469" i="5" s="1"/>
  <c r="BWR469" i="5" s="1"/>
  <c r="BWT469" i="5" s="1"/>
  <c r="BWV469" i="5" s="1"/>
  <c r="BWX469" i="5" s="1"/>
  <c r="BWZ469" i="5" s="1"/>
  <c r="BXB469" i="5" s="1"/>
  <c r="BXD469" i="5" s="1"/>
  <c r="BXF469" i="5" s="1"/>
  <c r="BXH469" i="5" s="1"/>
  <c r="BXJ469" i="5" s="1"/>
  <c r="BXL469" i="5" s="1"/>
  <c r="BXN469" i="5" s="1"/>
  <c r="BXP469" i="5" s="1"/>
  <c r="BXR469" i="5" s="1"/>
  <c r="BXT469" i="5" s="1"/>
  <c r="BXV469" i="5" s="1"/>
  <c r="BXX469" i="5" s="1"/>
  <c r="BXZ469" i="5" s="1"/>
  <c r="BYB469" i="5" s="1"/>
  <c r="BYD469" i="5" s="1"/>
  <c r="BYF469" i="5" s="1"/>
  <c r="BYH469" i="5" s="1"/>
  <c r="BYJ469" i="5" s="1"/>
  <c r="BYL469" i="5" s="1"/>
  <c r="BYN469" i="5" s="1"/>
  <c r="BYP469" i="5" s="1"/>
  <c r="BYR469" i="5" s="1"/>
  <c r="BYT469" i="5" s="1"/>
  <c r="BYV469" i="5" s="1"/>
  <c r="BYX469" i="5" s="1"/>
  <c r="BYZ469" i="5" s="1"/>
  <c r="BZB469" i="5" s="1"/>
  <c r="BZD469" i="5" s="1"/>
  <c r="BZF469" i="5" s="1"/>
  <c r="BZH469" i="5" s="1"/>
  <c r="BZJ469" i="5" s="1"/>
  <c r="BZL469" i="5" s="1"/>
  <c r="BZN469" i="5" s="1"/>
  <c r="BZP469" i="5" s="1"/>
  <c r="BZR469" i="5" s="1"/>
  <c r="BZT469" i="5" s="1"/>
  <c r="BZV469" i="5" s="1"/>
  <c r="BZX469" i="5" s="1"/>
  <c r="BZZ469" i="5" s="1"/>
  <c r="CAB469" i="5" s="1"/>
  <c r="CAD469" i="5" s="1"/>
  <c r="CAF469" i="5" s="1"/>
  <c r="CAH469" i="5" s="1"/>
  <c r="CAJ469" i="5" s="1"/>
  <c r="CAL469" i="5" s="1"/>
  <c r="CAN469" i="5" s="1"/>
  <c r="CAP469" i="5" s="1"/>
  <c r="CAR469" i="5" s="1"/>
  <c r="CAT469" i="5" s="1"/>
  <c r="CAV469" i="5" s="1"/>
  <c r="CAX469" i="5" s="1"/>
  <c r="CAZ469" i="5" s="1"/>
  <c r="CBB469" i="5" s="1"/>
  <c r="CBD469" i="5" s="1"/>
  <c r="CBF469" i="5" s="1"/>
  <c r="CBH469" i="5" s="1"/>
  <c r="CBJ469" i="5" s="1"/>
  <c r="CBL469" i="5" s="1"/>
  <c r="CBN469" i="5" s="1"/>
  <c r="CBP469" i="5" s="1"/>
  <c r="CBR469" i="5" s="1"/>
  <c r="CBT469" i="5" s="1"/>
  <c r="CBV469" i="5" s="1"/>
  <c r="CBX469" i="5" s="1"/>
  <c r="CBZ469" i="5" s="1"/>
  <c r="CCB469" i="5" s="1"/>
  <c r="CCD469" i="5" s="1"/>
  <c r="CCF469" i="5" s="1"/>
  <c r="CCH469" i="5" s="1"/>
  <c r="CCJ469" i="5" s="1"/>
  <c r="CCL469" i="5" s="1"/>
  <c r="CCN469" i="5" s="1"/>
  <c r="CCP469" i="5" s="1"/>
  <c r="CCR469" i="5" s="1"/>
  <c r="CCT469" i="5" s="1"/>
  <c r="CCV469" i="5" s="1"/>
  <c r="CCX469" i="5" s="1"/>
  <c r="CCZ469" i="5" s="1"/>
  <c r="CDB469" i="5" s="1"/>
  <c r="CDD469" i="5" s="1"/>
  <c r="CDF469" i="5" s="1"/>
  <c r="CDH469" i="5" s="1"/>
  <c r="CDJ469" i="5" s="1"/>
  <c r="CDL469" i="5" s="1"/>
  <c r="CDN469" i="5" s="1"/>
  <c r="CDP469" i="5" s="1"/>
  <c r="CDR469" i="5" s="1"/>
  <c r="CDT469" i="5" s="1"/>
  <c r="CDV469" i="5" s="1"/>
  <c r="CDX469" i="5" s="1"/>
  <c r="CDZ469" i="5" s="1"/>
  <c r="CEB469" i="5" s="1"/>
  <c r="CED469" i="5" s="1"/>
  <c r="CEF469" i="5" s="1"/>
  <c r="CEH469" i="5" s="1"/>
  <c r="CEJ469" i="5" s="1"/>
  <c r="CEL469" i="5" s="1"/>
  <c r="CEN469" i="5" s="1"/>
  <c r="CEP469" i="5" s="1"/>
  <c r="CER469" i="5" s="1"/>
  <c r="CET469" i="5" s="1"/>
  <c r="CEV469" i="5" s="1"/>
  <c r="CEX469" i="5" s="1"/>
  <c r="CEZ469" i="5" s="1"/>
  <c r="CFB469" i="5" s="1"/>
  <c r="CFD469" i="5" s="1"/>
  <c r="CFF469" i="5" s="1"/>
  <c r="CFH469" i="5" s="1"/>
  <c r="CFJ469" i="5" s="1"/>
  <c r="CFL469" i="5" s="1"/>
  <c r="CFN469" i="5" s="1"/>
  <c r="CFP469" i="5" s="1"/>
  <c r="CFR469" i="5" s="1"/>
  <c r="CFT469" i="5" s="1"/>
  <c r="CFV469" i="5" s="1"/>
  <c r="CFX469" i="5" s="1"/>
  <c r="CFZ469" i="5" s="1"/>
  <c r="CGB469" i="5" s="1"/>
  <c r="CGD469" i="5" s="1"/>
  <c r="CGF469" i="5" s="1"/>
  <c r="CGH469" i="5" s="1"/>
  <c r="CGJ469" i="5" s="1"/>
  <c r="CGL469" i="5" s="1"/>
  <c r="CGN469" i="5" s="1"/>
  <c r="CGP469" i="5" s="1"/>
  <c r="CGR469" i="5" s="1"/>
  <c r="CGT469" i="5" s="1"/>
  <c r="CGV469" i="5" s="1"/>
  <c r="CGX469" i="5" s="1"/>
  <c r="CGZ469" i="5" s="1"/>
  <c r="CHB469" i="5" s="1"/>
  <c r="CHD469" i="5" s="1"/>
  <c r="CHF469" i="5" s="1"/>
  <c r="CHH469" i="5" s="1"/>
  <c r="CHJ469" i="5" s="1"/>
  <c r="CHL469" i="5" s="1"/>
  <c r="CHN469" i="5" s="1"/>
  <c r="CHP469" i="5" s="1"/>
  <c r="CHR469" i="5" s="1"/>
  <c r="CHT469" i="5" s="1"/>
  <c r="CHV469" i="5" s="1"/>
  <c r="CHX469" i="5" s="1"/>
  <c r="CHZ469" i="5" s="1"/>
  <c r="CIB469" i="5" s="1"/>
  <c r="CID469" i="5" s="1"/>
  <c r="CIF469" i="5" s="1"/>
  <c r="CIH469" i="5" s="1"/>
  <c r="CIJ469" i="5" s="1"/>
  <c r="CIL469" i="5" s="1"/>
  <c r="CIN469" i="5" s="1"/>
  <c r="CIP469" i="5" s="1"/>
  <c r="CIR469" i="5" s="1"/>
  <c r="CIT469" i="5" s="1"/>
  <c r="CIV469" i="5" s="1"/>
  <c r="CIX469" i="5" s="1"/>
  <c r="CIZ469" i="5" s="1"/>
  <c r="CJB469" i="5" s="1"/>
  <c r="CJD469" i="5" s="1"/>
  <c r="CJF469" i="5" s="1"/>
  <c r="CJH469" i="5" s="1"/>
  <c r="CJJ469" i="5" s="1"/>
  <c r="CJL469" i="5" s="1"/>
  <c r="CJN469" i="5" s="1"/>
  <c r="CJP469" i="5" s="1"/>
  <c r="CJR469" i="5" s="1"/>
  <c r="CJT469" i="5" s="1"/>
  <c r="CJV469" i="5" s="1"/>
  <c r="CJX469" i="5" s="1"/>
  <c r="CJZ469" i="5" s="1"/>
  <c r="CKB469" i="5" s="1"/>
  <c r="CKD469" i="5" s="1"/>
  <c r="CKF469" i="5" s="1"/>
  <c r="CKH469" i="5" s="1"/>
  <c r="CKJ469" i="5" s="1"/>
  <c r="CKL469" i="5" s="1"/>
  <c r="CKN469" i="5" s="1"/>
  <c r="CKP469" i="5" s="1"/>
  <c r="CKR469" i="5" s="1"/>
  <c r="CKT469" i="5" s="1"/>
  <c r="CKV469" i="5" s="1"/>
  <c r="CKX469" i="5" s="1"/>
  <c r="CKZ469" i="5" s="1"/>
  <c r="CLB469" i="5" s="1"/>
  <c r="CLD469" i="5" s="1"/>
  <c r="CLF469" i="5" s="1"/>
  <c r="CLH469" i="5" s="1"/>
  <c r="CLJ469" i="5" s="1"/>
  <c r="CLL469" i="5" s="1"/>
  <c r="CLN469" i="5" s="1"/>
  <c r="CLP469" i="5" s="1"/>
  <c r="CLR469" i="5" s="1"/>
  <c r="CLT469" i="5" s="1"/>
  <c r="CLV469" i="5" s="1"/>
  <c r="CLX469" i="5" s="1"/>
  <c r="CLZ469" i="5" s="1"/>
  <c r="CMB469" i="5" s="1"/>
  <c r="CMD469" i="5" s="1"/>
  <c r="CMF469" i="5" s="1"/>
  <c r="CMH469" i="5" s="1"/>
  <c r="CMJ469" i="5" s="1"/>
  <c r="CML469" i="5" s="1"/>
  <c r="CMN469" i="5" s="1"/>
  <c r="CMP469" i="5" s="1"/>
  <c r="CMR469" i="5" s="1"/>
  <c r="CMT469" i="5" s="1"/>
  <c r="CMV469" i="5" s="1"/>
  <c r="CMX469" i="5" s="1"/>
  <c r="CMZ469" i="5" s="1"/>
  <c r="CNB469" i="5" s="1"/>
  <c r="CND469" i="5" s="1"/>
  <c r="CNF469" i="5" s="1"/>
  <c r="CNH469" i="5" s="1"/>
  <c r="CNJ469" i="5" s="1"/>
  <c r="CNL469" i="5" s="1"/>
  <c r="CNN469" i="5" s="1"/>
  <c r="CNP469" i="5" s="1"/>
  <c r="CNR469" i="5" s="1"/>
  <c r="CNT469" i="5" s="1"/>
  <c r="CNV469" i="5" s="1"/>
  <c r="CNX469" i="5" s="1"/>
  <c r="CNZ469" i="5" s="1"/>
  <c r="COB469" i="5" s="1"/>
  <c r="COD469" i="5" s="1"/>
  <c r="COF469" i="5" s="1"/>
  <c r="COH469" i="5" s="1"/>
  <c r="COJ469" i="5" s="1"/>
  <c r="COL469" i="5" s="1"/>
  <c r="CON469" i="5" s="1"/>
  <c r="COP469" i="5" s="1"/>
  <c r="COR469" i="5" s="1"/>
  <c r="COT469" i="5" s="1"/>
  <c r="COV469" i="5" s="1"/>
  <c r="COX469" i="5" s="1"/>
  <c r="COZ469" i="5" s="1"/>
  <c r="CPB469" i="5" s="1"/>
  <c r="CPD469" i="5" s="1"/>
  <c r="CPF469" i="5" s="1"/>
  <c r="CPH469" i="5" s="1"/>
  <c r="CPJ469" i="5" s="1"/>
  <c r="CPL469" i="5" s="1"/>
  <c r="CPN469" i="5" s="1"/>
  <c r="CPP469" i="5" s="1"/>
  <c r="CPR469" i="5" s="1"/>
  <c r="CPT469" i="5" s="1"/>
  <c r="CPV469" i="5" s="1"/>
  <c r="CPX469" i="5" s="1"/>
  <c r="CPZ469" i="5" s="1"/>
  <c r="CQB469" i="5" s="1"/>
  <c r="CQD469" i="5" s="1"/>
  <c r="CQF469" i="5" s="1"/>
  <c r="CQH469" i="5" s="1"/>
  <c r="CQJ469" i="5" s="1"/>
  <c r="CQL469" i="5" s="1"/>
  <c r="CQN469" i="5" s="1"/>
  <c r="CQP469" i="5" s="1"/>
  <c r="CQR469" i="5" s="1"/>
  <c r="CQT469" i="5" s="1"/>
  <c r="CQV469" i="5" s="1"/>
  <c r="CQX469" i="5" s="1"/>
  <c r="CQZ469" i="5" s="1"/>
  <c r="CRB469" i="5" s="1"/>
  <c r="CRD469" i="5" s="1"/>
  <c r="CRF469" i="5" s="1"/>
  <c r="CRH469" i="5" s="1"/>
  <c r="CRJ469" i="5" s="1"/>
  <c r="CRL469" i="5" s="1"/>
  <c r="CRN469" i="5" s="1"/>
  <c r="CRP469" i="5" s="1"/>
  <c r="CRR469" i="5" s="1"/>
  <c r="CRT469" i="5" s="1"/>
  <c r="CRV469" i="5" s="1"/>
  <c r="CRX469" i="5" s="1"/>
  <c r="CRZ469" i="5" s="1"/>
  <c r="CSB469" i="5" s="1"/>
  <c r="CSD469" i="5" s="1"/>
  <c r="CSF469" i="5" s="1"/>
  <c r="CSH469" i="5" s="1"/>
  <c r="CSJ469" i="5" s="1"/>
  <c r="CSL469" i="5" s="1"/>
  <c r="CSN469" i="5" s="1"/>
  <c r="CSP469" i="5" s="1"/>
  <c r="CSR469" i="5" s="1"/>
  <c r="CST469" i="5" s="1"/>
  <c r="CSV469" i="5" s="1"/>
  <c r="CSX469" i="5" s="1"/>
  <c r="CSZ469" i="5" s="1"/>
  <c r="CTB469" i="5" s="1"/>
  <c r="CTD469" i="5" s="1"/>
  <c r="CTF469" i="5" s="1"/>
  <c r="CTH469" i="5" s="1"/>
  <c r="CTJ469" i="5" s="1"/>
  <c r="CTL469" i="5" s="1"/>
  <c r="CTN469" i="5" s="1"/>
  <c r="CTP469" i="5" s="1"/>
  <c r="CTR469" i="5" s="1"/>
  <c r="CTT469" i="5" s="1"/>
  <c r="CTV469" i="5" s="1"/>
  <c r="CTX469" i="5" s="1"/>
  <c r="CTZ469" i="5" s="1"/>
  <c r="CUB469" i="5" s="1"/>
  <c r="CUD469" i="5" s="1"/>
  <c r="CUF469" i="5" s="1"/>
  <c r="CUH469" i="5" s="1"/>
  <c r="CUJ469" i="5" s="1"/>
  <c r="CUL469" i="5" s="1"/>
  <c r="CUN469" i="5" s="1"/>
  <c r="CUP469" i="5" s="1"/>
  <c r="CUR469" i="5" s="1"/>
  <c r="CUT469" i="5" s="1"/>
  <c r="CUV469" i="5" s="1"/>
  <c r="CUX469" i="5" s="1"/>
  <c r="CUZ469" i="5" s="1"/>
  <c r="CVB469" i="5" s="1"/>
  <c r="CVD469" i="5" s="1"/>
  <c r="CVF469" i="5" s="1"/>
  <c r="CVH469" i="5" s="1"/>
  <c r="CVJ469" i="5" s="1"/>
  <c r="CVL469" i="5" s="1"/>
  <c r="CVN469" i="5" s="1"/>
  <c r="CVP469" i="5" s="1"/>
  <c r="CVR469" i="5" s="1"/>
  <c r="CVT469" i="5" s="1"/>
  <c r="CVV469" i="5" s="1"/>
  <c r="CVX469" i="5" s="1"/>
  <c r="CVZ469" i="5" s="1"/>
  <c r="CWB469" i="5" s="1"/>
  <c r="CWD469" i="5" s="1"/>
  <c r="CWF469" i="5" s="1"/>
  <c r="CWH469" i="5" s="1"/>
  <c r="CWJ469" i="5" s="1"/>
  <c r="CWL469" i="5" s="1"/>
  <c r="CWN469" i="5" s="1"/>
  <c r="CWP469" i="5" s="1"/>
  <c r="CWR469" i="5" s="1"/>
  <c r="CWT469" i="5" s="1"/>
  <c r="CWV469" i="5" s="1"/>
  <c r="CWX469" i="5" s="1"/>
  <c r="CWZ469" i="5" s="1"/>
  <c r="CXB469" i="5" s="1"/>
  <c r="CXD469" i="5" s="1"/>
  <c r="CXF469" i="5" s="1"/>
  <c r="CXH469" i="5" s="1"/>
  <c r="CXJ469" i="5" s="1"/>
  <c r="CXL469" i="5" s="1"/>
  <c r="CXN469" i="5" s="1"/>
  <c r="CXP469" i="5" s="1"/>
  <c r="CXR469" i="5" s="1"/>
  <c r="CXT469" i="5" s="1"/>
  <c r="CXV469" i="5" s="1"/>
  <c r="CXX469" i="5" s="1"/>
  <c r="CXZ469" i="5" s="1"/>
  <c r="CYB469" i="5" s="1"/>
  <c r="CYD469" i="5" s="1"/>
  <c r="CYF469" i="5" s="1"/>
  <c r="CYH469" i="5" s="1"/>
  <c r="CYJ469" i="5" s="1"/>
  <c r="CYL469" i="5" s="1"/>
  <c r="CYN469" i="5" s="1"/>
  <c r="CYP469" i="5" s="1"/>
  <c r="CYR469" i="5" s="1"/>
  <c r="CYT469" i="5" s="1"/>
  <c r="CYV469" i="5" s="1"/>
  <c r="CYX469" i="5" s="1"/>
  <c r="CYZ469" i="5" s="1"/>
  <c r="CZB469" i="5" s="1"/>
  <c r="CZD469" i="5" s="1"/>
  <c r="CZF469" i="5" s="1"/>
  <c r="CZH469" i="5" s="1"/>
  <c r="CZJ469" i="5" s="1"/>
  <c r="CZL469" i="5" s="1"/>
  <c r="CZN469" i="5" s="1"/>
  <c r="CZP469" i="5" s="1"/>
  <c r="CZR469" i="5" s="1"/>
  <c r="CZT469" i="5" s="1"/>
  <c r="CZV469" i="5" s="1"/>
  <c r="CZX469" i="5" s="1"/>
  <c r="CZZ469" i="5" s="1"/>
  <c r="DAB469" i="5" s="1"/>
  <c r="DAD469" i="5" s="1"/>
  <c r="DAF469" i="5" s="1"/>
  <c r="DAH469" i="5" s="1"/>
  <c r="DAJ469" i="5" s="1"/>
  <c r="DAL469" i="5" s="1"/>
  <c r="DAN469" i="5" s="1"/>
  <c r="DAP469" i="5" s="1"/>
  <c r="DAR469" i="5" s="1"/>
  <c r="DAT469" i="5" s="1"/>
  <c r="DAV469" i="5" s="1"/>
  <c r="DAX469" i="5" s="1"/>
  <c r="DAZ469" i="5" s="1"/>
  <c r="DBB469" i="5" s="1"/>
  <c r="DBD469" i="5" s="1"/>
  <c r="DBF469" i="5" s="1"/>
  <c r="DBH469" i="5" s="1"/>
  <c r="DBJ469" i="5" s="1"/>
  <c r="DBL469" i="5" s="1"/>
  <c r="DBN469" i="5" s="1"/>
  <c r="DBP469" i="5" s="1"/>
  <c r="DBR469" i="5" s="1"/>
  <c r="DBT469" i="5" s="1"/>
  <c r="DBV469" i="5" s="1"/>
  <c r="DBX469" i="5" s="1"/>
  <c r="DBZ469" i="5" s="1"/>
  <c r="DCB469" i="5" s="1"/>
  <c r="DCD469" i="5" s="1"/>
  <c r="DCF469" i="5" s="1"/>
  <c r="DCH469" i="5" s="1"/>
  <c r="DCJ469" i="5" s="1"/>
  <c r="DCL469" i="5" s="1"/>
  <c r="DCN469" i="5" s="1"/>
  <c r="DCP469" i="5" s="1"/>
  <c r="DCR469" i="5" s="1"/>
  <c r="DCT469" i="5" s="1"/>
  <c r="DCV469" i="5" s="1"/>
  <c r="DCX469" i="5" s="1"/>
  <c r="DCZ469" i="5" s="1"/>
  <c r="DDB469" i="5" s="1"/>
  <c r="DDD469" i="5" s="1"/>
  <c r="DDF469" i="5" s="1"/>
  <c r="DDH469" i="5" s="1"/>
  <c r="DDJ469" i="5" s="1"/>
  <c r="DDL469" i="5" s="1"/>
  <c r="DDN469" i="5" s="1"/>
  <c r="DDP469" i="5" s="1"/>
  <c r="DDR469" i="5" s="1"/>
  <c r="DDT469" i="5" s="1"/>
  <c r="DDV469" i="5" s="1"/>
  <c r="DDX469" i="5" s="1"/>
  <c r="DDZ469" i="5" s="1"/>
  <c r="DEB469" i="5" s="1"/>
  <c r="DED469" i="5" s="1"/>
  <c r="DEF469" i="5" s="1"/>
  <c r="DEH469" i="5" s="1"/>
  <c r="DEJ469" i="5" s="1"/>
  <c r="DEL469" i="5" s="1"/>
  <c r="DEN469" i="5" s="1"/>
  <c r="DEP469" i="5" s="1"/>
  <c r="DER469" i="5" s="1"/>
  <c r="DET469" i="5" s="1"/>
  <c r="DEV469" i="5" s="1"/>
  <c r="DEX469" i="5" s="1"/>
  <c r="DEZ469" i="5" s="1"/>
  <c r="DFB469" i="5" s="1"/>
  <c r="DFD469" i="5" s="1"/>
  <c r="DFF469" i="5" s="1"/>
  <c r="DFH469" i="5" s="1"/>
  <c r="DFJ469" i="5" s="1"/>
  <c r="DFL469" i="5" s="1"/>
  <c r="DFN469" i="5" s="1"/>
  <c r="DFP469" i="5" s="1"/>
  <c r="DFR469" i="5" s="1"/>
  <c r="DFT469" i="5" s="1"/>
  <c r="DFV469" i="5" s="1"/>
  <c r="DFX469" i="5" s="1"/>
  <c r="DFZ469" i="5" s="1"/>
  <c r="DGB469" i="5" s="1"/>
  <c r="DGD469" i="5" s="1"/>
  <c r="DGF469" i="5" s="1"/>
  <c r="DGH469" i="5" s="1"/>
  <c r="DGJ469" i="5" s="1"/>
  <c r="DGL469" i="5" s="1"/>
  <c r="DGN469" i="5" s="1"/>
  <c r="DGP469" i="5" s="1"/>
  <c r="DGR469" i="5" s="1"/>
  <c r="DGT469" i="5" s="1"/>
  <c r="DGV469" i="5" s="1"/>
  <c r="DGX469" i="5" s="1"/>
  <c r="DGZ469" i="5" s="1"/>
  <c r="DHB469" i="5" s="1"/>
  <c r="DHD469" i="5" s="1"/>
  <c r="DHF469" i="5" s="1"/>
  <c r="DHH469" i="5" s="1"/>
  <c r="DHJ469" i="5" s="1"/>
  <c r="DHL469" i="5" s="1"/>
  <c r="DHN469" i="5" s="1"/>
  <c r="DHP469" i="5" s="1"/>
  <c r="DHR469" i="5" s="1"/>
  <c r="DHT469" i="5" s="1"/>
  <c r="DHV469" i="5" s="1"/>
  <c r="DHX469" i="5" s="1"/>
  <c r="DHZ469" i="5" s="1"/>
  <c r="DIB469" i="5" s="1"/>
  <c r="DID469" i="5" s="1"/>
  <c r="DIF469" i="5" s="1"/>
  <c r="DIH469" i="5" s="1"/>
  <c r="DIJ469" i="5" s="1"/>
  <c r="DIL469" i="5" s="1"/>
  <c r="DIN469" i="5" s="1"/>
  <c r="DIP469" i="5" s="1"/>
  <c r="DIR469" i="5" s="1"/>
  <c r="DIT469" i="5" s="1"/>
  <c r="DIV469" i="5" s="1"/>
  <c r="DIX469" i="5" s="1"/>
  <c r="DIZ469" i="5" s="1"/>
  <c r="DJB469" i="5" s="1"/>
  <c r="DJD469" i="5" s="1"/>
  <c r="DJF469" i="5" s="1"/>
  <c r="DJH469" i="5" s="1"/>
  <c r="DJJ469" i="5" s="1"/>
  <c r="DJL469" i="5" s="1"/>
  <c r="DJN469" i="5" s="1"/>
  <c r="DJP469" i="5" s="1"/>
  <c r="DJR469" i="5" s="1"/>
  <c r="DJT469" i="5" s="1"/>
  <c r="DJV469" i="5" s="1"/>
  <c r="DJX469" i="5" s="1"/>
  <c r="DJZ469" i="5" s="1"/>
  <c r="DKB469" i="5" s="1"/>
  <c r="DKD469" i="5" s="1"/>
  <c r="DKF469" i="5" s="1"/>
  <c r="DKH469" i="5" s="1"/>
  <c r="DKJ469" i="5" s="1"/>
  <c r="DKL469" i="5" s="1"/>
  <c r="DKN469" i="5" s="1"/>
  <c r="DKP469" i="5" s="1"/>
  <c r="DKR469" i="5" s="1"/>
  <c r="DKT469" i="5" s="1"/>
  <c r="DKV469" i="5" s="1"/>
  <c r="DKX469" i="5" s="1"/>
  <c r="DKZ469" i="5" s="1"/>
  <c r="DLB469" i="5" s="1"/>
  <c r="DLD469" i="5" s="1"/>
  <c r="DLF469" i="5" s="1"/>
  <c r="DLH469" i="5" s="1"/>
  <c r="DLJ469" i="5" s="1"/>
  <c r="DLL469" i="5" s="1"/>
  <c r="DLN469" i="5" s="1"/>
  <c r="DLP469" i="5" s="1"/>
  <c r="DLR469" i="5" s="1"/>
  <c r="DLT469" i="5" s="1"/>
  <c r="DLV469" i="5" s="1"/>
  <c r="DLX469" i="5" s="1"/>
  <c r="DLZ469" i="5" s="1"/>
  <c r="DMB469" i="5" s="1"/>
  <c r="DMD469" i="5" s="1"/>
  <c r="DMF469" i="5" s="1"/>
  <c r="DMH469" i="5" s="1"/>
  <c r="DMJ469" i="5" s="1"/>
  <c r="DML469" i="5" s="1"/>
  <c r="DMN469" i="5" s="1"/>
  <c r="DMP469" i="5" s="1"/>
  <c r="DMR469" i="5" s="1"/>
  <c r="DMT469" i="5" s="1"/>
  <c r="DMV469" i="5" s="1"/>
  <c r="DMX469" i="5" s="1"/>
  <c r="DMZ469" i="5" s="1"/>
  <c r="DNB469" i="5" s="1"/>
  <c r="DND469" i="5" s="1"/>
  <c r="DNF469" i="5" s="1"/>
  <c r="DNH469" i="5" s="1"/>
  <c r="DNJ469" i="5" s="1"/>
  <c r="DNL469" i="5" s="1"/>
  <c r="DNN469" i="5" s="1"/>
  <c r="DNP469" i="5" s="1"/>
  <c r="DNR469" i="5" s="1"/>
  <c r="DNT469" i="5" s="1"/>
  <c r="DNV469" i="5" s="1"/>
  <c r="DNX469" i="5" s="1"/>
  <c r="DNZ469" i="5" s="1"/>
  <c r="DOB469" i="5" s="1"/>
  <c r="DOD469" i="5" s="1"/>
  <c r="DOF469" i="5" s="1"/>
  <c r="DOH469" i="5" s="1"/>
  <c r="DOJ469" i="5" s="1"/>
  <c r="DOL469" i="5" s="1"/>
  <c r="DON469" i="5" s="1"/>
  <c r="DOP469" i="5" s="1"/>
  <c r="DOR469" i="5" s="1"/>
  <c r="DOT469" i="5" s="1"/>
  <c r="DOV469" i="5" s="1"/>
  <c r="DOX469" i="5" s="1"/>
  <c r="DOZ469" i="5" s="1"/>
  <c r="DPB469" i="5" s="1"/>
  <c r="DPD469" i="5" s="1"/>
  <c r="DPF469" i="5" s="1"/>
  <c r="DPH469" i="5" s="1"/>
  <c r="DPJ469" i="5" s="1"/>
  <c r="DPL469" i="5" s="1"/>
  <c r="DPN469" i="5" s="1"/>
  <c r="DPP469" i="5" s="1"/>
  <c r="DPR469" i="5" s="1"/>
  <c r="DPT469" i="5" s="1"/>
  <c r="DPV469" i="5" s="1"/>
  <c r="DPX469" i="5" s="1"/>
  <c r="DPZ469" i="5" s="1"/>
  <c r="DQB469" i="5" s="1"/>
  <c r="DQD469" i="5" s="1"/>
  <c r="DQF469" i="5" s="1"/>
  <c r="DQH469" i="5" s="1"/>
  <c r="DQJ469" i="5" s="1"/>
  <c r="DQL469" i="5" s="1"/>
  <c r="DQN469" i="5" s="1"/>
  <c r="DQP469" i="5" s="1"/>
  <c r="DQR469" i="5" s="1"/>
  <c r="DQT469" i="5" s="1"/>
  <c r="DQV469" i="5" s="1"/>
  <c r="DQX469" i="5" s="1"/>
  <c r="DQZ469" i="5" s="1"/>
  <c r="DRB469" i="5" s="1"/>
  <c r="DRD469" i="5" s="1"/>
  <c r="DRF469" i="5" s="1"/>
  <c r="DRH469" i="5" s="1"/>
  <c r="DRJ469" i="5" s="1"/>
  <c r="DRL469" i="5" s="1"/>
  <c r="DRN469" i="5" s="1"/>
  <c r="DRP469" i="5" s="1"/>
  <c r="DRR469" i="5" s="1"/>
  <c r="DRT469" i="5" s="1"/>
  <c r="DRV469" i="5" s="1"/>
  <c r="DRX469" i="5" s="1"/>
  <c r="DRZ469" i="5" s="1"/>
  <c r="DSB469" i="5" s="1"/>
  <c r="DSD469" i="5" s="1"/>
  <c r="DSF469" i="5" s="1"/>
  <c r="DSH469" i="5" s="1"/>
  <c r="DSJ469" i="5" s="1"/>
  <c r="DSL469" i="5" s="1"/>
  <c r="DSN469" i="5" s="1"/>
  <c r="DSP469" i="5" s="1"/>
  <c r="DSR469" i="5" s="1"/>
  <c r="DST469" i="5" s="1"/>
  <c r="DSV469" i="5" s="1"/>
  <c r="DSX469" i="5" s="1"/>
  <c r="DSZ469" i="5" s="1"/>
  <c r="DTB469" i="5" s="1"/>
  <c r="DTD469" i="5" s="1"/>
  <c r="DTF469" i="5" s="1"/>
  <c r="DTH469" i="5" s="1"/>
  <c r="DTJ469" i="5" s="1"/>
  <c r="DTL469" i="5" s="1"/>
  <c r="DTN469" i="5" s="1"/>
  <c r="DTP469" i="5" s="1"/>
  <c r="DTR469" i="5" s="1"/>
  <c r="DTT469" i="5" s="1"/>
  <c r="DTV469" i="5" s="1"/>
  <c r="DTX469" i="5" s="1"/>
  <c r="DTZ469" i="5" s="1"/>
  <c r="DUB469" i="5" s="1"/>
  <c r="DUD469" i="5" s="1"/>
  <c r="DUF469" i="5" s="1"/>
  <c r="DUH469" i="5" s="1"/>
  <c r="DUJ469" i="5" s="1"/>
  <c r="DUL469" i="5" s="1"/>
  <c r="DUN469" i="5" s="1"/>
  <c r="DUP469" i="5" s="1"/>
  <c r="DUR469" i="5" s="1"/>
  <c r="DUT469" i="5" s="1"/>
  <c r="DUV469" i="5" s="1"/>
  <c r="DUX469" i="5" s="1"/>
  <c r="DUZ469" i="5" s="1"/>
  <c r="DVB469" i="5" s="1"/>
  <c r="DVD469" i="5" s="1"/>
  <c r="DVF469" i="5" s="1"/>
  <c r="DVH469" i="5" s="1"/>
  <c r="DVJ469" i="5" s="1"/>
  <c r="DVL469" i="5" s="1"/>
  <c r="DVN469" i="5" s="1"/>
  <c r="DVP469" i="5" s="1"/>
  <c r="DVR469" i="5" s="1"/>
  <c r="DVT469" i="5" s="1"/>
  <c r="DVV469" i="5" s="1"/>
  <c r="DVX469" i="5" s="1"/>
  <c r="DVZ469" i="5" s="1"/>
  <c r="DWB469" i="5" s="1"/>
  <c r="DWD469" i="5" s="1"/>
  <c r="DWF469" i="5" s="1"/>
  <c r="DWH469" i="5" s="1"/>
  <c r="DWJ469" i="5" s="1"/>
  <c r="DWL469" i="5" s="1"/>
  <c r="DWN469" i="5" s="1"/>
  <c r="DWP469" i="5" s="1"/>
  <c r="DWR469" i="5" s="1"/>
  <c r="DWT469" i="5" s="1"/>
  <c r="DWV469" i="5" s="1"/>
  <c r="DWX469" i="5" s="1"/>
  <c r="DWZ469" i="5" s="1"/>
  <c r="DXB469" i="5" s="1"/>
  <c r="DXD469" i="5" s="1"/>
  <c r="DXF469" i="5" s="1"/>
  <c r="DXH469" i="5" s="1"/>
  <c r="DXJ469" i="5" s="1"/>
  <c r="DXL469" i="5" s="1"/>
  <c r="DXN469" i="5" s="1"/>
  <c r="DXP469" i="5" s="1"/>
  <c r="DXR469" i="5" s="1"/>
  <c r="DXT469" i="5" s="1"/>
  <c r="DXV469" i="5" s="1"/>
  <c r="DXX469" i="5" s="1"/>
  <c r="DXZ469" i="5" s="1"/>
  <c r="DYB469" i="5" s="1"/>
  <c r="DYD469" i="5" s="1"/>
  <c r="DYF469" i="5" s="1"/>
  <c r="DYH469" i="5" s="1"/>
  <c r="DYJ469" i="5" s="1"/>
  <c r="DYL469" i="5" s="1"/>
  <c r="DYN469" i="5" s="1"/>
  <c r="DYP469" i="5" s="1"/>
  <c r="DYR469" i="5" s="1"/>
  <c r="DYT469" i="5" s="1"/>
  <c r="DYV469" i="5" s="1"/>
  <c r="DYX469" i="5" s="1"/>
  <c r="DYZ469" i="5" s="1"/>
  <c r="DZB469" i="5" s="1"/>
  <c r="DZD469" i="5" s="1"/>
  <c r="DZF469" i="5" s="1"/>
  <c r="DZH469" i="5" s="1"/>
  <c r="DZJ469" i="5" s="1"/>
  <c r="DZL469" i="5" s="1"/>
  <c r="DZN469" i="5" s="1"/>
  <c r="DZP469" i="5" s="1"/>
  <c r="DZR469" i="5" s="1"/>
  <c r="DZT469" i="5" s="1"/>
  <c r="DZV469" i="5" s="1"/>
  <c r="DZX469" i="5" s="1"/>
  <c r="DZZ469" i="5" s="1"/>
  <c r="EAB469" i="5" s="1"/>
  <c r="EAD469" i="5" s="1"/>
  <c r="EAF469" i="5" s="1"/>
  <c r="EAH469" i="5" s="1"/>
  <c r="EAJ469" i="5" s="1"/>
  <c r="EAL469" i="5" s="1"/>
  <c r="EAN469" i="5" s="1"/>
  <c r="EAP469" i="5" s="1"/>
  <c r="EAR469" i="5" s="1"/>
  <c r="EAT469" i="5" s="1"/>
  <c r="EAV469" i="5" s="1"/>
  <c r="EAX469" i="5" s="1"/>
  <c r="EAZ469" i="5" s="1"/>
  <c r="EBB469" i="5" s="1"/>
  <c r="EBD469" i="5" s="1"/>
  <c r="EBF469" i="5" s="1"/>
  <c r="EBH469" i="5" s="1"/>
  <c r="EBJ469" i="5" s="1"/>
  <c r="EBL469" i="5" s="1"/>
  <c r="EBN469" i="5" s="1"/>
  <c r="EBP469" i="5" s="1"/>
  <c r="EBR469" i="5" s="1"/>
  <c r="EBT469" i="5" s="1"/>
  <c r="EBV469" i="5" s="1"/>
  <c r="EBX469" i="5" s="1"/>
  <c r="EBZ469" i="5" s="1"/>
  <c r="ECB469" i="5" s="1"/>
  <c r="ECD469" i="5" s="1"/>
  <c r="ECF469" i="5" s="1"/>
  <c r="ECH469" i="5" s="1"/>
  <c r="ECJ469" i="5" s="1"/>
  <c r="ECL469" i="5" s="1"/>
  <c r="ECN469" i="5" s="1"/>
  <c r="ECP469" i="5" s="1"/>
  <c r="ECR469" i="5" s="1"/>
  <c r="ECT469" i="5" s="1"/>
  <c r="ECV469" i="5" s="1"/>
  <c r="ECX469" i="5" s="1"/>
  <c r="ECZ469" i="5" s="1"/>
  <c r="EDB469" i="5" s="1"/>
  <c r="EDD469" i="5" s="1"/>
  <c r="EDF469" i="5" s="1"/>
  <c r="EDH469" i="5" s="1"/>
  <c r="EDJ469" i="5" s="1"/>
  <c r="EDL469" i="5" s="1"/>
  <c r="EDN469" i="5" s="1"/>
  <c r="EDP469" i="5" s="1"/>
  <c r="EDR469" i="5" s="1"/>
  <c r="EDT469" i="5" s="1"/>
  <c r="EDV469" i="5" s="1"/>
  <c r="EDX469" i="5" s="1"/>
  <c r="EDZ469" i="5" s="1"/>
  <c r="EEB469" i="5" s="1"/>
  <c r="EED469" i="5" s="1"/>
  <c r="EEF469" i="5" s="1"/>
  <c r="EEH469" i="5" s="1"/>
  <c r="EEJ469" i="5" s="1"/>
  <c r="EEL469" i="5" s="1"/>
  <c r="EEN469" i="5" s="1"/>
  <c r="EEP469" i="5" s="1"/>
  <c r="EER469" i="5" s="1"/>
  <c r="EET469" i="5" s="1"/>
  <c r="EEV469" i="5" s="1"/>
  <c r="EEX469" i="5" s="1"/>
  <c r="EEZ469" i="5" s="1"/>
  <c r="EFB469" i="5" s="1"/>
  <c r="EFD469" i="5" s="1"/>
  <c r="EFF469" i="5" s="1"/>
  <c r="EFH469" i="5" s="1"/>
  <c r="EFJ469" i="5" s="1"/>
  <c r="EFL469" i="5" s="1"/>
  <c r="EFN469" i="5" s="1"/>
  <c r="EFP469" i="5" s="1"/>
  <c r="EFR469" i="5" s="1"/>
  <c r="EFT469" i="5" s="1"/>
  <c r="EFV469" i="5" s="1"/>
  <c r="EFX469" i="5" s="1"/>
  <c r="EFZ469" i="5" s="1"/>
  <c r="EGB469" i="5" s="1"/>
  <c r="EGD469" i="5" s="1"/>
  <c r="EGF469" i="5" s="1"/>
  <c r="EGH469" i="5" s="1"/>
  <c r="EGJ469" i="5" s="1"/>
  <c r="EGL469" i="5" s="1"/>
  <c r="EGN469" i="5" s="1"/>
  <c r="EGP469" i="5" s="1"/>
  <c r="EGR469" i="5" s="1"/>
  <c r="EGT469" i="5" s="1"/>
  <c r="EGV469" i="5" s="1"/>
  <c r="EGX469" i="5" s="1"/>
  <c r="EGZ469" i="5" s="1"/>
  <c r="EHB469" i="5" s="1"/>
  <c r="EHD469" i="5" s="1"/>
  <c r="EHF469" i="5" s="1"/>
  <c r="EHH469" i="5" s="1"/>
  <c r="EHJ469" i="5" s="1"/>
  <c r="EHL469" i="5" s="1"/>
  <c r="EHN469" i="5" s="1"/>
  <c r="EHP469" i="5" s="1"/>
  <c r="EHR469" i="5" s="1"/>
  <c r="EHT469" i="5" s="1"/>
  <c r="EHV469" i="5" s="1"/>
  <c r="EHX469" i="5" s="1"/>
  <c r="EHZ469" i="5" s="1"/>
  <c r="EIB469" i="5" s="1"/>
  <c r="EID469" i="5" s="1"/>
  <c r="EIF469" i="5" s="1"/>
  <c r="EIH469" i="5" s="1"/>
  <c r="EIJ469" i="5" s="1"/>
  <c r="EIL469" i="5" s="1"/>
  <c r="EIN469" i="5" s="1"/>
  <c r="EIP469" i="5" s="1"/>
  <c r="EIR469" i="5" s="1"/>
  <c r="EIT469" i="5" s="1"/>
  <c r="EIV469" i="5" s="1"/>
  <c r="EIX469" i="5" s="1"/>
  <c r="EIZ469" i="5" s="1"/>
  <c r="EJB469" i="5" s="1"/>
  <c r="EJD469" i="5" s="1"/>
  <c r="EJF469" i="5" s="1"/>
  <c r="EJH469" i="5" s="1"/>
  <c r="EJJ469" i="5" s="1"/>
  <c r="EJL469" i="5" s="1"/>
  <c r="EJN469" i="5" s="1"/>
  <c r="EJP469" i="5" s="1"/>
  <c r="EJR469" i="5" s="1"/>
  <c r="EJT469" i="5" s="1"/>
  <c r="EJV469" i="5" s="1"/>
  <c r="EJX469" i="5" s="1"/>
  <c r="EJZ469" i="5" s="1"/>
  <c r="EKB469" i="5" s="1"/>
  <c r="EKD469" i="5" s="1"/>
  <c r="EKF469" i="5" s="1"/>
  <c r="EKH469" i="5" s="1"/>
  <c r="EKJ469" i="5" s="1"/>
  <c r="EKL469" i="5" s="1"/>
  <c r="EKN469" i="5" s="1"/>
  <c r="EKP469" i="5" s="1"/>
  <c r="EKR469" i="5" s="1"/>
  <c r="EKT469" i="5" s="1"/>
  <c r="EKV469" i="5" s="1"/>
  <c r="EKX469" i="5" s="1"/>
  <c r="EKZ469" i="5" s="1"/>
  <c r="ELB469" i="5" s="1"/>
  <c r="ELD469" i="5" s="1"/>
  <c r="ELF469" i="5" s="1"/>
  <c r="ELH469" i="5" s="1"/>
  <c r="ELJ469" i="5" s="1"/>
  <c r="ELL469" i="5" s="1"/>
  <c r="ELN469" i="5" s="1"/>
  <c r="ELP469" i="5" s="1"/>
  <c r="ELR469" i="5" s="1"/>
  <c r="ELT469" i="5" s="1"/>
  <c r="ELV469" i="5" s="1"/>
  <c r="ELX469" i="5" s="1"/>
  <c r="ELZ469" i="5" s="1"/>
  <c r="EMB469" i="5" s="1"/>
  <c r="EMD469" i="5" s="1"/>
  <c r="EMF469" i="5" s="1"/>
  <c r="EMH469" i="5" s="1"/>
  <c r="EMJ469" i="5" s="1"/>
  <c r="EML469" i="5" s="1"/>
  <c r="EMN469" i="5" s="1"/>
  <c r="EMP469" i="5" s="1"/>
  <c r="EMR469" i="5" s="1"/>
  <c r="EMT469" i="5" s="1"/>
  <c r="EMV469" i="5" s="1"/>
  <c r="EMX469" i="5" s="1"/>
  <c r="EMZ469" i="5" s="1"/>
  <c r="ENB469" i="5" s="1"/>
  <c r="END469" i="5" s="1"/>
  <c r="ENF469" i="5" s="1"/>
  <c r="ENH469" i="5" s="1"/>
  <c r="ENJ469" i="5" s="1"/>
  <c r="ENL469" i="5" s="1"/>
  <c r="ENN469" i="5" s="1"/>
  <c r="ENP469" i="5" s="1"/>
  <c r="ENR469" i="5" s="1"/>
  <c r="ENT469" i="5" s="1"/>
  <c r="ENV469" i="5" s="1"/>
  <c r="ENX469" i="5" s="1"/>
  <c r="ENZ469" i="5" s="1"/>
  <c r="EOB469" i="5" s="1"/>
  <c r="EOD469" i="5" s="1"/>
  <c r="EOF469" i="5" s="1"/>
  <c r="EOH469" i="5" s="1"/>
  <c r="EOJ469" i="5" s="1"/>
  <c r="EOL469" i="5" s="1"/>
  <c r="EON469" i="5" s="1"/>
  <c r="EOP469" i="5" s="1"/>
  <c r="EOR469" i="5" s="1"/>
  <c r="EOT469" i="5" s="1"/>
  <c r="EOV469" i="5" s="1"/>
  <c r="EOX469" i="5" s="1"/>
  <c r="EOZ469" i="5" s="1"/>
  <c r="EPB469" i="5" s="1"/>
  <c r="EPD469" i="5" s="1"/>
  <c r="EPF469" i="5" s="1"/>
  <c r="EPH469" i="5" s="1"/>
  <c r="EPJ469" i="5" s="1"/>
  <c r="EPL469" i="5" s="1"/>
  <c r="EPN469" i="5" s="1"/>
  <c r="EPP469" i="5" s="1"/>
  <c r="EPR469" i="5" s="1"/>
  <c r="EPT469" i="5" s="1"/>
  <c r="EPV469" i="5" s="1"/>
  <c r="EPX469" i="5" s="1"/>
  <c r="EPZ469" i="5" s="1"/>
  <c r="EQB469" i="5" s="1"/>
  <c r="EQD469" i="5" s="1"/>
  <c r="EQF469" i="5" s="1"/>
  <c r="EQH469" i="5" s="1"/>
  <c r="EQJ469" i="5" s="1"/>
  <c r="EQL469" i="5" s="1"/>
  <c r="EQN469" i="5" s="1"/>
  <c r="EQP469" i="5" s="1"/>
  <c r="EQR469" i="5" s="1"/>
  <c r="EQT469" i="5" s="1"/>
  <c r="EQV469" i="5" s="1"/>
  <c r="EQX469" i="5" s="1"/>
  <c r="EQZ469" i="5" s="1"/>
  <c r="ERB469" i="5" s="1"/>
  <c r="ERD469" i="5" s="1"/>
  <c r="ERF469" i="5" s="1"/>
  <c r="ERH469" i="5" s="1"/>
  <c r="ERJ469" i="5" s="1"/>
  <c r="ERL469" i="5" s="1"/>
  <c r="ERN469" i="5" s="1"/>
  <c r="ERP469" i="5" s="1"/>
  <c r="ERR469" i="5" s="1"/>
  <c r="ERT469" i="5" s="1"/>
  <c r="ERV469" i="5" s="1"/>
  <c r="ERX469" i="5" s="1"/>
  <c r="ERZ469" i="5" s="1"/>
  <c r="ESB469" i="5" s="1"/>
  <c r="ESD469" i="5" s="1"/>
  <c r="ESF469" i="5" s="1"/>
  <c r="ESH469" i="5" s="1"/>
  <c r="ESJ469" i="5" s="1"/>
  <c r="ESL469" i="5" s="1"/>
  <c r="ESN469" i="5" s="1"/>
  <c r="ESP469" i="5" s="1"/>
  <c r="ESR469" i="5" s="1"/>
  <c r="EST469" i="5" s="1"/>
  <c r="ESV469" i="5" s="1"/>
  <c r="ESX469" i="5" s="1"/>
  <c r="ESZ469" i="5" s="1"/>
  <c r="ETB469" i="5" s="1"/>
  <c r="ETD469" i="5" s="1"/>
  <c r="ETF469" i="5" s="1"/>
  <c r="ETH469" i="5" s="1"/>
  <c r="ETJ469" i="5" s="1"/>
  <c r="ETL469" i="5" s="1"/>
  <c r="ETN469" i="5" s="1"/>
  <c r="ETP469" i="5" s="1"/>
  <c r="ETR469" i="5" s="1"/>
  <c r="ETT469" i="5" s="1"/>
  <c r="ETV469" i="5" s="1"/>
  <c r="ETX469" i="5" s="1"/>
  <c r="ETZ469" i="5" s="1"/>
  <c r="EUB469" i="5" s="1"/>
  <c r="EUD469" i="5" s="1"/>
  <c r="EUF469" i="5" s="1"/>
  <c r="EUH469" i="5" s="1"/>
  <c r="EUJ469" i="5" s="1"/>
  <c r="EUL469" i="5" s="1"/>
  <c r="EUN469" i="5" s="1"/>
  <c r="EUP469" i="5" s="1"/>
  <c r="EUR469" i="5" s="1"/>
  <c r="EUT469" i="5" s="1"/>
  <c r="EUV469" i="5" s="1"/>
  <c r="EUX469" i="5" s="1"/>
  <c r="EUZ469" i="5" s="1"/>
  <c r="EVB469" i="5" s="1"/>
  <c r="EVD469" i="5" s="1"/>
  <c r="EVF469" i="5" s="1"/>
  <c r="EVH469" i="5" s="1"/>
  <c r="EVJ469" i="5" s="1"/>
  <c r="EVL469" i="5" s="1"/>
  <c r="EVN469" i="5" s="1"/>
  <c r="EVP469" i="5" s="1"/>
  <c r="EVR469" i="5" s="1"/>
  <c r="EVT469" i="5" s="1"/>
  <c r="EVV469" i="5" s="1"/>
  <c r="EVX469" i="5" s="1"/>
  <c r="EVZ469" i="5" s="1"/>
  <c r="EWB469" i="5" s="1"/>
  <c r="EWD469" i="5" s="1"/>
  <c r="EWF469" i="5" s="1"/>
  <c r="EWH469" i="5" s="1"/>
  <c r="EWJ469" i="5" s="1"/>
  <c r="EWL469" i="5" s="1"/>
  <c r="EWN469" i="5" s="1"/>
  <c r="EWP469" i="5" s="1"/>
  <c r="EWR469" i="5" s="1"/>
  <c r="EWT469" i="5" s="1"/>
  <c r="EWV469" i="5" s="1"/>
  <c r="EWX469" i="5" s="1"/>
  <c r="EWZ469" i="5" s="1"/>
  <c r="EXB469" i="5" s="1"/>
  <c r="EXD469" i="5" s="1"/>
  <c r="EXF469" i="5" s="1"/>
  <c r="EXH469" i="5" s="1"/>
  <c r="EXJ469" i="5" s="1"/>
  <c r="EXL469" i="5" s="1"/>
  <c r="EXN469" i="5" s="1"/>
  <c r="EXP469" i="5" s="1"/>
  <c r="EXR469" i="5" s="1"/>
  <c r="EXT469" i="5" s="1"/>
  <c r="EXV469" i="5" s="1"/>
  <c r="EXX469" i="5" s="1"/>
  <c r="EXZ469" i="5" s="1"/>
  <c r="EYB469" i="5" s="1"/>
  <c r="EYD469" i="5" s="1"/>
  <c r="EYF469" i="5" s="1"/>
  <c r="EYH469" i="5" s="1"/>
  <c r="EYJ469" i="5" s="1"/>
  <c r="EYL469" i="5" s="1"/>
  <c r="EYN469" i="5" s="1"/>
  <c r="EYP469" i="5" s="1"/>
  <c r="EYR469" i="5" s="1"/>
  <c r="EYT469" i="5" s="1"/>
  <c r="EYV469" i="5" s="1"/>
  <c r="EYX469" i="5" s="1"/>
  <c r="EYZ469" i="5" s="1"/>
  <c r="EZB469" i="5" s="1"/>
  <c r="EZD469" i="5" s="1"/>
  <c r="EZF469" i="5" s="1"/>
  <c r="EZH469" i="5" s="1"/>
  <c r="EZJ469" i="5" s="1"/>
  <c r="EZL469" i="5" s="1"/>
  <c r="EZN469" i="5" s="1"/>
  <c r="EZP469" i="5" s="1"/>
  <c r="EZR469" i="5" s="1"/>
  <c r="EZT469" i="5" s="1"/>
  <c r="EZV469" i="5" s="1"/>
  <c r="EZX469" i="5" s="1"/>
  <c r="EZZ469" i="5" s="1"/>
  <c r="FAB469" i="5" s="1"/>
  <c r="FAD469" i="5" s="1"/>
  <c r="FAF469" i="5" s="1"/>
  <c r="FAH469" i="5" s="1"/>
  <c r="FAJ469" i="5" s="1"/>
  <c r="FAL469" i="5" s="1"/>
  <c r="FAN469" i="5" s="1"/>
  <c r="FAP469" i="5" s="1"/>
  <c r="FAR469" i="5" s="1"/>
  <c r="FAT469" i="5" s="1"/>
  <c r="FAV469" i="5" s="1"/>
  <c r="FAX469" i="5" s="1"/>
  <c r="FAZ469" i="5" s="1"/>
  <c r="FBB469" i="5" s="1"/>
  <c r="FBD469" i="5" s="1"/>
  <c r="FBF469" i="5" s="1"/>
  <c r="FBH469" i="5" s="1"/>
  <c r="FBJ469" i="5" s="1"/>
  <c r="FBL469" i="5" s="1"/>
  <c r="FBN469" i="5" s="1"/>
  <c r="FBP469" i="5" s="1"/>
  <c r="FBR469" i="5" s="1"/>
  <c r="FBT469" i="5" s="1"/>
  <c r="FBV469" i="5" s="1"/>
  <c r="FBX469" i="5" s="1"/>
  <c r="FBZ469" i="5" s="1"/>
  <c r="FCB469" i="5" s="1"/>
  <c r="FCD469" i="5" s="1"/>
  <c r="FCF469" i="5" s="1"/>
  <c r="FCH469" i="5" s="1"/>
  <c r="FCJ469" i="5" s="1"/>
  <c r="FCL469" i="5" s="1"/>
  <c r="FCN469" i="5" s="1"/>
  <c r="FCP469" i="5" s="1"/>
  <c r="FCR469" i="5" s="1"/>
  <c r="FCT469" i="5" s="1"/>
  <c r="FCV469" i="5" s="1"/>
  <c r="FCX469" i="5" s="1"/>
  <c r="FCZ469" i="5" s="1"/>
  <c r="FDB469" i="5" s="1"/>
  <c r="FDD469" i="5" s="1"/>
  <c r="FDF469" i="5" s="1"/>
  <c r="FDH469" i="5" s="1"/>
  <c r="FDJ469" i="5" s="1"/>
  <c r="FDL469" i="5" s="1"/>
  <c r="FDN469" i="5" s="1"/>
  <c r="FDP469" i="5" s="1"/>
  <c r="FDR469" i="5" s="1"/>
  <c r="FDT469" i="5" s="1"/>
  <c r="FDV469" i="5" s="1"/>
  <c r="FDX469" i="5" s="1"/>
  <c r="FDZ469" i="5" s="1"/>
  <c r="FEB469" i="5" s="1"/>
  <c r="FED469" i="5" s="1"/>
  <c r="FEF469" i="5" s="1"/>
  <c r="FEH469" i="5" s="1"/>
  <c r="FEJ469" i="5" s="1"/>
  <c r="FEL469" i="5" s="1"/>
  <c r="FEN469" i="5" s="1"/>
  <c r="FEP469" i="5" s="1"/>
  <c r="FER469" i="5" s="1"/>
  <c r="FET469" i="5" s="1"/>
  <c r="FEV469" i="5" s="1"/>
  <c r="FEX469" i="5" s="1"/>
  <c r="FEZ469" i="5" s="1"/>
  <c r="FFB469" i="5" s="1"/>
  <c r="FFD469" i="5" s="1"/>
  <c r="FFF469" i="5" s="1"/>
  <c r="FFH469" i="5" s="1"/>
  <c r="FFJ469" i="5" s="1"/>
  <c r="FFL469" i="5" s="1"/>
  <c r="FFN469" i="5" s="1"/>
  <c r="FFP469" i="5" s="1"/>
  <c r="FFR469" i="5" s="1"/>
  <c r="FFT469" i="5" s="1"/>
  <c r="FFV469" i="5" s="1"/>
  <c r="FFX469" i="5" s="1"/>
  <c r="FFZ469" i="5" s="1"/>
  <c r="FGB469" i="5" s="1"/>
  <c r="FGD469" i="5" s="1"/>
  <c r="FGF469" i="5" s="1"/>
  <c r="FGH469" i="5" s="1"/>
  <c r="FGJ469" i="5" s="1"/>
  <c r="FGL469" i="5" s="1"/>
  <c r="FGN469" i="5" s="1"/>
  <c r="FGP469" i="5" s="1"/>
  <c r="FGR469" i="5" s="1"/>
  <c r="FGT469" i="5" s="1"/>
  <c r="FGV469" i="5" s="1"/>
  <c r="FGX469" i="5" s="1"/>
  <c r="FGZ469" i="5" s="1"/>
  <c r="FHB469" i="5" s="1"/>
  <c r="FHD469" i="5" s="1"/>
  <c r="FHF469" i="5" s="1"/>
  <c r="FHH469" i="5" s="1"/>
  <c r="FHJ469" i="5" s="1"/>
  <c r="FHL469" i="5" s="1"/>
  <c r="FHN469" i="5" s="1"/>
  <c r="FHP469" i="5" s="1"/>
  <c r="FHR469" i="5" s="1"/>
  <c r="FHT469" i="5" s="1"/>
  <c r="FHV469" i="5" s="1"/>
  <c r="FHX469" i="5" s="1"/>
  <c r="FHZ469" i="5" s="1"/>
  <c r="FIB469" i="5" s="1"/>
  <c r="FID469" i="5" s="1"/>
  <c r="FIF469" i="5" s="1"/>
  <c r="FIH469" i="5" s="1"/>
  <c r="FIJ469" i="5" s="1"/>
  <c r="FIL469" i="5" s="1"/>
  <c r="FIN469" i="5" s="1"/>
  <c r="FIP469" i="5" s="1"/>
  <c r="FIR469" i="5" s="1"/>
  <c r="FIT469" i="5" s="1"/>
  <c r="FIV469" i="5" s="1"/>
  <c r="FIX469" i="5" s="1"/>
  <c r="FIZ469" i="5" s="1"/>
  <c r="FJB469" i="5" s="1"/>
  <c r="FJD469" i="5" s="1"/>
  <c r="FJF469" i="5" s="1"/>
  <c r="FJH469" i="5" s="1"/>
  <c r="FJJ469" i="5" s="1"/>
  <c r="FJL469" i="5" s="1"/>
  <c r="FJN469" i="5" s="1"/>
  <c r="FJP469" i="5" s="1"/>
  <c r="FJR469" i="5" s="1"/>
  <c r="FJT469" i="5" s="1"/>
  <c r="FJV469" i="5" s="1"/>
  <c r="FJX469" i="5" s="1"/>
  <c r="FJZ469" i="5" s="1"/>
  <c r="FKB469" i="5" s="1"/>
  <c r="FKD469" i="5" s="1"/>
  <c r="FKF469" i="5" s="1"/>
  <c r="FKH469" i="5" s="1"/>
  <c r="FKJ469" i="5" s="1"/>
  <c r="FKL469" i="5" s="1"/>
  <c r="FKN469" i="5" s="1"/>
  <c r="FKP469" i="5" s="1"/>
  <c r="FKR469" i="5" s="1"/>
  <c r="FKT469" i="5" s="1"/>
  <c r="FKV469" i="5" s="1"/>
  <c r="FKX469" i="5" s="1"/>
  <c r="FKZ469" i="5" s="1"/>
  <c r="FLB469" i="5" s="1"/>
  <c r="FLD469" i="5" s="1"/>
  <c r="FLF469" i="5" s="1"/>
  <c r="FLH469" i="5" s="1"/>
  <c r="FLJ469" i="5" s="1"/>
  <c r="FLL469" i="5" s="1"/>
  <c r="FLN469" i="5" s="1"/>
  <c r="FLP469" i="5" s="1"/>
  <c r="FLR469" i="5" s="1"/>
  <c r="FLT469" i="5" s="1"/>
  <c r="FLV469" i="5" s="1"/>
  <c r="FLX469" i="5" s="1"/>
  <c r="FLZ469" i="5" s="1"/>
  <c r="FMB469" i="5" s="1"/>
  <c r="FMD469" i="5" s="1"/>
  <c r="FMF469" i="5" s="1"/>
  <c r="FMH469" i="5" s="1"/>
  <c r="FMJ469" i="5" s="1"/>
  <c r="FML469" i="5" s="1"/>
  <c r="FMN469" i="5" s="1"/>
  <c r="FMP469" i="5" s="1"/>
  <c r="FMR469" i="5" s="1"/>
  <c r="FMT469" i="5" s="1"/>
  <c r="FMV469" i="5" s="1"/>
  <c r="FMX469" i="5" s="1"/>
  <c r="FMZ469" i="5" s="1"/>
  <c r="FNB469" i="5" s="1"/>
  <c r="FND469" i="5" s="1"/>
  <c r="FNF469" i="5" s="1"/>
  <c r="FNH469" i="5" s="1"/>
  <c r="FNJ469" i="5" s="1"/>
  <c r="FNL469" i="5" s="1"/>
  <c r="FNN469" i="5" s="1"/>
  <c r="FNP469" i="5" s="1"/>
  <c r="FNR469" i="5" s="1"/>
  <c r="FNT469" i="5" s="1"/>
  <c r="FNV469" i="5" s="1"/>
  <c r="FNX469" i="5" s="1"/>
  <c r="FNZ469" i="5" s="1"/>
  <c r="FOB469" i="5" s="1"/>
  <c r="FOD469" i="5" s="1"/>
  <c r="FOF469" i="5" s="1"/>
  <c r="FOH469" i="5" s="1"/>
  <c r="FOJ469" i="5" s="1"/>
  <c r="FOL469" i="5" s="1"/>
  <c r="FON469" i="5" s="1"/>
  <c r="FOP469" i="5" s="1"/>
  <c r="FOR469" i="5" s="1"/>
  <c r="FOT469" i="5" s="1"/>
  <c r="FOV469" i="5" s="1"/>
  <c r="FOX469" i="5" s="1"/>
  <c r="FOZ469" i="5" s="1"/>
  <c r="FPB469" i="5" s="1"/>
  <c r="FPD469" i="5" s="1"/>
  <c r="FPF469" i="5" s="1"/>
  <c r="FPH469" i="5" s="1"/>
  <c r="FPJ469" i="5" s="1"/>
  <c r="FPL469" i="5" s="1"/>
  <c r="FPN469" i="5" s="1"/>
  <c r="FPP469" i="5" s="1"/>
  <c r="FPR469" i="5" s="1"/>
  <c r="FPT469" i="5" s="1"/>
  <c r="FPV469" i="5" s="1"/>
  <c r="FPX469" i="5" s="1"/>
  <c r="FPZ469" i="5" s="1"/>
  <c r="FQB469" i="5" s="1"/>
  <c r="FQD469" i="5" s="1"/>
  <c r="FQF469" i="5" s="1"/>
  <c r="FQH469" i="5" s="1"/>
  <c r="FQJ469" i="5" s="1"/>
  <c r="FQL469" i="5" s="1"/>
  <c r="FQN469" i="5" s="1"/>
  <c r="FQP469" i="5" s="1"/>
  <c r="FQR469" i="5" s="1"/>
  <c r="FQT469" i="5" s="1"/>
  <c r="FQV469" i="5" s="1"/>
  <c r="FQX469" i="5" s="1"/>
  <c r="FQZ469" i="5" s="1"/>
  <c r="FRB469" i="5" s="1"/>
  <c r="FRD469" i="5" s="1"/>
  <c r="FRF469" i="5" s="1"/>
  <c r="FRH469" i="5" s="1"/>
  <c r="FRJ469" i="5" s="1"/>
  <c r="FRL469" i="5" s="1"/>
  <c r="FRN469" i="5" s="1"/>
  <c r="FRP469" i="5" s="1"/>
  <c r="FRR469" i="5" s="1"/>
  <c r="FRT469" i="5" s="1"/>
  <c r="FRV469" i="5" s="1"/>
  <c r="FRX469" i="5" s="1"/>
  <c r="FRZ469" i="5" s="1"/>
  <c r="FSB469" i="5" s="1"/>
  <c r="FSD469" i="5" s="1"/>
  <c r="FSF469" i="5" s="1"/>
  <c r="FSH469" i="5" s="1"/>
  <c r="FSJ469" i="5" s="1"/>
  <c r="FSL469" i="5" s="1"/>
  <c r="FSN469" i="5" s="1"/>
  <c r="FSP469" i="5" s="1"/>
  <c r="FSR469" i="5" s="1"/>
  <c r="FST469" i="5" s="1"/>
  <c r="FSV469" i="5" s="1"/>
  <c r="FSX469" i="5" s="1"/>
  <c r="FSZ469" i="5" s="1"/>
  <c r="FTB469" i="5" s="1"/>
  <c r="FTD469" i="5" s="1"/>
  <c r="FTF469" i="5" s="1"/>
  <c r="FTH469" i="5" s="1"/>
  <c r="FTJ469" i="5" s="1"/>
  <c r="FTL469" i="5" s="1"/>
  <c r="FTN469" i="5" s="1"/>
  <c r="FTP469" i="5" s="1"/>
  <c r="FTR469" i="5" s="1"/>
  <c r="FTT469" i="5" s="1"/>
  <c r="FTV469" i="5" s="1"/>
  <c r="FTX469" i="5" s="1"/>
  <c r="FTZ469" i="5" s="1"/>
  <c r="FUB469" i="5" s="1"/>
  <c r="FUD469" i="5" s="1"/>
  <c r="FUF469" i="5" s="1"/>
  <c r="FUH469" i="5" s="1"/>
  <c r="FUJ469" i="5" s="1"/>
  <c r="FUL469" i="5" s="1"/>
  <c r="FUN469" i="5" s="1"/>
  <c r="FUP469" i="5" s="1"/>
  <c r="FUR469" i="5" s="1"/>
  <c r="FUT469" i="5" s="1"/>
  <c r="FUV469" i="5" s="1"/>
  <c r="FUX469" i="5" s="1"/>
  <c r="FUZ469" i="5" s="1"/>
  <c r="FVB469" i="5" s="1"/>
  <c r="FVD469" i="5" s="1"/>
  <c r="FVF469" i="5" s="1"/>
  <c r="FVH469" i="5" s="1"/>
  <c r="FVJ469" i="5" s="1"/>
  <c r="FVL469" i="5" s="1"/>
  <c r="FVN469" i="5" s="1"/>
  <c r="FVP469" i="5" s="1"/>
  <c r="FVR469" i="5" s="1"/>
  <c r="FVT469" i="5" s="1"/>
  <c r="FVV469" i="5" s="1"/>
  <c r="FVX469" i="5" s="1"/>
  <c r="FVZ469" i="5" s="1"/>
  <c r="FWB469" i="5" s="1"/>
  <c r="FWD469" i="5" s="1"/>
  <c r="FWF469" i="5" s="1"/>
  <c r="FWH469" i="5" s="1"/>
  <c r="FWJ469" i="5" s="1"/>
  <c r="FWL469" i="5" s="1"/>
  <c r="FWN469" i="5" s="1"/>
  <c r="FWP469" i="5" s="1"/>
  <c r="FWR469" i="5" s="1"/>
  <c r="FWT469" i="5" s="1"/>
  <c r="FWV469" i="5" s="1"/>
  <c r="FWX469" i="5" s="1"/>
  <c r="FWZ469" i="5" s="1"/>
  <c r="FXB469" i="5" s="1"/>
  <c r="FXD469" i="5" s="1"/>
  <c r="FXF469" i="5" s="1"/>
  <c r="FXH469" i="5" s="1"/>
  <c r="FXJ469" i="5" s="1"/>
  <c r="FXL469" i="5" s="1"/>
  <c r="FXN469" i="5" s="1"/>
  <c r="FXP469" i="5" s="1"/>
  <c r="FXR469" i="5" s="1"/>
  <c r="FXT469" i="5" s="1"/>
  <c r="FXV469" i="5" s="1"/>
  <c r="FXX469" i="5" s="1"/>
  <c r="FXZ469" i="5" s="1"/>
  <c r="FYB469" i="5" s="1"/>
  <c r="FYD469" i="5" s="1"/>
  <c r="FYF469" i="5" s="1"/>
  <c r="FYH469" i="5" s="1"/>
  <c r="FYJ469" i="5" s="1"/>
  <c r="FYL469" i="5" s="1"/>
  <c r="FYN469" i="5" s="1"/>
  <c r="FYP469" i="5" s="1"/>
  <c r="FYR469" i="5" s="1"/>
  <c r="FYT469" i="5" s="1"/>
  <c r="FYV469" i="5" s="1"/>
  <c r="FYX469" i="5" s="1"/>
  <c r="FYZ469" i="5" s="1"/>
  <c r="FZB469" i="5" s="1"/>
  <c r="FZD469" i="5" s="1"/>
  <c r="FZF469" i="5" s="1"/>
  <c r="FZH469" i="5" s="1"/>
  <c r="FZJ469" i="5" s="1"/>
  <c r="FZL469" i="5" s="1"/>
  <c r="FZN469" i="5" s="1"/>
  <c r="FZP469" i="5" s="1"/>
  <c r="FZR469" i="5" s="1"/>
  <c r="FZT469" i="5" s="1"/>
  <c r="FZV469" i="5" s="1"/>
  <c r="FZX469" i="5" s="1"/>
  <c r="FZZ469" i="5" s="1"/>
  <c r="GAB469" i="5" s="1"/>
  <c r="GAD469" i="5" s="1"/>
  <c r="GAF469" i="5" s="1"/>
  <c r="GAH469" i="5" s="1"/>
  <c r="GAJ469" i="5" s="1"/>
  <c r="GAL469" i="5" s="1"/>
  <c r="GAN469" i="5" s="1"/>
  <c r="GAP469" i="5" s="1"/>
  <c r="GAR469" i="5" s="1"/>
  <c r="GAT469" i="5" s="1"/>
  <c r="GAV469" i="5" s="1"/>
  <c r="GAX469" i="5" s="1"/>
  <c r="GAZ469" i="5" s="1"/>
  <c r="GBB469" i="5" s="1"/>
  <c r="GBD469" i="5" s="1"/>
  <c r="GBF469" i="5" s="1"/>
  <c r="GBH469" i="5" s="1"/>
  <c r="GBJ469" i="5" s="1"/>
  <c r="GBL469" i="5" s="1"/>
  <c r="GBN469" i="5" s="1"/>
  <c r="GBP469" i="5" s="1"/>
  <c r="GBR469" i="5" s="1"/>
  <c r="GBT469" i="5" s="1"/>
  <c r="GBV469" i="5" s="1"/>
  <c r="GBX469" i="5" s="1"/>
  <c r="GBZ469" i="5" s="1"/>
  <c r="GCB469" i="5" s="1"/>
  <c r="GCD469" i="5" s="1"/>
  <c r="GCF469" i="5" s="1"/>
  <c r="GCH469" i="5" s="1"/>
  <c r="GCJ469" i="5" s="1"/>
  <c r="GCL469" i="5" s="1"/>
  <c r="GCN469" i="5" s="1"/>
  <c r="GCP469" i="5" s="1"/>
  <c r="GCR469" i="5" s="1"/>
  <c r="GCT469" i="5" s="1"/>
  <c r="GCV469" i="5" s="1"/>
  <c r="GCX469" i="5" s="1"/>
  <c r="GCZ469" i="5" s="1"/>
  <c r="GDB469" i="5" s="1"/>
  <c r="GDD469" i="5" s="1"/>
  <c r="GDF469" i="5" s="1"/>
  <c r="GDH469" i="5" s="1"/>
  <c r="GDJ469" i="5" s="1"/>
  <c r="GDL469" i="5" s="1"/>
  <c r="GDN469" i="5" s="1"/>
  <c r="GDP469" i="5" s="1"/>
  <c r="GDR469" i="5" s="1"/>
  <c r="GDT469" i="5" s="1"/>
  <c r="GDV469" i="5" s="1"/>
  <c r="GDX469" i="5" s="1"/>
  <c r="GDZ469" i="5" s="1"/>
  <c r="GEB469" i="5" s="1"/>
  <c r="GED469" i="5" s="1"/>
  <c r="GEF469" i="5" s="1"/>
  <c r="GEH469" i="5" s="1"/>
  <c r="GEJ469" i="5" s="1"/>
  <c r="GEL469" i="5" s="1"/>
  <c r="GEN469" i="5" s="1"/>
  <c r="GEP469" i="5" s="1"/>
  <c r="GER469" i="5" s="1"/>
  <c r="GET469" i="5" s="1"/>
  <c r="GEV469" i="5" s="1"/>
  <c r="GEX469" i="5" s="1"/>
  <c r="GEZ469" i="5" s="1"/>
  <c r="GFB469" i="5" s="1"/>
  <c r="GFD469" i="5" s="1"/>
  <c r="GFF469" i="5" s="1"/>
  <c r="GFH469" i="5" s="1"/>
  <c r="GFJ469" i="5" s="1"/>
  <c r="GFL469" i="5" s="1"/>
  <c r="GFN469" i="5" s="1"/>
  <c r="GFP469" i="5" s="1"/>
  <c r="GFR469" i="5" s="1"/>
  <c r="GFT469" i="5" s="1"/>
  <c r="GFV469" i="5" s="1"/>
  <c r="GFX469" i="5" s="1"/>
  <c r="GFZ469" i="5" s="1"/>
  <c r="GGB469" i="5" s="1"/>
  <c r="GGD469" i="5" s="1"/>
  <c r="GGF469" i="5" s="1"/>
  <c r="GGH469" i="5" s="1"/>
  <c r="GGJ469" i="5" s="1"/>
  <c r="GGL469" i="5" s="1"/>
  <c r="GGN469" i="5" s="1"/>
  <c r="GGP469" i="5" s="1"/>
  <c r="GGR469" i="5" s="1"/>
  <c r="GGT469" i="5" s="1"/>
  <c r="GGV469" i="5" s="1"/>
  <c r="GGX469" i="5" s="1"/>
  <c r="GGZ469" i="5" s="1"/>
  <c r="GHB469" i="5" s="1"/>
  <c r="GHD469" i="5" s="1"/>
  <c r="GHF469" i="5" s="1"/>
  <c r="GHH469" i="5" s="1"/>
  <c r="GHJ469" i="5" s="1"/>
  <c r="GHL469" i="5" s="1"/>
  <c r="GHN469" i="5" s="1"/>
  <c r="GHP469" i="5" s="1"/>
  <c r="GHR469" i="5" s="1"/>
  <c r="GHT469" i="5" s="1"/>
  <c r="GHV469" i="5" s="1"/>
  <c r="GHX469" i="5" s="1"/>
  <c r="GHZ469" i="5" s="1"/>
  <c r="GIB469" i="5" s="1"/>
  <c r="GID469" i="5" s="1"/>
  <c r="GIF469" i="5" s="1"/>
  <c r="GIH469" i="5" s="1"/>
  <c r="GIJ469" i="5" s="1"/>
  <c r="GIL469" i="5" s="1"/>
  <c r="GIN469" i="5" s="1"/>
  <c r="GIP469" i="5" s="1"/>
  <c r="GIR469" i="5" s="1"/>
  <c r="GIT469" i="5" s="1"/>
  <c r="GIV469" i="5" s="1"/>
  <c r="GIX469" i="5" s="1"/>
  <c r="GIZ469" i="5" s="1"/>
  <c r="GJB469" i="5" s="1"/>
  <c r="GJD469" i="5" s="1"/>
  <c r="GJF469" i="5" s="1"/>
  <c r="GJH469" i="5" s="1"/>
  <c r="GJJ469" i="5" s="1"/>
  <c r="GJL469" i="5" s="1"/>
  <c r="GJN469" i="5" s="1"/>
  <c r="GJP469" i="5" s="1"/>
  <c r="GJR469" i="5" s="1"/>
  <c r="GJT469" i="5" s="1"/>
  <c r="GJV469" i="5" s="1"/>
  <c r="GJX469" i="5" s="1"/>
  <c r="GJZ469" i="5" s="1"/>
  <c r="GKB469" i="5" s="1"/>
  <c r="GKD469" i="5" s="1"/>
  <c r="GKF469" i="5" s="1"/>
  <c r="GKH469" i="5" s="1"/>
  <c r="GKJ469" i="5" s="1"/>
  <c r="GKL469" i="5" s="1"/>
  <c r="GKN469" i="5" s="1"/>
  <c r="GKP469" i="5" s="1"/>
  <c r="GKR469" i="5" s="1"/>
  <c r="GKT469" i="5" s="1"/>
  <c r="GKV469" i="5" s="1"/>
  <c r="GKX469" i="5" s="1"/>
  <c r="GKZ469" i="5" s="1"/>
  <c r="GLB469" i="5" s="1"/>
  <c r="GLD469" i="5" s="1"/>
  <c r="GLF469" i="5" s="1"/>
  <c r="GLH469" i="5" s="1"/>
  <c r="GLJ469" i="5" s="1"/>
  <c r="GLL469" i="5" s="1"/>
  <c r="GLN469" i="5" s="1"/>
  <c r="GLP469" i="5" s="1"/>
  <c r="GLR469" i="5" s="1"/>
  <c r="GLT469" i="5" s="1"/>
  <c r="GLV469" i="5" s="1"/>
  <c r="GLX469" i="5" s="1"/>
  <c r="GLZ469" i="5" s="1"/>
  <c r="GMB469" i="5" s="1"/>
  <c r="GMD469" i="5" s="1"/>
  <c r="GMF469" i="5" s="1"/>
  <c r="GMH469" i="5" s="1"/>
  <c r="GMJ469" i="5" s="1"/>
  <c r="GML469" i="5" s="1"/>
  <c r="GMN469" i="5" s="1"/>
  <c r="GMP469" i="5" s="1"/>
  <c r="GMR469" i="5" s="1"/>
  <c r="GMT469" i="5" s="1"/>
  <c r="GMV469" i="5" s="1"/>
  <c r="GMX469" i="5" s="1"/>
  <c r="GMZ469" i="5" s="1"/>
  <c r="GNB469" i="5" s="1"/>
  <c r="GND469" i="5" s="1"/>
  <c r="GNF469" i="5" s="1"/>
  <c r="GNH469" i="5" s="1"/>
  <c r="GNJ469" i="5" s="1"/>
  <c r="GNL469" i="5" s="1"/>
  <c r="GNN469" i="5" s="1"/>
  <c r="GNP469" i="5" s="1"/>
  <c r="GNR469" i="5" s="1"/>
  <c r="GNT469" i="5" s="1"/>
  <c r="GNV469" i="5" s="1"/>
  <c r="GNX469" i="5" s="1"/>
  <c r="GNZ469" i="5" s="1"/>
  <c r="GOB469" i="5" s="1"/>
  <c r="GOD469" i="5" s="1"/>
  <c r="GOF469" i="5" s="1"/>
  <c r="GOH469" i="5" s="1"/>
  <c r="GOJ469" i="5" s="1"/>
  <c r="GOL469" i="5" s="1"/>
  <c r="GON469" i="5" s="1"/>
  <c r="GOP469" i="5" s="1"/>
  <c r="GOR469" i="5" s="1"/>
  <c r="GOT469" i="5" s="1"/>
  <c r="GOV469" i="5" s="1"/>
  <c r="GOX469" i="5" s="1"/>
  <c r="GOZ469" i="5" s="1"/>
  <c r="GPB469" i="5" s="1"/>
  <c r="GPD469" i="5" s="1"/>
  <c r="GPF469" i="5" s="1"/>
  <c r="GPH469" i="5" s="1"/>
  <c r="GPJ469" i="5" s="1"/>
  <c r="GPL469" i="5" s="1"/>
  <c r="GPN469" i="5" s="1"/>
  <c r="GPP469" i="5" s="1"/>
  <c r="GPR469" i="5" s="1"/>
  <c r="GPT469" i="5" s="1"/>
  <c r="GPV469" i="5" s="1"/>
  <c r="GPX469" i="5" s="1"/>
  <c r="GPZ469" i="5" s="1"/>
  <c r="GQB469" i="5" s="1"/>
  <c r="GQD469" i="5" s="1"/>
  <c r="GQF469" i="5" s="1"/>
  <c r="GQH469" i="5" s="1"/>
  <c r="GQJ469" i="5" s="1"/>
  <c r="GQL469" i="5" s="1"/>
  <c r="GQN469" i="5" s="1"/>
  <c r="GQP469" i="5" s="1"/>
  <c r="GQR469" i="5" s="1"/>
  <c r="GQT469" i="5" s="1"/>
  <c r="GQV469" i="5" s="1"/>
  <c r="GQX469" i="5" s="1"/>
  <c r="GQZ469" i="5" s="1"/>
  <c r="GRB469" i="5" s="1"/>
  <c r="GRD469" i="5" s="1"/>
  <c r="GRF469" i="5" s="1"/>
  <c r="GRH469" i="5" s="1"/>
  <c r="GRJ469" i="5" s="1"/>
  <c r="GRL469" i="5" s="1"/>
  <c r="GRN469" i="5" s="1"/>
  <c r="GRP469" i="5" s="1"/>
  <c r="GRR469" i="5" s="1"/>
  <c r="GRT469" i="5" s="1"/>
  <c r="GRV469" i="5" s="1"/>
  <c r="GRX469" i="5" s="1"/>
  <c r="GRZ469" i="5" s="1"/>
  <c r="GSB469" i="5" s="1"/>
  <c r="GSD469" i="5" s="1"/>
  <c r="GSF469" i="5" s="1"/>
  <c r="GSH469" i="5" s="1"/>
  <c r="GSJ469" i="5" s="1"/>
  <c r="GSL469" i="5" s="1"/>
  <c r="GSN469" i="5" s="1"/>
  <c r="GSP469" i="5" s="1"/>
  <c r="GSR469" i="5" s="1"/>
  <c r="GST469" i="5" s="1"/>
  <c r="GSV469" i="5" s="1"/>
  <c r="GSX469" i="5" s="1"/>
  <c r="GSZ469" i="5" s="1"/>
  <c r="GTB469" i="5" s="1"/>
  <c r="GTD469" i="5" s="1"/>
  <c r="GTF469" i="5" s="1"/>
  <c r="GTH469" i="5" s="1"/>
  <c r="GTJ469" i="5" s="1"/>
  <c r="GTL469" i="5" s="1"/>
  <c r="GTN469" i="5" s="1"/>
  <c r="GTP469" i="5" s="1"/>
  <c r="GTR469" i="5" s="1"/>
  <c r="GTT469" i="5" s="1"/>
  <c r="GTV469" i="5" s="1"/>
  <c r="GTX469" i="5" s="1"/>
  <c r="GTZ469" i="5" s="1"/>
  <c r="GUB469" i="5" s="1"/>
  <c r="GUD469" i="5" s="1"/>
  <c r="GUF469" i="5" s="1"/>
  <c r="GUH469" i="5" s="1"/>
  <c r="GUJ469" i="5" s="1"/>
  <c r="GUL469" i="5" s="1"/>
  <c r="GUN469" i="5" s="1"/>
  <c r="GUP469" i="5" s="1"/>
  <c r="GUR469" i="5" s="1"/>
  <c r="GUT469" i="5" s="1"/>
  <c r="GUV469" i="5" s="1"/>
  <c r="GUX469" i="5" s="1"/>
  <c r="GUZ469" i="5" s="1"/>
  <c r="GVB469" i="5" s="1"/>
  <c r="GVD469" i="5" s="1"/>
  <c r="GVF469" i="5" s="1"/>
  <c r="GVH469" i="5" s="1"/>
  <c r="GVJ469" i="5" s="1"/>
  <c r="GVL469" i="5" s="1"/>
  <c r="GVN469" i="5" s="1"/>
  <c r="GVP469" i="5" s="1"/>
  <c r="GVR469" i="5" s="1"/>
  <c r="GVT469" i="5" s="1"/>
  <c r="GVV469" i="5" s="1"/>
  <c r="GVX469" i="5" s="1"/>
  <c r="GVZ469" i="5" s="1"/>
  <c r="GWB469" i="5" s="1"/>
  <c r="GWD469" i="5" s="1"/>
  <c r="GWF469" i="5" s="1"/>
  <c r="GWH469" i="5" s="1"/>
  <c r="GWJ469" i="5" s="1"/>
  <c r="GWL469" i="5" s="1"/>
  <c r="GWN469" i="5" s="1"/>
  <c r="GWP469" i="5" s="1"/>
  <c r="GWR469" i="5" s="1"/>
  <c r="GWT469" i="5" s="1"/>
  <c r="GWV469" i="5" s="1"/>
  <c r="GWX469" i="5" s="1"/>
  <c r="GWZ469" i="5" s="1"/>
  <c r="GXB469" i="5" s="1"/>
  <c r="GXD469" i="5" s="1"/>
  <c r="GXF469" i="5" s="1"/>
  <c r="GXH469" i="5" s="1"/>
  <c r="GXJ469" i="5" s="1"/>
  <c r="GXL469" i="5" s="1"/>
  <c r="GXN469" i="5" s="1"/>
  <c r="GXP469" i="5" s="1"/>
  <c r="GXR469" i="5" s="1"/>
  <c r="GXT469" i="5" s="1"/>
  <c r="GXV469" i="5" s="1"/>
  <c r="GXX469" i="5" s="1"/>
  <c r="GXZ469" i="5" s="1"/>
  <c r="GYB469" i="5" s="1"/>
  <c r="GYD469" i="5" s="1"/>
  <c r="GYF469" i="5" s="1"/>
  <c r="GYH469" i="5" s="1"/>
  <c r="GYJ469" i="5" s="1"/>
  <c r="GYL469" i="5" s="1"/>
  <c r="GYN469" i="5" s="1"/>
  <c r="GYP469" i="5" s="1"/>
  <c r="GYR469" i="5" s="1"/>
  <c r="GYT469" i="5" s="1"/>
  <c r="GYV469" i="5" s="1"/>
  <c r="GYX469" i="5" s="1"/>
  <c r="GYZ469" i="5" s="1"/>
  <c r="GZB469" i="5" s="1"/>
  <c r="GZD469" i="5" s="1"/>
  <c r="GZF469" i="5" s="1"/>
  <c r="GZH469" i="5" s="1"/>
  <c r="GZJ469" i="5" s="1"/>
  <c r="GZL469" i="5" s="1"/>
  <c r="GZN469" i="5" s="1"/>
  <c r="GZP469" i="5" s="1"/>
  <c r="GZR469" i="5" s="1"/>
  <c r="GZT469" i="5" s="1"/>
  <c r="GZV469" i="5" s="1"/>
  <c r="GZX469" i="5" s="1"/>
  <c r="GZZ469" i="5" s="1"/>
  <c r="HAB469" i="5" s="1"/>
  <c r="HAD469" i="5" s="1"/>
  <c r="HAF469" i="5" s="1"/>
  <c r="HAH469" i="5" s="1"/>
  <c r="HAJ469" i="5" s="1"/>
  <c r="HAL469" i="5" s="1"/>
  <c r="HAN469" i="5" s="1"/>
  <c r="HAP469" i="5" s="1"/>
  <c r="HAR469" i="5" s="1"/>
  <c r="HAT469" i="5" s="1"/>
  <c r="HAV469" i="5" s="1"/>
  <c r="HAX469" i="5" s="1"/>
  <c r="HAZ469" i="5" s="1"/>
  <c r="HBB469" i="5" s="1"/>
  <c r="HBD469" i="5" s="1"/>
  <c r="HBF469" i="5" s="1"/>
  <c r="HBH469" i="5" s="1"/>
  <c r="HBJ469" i="5" s="1"/>
  <c r="HBL469" i="5" s="1"/>
  <c r="HBN469" i="5" s="1"/>
  <c r="HBP469" i="5" s="1"/>
  <c r="HBR469" i="5" s="1"/>
  <c r="HBT469" i="5" s="1"/>
  <c r="HBV469" i="5" s="1"/>
  <c r="HBX469" i="5" s="1"/>
  <c r="HBZ469" i="5" s="1"/>
  <c r="HCB469" i="5" s="1"/>
  <c r="HCD469" i="5" s="1"/>
  <c r="HCF469" i="5" s="1"/>
  <c r="HCH469" i="5" s="1"/>
  <c r="HCJ469" i="5" s="1"/>
  <c r="HCL469" i="5" s="1"/>
  <c r="HCN469" i="5" s="1"/>
  <c r="HCP469" i="5" s="1"/>
  <c r="HCR469" i="5" s="1"/>
  <c r="HCT469" i="5" s="1"/>
  <c r="HCV469" i="5" s="1"/>
  <c r="HCX469" i="5" s="1"/>
  <c r="HCZ469" i="5" s="1"/>
  <c r="HDB469" i="5" s="1"/>
  <c r="HDD469" i="5" s="1"/>
  <c r="HDF469" i="5" s="1"/>
  <c r="HDH469" i="5" s="1"/>
  <c r="HDJ469" i="5" s="1"/>
  <c r="HDL469" i="5" s="1"/>
  <c r="HDN469" i="5" s="1"/>
  <c r="HDP469" i="5" s="1"/>
  <c r="HDR469" i="5" s="1"/>
  <c r="HDT469" i="5" s="1"/>
  <c r="HDV469" i="5" s="1"/>
  <c r="HDX469" i="5" s="1"/>
  <c r="HDZ469" i="5" s="1"/>
  <c r="HEB469" i="5" s="1"/>
  <c r="HED469" i="5" s="1"/>
  <c r="HEF469" i="5" s="1"/>
  <c r="HEH469" i="5" s="1"/>
  <c r="HEJ469" i="5" s="1"/>
  <c r="HEL469" i="5" s="1"/>
  <c r="HEN469" i="5" s="1"/>
  <c r="HEP469" i="5" s="1"/>
  <c r="HER469" i="5" s="1"/>
  <c r="HET469" i="5" s="1"/>
  <c r="HEV469" i="5" s="1"/>
  <c r="HEX469" i="5" s="1"/>
  <c r="HEZ469" i="5" s="1"/>
  <c r="HFB469" i="5" s="1"/>
  <c r="HFD469" i="5" s="1"/>
  <c r="HFF469" i="5" s="1"/>
  <c r="HFH469" i="5" s="1"/>
  <c r="HFJ469" i="5" s="1"/>
  <c r="HFL469" i="5" s="1"/>
  <c r="HFN469" i="5" s="1"/>
  <c r="HFP469" i="5" s="1"/>
  <c r="HFR469" i="5" s="1"/>
  <c r="HFT469" i="5" s="1"/>
  <c r="HFV469" i="5" s="1"/>
  <c r="HFX469" i="5" s="1"/>
  <c r="HFZ469" i="5" s="1"/>
  <c r="HGB469" i="5" s="1"/>
  <c r="HGD469" i="5" s="1"/>
  <c r="HGF469" i="5" s="1"/>
  <c r="HGH469" i="5" s="1"/>
  <c r="HGJ469" i="5" s="1"/>
  <c r="HGL469" i="5" s="1"/>
  <c r="HGN469" i="5" s="1"/>
  <c r="HGP469" i="5" s="1"/>
  <c r="HGR469" i="5" s="1"/>
  <c r="HGT469" i="5" s="1"/>
  <c r="HGV469" i="5" s="1"/>
  <c r="HGX469" i="5" s="1"/>
  <c r="HGZ469" i="5" s="1"/>
  <c r="HHB469" i="5" s="1"/>
  <c r="HHD469" i="5" s="1"/>
  <c r="HHF469" i="5" s="1"/>
  <c r="HHH469" i="5" s="1"/>
  <c r="HHJ469" i="5" s="1"/>
  <c r="HHL469" i="5" s="1"/>
  <c r="HHN469" i="5" s="1"/>
  <c r="HHP469" i="5" s="1"/>
  <c r="HHR469" i="5" s="1"/>
  <c r="HHT469" i="5" s="1"/>
  <c r="HHV469" i="5" s="1"/>
  <c r="HHX469" i="5" s="1"/>
  <c r="HHZ469" i="5" s="1"/>
  <c r="HIB469" i="5" s="1"/>
  <c r="HID469" i="5" s="1"/>
  <c r="HIF469" i="5" s="1"/>
  <c r="HIH469" i="5" s="1"/>
  <c r="HIJ469" i="5" s="1"/>
  <c r="HIL469" i="5" s="1"/>
  <c r="HIN469" i="5" s="1"/>
  <c r="HIP469" i="5" s="1"/>
  <c r="HIR469" i="5" s="1"/>
  <c r="HIT469" i="5" s="1"/>
  <c r="HIV469" i="5" s="1"/>
  <c r="HIX469" i="5" s="1"/>
  <c r="HIZ469" i="5" s="1"/>
  <c r="HJB469" i="5" s="1"/>
  <c r="HJD469" i="5" s="1"/>
  <c r="HJF469" i="5" s="1"/>
  <c r="HJH469" i="5" s="1"/>
  <c r="HJJ469" i="5" s="1"/>
  <c r="HJL469" i="5" s="1"/>
  <c r="HJN469" i="5" s="1"/>
  <c r="HJP469" i="5" s="1"/>
  <c r="HJR469" i="5" s="1"/>
  <c r="HJT469" i="5" s="1"/>
  <c r="HJV469" i="5" s="1"/>
  <c r="HJX469" i="5" s="1"/>
  <c r="HJZ469" i="5" s="1"/>
  <c r="HKB469" i="5" s="1"/>
  <c r="HKD469" i="5" s="1"/>
  <c r="HKF469" i="5" s="1"/>
  <c r="HKH469" i="5" s="1"/>
  <c r="HKJ469" i="5" s="1"/>
  <c r="HKL469" i="5" s="1"/>
  <c r="HKN469" i="5" s="1"/>
  <c r="HKP469" i="5" s="1"/>
  <c r="HKR469" i="5" s="1"/>
  <c r="HKT469" i="5" s="1"/>
  <c r="HKV469" i="5" s="1"/>
  <c r="HKX469" i="5" s="1"/>
  <c r="HKZ469" i="5" s="1"/>
  <c r="HLB469" i="5" s="1"/>
  <c r="HLD469" i="5" s="1"/>
  <c r="HLF469" i="5" s="1"/>
  <c r="HLH469" i="5" s="1"/>
  <c r="HLJ469" i="5" s="1"/>
  <c r="HLL469" i="5" s="1"/>
  <c r="HLN469" i="5" s="1"/>
  <c r="HLP469" i="5" s="1"/>
  <c r="HLR469" i="5" s="1"/>
  <c r="HLT469" i="5" s="1"/>
  <c r="HLV469" i="5" s="1"/>
  <c r="HLX469" i="5" s="1"/>
  <c r="HLZ469" i="5" s="1"/>
  <c r="HMB469" i="5" s="1"/>
  <c r="HMD469" i="5" s="1"/>
  <c r="HMF469" i="5" s="1"/>
  <c r="HMH469" i="5" s="1"/>
  <c r="HMJ469" i="5" s="1"/>
  <c r="HML469" i="5" s="1"/>
  <c r="HMN469" i="5" s="1"/>
  <c r="HMP469" i="5" s="1"/>
  <c r="HMR469" i="5" s="1"/>
  <c r="HMT469" i="5" s="1"/>
  <c r="HMV469" i="5" s="1"/>
  <c r="HMX469" i="5" s="1"/>
  <c r="HMZ469" i="5" s="1"/>
  <c r="HNB469" i="5" s="1"/>
  <c r="HND469" i="5" s="1"/>
  <c r="HNF469" i="5" s="1"/>
  <c r="HNH469" i="5" s="1"/>
  <c r="HNJ469" i="5" s="1"/>
  <c r="HNL469" i="5" s="1"/>
  <c r="HNN469" i="5" s="1"/>
  <c r="HNP469" i="5" s="1"/>
  <c r="HNR469" i="5" s="1"/>
  <c r="HNT469" i="5" s="1"/>
  <c r="HNV469" i="5" s="1"/>
  <c r="HNX469" i="5" s="1"/>
  <c r="HNZ469" i="5" s="1"/>
  <c r="HOB469" i="5" s="1"/>
  <c r="HOD469" i="5" s="1"/>
  <c r="HOF469" i="5" s="1"/>
  <c r="HOH469" i="5" s="1"/>
  <c r="HOJ469" i="5" s="1"/>
  <c r="HOL469" i="5" s="1"/>
  <c r="HON469" i="5" s="1"/>
  <c r="HOP469" i="5" s="1"/>
  <c r="HOR469" i="5" s="1"/>
  <c r="HOT469" i="5" s="1"/>
  <c r="HOV469" i="5" s="1"/>
  <c r="HOX469" i="5" s="1"/>
  <c r="HOZ469" i="5" s="1"/>
  <c r="HPB469" i="5" s="1"/>
  <c r="HPD469" i="5" s="1"/>
  <c r="HPF469" i="5" s="1"/>
  <c r="HPH469" i="5" s="1"/>
  <c r="HPJ469" i="5" s="1"/>
  <c r="HPL469" i="5" s="1"/>
  <c r="HPN469" i="5" s="1"/>
  <c r="HPP469" i="5" s="1"/>
  <c r="HPR469" i="5" s="1"/>
  <c r="HPT469" i="5" s="1"/>
  <c r="HPV469" i="5" s="1"/>
  <c r="HPX469" i="5" s="1"/>
  <c r="HPZ469" i="5" s="1"/>
  <c r="HQB469" i="5" s="1"/>
  <c r="HQD469" i="5" s="1"/>
  <c r="HQF469" i="5" s="1"/>
  <c r="HQH469" i="5" s="1"/>
  <c r="HQJ469" i="5" s="1"/>
  <c r="HQL469" i="5" s="1"/>
  <c r="HQN469" i="5" s="1"/>
  <c r="HQP469" i="5" s="1"/>
  <c r="HQR469" i="5" s="1"/>
  <c r="HQT469" i="5" s="1"/>
  <c r="HQV469" i="5" s="1"/>
  <c r="HQX469" i="5" s="1"/>
  <c r="HQZ469" i="5" s="1"/>
  <c r="HRB469" i="5" s="1"/>
  <c r="HRD469" i="5" s="1"/>
  <c r="HRF469" i="5" s="1"/>
  <c r="HRH469" i="5" s="1"/>
  <c r="HRJ469" i="5" s="1"/>
  <c r="HRL469" i="5" s="1"/>
  <c r="HRN469" i="5" s="1"/>
  <c r="HRP469" i="5" s="1"/>
  <c r="HRR469" i="5" s="1"/>
  <c r="HRT469" i="5" s="1"/>
  <c r="HRV469" i="5" s="1"/>
  <c r="HRX469" i="5" s="1"/>
  <c r="HRZ469" i="5" s="1"/>
  <c r="HSB469" i="5" s="1"/>
  <c r="HSD469" i="5" s="1"/>
  <c r="HSF469" i="5" s="1"/>
  <c r="HSH469" i="5" s="1"/>
  <c r="HSJ469" i="5" s="1"/>
  <c r="HSL469" i="5" s="1"/>
  <c r="HSN469" i="5" s="1"/>
  <c r="HSP469" i="5" s="1"/>
  <c r="HSR469" i="5" s="1"/>
  <c r="HST469" i="5" s="1"/>
  <c r="HSV469" i="5" s="1"/>
  <c r="HSX469" i="5" s="1"/>
  <c r="HSZ469" i="5" s="1"/>
  <c r="HTB469" i="5" s="1"/>
  <c r="HTD469" i="5" s="1"/>
  <c r="HTF469" i="5" s="1"/>
  <c r="HTH469" i="5" s="1"/>
  <c r="HTJ469" i="5" s="1"/>
  <c r="HTL469" i="5" s="1"/>
  <c r="HTN469" i="5" s="1"/>
  <c r="HTP469" i="5" s="1"/>
  <c r="HTR469" i="5" s="1"/>
  <c r="HTT469" i="5" s="1"/>
  <c r="HTV469" i="5" s="1"/>
  <c r="HTX469" i="5" s="1"/>
  <c r="HTZ469" i="5" s="1"/>
  <c r="HUB469" i="5" s="1"/>
  <c r="HUD469" i="5" s="1"/>
  <c r="HUF469" i="5" s="1"/>
  <c r="HUH469" i="5" s="1"/>
  <c r="HUJ469" i="5" s="1"/>
  <c r="HUL469" i="5" s="1"/>
  <c r="HUN469" i="5" s="1"/>
  <c r="HUP469" i="5" s="1"/>
  <c r="HUR469" i="5" s="1"/>
  <c r="HUT469" i="5" s="1"/>
  <c r="HUV469" i="5" s="1"/>
  <c r="HUX469" i="5" s="1"/>
  <c r="HUZ469" i="5" s="1"/>
  <c r="HVB469" i="5" s="1"/>
  <c r="HVD469" i="5" s="1"/>
  <c r="HVF469" i="5" s="1"/>
  <c r="HVH469" i="5" s="1"/>
  <c r="HVJ469" i="5" s="1"/>
  <c r="HVL469" i="5" s="1"/>
  <c r="HVN469" i="5" s="1"/>
  <c r="HVP469" i="5" s="1"/>
  <c r="HVR469" i="5" s="1"/>
  <c r="HVT469" i="5" s="1"/>
  <c r="HVV469" i="5" s="1"/>
  <c r="HVX469" i="5" s="1"/>
  <c r="HVZ469" i="5" s="1"/>
  <c r="HWB469" i="5" s="1"/>
  <c r="HWD469" i="5" s="1"/>
  <c r="HWF469" i="5" s="1"/>
  <c r="HWH469" i="5" s="1"/>
  <c r="HWJ469" i="5" s="1"/>
  <c r="HWL469" i="5" s="1"/>
  <c r="HWN469" i="5" s="1"/>
  <c r="HWP469" i="5" s="1"/>
  <c r="HWR469" i="5" s="1"/>
  <c r="HWT469" i="5" s="1"/>
  <c r="HWV469" i="5" s="1"/>
  <c r="HWX469" i="5" s="1"/>
  <c r="HWZ469" i="5" s="1"/>
  <c r="HXB469" i="5" s="1"/>
  <c r="HXD469" i="5" s="1"/>
  <c r="HXF469" i="5" s="1"/>
  <c r="HXH469" i="5" s="1"/>
  <c r="HXJ469" i="5" s="1"/>
  <c r="HXL469" i="5" s="1"/>
  <c r="HXN469" i="5" s="1"/>
  <c r="HXP469" i="5" s="1"/>
  <c r="HXR469" i="5" s="1"/>
  <c r="HXT469" i="5" s="1"/>
  <c r="HXV469" i="5" s="1"/>
  <c r="HXX469" i="5" s="1"/>
  <c r="HXZ469" i="5" s="1"/>
  <c r="HYB469" i="5" s="1"/>
  <c r="HYD469" i="5" s="1"/>
  <c r="HYF469" i="5" s="1"/>
  <c r="HYH469" i="5" s="1"/>
  <c r="HYJ469" i="5" s="1"/>
  <c r="HYL469" i="5" s="1"/>
  <c r="HYN469" i="5" s="1"/>
  <c r="HYP469" i="5" s="1"/>
  <c r="HYR469" i="5" s="1"/>
  <c r="HYT469" i="5" s="1"/>
  <c r="HYV469" i="5" s="1"/>
  <c r="HYX469" i="5" s="1"/>
  <c r="HYZ469" i="5" s="1"/>
  <c r="HZB469" i="5" s="1"/>
  <c r="HZD469" i="5" s="1"/>
  <c r="HZF469" i="5" s="1"/>
  <c r="HZH469" i="5" s="1"/>
  <c r="HZJ469" i="5" s="1"/>
  <c r="HZL469" i="5" s="1"/>
  <c r="HZN469" i="5" s="1"/>
  <c r="HZP469" i="5" s="1"/>
  <c r="HZR469" i="5" s="1"/>
  <c r="HZT469" i="5" s="1"/>
  <c r="HZV469" i="5" s="1"/>
  <c r="HZX469" i="5" s="1"/>
  <c r="HZZ469" i="5" s="1"/>
  <c r="IAB469" i="5" s="1"/>
  <c r="IAD469" i="5" s="1"/>
  <c r="IAF469" i="5" s="1"/>
  <c r="IAH469" i="5" s="1"/>
  <c r="IAJ469" i="5" s="1"/>
  <c r="IAL469" i="5" s="1"/>
  <c r="IAN469" i="5" s="1"/>
  <c r="IAP469" i="5" s="1"/>
  <c r="IAR469" i="5" s="1"/>
  <c r="IAT469" i="5" s="1"/>
  <c r="IAV469" i="5" s="1"/>
  <c r="IAX469" i="5" s="1"/>
  <c r="IAZ469" i="5" s="1"/>
  <c r="IBB469" i="5" s="1"/>
  <c r="IBD469" i="5" s="1"/>
  <c r="IBF469" i="5" s="1"/>
  <c r="IBH469" i="5" s="1"/>
  <c r="IBJ469" i="5" s="1"/>
  <c r="IBL469" i="5" s="1"/>
  <c r="IBN469" i="5" s="1"/>
  <c r="IBP469" i="5" s="1"/>
  <c r="IBR469" i="5" s="1"/>
  <c r="IBT469" i="5" s="1"/>
  <c r="IBV469" i="5" s="1"/>
  <c r="IBX469" i="5" s="1"/>
  <c r="IBZ469" i="5" s="1"/>
  <c r="ICB469" i="5" s="1"/>
  <c r="ICD469" i="5" s="1"/>
  <c r="ICF469" i="5" s="1"/>
  <c r="ICH469" i="5" s="1"/>
  <c r="ICJ469" i="5" s="1"/>
  <c r="ICL469" i="5" s="1"/>
  <c r="ICN469" i="5" s="1"/>
  <c r="ICP469" i="5" s="1"/>
  <c r="ICR469" i="5" s="1"/>
  <c r="ICT469" i="5" s="1"/>
  <c r="ICV469" i="5" s="1"/>
  <c r="ICX469" i="5" s="1"/>
  <c r="ICZ469" i="5" s="1"/>
  <c r="IDB469" i="5" s="1"/>
  <c r="IDD469" i="5" s="1"/>
  <c r="IDF469" i="5" s="1"/>
  <c r="IDH469" i="5" s="1"/>
  <c r="IDJ469" i="5" s="1"/>
  <c r="IDL469" i="5" s="1"/>
  <c r="IDN469" i="5" s="1"/>
  <c r="IDP469" i="5" s="1"/>
  <c r="IDR469" i="5" s="1"/>
  <c r="IDT469" i="5" s="1"/>
  <c r="IDV469" i="5" s="1"/>
  <c r="IDX469" i="5" s="1"/>
  <c r="IDZ469" i="5" s="1"/>
  <c r="IEB469" i="5" s="1"/>
  <c r="IED469" i="5" s="1"/>
  <c r="IEF469" i="5" s="1"/>
  <c r="IEH469" i="5" s="1"/>
  <c r="IEJ469" i="5" s="1"/>
  <c r="IEL469" i="5" s="1"/>
  <c r="IEN469" i="5" s="1"/>
  <c r="IEP469" i="5" s="1"/>
  <c r="IER469" i="5" s="1"/>
  <c r="IET469" i="5" s="1"/>
  <c r="IEV469" i="5" s="1"/>
  <c r="IEX469" i="5" s="1"/>
  <c r="IEZ469" i="5" s="1"/>
  <c r="IFB469" i="5" s="1"/>
  <c r="IFD469" i="5" s="1"/>
  <c r="IFF469" i="5" s="1"/>
  <c r="IFH469" i="5" s="1"/>
  <c r="IFJ469" i="5" s="1"/>
  <c r="IFL469" i="5" s="1"/>
  <c r="IFN469" i="5" s="1"/>
  <c r="IFP469" i="5" s="1"/>
  <c r="IFR469" i="5" s="1"/>
  <c r="IFT469" i="5" s="1"/>
  <c r="IFV469" i="5" s="1"/>
  <c r="IFX469" i="5" s="1"/>
  <c r="IFZ469" i="5" s="1"/>
  <c r="IGB469" i="5" s="1"/>
  <c r="IGD469" i="5" s="1"/>
  <c r="IGF469" i="5" s="1"/>
  <c r="IGH469" i="5" s="1"/>
  <c r="IGJ469" i="5" s="1"/>
  <c r="IGL469" i="5" s="1"/>
  <c r="IGN469" i="5" s="1"/>
  <c r="IGP469" i="5" s="1"/>
  <c r="IGR469" i="5" s="1"/>
  <c r="IGT469" i="5" s="1"/>
  <c r="IGV469" i="5" s="1"/>
  <c r="IGX469" i="5" s="1"/>
  <c r="IGZ469" i="5" s="1"/>
  <c r="IHB469" i="5" s="1"/>
  <c r="IHD469" i="5" s="1"/>
  <c r="IHF469" i="5" s="1"/>
  <c r="IHH469" i="5" s="1"/>
  <c r="IHJ469" i="5" s="1"/>
  <c r="IHL469" i="5" s="1"/>
  <c r="IHN469" i="5" s="1"/>
  <c r="IHP469" i="5" s="1"/>
  <c r="IHR469" i="5" s="1"/>
  <c r="IHT469" i="5" s="1"/>
  <c r="IHV469" i="5" s="1"/>
  <c r="IHX469" i="5" s="1"/>
  <c r="IHZ469" i="5" s="1"/>
  <c r="IIB469" i="5" s="1"/>
  <c r="IID469" i="5" s="1"/>
  <c r="IIF469" i="5" s="1"/>
  <c r="IIH469" i="5" s="1"/>
  <c r="IIJ469" i="5" s="1"/>
  <c r="IIL469" i="5" s="1"/>
  <c r="IIN469" i="5" s="1"/>
  <c r="IIP469" i="5" s="1"/>
  <c r="IIR469" i="5" s="1"/>
  <c r="IIT469" i="5" s="1"/>
  <c r="IIV469" i="5" s="1"/>
  <c r="IIX469" i="5" s="1"/>
  <c r="IIZ469" i="5" s="1"/>
  <c r="IJB469" i="5" s="1"/>
  <c r="IJD469" i="5" s="1"/>
  <c r="IJF469" i="5" s="1"/>
  <c r="IJH469" i="5" s="1"/>
  <c r="IJJ469" i="5" s="1"/>
  <c r="IJL469" i="5" s="1"/>
  <c r="IJN469" i="5" s="1"/>
  <c r="IJP469" i="5" s="1"/>
  <c r="IJR469" i="5" s="1"/>
  <c r="IJT469" i="5" s="1"/>
  <c r="IJV469" i="5" s="1"/>
  <c r="IJX469" i="5" s="1"/>
  <c r="IJZ469" i="5" s="1"/>
  <c r="IKB469" i="5" s="1"/>
  <c r="IKD469" i="5" s="1"/>
  <c r="IKF469" i="5" s="1"/>
  <c r="IKH469" i="5" s="1"/>
  <c r="IKJ469" i="5" s="1"/>
  <c r="IKL469" i="5" s="1"/>
  <c r="IKN469" i="5" s="1"/>
  <c r="IKP469" i="5" s="1"/>
  <c r="IKR469" i="5" s="1"/>
  <c r="IKT469" i="5" s="1"/>
  <c r="IKV469" i="5" s="1"/>
  <c r="IKX469" i="5" s="1"/>
  <c r="IKZ469" i="5" s="1"/>
  <c r="ILB469" i="5" s="1"/>
  <c r="ILD469" i="5" s="1"/>
  <c r="ILF469" i="5" s="1"/>
  <c r="ILH469" i="5" s="1"/>
  <c r="ILJ469" i="5" s="1"/>
  <c r="ILL469" i="5" s="1"/>
  <c r="ILN469" i="5" s="1"/>
  <c r="ILP469" i="5" s="1"/>
  <c r="ILR469" i="5" s="1"/>
  <c r="ILT469" i="5" s="1"/>
  <c r="ILV469" i="5" s="1"/>
  <c r="ILX469" i="5" s="1"/>
  <c r="ILZ469" i="5" s="1"/>
  <c r="IMB469" i="5" s="1"/>
  <c r="IMD469" i="5" s="1"/>
  <c r="IMF469" i="5" s="1"/>
  <c r="IMH469" i="5" s="1"/>
  <c r="IMJ469" i="5" s="1"/>
  <c r="IML469" i="5" s="1"/>
  <c r="IMN469" i="5" s="1"/>
  <c r="IMP469" i="5" s="1"/>
  <c r="IMR469" i="5" s="1"/>
  <c r="IMT469" i="5" s="1"/>
  <c r="IMV469" i="5" s="1"/>
  <c r="IMX469" i="5" s="1"/>
  <c r="IMZ469" i="5" s="1"/>
  <c r="INB469" i="5" s="1"/>
  <c r="IND469" i="5" s="1"/>
  <c r="INF469" i="5" s="1"/>
  <c r="INH469" i="5" s="1"/>
  <c r="INJ469" i="5" s="1"/>
  <c r="INL469" i="5" s="1"/>
  <c r="INN469" i="5" s="1"/>
  <c r="INP469" i="5" s="1"/>
  <c r="INR469" i="5" s="1"/>
  <c r="INT469" i="5" s="1"/>
  <c r="INV469" i="5" s="1"/>
  <c r="INX469" i="5" s="1"/>
  <c r="INZ469" i="5" s="1"/>
  <c r="IOB469" i="5" s="1"/>
  <c r="IOD469" i="5" s="1"/>
  <c r="IOF469" i="5" s="1"/>
  <c r="IOH469" i="5" s="1"/>
  <c r="IOJ469" i="5" s="1"/>
  <c r="IOL469" i="5" s="1"/>
  <c r="ION469" i="5" s="1"/>
  <c r="IOP469" i="5" s="1"/>
  <c r="IOR469" i="5" s="1"/>
  <c r="IOT469" i="5" s="1"/>
  <c r="IOV469" i="5" s="1"/>
  <c r="IOX469" i="5" s="1"/>
  <c r="IOZ469" i="5" s="1"/>
  <c r="IPB469" i="5" s="1"/>
  <c r="IPD469" i="5" s="1"/>
  <c r="IPF469" i="5" s="1"/>
  <c r="IPH469" i="5" s="1"/>
  <c r="IPJ469" i="5" s="1"/>
  <c r="IPL469" i="5" s="1"/>
  <c r="IPN469" i="5" s="1"/>
  <c r="IPP469" i="5" s="1"/>
  <c r="IPR469" i="5" s="1"/>
  <c r="IPT469" i="5" s="1"/>
  <c r="IPV469" i="5" s="1"/>
  <c r="IPX469" i="5" s="1"/>
  <c r="IPZ469" i="5" s="1"/>
  <c r="IQB469" i="5" s="1"/>
  <c r="IQD469" i="5" s="1"/>
  <c r="IQF469" i="5" s="1"/>
  <c r="IQH469" i="5" s="1"/>
  <c r="IQJ469" i="5" s="1"/>
  <c r="IQL469" i="5" s="1"/>
  <c r="IQN469" i="5" s="1"/>
  <c r="IQP469" i="5" s="1"/>
  <c r="IQR469" i="5" s="1"/>
  <c r="IQT469" i="5" s="1"/>
  <c r="IQV469" i="5" s="1"/>
  <c r="IQX469" i="5" s="1"/>
  <c r="IQZ469" i="5" s="1"/>
  <c r="IRB469" i="5" s="1"/>
  <c r="IRD469" i="5" s="1"/>
  <c r="IRF469" i="5" s="1"/>
  <c r="IRH469" i="5" s="1"/>
  <c r="IRJ469" i="5" s="1"/>
  <c r="IRL469" i="5" s="1"/>
  <c r="IRN469" i="5" s="1"/>
  <c r="IRP469" i="5" s="1"/>
  <c r="IRR469" i="5" s="1"/>
  <c r="IRT469" i="5" s="1"/>
  <c r="IRV469" i="5" s="1"/>
  <c r="IRX469" i="5" s="1"/>
  <c r="IRZ469" i="5" s="1"/>
  <c r="ISB469" i="5" s="1"/>
  <c r="ISD469" i="5" s="1"/>
  <c r="ISF469" i="5" s="1"/>
  <c r="ISH469" i="5" s="1"/>
  <c r="ISJ469" i="5" s="1"/>
  <c r="ISL469" i="5" s="1"/>
  <c r="ISN469" i="5" s="1"/>
  <c r="ISP469" i="5" s="1"/>
  <c r="ISR469" i="5" s="1"/>
  <c r="IST469" i="5" s="1"/>
  <c r="ISV469" i="5" s="1"/>
  <c r="ISX469" i="5" s="1"/>
  <c r="ISZ469" i="5" s="1"/>
  <c r="ITB469" i="5" s="1"/>
  <c r="ITD469" i="5" s="1"/>
  <c r="ITF469" i="5" s="1"/>
  <c r="ITH469" i="5" s="1"/>
  <c r="ITJ469" i="5" s="1"/>
  <c r="ITL469" i="5" s="1"/>
  <c r="ITN469" i="5" s="1"/>
  <c r="ITP469" i="5" s="1"/>
  <c r="ITR469" i="5" s="1"/>
  <c r="ITT469" i="5" s="1"/>
  <c r="ITV469" i="5" s="1"/>
  <c r="ITX469" i="5" s="1"/>
  <c r="ITZ469" i="5" s="1"/>
  <c r="IUB469" i="5" s="1"/>
  <c r="IUD469" i="5" s="1"/>
  <c r="IUF469" i="5" s="1"/>
  <c r="IUH469" i="5" s="1"/>
  <c r="IUJ469" i="5" s="1"/>
  <c r="IUL469" i="5" s="1"/>
  <c r="IUN469" i="5" s="1"/>
  <c r="IUP469" i="5" s="1"/>
  <c r="IUR469" i="5" s="1"/>
  <c r="IUT469" i="5" s="1"/>
  <c r="IUV469" i="5" s="1"/>
  <c r="IUX469" i="5" s="1"/>
  <c r="IUZ469" i="5" s="1"/>
  <c r="IVB469" i="5" s="1"/>
  <c r="IVD469" i="5" s="1"/>
  <c r="IVF469" i="5" s="1"/>
  <c r="IVH469" i="5" s="1"/>
  <c r="IVJ469" i="5" s="1"/>
  <c r="IVL469" i="5" s="1"/>
  <c r="IVN469" i="5" s="1"/>
  <c r="IVP469" i="5" s="1"/>
  <c r="IVR469" i="5" s="1"/>
  <c r="IVT469" i="5" s="1"/>
  <c r="IVV469" i="5" s="1"/>
  <c r="IVX469" i="5" s="1"/>
  <c r="IVZ469" i="5" s="1"/>
  <c r="IWB469" i="5" s="1"/>
  <c r="IWD469" i="5" s="1"/>
  <c r="IWF469" i="5" s="1"/>
  <c r="IWH469" i="5" s="1"/>
  <c r="IWJ469" i="5" s="1"/>
  <c r="IWL469" i="5" s="1"/>
  <c r="IWN469" i="5" s="1"/>
  <c r="IWP469" i="5" s="1"/>
  <c r="IWR469" i="5" s="1"/>
  <c r="IWT469" i="5" s="1"/>
  <c r="IWV469" i="5" s="1"/>
  <c r="IWX469" i="5" s="1"/>
  <c r="IWZ469" i="5" s="1"/>
  <c r="IXB469" i="5" s="1"/>
  <c r="IXD469" i="5" s="1"/>
  <c r="IXF469" i="5" s="1"/>
  <c r="IXH469" i="5" s="1"/>
  <c r="IXJ469" i="5" s="1"/>
  <c r="IXL469" i="5" s="1"/>
  <c r="IXN469" i="5" s="1"/>
  <c r="IXP469" i="5" s="1"/>
  <c r="IXR469" i="5" s="1"/>
  <c r="IXT469" i="5" s="1"/>
  <c r="IXV469" i="5" s="1"/>
  <c r="IXX469" i="5" s="1"/>
  <c r="IXZ469" i="5" s="1"/>
  <c r="IYB469" i="5" s="1"/>
  <c r="IYD469" i="5" s="1"/>
  <c r="IYF469" i="5" s="1"/>
  <c r="IYH469" i="5" s="1"/>
  <c r="IYJ469" i="5" s="1"/>
  <c r="IYL469" i="5" s="1"/>
  <c r="IYN469" i="5" s="1"/>
  <c r="IYP469" i="5" s="1"/>
  <c r="IYR469" i="5" s="1"/>
  <c r="IYT469" i="5" s="1"/>
  <c r="IYV469" i="5" s="1"/>
  <c r="IYX469" i="5" s="1"/>
  <c r="IYZ469" i="5" s="1"/>
  <c r="IZB469" i="5" s="1"/>
  <c r="IZD469" i="5" s="1"/>
  <c r="IZF469" i="5" s="1"/>
  <c r="IZH469" i="5" s="1"/>
  <c r="IZJ469" i="5" s="1"/>
  <c r="IZL469" i="5" s="1"/>
  <c r="IZN469" i="5" s="1"/>
  <c r="IZP469" i="5" s="1"/>
  <c r="IZR469" i="5" s="1"/>
  <c r="IZT469" i="5" s="1"/>
  <c r="IZV469" i="5" s="1"/>
  <c r="IZX469" i="5" s="1"/>
  <c r="IZZ469" i="5" s="1"/>
  <c r="JAB469" i="5" s="1"/>
  <c r="JAD469" i="5" s="1"/>
  <c r="JAF469" i="5" s="1"/>
  <c r="JAH469" i="5" s="1"/>
  <c r="JAJ469" i="5" s="1"/>
  <c r="JAL469" i="5" s="1"/>
  <c r="JAN469" i="5" s="1"/>
  <c r="JAP469" i="5" s="1"/>
  <c r="JAR469" i="5" s="1"/>
  <c r="JAT469" i="5" s="1"/>
  <c r="JAV469" i="5" s="1"/>
  <c r="JAX469" i="5" s="1"/>
  <c r="JAZ469" i="5" s="1"/>
  <c r="JBB469" i="5" s="1"/>
  <c r="JBD469" i="5" s="1"/>
  <c r="JBF469" i="5" s="1"/>
  <c r="JBH469" i="5" s="1"/>
  <c r="JBJ469" i="5" s="1"/>
  <c r="JBL469" i="5" s="1"/>
  <c r="JBN469" i="5" s="1"/>
  <c r="JBP469" i="5" s="1"/>
  <c r="JBR469" i="5" s="1"/>
  <c r="JBT469" i="5" s="1"/>
  <c r="JBV469" i="5" s="1"/>
  <c r="JBX469" i="5" s="1"/>
  <c r="JBZ469" i="5" s="1"/>
  <c r="JCB469" i="5" s="1"/>
  <c r="JCD469" i="5" s="1"/>
  <c r="JCF469" i="5" s="1"/>
  <c r="JCH469" i="5" s="1"/>
  <c r="JCJ469" i="5" s="1"/>
  <c r="JCL469" i="5" s="1"/>
  <c r="JCN469" i="5" s="1"/>
  <c r="JCP469" i="5" s="1"/>
  <c r="JCR469" i="5" s="1"/>
  <c r="JCT469" i="5" s="1"/>
  <c r="JCV469" i="5" s="1"/>
  <c r="JCX469" i="5" s="1"/>
  <c r="JCZ469" i="5" s="1"/>
  <c r="JDB469" i="5" s="1"/>
  <c r="JDD469" i="5" s="1"/>
  <c r="JDF469" i="5" s="1"/>
  <c r="JDH469" i="5" s="1"/>
  <c r="JDJ469" i="5" s="1"/>
  <c r="JDL469" i="5" s="1"/>
  <c r="JDN469" i="5" s="1"/>
  <c r="JDP469" i="5" s="1"/>
  <c r="JDR469" i="5" s="1"/>
  <c r="JDT469" i="5" s="1"/>
  <c r="JDV469" i="5" s="1"/>
  <c r="JDX469" i="5" s="1"/>
  <c r="JDZ469" i="5" s="1"/>
  <c r="JEB469" i="5" s="1"/>
  <c r="JED469" i="5" s="1"/>
  <c r="JEF469" i="5" s="1"/>
  <c r="JEH469" i="5" s="1"/>
  <c r="JEJ469" i="5" s="1"/>
  <c r="JEL469" i="5" s="1"/>
  <c r="JEN469" i="5" s="1"/>
  <c r="JEP469" i="5" s="1"/>
  <c r="JER469" i="5" s="1"/>
  <c r="JET469" i="5" s="1"/>
  <c r="JEV469" i="5" s="1"/>
  <c r="JEX469" i="5" s="1"/>
  <c r="JEZ469" i="5" s="1"/>
  <c r="JFB469" i="5" s="1"/>
  <c r="JFD469" i="5" s="1"/>
  <c r="JFF469" i="5" s="1"/>
  <c r="JFH469" i="5" s="1"/>
  <c r="JFJ469" i="5" s="1"/>
  <c r="JFL469" i="5" s="1"/>
  <c r="JFN469" i="5" s="1"/>
  <c r="JFP469" i="5" s="1"/>
  <c r="JFR469" i="5" s="1"/>
  <c r="JFT469" i="5" s="1"/>
  <c r="JFV469" i="5" s="1"/>
  <c r="JFX469" i="5" s="1"/>
  <c r="JFZ469" i="5" s="1"/>
  <c r="JGB469" i="5" s="1"/>
  <c r="JGD469" i="5" s="1"/>
  <c r="JGF469" i="5" s="1"/>
  <c r="JGH469" i="5" s="1"/>
  <c r="JGJ469" i="5" s="1"/>
  <c r="JGL469" i="5" s="1"/>
  <c r="JGN469" i="5" s="1"/>
  <c r="JGP469" i="5" s="1"/>
  <c r="JGR469" i="5" s="1"/>
  <c r="JGT469" i="5" s="1"/>
  <c r="JGV469" i="5" s="1"/>
  <c r="JGX469" i="5" s="1"/>
  <c r="JGZ469" i="5" s="1"/>
  <c r="JHB469" i="5" s="1"/>
  <c r="JHD469" i="5" s="1"/>
  <c r="JHF469" i="5" s="1"/>
  <c r="JHH469" i="5" s="1"/>
  <c r="JHJ469" i="5" s="1"/>
  <c r="JHL469" i="5" s="1"/>
  <c r="JHN469" i="5" s="1"/>
  <c r="JHP469" i="5" s="1"/>
  <c r="JHR469" i="5" s="1"/>
  <c r="JHT469" i="5" s="1"/>
  <c r="JHV469" i="5" s="1"/>
  <c r="JHX469" i="5" s="1"/>
  <c r="JHZ469" i="5" s="1"/>
  <c r="JIB469" i="5" s="1"/>
  <c r="JID469" i="5" s="1"/>
  <c r="JIF469" i="5" s="1"/>
  <c r="JIH469" i="5" s="1"/>
  <c r="JIJ469" i="5" s="1"/>
  <c r="JIL469" i="5" s="1"/>
  <c r="JIN469" i="5" s="1"/>
  <c r="JIP469" i="5" s="1"/>
  <c r="JIR469" i="5" s="1"/>
  <c r="JIT469" i="5" s="1"/>
  <c r="JIV469" i="5" s="1"/>
  <c r="JIX469" i="5" s="1"/>
  <c r="JIZ469" i="5" s="1"/>
  <c r="JJB469" i="5" s="1"/>
  <c r="JJD469" i="5" s="1"/>
  <c r="JJF469" i="5" s="1"/>
  <c r="JJH469" i="5" s="1"/>
  <c r="JJJ469" i="5" s="1"/>
  <c r="JJL469" i="5" s="1"/>
  <c r="JJN469" i="5" s="1"/>
  <c r="JJP469" i="5" s="1"/>
  <c r="JJR469" i="5" s="1"/>
  <c r="JJT469" i="5" s="1"/>
  <c r="JJV469" i="5" s="1"/>
  <c r="JJX469" i="5" s="1"/>
  <c r="JJZ469" i="5" s="1"/>
  <c r="JKB469" i="5" s="1"/>
  <c r="JKD469" i="5" s="1"/>
  <c r="JKF469" i="5" s="1"/>
  <c r="JKH469" i="5" s="1"/>
  <c r="JKJ469" i="5" s="1"/>
  <c r="JKL469" i="5" s="1"/>
  <c r="JKN469" i="5" s="1"/>
  <c r="JKP469" i="5" s="1"/>
  <c r="JKR469" i="5" s="1"/>
  <c r="JKT469" i="5" s="1"/>
  <c r="JKV469" i="5" s="1"/>
  <c r="JKX469" i="5" s="1"/>
  <c r="JKZ469" i="5" s="1"/>
  <c r="JLB469" i="5" s="1"/>
  <c r="JLD469" i="5" s="1"/>
  <c r="JLF469" i="5" s="1"/>
  <c r="JLH469" i="5" s="1"/>
  <c r="JLJ469" i="5" s="1"/>
  <c r="JLL469" i="5" s="1"/>
  <c r="JLN469" i="5" s="1"/>
  <c r="JLP469" i="5" s="1"/>
  <c r="JLR469" i="5" s="1"/>
  <c r="JLT469" i="5" s="1"/>
  <c r="JLV469" i="5" s="1"/>
  <c r="JLX469" i="5" s="1"/>
  <c r="JLZ469" i="5" s="1"/>
  <c r="JMB469" i="5" s="1"/>
  <c r="JMD469" i="5" s="1"/>
  <c r="JMF469" i="5" s="1"/>
  <c r="JMH469" i="5" s="1"/>
  <c r="JMJ469" i="5" s="1"/>
  <c r="JML469" i="5" s="1"/>
  <c r="JMN469" i="5" s="1"/>
  <c r="JMP469" i="5" s="1"/>
  <c r="JMR469" i="5" s="1"/>
  <c r="JMT469" i="5" s="1"/>
  <c r="JMV469" i="5" s="1"/>
  <c r="JMX469" i="5" s="1"/>
  <c r="JMZ469" i="5" s="1"/>
  <c r="JNB469" i="5" s="1"/>
  <c r="JND469" i="5" s="1"/>
  <c r="JNF469" i="5" s="1"/>
  <c r="JNH469" i="5" s="1"/>
  <c r="JNJ469" i="5" s="1"/>
  <c r="JNL469" i="5" s="1"/>
  <c r="JNN469" i="5" s="1"/>
  <c r="JNP469" i="5" s="1"/>
  <c r="JNR469" i="5" s="1"/>
  <c r="JNT469" i="5" s="1"/>
  <c r="JNV469" i="5" s="1"/>
  <c r="JNX469" i="5" s="1"/>
  <c r="JNZ469" i="5" s="1"/>
  <c r="JOB469" i="5" s="1"/>
  <c r="JOD469" i="5" s="1"/>
  <c r="JOF469" i="5" s="1"/>
  <c r="JOH469" i="5" s="1"/>
  <c r="JOJ469" i="5" s="1"/>
  <c r="JOL469" i="5" s="1"/>
  <c r="JON469" i="5" s="1"/>
  <c r="JOP469" i="5" s="1"/>
  <c r="JOR469" i="5" s="1"/>
  <c r="JOT469" i="5" s="1"/>
  <c r="JOV469" i="5" s="1"/>
  <c r="JOX469" i="5" s="1"/>
  <c r="JOZ469" i="5" s="1"/>
  <c r="JPB469" i="5" s="1"/>
  <c r="JPD469" i="5" s="1"/>
  <c r="JPF469" i="5" s="1"/>
  <c r="JPH469" i="5" s="1"/>
  <c r="JPJ469" i="5" s="1"/>
  <c r="JPL469" i="5" s="1"/>
  <c r="JPN469" i="5" s="1"/>
  <c r="JPP469" i="5" s="1"/>
  <c r="JPR469" i="5" s="1"/>
  <c r="JPT469" i="5" s="1"/>
  <c r="JPV469" i="5" s="1"/>
  <c r="JPX469" i="5" s="1"/>
  <c r="JPZ469" i="5" s="1"/>
  <c r="JQB469" i="5" s="1"/>
  <c r="JQD469" i="5" s="1"/>
  <c r="JQF469" i="5" s="1"/>
  <c r="JQH469" i="5" s="1"/>
  <c r="JQJ469" i="5" s="1"/>
  <c r="JQL469" i="5" s="1"/>
  <c r="JQN469" i="5" s="1"/>
  <c r="JQP469" i="5" s="1"/>
  <c r="JQR469" i="5" s="1"/>
  <c r="JQT469" i="5" s="1"/>
  <c r="JQV469" i="5" s="1"/>
  <c r="JQX469" i="5" s="1"/>
  <c r="JQZ469" i="5" s="1"/>
  <c r="JRB469" i="5" s="1"/>
  <c r="JRD469" i="5" s="1"/>
  <c r="JRF469" i="5" s="1"/>
  <c r="JRH469" i="5" s="1"/>
  <c r="JRJ469" i="5" s="1"/>
  <c r="JRL469" i="5" s="1"/>
  <c r="JRN469" i="5" s="1"/>
  <c r="JRP469" i="5" s="1"/>
  <c r="JRR469" i="5" s="1"/>
  <c r="JRT469" i="5" s="1"/>
  <c r="JRV469" i="5" s="1"/>
  <c r="JRX469" i="5" s="1"/>
  <c r="JRZ469" i="5" s="1"/>
  <c r="JSB469" i="5" s="1"/>
  <c r="JSD469" i="5" s="1"/>
  <c r="JSF469" i="5" s="1"/>
  <c r="JSH469" i="5" s="1"/>
  <c r="JSJ469" i="5" s="1"/>
  <c r="JSL469" i="5" s="1"/>
  <c r="JSN469" i="5" s="1"/>
  <c r="JSP469" i="5" s="1"/>
  <c r="JSR469" i="5" s="1"/>
  <c r="JST469" i="5" s="1"/>
  <c r="JSV469" i="5" s="1"/>
  <c r="JSX469" i="5" s="1"/>
  <c r="JSZ469" i="5" s="1"/>
  <c r="JTB469" i="5" s="1"/>
  <c r="JTD469" i="5" s="1"/>
  <c r="JTF469" i="5" s="1"/>
  <c r="JTH469" i="5" s="1"/>
  <c r="JTJ469" i="5" s="1"/>
  <c r="JTL469" i="5" s="1"/>
  <c r="JTN469" i="5" s="1"/>
  <c r="JTP469" i="5" s="1"/>
  <c r="JTR469" i="5" s="1"/>
  <c r="JTT469" i="5" s="1"/>
  <c r="JTV469" i="5" s="1"/>
  <c r="JTX469" i="5" s="1"/>
  <c r="JTZ469" i="5" s="1"/>
  <c r="JUB469" i="5" s="1"/>
  <c r="JUD469" i="5" s="1"/>
  <c r="JUF469" i="5" s="1"/>
  <c r="JUH469" i="5" s="1"/>
  <c r="JUJ469" i="5" s="1"/>
  <c r="JUL469" i="5" s="1"/>
  <c r="JUN469" i="5" s="1"/>
  <c r="JUP469" i="5" s="1"/>
  <c r="JUR469" i="5" s="1"/>
  <c r="JUT469" i="5" s="1"/>
  <c r="JUV469" i="5" s="1"/>
  <c r="JUX469" i="5" s="1"/>
  <c r="JUZ469" i="5" s="1"/>
  <c r="JVB469" i="5" s="1"/>
  <c r="JVD469" i="5" s="1"/>
  <c r="JVF469" i="5" s="1"/>
  <c r="JVH469" i="5" s="1"/>
  <c r="JVJ469" i="5" s="1"/>
  <c r="JVL469" i="5" s="1"/>
  <c r="JVN469" i="5" s="1"/>
  <c r="JVP469" i="5" s="1"/>
  <c r="JVR469" i="5" s="1"/>
  <c r="JVT469" i="5" s="1"/>
  <c r="JVV469" i="5" s="1"/>
  <c r="JVX469" i="5" s="1"/>
  <c r="JVZ469" i="5" s="1"/>
  <c r="JWB469" i="5" s="1"/>
  <c r="JWD469" i="5" s="1"/>
  <c r="JWF469" i="5" s="1"/>
  <c r="JWH469" i="5" s="1"/>
  <c r="JWJ469" i="5" s="1"/>
  <c r="JWL469" i="5" s="1"/>
  <c r="JWN469" i="5" s="1"/>
  <c r="JWP469" i="5" s="1"/>
  <c r="JWR469" i="5" s="1"/>
  <c r="JWT469" i="5" s="1"/>
  <c r="JWV469" i="5" s="1"/>
  <c r="JWX469" i="5" s="1"/>
  <c r="JWZ469" i="5" s="1"/>
  <c r="JXB469" i="5" s="1"/>
  <c r="JXD469" i="5" s="1"/>
  <c r="JXF469" i="5" s="1"/>
  <c r="JXH469" i="5" s="1"/>
  <c r="JXJ469" i="5" s="1"/>
  <c r="JXL469" i="5" s="1"/>
  <c r="JXN469" i="5" s="1"/>
  <c r="JXP469" i="5" s="1"/>
  <c r="JXR469" i="5" s="1"/>
  <c r="JXT469" i="5" s="1"/>
  <c r="JXV469" i="5" s="1"/>
  <c r="JXX469" i="5" s="1"/>
  <c r="JXZ469" i="5" s="1"/>
  <c r="JYB469" i="5" s="1"/>
  <c r="JYD469" i="5" s="1"/>
  <c r="JYF469" i="5" s="1"/>
  <c r="JYH469" i="5" s="1"/>
  <c r="JYJ469" i="5" s="1"/>
  <c r="JYL469" i="5" s="1"/>
  <c r="JYN469" i="5" s="1"/>
  <c r="JYP469" i="5" s="1"/>
  <c r="JYR469" i="5" s="1"/>
  <c r="JYT469" i="5" s="1"/>
  <c r="JYV469" i="5" s="1"/>
  <c r="JYX469" i="5" s="1"/>
  <c r="JYZ469" i="5" s="1"/>
  <c r="JZB469" i="5" s="1"/>
  <c r="JZD469" i="5" s="1"/>
  <c r="JZF469" i="5" s="1"/>
  <c r="JZH469" i="5" s="1"/>
  <c r="JZJ469" i="5" s="1"/>
  <c r="JZL469" i="5" s="1"/>
  <c r="JZN469" i="5" s="1"/>
  <c r="JZP469" i="5" s="1"/>
  <c r="JZR469" i="5" s="1"/>
  <c r="JZT469" i="5" s="1"/>
  <c r="JZV469" i="5" s="1"/>
  <c r="JZX469" i="5" s="1"/>
  <c r="JZZ469" i="5" s="1"/>
  <c r="KAB469" i="5" s="1"/>
  <c r="KAD469" i="5" s="1"/>
  <c r="KAF469" i="5" s="1"/>
  <c r="KAH469" i="5" s="1"/>
  <c r="KAJ469" i="5" s="1"/>
  <c r="KAL469" i="5" s="1"/>
  <c r="KAN469" i="5" s="1"/>
  <c r="KAP469" i="5" s="1"/>
  <c r="KAR469" i="5" s="1"/>
  <c r="KAT469" i="5" s="1"/>
  <c r="KAV469" i="5" s="1"/>
  <c r="KAX469" i="5" s="1"/>
  <c r="KAZ469" i="5" s="1"/>
  <c r="KBB469" i="5" s="1"/>
  <c r="KBD469" i="5" s="1"/>
  <c r="KBF469" i="5" s="1"/>
  <c r="KBH469" i="5" s="1"/>
  <c r="KBJ469" i="5" s="1"/>
  <c r="KBL469" i="5" s="1"/>
  <c r="KBN469" i="5" s="1"/>
  <c r="KBP469" i="5" s="1"/>
  <c r="KBR469" i="5" s="1"/>
  <c r="KBT469" i="5" s="1"/>
  <c r="KBV469" i="5" s="1"/>
  <c r="KBX469" i="5" s="1"/>
  <c r="KBZ469" i="5" s="1"/>
  <c r="KCB469" i="5" s="1"/>
  <c r="KCD469" i="5" s="1"/>
  <c r="KCF469" i="5" s="1"/>
  <c r="KCH469" i="5" s="1"/>
  <c r="KCJ469" i="5" s="1"/>
  <c r="KCL469" i="5" s="1"/>
  <c r="KCN469" i="5" s="1"/>
  <c r="KCP469" i="5" s="1"/>
  <c r="KCR469" i="5" s="1"/>
  <c r="KCT469" i="5" s="1"/>
  <c r="KCV469" i="5" s="1"/>
  <c r="KCX469" i="5" s="1"/>
  <c r="KCZ469" i="5" s="1"/>
  <c r="KDB469" i="5" s="1"/>
  <c r="KDD469" i="5" s="1"/>
  <c r="KDF469" i="5" s="1"/>
  <c r="KDH469" i="5" s="1"/>
  <c r="KDJ469" i="5" s="1"/>
  <c r="KDL469" i="5" s="1"/>
  <c r="KDN469" i="5" s="1"/>
  <c r="KDP469" i="5" s="1"/>
  <c r="KDR469" i="5" s="1"/>
  <c r="KDT469" i="5" s="1"/>
  <c r="KDV469" i="5" s="1"/>
  <c r="KDX469" i="5" s="1"/>
  <c r="KDZ469" i="5" s="1"/>
  <c r="KEB469" i="5" s="1"/>
  <c r="KED469" i="5" s="1"/>
  <c r="KEF469" i="5" s="1"/>
  <c r="KEH469" i="5" s="1"/>
  <c r="KEJ469" i="5" s="1"/>
  <c r="KEL469" i="5" s="1"/>
  <c r="KEN469" i="5" s="1"/>
  <c r="KEP469" i="5" s="1"/>
  <c r="KER469" i="5" s="1"/>
  <c r="KET469" i="5" s="1"/>
  <c r="KEV469" i="5" s="1"/>
  <c r="KEX469" i="5" s="1"/>
  <c r="KEZ469" i="5" s="1"/>
  <c r="KFB469" i="5" s="1"/>
  <c r="KFD469" i="5" s="1"/>
  <c r="KFF469" i="5" s="1"/>
  <c r="KFH469" i="5" s="1"/>
  <c r="KFJ469" i="5" s="1"/>
  <c r="KFL469" i="5" s="1"/>
  <c r="KFN469" i="5" s="1"/>
  <c r="KFP469" i="5" s="1"/>
  <c r="KFR469" i="5" s="1"/>
  <c r="KFT469" i="5" s="1"/>
  <c r="KFV469" i="5" s="1"/>
  <c r="KFX469" i="5" s="1"/>
  <c r="KFZ469" i="5" s="1"/>
  <c r="KGB469" i="5" s="1"/>
  <c r="KGD469" i="5" s="1"/>
  <c r="KGF469" i="5" s="1"/>
  <c r="KGH469" i="5" s="1"/>
  <c r="KGJ469" i="5" s="1"/>
  <c r="KGL469" i="5" s="1"/>
  <c r="KGN469" i="5" s="1"/>
  <c r="KGP469" i="5" s="1"/>
  <c r="KGR469" i="5" s="1"/>
  <c r="KGT469" i="5" s="1"/>
  <c r="KGV469" i="5" s="1"/>
  <c r="KGX469" i="5" s="1"/>
  <c r="KGZ469" i="5" s="1"/>
  <c r="KHB469" i="5" s="1"/>
  <c r="KHD469" i="5" s="1"/>
  <c r="KHF469" i="5" s="1"/>
  <c r="KHH469" i="5" s="1"/>
  <c r="KHJ469" i="5" s="1"/>
  <c r="KHL469" i="5" s="1"/>
  <c r="KHN469" i="5" s="1"/>
  <c r="KHP469" i="5" s="1"/>
  <c r="KHR469" i="5" s="1"/>
  <c r="KHT469" i="5" s="1"/>
  <c r="KHV469" i="5" s="1"/>
  <c r="KHX469" i="5" s="1"/>
  <c r="KHZ469" i="5" s="1"/>
  <c r="KIB469" i="5" s="1"/>
  <c r="KID469" i="5" s="1"/>
  <c r="KIF469" i="5" s="1"/>
  <c r="KIH469" i="5" s="1"/>
  <c r="KIJ469" i="5" s="1"/>
  <c r="KIL469" i="5" s="1"/>
  <c r="KIN469" i="5" s="1"/>
  <c r="KIP469" i="5" s="1"/>
  <c r="KIR469" i="5" s="1"/>
  <c r="KIT469" i="5" s="1"/>
  <c r="KIV469" i="5" s="1"/>
  <c r="KIX469" i="5" s="1"/>
  <c r="KIZ469" i="5" s="1"/>
  <c r="KJB469" i="5" s="1"/>
  <c r="KJD469" i="5" s="1"/>
  <c r="KJF469" i="5" s="1"/>
  <c r="KJH469" i="5" s="1"/>
  <c r="KJJ469" i="5" s="1"/>
  <c r="KJL469" i="5" s="1"/>
  <c r="KJN469" i="5" s="1"/>
  <c r="KJP469" i="5" s="1"/>
  <c r="KJR469" i="5" s="1"/>
  <c r="KJT469" i="5" s="1"/>
  <c r="KJV469" i="5" s="1"/>
  <c r="KJX469" i="5" s="1"/>
  <c r="KJZ469" i="5" s="1"/>
  <c r="KKB469" i="5" s="1"/>
  <c r="KKD469" i="5" s="1"/>
  <c r="KKF469" i="5" s="1"/>
  <c r="KKH469" i="5" s="1"/>
  <c r="KKJ469" i="5" s="1"/>
  <c r="KKL469" i="5" s="1"/>
  <c r="KKN469" i="5" s="1"/>
  <c r="KKP469" i="5" s="1"/>
  <c r="KKR469" i="5" s="1"/>
  <c r="KKT469" i="5" s="1"/>
  <c r="KKV469" i="5" s="1"/>
  <c r="KKX469" i="5" s="1"/>
  <c r="KKZ469" i="5" s="1"/>
  <c r="KLB469" i="5" s="1"/>
  <c r="KLD469" i="5" s="1"/>
  <c r="KLF469" i="5" s="1"/>
  <c r="KLH469" i="5" s="1"/>
  <c r="KLJ469" i="5" s="1"/>
  <c r="KLL469" i="5" s="1"/>
  <c r="KLN469" i="5" s="1"/>
  <c r="KLP469" i="5" s="1"/>
  <c r="KLR469" i="5" s="1"/>
  <c r="KLT469" i="5" s="1"/>
  <c r="KLV469" i="5" s="1"/>
  <c r="KLX469" i="5" s="1"/>
  <c r="KLZ469" i="5" s="1"/>
  <c r="KMB469" i="5" s="1"/>
  <c r="KMD469" i="5" s="1"/>
  <c r="KMF469" i="5" s="1"/>
  <c r="KMH469" i="5" s="1"/>
  <c r="KMJ469" i="5" s="1"/>
  <c r="KML469" i="5" s="1"/>
  <c r="KMN469" i="5" s="1"/>
  <c r="KMP469" i="5" s="1"/>
  <c r="KMR469" i="5" s="1"/>
  <c r="KMT469" i="5" s="1"/>
  <c r="KMV469" i="5" s="1"/>
  <c r="KMX469" i="5" s="1"/>
  <c r="KMZ469" i="5" s="1"/>
  <c r="KNB469" i="5" s="1"/>
  <c r="KND469" i="5" s="1"/>
  <c r="KNF469" i="5" s="1"/>
  <c r="KNH469" i="5" s="1"/>
  <c r="KNJ469" i="5" s="1"/>
  <c r="KNL469" i="5" s="1"/>
  <c r="KNN469" i="5" s="1"/>
  <c r="KNP469" i="5" s="1"/>
  <c r="KNR469" i="5" s="1"/>
  <c r="KNT469" i="5" s="1"/>
  <c r="KNV469" i="5" s="1"/>
  <c r="KNX469" i="5" s="1"/>
  <c r="KNZ469" i="5" s="1"/>
  <c r="KOB469" i="5" s="1"/>
  <c r="KOD469" i="5" s="1"/>
  <c r="KOF469" i="5" s="1"/>
  <c r="KOH469" i="5" s="1"/>
  <c r="KOJ469" i="5" s="1"/>
  <c r="KOL469" i="5" s="1"/>
  <c r="KON469" i="5" s="1"/>
  <c r="KOP469" i="5" s="1"/>
  <c r="KOR469" i="5" s="1"/>
  <c r="KOT469" i="5" s="1"/>
  <c r="KOV469" i="5" s="1"/>
  <c r="KOX469" i="5" s="1"/>
  <c r="KOZ469" i="5" s="1"/>
  <c r="KPB469" i="5" s="1"/>
  <c r="KPD469" i="5" s="1"/>
  <c r="KPF469" i="5" s="1"/>
  <c r="KPH469" i="5" s="1"/>
  <c r="KPJ469" i="5" s="1"/>
  <c r="KPL469" i="5" s="1"/>
  <c r="KPN469" i="5" s="1"/>
  <c r="KPP469" i="5" s="1"/>
  <c r="KPR469" i="5" s="1"/>
  <c r="KPT469" i="5" s="1"/>
  <c r="KPV469" i="5" s="1"/>
  <c r="KPX469" i="5" s="1"/>
  <c r="KPZ469" i="5" s="1"/>
  <c r="KQB469" i="5" s="1"/>
  <c r="KQD469" i="5" s="1"/>
  <c r="KQF469" i="5" s="1"/>
  <c r="KQH469" i="5" s="1"/>
  <c r="KQJ469" i="5" s="1"/>
  <c r="KQL469" i="5" s="1"/>
  <c r="KQN469" i="5" s="1"/>
  <c r="KQP469" i="5" s="1"/>
  <c r="KQR469" i="5" s="1"/>
  <c r="KQT469" i="5" s="1"/>
  <c r="KQV469" i="5" s="1"/>
  <c r="KQX469" i="5" s="1"/>
  <c r="KQZ469" i="5" s="1"/>
  <c r="KRB469" i="5" s="1"/>
  <c r="KRD469" i="5" s="1"/>
  <c r="KRF469" i="5" s="1"/>
  <c r="KRH469" i="5" s="1"/>
  <c r="KRJ469" i="5" s="1"/>
  <c r="KRL469" i="5" s="1"/>
  <c r="KRN469" i="5" s="1"/>
  <c r="KRP469" i="5" s="1"/>
  <c r="KRR469" i="5" s="1"/>
  <c r="KRT469" i="5" s="1"/>
  <c r="KRV469" i="5" s="1"/>
  <c r="KRX469" i="5" s="1"/>
  <c r="KRZ469" i="5" s="1"/>
  <c r="KSB469" i="5" s="1"/>
  <c r="KSD469" i="5" s="1"/>
  <c r="KSF469" i="5" s="1"/>
  <c r="KSH469" i="5" s="1"/>
  <c r="KSJ469" i="5" s="1"/>
  <c r="KSL469" i="5" s="1"/>
  <c r="KSN469" i="5" s="1"/>
  <c r="KSP469" i="5" s="1"/>
  <c r="KSR469" i="5" s="1"/>
  <c r="KST469" i="5" s="1"/>
  <c r="KSV469" i="5" s="1"/>
  <c r="KSX469" i="5" s="1"/>
  <c r="KSZ469" i="5" s="1"/>
  <c r="KTB469" i="5" s="1"/>
  <c r="KTD469" i="5" s="1"/>
  <c r="KTF469" i="5" s="1"/>
  <c r="KTH469" i="5" s="1"/>
  <c r="KTJ469" i="5" s="1"/>
  <c r="KTL469" i="5" s="1"/>
  <c r="KTN469" i="5" s="1"/>
  <c r="KTP469" i="5" s="1"/>
  <c r="KTR469" i="5" s="1"/>
  <c r="KTT469" i="5" s="1"/>
  <c r="KTV469" i="5" s="1"/>
  <c r="KTX469" i="5" s="1"/>
  <c r="KTZ469" i="5" s="1"/>
  <c r="KUB469" i="5" s="1"/>
  <c r="KUD469" i="5" s="1"/>
  <c r="KUF469" i="5" s="1"/>
  <c r="KUH469" i="5" s="1"/>
  <c r="KUJ469" i="5" s="1"/>
  <c r="KUL469" i="5" s="1"/>
  <c r="KUN469" i="5" s="1"/>
  <c r="KUP469" i="5" s="1"/>
  <c r="KUR469" i="5" s="1"/>
  <c r="KUT469" i="5" s="1"/>
  <c r="KUV469" i="5" s="1"/>
  <c r="KUX469" i="5" s="1"/>
  <c r="KUZ469" i="5" s="1"/>
  <c r="KVB469" i="5" s="1"/>
  <c r="KVD469" i="5" s="1"/>
  <c r="KVF469" i="5" s="1"/>
  <c r="KVH469" i="5" s="1"/>
  <c r="KVJ469" i="5" s="1"/>
  <c r="KVL469" i="5" s="1"/>
  <c r="KVN469" i="5" s="1"/>
  <c r="KVP469" i="5" s="1"/>
  <c r="KVR469" i="5" s="1"/>
  <c r="KVT469" i="5" s="1"/>
  <c r="KVV469" i="5" s="1"/>
  <c r="KVX469" i="5" s="1"/>
  <c r="KVZ469" i="5" s="1"/>
  <c r="KWB469" i="5" s="1"/>
  <c r="KWD469" i="5" s="1"/>
  <c r="KWF469" i="5" s="1"/>
  <c r="KWH469" i="5" s="1"/>
  <c r="KWJ469" i="5" s="1"/>
  <c r="KWL469" i="5" s="1"/>
  <c r="KWN469" i="5" s="1"/>
  <c r="KWP469" i="5" s="1"/>
  <c r="KWR469" i="5" s="1"/>
  <c r="KWT469" i="5" s="1"/>
  <c r="KWV469" i="5" s="1"/>
  <c r="KWX469" i="5" s="1"/>
  <c r="KWZ469" i="5" s="1"/>
  <c r="KXB469" i="5" s="1"/>
  <c r="KXD469" i="5" s="1"/>
  <c r="KXF469" i="5" s="1"/>
  <c r="KXH469" i="5" s="1"/>
  <c r="KXJ469" i="5" s="1"/>
  <c r="KXL469" i="5" s="1"/>
  <c r="KXN469" i="5" s="1"/>
  <c r="KXP469" i="5" s="1"/>
  <c r="KXR469" i="5" s="1"/>
  <c r="KXT469" i="5" s="1"/>
  <c r="KXV469" i="5" s="1"/>
  <c r="KXX469" i="5" s="1"/>
  <c r="KXZ469" i="5" s="1"/>
  <c r="KYB469" i="5" s="1"/>
  <c r="KYD469" i="5" s="1"/>
  <c r="KYF469" i="5" s="1"/>
  <c r="KYH469" i="5" s="1"/>
  <c r="KYJ469" i="5" s="1"/>
  <c r="KYL469" i="5" s="1"/>
  <c r="KYN469" i="5" s="1"/>
  <c r="KYP469" i="5" s="1"/>
  <c r="KYR469" i="5" s="1"/>
  <c r="KYT469" i="5" s="1"/>
  <c r="KYV469" i="5" s="1"/>
  <c r="KYX469" i="5" s="1"/>
  <c r="KYZ469" i="5" s="1"/>
  <c r="KZB469" i="5" s="1"/>
  <c r="KZD469" i="5" s="1"/>
  <c r="KZF469" i="5" s="1"/>
  <c r="KZH469" i="5" s="1"/>
  <c r="KZJ469" i="5" s="1"/>
  <c r="KZL469" i="5" s="1"/>
  <c r="KZN469" i="5" s="1"/>
  <c r="KZP469" i="5" s="1"/>
  <c r="KZR469" i="5" s="1"/>
  <c r="KZT469" i="5" s="1"/>
  <c r="KZV469" i="5" s="1"/>
  <c r="KZX469" i="5" s="1"/>
  <c r="KZZ469" i="5" s="1"/>
  <c r="LAB469" i="5" s="1"/>
  <c r="LAD469" i="5" s="1"/>
  <c r="LAF469" i="5" s="1"/>
  <c r="LAH469" i="5" s="1"/>
  <c r="LAJ469" i="5" s="1"/>
  <c r="LAL469" i="5" s="1"/>
  <c r="LAN469" i="5" s="1"/>
  <c r="LAP469" i="5" s="1"/>
  <c r="LAR469" i="5" s="1"/>
  <c r="LAT469" i="5" s="1"/>
  <c r="LAV469" i="5" s="1"/>
  <c r="LAX469" i="5" s="1"/>
  <c r="LAZ469" i="5" s="1"/>
  <c r="LBB469" i="5" s="1"/>
  <c r="LBD469" i="5" s="1"/>
  <c r="LBF469" i="5" s="1"/>
  <c r="LBH469" i="5" s="1"/>
  <c r="LBJ469" i="5" s="1"/>
  <c r="LBL469" i="5" s="1"/>
  <c r="LBN469" i="5" s="1"/>
  <c r="LBP469" i="5" s="1"/>
  <c r="LBR469" i="5" s="1"/>
  <c r="LBT469" i="5" s="1"/>
  <c r="LBV469" i="5" s="1"/>
  <c r="LBX469" i="5" s="1"/>
  <c r="LBZ469" i="5" s="1"/>
  <c r="LCB469" i="5" s="1"/>
  <c r="LCD469" i="5" s="1"/>
  <c r="LCF469" i="5" s="1"/>
  <c r="LCH469" i="5" s="1"/>
  <c r="LCJ469" i="5" s="1"/>
  <c r="LCL469" i="5" s="1"/>
  <c r="LCN469" i="5" s="1"/>
  <c r="LCP469" i="5" s="1"/>
  <c r="LCR469" i="5" s="1"/>
  <c r="LCT469" i="5" s="1"/>
  <c r="LCV469" i="5" s="1"/>
  <c r="LCX469" i="5" s="1"/>
  <c r="LCZ469" i="5" s="1"/>
  <c r="LDB469" i="5" s="1"/>
  <c r="LDD469" i="5" s="1"/>
  <c r="LDF469" i="5" s="1"/>
  <c r="LDH469" i="5" s="1"/>
  <c r="LDJ469" i="5" s="1"/>
  <c r="LDL469" i="5" s="1"/>
  <c r="LDN469" i="5" s="1"/>
  <c r="LDP469" i="5" s="1"/>
  <c r="LDR469" i="5" s="1"/>
  <c r="LDT469" i="5" s="1"/>
  <c r="LDV469" i="5" s="1"/>
  <c r="LDX469" i="5" s="1"/>
  <c r="LDZ469" i="5" s="1"/>
  <c r="LEB469" i="5" s="1"/>
  <c r="LED469" i="5" s="1"/>
  <c r="LEF469" i="5" s="1"/>
  <c r="LEH469" i="5" s="1"/>
  <c r="LEJ469" i="5" s="1"/>
  <c r="LEL469" i="5" s="1"/>
  <c r="LEN469" i="5" s="1"/>
  <c r="LEP469" i="5" s="1"/>
  <c r="LER469" i="5" s="1"/>
  <c r="LET469" i="5" s="1"/>
  <c r="LEV469" i="5" s="1"/>
  <c r="LEX469" i="5" s="1"/>
  <c r="LEZ469" i="5" s="1"/>
  <c r="LFB469" i="5" s="1"/>
  <c r="LFD469" i="5" s="1"/>
  <c r="LFF469" i="5" s="1"/>
  <c r="LFH469" i="5" s="1"/>
  <c r="LFJ469" i="5" s="1"/>
  <c r="LFL469" i="5" s="1"/>
  <c r="LFN469" i="5" s="1"/>
  <c r="LFP469" i="5" s="1"/>
  <c r="LFR469" i="5" s="1"/>
  <c r="LFT469" i="5" s="1"/>
  <c r="LFV469" i="5" s="1"/>
  <c r="LFX469" i="5" s="1"/>
  <c r="LFZ469" i="5" s="1"/>
  <c r="LGB469" i="5" s="1"/>
  <c r="LGD469" i="5" s="1"/>
  <c r="LGF469" i="5" s="1"/>
  <c r="LGH469" i="5" s="1"/>
  <c r="LGJ469" i="5" s="1"/>
  <c r="LGL469" i="5" s="1"/>
  <c r="LGN469" i="5" s="1"/>
  <c r="LGP469" i="5" s="1"/>
  <c r="LGR469" i="5" s="1"/>
  <c r="LGT469" i="5" s="1"/>
  <c r="LGV469" i="5" s="1"/>
  <c r="LGX469" i="5" s="1"/>
  <c r="LGZ469" i="5" s="1"/>
  <c r="LHB469" i="5" s="1"/>
  <c r="LHD469" i="5" s="1"/>
  <c r="LHF469" i="5" s="1"/>
  <c r="LHH469" i="5" s="1"/>
  <c r="LHJ469" i="5" s="1"/>
  <c r="LHL469" i="5" s="1"/>
  <c r="LHN469" i="5" s="1"/>
  <c r="LHP469" i="5" s="1"/>
  <c r="LHR469" i="5" s="1"/>
  <c r="LHT469" i="5" s="1"/>
  <c r="LHV469" i="5" s="1"/>
  <c r="LHX469" i="5" s="1"/>
  <c r="LHZ469" i="5" s="1"/>
  <c r="LIB469" i="5" s="1"/>
  <c r="LID469" i="5" s="1"/>
  <c r="LIF469" i="5" s="1"/>
  <c r="LIH469" i="5" s="1"/>
  <c r="LIJ469" i="5" s="1"/>
  <c r="LIL469" i="5" s="1"/>
  <c r="LIN469" i="5" s="1"/>
  <c r="LIP469" i="5" s="1"/>
  <c r="LIR469" i="5" s="1"/>
  <c r="LIT469" i="5" s="1"/>
  <c r="LIV469" i="5" s="1"/>
  <c r="LIX469" i="5" s="1"/>
  <c r="LIZ469" i="5" s="1"/>
  <c r="LJB469" i="5" s="1"/>
  <c r="LJD469" i="5" s="1"/>
  <c r="LJF469" i="5" s="1"/>
  <c r="LJH469" i="5" s="1"/>
  <c r="LJJ469" i="5" s="1"/>
  <c r="LJL469" i="5" s="1"/>
  <c r="LJN469" i="5" s="1"/>
  <c r="LJP469" i="5" s="1"/>
  <c r="LJR469" i="5" s="1"/>
  <c r="LJT469" i="5" s="1"/>
  <c r="LJV469" i="5" s="1"/>
  <c r="LJX469" i="5" s="1"/>
  <c r="LJZ469" i="5" s="1"/>
  <c r="LKB469" i="5" s="1"/>
  <c r="LKD469" i="5" s="1"/>
  <c r="LKF469" i="5" s="1"/>
  <c r="LKH469" i="5" s="1"/>
  <c r="LKJ469" i="5" s="1"/>
  <c r="LKL469" i="5" s="1"/>
  <c r="LKN469" i="5" s="1"/>
  <c r="LKP469" i="5" s="1"/>
  <c r="LKR469" i="5" s="1"/>
  <c r="LKT469" i="5" s="1"/>
  <c r="LKV469" i="5" s="1"/>
  <c r="LKX469" i="5" s="1"/>
  <c r="LKZ469" i="5" s="1"/>
  <c r="LLB469" i="5" s="1"/>
  <c r="LLD469" i="5" s="1"/>
  <c r="LLF469" i="5" s="1"/>
  <c r="LLH469" i="5" s="1"/>
  <c r="LLJ469" i="5" s="1"/>
  <c r="LLL469" i="5" s="1"/>
  <c r="LLN469" i="5" s="1"/>
  <c r="LLP469" i="5" s="1"/>
  <c r="LLR469" i="5" s="1"/>
  <c r="LLT469" i="5" s="1"/>
  <c r="LLV469" i="5" s="1"/>
  <c r="LLX469" i="5" s="1"/>
  <c r="LLZ469" i="5" s="1"/>
  <c r="LMB469" i="5" s="1"/>
  <c r="LMD469" i="5" s="1"/>
  <c r="LMF469" i="5" s="1"/>
  <c r="LMH469" i="5" s="1"/>
  <c r="LMJ469" i="5" s="1"/>
  <c r="LML469" i="5" s="1"/>
  <c r="LMN469" i="5" s="1"/>
  <c r="LMP469" i="5" s="1"/>
  <c r="LMR469" i="5" s="1"/>
  <c r="LMT469" i="5" s="1"/>
  <c r="LMV469" i="5" s="1"/>
  <c r="LMX469" i="5" s="1"/>
  <c r="LMZ469" i="5" s="1"/>
  <c r="LNB469" i="5" s="1"/>
  <c r="LND469" i="5" s="1"/>
  <c r="LNF469" i="5" s="1"/>
  <c r="LNH469" i="5" s="1"/>
  <c r="LNJ469" i="5" s="1"/>
  <c r="LNL469" i="5" s="1"/>
  <c r="LNN469" i="5" s="1"/>
  <c r="LNP469" i="5" s="1"/>
  <c r="LNR469" i="5" s="1"/>
  <c r="LNT469" i="5" s="1"/>
  <c r="LNV469" i="5" s="1"/>
  <c r="LNX469" i="5" s="1"/>
  <c r="LNZ469" i="5" s="1"/>
  <c r="LOB469" i="5" s="1"/>
  <c r="LOD469" i="5" s="1"/>
  <c r="LOF469" i="5" s="1"/>
  <c r="LOH469" i="5" s="1"/>
  <c r="LOJ469" i="5" s="1"/>
  <c r="LOL469" i="5" s="1"/>
  <c r="LON469" i="5" s="1"/>
  <c r="LOP469" i="5" s="1"/>
  <c r="LOR469" i="5" s="1"/>
  <c r="LOT469" i="5" s="1"/>
  <c r="LOV469" i="5" s="1"/>
  <c r="LOX469" i="5" s="1"/>
  <c r="LOZ469" i="5" s="1"/>
  <c r="LPB469" i="5" s="1"/>
  <c r="LPD469" i="5" s="1"/>
  <c r="LPF469" i="5" s="1"/>
  <c r="LPH469" i="5" s="1"/>
  <c r="LPJ469" i="5" s="1"/>
  <c r="LPL469" i="5" s="1"/>
  <c r="LPN469" i="5" s="1"/>
  <c r="LPP469" i="5" s="1"/>
  <c r="LPR469" i="5" s="1"/>
  <c r="LPT469" i="5" s="1"/>
  <c r="LPV469" i="5" s="1"/>
  <c r="LPX469" i="5" s="1"/>
  <c r="LPZ469" i="5" s="1"/>
  <c r="LQB469" i="5" s="1"/>
  <c r="LQD469" i="5" s="1"/>
  <c r="LQF469" i="5" s="1"/>
  <c r="LQH469" i="5" s="1"/>
  <c r="LQJ469" i="5" s="1"/>
  <c r="LQL469" i="5" s="1"/>
  <c r="LQN469" i="5" s="1"/>
  <c r="LQP469" i="5" s="1"/>
  <c r="LQR469" i="5" s="1"/>
  <c r="LQT469" i="5" s="1"/>
  <c r="LQV469" i="5" s="1"/>
  <c r="LQX469" i="5" s="1"/>
  <c r="LQZ469" i="5" s="1"/>
  <c r="LRB469" i="5" s="1"/>
  <c r="LRD469" i="5" s="1"/>
  <c r="LRF469" i="5" s="1"/>
  <c r="LRH469" i="5" s="1"/>
  <c r="LRJ469" i="5" s="1"/>
  <c r="LRL469" i="5" s="1"/>
  <c r="LRN469" i="5" s="1"/>
  <c r="LRP469" i="5" s="1"/>
  <c r="LRR469" i="5" s="1"/>
  <c r="LRT469" i="5" s="1"/>
  <c r="LRV469" i="5" s="1"/>
  <c r="LRX469" i="5" s="1"/>
  <c r="LRZ469" i="5" s="1"/>
  <c r="LSB469" i="5" s="1"/>
  <c r="LSD469" i="5" s="1"/>
  <c r="LSF469" i="5" s="1"/>
  <c r="LSH469" i="5" s="1"/>
  <c r="LSJ469" i="5" s="1"/>
  <c r="LSL469" i="5" s="1"/>
  <c r="LSN469" i="5" s="1"/>
  <c r="LSP469" i="5" s="1"/>
  <c r="LSR469" i="5" s="1"/>
  <c r="LST469" i="5" s="1"/>
  <c r="LSV469" i="5" s="1"/>
  <c r="LSX469" i="5" s="1"/>
  <c r="LSZ469" i="5" s="1"/>
  <c r="LTB469" i="5" s="1"/>
  <c r="LTD469" i="5" s="1"/>
  <c r="LTF469" i="5" s="1"/>
  <c r="LTH469" i="5" s="1"/>
  <c r="LTJ469" i="5" s="1"/>
  <c r="LTL469" i="5" s="1"/>
  <c r="LTN469" i="5" s="1"/>
  <c r="LTP469" i="5" s="1"/>
  <c r="LTR469" i="5" s="1"/>
  <c r="LTT469" i="5" s="1"/>
  <c r="LTV469" i="5" s="1"/>
  <c r="LTX469" i="5" s="1"/>
  <c r="LTZ469" i="5" s="1"/>
  <c r="LUB469" i="5" s="1"/>
  <c r="LUD469" i="5" s="1"/>
  <c r="LUF469" i="5" s="1"/>
  <c r="LUH469" i="5" s="1"/>
  <c r="LUJ469" i="5" s="1"/>
  <c r="LUL469" i="5" s="1"/>
  <c r="LUN469" i="5" s="1"/>
  <c r="LUP469" i="5" s="1"/>
  <c r="LUR469" i="5" s="1"/>
  <c r="LUT469" i="5" s="1"/>
  <c r="LUV469" i="5" s="1"/>
  <c r="LUX469" i="5" s="1"/>
  <c r="LUZ469" i="5" s="1"/>
  <c r="LVB469" i="5" s="1"/>
  <c r="LVD469" i="5" s="1"/>
  <c r="LVF469" i="5" s="1"/>
  <c r="LVH469" i="5" s="1"/>
  <c r="LVJ469" i="5" s="1"/>
  <c r="LVL469" i="5" s="1"/>
  <c r="LVN469" i="5" s="1"/>
  <c r="LVP469" i="5" s="1"/>
  <c r="LVR469" i="5" s="1"/>
  <c r="LVT469" i="5" s="1"/>
  <c r="LVV469" i="5" s="1"/>
  <c r="LVX469" i="5" s="1"/>
  <c r="LVZ469" i="5" s="1"/>
  <c r="LWB469" i="5" s="1"/>
  <c r="LWD469" i="5" s="1"/>
  <c r="LWF469" i="5" s="1"/>
  <c r="LWH469" i="5" s="1"/>
  <c r="LWJ469" i="5" s="1"/>
  <c r="LWL469" i="5" s="1"/>
  <c r="LWN469" i="5" s="1"/>
  <c r="LWP469" i="5" s="1"/>
  <c r="LWR469" i="5" s="1"/>
  <c r="LWT469" i="5" s="1"/>
  <c r="LWV469" i="5" s="1"/>
  <c r="LWX469" i="5" s="1"/>
  <c r="LWZ469" i="5" s="1"/>
  <c r="LXB469" i="5" s="1"/>
  <c r="LXD469" i="5" s="1"/>
  <c r="LXF469" i="5" s="1"/>
  <c r="LXH469" i="5" s="1"/>
  <c r="LXJ469" i="5" s="1"/>
  <c r="LXL469" i="5" s="1"/>
  <c r="LXN469" i="5" s="1"/>
  <c r="LXP469" i="5" s="1"/>
  <c r="LXR469" i="5" s="1"/>
  <c r="LXT469" i="5" s="1"/>
  <c r="LXV469" i="5" s="1"/>
  <c r="LXX469" i="5" s="1"/>
  <c r="LXZ469" i="5" s="1"/>
  <c r="LYB469" i="5" s="1"/>
  <c r="LYD469" i="5" s="1"/>
  <c r="LYF469" i="5" s="1"/>
  <c r="LYH469" i="5" s="1"/>
  <c r="LYJ469" i="5" s="1"/>
  <c r="LYL469" i="5" s="1"/>
  <c r="LYN469" i="5" s="1"/>
  <c r="LYP469" i="5" s="1"/>
  <c r="LYR469" i="5" s="1"/>
  <c r="LYT469" i="5" s="1"/>
  <c r="LYV469" i="5" s="1"/>
  <c r="LYX469" i="5" s="1"/>
  <c r="LYZ469" i="5" s="1"/>
  <c r="LZB469" i="5" s="1"/>
  <c r="LZD469" i="5" s="1"/>
  <c r="LZF469" i="5" s="1"/>
  <c r="LZH469" i="5" s="1"/>
  <c r="LZJ469" i="5" s="1"/>
  <c r="LZL469" i="5" s="1"/>
  <c r="LZN469" i="5" s="1"/>
  <c r="LZP469" i="5" s="1"/>
  <c r="LZR469" i="5" s="1"/>
  <c r="LZT469" i="5" s="1"/>
  <c r="LZV469" i="5" s="1"/>
  <c r="LZX469" i="5" s="1"/>
  <c r="LZZ469" i="5" s="1"/>
  <c r="MAB469" i="5" s="1"/>
  <c r="MAD469" i="5" s="1"/>
  <c r="MAF469" i="5" s="1"/>
  <c r="MAH469" i="5" s="1"/>
  <c r="MAJ469" i="5" s="1"/>
  <c r="MAL469" i="5" s="1"/>
  <c r="MAN469" i="5" s="1"/>
  <c r="MAP469" i="5" s="1"/>
  <c r="MAR469" i="5" s="1"/>
  <c r="MAT469" i="5" s="1"/>
  <c r="MAV469" i="5" s="1"/>
  <c r="MAX469" i="5" s="1"/>
  <c r="MAZ469" i="5" s="1"/>
  <c r="MBB469" i="5" s="1"/>
  <c r="MBD469" i="5" s="1"/>
  <c r="MBF469" i="5" s="1"/>
  <c r="MBH469" i="5" s="1"/>
  <c r="MBJ469" i="5" s="1"/>
  <c r="MBL469" i="5" s="1"/>
  <c r="MBN469" i="5" s="1"/>
  <c r="MBP469" i="5" s="1"/>
  <c r="MBR469" i="5" s="1"/>
  <c r="MBT469" i="5" s="1"/>
  <c r="MBV469" i="5" s="1"/>
  <c r="MBX469" i="5" s="1"/>
  <c r="MBZ469" i="5" s="1"/>
  <c r="MCB469" i="5" s="1"/>
  <c r="MCD469" i="5" s="1"/>
  <c r="MCF469" i="5" s="1"/>
  <c r="MCH469" i="5" s="1"/>
  <c r="MCJ469" i="5" s="1"/>
  <c r="MCL469" i="5" s="1"/>
  <c r="MCN469" i="5" s="1"/>
  <c r="MCP469" i="5" s="1"/>
  <c r="MCR469" i="5" s="1"/>
  <c r="MCT469" i="5" s="1"/>
  <c r="MCV469" i="5" s="1"/>
  <c r="MCX469" i="5" s="1"/>
  <c r="MCZ469" i="5" s="1"/>
  <c r="MDB469" i="5" s="1"/>
  <c r="MDD469" i="5" s="1"/>
  <c r="MDF469" i="5" s="1"/>
  <c r="MDH469" i="5" s="1"/>
  <c r="MDJ469" i="5" s="1"/>
  <c r="MDL469" i="5" s="1"/>
  <c r="MDN469" i="5" s="1"/>
  <c r="MDP469" i="5" s="1"/>
  <c r="MDR469" i="5" s="1"/>
  <c r="MDT469" i="5" s="1"/>
  <c r="MDV469" i="5" s="1"/>
  <c r="MDX469" i="5" s="1"/>
  <c r="MDZ469" i="5" s="1"/>
  <c r="MEB469" i="5" s="1"/>
  <c r="MED469" i="5" s="1"/>
  <c r="MEF469" i="5" s="1"/>
  <c r="MEH469" i="5" s="1"/>
  <c r="MEJ469" i="5" s="1"/>
  <c r="MEL469" i="5" s="1"/>
  <c r="MEN469" i="5" s="1"/>
  <c r="MEP469" i="5" s="1"/>
  <c r="MER469" i="5" s="1"/>
  <c r="MET469" i="5" s="1"/>
  <c r="MEV469" i="5" s="1"/>
  <c r="MEX469" i="5" s="1"/>
  <c r="MEZ469" i="5" s="1"/>
  <c r="MFB469" i="5" s="1"/>
  <c r="MFD469" i="5" s="1"/>
  <c r="MFF469" i="5" s="1"/>
  <c r="MFH469" i="5" s="1"/>
  <c r="MFJ469" i="5" s="1"/>
  <c r="MFL469" i="5" s="1"/>
  <c r="MFN469" i="5" s="1"/>
  <c r="MFP469" i="5" s="1"/>
  <c r="MFR469" i="5" s="1"/>
  <c r="MFT469" i="5" s="1"/>
  <c r="MFV469" i="5" s="1"/>
  <c r="MFX469" i="5" s="1"/>
  <c r="MFZ469" i="5" s="1"/>
  <c r="MGB469" i="5" s="1"/>
  <c r="MGD469" i="5" s="1"/>
  <c r="MGF469" i="5" s="1"/>
  <c r="MGH469" i="5" s="1"/>
  <c r="MGJ469" i="5" s="1"/>
  <c r="MGL469" i="5" s="1"/>
  <c r="MGN469" i="5" s="1"/>
  <c r="MGP469" i="5" s="1"/>
  <c r="MGR469" i="5" s="1"/>
  <c r="MGT469" i="5" s="1"/>
  <c r="MGV469" i="5" s="1"/>
  <c r="MGX469" i="5" s="1"/>
  <c r="MGZ469" i="5" s="1"/>
  <c r="MHB469" i="5" s="1"/>
  <c r="MHD469" i="5" s="1"/>
  <c r="MHF469" i="5" s="1"/>
  <c r="MHH469" i="5" s="1"/>
  <c r="MHJ469" i="5" s="1"/>
  <c r="MHL469" i="5" s="1"/>
  <c r="MHN469" i="5" s="1"/>
  <c r="MHP469" i="5" s="1"/>
  <c r="MHR469" i="5" s="1"/>
  <c r="MHT469" i="5" s="1"/>
  <c r="MHV469" i="5" s="1"/>
  <c r="MHX469" i="5" s="1"/>
  <c r="MHZ469" i="5" s="1"/>
  <c r="MIB469" i="5" s="1"/>
  <c r="MID469" i="5" s="1"/>
  <c r="MIF469" i="5" s="1"/>
  <c r="MIH469" i="5" s="1"/>
  <c r="MIJ469" i="5" s="1"/>
  <c r="MIL469" i="5" s="1"/>
  <c r="MIN469" i="5" s="1"/>
  <c r="MIP469" i="5" s="1"/>
  <c r="MIR469" i="5" s="1"/>
  <c r="MIT469" i="5" s="1"/>
  <c r="MIV469" i="5" s="1"/>
  <c r="MIX469" i="5" s="1"/>
  <c r="MIZ469" i="5" s="1"/>
  <c r="MJB469" i="5" s="1"/>
  <c r="MJD469" i="5" s="1"/>
  <c r="MJF469" i="5" s="1"/>
  <c r="MJH469" i="5" s="1"/>
  <c r="MJJ469" i="5" s="1"/>
  <c r="MJL469" i="5" s="1"/>
  <c r="MJN469" i="5" s="1"/>
  <c r="MJP469" i="5" s="1"/>
  <c r="MJR469" i="5" s="1"/>
  <c r="MJT469" i="5" s="1"/>
  <c r="MJV469" i="5" s="1"/>
  <c r="MJX469" i="5" s="1"/>
  <c r="MJZ469" i="5" s="1"/>
  <c r="MKB469" i="5" s="1"/>
  <c r="MKD469" i="5" s="1"/>
  <c r="MKF469" i="5" s="1"/>
  <c r="MKH469" i="5" s="1"/>
  <c r="MKJ469" i="5" s="1"/>
  <c r="MKL469" i="5" s="1"/>
  <c r="MKN469" i="5" s="1"/>
  <c r="MKP469" i="5" s="1"/>
  <c r="MKR469" i="5" s="1"/>
  <c r="MKT469" i="5" s="1"/>
  <c r="MKV469" i="5" s="1"/>
  <c r="MKX469" i="5" s="1"/>
  <c r="MKZ469" i="5" s="1"/>
  <c r="MLB469" i="5" s="1"/>
  <c r="MLD469" i="5" s="1"/>
  <c r="MLF469" i="5" s="1"/>
  <c r="MLH469" i="5" s="1"/>
  <c r="MLJ469" i="5" s="1"/>
  <c r="MLL469" i="5" s="1"/>
  <c r="MLN469" i="5" s="1"/>
  <c r="MLP469" i="5" s="1"/>
  <c r="MLR469" i="5" s="1"/>
  <c r="MLT469" i="5" s="1"/>
  <c r="MLV469" i="5" s="1"/>
  <c r="MLX469" i="5" s="1"/>
  <c r="MLZ469" i="5" s="1"/>
  <c r="MMB469" i="5" s="1"/>
  <c r="MMD469" i="5" s="1"/>
  <c r="MMF469" i="5" s="1"/>
  <c r="MMH469" i="5" s="1"/>
  <c r="MMJ469" i="5" s="1"/>
  <c r="MML469" i="5" s="1"/>
  <c r="MMN469" i="5" s="1"/>
  <c r="MMP469" i="5" s="1"/>
  <c r="MMR469" i="5" s="1"/>
  <c r="MMT469" i="5" s="1"/>
  <c r="MMV469" i="5" s="1"/>
  <c r="MMX469" i="5" s="1"/>
  <c r="MMZ469" i="5" s="1"/>
  <c r="MNB469" i="5" s="1"/>
  <c r="MND469" i="5" s="1"/>
  <c r="MNF469" i="5" s="1"/>
  <c r="MNH469" i="5" s="1"/>
  <c r="MNJ469" i="5" s="1"/>
  <c r="MNL469" i="5" s="1"/>
  <c r="MNN469" i="5" s="1"/>
  <c r="MNP469" i="5" s="1"/>
  <c r="MNR469" i="5" s="1"/>
  <c r="MNT469" i="5" s="1"/>
  <c r="MNV469" i="5" s="1"/>
  <c r="MNX469" i="5" s="1"/>
  <c r="MNZ469" i="5" s="1"/>
  <c r="MOB469" i="5" s="1"/>
  <c r="MOD469" i="5" s="1"/>
  <c r="MOF469" i="5" s="1"/>
  <c r="MOH469" i="5" s="1"/>
  <c r="MOJ469" i="5" s="1"/>
  <c r="MOL469" i="5" s="1"/>
  <c r="MON469" i="5" s="1"/>
  <c r="MOP469" i="5" s="1"/>
  <c r="MOR469" i="5" s="1"/>
  <c r="MOT469" i="5" s="1"/>
  <c r="MOV469" i="5" s="1"/>
  <c r="MOX469" i="5" s="1"/>
  <c r="MOZ469" i="5" s="1"/>
  <c r="MPB469" i="5" s="1"/>
  <c r="MPD469" i="5" s="1"/>
  <c r="MPF469" i="5" s="1"/>
  <c r="MPH469" i="5" s="1"/>
  <c r="MPJ469" i="5" s="1"/>
  <c r="MPL469" i="5" s="1"/>
  <c r="MPN469" i="5" s="1"/>
  <c r="MPP469" i="5" s="1"/>
  <c r="MPR469" i="5" s="1"/>
  <c r="MPT469" i="5" s="1"/>
  <c r="MPV469" i="5" s="1"/>
  <c r="MPX469" i="5" s="1"/>
  <c r="MPZ469" i="5" s="1"/>
  <c r="MQB469" i="5" s="1"/>
  <c r="MQD469" i="5" s="1"/>
  <c r="MQF469" i="5" s="1"/>
  <c r="MQH469" i="5" s="1"/>
  <c r="MQJ469" i="5" s="1"/>
  <c r="MQL469" i="5" s="1"/>
  <c r="MQN469" i="5" s="1"/>
  <c r="MQP469" i="5" s="1"/>
  <c r="MQR469" i="5" s="1"/>
  <c r="MQT469" i="5" s="1"/>
  <c r="MQV469" i="5" s="1"/>
  <c r="MQX469" i="5" s="1"/>
  <c r="MQZ469" i="5" s="1"/>
  <c r="MRB469" i="5" s="1"/>
  <c r="MRD469" i="5" s="1"/>
  <c r="MRF469" i="5" s="1"/>
  <c r="MRH469" i="5" s="1"/>
  <c r="MRJ469" i="5" s="1"/>
  <c r="MRL469" i="5" s="1"/>
  <c r="MRN469" i="5" s="1"/>
  <c r="MRP469" i="5" s="1"/>
  <c r="MRR469" i="5" s="1"/>
  <c r="MRT469" i="5" s="1"/>
  <c r="MRV469" i="5" s="1"/>
  <c r="MRX469" i="5" s="1"/>
  <c r="MRZ469" i="5" s="1"/>
  <c r="MSB469" i="5" s="1"/>
  <c r="MSD469" i="5" s="1"/>
  <c r="MSF469" i="5" s="1"/>
  <c r="MSH469" i="5" s="1"/>
  <c r="MSJ469" i="5" s="1"/>
  <c r="MSL469" i="5" s="1"/>
  <c r="MSN469" i="5" s="1"/>
  <c r="MSP469" i="5" s="1"/>
  <c r="MSR469" i="5" s="1"/>
  <c r="MST469" i="5" s="1"/>
  <c r="MSV469" i="5" s="1"/>
  <c r="MSX469" i="5" s="1"/>
  <c r="MSZ469" i="5" s="1"/>
  <c r="MTB469" i="5" s="1"/>
  <c r="MTD469" i="5" s="1"/>
  <c r="MTF469" i="5" s="1"/>
  <c r="MTH469" i="5" s="1"/>
  <c r="MTJ469" i="5" s="1"/>
  <c r="MTL469" i="5" s="1"/>
  <c r="MTN469" i="5" s="1"/>
  <c r="MTP469" i="5" s="1"/>
  <c r="MTR469" i="5" s="1"/>
  <c r="MTT469" i="5" s="1"/>
  <c r="MTV469" i="5" s="1"/>
  <c r="MTX469" i="5" s="1"/>
  <c r="MTZ469" i="5" s="1"/>
  <c r="MUB469" i="5" s="1"/>
  <c r="MUD469" i="5" s="1"/>
  <c r="MUF469" i="5" s="1"/>
  <c r="MUH469" i="5" s="1"/>
  <c r="MUJ469" i="5" s="1"/>
  <c r="MUL469" i="5" s="1"/>
  <c r="MUN469" i="5" s="1"/>
  <c r="MUP469" i="5" s="1"/>
  <c r="MUR469" i="5" s="1"/>
  <c r="MUT469" i="5" s="1"/>
  <c r="MUV469" i="5" s="1"/>
  <c r="MUX469" i="5" s="1"/>
  <c r="MUZ469" i="5" s="1"/>
  <c r="MVB469" i="5" s="1"/>
  <c r="MVD469" i="5" s="1"/>
  <c r="MVF469" i="5" s="1"/>
  <c r="MVH469" i="5" s="1"/>
  <c r="MVJ469" i="5" s="1"/>
  <c r="MVL469" i="5" s="1"/>
  <c r="MVN469" i="5" s="1"/>
  <c r="MVP469" i="5" s="1"/>
  <c r="MVR469" i="5" s="1"/>
  <c r="MVT469" i="5" s="1"/>
  <c r="MVV469" i="5" s="1"/>
  <c r="MVX469" i="5" s="1"/>
  <c r="MVZ469" i="5" s="1"/>
  <c r="MWB469" i="5" s="1"/>
  <c r="MWD469" i="5" s="1"/>
  <c r="MWF469" i="5" s="1"/>
  <c r="MWH469" i="5" s="1"/>
  <c r="MWJ469" i="5" s="1"/>
  <c r="MWL469" i="5" s="1"/>
  <c r="MWN469" i="5" s="1"/>
  <c r="MWP469" i="5" s="1"/>
  <c r="MWR469" i="5" s="1"/>
  <c r="MWT469" i="5" s="1"/>
  <c r="MWV469" i="5" s="1"/>
  <c r="MWX469" i="5" s="1"/>
  <c r="MWZ469" i="5" s="1"/>
  <c r="MXB469" i="5" s="1"/>
  <c r="MXD469" i="5" s="1"/>
  <c r="MXF469" i="5" s="1"/>
  <c r="MXH469" i="5" s="1"/>
  <c r="MXJ469" i="5" s="1"/>
  <c r="MXL469" i="5" s="1"/>
  <c r="MXN469" i="5" s="1"/>
  <c r="MXP469" i="5" s="1"/>
  <c r="MXR469" i="5" s="1"/>
  <c r="MXT469" i="5" s="1"/>
  <c r="MXV469" i="5" s="1"/>
  <c r="MXX469" i="5" s="1"/>
  <c r="MXZ469" i="5" s="1"/>
  <c r="MYB469" i="5" s="1"/>
  <c r="MYD469" i="5" s="1"/>
  <c r="MYF469" i="5" s="1"/>
  <c r="MYH469" i="5" s="1"/>
  <c r="MYJ469" i="5" s="1"/>
  <c r="MYL469" i="5" s="1"/>
  <c r="MYN469" i="5" s="1"/>
  <c r="MYP469" i="5" s="1"/>
  <c r="MYR469" i="5" s="1"/>
  <c r="MYT469" i="5" s="1"/>
  <c r="MYV469" i="5" s="1"/>
  <c r="MYX469" i="5" s="1"/>
  <c r="MYZ469" i="5" s="1"/>
  <c r="MZB469" i="5" s="1"/>
  <c r="MZD469" i="5" s="1"/>
  <c r="MZF469" i="5" s="1"/>
  <c r="MZH469" i="5" s="1"/>
  <c r="MZJ469" i="5" s="1"/>
  <c r="MZL469" i="5" s="1"/>
  <c r="MZN469" i="5" s="1"/>
  <c r="MZP469" i="5" s="1"/>
  <c r="MZR469" i="5" s="1"/>
  <c r="MZT469" i="5" s="1"/>
  <c r="MZV469" i="5" s="1"/>
  <c r="MZX469" i="5" s="1"/>
  <c r="MZZ469" i="5" s="1"/>
  <c r="NAB469" i="5" s="1"/>
  <c r="NAD469" i="5" s="1"/>
  <c r="NAF469" i="5" s="1"/>
  <c r="NAH469" i="5" s="1"/>
  <c r="NAJ469" i="5" s="1"/>
  <c r="NAL469" i="5" s="1"/>
  <c r="NAN469" i="5" s="1"/>
  <c r="NAP469" i="5" s="1"/>
  <c r="NAR469" i="5" s="1"/>
  <c r="NAT469" i="5" s="1"/>
  <c r="NAV469" i="5" s="1"/>
  <c r="NAX469" i="5" s="1"/>
  <c r="NAZ469" i="5" s="1"/>
  <c r="NBB469" i="5" s="1"/>
  <c r="NBD469" i="5" s="1"/>
  <c r="NBF469" i="5" s="1"/>
  <c r="NBH469" i="5" s="1"/>
  <c r="NBJ469" i="5" s="1"/>
  <c r="NBL469" i="5" s="1"/>
  <c r="NBN469" i="5" s="1"/>
  <c r="NBP469" i="5" s="1"/>
  <c r="NBR469" i="5" s="1"/>
  <c r="NBT469" i="5" s="1"/>
  <c r="NBV469" i="5" s="1"/>
  <c r="NBX469" i="5" s="1"/>
  <c r="NBZ469" i="5" s="1"/>
  <c r="NCB469" i="5" s="1"/>
  <c r="NCD469" i="5" s="1"/>
  <c r="NCF469" i="5" s="1"/>
  <c r="NCH469" i="5" s="1"/>
  <c r="NCJ469" i="5" s="1"/>
  <c r="NCL469" i="5" s="1"/>
  <c r="NCN469" i="5" s="1"/>
  <c r="NCP469" i="5" s="1"/>
  <c r="NCR469" i="5" s="1"/>
  <c r="NCT469" i="5" s="1"/>
  <c r="NCV469" i="5" s="1"/>
  <c r="NCX469" i="5" s="1"/>
  <c r="NCZ469" i="5" s="1"/>
  <c r="NDB469" i="5" s="1"/>
  <c r="NDD469" i="5" s="1"/>
  <c r="NDF469" i="5" s="1"/>
  <c r="NDH469" i="5" s="1"/>
  <c r="NDJ469" i="5" s="1"/>
  <c r="NDL469" i="5" s="1"/>
  <c r="NDN469" i="5" s="1"/>
  <c r="NDP469" i="5" s="1"/>
  <c r="NDR469" i="5" s="1"/>
  <c r="NDT469" i="5" s="1"/>
  <c r="NDV469" i="5" s="1"/>
  <c r="NDX469" i="5" s="1"/>
  <c r="NDZ469" i="5" s="1"/>
  <c r="NEB469" i="5" s="1"/>
  <c r="NED469" i="5" s="1"/>
  <c r="NEF469" i="5" s="1"/>
  <c r="NEH469" i="5" s="1"/>
  <c r="NEJ469" i="5" s="1"/>
  <c r="NEL469" i="5" s="1"/>
  <c r="NEN469" i="5" s="1"/>
  <c r="NEP469" i="5" s="1"/>
  <c r="NER469" i="5" s="1"/>
  <c r="NET469" i="5" s="1"/>
  <c r="NEV469" i="5" s="1"/>
  <c r="NEX469" i="5" s="1"/>
  <c r="NEZ469" i="5" s="1"/>
  <c r="NFB469" i="5" s="1"/>
  <c r="NFD469" i="5" s="1"/>
  <c r="NFF469" i="5" s="1"/>
  <c r="NFH469" i="5" s="1"/>
  <c r="NFJ469" i="5" s="1"/>
  <c r="NFL469" i="5" s="1"/>
  <c r="NFN469" i="5" s="1"/>
  <c r="NFP469" i="5" s="1"/>
  <c r="NFR469" i="5" s="1"/>
  <c r="NFT469" i="5" s="1"/>
  <c r="NFV469" i="5" s="1"/>
  <c r="NFX469" i="5" s="1"/>
  <c r="NFZ469" i="5" s="1"/>
  <c r="NGB469" i="5" s="1"/>
  <c r="NGD469" i="5" s="1"/>
  <c r="NGF469" i="5" s="1"/>
  <c r="NGH469" i="5" s="1"/>
  <c r="NGJ469" i="5" s="1"/>
  <c r="NGL469" i="5" s="1"/>
  <c r="NGN469" i="5" s="1"/>
  <c r="NGP469" i="5" s="1"/>
  <c r="NGR469" i="5" s="1"/>
  <c r="NGT469" i="5" s="1"/>
  <c r="NGV469" i="5" s="1"/>
  <c r="NGX469" i="5" s="1"/>
  <c r="NGZ469" i="5" s="1"/>
  <c r="NHB469" i="5" s="1"/>
  <c r="NHD469" i="5" s="1"/>
  <c r="NHF469" i="5" s="1"/>
  <c r="NHH469" i="5" s="1"/>
  <c r="NHJ469" i="5" s="1"/>
  <c r="NHL469" i="5" s="1"/>
  <c r="NHN469" i="5" s="1"/>
  <c r="NHP469" i="5" s="1"/>
  <c r="NHR469" i="5" s="1"/>
  <c r="NHT469" i="5" s="1"/>
  <c r="NHV469" i="5" s="1"/>
  <c r="NHX469" i="5" s="1"/>
  <c r="NHZ469" i="5" s="1"/>
  <c r="NIB469" i="5" s="1"/>
  <c r="NID469" i="5" s="1"/>
  <c r="NIF469" i="5" s="1"/>
  <c r="NIH469" i="5" s="1"/>
  <c r="NIJ469" i="5" s="1"/>
  <c r="NIL469" i="5" s="1"/>
  <c r="NIN469" i="5" s="1"/>
  <c r="NIP469" i="5" s="1"/>
  <c r="NIR469" i="5" s="1"/>
  <c r="NIT469" i="5" s="1"/>
  <c r="NIV469" i="5" s="1"/>
  <c r="NIX469" i="5" s="1"/>
  <c r="NIZ469" i="5" s="1"/>
  <c r="NJB469" i="5" s="1"/>
  <c r="NJD469" i="5" s="1"/>
  <c r="NJF469" i="5" s="1"/>
  <c r="NJH469" i="5" s="1"/>
  <c r="NJJ469" i="5" s="1"/>
  <c r="NJL469" i="5" s="1"/>
  <c r="NJN469" i="5" s="1"/>
  <c r="NJP469" i="5" s="1"/>
  <c r="NJR469" i="5" s="1"/>
  <c r="NJT469" i="5" s="1"/>
  <c r="NJV469" i="5" s="1"/>
  <c r="NJX469" i="5" s="1"/>
  <c r="NJZ469" i="5" s="1"/>
  <c r="NKB469" i="5" s="1"/>
  <c r="NKD469" i="5" s="1"/>
  <c r="NKF469" i="5" s="1"/>
  <c r="NKH469" i="5" s="1"/>
  <c r="NKJ469" i="5" s="1"/>
  <c r="NKL469" i="5" s="1"/>
  <c r="NKN469" i="5" s="1"/>
  <c r="NKP469" i="5" s="1"/>
  <c r="NKR469" i="5" s="1"/>
  <c r="NKT469" i="5" s="1"/>
  <c r="NKV469" i="5" s="1"/>
  <c r="NKX469" i="5" s="1"/>
  <c r="NKZ469" i="5" s="1"/>
  <c r="NLB469" i="5" s="1"/>
  <c r="NLD469" i="5" s="1"/>
  <c r="NLF469" i="5" s="1"/>
  <c r="NLH469" i="5" s="1"/>
  <c r="NLJ469" i="5" s="1"/>
  <c r="NLL469" i="5" s="1"/>
  <c r="NLN469" i="5" s="1"/>
  <c r="NLP469" i="5" s="1"/>
  <c r="NLR469" i="5" s="1"/>
  <c r="NLT469" i="5" s="1"/>
  <c r="NLV469" i="5" s="1"/>
  <c r="NLX469" i="5" s="1"/>
  <c r="NLZ469" i="5" s="1"/>
  <c r="NMB469" i="5" s="1"/>
  <c r="NMD469" i="5" s="1"/>
  <c r="NMF469" i="5" s="1"/>
  <c r="NMH469" i="5" s="1"/>
  <c r="NMJ469" i="5" s="1"/>
  <c r="NML469" i="5" s="1"/>
  <c r="NMN469" i="5" s="1"/>
  <c r="NMP469" i="5" s="1"/>
  <c r="NMR469" i="5" s="1"/>
  <c r="NMT469" i="5" s="1"/>
  <c r="NMV469" i="5" s="1"/>
  <c r="NMX469" i="5" s="1"/>
  <c r="NMZ469" i="5" s="1"/>
  <c r="NNB469" i="5" s="1"/>
  <c r="NND469" i="5" s="1"/>
  <c r="NNF469" i="5" s="1"/>
  <c r="NNH469" i="5" s="1"/>
  <c r="NNJ469" i="5" s="1"/>
  <c r="NNL469" i="5" s="1"/>
  <c r="NNN469" i="5" s="1"/>
  <c r="NNP469" i="5" s="1"/>
  <c r="NNR469" i="5" s="1"/>
  <c r="NNT469" i="5" s="1"/>
  <c r="NNV469" i="5" s="1"/>
  <c r="NNX469" i="5" s="1"/>
  <c r="NNZ469" i="5" s="1"/>
  <c r="NOB469" i="5" s="1"/>
  <c r="NOD469" i="5" s="1"/>
  <c r="NOF469" i="5" s="1"/>
  <c r="NOH469" i="5" s="1"/>
  <c r="NOJ469" i="5" s="1"/>
  <c r="NOL469" i="5" s="1"/>
  <c r="NON469" i="5" s="1"/>
  <c r="NOP469" i="5" s="1"/>
  <c r="NOR469" i="5" s="1"/>
  <c r="NOT469" i="5" s="1"/>
  <c r="NOV469" i="5" s="1"/>
  <c r="NOX469" i="5" s="1"/>
  <c r="NOZ469" i="5" s="1"/>
  <c r="NPB469" i="5" s="1"/>
  <c r="NPD469" i="5" s="1"/>
  <c r="NPF469" i="5" s="1"/>
  <c r="NPH469" i="5" s="1"/>
  <c r="NPJ469" i="5" s="1"/>
  <c r="NPL469" i="5" s="1"/>
  <c r="NPN469" i="5" s="1"/>
  <c r="NPP469" i="5" s="1"/>
  <c r="NPR469" i="5" s="1"/>
  <c r="NPT469" i="5" s="1"/>
  <c r="NPV469" i="5" s="1"/>
  <c r="NPX469" i="5" s="1"/>
  <c r="NPZ469" i="5" s="1"/>
  <c r="NQB469" i="5" s="1"/>
  <c r="NQD469" i="5" s="1"/>
  <c r="NQF469" i="5" s="1"/>
  <c r="NQH469" i="5" s="1"/>
  <c r="NQJ469" i="5" s="1"/>
  <c r="NQL469" i="5" s="1"/>
  <c r="NQN469" i="5" s="1"/>
  <c r="NQP469" i="5" s="1"/>
  <c r="NQR469" i="5" s="1"/>
  <c r="NQT469" i="5" s="1"/>
  <c r="NQV469" i="5" s="1"/>
  <c r="NQX469" i="5" s="1"/>
  <c r="NQZ469" i="5" s="1"/>
  <c r="NRB469" i="5" s="1"/>
  <c r="NRD469" i="5" s="1"/>
  <c r="NRF469" i="5" s="1"/>
  <c r="NRH469" i="5" s="1"/>
  <c r="NRJ469" i="5" s="1"/>
  <c r="NRL469" i="5" s="1"/>
  <c r="NRN469" i="5" s="1"/>
  <c r="NRP469" i="5" s="1"/>
  <c r="NRR469" i="5" s="1"/>
  <c r="NRT469" i="5" s="1"/>
  <c r="NRV469" i="5" s="1"/>
  <c r="NRX469" i="5" s="1"/>
  <c r="NRZ469" i="5" s="1"/>
  <c r="NSB469" i="5" s="1"/>
  <c r="NSD469" i="5" s="1"/>
  <c r="NSF469" i="5" s="1"/>
  <c r="NSH469" i="5" s="1"/>
  <c r="NSJ469" i="5" s="1"/>
  <c r="NSL469" i="5" s="1"/>
  <c r="NSN469" i="5" s="1"/>
  <c r="NSP469" i="5" s="1"/>
  <c r="NSR469" i="5" s="1"/>
  <c r="NST469" i="5" s="1"/>
  <c r="NSV469" i="5" s="1"/>
  <c r="NSX469" i="5" s="1"/>
  <c r="NSZ469" i="5" s="1"/>
  <c r="NTB469" i="5" s="1"/>
  <c r="NTD469" i="5" s="1"/>
  <c r="NTF469" i="5" s="1"/>
  <c r="NTH469" i="5" s="1"/>
  <c r="NTJ469" i="5" s="1"/>
  <c r="NTL469" i="5" s="1"/>
  <c r="NTN469" i="5" s="1"/>
  <c r="NTP469" i="5" s="1"/>
  <c r="NTR469" i="5" s="1"/>
  <c r="NTT469" i="5" s="1"/>
  <c r="NTV469" i="5" s="1"/>
  <c r="NTX469" i="5" s="1"/>
  <c r="NTZ469" i="5" s="1"/>
  <c r="NUB469" i="5" s="1"/>
  <c r="NUD469" i="5" s="1"/>
  <c r="NUF469" i="5" s="1"/>
  <c r="NUH469" i="5" s="1"/>
  <c r="NUJ469" i="5" s="1"/>
  <c r="NUL469" i="5" s="1"/>
  <c r="NUN469" i="5" s="1"/>
  <c r="NUP469" i="5" s="1"/>
  <c r="NUR469" i="5" s="1"/>
  <c r="NUT469" i="5" s="1"/>
  <c r="NUV469" i="5" s="1"/>
  <c r="NUX469" i="5" s="1"/>
  <c r="NUZ469" i="5" s="1"/>
  <c r="NVB469" i="5" s="1"/>
  <c r="NVD469" i="5" s="1"/>
  <c r="NVF469" i="5" s="1"/>
  <c r="NVH469" i="5" s="1"/>
  <c r="NVJ469" i="5" s="1"/>
  <c r="NVL469" i="5" s="1"/>
  <c r="NVN469" i="5" s="1"/>
  <c r="NVP469" i="5" s="1"/>
  <c r="NVR469" i="5" s="1"/>
  <c r="NVT469" i="5" s="1"/>
  <c r="NVV469" i="5" s="1"/>
  <c r="NVX469" i="5" s="1"/>
  <c r="NVZ469" i="5" s="1"/>
  <c r="NWB469" i="5" s="1"/>
  <c r="NWD469" i="5" s="1"/>
  <c r="NWF469" i="5" s="1"/>
  <c r="NWH469" i="5" s="1"/>
  <c r="NWJ469" i="5" s="1"/>
  <c r="NWL469" i="5" s="1"/>
  <c r="NWN469" i="5" s="1"/>
  <c r="NWP469" i="5" s="1"/>
  <c r="NWR469" i="5" s="1"/>
  <c r="NWT469" i="5" s="1"/>
  <c r="NWV469" i="5" s="1"/>
  <c r="NWX469" i="5" s="1"/>
  <c r="NWZ469" i="5" s="1"/>
  <c r="NXB469" i="5" s="1"/>
  <c r="NXD469" i="5" s="1"/>
  <c r="NXF469" i="5" s="1"/>
  <c r="NXH469" i="5" s="1"/>
  <c r="NXJ469" i="5" s="1"/>
  <c r="NXL469" i="5" s="1"/>
  <c r="NXN469" i="5" s="1"/>
  <c r="NXP469" i="5" s="1"/>
  <c r="NXR469" i="5" s="1"/>
  <c r="NXT469" i="5" s="1"/>
  <c r="NXV469" i="5" s="1"/>
  <c r="NXX469" i="5" s="1"/>
  <c r="NXZ469" i="5" s="1"/>
  <c r="NYB469" i="5" s="1"/>
  <c r="NYD469" i="5" s="1"/>
  <c r="NYF469" i="5" s="1"/>
  <c r="NYH469" i="5" s="1"/>
  <c r="NYJ469" i="5" s="1"/>
  <c r="NYL469" i="5" s="1"/>
  <c r="NYN469" i="5" s="1"/>
  <c r="NYP469" i="5" s="1"/>
  <c r="NYR469" i="5" s="1"/>
  <c r="NYT469" i="5" s="1"/>
  <c r="NYV469" i="5" s="1"/>
  <c r="NYX469" i="5" s="1"/>
  <c r="NYZ469" i="5" s="1"/>
  <c r="NZB469" i="5" s="1"/>
  <c r="NZD469" i="5" s="1"/>
  <c r="NZF469" i="5" s="1"/>
  <c r="NZH469" i="5" s="1"/>
  <c r="NZJ469" i="5" s="1"/>
  <c r="NZL469" i="5" s="1"/>
  <c r="NZN469" i="5" s="1"/>
  <c r="NZP469" i="5" s="1"/>
  <c r="NZR469" i="5" s="1"/>
  <c r="NZT469" i="5" s="1"/>
  <c r="NZV469" i="5" s="1"/>
  <c r="NZX469" i="5" s="1"/>
  <c r="NZZ469" i="5" s="1"/>
  <c r="OAB469" i="5" s="1"/>
  <c r="OAD469" i="5" s="1"/>
  <c r="OAF469" i="5" s="1"/>
  <c r="OAH469" i="5" s="1"/>
  <c r="OAJ469" i="5" s="1"/>
  <c r="OAL469" i="5" s="1"/>
  <c r="OAN469" i="5" s="1"/>
  <c r="OAP469" i="5" s="1"/>
  <c r="OAR469" i="5" s="1"/>
  <c r="OAT469" i="5" s="1"/>
  <c r="OAV469" i="5" s="1"/>
  <c r="OAX469" i="5" s="1"/>
  <c r="OAZ469" i="5" s="1"/>
  <c r="OBB469" i="5" s="1"/>
  <c r="OBD469" i="5" s="1"/>
  <c r="OBF469" i="5" s="1"/>
  <c r="OBH469" i="5" s="1"/>
  <c r="OBJ469" i="5" s="1"/>
  <c r="OBL469" i="5" s="1"/>
  <c r="OBN469" i="5" s="1"/>
  <c r="OBP469" i="5" s="1"/>
  <c r="OBR469" i="5" s="1"/>
  <c r="OBT469" i="5" s="1"/>
  <c r="OBV469" i="5" s="1"/>
  <c r="OBX469" i="5" s="1"/>
  <c r="OBZ469" i="5" s="1"/>
  <c r="OCB469" i="5" s="1"/>
  <c r="OCD469" i="5" s="1"/>
  <c r="OCF469" i="5" s="1"/>
  <c r="OCH469" i="5" s="1"/>
  <c r="OCJ469" i="5" s="1"/>
  <c r="OCL469" i="5" s="1"/>
  <c r="OCN469" i="5" s="1"/>
  <c r="OCP469" i="5" s="1"/>
  <c r="OCR469" i="5" s="1"/>
  <c r="OCT469" i="5" s="1"/>
  <c r="OCV469" i="5" s="1"/>
  <c r="OCX469" i="5" s="1"/>
  <c r="OCZ469" i="5" s="1"/>
  <c r="ODB469" i="5" s="1"/>
  <c r="ODD469" i="5" s="1"/>
  <c r="ODF469" i="5" s="1"/>
  <c r="ODH469" i="5" s="1"/>
  <c r="ODJ469" i="5" s="1"/>
  <c r="ODL469" i="5" s="1"/>
  <c r="ODN469" i="5" s="1"/>
  <c r="ODP469" i="5" s="1"/>
  <c r="ODR469" i="5" s="1"/>
  <c r="ODT469" i="5" s="1"/>
  <c r="ODV469" i="5" s="1"/>
  <c r="ODX469" i="5" s="1"/>
  <c r="ODZ469" i="5" s="1"/>
  <c r="OEB469" i="5" s="1"/>
  <c r="OED469" i="5" s="1"/>
  <c r="OEF469" i="5" s="1"/>
  <c r="OEH469" i="5" s="1"/>
  <c r="OEJ469" i="5" s="1"/>
  <c r="OEL469" i="5" s="1"/>
  <c r="OEN469" i="5" s="1"/>
  <c r="OEP469" i="5" s="1"/>
  <c r="OER469" i="5" s="1"/>
  <c r="OET469" i="5" s="1"/>
  <c r="OEV469" i="5" s="1"/>
  <c r="OEX469" i="5" s="1"/>
  <c r="OEZ469" i="5" s="1"/>
  <c r="OFB469" i="5" s="1"/>
  <c r="OFD469" i="5" s="1"/>
  <c r="OFF469" i="5" s="1"/>
  <c r="OFH469" i="5" s="1"/>
  <c r="OFJ469" i="5" s="1"/>
  <c r="OFL469" i="5" s="1"/>
  <c r="OFN469" i="5" s="1"/>
  <c r="OFP469" i="5" s="1"/>
  <c r="OFR469" i="5" s="1"/>
  <c r="OFT469" i="5" s="1"/>
  <c r="OFV469" i="5" s="1"/>
  <c r="OFX469" i="5" s="1"/>
  <c r="OFZ469" i="5" s="1"/>
  <c r="OGB469" i="5" s="1"/>
  <c r="OGD469" i="5" s="1"/>
  <c r="OGF469" i="5" s="1"/>
  <c r="OGH469" i="5" s="1"/>
  <c r="OGJ469" i="5" s="1"/>
  <c r="OGL469" i="5" s="1"/>
  <c r="OGN469" i="5" s="1"/>
  <c r="OGP469" i="5" s="1"/>
  <c r="OGR469" i="5" s="1"/>
  <c r="OGT469" i="5" s="1"/>
  <c r="OGV469" i="5" s="1"/>
  <c r="OGX469" i="5" s="1"/>
  <c r="OGZ469" i="5" s="1"/>
  <c r="OHB469" i="5" s="1"/>
  <c r="OHD469" i="5" s="1"/>
  <c r="OHF469" i="5" s="1"/>
  <c r="OHH469" i="5" s="1"/>
  <c r="OHJ469" i="5" s="1"/>
  <c r="OHL469" i="5" s="1"/>
  <c r="OHN469" i="5" s="1"/>
  <c r="OHP469" i="5" s="1"/>
  <c r="OHR469" i="5" s="1"/>
  <c r="OHT469" i="5" s="1"/>
  <c r="OHV469" i="5" s="1"/>
  <c r="OHX469" i="5" s="1"/>
  <c r="OHZ469" i="5" s="1"/>
  <c r="OIB469" i="5" s="1"/>
  <c r="OID469" i="5" s="1"/>
  <c r="OIF469" i="5" s="1"/>
  <c r="OIH469" i="5" s="1"/>
  <c r="OIJ469" i="5" s="1"/>
  <c r="OIL469" i="5" s="1"/>
  <c r="OIN469" i="5" s="1"/>
  <c r="OIP469" i="5" s="1"/>
  <c r="OIR469" i="5" s="1"/>
  <c r="OIT469" i="5" s="1"/>
  <c r="OIV469" i="5" s="1"/>
  <c r="OIX469" i="5" s="1"/>
  <c r="OIZ469" i="5" s="1"/>
  <c r="OJB469" i="5" s="1"/>
  <c r="OJD469" i="5" s="1"/>
  <c r="OJF469" i="5" s="1"/>
  <c r="OJH469" i="5" s="1"/>
  <c r="OJJ469" i="5" s="1"/>
  <c r="OJL469" i="5" s="1"/>
  <c r="OJN469" i="5" s="1"/>
  <c r="OJP469" i="5" s="1"/>
  <c r="OJR469" i="5" s="1"/>
  <c r="OJT469" i="5" s="1"/>
  <c r="OJV469" i="5" s="1"/>
  <c r="OJX469" i="5" s="1"/>
  <c r="OJZ469" i="5" s="1"/>
  <c r="OKB469" i="5" s="1"/>
  <c r="OKD469" i="5" s="1"/>
  <c r="OKF469" i="5" s="1"/>
  <c r="OKH469" i="5" s="1"/>
  <c r="OKJ469" i="5" s="1"/>
  <c r="OKL469" i="5" s="1"/>
  <c r="OKN469" i="5" s="1"/>
  <c r="OKP469" i="5" s="1"/>
  <c r="OKR469" i="5" s="1"/>
  <c r="OKT469" i="5" s="1"/>
  <c r="OKV469" i="5" s="1"/>
  <c r="OKX469" i="5" s="1"/>
  <c r="OKZ469" i="5" s="1"/>
  <c r="OLB469" i="5" s="1"/>
  <c r="OLD469" i="5" s="1"/>
  <c r="OLF469" i="5" s="1"/>
  <c r="OLH469" i="5" s="1"/>
  <c r="OLJ469" i="5" s="1"/>
  <c r="OLL469" i="5" s="1"/>
  <c r="OLN469" i="5" s="1"/>
  <c r="OLP469" i="5" s="1"/>
  <c r="OLR469" i="5" s="1"/>
  <c r="OLT469" i="5" s="1"/>
  <c r="OLV469" i="5" s="1"/>
  <c r="OLX469" i="5" s="1"/>
  <c r="OLZ469" i="5" s="1"/>
  <c r="OMB469" i="5" s="1"/>
  <c r="OMD469" i="5" s="1"/>
  <c r="OMF469" i="5" s="1"/>
  <c r="OMH469" i="5" s="1"/>
  <c r="OMJ469" i="5" s="1"/>
  <c r="OML469" i="5" s="1"/>
  <c r="OMN469" i="5" s="1"/>
  <c r="OMP469" i="5" s="1"/>
  <c r="OMR469" i="5" s="1"/>
  <c r="OMT469" i="5" s="1"/>
  <c r="OMV469" i="5" s="1"/>
  <c r="OMX469" i="5" s="1"/>
  <c r="OMZ469" i="5" s="1"/>
  <c r="ONB469" i="5" s="1"/>
  <c r="OND469" i="5" s="1"/>
  <c r="ONF469" i="5" s="1"/>
  <c r="ONH469" i="5" s="1"/>
  <c r="ONJ469" i="5" s="1"/>
  <c r="ONL469" i="5" s="1"/>
  <c r="ONN469" i="5" s="1"/>
  <c r="ONP469" i="5" s="1"/>
  <c r="ONR469" i="5" s="1"/>
  <c r="ONT469" i="5" s="1"/>
  <c r="ONV469" i="5" s="1"/>
  <c r="ONX469" i="5" s="1"/>
  <c r="ONZ469" i="5" s="1"/>
  <c r="OOB469" i="5" s="1"/>
  <c r="OOD469" i="5" s="1"/>
  <c r="OOF469" i="5" s="1"/>
  <c r="OOH469" i="5" s="1"/>
  <c r="OOJ469" i="5" s="1"/>
  <c r="OOL469" i="5" s="1"/>
  <c r="OON469" i="5" s="1"/>
  <c r="OOP469" i="5" s="1"/>
  <c r="OOR469" i="5" s="1"/>
  <c r="OOT469" i="5" s="1"/>
  <c r="OOV469" i="5" s="1"/>
  <c r="OOX469" i="5" s="1"/>
  <c r="OOZ469" i="5" s="1"/>
  <c r="OPB469" i="5" s="1"/>
  <c r="OPD469" i="5" s="1"/>
  <c r="OPF469" i="5" s="1"/>
  <c r="OPH469" i="5" s="1"/>
  <c r="OPJ469" i="5" s="1"/>
  <c r="OPL469" i="5" s="1"/>
  <c r="OPN469" i="5" s="1"/>
  <c r="OPP469" i="5" s="1"/>
  <c r="OPR469" i="5" s="1"/>
  <c r="OPT469" i="5" s="1"/>
  <c r="OPV469" i="5" s="1"/>
  <c r="OPX469" i="5" s="1"/>
  <c r="OPZ469" i="5" s="1"/>
  <c r="OQB469" i="5" s="1"/>
  <c r="OQD469" i="5" s="1"/>
  <c r="OQF469" i="5" s="1"/>
  <c r="OQH469" i="5" s="1"/>
  <c r="OQJ469" i="5" s="1"/>
  <c r="OQL469" i="5" s="1"/>
  <c r="OQN469" i="5" s="1"/>
  <c r="OQP469" i="5" s="1"/>
  <c r="OQR469" i="5" s="1"/>
  <c r="OQT469" i="5" s="1"/>
  <c r="OQV469" i="5" s="1"/>
  <c r="OQX469" i="5" s="1"/>
  <c r="OQZ469" i="5" s="1"/>
  <c r="ORB469" i="5" s="1"/>
  <c r="ORD469" i="5" s="1"/>
  <c r="ORF469" i="5" s="1"/>
  <c r="ORH469" i="5" s="1"/>
  <c r="ORJ469" i="5" s="1"/>
  <c r="ORL469" i="5" s="1"/>
  <c r="ORN469" i="5" s="1"/>
  <c r="ORP469" i="5" s="1"/>
  <c r="ORR469" i="5" s="1"/>
  <c r="ORT469" i="5" s="1"/>
  <c r="ORV469" i="5" s="1"/>
  <c r="ORX469" i="5" s="1"/>
  <c r="ORZ469" i="5" s="1"/>
  <c r="OSB469" i="5" s="1"/>
  <c r="OSD469" i="5" s="1"/>
  <c r="OSF469" i="5" s="1"/>
  <c r="OSH469" i="5" s="1"/>
  <c r="OSJ469" i="5" s="1"/>
  <c r="OSL469" i="5" s="1"/>
  <c r="OSN469" i="5" s="1"/>
  <c r="OSP469" i="5" s="1"/>
  <c r="OSR469" i="5" s="1"/>
  <c r="OST469" i="5" s="1"/>
  <c r="OSV469" i="5" s="1"/>
  <c r="OSX469" i="5" s="1"/>
  <c r="OSZ469" i="5" s="1"/>
  <c r="OTB469" i="5" s="1"/>
  <c r="OTD469" i="5" s="1"/>
  <c r="OTF469" i="5" s="1"/>
  <c r="OTH469" i="5" s="1"/>
  <c r="OTJ469" i="5" s="1"/>
  <c r="OTL469" i="5" s="1"/>
  <c r="OTN469" i="5" s="1"/>
  <c r="OTP469" i="5" s="1"/>
  <c r="OTR469" i="5" s="1"/>
  <c r="OTT469" i="5" s="1"/>
  <c r="OTV469" i="5" s="1"/>
  <c r="OTX469" i="5" s="1"/>
  <c r="OTZ469" i="5" s="1"/>
  <c r="OUB469" i="5" s="1"/>
  <c r="OUD469" i="5" s="1"/>
  <c r="OUF469" i="5" s="1"/>
  <c r="OUH469" i="5" s="1"/>
  <c r="OUJ469" i="5" s="1"/>
  <c r="OUL469" i="5" s="1"/>
  <c r="OUN469" i="5" s="1"/>
  <c r="OUP469" i="5" s="1"/>
  <c r="OUR469" i="5" s="1"/>
  <c r="OUT469" i="5" s="1"/>
  <c r="OUV469" i="5" s="1"/>
  <c r="OUX469" i="5" s="1"/>
  <c r="OUZ469" i="5" s="1"/>
  <c r="OVB469" i="5" s="1"/>
  <c r="OVD469" i="5" s="1"/>
  <c r="OVF469" i="5" s="1"/>
  <c r="OVH469" i="5" s="1"/>
  <c r="OVJ469" i="5" s="1"/>
  <c r="OVL469" i="5" s="1"/>
  <c r="OVN469" i="5" s="1"/>
  <c r="OVP469" i="5" s="1"/>
  <c r="OVR469" i="5" s="1"/>
  <c r="OVT469" i="5" s="1"/>
  <c r="OVV469" i="5" s="1"/>
  <c r="OVX469" i="5" s="1"/>
  <c r="OVZ469" i="5" s="1"/>
  <c r="OWB469" i="5" s="1"/>
  <c r="OWD469" i="5" s="1"/>
  <c r="OWF469" i="5" s="1"/>
  <c r="OWH469" i="5" s="1"/>
  <c r="OWJ469" i="5" s="1"/>
  <c r="OWL469" i="5" s="1"/>
  <c r="OWN469" i="5" s="1"/>
  <c r="OWP469" i="5" s="1"/>
  <c r="OWR469" i="5" s="1"/>
  <c r="OWT469" i="5" s="1"/>
  <c r="OWV469" i="5" s="1"/>
  <c r="OWX469" i="5" s="1"/>
  <c r="OWZ469" i="5" s="1"/>
  <c r="OXB469" i="5" s="1"/>
  <c r="OXD469" i="5" s="1"/>
  <c r="OXF469" i="5" s="1"/>
  <c r="OXH469" i="5" s="1"/>
  <c r="OXJ469" i="5" s="1"/>
  <c r="OXL469" i="5" s="1"/>
  <c r="OXN469" i="5" s="1"/>
  <c r="OXP469" i="5" s="1"/>
  <c r="OXR469" i="5" s="1"/>
  <c r="OXT469" i="5" s="1"/>
  <c r="OXV469" i="5" s="1"/>
  <c r="OXX469" i="5" s="1"/>
  <c r="OXZ469" i="5" s="1"/>
  <c r="OYB469" i="5" s="1"/>
  <c r="OYD469" i="5" s="1"/>
  <c r="OYF469" i="5" s="1"/>
  <c r="OYH469" i="5" s="1"/>
  <c r="OYJ469" i="5" s="1"/>
  <c r="OYL469" i="5" s="1"/>
  <c r="OYN469" i="5" s="1"/>
  <c r="OYP469" i="5" s="1"/>
  <c r="OYR469" i="5" s="1"/>
  <c r="OYT469" i="5" s="1"/>
  <c r="OYV469" i="5" s="1"/>
  <c r="OYX469" i="5" s="1"/>
  <c r="OYZ469" i="5" s="1"/>
  <c r="OZB469" i="5" s="1"/>
  <c r="OZD469" i="5" s="1"/>
  <c r="OZF469" i="5" s="1"/>
  <c r="OZH469" i="5" s="1"/>
  <c r="OZJ469" i="5" s="1"/>
  <c r="OZL469" i="5" s="1"/>
  <c r="OZN469" i="5" s="1"/>
  <c r="OZP469" i="5" s="1"/>
  <c r="OZR469" i="5" s="1"/>
  <c r="OZT469" i="5" s="1"/>
  <c r="OZV469" i="5" s="1"/>
  <c r="OZX469" i="5" s="1"/>
  <c r="OZZ469" i="5" s="1"/>
  <c r="PAB469" i="5" s="1"/>
  <c r="PAD469" i="5" s="1"/>
  <c r="PAF469" i="5" s="1"/>
  <c r="PAH469" i="5" s="1"/>
  <c r="PAJ469" i="5" s="1"/>
  <c r="PAL469" i="5" s="1"/>
  <c r="PAN469" i="5" s="1"/>
  <c r="PAP469" i="5" s="1"/>
  <c r="PAR469" i="5" s="1"/>
  <c r="PAT469" i="5" s="1"/>
  <c r="PAV469" i="5" s="1"/>
  <c r="PAX469" i="5" s="1"/>
  <c r="PAZ469" i="5" s="1"/>
  <c r="PBB469" i="5" s="1"/>
  <c r="PBD469" i="5" s="1"/>
  <c r="PBF469" i="5" s="1"/>
  <c r="PBH469" i="5" s="1"/>
  <c r="PBJ469" i="5" s="1"/>
  <c r="PBL469" i="5" s="1"/>
  <c r="PBN469" i="5" s="1"/>
  <c r="PBP469" i="5" s="1"/>
  <c r="PBR469" i="5" s="1"/>
  <c r="PBT469" i="5" s="1"/>
  <c r="PBV469" i="5" s="1"/>
  <c r="PBX469" i="5" s="1"/>
  <c r="PBZ469" i="5" s="1"/>
  <c r="PCB469" i="5" s="1"/>
  <c r="PCD469" i="5" s="1"/>
  <c r="PCF469" i="5" s="1"/>
  <c r="PCH469" i="5" s="1"/>
  <c r="PCJ469" i="5" s="1"/>
  <c r="PCL469" i="5" s="1"/>
  <c r="PCN469" i="5" s="1"/>
  <c r="PCP469" i="5" s="1"/>
  <c r="PCR469" i="5" s="1"/>
  <c r="PCT469" i="5" s="1"/>
  <c r="PCV469" i="5" s="1"/>
  <c r="PCX469" i="5" s="1"/>
  <c r="PCZ469" i="5" s="1"/>
  <c r="PDB469" i="5" s="1"/>
  <c r="PDD469" i="5" s="1"/>
  <c r="PDF469" i="5" s="1"/>
  <c r="PDH469" i="5" s="1"/>
  <c r="PDJ469" i="5" s="1"/>
  <c r="PDL469" i="5" s="1"/>
  <c r="PDN469" i="5" s="1"/>
  <c r="PDP469" i="5" s="1"/>
  <c r="PDR469" i="5" s="1"/>
  <c r="PDT469" i="5" s="1"/>
  <c r="PDV469" i="5" s="1"/>
  <c r="PDX469" i="5" s="1"/>
  <c r="PDZ469" i="5" s="1"/>
  <c r="PEB469" i="5" s="1"/>
  <c r="PED469" i="5" s="1"/>
  <c r="PEF469" i="5" s="1"/>
  <c r="PEH469" i="5" s="1"/>
  <c r="PEJ469" i="5" s="1"/>
  <c r="PEL469" i="5" s="1"/>
  <c r="PEN469" i="5" s="1"/>
  <c r="PEP469" i="5" s="1"/>
  <c r="PER469" i="5" s="1"/>
  <c r="PET469" i="5" s="1"/>
  <c r="PEV469" i="5" s="1"/>
  <c r="PEX469" i="5" s="1"/>
  <c r="PEZ469" i="5" s="1"/>
  <c r="PFB469" i="5" s="1"/>
  <c r="PFD469" i="5" s="1"/>
  <c r="PFF469" i="5" s="1"/>
  <c r="PFH469" i="5" s="1"/>
  <c r="PFJ469" i="5" s="1"/>
  <c r="PFL469" i="5" s="1"/>
  <c r="PFN469" i="5" s="1"/>
  <c r="PFP469" i="5" s="1"/>
  <c r="PFR469" i="5" s="1"/>
  <c r="PFT469" i="5" s="1"/>
  <c r="PFV469" i="5" s="1"/>
  <c r="PFX469" i="5" s="1"/>
  <c r="PFZ469" i="5" s="1"/>
  <c r="PGB469" i="5" s="1"/>
  <c r="PGD469" i="5" s="1"/>
  <c r="PGF469" i="5" s="1"/>
  <c r="PGH469" i="5" s="1"/>
  <c r="PGJ469" i="5" s="1"/>
  <c r="PGL469" i="5" s="1"/>
  <c r="PGN469" i="5" s="1"/>
  <c r="PGP469" i="5" s="1"/>
  <c r="PGR469" i="5" s="1"/>
  <c r="PGT469" i="5" s="1"/>
  <c r="PGV469" i="5" s="1"/>
  <c r="PGX469" i="5" s="1"/>
  <c r="PGZ469" i="5" s="1"/>
  <c r="PHB469" i="5" s="1"/>
  <c r="PHD469" i="5" s="1"/>
  <c r="PHF469" i="5" s="1"/>
  <c r="PHH469" i="5" s="1"/>
  <c r="PHJ469" i="5" s="1"/>
  <c r="PHL469" i="5" s="1"/>
  <c r="PHN469" i="5" s="1"/>
  <c r="PHP469" i="5" s="1"/>
  <c r="PHR469" i="5" s="1"/>
  <c r="PHT469" i="5" s="1"/>
  <c r="PHV469" i="5" s="1"/>
  <c r="PHX469" i="5" s="1"/>
  <c r="PHZ469" i="5" s="1"/>
  <c r="PIB469" i="5" s="1"/>
  <c r="PID469" i="5" s="1"/>
  <c r="PIF469" i="5" s="1"/>
  <c r="PIH469" i="5" s="1"/>
  <c r="PIJ469" i="5" s="1"/>
  <c r="PIL469" i="5" s="1"/>
  <c r="PIN469" i="5" s="1"/>
  <c r="PIP469" i="5" s="1"/>
  <c r="PIR469" i="5" s="1"/>
  <c r="PIT469" i="5" s="1"/>
  <c r="PIV469" i="5" s="1"/>
  <c r="PIX469" i="5" s="1"/>
  <c r="PIZ469" i="5" s="1"/>
  <c r="PJB469" i="5" s="1"/>
  <c r="PJD469" i="5" s="1"/>
  <c r="PJF469" i="5" s="1"/>
  <c r="PJH469" i="5" s="1"/>
  <c r="PJJ469" i="5" s="1"/>
  <c r="PJL469" i="5" s="1"/>
  <c r="PJN469" i="5" s="1"/>
  <c r="PJP469" i="5" s="1"/>
  <c r="PJR469" i="5" s="1"/>
  <c r="PJT469" i="5" s="1"/>
  <c r="PJV469" i="5" s="1"/>
  <c r="PJX469" i="5" s="1"/>
  <c r="PJZ469" i="5" s="1"/>
  <c r="PKB469" i="5" s="1"/>
  <c r="PKD469" i="5" s="1"/>
  <c r="PKF469" i="5" s="1"/>
  <c r="PKH469" i="5" s="1"/>
  <c r="PKJ469" i="5" s="1"/>
  <c r="PKL469" i="5" s="1"/>
  <c r="PKN469" i="5" s="1"/>
  <c r="PKP469" i="5" s="1"/>
  <c r="PKR469" i="5" s="1"/>
  <c r="PKT469" i="5" s="1"/>
  <c r="PKV469" i="5" s="1"/>
  <c r="PKX469" i="5" s="1"/>
  <c r="PKZ469" i="5" s="1"/>
  <c r="PLB469" i="5" s="1"/>
  <c r="PLD469" i="5" s="1"/>
  <c r="PLF469" i="5" s="1"/>
  <c r="PLH469" i="5" s="1"/>
  <c r="PLJ469" i="5" s="1"/>
  <c r="PLL469" i="5" s="1"/>
  <c r="PLN469" i="5" s="1"/>
  <c r="PLP469" i="5" s="1"/>
  <c r="PLR469" i="5" s="1"/>
  <c r="PLT469" i="5" s="1"/>
  <c r="PLV469" i="5" s="1"/>
  <c r="PLX469" i="5" s="1"/>
  <c r="PLZ469" i="5" s="1"/>
  <c r="PMB469" i="5" s="1"/>
  <c r="PMD469" i="5" s="1"/>
  <c r="PMF469" i="5" s="1"/>
  <c r="PMH469" i="5" s="1"/>
  <c r="PMJ469" i="5" s="1"/>
  <c r="PML469" i="5" s="1"/>
  <c r="PMN469" i="5" s="1"/>
  <c r="PMP469" i="5" s="1"/>
  <c r="PMR469" i="5" s="1"/>
  <c r="PMT469" i="5" s="1"/>
  <c r="PMV469" i="5" s="1"/>
  <c r="PMX469" i="5" s="1"/>
  <c r="PMZ469" i="5" s="1"/>
  <c r="PNB469" i="5" s="1"/>
  <c r="PND469" i="5" s="1"/>
  <c r="PNF469" i="5" s="1"/>
  <c r="PNH469" i="5" s="1"/>
  <c r="PNJ469" i="5" s="1"/>
  <c r="PNL469" i="5" s="1"/>
  <c r="PNN469" i="5" s="1"/>
  <c r="PNP469" i="5" s="1"/>
  <c r="PNR469" i="5" s="1"/>
  <c r="PNT469" i="5" s="1"/>
  <c r="PNV469" i="5" s="1"/>
  <c r="PNX469" i="5" s="1"/>
  <c r="PNZ469" i="5" s="1"/>
  <c r="POB469" i="5" s="1"/>
  <c r="POD469" i="5" s="1"/>
  <c r="POF469" i="5" s="1"/>
  <c r="POH469" i="5" s="1"/>
  <c r="POJ469" i="5" s="1"/>
  <c r="POL469" i="5" s="1"/>
  <c r="PON469" i="5" s="1"/>
  <c r="POP469" i="5" s="1"/>
  <c r="POR469" i="5" s="1"/>
  <c r="POT469" i="5" s="1"/>
  <c r="POV469" i="5" s="1"/>
  <c r="POX469" i="5" s="1"/>
  <c r="POZ469" i="5" s="1"/>
  <c r="PPB469" i="5" s="1"/>
  <c r="PPD469" i="5" s="1"/>
  <c r="PPF469" i="5" s="1"/>
  <c r="PPH469" i="5" s="1"/>
  <c r="PPJ469" i="5" s="1"/>
  <c r="PPL469" i="5" s="1"/>
  <c r="PPN469" i="5" s="1"/>
  <c r="PPP469" i="5" s="1"/>
  <c r="PPR469" i="5" s="1"/>
  <c r="PPT469" i="5" s="1"/>
  <c r="PPV469" i="5" s="1"/>
  <c r="PPX469" i="5" s="1"/>
  <c r="PPZ469" i="5" s="1"/>
  <c r="PQB469" i="5" s="1"/>
  <c r="PQD469" i="5" s="1"/>
  <c r="PQF469" i="5" s="1"/>
  <c r="PQH469" i="5" s="1"/>
  <c r="PQJ469" i="5" s="1"/>
  <c r="PQL469" i="5" s="1"/>
  <c r="PQN469" i="5" s="1"/>
  <c r="PQP469" i="5" s="1"/>
  <c r="PQR469" i="5" s="1"/>
  <c r="PQT469" i="5" s="1"/>
  <c r="PQV469" i="5" s="1"/>
  <c r="PQX469" i="5" s="1"/>
  <c r="PQZ469" i="5" s="1"/>
  <c r="PRB469" i="5" s="1"/>
  <c r="PRD469" i="5" s="1"/>
  <c r="PRF469" i="5" s="1"/>
  <c r="PRH469" i="5" s="1"/>
  <c r="PRJ469" i="5" s="1"/>
  <c r="PRL469" i="5" s="1"/>
  <c r="PRN469" i="5" s="1"/>
  <c r="PRP469" i="5" s="1"/>
  <c r="PRR469" i="5" s="1"/>
  <c r="PRT469" i="5" s="1"/>
  <c r="PRV469" i="5" s="1"/>
  <c r="PRX469" i="5" s="1"/>
  <c r="PRZ469" i="5" s="1"/>
  <c r="PSB469" i="5" s="1"/>
  <c r="PSD469" i="5" s="1"/>
  <c r="PSF469" i="5" s="1"/>
  <c r="PSH469" i="5" s="1"/>
  <c r="PSJ469" i="5" s="1"/>
  <c r="PSL469" i="5" s="1"/>
  <c r="PSN469" i="5" s="1"/>
  <c r="PSP469" i="5" s="1"/>
  <c r="PSR469" i="5" s="1"/>
  <c r="PST469" i="5" s="1"/>
  <c r="PSV469" i="5" s="1"/>
  <c r="PSX469" i="5" s="1"/>
  <c r="PSZ469" i="5" s="1"/>
  <c r="PTB469" i="5" s="1"/>
  <c r="PTD469" i="5" s="1"/>
  <c r="PTF469" i="5" s="1"/>
  <c r="PTH469" i="5" s="1"/>
  <c r="PTJ469" i="5" s="1"/>
  <c r="PTL469" i="5" s="1"/>
  <c r="PTN469" i="5" s="1"/>
  <c r="PTP469" i="5" s="1"/>
  <c r="PTR469" i="5" s="1"/>
  <c r="PTT469" i="5" s="1"/>
  <c r="PTV469" i="5" s="1"/>
  <c r="PTX469" i="5" s="1"/>
  <c r="PTZ469" i="5" s="1"/>
  <c r="PUB469" i="5" s="1"/>
  <c r="PUD469" i="5" s="1"/>
  <c r="PUF469" i="5" s="1"/>
  <c r="PUH469" i="5" s="1"/>
  <c r="PUJ469" i="5" s="1"/>
  <c r="PUL469" i="5" s="1"/>
  <c r="PUN469" i="5" s="1"/>
  <c r="PUP469" i="5" s="1"/>
  <c r="PUR469" i="5" s="1"/>
  <c r="PUT469" i="5" s="1"/>
  <c r="PUV469" i="5" s="1"/>
  <c r="PUX469" i="5" s="1"/>
  <c r="PUZ469" i="5" s="1"/>
  <c r="PVB469" i="5" s="1"/>
  <c r="PVD469" i="5" s="1"/>
  <c r="PVF469" i="5" s="1"/>
  <c r="PVH469" i="5" s="1"/>
  <c r="PVJ469" i="5" s="1"/>
  <c r="PVL469" i="5" s="1"/>
  <c r="PVN469" i="5" s="1"/>
  <c r="PVP469" i="5" s="1"/>
  <c r="PVR469" i="5" s="1"/>
  <c r="PVT469" i="5" s="1"/>
  <c r="PVV469" i="5" s="1"/>
  <c r="PVX469" i="5" s="1"/>
  <c r="PVZ469" i="5" s="1"/>
  <c r="PWB469" i="5" s="1"/>
  <c r="PWD469" i="5" s="1"/>
  <c r="PWF469" i="5" s="1"/>
  <c r="PWH469" i="5" s="1"/>
  <c r="PWJ469" i="5" s="1"/>
  <c r="PWL469" i="5" s="1"/>
  <c r="PWN469" i="5" s="1"/>
  <c r="PWP469" i="5" s="1"/>
  <c r="PWR469" i="5" s="1"/>
  <c r="PWT469" i="5" s="1"/>
  <c r="PWV469" i="5" s="1"/>
  <c r="PWX469" i="5" s="1"/>
  <c r="PWZ469" i="5" s="1"/>
  <c r="PXB469" i="5" s="1"/>
  <c r="PXD469" i="5" s="1"/>
  <c r="PXF469" i="5" s="1"/>
  <c r="PXH469" i="5" s="1"/>
  <c r="PXJ469" i="5" s="1"/>
  <c r="PXL469" i="5" s="1"/>
  <c r="PXN469" i="5" s="1"/>
  <c r="PXP469" i="5" s="1"/>
  <c r="PXR469" i="5" s="1"/>
  <c r="PXT469" i="5" s="1"/>
  <c r="PXV469" i="5" s="1"/>
  <c r="PXX469" i="5" s="1"/>
  <c r="PXZ469" i="5" s="1"/>
  <c r="PYB469" i="5" s="1"/>
  <c r="PYD469" i="5" s="1"/>
  <c r="PYF469" i="5" s="1"/>
  <c r="PYH469" i="5" s="1"/>
  <c r="PYJ469" i="5" s="1"/>
  <c r="PYL469" i="5" s="1"/>
  <c r="PYN469" i="5" s="1"/>
  <c r="PYP469" i="5" s="1"/>
  <c r="PYR469" i="5" s="1"/>
  <c r="PYT469" i="5" s="1"/>
  <c r="PYV469" i="5" s="1"/>
  <c r="PYX469" i="5" s="1"/>
  <c r="PYZ469" i="5" s="1"/>
  <c r="PZB469" i="5" s="1"/>
  <c r="PZD469" i="5" s="1"/>
  <c r="PZF469" i="5" s="1"/>
  <c r="PZH469" i="5" s="1"/>
  <c r="PZJ469" i="5" s="1"/>
  <c r="PZL469" i="5" s="1"/>
  <c r="PZN469" i="5" s="1"/>
  <c r="PZP469" i="5" s="1"/>
  <c r="PZR469" i="5" s="1"/>
  <c r="PZT469" i="5" s="1"/>
  <c r="PZV469" i="5" s="1"/>
  <c r="PZX469" i="5" s="1"/>
  <c r="PZZ469" i="5" s="1"/>
  <c r="QAB469" i="5" s="1"/>
  <c r="QAD469" i="5" s="1"/>
  <c r="QAF469" i="5" s="1"/>
  <c r="QAH469" i="5" s="1"/>
  <c r="QAJ469" i="5" s="1"/>
  <c r="QAL469" i="5" s="1"/>
  <c r="QAN469" i="5" s="1"/>
  <c r="QAP469" i="5" s="1"/>
  <c r="QAR469" i="5" s="1"/>
  <c r="QAT469" i="5" s="1"/>
  <c r="QAV469" i="5" s="1"/>
  <c r="QAX469" i="5" s="1"/>
  <c r="QAZ469" i="5" s="1"/>
  <c r="QBB469" i="5" s="1"/>
  <c r="QBD469" i="5" s="1"/>
  <c r="QBF469" i="5" s="1"/>
  <c r="QBH469" i="5" s="1"/>
  <c r="QBJ469" i="5" s="1"/>
  <c r="QBL469" i="5" s="1"/>
  <c r="QBN469" i="5" s="1"/>
  <c r="QBP469" i="5" s="1"/>
  <c r="QBR469" i="5" s="1"/>
  <c r="QBT469" i="5" s="1"/>
  <c r="QBV469" i="5" s="1"/>
  <c r="QBX469" i="5" s="1"/>
  <c r="QBZ469" i="5" s="1"/>
  <c r="QCB469" i="5" s="1"/>
  <c r="QCD469" i="5" s="1"/>
  <c r="QCF469" i="5" s="1"/>
  <c r="QCH469" i="5" s="1"/>
  <c r="QCJ469" i="5" s="1"/>
  <c r="QCL469" i="5" s="1"/>
  <c r="QCN469" i="5" s="1"/>
  <c r="QCP469" i="5" s="1"/>
  <c r="QCR469" i="5" s="1"/>
  <c r="QCT469" i="5" s="1"/>
  <c r="QCV469" i="5" s="1"/>
  <c r="QCX469" i="5" s="1"/>
  <c r="QCZ469" i="5" s="1"/>
  <c r="QDB469" i="5" s="1"/>
  <c r="QDD469" i="5" s="1"/>
  <c r="QDF469" i="5" s="1"/>
  <c r="QDH469" i="5" s="1"/>
  <c r="QDJ469" i="5" s="1"/>
  <c r="QDL469" i="5" s="1"/>
  <c r="QDN469" i="5" s="1"/>
  <c r="QDP469" i="5" s="1"/>
  <c r="QDR469" i="5" s="1"/>
  <c r="QDT469" i="5" s="1"/>
  <c r="QDV469" i="5" s="1"/>
  <c r="QDX469" i="5" s="1"/>
  <c r="QDZ469" i="5" s="1"/>
  <c r="QEB469" i="5" s="1"/>
  <c r="QED469" i="5" s="1"/>
  <c r="QEF469" i="5" s="1"/>
  <c r="QEH469" i="5" s="1"/>
  <c r="QEJ469" i="5" s="1"/>
  <c r="QEL469" i="5" s="1"/>
  <c r="QEN469" i="5" s="1"/>
  <c r="QEP469" i="5" s="1"/>
  <c r="QER469" i="5" s="1"/>
  <c r="QET469" i="5" s="1"/>
  <c r="QEV469" i="5" s="1"/>
  <c r="QEX469" i="5" s="1"/>
  <c r="QEZ469" i="5" s="1"/>
  <c r="QFB469" i="5" s="1"/>
  <c r="QFD469" i="5" s="1"/>
  <c r="QFF469" i="5" s="1"/>
  <c r="QFH469" i="5" s="1"/>
  <c r="QFJ469" i="5" s="1"/>
  <c r="QFL469" i="5" s="1"/>
  <c r="QFN469" i="5" s="1"/>
  <c r="QFP469" i="5" s="1"/>
  <c r="QFR469" i="5" s="1"/>
  <c r="QFT469" i="5" s="1"/>
  <c r="QFV469" i="5" s="1"/>
  <c r="QFX469" i="5" s="1"/>
  <c r="QFZ469" i="5" s="1"/>
  <c r="QGB469" i="5" s="1"/>
  <c r="QGD469" i="5" s="1"/>
  <c r="QGF469" i="5" s="1"/>
  <c r="QGH469" i="5" s="1"/>
  <c r="QGJ469" i="5" s="1"/>
  <c r="QGL469" i="5" s="1"/>
  <c r="QGN469" i="5" s="1"/>
  <c r="QGP469" i="5" s="1"/>
  <c r="QGR469" i="5" s="1"/>
  <c r="QGT469" i="5" s="1"/>
  <c r="QGV469" i="5" s="1"/>
  <c r="QGX469" i="5" s="1"/>
  <c r="QGZ469" i="5" s="1"/>
  <c r="QHB469" i="5" s="1"/>
  <c r="QHD469" i="5" s="1"/>
  <c r="QHF469" i="5" s="1"/>
  <c r="QHH469" i="5" s="1"/>
  <c r="QHJ469" i="5" s="1"/>
  <c r="QHL469" i="5" s="1"/>
  <c r="QHN469" i="5" s="1"/>
  <c r="QHP469" i="5" s="1"/>
  <c r="QHR469" i="5" s="1"/>
  <c r="QHT469" i="5" s="1"/>
  <c r="QHV469" i="5" s="1"/>
  <c r="QHX469" i="5" s="1"/>
  <c r="QHZ469" i="5" s="1"/>
  <c r="QIB469" i="5" s="1"/>
  <c r="QID469" i="5" s="1"/>
  <c r="QIF469" i="5" s="1"/>
  <c r="QIH469" i="5" s="1"/>
  <c r="QIJ469" i="5" s="1"/>
  <c r="QIL469" i="5" s="1"/>
  <c r="QIN469" i="5" s="1"/>
  <c r="QIP469" i="5" s="1"/>
  <c r="QIR469" i="5" s="1"/>
  <c r="QIT469" i="5" s="1"/>
  <c r="QIV469" i="5" s="1"/>
  <c r="QIX469" i="5" s="1"/>
  <c r="QIZ469" i="5" s="1"/>
  <c r="QJB469" i="5" s="1"/>
  <c r="QJD469" i="5" s="1"/>
  <c r="QJF469" i="5" s="1"/>
  <c r="QJH469" i="5" s="1"/>
  <c r="QJJ469" i="5" s="1"/>
  <c r="QJL469" i="5" s="1"/>
  <c r="QJN469" i="5" s="1"/>
  <c r="QJP469" i="5" s="1"/>
  <c r="QJR469" i="5" s="1"/>
  <c r="QJT469" i="5" s="1"/>
  <c r="QJV469" i="5" s="1"/>
  <c r="QJX469" i="5" s="1"/>
  <c r="QJZ469" i="5" s="1"/>
  <c r="QKB469" i="5" s="1"/>
  <c r="QKD469" i="5" s="1"/>
  <c r="QKF469" i="5" s="1"/>
  <c r="QKH469" i="5" s="1"/>
  <c r="QKJ469" i="5" s="1"/>
  <c r="QKL469" i="5" s="1"/>
  <c r="QKN469" i="5" s="1"/>
  <c r="QKP469" i="5" s="1"/>
  <c r="QKR469" i="5" s="1"/>
  <c r="QKT469" i="5" s="1"/>
  <c r="QKV469" i="5" s="1"/>
  <c r="QKX469" i="5" s="1"/>
  <c r="QKZ469" i="5" s="1"/>
  <c r="QLB469" i="5" s="1"/>
  <c r="QLD469" i="5" s="1"/>
  <c r="QLF469" i="5" s="1"/>
  <c r="QLH469" i="5" s="1"/>
  <c r="QLJ469" i="5" s="1"/>
  <c r="QLL469" i="5" s="1"/>
  <c r="QLN469" i="5" s="1"/>
  <c r="QLP469" i="5" s="1"/>
  <c r="QLR469" i="5" s="1"/>
  <c r="QLT469" i="5" s="1"/>
  <c r="QLV469" i="5" s="1"/>
  <c r="QLX469" i="5" s="1"/>
  <c r="QLZ469" i="5" s="1"/>
  <c r="QMB469" i="5" s="1"/>
  <c r="QMD469" i="5" s="1"/>
  <c r="QMF469" i="5" s="1"/>
  <c r="QMH469" i="5" s="1"/>
  <c r="QMJ469" i="5" s="1"/>
  <c r="QML469" i="5" s="1"/>
  <c r="QMN469" i="5" s="1"/>
  <c r="QMP469" i="5" s="1"/>
  <c r="QMR469" i="5" s="1"/>
  <c r="QMT469" i="5" s="1"/>
  <c r="QMV469" i="5" s="1"/>
  <c r="QMX469" i="5" s="1"/>
  <c r="QMZ469" i="5" s="1"/>
  <c r="QNB469" i="5" s="1"/>
  <c r="QND469" i="5" s="1"/>
  <c r="QNF469" i="5" s="1"/>
  <c r="QNH469" i="5" s="1"/>
  <c r="QNJ469" i="5" s="1"/>
  <c r="QNL469" i="5" s="1"/>
  <c r="QNN469" i="5" s="1"/>
  <c r="QNP469" i="5" s="1"/>
  <c r="QNR469" i="5" s="1"/>
  <c r="QNT469" i="5" s="1"/>
  <c r="QNV469" i="5" s="1"/>
  <c r="QNX469" i="5" s="1"/>
  <c r="QNZ469" i="5" s="1"/>
  <c r="QOB469" i="5" s="1"/>
  <c r="QOD469" i="5" s="1"/>
  <c r="QOF469" i="5" s="1"/>
  <c r="QOH469" i="5" s="1"/>
  <c r="QOJ469" i="5" s="1"/>
  <c r="QOL469" i="5" s="1"/>
  <c r="QON469" i="5" s="1"/>
  <c r="QOP469" i="5" s="1"/>
  <c r="QOR469" i="5" s="1"/>
  <c r="QOT469" i="5" s="1"/>
  <c r="QOV469" i="5" s="1"/>
  <c r="QOX469" i="5" s="1"/>
  <c r="QOZ469" i="5" s="1"/>
  <c r="QPB469" i="5" s="1"/>
  <c r="QPD469" i="5" s="1"/>
  <c r="QPF469" i="5" s="1"/>
  <c r="QPH469" i="5" s="1"/>
  <c r="QPJ469" i="5" s="1"/>
  <c r="QPL469" i="5" s="1"/>
  <c r="QPN469" i="5" s="1"/>
  <c r="QPP469" i="5" s="1"/>
  <c r="QPR469" i="5" s="1"/>
  <c r="QPT469" i="5" s="1"/>
  <c r="QPV469" i="5" s="1"/>
  <c r="QPX469" i="5" s="1"/>
  <c r="QPZ469" i="5" s="1"/>
  <c r="QQB469" i="5" s="1"/>
  <c r="QQD469" i="5" s="1"/>
  <c r="QQF469" i="5" s="1"/>
  <c r="QQH469" i="5" s="1"/>
  <c r="QQJ469" i="5" s="1"/>
  <c r="QQL469" i="5" s="1"/>
  <c r="QQN469" i="5" s="1"/>
  <c r="QQP469" i="5" s="1"/>
  <c r="QQR469" i="5" s="1"/>
  <c r="QQT469" i="5" s="1"/>
  <c r="QQV469" i="5" s="1"/>
  <c r="QQX469" i="5" s="1"/>
  <c r="QQZ469" i="5" s="1"/>
  <c r="QRB469" i="5" s="1"/>
  <c r="QRD469" i="5" s="1"/>
  <c r="QRF469" i="5" s="1"/>
  <c r="QRH469" i="5" s="1"/>
  <c r="QRJ469" i="5" s="1"/>
  <c r="QRL469" i="5" s="1"/>
  <c r="QRN469" i="5" s="1"/>
  <c r="QRP469" i="5" s="1"/>
  <c r="QRR469" i="5" s="1"/>
  <c r="QRT469" i="5" s="1"/>
  <c r="QRV469" i="5" s="1"/>
  <c r="QRX469" i="5" s="1"/>
  <c r="QRZ469" i="5" s="1"/>
  <c r="QSB469" i="5" s="1"/>
  <c r="QSD469" i="5" s="1"/>
  <c r="QSF469" i="5" s="1"/>
  <c r="QSH469" i="5" s="1"/>
  <c r="QSJ469" i="5" s="1"/>
  <c r="QSL469" i="5" s="1"/>
  <c r="QSN469" i="5" s="1"/>
  <c r="QSP469" i="5" s="1"/>
  <c r="QSR469" i="5" s="1"/>
  <c r="QST469" i="5" s="1"/>
  <c r="QSV469" i="5" s="1"/>
  <c r="QSX469" i="5" s="1"/>
  <c r="QSZ469" i="5" s="1"/>
  <c r="QTB469" i="5" s="1"/>
  <c r="QTD469" i="5" s="1"/>
  <c r="QTF469" i="5" s="1"/>
  <c r="QTH469" i="5" s="1"/>
  <c r="QTJ469" i="5" s="1"/>
  <c r="QTL469" i="5" s="1"/>
  <c r="QTN469" i="5" s="1"/>
  <c r="QTP469" i="5" s="1"/>
  <c r="QTR469" i="5" s="1"/>
  <c r="QTT469" i="5" s="1"/>
  <c r="QTV469" i="5" s="1"/>
  <c r="QTX469" i="5" s="1"/>
  <c r="QTZ469" i="5" s="1"/>
  <c r="QUB469" i="5" s="1"/>
  <c r="QUD469" i="5" s="1"/>
  <c r="QUF469" i="5" s="1"/>
  <c r="QUH469" i="5" s="1"/>
  <c r="QUJ469" i="5" s="1"/>
  <c r="QUL469" i="5" s="1"/>
  <c r="QUN469" i="5" s="1"/>
  <c r="QUP469" i="5" s="1"/>
  <c r="QUR469" i="5" s="1"/>
  <c r="QUT469" i="5" s="1"/>
  <c r="QUV469" i="5" s="1"/>
  <c r="QUX469" i="5" s="1"/>
  <c r="QUZ469" i="5" s="1"/>
  <c r="QVB469" i="5" s="1"/>
  <c r="QVD469" i="5" s="1"/>
  <c r="QVF469" i="5" s="1"/>
  <c r="QVH469" i="5" s="1"/>
  <c r="QVJ469" i="5" s="1"/>
  <c r="QVL469" i="5" s="1"/>
  <c r="QVN469" i="5" s="1"/>
  <c r="QVP469" i="5" s="1"/>
  <c r="QVR469" i="5" s="1"/>
  <c r="QVT469" i="5" s="1"/>
  <c r="QVV469" i="5" s="1"/>
  <c r="QVX469" i="5" s="1"/>
  <c r="QVZ469" i="5" s="1"/>
  <c r="QWB469" i="5" s="1"/>
  <c r="QWD469" i="5" s="1"/>
  <c r="QWF469" i="5" s="1"/>
  <c r="QWH469" i="5" s="1"/>
  <c r="QWJ469" i="5" s="1"/>
  <c r="QWL469" i="5" s="1"/>
  <c r="QWN469" i="5" s="1"/>
  <c r="QWP469" i="5" s="1"/>
  <c r="QWR469" i="5" s="1"/>
  <c r="QWT469" i="5" s="1"/>
  <c r="QWV469" i="5" s="1"/>
  <c r="QWX469" i="5" s="1"/>
  <c r="QWZ469" i="5" s="1"/>
  <c r="QXB469" i="5" s="1"/>
  <c r="QXD469" i="5" s="1"/>
  <c r="QXF469" i="5" s="1"/>
  <c r="QXH469" i="5" s="1"/>
  <c r="QXJ469" i="5" s="1"/>
  <c r="QXL469" i="5" s="1"/>
  <c r="QXN469" i="5" s="1"/>
  <c r="QXP469" i="5" s="1"/>
  <c r="QXR469" i="5" s="1"/>
  <c r="QXT469" i="5" s="1"/>
  <c r="QXV469" i="5" s="1"/>
  <c r="QXX469" i="5" s="1"/>
  <c r="QXZ469" i="5" s="1"/>
  <c r="QYB469" i="5" s="1"/>
  <c r="QYD469" i="5" s="1"/>
  <c r="QYF469" i="5" s="1"/>
  <c r="QYH469" i="5" s="1"/>
  <c r="QYJ469" i="5" s="1"/>
  <c r="QYL469" i="5" s="1"/>
  <c r="QYN469" i="5" s="1"/>
  <c r="QYP469" i="5" s="1"/>
  <c r="QYR469" i="5" s="1"/>
  <c r="QYT469" i="5" s="1"/>
  <c r="QYV469" i="5" s="1"/>
  <c r="QYX469" i="5" s="1"/>
  <c r="QYZ469" i="5" s="1"/>
  <c r="QZB469" i="5" s="1"/>
  <c r="QZD469" i="5" s="1"/>
  <c r="QZF469" i="5" s="1"/>
  <c r="QZH469" i="5" s="1"/>
  <c r="QZJ469" i="5" s="1"/>
  <c r="QZL469" i="5" s="1"/>
  <c r="QZN469" i="5" s="1"/>
  <c r="QZP469" i="5" s="1"/>
  <c r="QZR469" i="5" s="1"/>
  <c r="QZT469" i="5" s="1"/>
  <c r="QZV469" i="5" s="1"/>
  <c r="QZX469" i="5" s="1"/>
  <c r="QZZ469" i="5" s="1"/>
  <c r="RAB469" i="5" s="1"/>
  <c r="RAD469" i="5" s="1"/>
  <c r="RAF469" i="5" s="1"/>
  <c r="RAH469" i="5" s="1"/>
  <c r="RAJ469" i="5" s="1"/>
  <c r="RAL469" i="5" s="1"/>
  <c r="RAN469" i="5" s="1"/>
  <c r="RAP469" i="5" s="1"/>
  <c r="RAR469" i="5" s="1"/>
  <c r="RAT469" i="5" s="1"/>
  <c r="RAV469" i="5" s="1"/>
  <c r="RAX469" i="5" s="1"/>
  <c r="RAZ469" i="5" s="1"/>
  <c r="RBB469" i="5" s="1"/>
  <c r="RBD469" i="5" s="1"/>
  <c r="RBF469" i="5" s="1"/>
  <c r="RBH469" i="5" s="1"/>
  <c r="RBJ469" i="5" s="1"/>
  <c r="RBL469" i="5" s="1"/>
  <c r="RBN469" i="5" s="1"/>
  <c r="RBP469" i="5" s="1"/>
  <c r="RBR469" i="5" s="1"/>
  <c r="RBT469" i="5" s="1"/>
  <c r="RBV469" i="5" s="1"/>
  <c r="RBX469" i="5" s="1"/>
  <c r="RBZ469" i="5" s="1"/>
  <c r="RCB469" i="5" s="1"/>
  <c r="RCD469" i="5" s="1"/>
  <c r="RCF469" i="5" s="1"/>
  <c r="RCH469" i="5" s="1"/>
  <c r="RCJ469" i="5" s="1"/>
  <c r="RCL469" i="5" s="1"/>
  <c r="RCN469" i="5" s="1"/>
  <c r="RCP469" i="5" s="1"/>
  <c r="RCR469" i="5" s="1"/>
  <c r="RCT469" i="5" s="1"/>
  <c r="RCV469" i="5" s="1"/>
  <c r="RCX469" i="5" s="1"/>
  <c r="RCZ469" i="5" s="1"/>
  <c r="RDB469" i="5" s="1"/>
  <c r="RDD469" i="5" s="1"/>
  <c r="RDF469" i="5" s="1"/>
  <c r="RDH469" i="5" s="1"/>
  <c r="RDJ469" i="5" s="1"/>
  <c r="RDL469" i="5" s="1"/>
  <c r="RDN469" i="5" s="1"/>
  <c r="RDP469" i="5" s="1"/>
  <c r="RDR469" i="5" s="1"/>
  <c r="RDT469" i="5" s="1"/>
  <c r="RDV469" i="5" s="1"/>
  <c r="RDX469" i="5" s="1"/>
  <c r="RDZ469" i="5" s="1"/>
  <c r="REB469" i="5" s="1"/>
  <c r="RED469" i="5" s="1"/>
  <c r="REF469" i="5" s="1"/>
  <c r="REH469" i="5" s="1"/>
  <c r="REJ469" i="5" s="1"/>
  <c r="REL469" i="5" s="1"/>
  <c r="REN469" i="5" s="1"/>
  <c r="REP469" i="5" s="1"/>
  <c r="RER469" i="5" s="1"/>
  <c r="RET469" i="5" s="1"/>
  <c r="REV469" i="5" s="1"/>
  <c r="REX469" i="5" s="1"/>
  <c r="REZ469" i="5" s="1"/>
  <c r="RFB469" i="5" s="1"/>
  <c r="RFD469" i="5" s="1"/>
  <c r="RFF469" i="5" s="1"/>
  <c r="RFH469" i="5" s="1"/>
  <c r="RFJ469" i="5" s="1"/>
  <c r="RFL469" i="5" s="1"/>
  <c r="RFN469" i="5" s="1"/>
  <c r="RFP469" i="5" s="1"/>
  <c r="RFR469" i="5" s="1"/>
  <c r="RFT469" i="5" s="1"/>
  <c r="RFV469" i="5" s="1"/>
  <c r="RFX469" i="5" s="1"/>
  <c r="RFZ469" i="5" s="1"/>
  <c r="RGB469" i="5" s="1"/>
  <c r="RGD469" i="5" s="1"/>
  <c r="RGF469" i="5" s="1"/>
  <c r="RGH469" i="5" s="1"/>
  <c r="RGJ469" i="5" s="1"/>
  <c r="RGL469" i="5" s="1"/>
  <c r="RGN469" i="5" s="1"/>
  <c r="RGP469" i="5" s="1"/>
  <c r="RGR469" i="5" s="1"/>
  <c r="RGT469" i="5" s="1"/>
  <c r="RGV469" i="5" s="1"/>
  <c r="RGX469" i="5" s="1"/>
  <c r="RGZ469" i="5" s="1"/>
  <c r="RHB469" i="5" s="1"/>
  <c r="RHD469" i="5" s="1"/>
  <c r="RHF469" i="5" s="1"/>
  <c r="RHH469" i="5" s="1"/>
  <c r="RHJ469" i="5" s="1"/>
  <c r="RHL469" i="5" s="1"/>
  <c r="RHN469" i="5" s="1"/>
  <c r="RHP469" i="5" s="1"/>
  <c r="RHR469" i="5" s="1"/>
  <c r="RHT469" i="5" s="1"/>
  <c r="RHV469" i="5" s="1"/>
  <c r="RHX469" i="5" s="1"/>
  <c r="RHZ469" i="5" s="1"/>
  <c r="RIB469" i="5" s="1"/>
  <c r="RID469" i="5" s="1"/>
  <c r="RIF469" i="5" s="1"/>
  <c r="RIH469" i="5" s="1"/>
  <c r="RIJ469" i="5" s="1"/>
  <c r="RIL469" i="5" s="1"/>
  <c r="RIN469" i="5" s="1"/>
  <c r="RIP469" i="5" s="1"/>
  <c r="RIR469" i="5" s="1"/>
  <c r="RIT469" i="5" s="1"/>
  <c r="RIV469" i="5" s="1"/>
  <c r="RIX469" i="5" s="1"/>
  <c r="RIZ469" i="5" s="1"/>
  <c r="RJB469" i="5" s="1"/>
  <c r="RJD469" i="5" s="1"/>
  <c r="RJF469" i="5" s="1"/>
  <c r="RJH469" i="5" s="1"/>
  <c r="RJJ469" i="5" s="1"/>
  <c r="RJL469" i="5" s="1"/>
  <c r="RJN469" i="5" s="1"/>
  <c r="RJP469" i="5" s="1"/>
  <c r="RJR469" i="5" s="1"/>
  <c r="RJT469" i="5" s="1"/>
  <c r="RJV469" i="5" s="1"/>
  <c r="RJX469" i="5" s="1"/>
  <c r="RJZ469" i="5" s="1"/>
  <c r="RKB469" i="5" s="1"/>
  <c r="RKD469" i="5" s="1"/>
  <c r="RKF469" i="5" s="1"/>
  <c r="RKH469" i="5" s="1"/>
  <c r="RKJ469" i="5" s="1"/>
  <c r="RKL469" i="5" s="1"/>
  <c r="RKN469" i="5" s="1"/>
  <c r="RKP469" i="5" s="1"/>
  <c r="RKR469" i="5" s="1"/>
  <c r="RKT469" i="5" s="1"/>
  <c r="RKV469" i="5" s="1"/>
  <c r="RKX469" i="5" s="1"/>
  <c r="RKZ469" i="5" s="1"/>
  <c r="RLB469" i="5" s="1"/>
  <c r="RLD469" i="5" s="1"/>
  <c r="RLF469" i="5" s="1"/>
  <c r="RLH469" i="5" s="1"/>
  <c r="RLJ469" i="5" s="1"/>
  <c r="RLL469" i="5" s="1"/>
  <c r="RLN469" i="5" s="1"/>
  <c r="RLP469" i="5" s="1"/>
  <c r="RLR469" i="5" s="1"/>
  <c r="RLT469" i="5" s="1"/>
  <c r="RLV469" i="5" s="1"/>
  <c r="RLX469" i="5" s="1"/>
  <c r="RLZ469" i="5" s="1"/>
  <c r="RMB469" i="5" s="1"/>
  <c r="RMD469" i="5" s="1"/>
  <c r="RMF469" i="5" s="1"/>
  <c r="RMH469" i="5" s="1"/>
  <c r="RMJ469" i="5" s="1"/>
  <c r="RML469" i="5" s="1"/>
  <c r="RMN469" i="5" s="1"/>
  <c r="RMP469" i="5" s="1"/>
  <c r="RMR469" i="5" s="1"/>
  <c r="RMT469" i="5" s="1"/>
  <c r="RMV469" i="5" s="1"/>
  <c r="RMX469" i="5" s="1"/>
  <c r="RMZ469" i="5" s="1"/>
  <c r="RNB469" i="5" s="1"/>
  <c r="RND469" i="5" s="1"/>
  <c r="RNF469" i="5" s="1"/>
  <c r="RNH469" i="5" s="1"/>
  <c r="RNJ469" i="5" s="1"/>
  <c r="RNL469" i="5" s="1"/>
  <c r="RNN469" i="5" s="1"/>
  <c r="RNP469" i="5" s="1"/>
  <c r="RNR469" i="5" s="1"/>
  <c r="RNT469" i="5" s="1"/>
  <c r="RNV469" i="5" s="1"/>
  <c r="RNX469" i="5" s="1"/>
  <c r="RNZ469" i="5" s="1"/>
  <c r="ROB469" i="5" s="1"/>
  <c r="ROD469" i="5" s="1"/>
  <c r="ROF469" i="5" s="1"/>
  <c r="ROH469" i="5" s="1"/>
  <c r="ROJ469" i="5" s="1"/>
  <c r="ROL469" i="5" s="1"/>
  <c r="RON469" i="5" s="1"/>
  <c r="ROP469" i="5" s="1"/>
  <c r="ROR469" i="5" s="1"/>
  <c r="ROT469" i="5" s="1"/>
  <c r="ROV469" i="5" s="1"/>
  <c r="ROX469" i="5" s="1"/>
  <c r="ROZ469" i="5" s="1"/>
  <c r="RPB469" i="5" s="1"/>
  <c r="RPD469" i="5" s="1"/>
  <c r="RPF469" i="5" s="1"/>
  <c r="RPH469" i="5" s="1"/>
  <c r="RPJ469" i="5" s="1"/>
  <c r="RPL469" i="5" s="1"/>
  <c r="RPN469" i="5" s="1"/>
  <c r="RPP469" i="5" s="1"/>
  <c r="RPR469" i="5" s="1"/>
  <c r="RPT469" i="5" s="1"/>
  <c r="RPV469" i="5" s="1"/>
  <c r="RPX469" i="5" s="1"/>
  <c r="RPZ469" i="5" s="1"/>
  <c r="RQB469" i="5" s="1"/>
  <c r="RQD469" i="5" s="1"/>
  <c r="RQF469" i="5" s="1"/>
  <c r="RQH469" i="5" s="1"/>
  <c r="RQJ469" i="5" s="1"/>
  <c r="RQL469" i="5" s="1"/>
  <c r="RQN469" i="5" s="1"/>
  <c r="RQP469" i="5" s="1"/>
  <c r="RQR469" i="5" s="1"/>
  <c r="RQT469" i="5" s="1"/>
  <c r="RQV469" i="5" s="1"/>
  <c r="RQX469" i="5" s="1"/>
  <c r="RQZ469" i="5" s="1"/>
  <c r="RRB469" i="5" s="1"/>
  <c r="RRD469" i="5" s="1"/>
  <c r="RRF469" i="5" s="1"/>
  <c r="RRH469" i="5" s="1"/>
  <c r="RRJ469" i="5" s="1"/>
  <c r="RRL469" i="5" s="1"/>
  <c r="RRN469" i="5" s="1"/>
  <c r="RRP469" i="5" s="1"/>
  <c r="RRR469" i="5" s="1"/>
  <c r="RRT469" i="5" s="1"/>
  <c r="RRV469" i="5" s="1"/>
  <c r="RRX469" i="5" s="1"/>
  <c r="RRZ469" i="5" s="1"/>
  <c r="RSB469" i="5" s="1"/>
  <c r="RSD469" i="5" s="1"/>
  <c r="RSF469" i="5" s="1"/>
  <c r="RSH469" i="5" s="1"/>
  <c r="RSJ469" i="5" s="1"/>
  <c r="RSL469" i="5" s="1"/>
  <c r="RSN469" i="5" s="1"/>
  <c r="RSP469" i="5" s="1"/>
  <c r="RSR469" i="5" s="1"/>
  <c r="RST469" i="5" s="1"/>
  <c r="RSV469" i="5" s="1"/>
  <c r="RSX469" i="5" s="1"/>
  <c r="RSZ469" i="5" s="1"/>
  <c r="RTB469" i="5" s="1"/>
  <c r="RTD469" i="5" s="1"/>
  <c r="RTF469" i="5" s="1"/>
  <c r="RTH469" i="5" s="1"/>
  <c r="RTJ469" i="5" s="1"/>
  <c r="RTL469" i="5" s="1"/>
  <c r="RTN469" i="5" s="1"/>
  <c r="RTP469" i="5" s="1"/>
  <c r="RTR469" i="5" s="1"/>
  <c r="RTT469" i="5" s="1"/>
  <c r="RTV469" i="5" s="1"/>
  <c r="RTX469" i="5" s="1"/>
  <c r="RTZ469" i="5" s="1"/>
  <c r="RUB469" i="5" s="1"/>
  <c r="RUD469" i="5" s="1"/>
  <c r="RUF469" i="5" s="1"/>
  <c r="RUH469" i="5" s="1"/>
  <c r="RUJ469" i="5" s="1"/>
  <c r="RUL469" i="5" s="1"/>
  <c r="RUN469" i="5" s="1"/>
  <c r="RUP469" i="5" s="1"/>
  <c r="RUR469" i="5" s="1"/>
  <c r="RUT469" i="5" s="1"/>
  <c r="RUV469" i="5" s="1"/>
  <c r="RUX469" i="5" s="1"/>
  <c r="RUZ469" i="5" s="1"/>
  <c r="RVB469" i="5" s="1"/>
  <c r="RVD469" i="5" s="1"/>
  <c r="RVF469" i="5" s="1"/>
  <c r="RVH469" i="5" s="1"/>
  <c r="RVJ469" i="5" s="1"/>
  <c r="RVL469" i="5" s="1"/>
  <c r="RVN469" i="5" s="1"/>
  <c r="RVP469" i="5" s="1"/>
  <c r="RVR469" i="5" s="1"/>
  <c r="RVT469" i="5" s="1"/>
  <c r="RVV469" i="5" s="1"/>
  <c r="RVX469" i="5" s="1"/>
  <c r="RVZ469" i="5" s="1"/>
  <c r="RWB469" i="5" s="1"/>
  <c r="RWD469" i="5" s="1"/>
  <c r="RWF469" i="5" s="1"/>
  <c r="RWH469" i="5" s="1"/>
  <c r="RWJ469" i="5" s="1"/>
  <c r="RWL469" i="5" s="1"/>
  <c r="RWN469" i="5" s="1"/>
  <c r="RWP469" i="5" s="1"/>
  <c r="RWR469" i="5" s="1"/>
  <c r="RWT469" i="5" s="1"/>
  <c r="RWV469" i="5" s="1"/>
  <c r="RWX469" i="5" s="1"/>
  <c r="RWZ469" i="5" s="1"/>
  <c r="RXB469" i="5" s="1"/>
  <c r="RXD469" i="5" s="1"/>
  <c r="RXF469" i="5" s="1"/>
  <c r="RXH469" i="5" s="1"/>
  <c r="RXJ469" i="5" s="1"/>
  <c r="RXL469" i="5" s="1"/>
  <c r="RXN469" i="5" s="1"/>
  <c r="RXP469" i="5" s="1"/>
  <c r="RXR469" i="5" s="1"/>
  <c r="RXT469" i="5" s="1"/>
  <c r="RXV469" i="5" s="1"/>
  <c r="RXX469" i="5" s="1"/>
  <c r="RXZ469" i="5" s="1"/>
  <c r="RYB469" i="5" s="1"/>
  <c r="RYD469" i="5" s="1"/>
  <c r="RYF469" i="5" s="1"/>
  <c r="RYH469" i="5" s="1"/>
  <c r="RYJ469" i="5" s="1"/>
  <c r="RYL469" i="5" s="1"/>
  <c r="RYN469" i="5" s="1"/>
  <c r="RYP469" i="5" s="1"/>
  <c r="RYR469" i="5" s="1"/>
  <c r="RYT469" i="5" s="1"/>
  <c r="RYV469" i="5" s="1"/>
  <c r="RYX469" i="5" s="1"/>
  <c r="RYZ469" i="5" s="1"/>
  <c r="RZB469" i="5" s="1"/>
  <c r="RZD469" i="5" s="1"/>
  <c r="RZF469" i="5" s="1"/>
  <c r="RZH469" i="5" s="1"/>
  <c r="RZJ469" i="5" s="1"/>
  <c r="RZL469" i="5" s="1"/>
  <c r="RZN469" i="5" s="1"/>
  <c r="RZP469" i="5" s="1"/>
  <c r="RZR469" i="5" s="1"/>
  <c r="RZT469" i="5" s="1"/>
  <c r="RZV469" i="5" s="1"/>
  <c r="RZX469" i="5" s="1"/>
  <c r="RZZ469" i="5" s="1"/>
  <c r="SAB469" i="5" s="1"/>
  <c r="SAD469" i="5" s="1"/>
  <c r="SAF469" i="5" s="1"/>
  <c r="SAH469" i="5" s="1"/>
  <c r="SAJ469" i="5" s="1"/>
  <c r="SAL469" i="5" s="1"/>
  <c r="SAN469" i="5" s="1"/>
  <c r="SAP469" i="5" s="1"/>
  <c r="SAR469" i="5" s="1"/>
  <c r="SAT469" i="5" s="1"/>
  <c r="SAV469" i="5" s="1"/>
  <c r="SAX469" i="5" s="1"/>
  <c r="SAZ469" i="5" s="1"/>
  <c r="SBB469" i="5" s="1"/>
  <c r="SBD469" i="5" s="1"/>
  <c r="SBF469" i="5" s="1"/>
  <c r="SBH469" i="5" s="1"/>
  <c r="SBJ469" i="5" s="1"/>
  <c r="SBL469" i="5" s="1"/>
  <c r="SBN469" i="5" s="1"/>
  <c r="SBP469" i="5" s="1"/>
  <c r="SBR469" i="5" s="1"/>
  <c r="SBT469" i="5" s="1"/>
  <c r="SBV469" i="5" s="1"/>
  <c r="SBX469" i="5" s="1"/>
  <c r="SBZ469" i="5" s="1"/>
  <c r="SCB469" i="5" s="1"/>
  <c r="SCD469" i="5" s="1"/>
  <c r="SCF469" i="5" s="1"/>
  <c r="SCH469" i="5" s="1"/>
  <c r="SCJ469" i="5" s="1"/>
  <c r="SCL469" i="5" s="1"/>
  <c r="SCN469" i="5" s="1"/>
  <c r="SCP469" i="5" s="1"/>
  <c r="SCR469" i="5" s="1"/>
  <c r="SCT469" i="5" s="1"/>
  <c r="SCV469" i="5" s="1"/>
  <c r="SCX469" i="5" s="1"/>
  <c r="SCZ469" i="5" s="1"/>
  <c r="SDB469" i="5" s="1"/>
  <c r="SDD469" i="5" s="1"/>
  <c r="SDF469" i="5" s="1"/>
  <c r="SDH469" i="5" s="1"/>
  <c r="SDJ469" i="5" s="1"/>
  <c r="SDL469" i="5" s="1"/>
  <c r="SDN469" i="5" s="1"/>
  <c r="SDP469" i="5" s="1"/>
  <c r="SDR469" i="5" s="1"/>
  <c r="SDT469" i="5" s="1"/>
  <c r="SDV469" i="5" s="1"/>
  <c r="SDX469" i="5" s="1"/>
  <c r="SDZ469" i="5" s="1"/>
  <c r="SEB469" i="5" s="1"/>
  <c r="SED469" i="5" s="1"/>
  <c r="SEF469" i="5" s="1"/>
  <c r="SEH469" i="5" s="1"/>
  <c r="SEJ469" i="5" s="1"/>
  <c r="SEL469" i="5" s="1"/>
  <c r="SEN469" i="5" s="1"/>
  <c r="SEP469" i="5" s="1"/>
  <c r="SER469" i="5" s="1"/>
  <c r="SET469" i="5" s="1"/>
  <c r="SEV469" i="5" s="1"/>
  <c r="SEX469" i="5" s="1"/>
  <c r="SEZ469" i="5" s="1"/>
  <c r="SFB469" i="5" s="1"/>
  <c r="SFD469" i="5" s="1"/>
  <c r="SFF469" i="5" s="1"/>
  <c r="SFH469" i="5" s="1"/>
  <c r="SFJ469" i="5" s="1"/>
  <c r="SFL469" i="5" s="1"/>
  <c r="SFN469" i="5" s="1"/>
  <c r="SFP469" i="5" s="1"/>
  <c r="SFR469" i="5" s="1"/>
  <c r="SFT469" i="5" s="1"/>
  <c r="SFV469" i="5" s="1"/>
  <c r="SFX469" i="5" s="1"/>
  <c r="SFZ469" i="5" s="1"/>
  <c r="SGB469" i="5" s="1"/>
  <c r="SGD469" i="5" s="1"/>
  <c r="SGF469" i="5" s="1"/>
  <c r="SGH469" i="5" s="1"/>
  <c r="SGJ469" i="5" s="1"/>
  <c r="SGL469" i="5" s="1"/>
  <c r="SGN469" i="5" s="1"/>
  <c r="SGP469" i="5" s="1"/>
  <c r="SGR469" i="5" s="1"/>
  <c r="SGT469" i="5" s="1"/>
  <c r="SGV469" i="5" s="1"/>
  <c r="SGX469" i="5" s="1"/>
  <c r="SGZ469" i="5" s="1"/>
  <c r="SHB469" i="5" s="1"/>
  <c r="SHD469" i="5" s="1"/>
  <c r="SHF469" i="5" s="1"/>
  <c r="SHH469" i="5" s="1"/>
  <c r="SHJ469" i="5" s="1"/>
  <c r="SHL469" i="5" s="1"/>
  <c r="SHN469" i="5" s="1"/>
  <c r="SHP469" i="5" s="1"/>
  <c r="SHR469" i="5" s="1"/>
  <c r="SHT469" i="5" s="1"/>
  <c r="SHV469" i="5" s="1"/>
  <c r="SHX469" i="5" s="1"/>
  <c r="SHZ469" i="5" s="1"/>
  <c r="SIB469" i="5" s="1"/>
  <c r="SID469" i="5" s="1"/>
  <c r="SIF469" i="5" s="1"/>
  <c r="SIH469" i="5" s="1"/>
  <c r="SIJ469" i="5" s="1"/>
  <c r="SIL469" i="5" s="1"/>
  <c r="SIN469" i="5" s="1"/>
  <c r="SIP469" i="5" s="1"/>
  <c r="SIR469" i="5" s="1"/>
  <c r="SIT469" i="5" s="1"/>
  <c r="SIV469" i="5" s="1"/>
  <c r="SIX469" i="5" s="1"/>
  <c r="SIZ469" i="5" s="1"/>
  <c r="SJB469" i="5" s="1"/>
  <c r="SJD469" i="5" s="1"/>
  <c r="SJF469" i="5" s="1"/>
  <c r="SJH469" i="5" s="1"/>
  <c r="SJJ469" i="5" s="1"/>
  <c r="SJL469" i="5" s="1"/>
  <c r="SJN469" i="5" s="1"/>
  <c r="SJP469" i="5" s="1"/>
  <c r="SJR469" i="5" s="1"/>
  <c r="SJT469" i="5" s="1"/>
  <c r="SJV469" i="5" s="1"/>
  <c r="SJX469" i="5" s="1"/>
  <c r="SJZ469" i="5" s="1"/>
  <c r="SKB469" i="5" s="1"/>
  <c r="SKD469" i="5" s="1"/>
  <c r="SKF469" i="5" s="1"/>
  <c r="SKH469" i="5" s="1"/>
  <c r="SKJ469" i="5" s="1"/>
  <c r="SKL469" i="5" s="1"/>
  <c r="SKN469" i="5" s="1"/>
  <c r="SKP469" i="5" s="1"/>
  <c r="SKR469" i="5" s="1"/>
  <c r="SKT469" i="5" s="1"/>
  <c r="SKV469" i="5" s="1"/>
  <c r="SKX469" i="5" s="1"/>
  <c r="SKZ469" i="5" s="1"/>
  <c r="SLB469" i="5" s="1"/>
  <c r="SLD469" i="5" s="1"/>
  <c r="SLF469" i="5" s="1"/>
  <c r="SLH469" i="5" s="1"/>
  <c r="SLJ469" i="5" s="1"/>
  <c r="SLL469" i="5" s="1"/>
  <c r="SLN469" i="5" s="1"/>
  <c r="SLP469" i="5" s="1"/>
  <c r="SLR469" i="5" s="1"/>
  <c r="SLT469" i="5" s="1"/>
  <c r="SLV469" i="5" s="1"/>
  <c r="SLX469" i="5" s="1"/>
  <c r="SLZ469" i="5" s="1"/>
  <c r="SMB469" i="5" s="1"/>
  <c r="SMD469" i="5" s="1"/>
  <c r="SMF469" i="5" s="1"/>
  <c r="SMH469" i="5" s="1"/>
  <c r="SMJ469" i="5" s="1"/>
  <c r="SML469" i="5" s="1"/>
  <c r="SMN469" i="5" s="1"/>
  <c r="SMP469" i="5" s="1"/>
  <c r="SMR469" i="5" s="1"/>
  <c r="SMT469" i="5" s="1"/>
  <c r="SMV469" i="5" s="1"/>
  <c r="SMX469" i="5" s="1"/>
  <c r="SMZ469" i="5" s="1"/>
  <c r="SNB469" i="5" s="1"/>
  <c r="SND469" i="5" s="1"/>
  <c r="SNF469" i="5" s="1"/>
  <c r="SNH469" i="5" s="1"/>
  <c r="SNJ469" i="5" s="1"/>
  <c r="SNL469" i="5" s="1"/>
  <c r="SNN469" i="5" s="1"/>
  <c r="SNP469" i="5" s="1"/>
  <c r="SNR469" i="5" s="1"/>
  <c r="SNT469" i="5" s="1"/>
  <c r="SNV469" i="5" s="1"/>
  <c r="SNX469" i="5" s="1"/>
  <c r="SNZ469" i="5" s="1"/>
  <c r="SOB469" i="5" s="1"/>
  <c r="SOD469" i="5" s="1"/>
  <c r="SOF469" i="5" s="1"/>
  <c r="SOH469" i="5" s="1"/>
  <c r="SOJ469" i="5" s="1"/>
  <c r="SOL469" i="5" s="1"/>
  <c r="SON469" i="5" s="1"/>
  <c r="SOP469" i="5" s="1"/>
  <c r="SOR469" i="5" s="1"/>
  <c r="SOT469" i="5" s="1"/>
  <c r="SOV469" i="5" s="1"/>
  <c r="SOX469" i="5" s="1"/>
  <c r="SOZ469" i="5" s="1"/>
  <c r="SPB469" i="5" s="1"/>
  <c r="SPD469" i="5" s="1"/>
  <c r="SPF469" i="5" s="1"/>
  <c r="SPH469" i="5" s="1"/>
  <c r="SPJ469" i="5" s="1"/>
  <c r="SPL469" i="5" s="1"/>
  <c r="SPN469" i="5" s="1"/>
  <c r="SPP469" i="5" s="1"/>
  <c r="SPR469" i="5" s="1"/>
  <c r="SPT469" i="5" s="1"/>
  <c r="SPV469" i="5" s="1"/>
  <c r="SPX469" i="5" s="1"/>
  <c r="SPZ469" i="5" s="1"/>
  <c r="SQB469" i="5" s="1"/>
  <c r="SQD469" i="5" s="1"/>
  <c r="SQF469" i="5" s="1"/>
  <c r="SQH469" i="5" s="1"/>
  <c r="SQJ469" i="5" s="1"/>
  <c r="SQL469" i="5" s="1"/>
  <c r="SQN469" i="5" s="1"/>
  <c r="SQP469" i="5" s="1"/>
  <c r="SQR469" i="5" s="1"/>
  <c r="SQT469" i="5" s="1"/>
  <c r="SQV469" i="5" s="1"/>
  <c r="SQX469" i="5" s="1"/>
  <c r="SQZ469" i="5" s="1"/>
  <c r="SRB469" i="5" s="1"/>
  <c r="SRD469" i="5" s="1"/>
  <c r="SRF469" i="5" s="1"/>
  <c r="SRH469" i="5" s="1"/>
  <c r="SRJ469" i="5" s="1"/>
  <c r="SRL469" i="5" s="1"/>
  <c r="SRN469" i="5" s="1"/>
  <c r="SRP469" i="5" s="1"/>
  <c r="SRR469" i="5" s="1"/>
  <c r="SRT469" i="5" s="1"/>
  <c r="SRV469" i="5" s="1"/>
  <c r="SRX469" i="5" s="1"/>
  <c r="SRZ469" i="5" s="1"/>
  <c r="SSB469" i="5" s="1"/>
  <c r="SSD469" i="5" s="1"/>
  <c r="SSF469" i="5" s="1"/>
  <c r="SSH469" i="5" s="1"/>
  <c r="SSJ469" i="5" s="1"/>
  <c r="SSL469" i="5" s="1"/>
  <c r="SSN469" i="5" s="1"/>
  <c r="SSP469" i="5" s="1"/>
  <c r="SSR469" i="5" s="1"/>
  <c r="SST469" i="5" s="1"/>
  <c r="SSV469" i="5" s="1"/>
  <c r="SSX469" i="5" s="1"/>
  <c r="SSZ469" i="5" s="1"/>
  <c r="STB469" i="5" s="1"/>
  <c r="STD469" i="5" s="1"/>
  <c r="STF469" i="5" s="1"/>
  <c r="STH469" i="5" s="1"/>
  <c r="STJ469" i="5" s="1"/>
  <c r="STL469" i="5" s="1"/>
  <c r="STN469" i="5" s="1"/>
  <c r="STP469" i="5" s="1"/>
  <c r="STR469" i="5" s="1"/>
  <c r="STT469" i="5" s="1"/>
  <c r="STV469" i="5" s="1"/>
  <c r="STX469" i="5" s="1"/>
  <c r="STZ469" i="5" s="1"/>
  <c r="SUB469" i="5" s="1"/>
  <c r="SUD469" i="5" s="1"/>
  <c r="SUF469" i="5" s="1"/>
  <c r="SUH469" i="5" s="1"/>
  <c r="SUJ469" i="5" s="1"/>
  <c r="SUL469" i="5" s="1"/>
  <c r="SUN469" i="5" s="1"/>
  <c r="SUP469" i="5" s="1"/>
  <c r="SUR469" i="5" s="1"/>
  <c r="SUT469" i="5" s="1"/>
  <c r="SUV469" i="5" s="1"/>
  <c r="SUX469" i="5" s="1"/>
  <c r="SUZ469" i="5" s="1"/>
  <c r="SVB469" i="5" s="1"/>
  <c r="SVD469" i="5" s="1"/>
  <c r="SVF469" i="5" s="1"/>
  <c r="SVH469" i="5" s="1"/>
  <c r="SVJ469" i="5" s="1"/>
  <c r="SVL469" i="5" s="1"/>
  <c r="SVN469" i="5" s="1"/>
  <c r="SVP469" i="5" s="1"/>
  <c r="SVR469" i="5" s="1"/>
  <c r="SVT469" i="5" s="1"/>
  <c r="SVV469" i="5" s="1"/>
  <c r="SVX469" i="5" s="1"/>
  <c r="SVZ469" i="5" s="1"/>
  <c r="SWB469" i="5" s="1"/>
  <c r="SWD469" i="5" s="1"/>
  <c r="SWF469" i="5" s="1"/>
  <c r="SWH469" i="5" s="1"/>
  <c r="SWJ469" i="5" s="1"/>
  <c r="SWL469" i="5" s="1"/>
  <c r="SWN469" i="5" s="1"/>
  <c r="SWP469" i="5" s="1"/>
  <c r="SWR469" i="5" s="1"/>
  <c r="SWT469" i="5" s="1"/>
  <c r="SWV469" i="5" s="1"/>
  <c r="SWX469" i="5" s="1"/>
  <c r="SWZ469" i="5" s="1"/>
  <c r="SXB469" i="5" s="1"/>
  <c r="SXD469" i="5" s="1"/>
  <c r="SXF469" i="5" s="1"/>
  <c r="SXH469" i="5" s="1"/>
  <c r="SXJ469" i="5" s="1"/>
  <c r="SXL469" i="5" s="1"/>
  <c r="SXN469" i="5" s="1"/>
  <c r="SXP469" i="5" s="1"/>
  <c r="SXR469" i="5" s="1"/>
  <c r="SXT469" i="5" s="1"/>
  <c r="SXV469" i="5" s="1"/>
  <c r="SXX469" i="5" s="1"/>
  <c r="SXZ469" i="5" s="1"/>
  <c r="SYB469" i="5" s="1"/>
  <c r="SYD469" i="5" s="1"/>
  <c r="SYF469" i="5" s="1"/>
  <c r="SYH469" i="5" s="1"/>
  <c r="SYJ469" i="5" s="1"/>
  <c r="SYL469" i="5" s="1"/>
  <c r="SYN469" i="5" s="1"/>
  <c r="SYP469" i="5" s="1"/>
  <c r="SYR469" i="5" s="1"/>
  <c r="SYT469" i="5" s="1"/>
  <c r="SYV469" i="5" s="1"/>
  <c r="SYX469" i="5" s="1"/>
  <c r="SYZ469" i="5" s="1"/>
  <c r="SZB469" i="5" s="1"/>
  <c r="SZD469" i="5" s="1"/>
  <c r="SZF469" i="5" s="1"/>
  <c r="SZH469" i="5" s="1"/>
  <c r="SZJ469" i="5" s="1"/>
  <c r="SZL469" i="5" s="1"/>
  <c r="SZN469" i="5" s="1"/>
  <c r="SZP469" i="5" s="1"/>
  <c r="SZR469" i="5" s="1"/>
  <c r="SZT469" i="5" s="1"/>
  <c r="SZV469" i="5" s="1"/>
  <c r="SZX469" i="5" s="1"/>
  <c r="SZZ469" i="5" s="1"/>
  <c r="TAB469" i="5" s="1"/>
  <c r="TAD469" i="5" s="1"/>
  <c r="TAF469" i="5" s="1"/>
  <c r="TAH469" i="5" s="1"/>
  <c r="TAJ469" i="5" s="1"/>
  <c r="TAL469" i="5" s="1"/>
  <c r="TAN469" i="5" s="1"/>
  <c r="TAP469" i="5" s="1"/>
  <c r="TAR469" i="5" s="1"/>
  <c r="TAT469" i="5" s="1"/>
  <c r="TAV469" i="5" s="1"/>
  <c r="TAX469" i="5" s="1"/>
  <c r="TAZ469" i="5" s="1"/>
  <c r="TBB469" i="5" s="1"/>
  <c r="TBD469" i="5" s="1"/>
  <c r="TBF469" i="5" s="1"/>
  <c r="TBH469" i="5" s="1"/>
  <c r="TBJ469" i="5" s="1"/>
  <c r="TBL469" i="5" s="1"/>
  <c r="TBN469" i="5" s="1"/>
  <c r="TBP469" i="5" s="1"/>
  <c r="TBR469" i="5" s="1"/>
  <c r="TBT469" i="5" s="1"/>
  <c r="TBV469" i="5" s="1"/>
  <c r="TBX469" i="5" s="1"/>
  <c r="TBZ469" i="5" s="1"/>
  <c r="TCB469" i="5" s="1"/>
  <c r="TCD469" i="5" s="1"/>
  <c r="TCF469" i="5" s="1"/>
  <c r="TCH469" i="5" s="1"/>
  <c r="TCJ469" i="5" s="1"/>
  <c r="TCL469" i="5" s="1"/>
  <c r="TCN469" i="5" s="1"/>
  <c r="TCP469" i="5" s="1"/>
  <c r="TCR469" i="5" s="1"/>
  <c r="TCT469" i="5" s="1"/>
  <c r="TCV469" i="5" s="1"/>
  <c r="TCX469" i="5" s="1"/>
  <c r="TCZ469" i="5" s="1"/>
  <c r="TDB469" i="5" s="1"/>
  <c r="TDD469" i="5" s="1"/>
  <c r="TDF469" i="5" s="1"/>
  <c r="TDH469" i="5" s="1"/>
  <c r="TDJ469" i="5" s="1"/>
  <c r="TDL469" i="5" s="1"/>
  <c r="TDN469" i="5" s="1"/>
  <c r="TDP469" i="5" s="1"/>
  <c r="TDR469" i="5" s="1"/>
  <c r="TDT469" i="5" s="1"/>
  <c r="TDV469" i="5" s="1"/>
  <c r="TDX469" i="5" s="1"/>
  <c r="TDZ469" i="5" s="1"/>
  <c r="TEB469" i="5" s="1"/>
  <c r="TED469" i="5" s="1"/>
  <c r="TEF469" i="5" s="1"/>
  <c r="TEH469" i="5" s="1"/>
  <c r="TEJ469" i="5" s="1"/>
  <c r="TEL469" i="5" s="1"/>
  <c r="TEN469" i="5" s="1"/>
  <c r="TEP469" i="5" s="1"/>
  <c r="TER469" i="5" s="1"/>
  <c r="TET469" i="5" s="1"/>
  <c r="TEV469" i="5" s="1"/>
  <c r="TEX469" i="5" s="1"/>
  <c r="TEZ469" i="5" s="1"/>
  <c r="TFB469" i="5" s="1"/>
  <c r="TFD469" i="5" s="1"/>
  <c r="TFF469" i="5" s="1"/>
  <c r="TFH469" i="5" s="1"/>
  <c r="TFJ469" i="5" s="1"/>
  <c r="TFL469" i="5" s="1"/>
  <c r="TFN469" i="5" s="1"/>
  <c r="TFP469" i="5" s="1"/>
  <c r="TFR469" i="5" s="1"/>
  <c r="TFT469" i="5" s="1"/>
  <c r="TFV469" i="5" s="1"/>
  <c r="TFX469" i="5" s="1"/>
  <c r="TFZ469" i="5" s="1"/>
  <c r="TGB469" i="5" s="1"/>
  <c r="TGD469" i="5" s="1"/>
  <c r="TGF469" i="5" s="1"/>
  <c r="TGH469" i="5" s="1"/>
  <c r="TGJ469" i="5" s="1"/>
  <c r="TGL469" i="5" s="1"/>
  <c r="TGN469" i="5" s="1"/>
  <c r="TGP469" i="5" s="1"/>
  <c r="TGR469" i="5" s="1"/>
  <c r="TGT469" i="5" s="1"/>
  <c r="TGV469" i="5" s="1"/>
  <c r="TGX469" i="5" s="1"/>
  <c r="TGZ469" i="5" s="1"/>
  <c r="THB469" i="5" s="1"/>
  <c r="THD469" i="5" s="1"/>
  <c r="THF469" i="5" s="1"/>
  <c r="THH469" i="5" s="1"/>
  <c r="THJ469" i="5" s="1"/>
  <c r="THL469" i="5" s="1"/>
  <c r="THN469" i="5" s="1"/>
  <c r="THP469" i="5" s="1"/>
  <c r="THR469" i="5" s="1"/>
  <c r="THT469" i="5" s="1"/>
  <c r="THV469" i="5" s="1"/>
  <c r="THX469" i="5" s="1"/>
  <c r="THZ469" i="5" s="1"/>
  <c r="TIB469" i="5" s="1"/>
  <c r="TID469" i="5" s="1"/>
  <c r="TIF469" i="5" s="1"/>
  <c r="TIH469" i="5" s="1"/>
  <c r="TIJ469" i="5" s="1"/>
  <c r="TIL469" i="5" s="1"/>
  <c r="TIN469" i="5" s="1"/>
  <c r="TIP469" i="5" s="1"/>
  <c r="TIR469" i="5" s="1"/>
  <c r="TIT469" i="5" s="1"/>
  <c r="TIV469" i="5" s="1"/>
  <c r="TIX469" i="5" s="1"/>
  <c r="TIZ469" i="5" s="1"/>
  <c r="TJB469" i="5" s="1"/>
  <c r="TJD469" i="5" s="1"/>
  <c r="TJF469" i="5" s="1"/>
  <c r="TJH469" i="5" s="1"/>
  <c r="TJJ469" i="5" s="1"/>
  <c r="TJL469" i="5" s="1"/>
  <c r="TJN469" i="5" s="1"/>
  <c r="TJP469" i="5" s="1"/>
  <c r="TJR469" i="5" s="1"/>
  <c r="TJT469" i="5" s="1"/>
  <c r="TJV469" i="5" s="1"/>
  <c r="TJX469" i="5" s="1"/>
  <c r="TJZ469" i="5" s="1"/>
  <c r="TKB469" i="5" s="1"/>
  <c r="TKD469" i="5" s="1"/>
  <c r="TKF469" i="5" s="1"/>
  <c r="TKH469" i="5" s="1"/>
  <c r="TKJ469" i="5" s="1"/>
  <c r="TKL469" i="5" s="1"/>
  <c r="TKN469" i="5" s="1"/>
  <c r="TKP469" i="5" s="1"/>
  <c r="TKR469" i="5" s="1"/>
  <c r="TKT469" i="5" s="1"/>
  <c r="TKV469" i="5" s="1"/>
  <c r="TKX469" i="5" s="1"/>
  <c r="TKZ469" i="5" s="1"/>
  <c r="TLB469" i="5" s="1"/>
  <c r="TLD469" i="5" s="1"/>
  <c r="TLF469" i="5" s="1"/>
  <c r="TLH469" i="5" s="1"/>
  <c r="TLJ469" i="5" s="1"/>
  <c r="TLL469" i="5" s="1"/>
  <c r="TLN469" i="5" s="1"/>
  <c r="TLP469" i="5" s="1"/>
  <c r="TLR469" i="5" s="1"/>
  <c r="TLT469" i="5" s="1"/>
  <c r="TLV469" i="5" s="1"/>
  <c r="TLX469" i="5" s="1"/>
  <c r="TLZ469" i="5" s="1"/>
  <c r="TMB469" i="5" s="1"/>
  <c r="TMD469" i="5" s="1"/>
  <c r="TMF469" i="5" s="1"/>
  <c r="TMH469" i="5" s="1"/>
  <c r="TMJ469" i="5" s="1"/>
  <c r="TML469" i="5" s="1"/>
  <c r="TMN469" i="5" s="1"/>
  <c r="TMP469" i="5" s="1"/>
  <c r="TMR469" i="5" s="1"/>
  <c r="TMT469" i="5" s="1"/>
  <c r="TMV469" i="5" s="1"/>
  <c r="TMX469" i="5" s="1"/>
  <c r="TMZ469" i="5" s="1"/>
  <c r="TNB469" i="5" s="1"/>
  <c r="TND469" i="5" s="1"/>
  <c r="TNF469" i="5" s="1"/>
  <c r="TNH469" i="5" s="1"/>
  <c r="TNJ469" i="5" s="1"/>
  <c r="TNL469" i="5" s="1"/>
  <c r="TNN469" i="5" s="1"/>
  <c r="TNP469" i="5" s="1"/>
  <c r="TNR469" i="5" s="1"/>
  <c r="TNT469" i="5" s="1"/>
  <c r="TNV469" i="5" s="1"/>
  <c r="TNX469" i="5" s="1"/>
  <c r="TNZ469" i="5" s="1"/>
  <c r="TOB469" i="5" s="1"/>
  <c r="TOD469" i="5" s="1"/>
  <c r="TOF469" i="5" s="1"/>
  <c r="TOH469" i="5" s="1"/>
  <c r="TOJ469" i="5" s="1"/>
  <c r="TOL469" i="5" s="1"/>
  <c r="TON469" i="5" s="1"/>
  <c r="TOP469" i="5" s="1"/>
  <c r="TOR469" i="5" s="1"/>
  <c r="TOT469" i="5" s="1"/>
  <c r="TOV469" i="5" s="1"/>
  <c r="TOX469" i="5" s="1"/>
  <c r="TOZ469" i="5" s="1"/>
  <c r="TPB469" i="5" s="1"/>
  <c r="TPD469" i="5" s="1"/>
  <c r="TPF469" i="5" s="1"/>
  <c r="TPH469" i="5" s="1"/>
  <c r="TPJ469" i="5" s="1"/>
  <c r="TPL469" i="5" s="1"/>
  <c r="TPN469" i="5" s="1"/>
  <c r="TPP469" i="5" s="1"/>
  <c r="TPR469" i="5" s="1"/>
  <c r="TPT469" i="5" s="1"/>
  <c r="TPV469" i="5" s="1"/>
  <c r="TPX469" i="5" s="1"/>
  <c r="TPZ469" i="5" s="1"/>
  <c r="TQB469" i="5" s="1"/>
  <c r="TQD469" i="5" s="1"/>
  <c r="TQF469" i="5" s="1"/>
  <c r="TQH469" i="5" s="1"/>
  <c r="TQJ469" i="5" s="1"/>
  <c r="TQL469" i="5" s="1"/>
  <c r="TQN469" i="5" s="1"/>
  <c r="TQP469" i="5" s="1"/>
  <c r="TQR469" i="5" s="1"/>
  <c r="TQT469" i="5" s="1"/>
  <c r="TQV469" i="5" s="1"/>
  <c r="TQX469" i="5" s="1"/>
  <c r="TQZ469" i="5" s="1"/>
  <c r="TRB469" i="5" s="1"/>
  <c r="TRD469" i="5" s="1"/>
  <c r="TRF469" i="5" s="1"/>
  <c r="TRH469" i="5" s="1"/>
  <c r="TRJ469" i="5" s="1"/>
  <c r="TRL469" i="5" s="1"/>
  <c r="TRN469" i="5" s="1"/>
  <c r="TRP469" i="5" s="1"/>
  <c r="TRR469" i="5" s="1"/>
  <c r="TRT469" i="5" s="1"/>
  <c r="TRV469" i="5" s="1"/>
  <c r="TRX469" i="5" s="1"/>
  <c r="TRZ469" i="5" s="1"/>
  <c r="TSB469" i="5" s="1"/>
  <c r="TSD469" i="5" s="1"/>
  <c r="TSF469" i="5" s="1"/>
  <c r="TSH469" i="5" s="1"/>
  <c r="TSJ469" i="5" s="1"/>
  <c r="TSL469" i="5" s="1"/>
  <c r="TSN469" i="5" s="1"/>
  <c r="TSP469" i="5" s="1"/>
  <c r="TSR469" i="5" s="1"/>
  <c r="TST469" i="5" s="1"/>
  <c r="TSV469" i="5" s="1"/>
  <c r="TSX469" i="5" s="1"/>
  <c r="TSZ469" i="5" s="1"/>
  <c r="TTB469" i="5" s="1"/>
  <c r="TTD469" i="5" s="1"/>
  <c r="TTF469" i="5" s="1"/>
  <c r="TTH469" i="5" s="1"/>
  <c r="TTJ469" i="5" s="1"/>
  <c r="TTL469" i="5" s="1"/>
  <c r="TTN469" i="5" s="1"/>
  <c r="TTP469" i="5" s="1"/>
  <c r="TTR469" i="5" s="1"/>
  <c r="TTT469" i="5" s="1"/>
  <c r="TTV469" i="5" s="1"/>
  <c r="TTX469" i="5" s="1"/>
  <c r="TTZ469" i="5" s="1"/>
  <c r="TUB469" i="5" s="1"/>
  <c r="TUD469" i="5" s="1"/>
  <c r="TUF469" i="5" s="1"/>
  <c r="TUH469" i="5" s="1"/>
  <c r="TUJ469" i="5" s="1"/>
  <c r="TUL469" i="5" s="1"/>
  <c r="TUN469" i="5" s="1"/>
  <c r="TUP469" i="5" s="1"/>
  <c r="TUR469" i="5" s="1"/>
  <c r="TUT469" i="5" s="1"/>
  <c r="TUV469" i="5" s="1"/>
  <c r="TUX469" i="5" s="1"/>
  <c r="TUZ469" i="5" s="1"/>
  <c r="TVB469" i="5" s="1"/>
  <c r="TVD469" i="5" s="1"/>
  <c r="TVF469" i="5" s="1"/>
  <c r="TVH469" i="5" s="1"/>
  <c r="TVJ469" i="5" s="1"/>
  <c r="TVL469" i="5" s="1"/>
  <c r="TVN469" i="5" s="1"/>
  <c r="TVP469" i="5" s="1"/>
  <c r="TVR469" i="5" s="1"/>
  <c r="TVT469" i="5" s="1"/>
  <c r="TVV469" i="5" s="1"/>
  <c r="TVX469" i="5" s="1"/>
  <c r="TVZ469" i="5" s="1"/>
  <c r="TWB469" i="5" s="1"/>
  <c r="TWD469" i="5" s="1"/>
  <c r="TWF469" i="5" s="1"/>
  <c r="TWH469" i="5" s="1"/>
  <c r="TWJ469" i="5" s="1"/>
  <c r="TWL469" i="5" s="1"/>
  <c r="TWN469" i="5" s="1"/>
  <c r="TWP469" i="5" s="1"/>
  <c r="TWR469" i="5" s="1"/>
  <c r="TWT469" i="5" s="1"/>
  <c r="TWV469" i="5" s="1"/>
  <c r="TWX469" i="5" s="1"/>
  <c r="TWZ469" i="5" s="1"/>
  <c r="TXB469" i="5" s="1"/>
  <c r="TXD469" i="5" s="1"/>
  <c r="TXF469" i="5" s="1"/>
  <c r="TXH469" i="5" s="1"/>
  <c r="TXJ469" i="5" s="1"/>
  <c r="TXL469" i="5" s="1"/>
  <c r="TXN469" i="5" s="1"/>
  <c r="TXP469" i="5" s="1"/>
  <c r="TXR469" i="5" s="1"/>
  <c r="TXT469" i="5" s="1"/>
  <c r="TXV469" i="5" s="1"/>
  <c r="TXX469" i="5" s="1"/>
  <c r="TXZ469" i="5" s="1"/>
  <c r="TYB469" i="5" s="1"/>
  <c r="TYD469" i="5" s="1"/>
  <c r="TYF469" i="5" s="1"/>
  <c r="TYH469" i="5" s="1"/>
  <c r="TYJ469" i="5" s="1"/>
  <c r="TYL469" i="5" s="1"/>
  <c r="TYN469" i="5" s="1"/>
  <c r="TYP469" i="5" s="1"/>
  <c r="TYR469" i="5" s="1"/>
  <c r="TYT469" i="5" s="1"/>
  <c r="TYV469" i="5" s="1"/>
  <c r="TYX469" i="5" s="1"/>
  <c r="TYZ469" i="5" s="1"/>
  <c r="TZB469" i="5" s="1"/>
  <c r="TZD469" i="5" s="1"/>
  <c r="TZF469" i="5" s="1"/>
  <c r="TZH469" i="5" s="1"/>
  <c r="TZJ469" i="5" s="1"/>
  <c r="TZL469" i="5" s="1"/>
  <c r="TZN469" i="5" s="1"/>
  <c r="TZP469" i="5" s="1"/>
  <c r="TZR469" i="5" s="1"/>
  <c r="TZT469" i="5" s="1"/>
  <c r="TZV469" i="5" s="1"/>
  <c r="TZX469" i="5" s="1"/>
  <c r="TZZ469" i="5" s="1"/>
  <c r="UAB469" i="5" s="1"/>
  <c r="UAD469" i="5" s="1"/>
  <c r="UAF469" i="5" s="1"/>
  <c r="UAH469" i="5" s="1"/>
  <c r="UAJ469" i="5" s="1"/>
  <c r="UAL469" i="5" s="1"/>
  <c r="UAN469" i="5" s="1"/>
  <c r="UAP469" i="5" s="1"/>
  <c r="UAR469" i="5" s="1"/>
  <c r="UAT469" i="5" s="1"/>
  <c r="UAV469" i="5" s="1"/>
  <c r="UAX469" i="5" s="1"/>
  <c r="UAZ469" i="5" s="1"/>
  <c r="UBB469" i="5" s="1"/>
  <c r="UBD469" i="5" s="1"/>
  <c r="UBF469" i="5" s="1"/>
  <c r="UBH469" i="5" s="1"/>
  <c r="UBJ469" i="5" s="1"/>
  <c r="UBL469" i="5" s="1"/>
  <c r="UBN469" i="5" s="1"/>
  <c r="UBP469" i="5" s="1"/>
  <c r="UBR469" i="5" s="1"/>
  <c r="UBT469" i="5" s="1"/>
  <c r="UBV469" i="5" s="1"/>
  <c r="UBX469" i="5" s="1"/>
  <c r="UBZ469" i="5" s="1"/>
  <c r="UCB469" i="5" s="1"/>
  <c r="UCD469" i="5" s="1"/>
  <c r="UCF469" i="5" s="1"/>
  <c r="UCH469" i="5" s="1"/>
  <c r="UCJ469" i="5" s="1"/>
  <c r="UCL469" i="5" s="1"/>
  <c r="UCN469" i="5" s="1"/>
  <c r="UCP469" i="5" s="1"/>
  <c r="UCR469" i="5" s="1"/>
  <c r="UCT469" i="5" s="1"/>
  <c r="UCV469" i="5" s="1"/>
  <c r="UCX469" i="5" s="1"/>
  <c r="UCZ469" i="5" s="1"/>
  <c r="UDB469" i="5" s="1"/>
  <c r="UDD469" i="5" s="1"/>
  <c r="UDF469" i="5" s="1"/>
  <c r="UDH469" i="5" s="1"/>
  <c r="UDJ469" i="5" s="1"/>
  <c r="UDL469" i="5" s="1"/>
  <c r="UDN469" i="5" s="1"/>
  <c r="UDP469" i="5" s="1"/>
  <c r="UDR469" i="5" s="1"/>
  <c r="UDT469" i="5" s="1"/>
  <c r="UDV469" i="5" s="1"/>
  <c r="UDX469" i="5" s="1"/>
  <c r="UDZ469" i="5" s="1"/>
  <c r="UEB469" i="5" s="1"/>
  <c r="UED469" i="5" s="1"/>
  <c r="UEF469" i="5" s="1"/>
  <c r="UEH469" i="5" s="1"/>
  <c r="UEJ469" i="5" s="1"/>
  <c r="UEL469" i="5" s="1"/>
  <c r="UEN469" i="5" s="1"/>
  <c r="UEP469" i="5" s="1"/>
  <c r="UER469" i="5" s="1"/>
  <c r="UET469" i="5" s="1"/>
  <c r="UEV469" i="5" s="1"/>
  <c r="UEX469" i="5" s="1"/>
  <c r="UEZ469" i="5" s="1"/>
  <c r="UFB469" i="5" s="1"/>
  <c r="UFD469" i="5" s="1"/>
  <c r="UFF469" i="5" s="1"/>
  <c r="UFH469" i="5" s="1"/>
  <c r="UFJ469" i="5" s="1"/>
  <c r="UFL469" i="5" s="1"/>
  <c r="UFN469" i="5" s="1"/>
  <c r="UFP469" i="5" s="1"/>
  <c r="UFR469" i="5" s="1"/>
  <c r="UFT469" i="5" s="1"/>
  <c r="UFV469" i="5" s="1"/>
  <c r="UFX469" i="5" s="1"/>
  <c r="UFZ469" i="5" s="1"/>
  <c r="UGB469" i="5" s="1"/>
  <c r="UGD469" i="5" s="1"/>
  <c r="UGF469" i="5" s="1"/>
  <c r="UGH469" i="5" s="1"/>
  <c r="UGJ469" i="5" s="1"/>
  <c r="UGL469" i="5" s="1"/>
  <c r="UGN469" i="5" s="1"/>
  <c r="UGP469" i="5" s="1"/>
  <c r="UGR469" i="5" s="1"/>
  <c r="UGT469" i="5" s="1"/>
  <c r="UGV469" i="5" s="1"/>
  <c r="UGX469" i="5" s="1"/>
  <c r="UGZ469" i="5" s="1"/>
  <c r="UHB469" i="5" s="1"/>
  <c r="UHD469" i="5" s="1"/>
  <c r="UHF469" i="5" s="1"/>
  <c r="UHH469" i="5" s="1"/>
  <c r="UHJ469" i="5" s="1"/>
  <c r="UHL469" i="5" s="1"/>
  <c r="UHN469" i="5" s="1"/>
  <c r="UHP469" i="5" s="1"/>
  <c r="UHR469" i="5" s="1"/>
  <c r="UHT469" i="5" s="1"/>
  <c r="UHV469" i="5" s="1"/>
  <c r="UHX469" i="5" s="1"/>
  <c r="UHZ469" i="5" s="1"/>
  <c r="UIB469" i="5" s="1"/>
  <c r="UID469" i="5" s="1"/>
  <c r="UIF469" i="5" s="1"/>
  <c r="UIH469" i="5" s="1"/>
  <c r="UIJ469" i="5" s="1"/>
  <c r="UIL469" i="5" s="1"/>
  <c r="UIN469" i="5" s="1"/>
  <c r="UIP469" i="5" s="1"/>
  <c r="UIR469" i="5" s="1"/>
  <c r="UIT469" i="5" s="1"/>
  <c r="UIV469" i="5" s="1"/>
  <c r="UIX469" i="5" s="1"/>
  <c r="UIZ469" i="5" s="1"/>
  <c r="UJB469" i="5" s="1"/>
  <c r="UJD469" i="5" s="1"/>
  <c r="UJF469" i="5" s="1"/>
  <c r="UJH469" i="5" s="1"/>
  <c r="UJJ469" i="5" s="1"/>
  <c r="UJL469" i="5" s="1"/>
  <c r="UJN469" i="5" s="1"/>
  <c r="UJP469" i="5" s="1"/>
  <c r="UJR469" i="5" s="1"/>
  <c r="UJT469" i="5" s="1"/>
  <c r="UJV469" i="5" s="1"/>
  <c r="UJX469" i="5" s="1"/>
  <c r="UJZ469" i="5" s="1"/>
  <c r="UKB469" i="5" s="1"/>
  <c r="UKD469" i="5" s="1"/>
  <c r="UKF469" i="5" s="1"/>
  <c r="UKH469" i="5" s="1"/>
  <c r="UKJ469" i="5" s="1"/>
  <c r="UKL469" i="5" s="1"/>
  <c r="UKN469" i="5" s="1"/>
  <c r="UKP469" i="5" s="1"/>
  <c r="UKR469" i="5" s="1"/>
  <c r="UKT469" i="5" s="1"/>
  <c r="UKV469" i="5" s="1"/>
  <c r="UKX469" i="5" s="1"/>
  <c r="UKZ469" i="5" s="1"/>
  <c r="ULB469" i="5" s="1"/>
  <c r="ULD469" i="5" s="1"/>
  <c r="ULF469" i="5" s="1"/>
  <c r="ULH469" i="5" s="1"/>
  <c r="ULJ469" i="5" s="1"/>
  <c r="ULL469" i="5" s="1"/>
  <c r="ULN469" i="5" s="1"/>
  <c r="ULP469" i="5" s="1"/>
  <c r="ULR469" i="5" s="1"/>
  <c r="ULT469" i="5" s="1"/>
  <c r="ULV469" i="5" s="1"/>
  <c r="ULX469" i="5" s="1"/>
  <c r="ULZ469" i="5" s="1"/>
  <c r="UMB469" i="5" s="1"/>
  <c r="UMD469" i="5" s="1"/>
  <c r="UMF469" i="5" s="1"/>
  <c r="UMH469" i="5" s="1"/>
  <c r="UMJ469" i="5" s="1"/>
  <c r="UML469" i="5" s="1"/>
  <c r="UMN469" i="5" s="1"/>
  <c r="UMP469" i="5" s="1"/>
  <c r="UMR469" i="5" s="1"/>
  <c r="UMT469" i="5" s="1"/>
  <c r="UMV469" i="5" s="1"/>
  <c r="UMX469" i="5" s="1"/>
  <c r="UMZ469" i="5" s="1"/>
  <c r="UNB469" i="5" s="1"/>
  <c r="UND469" i="5" s="1"/>
  <c r="UNF469" i="5" s="1"/>
  <c r="UNH469" i="5" s="1"/>
  <c r="UNJ469" i="5" s="1"/>
  <c r="UNL469" i="5" s="1"/>
  <c r="UNN469" i="5" s="1"/>
  <c r="UNP469" i="5" s="1"/>
  <c r="UNR469" i="5" s="1"/>
  <c r="UNT469" i="5" s="1"/>
  <c r="UNV469" i="5" s="1"/>
  <c r="UNX469" i="5" s="1"/>
  <c r="UNZ469" i="5" s="1"/>
  <c r="UOB469" i="5" s="1"/>
  <c r="UOD469" i="5" s="1"/>
  <c r="UOF469" i="5" s="1"/>
  <c r="UOH469" i="5" s="1"/>
  <c r="UOJ469" i="5" s="1"/>
  <c r="UOL469" i="5" s="1"/>
  <c r="UON469" i="5" s="1"/>
  <c r="UOP469" i="5" s="1"/>
  <c r="UOR469" i="5" s="1"/>
  <c r="UOT469" i="5" s="1"/>
  <c r="UOV469" i="5" s="1"/>
  <c r="UOX469" i="5" s="1"/>
  <c r="UOZ469" i="5" s="1"/>
  <c r="UPB469" i="5" s="1"/>
  <c r="UPD469" i="5" s="1"/>
  <c r="UPF469" i="5" s="1"/>
  <c r="UPH469" i="5" s="1"/>
  <c r="UPJ469" i="5" s="1"/>
  <c r="UPL469" i="5" s="1"/>
  <c r="UPN469" i="5" s="1"/>
  <c r="UPP469" i="5" s="1"/>
  <c r="UPR469" i="5" s="1"/>
  <c r="UPT469" i="5" s="1"/>
  <c r="UPV469" i="5" s="1"/>
  <c r="UPX469" i="5" s="1"/>
  <c r="UPZ469" i="5" s="1"/>
  <c r="UQB469" i="5" s="1"/>
  <c r="UQD469" i="5" s="1"/>
  <c r="UQF469" i="5" s="1"/>
  <c r="UQH469" i="5" s="1"/>
  <c r="UQJ469" i="5" s="1"/>
  <c r="UQL469" i="5" s="1"/>
  <c r="UQN469" i="5" s="1"/>
  <c r="UQP469" i="5" s="1"/>
  <c r="UQR469" i="5" s="1"/>
  <c r="UQT469" i="5" s="1"/>
  <c r="UQV469" i="5" s="1"/>
  <c r="UQX469" i="5" s="1"/>
  <c r="UQZ469" i="5" s="1"/>
  <c r="URB469" i="5" s="1"/>
  <c r="URD469" i="5" s="1"/>
  <c r="URF469" i="5" s="1"/>
  <c r="URH469" i="5" s="1"/>
  <c r="URJ469" i="5" s="1"/>
  <c r="URL469" i="5" s="1"/>
  <c r="URN469" i="5" s="1"/>
  <c r="URP469" i="5" s="1"/>
  <c r="URR469" i="5" s="1"/>
  <c r="URT469" i="5" s="1"/>
  <c r="URV469" i="5" s="1"/>
  <c r="URX469" i="5" s="1"/>
  <c r="URZ469" i="5" s="1"/>
  <c r="USB469" i="5" s="1"/>
  <c r="USD469" i="5" s="1"/>
  <c r="USF469" i="5" s="1"/>
  <c r="USH469" i="5" s="1"/>
  <c r="USJ469" i="5" s="1"/>
  <c r="USL469" i="5" s="1"/>
  <c r="USN469" i="5" s="1"/>
  <c r="USP469" i="5" s="1"/>
  <c r="USR469" i="5" s="1"/>
  <c r="UST469" i="5" s="1"/>
  <c r="USV469" i="5" s="1"/>
  <c r="USX469" i="5" s="1"/>
  <c r="USZ469" i="5" s="1"/>
  <c r="UTB469" i="5" s="1"/>
  <c r="UTD469" i="5" s="1"/>
  <c r="UTF469" i="5" s="1"/>
  <c r="UTH469" i="5" s="1"/>
  <c r="UTJ469" i="5" s="1"/>
  <c r="UTL469" i="5" s="1"/>
  <c r="UTN469" i="5" s="1"/>
  <c r="UTP469" i="5" s="1"/>
  <c r="UTR469" i="5" s="1"/>
  <c r="UTT469" i="5" s="1"/>
  <c r="UTV469" i="5" s="1"/>
  <c r="UTX469" i="5" s="1"/>
  <c r="UTZ469" i="5" s="1"/>
  <c r="UUB469" i="5" s="1"/>
  <c r="UUD469" i="5" s="1"/>
  <c r="UUF469" i="5" s="1"/>
  <c r="UUH469" i="5" s="1"/>
  <c r="UUJ469" i="5" s="1"/>
  <c r="UUL469" i="5" s="1"/>
  <c r="UUN469" i="5" s="1"/>
  <c r="UUP469" i="5" s="1"/>
  <c r="UUR469" i="5" s="1"/>
  <c r="UUT469" i="5" s="1"/>
  <c r="UUV469" i="5" s="1"/>
  <c r="UUX469" i="5" s="1"/>
  <c r="UUZ469" i="5" s="1"/>
  <c r="UVB469" i="5" s="1"/>
  <c r="UVD469" i="5" s="1"/>
  <c r="UVF469" i="5" s="1"/>
  <c r="UVH469" i="5" s="1"/>
  <c r="UVJ469" i="5" s="1"/>
  <c r="UVL469" i="5" s="1"/>
  <c r="UVN469" i="5" s="1"/>
  <c r="UVP469" i="5" s="1"/>
  <c r="UVR469" i="5" s="1"/>
  <c r="UVT469" i="5" s="1"/>
  <c r="UVV469" i="5" s="1"/>
  <c r="UVX469" i="5" s="1"/>
  <c r="UVZ469" i="5" s="1"/>
  <c r="UWB469" i="5" s="1"/>
  <c r="UWD469" i="5" s="1"/>
  <c r="UWF469" i="5" s="1"/>
  <c r="UWH469" i="5" s="1"/>
  <c r="UWJ469" i="5" s="1"/>
  <c r="UWL469" i="5" s="1"/>
  <c r="UWN469" i="5" s="1"/>
  <c r="UWP469" i="5" s="1"/>
  <c r="UWR469" i="5" s="1"/>
  <c r="UWT469" i="5" s="1"/>
  <c r="UWV469" i="5" s="1"/>
  <c r="UWX469" i="5" s="1"/>
  <c r="UWZ469" i="5" s="1"/>
  <c r="UXB469" i="5" s="1"/>
  <c r="UXD469" i="5" s="1"/>
  <c r="UXF469" i="5" s="1"/>
  <c r="UXH469" i="5" s="1"/>
  <c r="UXJ469" i="5" s="1"/>
  <c r="UXL469" i="5" s="1"/>
  <c r="UXN469" i="5" s="1"/>
  <c r="UXP469" i="5" s="1"/>
  <c r="UXR469" i="5" s="1"/>
  <c r="UXT469" i="5" s="1"/>
  <c r="UXV469" i="5" s="1"/>
  <c r="UXX469" i="5" s="1"/>
  <c r="UXZ469" i="5" s="1"/>
  <c r="UYB469" i="5" s="1"/>
  <c r="UYD469" i="5" s="1"/>
  <c r="UYF469" i="5" s="1"/>
  <c r="UYH469" i="5" s="1"/>
  <c r="UYJ469" i="5" s="1"/>
  <c r="UYL469" i="5" s="1"/>
  <c r="UYN469" i="5" s="1"/>
  <c r="UYP469" i="5" s="1"/>
  <c r="UYR469" i="5" s="1"/>
  <c r="UYT469" i="5" s="1"/>
  <c r="UYV469" i="5" s="1"/>
  <c r="UYX469" i="5" s="1"/>
  <c r="UYZ469" i="5" s="1"/>
  <c r="UZB469" i="5" s="1"/>
  <c r="UZD469" i="5" s="1"/>
  <c r="UZF469" i="5" s="1"/>
  <c r="UZH469" i="5" s="1"/>
  <c r="UZJ469" i="5" s="1"/>
  <c r="UZL469" i="5" s="1"/>
  <c r="UZN469" i="5" s="1"/>
  <c r="UZP469" i="5" s="1"/>
  <c r="UZR469" i="5" s="1"/>
  <c r="UZT469" i="5" s="1"/>
  <c r="UZV469" i="5" s="1"/>
  <c r="UZX469" i="5" s="1"/>
  <c r="UZZ469" i="5" s="1"/>
  <c r="VAB469" i="5" s="1"/>
  <c r="VAD469" i="5" s="1"/>
  <c r="VAF469" i="5" s="1"/>
  <c r="VAH469" i="5" s="1"/>
  <c r="VAJ469" i="5" s="1"/>
  <c r="VAL469" i="5" s="1"/>
  <c r="VAN469" i="5" s="1"/>
  <c r="VAP469" i="5" s="1"/>
  <c r="VAR469" i="5" s="1"/>
  <c r="VAT469" i="5" s="1"/>
  <c r="VAV469" i="5" s="1"/>
  <c r="VAX469" i="5" s="1"/>
  <c r="VAZ469" i="5" s="1"/>
  <c r="VBB469" i="5" s="1"/>
  <c r="VBD469" i="5" s="1"/>
  <c r="VBF469" i="5" s="1"/>
  <c r="VBH469" i="5" s="1"/>
  <c r="VBJ469" i="5" s="1"/>
  <c r="VBL469" i="5" s="1"/>
  <c r="VBN469" i="5" s="1"/>
  <c r="VBP469" i="5" s="1"/>
  <c r="VBR469" i="5" s="1"/>
  <c r="VBT469" i="5" s="1"/>
  <c r="VBV469" i="5" s="1"/>
  <c r="VBX469" i="5" s="1"/>
  <c r="VBZ469" i="5" s="1"/>
  <c r="VCB469" i="5" s="1"/>
  <c r="VCD469" i="5" s="1"/>
  <c r="VCF469" i="5" s="1"/>
  <c r="VCH469" i="5" s="1"/>
  <c r="VCJ469" i="5" s="1"/>
  <c r="VCL469" i="5" s="1"/>
  <c r="VCN469" i="5" s="1"/>
  <c r="VCP469" i="5" s="1"/>
  <c r="VCR469" i="5" s="1"/>
  <c r="VCT469" i="5" s="1"/>
  <c r="VCV469" i="5" s="1"/>
  <c r="VCX469" i="5" s="1"/>
  <c r="VCZ469" i="5" s="1"/>
  <c r="VDB469" i="5" s="1"/>
  <c r="VDD469" i="5" s="1"/>
  <c r="VDF469" i="5" s="1"/>
  <c r="VDH469" i="5" s="1"/>
  <c r="VDJ469" i="5" s="1"/>
  <c r="VDL469" i="5" s="1"/>
  <c r="VDN469" i="5" s="1"/>
  <c r="VDP469" i="5" s="1"/>
  <c r="VDR469" i="5" s="1"/>
  <c r="VDT469" i="5" s="1"/>
  <c r="VDV469" i="5" s="1"/>
  <c r="VDX469" i="5" s="1"/>
  <c r="VDZ469" i="5" s="1"/>
  <c r="VEB469" i="5" s="1"/>
  <c r="VED469" i="5" s="1"/>
  <c r="VEF469" i="5" s="1"/>
  <c r="VEH469" i="5" s="1"/>
  <c r="VEJ469" i="5" s="1"/>
  <c r="VEL469" i="5" s="1"/>
  <c r="VEN469" i="5" s="1"/>
  <c r="VEP469" i="5" s="1"/>
  <c r="VER469" i="5" s="1"/>
  <c r="VET469" i="5" s="1"/>
  <c r="VEV469" i="5" s="1"/>
  <c r="VEX469" i="5" s="1"/>
  <c r="VEZ469" i="5" s="1"/>
  <c r="VFB469" i="5" s="1"/>
  <c r="VFD469" i="5" s="1"/>
  <c r="VFF469" i="5" s="1"/>
  <c r="VFH469" i="5" s="1"/>
  <c r="VFJ469" i="5" s="1"/>
  <c r="VFL469" i="5" s="1"/>
  <c r="VFN469" i="5" s="1"/>
  <c r="VFP469" i="5" s="1"/>
  <c r="VFR469" i="5" s="1"/>
  <c r="VFT469" i="5" s="1"/>
  <c r="VFV469" i="5" s="1"/>
  <c r="VFX469" i="5" s="1"/>
  <c r="VFZ469" i="5" s="1"/>
  <c r="VGB469" i="5" s="1"/>
  <c r="VGD469" i="5" s="1"/>
  <c r="VGF469" i="5" s="1"/>
  <c r="VGH469" i="5" s="1"/>
  <c r="VGJ469" i="5" s="1"/>
  <c r="VGL469" i="5" s="1"/>
  <c r="VGN469" i="5" s="1"/>
  <c r="VGP469" i="5" s="1"/>
  <c r="VGR469" i="5" s="1"/>
  <c r="VGT469" i="5" s="1"/>
  <c r="VGV469" i="5" s="1"/>
  <c r="VGX469" i="5" s="1"/>
  <c r="VGZ469" i="5" s="1"/>
  <c r="VHB469" i="5" s="1"/>
  <c r="VHD469" i="5" s="1"/>
  <c r="VHF469" i="5" s="1"/>
  <c r="VHH469" i="5" s="1"/>
  <c r="VHJ469" i="5" s="1"/>
  <c r="VHL469" i="5" s="1"/>
  <c r="VHN469" i="5" s="1"/>
  <c r="VHP469" i="5" s="1"/>
  <c r="VHR469" i="5" s="1"/>
  <c r="VHT469" i="5" s="1"/>
  <c r="VHV469" i="5" s="1"/>
  <c r="VHX469" i="5" s="1"/>
  <c r="VHZ469" i="5" s="1"/>
  <c r="VIB469" i="5" s="1"/>
  <c r="VID469" i="5" s="1"/>
  <c r="VIF469" i="5" s="1"/>
  <c r="VIH469" i="5" s="1"/>
  <c r="VIJ469" i="5" s="1"/>
  <c r="VIL469" i="5" s="1"/>
  <c r="VIN469" i="5" s="1"/>
  <c r="VIP469" i="5" s="1"/>
  <c r="VIR469" i="5" s="1"/>
  <c r="VIT469" i="5" s="1"/>
  <c r="VIV469" i="5" s="1"/>
  <c r="VIX469" i="5" s="1"/>
  <c r="VIZ469" i="5" s="1"/>
  <c r="VJB469" i="5" s="1"/>
  <c r="VJD469" i="5" s="1"/>
  <c r="VJF469" i="5" s="1"/>
  <c r="VJH469" i="5" s="1"/>
  <c r="VJJ469" i="5" s="1"/>
  <c r="VJL469" i="5" s="1"/>
  <c r="VJN469" i="5" s="1"/>
  <c r="VJP469" i="5" s="1"/>
  <c r="VJR469" i="5" s="1"/>
  <c r="VJT469" i="5" s="1"/>
  <c r="VJV469" i="5" s="1"/>
  <c r="VJX469" i="5" s="1"/>
  <c r="VJZ469" i="5" s="1"/>
  <c r="VKB469" i="5" s="1"/>
  <c r="VKD469" i="5" s="1"/>
  <c r="VKF469" i="5" s="1"/>
  <c r="VKH469" i="5" s="1"/>
  <c r="VKJ469" i="5" s="1"/>
  <c r="VKL469" i="5" s="1"/>
  <c r="VKN469" i="5" s="1"/>
  <c r="VKP469" i="5" s="1"/>
  <c r="VKR469" i="5" s="1"/>
  <c r="VKT469" i="5" s="1"/>
  <c r="VKV469" i="5" s="1"/>
  <c r="VKX469" i="5" s="1"/>
  <c r="VKZ469" i="5" s="1"/>
  <c r="VLB469" i="5" s="1"/>
  <c r="VLD469" i="5" s="1"/>
  <c r="VLF469" i="5" s="1"/>
  <c r="VLH469" i="5" s="1"/>
  <c r="VLJ469" i="5" s="1"/>
  <c r="VLL469" i="5" s="1"/>
  <c r="VLN469" i="5" s="1"/>
  <c r="VLP469" i="5" s="1"/>
  <c r="VLR469" i="5" s="1"/>
  <c r="VLT469" i="5" s="1"/>
  <c r="VLV469" i="5" s="1"/>
  <c r="VLX469" i="5" s="1"/>
  <c r="VLZ469" i="5" s="1"/>
  <c r="VMB469" i="5" s="1"/>
  <c r="VMD469" i="5" s="1"/>
  <c r="VMF469" i="5" s="1"/>
  <c r="VMH469" i="5" s="1"/>
  <c r="VMJ469" i="5" s="1"/>
  <c r="VML469" i="5" s="1"/>
  <c r="VMN469" i="5" s="1"/>
  <c r="VMP469" i="5" s="1"/>
  <c r="VMR469" i="5" s="1"/>
  <c r="VMT469" i="5" s="1"/>
  <c r="VMV469" i="5" s="1"/>
  <c r="VMX469" i="5" s="1"/>
  <c r="VMZ469" i="5" s="1"/>
  <c r="VNB469" i="5" s="1"/>
  <c r="VND469" i="5" s="1"/>
  <c r="VNF469" i="5" s="1"/>
  <c r="VNH469" i="5" s="1"/>
  <c r="VNJ469" i="5" s="1"/>
  <c r="VNL469" i="5" s="1"/>
  <c r="VNN469" i="5" s="1"/>
  <c r="VNP469" i="5" s="1"/>
  <c r="VNR469" i="5" s="1"/>
  <c r="VNT469" i="5" s="1"/>
  <c r="VNV469" i="5" s="1"/>
  <c r="VNX469" i="5" s="1"/>
  <c r="VNZ469" i="5" s="1"/>
  <c r="VOB469" i="5" s="1"/>
  <c r="VOD469" i="5" s="1"/>
  <c r="VOF469" i="5" s="1"/>
  <c r="VOH469" i="5" s="1"/>
  <c r="VOJ469" i="5" s="1"/>
  <c r="VOL469" i="5" s="1"/>
  <c r="VON469" i="5" s="1"/>
  <c r="VOP469" i="5" s="1"/>
  <c r="VOR469" i="5" s="1"/>
  <c r="VOT469" i="5" s="1"/>
  <c r="VOV469" i="5" s="1"/>
  <c r="VOX469" i="5" s="1"/>
  <c r="VOZ469" i="5" s="1"/>
  <c r="VPB469" i="5" s="1"/>
  <c r="VPD469" i="5" s="1"/>
  <c r="VPF469" i="5" s="1"/>
  <c r="VPH469" i="5" s="1"/>
  <c r="VPJ469" i="5" s="1"/>
  <c r="VPL469" i="5" s="1"/>
  <c r="VPN469" i="5" s="1"/>
  <c r="VPP469" i="5" s="1"/>
  <c r="VPR469" i="5" s="1"/>
  <c r="VPT469" i="5" s="1"/>
  <c r="VPV469" i="5" s="1"/>
  <c r="VPX469" i="5" s="1"/>
  <c r="VPZ469" i="5" s="1"/>
  <c r="VQB469" i="5" s="1"/>
  <c r="VQD469" i="5" s="1"/>
  <c r="VQF469" i="5" s="1"/>
  <c r="VQH469" i="5" s="1"/>
  <c r="VQJ469" i="5" s="1"/>
  <c r="VQL469" i="5" s="1"/>
  <c r="VQN469" i="5" s="1"/>
  <c r="VQP469" i="5" s="1"/>
  <c r="VQR469" i="5" s="1"/>
  <c r="VQT469" i="5" s="1"/>
  <c r="VQV469" i="5" s="1"/>
  <c r="VQX469" i="5" s="1"/>
  <c r="VQZ469" i="5" s="1"/>
  <c r="VRB469" i="5" s="1"/>
  <c r="VRD469" i="5" s="1"/>
  <c r="VRF469" i="5" s="1"/>
  <c r="VRH469" i="5" s="1"/>
  <c r="VRJ469" i="5" s="1"/>
  <c r="VRL469" i="5" s="1"/>
  <c r="VRN469" i="5" s="1"/>
  <c r="VRP469" i="5" s="1"/>
  <c r="VRR469" i="5" s="1"/>
  <c r="VRT469" i="5" s="1"/>
  <c r="VRV469" i="5" s="1"/>
  <c r="VRX469" i="5" s="1"/>
  <c r="VRZ469" i="5" s="1"/>
  <c r="VSB469" i="5" s="1"/>
  <c r="VSD469" i="5" s="1"/>
  <c r="VSF469" i="5" s="1"/>
  <c r="VSH469" i="5" s="1"/>
  <c r="VSJ469" i="5" s="1"/>
  <c r="VSL469" i="5" s="1"/>
  <c r="VSN469" i="5" s="1"/>
  <c r="VSP469" i="5" s="1"/>
  <c r="VSR469" i="5" s="1"/>
  <c r="VST469" i="5" s="1"/>
  <c r="VSV469" i="5" s="1"/>
  <c r="VSX469" i="5" s="1"/>
  <c r="VSZ469" i="5" s="1"/>
  <c r="VTB469" i="5" s="1"/>
  <c r="VTD469" i="5" s="1"/>
  <c r="VTF469" i="5" s="1"/>
  <c r="VTH469" i="5" s="1"/>
  <c r="VTJ469" i="5" s="1"/>
  <c r="VTL469" i="5" s="1"/>
  <c r="VTN469" i="5" s="1"/>
  <c r="VTP469" i="5" s="1"/>
  <c r="VTR469" i="5" s="1"/>
  <c r="VTT469" i="5" s="1"/>
  <c r="VTV469" i="5" s="1"/>
  <c r="VTX469" i="5" s="1"/>
  <c r="VTZ469" i="5" s="1"/>
  <c r="VUB469" i="5" s="1"/>
  <c r="VUD469" i="5" s="1"/>
  <c r="VUF469" i="5" s="1"/>
  <c r="VUH469" i="5" s="1"/>
  <c r="VUJ469" i="5" s="1"/>
  <c r="VUL469" i="5" s="1"/>
  <c r="VUN469" i="5" s="1"/>
  <c r="VUP469" i="5" s="1"/>
  <c r="VUR469" i="5" s="1"/>
  <c r="VUT469" i="5" s="1"/>
  <c r="VUV469" i="5" s="1"/>
  <c r="VUX469" i="5" s="1"/>
  <c r="VUZ469" i="5" s="1"/>
  <c r="VVB469" i="5" s="1"/>
  <c r="VVD469" i="5" s="1"/>
  <c r="VVF469" i="5" s="1"/>
  <c r="VVH469" i="5" s="1"/>
  <c r="VVJ469" i="5" s="1"/>
  <c r="VVL469" i="5" s="1"/>
  <c r="VVN469" i="5" s="1"/>
  <c r="VVP469" i="5" s="1"/>
  <c r="VVR469" i="5" s="1"/>
  <c r="VVT469" i="5" s="1"/>
  <c r="VVV469" i="5" s="1"/>
  <c r="VVX469" i="5" s="1"/>
  <c r="VVZ469" i="5" s="1"/>
  <c r="VWB469" i="5" s="1"/>
  <c r="VWD469" i="5" s="1"/>
  <c r="VWF469" i="5" s="1"/>
  <c r="VWH469" i="5" s="1"/>
  <c r="VWJ469" i="5" s="1"/>
  <c r="VWL469" i="5" s="1"/>
  <c r="VWN469" i="5" s="1"/>
  <c r="VWP469" i="5" s="1"/>
  <c r="VWR469" i="5" s="1"/>
  <c r="VWT469" i="5" s="1"/>
  <c r="VWV469" i="5" s="1"/>
  <c r="VWX469" i="5" s="1"/>
  <c r="VWZ469" i="5" s="1"/>
  <c r="VXB469" i="5" s="1"/>
  <c r="VXD469" i="5" s="1"/>
  <c r="VXF469" i="5" s="1"/>
  <c r="VXH469" i="5" s="1"/>
  <c r="VXJ469" i="5" s="1"/>
  <c r="VXL469" i="5" s="1"/>
  <c r="VXN469" i="5" s="1"/>
  <c r="VXP469" i="5" s="1"/>
  <c r="VXR469" i="5" s="1"/>
  <c r="VXT469" i="5" s="1"/>
  <c r="VXV469" i="5" s="1"/>
  <c r="VXX469" i="5" s="1"/>
  <c r="VXZ469" i="5" s="1"/>
  <c r="VYB469" i="5" s="1"/>
  <c r="VYD469" i="5" s="1"/>
  <c r="VYF469" i="5" s="1"/>
  <c r="VYH469" i="5" s="1"/>
  <c r="VYJ469" i="5" s="1"/>
  <c r="VYL469" i="5" s="1"/>
  <c r="VYN469" i="5" s="1"/>
  <c r="VYP469" i="5" s="1"/>
  <c r="VYR469" i="5" s="1"/>
  <c r="VYT469" i="5" s="1"/>
  <c r="VYV469" i="5" s="1"/>
  <c r="VYX469" i="5" s="1"/>
  <c r="VYZ469" i="5" s="1"/>
  <c r="VZB469" i="5" s="1"/>
  <c r="VZD469" i="5" s="1"/>
  <c r="VZF469" i="5" s="1"/>
  <c r="VZH469" i="5" s="1"/>
  <c r="VZJ469" i="5" s="1"/>
  <c r="VZL469" i="5" s="1"/>
  <c r="VZN469" i="5" s="1"/>
  <c r="VZP469" i="5" s="1"/>
  <c r="VZR469" i="5" s="1"/>
  <c r="VZT469" i="5" s="1"/>
  <c r="VZV469" i="5" s="1"/>
  <c r="VZX469" i="5" s="1"/>
  <c r="VZZ469" i="5" s="1"/>
  <c r="WAB469" i="5" s="1"/>
  <c r="WAD469" i="5" s="1"/>
  <c r="WAF469" i="5" s="1"/>
  <c r="WAH469" i="5" s="1"/>
  <c r="WAJ469" i="5" s="1"/>
  <c r="WAL469" i="5" s="1"/>
  <c r="WAN469" i="5" s="1"/>
  <c r="WAP469" i="5" s="1"/>
  <c r="WAR469" i="5" s="1"/>
  <c r="WAT469" i="5" s="1"/>
  <c r="WAV469" i="5" s="1"/>
  <c r="WAX469" i="5" s="1"/>
  <c r="WAZ469" i="5" s="1"/>
  <c r="WBB469" i="5" s="1"/>
  <c r="WBD469" i="5" s="1"/>
  <c r="WBF469" i="5" s="1"/>
  <c r="WBH469" i="5" s="1"/>
  <c r="WBJ469" i="5" s="1"/>
  <c r="WBL469" i="5" s="1"/>
  <c r="WBN469" i="5" s="1"/>
  <c r="WBP469" i="5" s="1"/>
  <c r="WBR469" i="5" s="1"/>
  <c r="WBT469" i="5" s="1"/>
  <c r="WBV469" i="5" s="1"/>
  <c r="WBX469" i="5" s="1"/>
  <c r="WBZ469" i="5" s="1"/>
  <c r="WCB469" i="5" s="1"/>
  <c r="WCD469" i="5" s="1"/>
  <c r="WCF469" i="5" s="1"/>
  <c r="WCH469" i="5" s="1"/>
  <c r="WCJ469" i="5" s="1"/>
  <c r="WCL469" i="5" s="1"/>
  <c r="WCN469" i="5" s="1"/>
  <c r="WCP469" i="5" s="1"/>
  <c r="WCR469" i="5" s="1"/>
  <c r="WCT469" i="5" s="1"/>
  <c r="WCV469" i="5" s="1"/>
  <c r="WCX469" i="5" s="1"/>
  <c r="WCZ469" i="5" s="1"/>
  <c r="WDB469" i="5" s="1"/>
  <c r="WDD469" i="5" s="1"/>
  <c r="WDF469" i="5" s="1"/>
  <c r="WDH469" i="5" s="1"/>
  <c r="WDJ469" i="5" s="1"/>
  <c r="WDL469" i="5" s="1"/>
  <c r="WDN469" i="5" s="1"/>
  <c r="WDP469" i="5" s="1"/>
  <c r="WDR469" i="5" s="1"/>
  <c r="WDT469" i="5" s="1"/>
  <c r="WDV469" i="5" s="1"/>
  <c r="WDX469" i="5" s="1"/>
  <c r="WDZ469" i="5" s="1"/>
  <c r="WEB469" i="5" s="1"/>
  <c r="WED469" i="5" s="1"/>
  <c r="WEF469" i="5" s="1"/>
  <c r="WEH469" i="5" s="1"/>
  <c r="WEJ469" i="5" s="1"/>
  <c r="WEL469" i="5" s="1"/>
  <c r="WEN469" i="5" s="1"/>
  <c r="WEP469" i="5" s="1"/>
  <c r="WER469" i="5" s="1"/>
  <c r="WET469" i="5" s="1"/>
  <c r="WEV469" i="5" s="1"/>
  <c r="WEX469" i="5" s="1"/>
  <c r="WEZ469" i="5" s="1"/>
  <c r="WFB469" i="5" s="1"/>
  <c r="WFD469" i="5" s="1"/>
  <c r="WFF469" i="5" s="1"/>
  <c r="WFH469" i="5" s="1"/>
  <c r="WFJ469" i="5" s="1"/>
  <c r="WFL469" i="5" s="1"/>
  <c r="WFN469" i="5" s="1"/>
  <c r="WFP469" i="5" s="1"/>
  <c r="WFR469" i="5" s="1"/>
  <c r="WFT469" i="5" s="1"/>
  <c r="WFV469" i="5" s="1"/>
  <c r="WFX469" i="5" s="1"/>
  <c r="WFZ469" i="5" s="1"/>
  <c r="WGB469" i="5" s="1"/>
  <c r="WGD469" i="5" s="1"/>
  <c r="WGF469" i="5" s="1"/>
  <c r="WGH469" i="5" s="1"/>
  <c r="WGJ469" i="5" s="1"/>
  <c r="WGL469" i="5" s="1"/>
  <c r="WGN469" i="5" s="1"/>
  <c r="WGP469" i="5" s="1"/>
  <c r="WGR469" i="5" s="1"/>
  <c r="WGT469" i="5" s="1"/>
  <c r="WGV469" i="5" s="1"/>
  <c r="WGX469" i="5" s="1"/>
  <c r="WGZ469" i="5" s="1"/>
  <c r="WHB469" i="5" s="1"/>
  <c r="WHD469" i="5" s="1"/>
  <c r="WHF469" i="5" s="1"/>
  <c r="WHH469" i="5" s="1"/>
  <c r="WHJ469" i="5" s="1"/>
  <c r="WHL469" i="5" s="1"/>
  <c r="WHN469" i="5" s="1"/>
  <c r="WHP469" i="5" s="1"/>
  <c r="WHR469" i="5" s="1"/>
  <c r="WHT469" i="5" s="1"/>
  <c r="WHV469" i="5" s="1"/>
  <c r="WHX469" i="5" s="1"/>
  <c r="WHZ469" i="5" s="1"/>
  <c r="WIB469" i="5" s="1"/>
  <c r="WID469" i="5" s="1"/>
  <c r="WIF469" i="5" s="1"/>
  <c r="WIH469" i="5" s="1"/>
  <c r="WIJ469" i="5" s="1"/>
  <c r="WIL469" i="5" s="1"/>
  <c r="WIN469" i="5" s="1"/>
  <c r="WIP469" i="5" s="1"/>
  <c r="WIR469" i="5" s="1"/>
  <c r="WIT469" i="5" s="1"/>
  <c r="WIV469" i="5" s="1"/>
  <c r="WIX469" i="5" s="1"/>
  <c r="WIZ469" i="5" s="1"/>
  <c r="WJB469" i="5" s="1"/>
  <c r="WJD469" i="5" s="1"/>
  <c r="WJF469" i="5" s="1"/>
  <c r="WJH469" i="5" s="1"/>
  <c r="WJJ469" i="5" s="1"/>
  <c r="WJL469" i="5" s="1"/>
  <c r="WJN469" i="5" s="1"/>
  <c r="WJP469" i="5" s="1"/>
  <c r="WJR469" i="5" s="1"/>
  <c r="WJT469" i="5" s="1"/>
  <c r="WJV469" i="5" s="1"/>
  <c r="WJX469" i="5" s="1"/>
  <c r="WJZ469" i="5" s="1"/>
  <c r="WKB469" i="5" s="1"/>
  <c r="WKD469" i="5" s="1"/>
  <c r="WKF469" i="5" s="1"/>
  <c r="WKH469" i="5" s="1"/>
  <c r="WKJ469" i="5" s="1"/>
  <c r="WKL469" i="5" s="1"/>
  <c r="WKN469" i="5" s="1"/>
  <c r="WKP469" i="5" s="1"/>
  <c r="WKR469" i="5" s="1"/>
  <c r="WKT469" i="5" s="1"/>
  <c r="WKV469" i="5" s="1"/>
  <c r="WKX469" i="5" s="1"/>
  <c r="WKZ469" i="5" s="1"/>
  <c r="WLB469" i="5" s="1"/>
  <c r="WLD469" i="5" s="1"/>
  <c r="WLF469" i="5" s="1"/>
  <c r="WLH469" i="5" s="1"/>
  <c r="WLJ469" i="5" s="1"/>
  <c r="WLL469" i="5" s="1"/>
  <c r="WLN469" i="5" s="1"/>
  <c r="WLP469" i="5" s="1"/>
  <c r="WLR469" i="5" s="1"/>
  <c r="WLT469" i="5" s="1"/>
  <c r="WLV469" i="5" s="1"/>
  <c r="WLX469" i="5" s="1"/>
  <c r="WLZ469" i="5" s="1"/>
  <c r="WMB469" i="5" s="1"/>
  <c r="WMD469" i="5" s="1"/>
  <c r="WMF469" i="5" s="1"/>
  <c r="WMH469" i="5" s="1"/>
  <c r="WMJ469" i="5" s="1"/>
  <c r="WML469" i="5" s="1"/>
  <c r="WMN469" i="5" s="1"/>
  <c r="WMP469" i="5" s="1"/>
  <c r="WMR469" i="5" s="1"/>
  <c r="WMT469" i="5" s="1"/>
  <c r="WMV469" i="5" s="1"/>
  <c r="WMX469" i="5" s="1"/>
  <c r="WMZ469" i="5" s="1"/>
  <c r="WNB469" i="5" s="1"/>
  <c r="WND469" i="5" s="1"/>
  <c r="WNF469" i="5" s="1"/>
  <c r="WNH469" i="5" s="1"/>
  <c r="WNJ469" i="5" s="1"/>
  <c r="WNL469" i="5" s="1"/>
  <c r="WNN469" i="5" s="1"/>
  <c r="WNP469" i="5" s="1"/>
  <c r="WNR469" i="5" s="1"/>
  <c r="WNT469" i="5" s="1"/>
  <c r="WNV469" i="5" s="1"/>
  <c r="WNX469" i="5" s="1"/>
  <c r="WNZ469" i="5" s="1"/>
  <c r="WOB469" i="5" s="1"/>
  <c r="WOD469" i="5" s="1"/>
  <c r="WOF469" i="5" s="1"/>
  <c r="WOH469" i="5" s="1"/>
  <c r="WOJ469" i="5" s="1"/>
  <c r="WOL469" i="5" s="1"/>
  <c r="WON469" i="5" s="1"/>
  <c r="WOP469" i="5" s="1"/>
  <c r="WOR469" i="5" s="1"/>
  <c r="WOT469" i="5" s="1"/>
  <c r="WOV469" i="5" s="1"/>
  <c r="WOX469" i="5" s="1"/>
  <c r="WOZ469" i="5" s="1"/>
  <c r="WPB469" i="5" s="1"/>
  <c r="WPD469" i="5" s="1"/>
  <c r="WPF469" i="5" s="1"/>
  <c r="WPH469" i="5" s="1"/>
  <c r="WPJ469" i="5" s="1"/>
  <c r="WPL469" i="5" s="1"/>
  <c r="WPN469" i="5" s="1"/>
  <c r="WPP469" i="5" s="1"/>
  <c r="WPR469" i="5" s="1"/>
  <c r="WPT469" i="5" s="1"/>
  <c r="WPV469" i="5" s="1"/>
  <c r="WPX469" i="5" s="1"/>
  <c r="WPZ469" i="5" s="1"/>
  <c r="WQB469" i="5" s="1"/>
  <c r="WQD469" i="5" s="1"/>
  <c r="WQF469" i="5" s="1"/>
  <c r="WQH469" i="5" s="1"/>
  <c r="WQJ469" i="5" s="1"/>
  <c r="WQL469" i="5" s="1"/>
  <c r="WQN469" i="5" s="1"/>
  <c r="WQP469" i="5" s="1"/>
  <c r="WQR469" i="5" s="1"/>
  <c r="WQT469" i="5" s="1"/>
  <c r="WQV469" i="5" s="1"/>
  <c r="WQX469" i="5" s="1"/>
  <c r="WQZ469" i="5" s="1"/>
  <c r="WRB469" i="5" s="1"/>
  <c r="WRD469" i="5" s="1"/>
  <c r="WRF469" i="5" s="1"/>
  <c r="WRH469" i="5" s="1"/>
  <c r="WRJ469" i="5" s="1"/>
  <c r="WRL469" i="5" s="1"/>
  <c r="WRN469" i="5" s="1"/>
  <c r="WRP469" i="5" s="1"/>
  <c r="WRR469" i="5" s="1"/>
  <c r="WRT469" i="5" s="1"/>
  <c r="WRV469" i="5" s="1"/>
  <c r="WRX469" i="5" s="1"/>
  <c r="WRZ469" i="5" s="1"/>
  <c r="WSB469" i="5" s="1"/>
  <c r="WSD469" i="5" s="1"/>
  <c r="WSF469" i="5" s="1"/>
  <c r="WSH469" i="5" s="1"/>
  <c r="WSJ469" i="5" s="1"/>
  <c r="WSL469" i="5" s="1"/>
  <c r="WSN469" i="5" s="1"/>
  <c r="WSP469" i="5" s="1"/>
  <c r="WSR469" i="5" s="1"/>
  <c r="WST469" i="5" s="1"/>
  <c r="WSV469" i="5" s="1"/>
  <c r="WSX469" i="5" s="1"/>
  <c r="WSZ469" i="5" s="1"/>
  <c r="WTB469" i="5" s="1"/>
  <c r="WTD469" i="5" s="1"/>
  <c r="WTF469" i="5" s="1"/>
  <c r="WTH469" i="5" s="1"/>
  <c r="WTJ469" i="5" s="1"/>
  <c r="WTL469" i="5" s="1"/>
  <c r="WTN469" i="5" s="1"/>
  <c r="WTP469" i="5" s="1"/>
  <c r="WTR469" i="5" s="1"/>
  <c r="WTT469" i="5" s="1"/>
  <c r="WTV469" i="5" s="1"/>
  <c r="WTX469" i="5" s="1"/>
  <c r="WTZ469" i="5" s="1"/>
  <c r="WUB469" i="5" s="1"/>
  <c r="WUD469" i="5" s="1"/>
  <c r="WUF469" i="5" s="1"/>
  <c r="WUH469" i="5" s="1"/>
  <c r="WUJ469" i="5" s="1"/>
  <c r="WUL469" i="5" s="1"/>
  <c r="WUN469" i="5" s="1"/>
  <c r="WUP469" i="5" s="1"/>
  <c r="WUR469" i="5" s="1"/>
  <c r="WUT469" i="5" s="1"/>
  <c r="WUV469" i="5" s="1"/>
  <c r="WUX469" i="5" s="1"/>
  <c r="WUZ469" i="5" s="1"/>
  <c r="WVB469" i="5" s="1"/>
  <c r="WVD469" i="5" s="1"/>
  <c r="WVF469" i="5" s="1"/>
  <c r="WVH469" i="5" s="1"/>
  <c r="WVJ469" i="5" s="1"/>
  <c r="WVL469" i="5" s="1"/>
  <c r="WVN469" i="5" s="1"/>
  <c r="WVP469" i="5" s="1"/>
  <c r="WVR469" i="5" s="1"/>
  <c r="WVT469" i="5" s="1"/>
  <c r="WVV469" i="5" s="1"/>
  <c r="WVX469" i="5" s="1"/>
  <c r="WVZ469" i="5" s="1"/>
  <c r="WWB469" i="5" s="1"/>
  <c r="WWD469" i="5" s="1"/>
  <c r="WWF469" i="5" s="1"/>
  <c r="WWH469" i="5" s="1"/>
  <c r="WWJ469" i="5" s="1"/>
  <c r="WWL469" i="5" s="1"/>
  <c r="WWN469" i="5" s="1"/>
  <c r="WWP469" i="5" s="1"/>
  <c r="WWR469" i="5" s="1"/>
  <c r="WWT469" i="5" s="1"/>
  <c r="WWV469" i="5" s="1"/>
  <c r="WWX469" i="5" s="1"/>
  <c r="WWZ469" i="5" s="1"/>
  <c r="WXB469" i="5" s="1"/>
  <c r="WXD469" i="5" s="1"/>
  <c r="WXF469" i="5" s="1"/>
  <c r="WXH469" i="5" s="1"/>
  <c r="WXJ469" i="5" s="1"/>
  <c r="WXL469" i="5" s="1"/>
  <c r="WXN469" i="5" s="1"/>
  <c r="WXP469" i="5" s="1"/>
  <c r="WXR469" i="5" s="1"/>
  <c r="WXT469" i="5" s="1"/>
  <c r="WXV469" i="5" s="1"/>
  <c r="WXX469" i="5" s="1"/>
  <c r="WXZ469" i="5" s="1"/>
  <c r="WYB469" i="5" s="1"/>
  <c r="WYD469" i="5" s="1"/>
  <c r="WYF469" i="5" s="1"/>
  <c r="WYH469" i="5" s="1"/>
  <c r="WYJ469" i="5" s="1"/>
  <c r="WYL469" i="5" s="1"/>
  <c r="WYN469" i="5" s="1"/>
  <c r="WYP469" i="5" s="1"/>
  <c r="WYR469" i="5" s="1"/>
  <c r="WYT469" i="5" s="1"/>
  <c r="WYV469" i="5" s="1"/>
  <c r="WYX469" i="5" s="1"/>
  <c r="WYZ469" i="5" s="1"/>
  <c r="WZB469" i="5" s="1"/>
  <c r="WZD469" i="5" s="1"/>
  <c r="WZF469" i="5" s="1"/>
  <c r="WZH469" i="5" s="1"/>
  <c r="WZJ469" i="5" s="1"/>
  <c r="WZL469" i="5" s="1"/>
  <c r="WZN469" i="5" s="1"/>
  <c r="WZP469" i="5" s="1"/>
  <c r="WZR469" i="5" s="1"/>
  <c r="WZT469" i="5" s="1"/>
  <c r="WZV469" i="5" s="1"/>
  <c r="WZX469" i="5" s="1"/>
  <c r="WZZ469" i="5" s="1"/>
  <c r="XAB469" i="5" s="1"/>
  <c r="XAD469" i="5" s="1"/>
  <c r="XAF469" i="5" s="1"/>
  <c r="XAH469" i="5" s="1"/>
  <c r="XAJ469" i="5" s="1"/>
  <c r="XAL469" i="5" s="1"/>
  <c r="XAN469" i="5" s="1"/>
  <c r="XAP469" i="5" s="1"/>
  <c r="XAR469" i="5" s="1"/>
  <c r="XAT469" i="5" s="1"/>
  <c r="XAV469" i="5" s="1"/>
  <c r="XAX469" i="5" s="1"/>
  <c r="XAZ469" i="5" s="1"/>
  <c r="XBB469" i="5" s="1"/>
  <c r="XBD469" i="5" s="1"/>
  <c r="XBF469" i="5" s="1"/>
  <c r="XBH469" i="5" s="1"/>
  <c r="XBJ469" i="5" s="1"/>
  <c r="XBL469" i="5" s="1"/>
  <c r="XBN469" i="5" s="1"/>
  <c r="XBP469" i="5" s="1"/>
  <c r="XBR469" i="5" s="1"/>
  <c r="XBT469" i="5" s="1"/>
  <c r="XBV469" i="5" s="1"/>
  <c r="XBX469" i="5" s="1"/>
  <c r="XBZ469" i="5" s="1"/>
  <c r="XCB469" i="5" s="1"/>
  <c r="XCD469" i="5" s="1"/>
  <c r="XCF469" i="5" s="1"/>
  <c r="XCH469" i="5" s="1"/>
  <c r="XCJ469" i="5" s="1"/>
  <c r="XCL469" i="5" s="1"/>
  <c r="XCN469" i="5" s="1"/>
  <c r="XCP469" i="5" s="1"/>
  <c r="XCR469" i="5" s="1"/>
  <c r="XCT469" i="5" s="1"/>
  <c r="XCV469" i="5" s="1"/>
  <c r="XCX469" i="5" s="1"/>
  <c r="XCZ469" i="5" s="1"/>
  <c r="XDB469" i="5" s="1"/>
  <c r="XDD469" i="5" s="1"/>
  <c r="XDF469" i="5" s="1"/>
  <c r="XDH469" i="5" s="1"/>
  <c r="XDJ469" i="5" s="1"/>
  <c r="XDL469" i="5" s="1"/>
  <c r="XDN469" i="5" s="1"/>
  <c r="XDP469" i="5" s="1"/>
  <c r="XDR469" i="5" s="1"/>
  <c r="XDT469" i="5" s="1"/>
  <c r="XDV469" i="5" s="1"/>
  <c r="XDX469" i="5" s="1"/>
  <c r="XDZ469" i="5" s="1"/>
  <c r="XEB469" i="5" s="1"/>
  <c r="XED469" i="5" s="1"/>
  <c r="XEF469" i="5" s="1"/>
  <c r="XEH469" i="5" s="1"/>
  <c r="XEJ469" i="5" s="1"/>
  <c r="XEL469" i="5" s="1"/>
  <c r="XEN469" i="5" s="1"/>
  <c r="XEP469" i="5" s="1"/>
  <c r="XER469" i="5" s="1"/>
  <c r="XET469" i="5" s="1"/>
  <c r="XEV469" i="5" s="1"/>
  <c r="XEX469" i="5" s="1"/>
  <c r="XEZ469" i="5" s="1"/>
  <c r="XFB469" i="5" s="1"/>
  <c r="XFD469" i="5" s="1"/>
  <c r="R493" i="5"/>
  <c r="R219" i="5"/>
  <c r="S219" i="5"/>
  <c r="S56" i="5"/>
  <c r="S136" i="5"/>
  <c r="R156" i="5"/>
  <c r="S156" i="5"/>
  <c r="R499" i="5"/>
  <c r="S499" i="5"/>
  <c r="S494" i="5"/>
  <c r="R494" i="5"/>
  <c r="R27" i="5"/>
  <c r="R31" i="5"/>
  <c r="R35" i="5"/>
  <c r="R39" i="5"/>
  <c r="R43" i="5"/>
  <c r="S52" i="5"/>
  <c r="S72" i="5"/>
  <c r="R92" i="5"/>
  <c r="S92" i="5"/>
  <c r="R137" i="5"/>
  <c r="R143" i="5"/>
  <c r="S188" i="5"/>
  <c r="R198" i="5"/>
  <c r="R234" i="5"/>
  <c r="R265" i="5"/>
  <c r="R297" i="5"/>
  <c r="R329" i="5"/>
  <c r="R361" i="5"/>
  <c r="R393" i="5"/>
  <c r="R425" i="5"/>
  <c r="R457" i="5"/>
  <c r="S474" i="5"/>
  <c r="R474" i="5"/>
  <c r="R484" i="5"/>
  <c r="R489" i="5"/>
  <c r="S489" i="5"/>
  <c r="R505" i="5"/>
  <c r="S480" i="5"/>
  <c r="R28" i="5"/>
  <c r="S28" i="5"/>
  <c r="R73" i="5"/>
  <c r="R79" i="5"/>
  <c r="S124" i="5"/>
  <c r="R134" i="5"/>
  <c r="R175" i="5"/>
  <c r="S184" i="5"/>
  <c r="R218" i="5"/>
  <c r="R222" i="5"/>
  <c r="R226" i="5"/>
  <c r="R257" i="5"/>
  <c r="R289" i="5"/>
  <c r="R321" i="5"/>
  <c r="R353" i="5"/>
  <c r="R385" i="5"/>
  <c r="R417" i="5"/>
  <c r="R449" i="5"/>
  <c r="S64" i="5"/>
  <c r="R129" i="5"/>
  <c r="S150" i="5"/>
  <c r="R190" i="5"/>
  <c r="R253" i="5"/>
  <c r="R285" i="5"/>
  <c r="R317" i="5"/>
  <c r="R349" i="5"/>
  <c r="R381" i="5"/>
  <c r="R413" i="5"/>
  <c r="R445" i="5"/>
  <c r="S243" i="5"/>
  <c r="S250" i="5"/>
  <c r="S274" i="5"/>
  <c r="S282" i="5"/>
  <c r="J116" i="11"/>
  <c r="S314" i="5"/>
  <c r="S338" i="5"/>
  <c r="S346" i="5"/>
  <c r="S370" i="5"/>
  <c r="S378" i="5"/>
  <c r="S402" i="5"/>
  <c r="S410" i="5"/>
  <c r="S434" i="5"/>
  <c r="S442" i="5"/>
  <c r="S466" i="5"/>
  <c r="R477" i="5"/>
  <c r="R511" i="5"/>
  <c r="S16" i="5"/>
  <c r="S80" i="5"/>
  <c r="S144" i="5"/>
  <c r="S208" i="5"/>
  <c r="S475" i="5"/>
  <c r="S288" i="5"/>
  <c r="R288" i="5"/>
  <c r="S352" i="5"/>
  <c r="R352" i="5"/>
  <c r="R194" i="5"/>
  <c r="S194" i="5"/>
  <c r="S256" i="5"/>
  <c r="R256" i="5"/>
  <c r="R320" i="5"/>
  <c r="S320" i="5"/>
  <c r="R384" i="5"/>
  <c r="S384" i="5"/>
  <c r="R17" i="5"/>
  <c r="S36" i="5"/>
  <c r="R78" i="5"/>
  <c r="R81" i="5"/>
  <c r="S100" i="5"/>
  <c r="R142" i="5"/>
  <c r="S164" i="5"/>
  <c r="R206" i="5"/>
  <c r="S227" i="5"/>
  <c r="S264" i="5"/>
  <c r="R264" i="5"/>
  <c r="R271" i="5"/>
  <c r="S14" i="5"/>
  <c r="R18" i="5"/>
  <c r="S18" i="5"/>
  <c r="R25" i="5"/>
  <c r="S44" i="5"/>
  <c r="R82" i="5"/>
  <c r="S82" i="5"/>
  <c r="R89" i="5"/>
  <c r="S108" i="5"/>
  <c r="S146" i="5"/>
  <c r="R146" i="5"/>
  <c r="R153" i="5"/>
  <c r="S172" i="5"/>
  <c r="R209" i="5"/>
  <c r="S209" i="5"/>
  <c r="R216" i="5"/>
  <c r="S235" i="5"/>
  <c r="S272" i="5"/>
  <c r="R272" i="5"/>
  <c r="R279" i="5"/>
  <c r="S298" i="5"/>
  <c r="R336" i="5"/>
  <c r="S336" i="5"/>
  <c r="R343" i="5"/>
  <c r="S362" i="5"/>
  <c r="S400" i="5"/>
  <c r="R400" i="5"/>
  <c r="R407" i="5"/>
  <c r="S426" i="5"/>
  <c r="S464" i="5"/>
  <c r="R464" i="5"/>
  <c r="R66" i="5"/>
  <c r="S66" i="5"/>
  <c r="S26" i="5"/>
  <c r="R26" i="5"/>
  <c r="R90" i="5"/>
  <c r="S90" i="5"/>
  <c r="R154" i="5"/>
  <c r="S154" i="5"/>
  <c r="R217" i="5"/>
  <c r="S217" i="5"/>
  <c r="S280" i="5"/>
  <c r="R280" i="5"/>
  <c r="F116" i="11"/>
  <c r="D116" i="11"/>
  <c r="L116" i="11"/>
  <c r="S344" i="5"/>
  <c r="R344" i="5"/>
  <c r="R408" i="5"/>
  <c r="S408" i="5"/>
  <c r="S416" i="5"/>
  <c r="R416" i="5"/>
  <c r="R42" i="5"/>
  <c r="S42" i="5"/>
  <c r="R46" i="5"/>
  <c r="R49" i="5"/>
  <c r="S68" i="5"/>
  <c r="R106" i="5"/>
  <c r="S106" i="5"/>
  <c r="R110" i="5"/>
  <c r="R113" i="5"/>
  <c r="S132" i="5"/>
  <c r="R170" i="5"/>
  <c r="S170" i="5"/>
  <c r="R174" i="5"/>
  <c r="R177" i="5"/>
  <c r="S196" i="5"/>
  <c r="S233" i="5"/>
  <c r="R233" i="5"/>
  <c r="R240" i="5"/>
  <c r="S258" i="5"/>
  <c r="R296" i="5"/>
  <c r="S296" i="5"/>
  <c r="R303" i="5"/>
  <c r="S322" i="5"/>
  <c r="S360" i="5"/>
  <c r="R360" i="5"/>
  <c r="R367" i="5"/>
  <c r="S386" i="5"/>
  <c r="R424" i="5"/>
  <c r="S424" i="5"/>
  <c r="R431" i="5"/>
  <c r="S450" i="5"/>
  <c r="S12" i="5"/>
  <c r="R50" i="5"/>
  <c r="S50" i="5"/>
  <c r="R54" i="5"/>
  <c r="R57" i="5"/>
  <c r="S76" i="5"/>
  <c r="R114" i="5"/>
  <c r="S114" i="5"/>
  <c r="R118" i="5"/>
  <c r="R121" i="5"/>
  <c r="S140" i="5"/>
  <c r="R178" i="5"/>
  <c r="S178" i="5"/>
  <c r="R182" i="5"/>
  <c r="R185" i="5"/>
  <c r="S204" i="5"/>
  <c r="S241" i="5"/>
  <c r="R241" i="5"/>
  <c r="R248" i="5"/>
  <c r="S266" i="5"/>
  <c r="R304" i="5"/>
  <c r="S304" i="5"/>
  <c r="R311" i="5"/>
  <c r="S330" i="5"/>
  <c r="S368" i="5"/>
  <c r="R368" i="5"/>
  <c r="R375" i="5"/>
  <c r="S394" i="5"/>
  <c r="R432" i="5"/>
  <c r="S432" i="5"/>
  <c r="R439" i="5"/>
  <c r="S458" i="5"/>
  <c r="S34" i="5"/>
  <c r="R34" i="5"/>
  <c r="R162" i="5"/>
  <c r="S162" i="5"/>
  <c r="R58" i="5"/>
  <c r="S58" i="5"/>
  <c r="S122" i="5"/>
  <c r="R122" i="5"/>
  <c r="R186" i="5"/>
  <c r="S186" i="5"/>
  <c r="R312" i="5"/>
  <c r="S312" i="5"/>
  <c r="R376" i="5"/>
  <c r="S376" i="5"/>
  <c r="R440" i="5"/>
  <c r="S440" i="5"/>
  <c r="S98" i="5"/>
  <c r="R98" i="5"/>
  <c r="R225" i="5"/>
  <c r="S225" i="5"/>
  <c r="S130" i="5"/>
  <c r="R130" i="5"/>
  <c r="R448" i="5"/>
  <c r="S448" i="5"/>
  <c r="R74" i="5"/>
  <c r="S74" i="5"/>
  <c r="S138" i="5"/>
  <c r="R138" i="5"/>
  <c r="R145" i="5"/>
  <c r="R202" i="5"/>
  <c r="S202" i="5"/>
  <c r="S290" i="5"/>
  <c r="S328" i="5"/>
  <c r="R328" i="5"/>
  <c r="R335" i="5"/>
  <c r="S354" i="5"/>
  <c r="R392" i="5"/>
  <c r="S392" i="5"/>
  <c r="R399" i="5"/>
  <c r="S418" i="5"/>
  <c r="R456" i="5"/>
  <c r="S456" i="5"/>
  <c r="R463" i="5"/>
  <c r="R21" i="5"/>
  <c r="R29" i="5"/>
  <c r="R45" i="5"/>
  <c r="R53" i="5"/>
  <c r="R77" i="5"/>
  <c r="R93" i="5"/>
  <c r="R109" i="5"/>
  <c r="R117" i="5"/>
  <c r="R141" i="5"/>
  <c r="R149" i="5"/>
  <c r="R157" i="5"/>
  <c r="R165" i="5"/>
  <c r="R197" i="5"/>
  <c r="R212" i="5"/>
  <c r="R236" i="5"/>
  <c r="R259" i="5"/>
  <c r="R275" i="5"/>
  <c r="R283" i="5"/>
  <c r="R307" i="5"/>
  <c r="R315" i="5"/>
  <c r="R331" i="5"/>
  <c r="R347" i="5"/>
  <c r="R363" i="5"/>
  <c r="R371" i="5"/>
  <c r="R387" i="5"/>
  <c r="R403" i="5"/>
  <c r="R411" i="5"/>
  <c r="R419" i="5"/>
  <c r="R427" i="5"/>
  <c r="R435" i="5"/>
  <c r="R443" i="5"/>
  <c r="R451" i="5"/>
  <c r="R467" i="5"/>
  <c r="S13" i="5"/>
  <c r="S37" i="5"/>
  <c r="S61" i="5"/>
  <c r="S69" i="5"/>
  <c r="S85" i="5"/>
  <c r="S101" i="5"/>
  <c r="S125" i="5"/>
  <c r="S133" i="5"/>
  <c r="S173" i="5"/>
  <c r="S181" i="5"/>
  <c r="S189" i="5"/>
  <c r="S205" i="5"/>
  <c r="S220" i="5"/>
  <c r="S228" i="5"/>
  <c r="S244" i="5"/>
  <c r="S251" i="5"/>
  <c r="S267" i="5"/>
  <c r="S291" i="5"/>
  <c r="S299" i="5"/>
  <c r="S323" i="5"/>
  <c r="S339" i="5"/>
  <c r="S355" i="5"/>
  <c r="S379" i="5"/>
  <c r="S395" i="5"/>
  <c r="S459" i="5"/>
  <c r="R470" i="5"/>
  <c r="T470" i="5" s="1"/>
  <c r="V470" i="5" s="1"/>
  <c r="X470" i="5" s="1"/>
  <c r="Z470" i="5" s="1"/>
  <c r="AB470" i="5" s="1"/>
  <c r="AD470" i="5" s="1"/>
  <c r="AF470" i="5" s="1"/>
  <c r="AH470" i="5" s="1"/>
  <c r="AJ470" i="5" s="1"/>
  <c r="AL470" i="5" s="1"/>
  <c r="AN470" i="5" s="1"/>
  <c r="AP470" i="5" s="1"/>
  <c r="AR470" i="5" s="1"/>
  <c r="AT470" i="5" s="1"/>
  <c r="AV470" i="5" s="1"/>
  <c r="AX470" i="5" s="1"/>
  <c r="AZ470" i="5" s="1"/>
  <c r="BB470" i="5" s="1"/>
  <c r="BD470" i="5" s="1"/>
  <c r="BF470" i="5" s="1"/>
  <c r="BH470" i="5" s="1"/>
  <c r="BJ470" i="5" s="1"/>
  <c r="BL470" i="5" s="1"/>
  <c r="BN470" i="5" s="1"/>
  <c r="BP470" i="5" s="1"/>
  <c r="BR470" i="5" s="1"/>
  <c r="BT470" i="5" s="1"/>
  <c r="BV470" i="5" s="1"/>
  <c r="BX470" i="5" s="1"/>
  <c r="BZ470" i="5" s="1"/>
  <c r="CB470" i="5" s="1"/>
  <c r="CD470" i="5" s="1"/>
  <c r="CF470" i="5" s="1"/>
  <c r="CH470" i="5" s="1"/>
  <c r="CJ470" i="5" s="1"/>
  <c r="CL470" i="5" s="1"/>
  <c r="CN470" i="5" s="1"/>
  <c r="CP470" i="5" s="1"/>
  <c r="CR470" i="5" s="1"/>
  <c r="CT470" i="5" s="1"/>
  <c r="CV470" i="5" s="1"/>
  <c r="CX470" i="5" s="1"/>
  <c r="CZ470" i="5" s="1"/>
  <c r="DB470" i="5" s="1"/>
  <c r="DD470" i="5" s="1"/>
  <c r="DF470" i="5" s="1"/>
  <c r="DH470" i="5" s="1"/>
  <c r="DJ470" i="5" s="1"/>
  <c r="DL470" i="5" s="1"/>
  <c r="DN470" i="5" s="1"/>
  <c r="DP470" i="5" s="1"/>
  <c r="DR470" i="5" s="1"/>
  <c r="DT470" i="5" s="1"/>
  <c r="DV470" i="5" s="1"/>
  <c r="DX470" i="5" s="1"/>
  <c r="DZ470" i="5" s="1"/>
  <c r="EB470" i="5" s="1"/>
  <c r="ED470" i="5" s="1"/>
  <c r="EF470" i="5" s="1"/>
  <c r="EH470" i="5" s="1"/>
  <c r="EJ470" i="5" s="1"/>
  <c r="EL470" i="5" s="1"/>
  <c r="EN470" i="5" s="1"/>
  <c r="EP470" i="5" s="1"/>
  <c r="ER470" i="5" s="1"/>
  <c r="ET470" i="5" s="1"/>
  <c r="EV470" i="5" s="1"/>
  <c r="EX470" i="5" s="1"/>
  <c r="EZ470" i="5" s="1"/>
  <c r="FB470" i="5" s="1"/>
  <c r="FD470" i="5" s="1"/>
  <c r="FF470" i="5" s="1"/>
  <c r="FH470" i="5" s="1"/>
  <c r="FJ470" i="5" s="1"/>
  <c r="FL470" i="5" s="1"/>
  <c r="FN470" i="5" s="1"/>
  <c r="FP470" i="5" s="1"/>
  <c r="FR470" i="5" s="1"/>
  <c r="FT470" i="5" s="1"/>
  <c r="FV470" i="5" s="1"/>
  <c r="FX470" i="5" s="1"/>
  <c r="FZ470" i="5" s="1"/>
  <c r="GB470" i="5" s="1"/>
  <c r="GD470" i="5" s="1"/>
  <c r="GF470" i="5" s="1"/>
  <c r="GH470" i="5" s="1"/>
  <c r="GJ470" i="5" s="1"/>
  <c r="GL470" i="5" s="1"/>
  <c r="GN470" i="5" s="1"/>
  <c r="GP470" i="5" s="1"/>
  <c r="GR470" i="5" s="1"/>
  <c r="GT470" i="5" s="1"/>
  <c r="GV470" i="5" s="1"/>
  <c r="GX470" i="5" s="1"/>
  <c r="GZ470" i="5" s="1"/>
  <c r="HB470" i="5" s="1"/>
  <c r="HD470" i="5" s="1"/>
  <c r="HF470" i="5" s="1"/>
  <c r="HH470" i="5" s="1"/>
  <c r="HJ470" i="5" s="1"/>
  <c r="HL470" i="5" s="1"/>
  <c r="HN470" i="5" s="1"/>
  <c r="HP470" i="5" s="1"/>
  <c r="HR470" i="5" s="1"/>
  <c r="HT470" i="5" s="1"/>
  <c r="HV470" i="5" s="1"/>
  <c r="HX470" i="5" s="1"/>
  <c r="HZ470" i="5" s="1"/>
  <c r="IB470" i="5" s="1"/>
  <c r="ID470" i="5" s="1"/>
  <c r="IF470" i="5" s="1"/>
  <c r="IH470" i="5" s="1"/>
  <c r="IJ470" i="5" s="1"/>
  <c r="IL470" i="5" s="1"/>
  <c r="IN470" i="5" s="1"/>
  <c r="IP470" i="5" s="1"/>
  <c r="IR470" i="5" s="1"/>
  <c r="IT470" i="5" s="1"/>
  <c r="IV470" i="5" s="1"/>
  <c r="IX470" i="5" s="1"/>
  <c r="IZ470" i="5" s="1"/>
  <c r="JB470" i="5" s="1"/>
  <c r="JD470" i="5" s="1"/>
  <c r="JF470" i="5" s="1"/>
  <c r="JH470" i="5" s="1"/>
  <c r="JJ470" i="5" s="1"/>
  <c r="JL470" i="5" s="1"/>
  <c r="JN470" i="5" s="1"/>
  <c r="JP470" i="5" s="1"/>
  <c r="JR470" i="5" s="1"/>
  <c r="JT470" i="5" s="1"/>
  <c r="JV470" i="5" s="1"/>
  <c r="JX470" i="5" s="1"/>
  <c r="JZ470" i="5" s="1"/>
  <c r="KB470" i="5" s="1"/>
  <c r="KD470" i="5" s="1"/>
  <c r="KF470" i="5" s="1"/>
  <c r="KH470" i="5" s="1"/>
  <c r="KJ470" i="5" s="1"/>
  <c r="KL470" i="5" s="1"/>
  <c r="KN470" i="5" s="1"/>
  <c r="KP470" i="5" s="1"/>
  <c r="KR470" i="5" s="1"/>
  <c r="KT470" i="5" s="1"/>
  <c r="KV470" i="5" s="1"/>
  <c r="KX470" i="5" s="1"/>
  <c r="KZ470" i="5" s="1"/>
  <c r="LB470" i="5" s="1"/>
  <c r="LD470" i="5" s="1"/>
  <c r="LF470" i="5" s="1"/>
  <c r="LH470" i="5" s="1"/>
  <c r="LJ470" i="5" s="1"/>
  <c r="LL470" i="5" s="1"/>
  <c r="LN470" i="5" s="1"/>
  <c r="LP470" i="5" s="1"/>
  <c r="LR470" i="5" s="1"/>
  <c r="LT470" i="5" s="1"/>
  <c r="LV470" i="5" s="1"/>
  <c r="LX470" i="5" s="1"/>
  <c r="LZ470" i="5" s="1"/>
  <c r="MB470" i="5" s="1"/>
  <c r="MD470" i="5" s="1"/>
  <c r="MF470" i="5" s="1"/>
  <c r="MH470" i="5" s="1"/>
  <c r="MJ470" i="5" s="1"/>
  <c r="ML470" i="5" s="1"/>
  <c r="MN470" i="5" s="1"/>
  <c r="MP470" i="5" s="1"/>
  <c r="MR470" i="5" s="1"/>
  <c r="MT470" i="5" s="1"/>
  <c r="MV470" i="5" s="1"/>
  <c r="MX470" i="5" s="1"/>
  <c r="MZ470" i="5" s="1"/>
  <c r="NB470" i="5" s="1"/>
  <c r="ND470" i="5" s="1"/>
  <c r="NF470" i="5" s="1"/>
  <c r="NH470" i="5" s="1"/>
  <c r="NJ470" i="5" s="1"/>
  <c r="NL470" i="5" s="1"/>
  <c r="NN470" i="5" s="1"/>
  <c r="NP470" i="5" s="1"/>
  <c r="NR470" i="5" s="1"/>
  <c r="NT470" i="5" s="1"/>
  <c r="NV470" i="5" s="1"/>
  <c r="NX470" i="5" s="1"/>
  <c r="NZ470" i="5" s="1"/>
  <c r="OB470" i="5" s="1"/>
  <c r="OD470" i="5" s="1"/>
  <c r="OF470" i="5" s="1"/>
  <c r="OH470" i="5" s="1"/>
  <c r="OJ470" i="5" s="1"/>
  <c r="OL470" i="5" s="1"/>
  <c r="ON470" i="5" s="1"/>
  <c r="OP470" i="5" s="1"/>
  <c r="OR470" i="5" s="1"/>
  <c r="OT470" i="5" s="1"/>
  <c r="OV470" i="5" s="1"/>
  <c r="OX470" i="5" s="1"/>
  <c r="OZ470" i="5" s="1"/>
  <c r="PB470" i="5" s="1"/>
  <c r="PD470" i="5" s="1"/>
  <c r="PF470" i="5" s="1"/>
  <c r="PH470" i="5" s="1"/>
  <c r="PJ470" i="5" s="1"/>
  <c r="PL470" i="5" s="1"/>
  <c r="PN470" i="5" s="1"/>
  <c r="PP470" i="5" s="1"/>
  <c r="PR470" i="5" s="1"/>
  <c r="PT470" i="5" s="1"/>
  <c r="PV470" i="5" s="1"/>
  <c r="PX470" i="5" s="1"/>
  <c r="PZ470" i="5" s="1"/>
  <c r="QB470" i="5" s="1"/>
  <c r="QD470" i="5" s="1"/>
  <c r="QF470" i="5" s="1"/>
  <c r="QH470" i="5" s="1"/>
  <c r="QJ470" i="5" s="1"/>
  <c r="QL470" i="5" s="1"/>
  <c r="QN470" i="5" s="1"/>
  <c r="QP470" i="5" s="1"/>
  <c r="QR470" i="5" s="1"/>
  <c r="QT470" i="5" s="1"/>
  <c r="QV470" i="5" s="1"/>
  <c r="QX470" i="5" s="1"/>
  <c r="QZ470" i="5" s="1"/>
  <c r="RB470" i="5" s="1"/>
  <c r="RD470" i="5" s="1"/>
  <c r="RF470" i="5" s="1"/>
  <c r="RH470" i="5" s="1"/>
  <c r="RJ470" i="5" s="1"/>
  <c r="RL470" i="5" s="1"/>
  <c r="RN470" i="5" s="1"/>
  <c r="RP470" i="5" s="1"/>
  <c r="RR470" i="5" s="1"/>
  <c r="RT470" i="5" s="1"/>
  <c r="RV470" i="5" s="1"/>
  <c r="RX470" i="5" s="1"/>
  <c r="RZ470" i="5" s="1"/>
  <c r="SB470" i="5" s="1"/>
  <c r="SD470" i="5" s="1"/>
  <c r="SF470" i="5" s="1"/>
  <c r="SH470" i="5" s="1"/>
  <c r="SJ470" i="5" s="1"/>
  <c r="SL470" i="5" s="1"/>
  <c r="SN470" i="5" s="1"/>
  <c r="SP470" i="5" s="1"/>
  <c r="SR470" i="5" s="1"/>
  <c r="ST470" i="5" s="1"/>
  <c r="SV470" i="5" s="1"/>
  <c r="SX470" i="5" s="1"/>
  <c r="SZ470" i="5" s="1"/>
  <c r="TB470" i="5" s="1"/>
  <c r="TD470" i="5" s="1"/>
  <c r="TF470" i="5" s="1"/>
  <c r="TH470" i="5" s="1"/>
  <c r="TJ470" i="5" s="1"/>
  <c r="TL470" i="5" s="1"/>
  <c r="TN470" i="5" s="1"/>
  <c r="TP470" i="5" s="1"/>
  <c r="TR470" i="5" s="1"/>
  <c r="TT470" i="5" s="1"/>
  <c r="TV470" i="5" s="1"/>
  <c r="TX470" i="5" s="1"/>
  <c r="TZ470" i="5" s="1"/>
  <c r="UB470" i="5" s="1"/>
  <c r="UD470" i="5" s="1"/>
  <c r="UF470" i="5" s="1"/>
  <c r="UH470" i="5" s="1"/>
  <c r="UJ470" i="5" s="1"/>
  <c r="UL470" i="5" s="1"/>
  <c r="UN470" i="5" s="1"/>
  <c r="UP470" i="5" s="1"/>
  <c r="UR470" i="5" s="1"/>
  <c r="UT470" i="5" s="1"/>
  <c r="UV470" i="5" s="1"/>
  <c r="UX470" i="5" s="1"/>
  <c r="UZ470" i="5" s="1"/>
  <c r="VB470" i="5" s="1"/>
  <c r="VD470" i="5" s="1"/>
  <c r="VF470" i="5" s="1"/>
  <c r="VH470" i="5" s="1"/>
  <c r="VJ470" i="5" s="1"/>
  <c r="VL470" i="5" s="1"/>
  <c r="VN470" i="5" s="1"/>
  <c r="VP470" i="5" s="1"/>
  <c r="VR470" i="5" s="1"/>
  <c r="VT470" i="5" s="1"/>
  <c r="VV470" i="5" s="1"/>
  <c r="VX470" i="5" s="1"/>
  <c r="VZ470" i="5" s="1"/>
  <c r="WB470" i="5" s="1"/>
  <c r="WD470" i="5" s="1"/>
  <c r="WF470" i="5" s="1"/>
  <c r="WH470" i="5" s="1"/>
  <c r="WJ470" i="5" s="1"/>
  <c r="WL470" i="5" s="1"/>
  <c r="WN470" i="5" s="1"/>
  <c r="WP470" i="5" s="1"/>
  <c r="WR470" i="5" s="1"/>
  <c r="WT470" i="5" s="1"/>
  <c r="WV470" i="5" s="1"/>
  <c r="WX470" i="5" s="1"/>
  <c r="WZ470" i="5" s="1"/>
  <c r="XB470" i="5" s="1"/>
  <c r="XD470" i="5" s="1"/>
  <c r="XF470" i="5" s="1"/>
  <c r="XH470" i="5" s="1"/>
  <c r="XJ470" i="5" s="1"/>
  <c r="XL470" i="5" s="1"/>
  <c r="XN470" i="5" s="1"/>
  <c r="XP470" i="5" s="1"/>
  <c r="XR470" i="5" s="1"/>
  <c r="XT470" i="5" s="1"/>
  <c r="XV470" i="5" s="1"/>
  <c r="XX470" i="5" s="1"/>
  <c r="XZ470" i="5" s="1"/>
  <c r="YB470" i="5" s="1"/>
  <c r="YD470" i="5" s="1"/>
  <c r="YF470" i="5" s="1"/>
  <c r="YH470" i="5" s="1"/>
  <c r="YJ470" i="5" s="1"/>
  <c r="YL470" i="5" s="1"/>
  <c r="YN470" i="5" s="1"/>
  <c r="YP470" i="5" s="1"/>
  <c r="YR470" i="5" s="1"/>
  <c r="YT470" i="5" s="1"/>
  <c r="YV470" i="5" s="1"/>
  <c r="YX470" i="5" s="1"/>
  <c r="YZ470" i="5" s="1"/>
  <c r="ZB470" i="5" s="1"/>
  <c r="ZD470" i="5" s="1"/>
  <c r="ZF470" i="5" s="1"/>
  <c r="ZH470" i="5" s="1"/>
  <c r="ZJ470" i="5" s="1"/>
  <c r="ZL470" i="5" s="1"/>
  <c r="ZN470" i="5" s="1"/>
  <c r="ZP470" i="5" s="1"/>
  <c r="ZR470" i="5" s="1"/>
  <c r="ZT470" i="5" s="1"/>
  <c r="ZV470" i="5" s="1"/>
  <c r="ZX470" i="5" s="1"/>
  <c r="ZZ470" i="5" s="1"/>
  <c r="AAB470" i="5" s="1"/>
  <c r="AAD470" i="5" s="1"/>
  <c r="AAF470" i="5" s="1"/>
  <c r="AAH470" i="5" s="1"/>
  <c r="AAJ470" i="5" s="1"/>
  <c r="AAL470" i="5" s="1"/>
  <c r="AAN470" i="5" s="1"/>
  <c r="AAP470" i="5" s="1"/>
  <c r="AAR470" i="5" s="1"/>
  <c r="AAT470" i="5" s="1"/>
  <c r="AAV470" i="5" s="1"/>
  <c r="AAX470" i="5" s="1"/>
  <c r="AAZ470" i="5" s="1"/>
  <c r="ABB470" i="5" s="1"/>
  <c r="ABD470" i="5" s="1"/>
  <c r="ABF470" i="5" s="1"/>
  <c r="ABH470" i="5" s="1"/>
  <c r="ABJ470" i="5" s="1"/>
  <c r="ABL470" i="5" s="1"/>
  <c r="ABN470" i="5" s="1"/>
  <c r="ABP470" i="5" s="1"/>
  <c r="ABR470" i="5" s="1"/>
  <c r="ABT470" i="5" s="1"/>
  <c r="ABV470" i="5" s="1"/>
  <c r="ABX470" i="5" s="1"/>
  <c r="ABZ470" i="5" s="1"/>
  <c r="ACB470" i="5" s="1"/>
  <c r="ACD470" i="5" s="1"/>
  <c r="ACF470" i="5" s="1"/>
  <c r="ACH470" i="5" s="1"/>
  <c r="ACJ470" i="5" s="1"/>
  <c r="ACL470" i="5" s="1"/>
  <c r="ACN470" i="5" s="1"/>
  <c r="ACP470" i="5" s="1"/>
  <c r="ACR470" i="5" s="1"/>
  <c r="ACT470" i="5" s="1"/>
  <c r="ACV470" i="5" s="1"/>
  <c r="ACX470" i="5" s="1"/>
  <c r="ACZ470" i="5" s="1"/>
  <c r="ADB470" i="5" s="1"/>
  <c r="ADD470" i="5" s="1"/>
  <c r="ADF470" i="5" s="1"/>
  <c r="ADH470" i="5" s="1"/>
  <c r="ADJ470" i="5" s="1"/>
  <c r="ADL470" i="5" s="1"/>
  <c r="ADN470" i="5" s="1"/>
  <c r="ADP470" i="5" s="1"/>
  <c r="ADR470" i="5" s="1"/>
  <c r="ADT470" i="5" s="1"/>
  <c r="ADV470" i="5" s="1"/>
  <c r="ADX470" i="5" s="1"/>
  <c r="ADZ470" i="5" s="1"/>
  <c r="AEB470" i="5" s="1"/>
  <c r="AED470" i="5" s="1"/>
  <c r="AEF470" i="5" s="1"/>
  <c r="AEH470" i="5" s="1"/>
  <c r="AEJ470" i="5" s="1"/>
  <c r="AEL470" i="5" s="1"/>
  <c r="AEN470" i="5" s="1"/>
  <c r="AEP470" i="5" s="1"/>
  <c r="AER470" i="5" s="1"/>
  <c r="AET470" i="5" s="1"/>
  <c r="AEV470" i="5" s="1"/>
  <c r="AEX470" i="5" s="1"/>
  <c r="AEZ470" i="5" s="1"/>
  <c r="AFB470" i="5" s="1"/>
  <c r="AFD470" i="5" s="1"/>
  <c r="AFF470" i="5" s="1"/>
  <c r="AFH470" i="5" s="1"/>
  <c r="AFJ470" i="5" s="1"/>
  <c r="AFL470" i="5" s="1"/>
  <c r="AFN470" i="5" s="1"/>
  <c r="AFP470" i="5" s="1"/>
  <c r="AFR470" i="5" s="1"/>
  <c r="AFT470" i="5" s="1"/>
  <c r="AFV470" i="5" s="1"/>
  <c r="AFX470" i="5" s="1"/>
  <c r="AFZ470" i="5" s="1"/>
  <c r="AGB470" i="5" s="1"/>
  <c r="AGD470" i="5" s="1"/>
  <c r="AGF470" i="5" s="1"/>
  <c r="AGH470" i="5" s="1"/>
  <c r="AGJ470" i="5" s="1"/>
  <c r="AGL470" i="5" s="1"/>
  <c r="AGN470" i="5" s="1"/>
  <c r="AGP470" i="5" s="1"/>
  <c r="AGR470" i="5" s="1"/>
  <c r="AGT470" i="5" s="1"/>
  <c r="AGV470" i="5" s="1"/>
  <c r="AGX470" i="5" s="1"/>
  <c r="AGZ470" i="5" s="1"/>
  <c r="AHB470" i="5" s="1"/>
  <c r="AHD470" i="5" s="1"/>
  <c r="AHF470" i="5" s="1"/>
  <c r="AHH470" i="5" s="1"/>
  <c r="AHJ470" i="5" s="1"/>
  <c r="AHL470" i="5" s="1"/>
  <c r="AHN470" i="5" s="1"/>
  <c r="AHP470" i="5" s="1"/>
  <c r="AHR470" i="5" s="1"/>
  <c r="AHT470" i="5" s="1"/>
  <c r="AHV470" i="5" s="1"/>
  <c r="AHX470" i="5" s="1"/>
  <c r="AHZ470" i="5" s="1"/>
  <c r="AIB470" i="5" s="1"/>
  <c r="AID470" i="5" s="1"/>
  <c r="AIF470" i="5" s="1"/>
  <c r="AIH470" i="5" s="1"/>
  <c r="AIJ470" i="5" s="1"/>
  <c r="AIL470" i="5" s="1"/>
  <c r="AIN470" i="5" s="1"/>
  <c r="AIP470" i="5" s="1"/>
  <c r="AIR470" i="5" s="1"/>
  <c r="AIT470" i="5" s="1"/>
  <c r="AIV470" i="5" s="1"/>
  <c r="AIX470" i="5" s="1"/>
  <c r="AIZ470" i="5" s="1"/>
  <c r="AJB470" i="5" s="1"/>
  <c r="AJD470" i="5" s="1"/>
  <c r="AJF470" i="5" s="1"/>
  <c r="AJH470" i="5" s="1"/>
  <c r="AJJ470" i="5" s="1"/>
  <c r="AJL470" i="5" s="1"/>
  <c r="AJN470" i="5" s="1"/>
  <c r="AJP470" i="5" s="1"/>
  <c r="AJR470" i="5" s="1"/>
  <c r="AJT470" i="5" s="1"/>
  <c r="AJV470" i="5" s="1"/>
  <c r="AJX470" i="5" s="1"/>
  <c r="AJZ470" i="5" s="1"/>
  <c r="AKB470" i="5" s="1"/>
  <c r="AKD470" i="5" s="1"/>
  <c r="AKF470" i="5" s="1"/>
  <c r="AKH470" i="5" s="1"/>
  <c r="AKJ470" i="5" s="1"/>
  <c r="AKL470" i="5" s="1"/>
  <c r="AKN470" i="5" s="1"/>
  <c r="AKP470" i="5" s="1"/>
  <c r="AKR470" i="5" s="1"/>
  <c r="AKT470" i="5" s="1"/>
  <c r="AKV470" i="5" s="1"/>
  <c r="AKX470" i="5" s="1"/>
  <c r="AKZ470" i="5" s="1"/>
  <c r="ALB470" i="5" s="1"/>
  <c r="ALD470" i="5" s="1"/>
  <c r="ALF470" i="5" s="1"/>
  <c r="ALH470" i="5" s="1"/>
  <c r="ALJ470" i="5" s="1"/>
  <c r="ALL470" i="5" s="1"/>
  <c r="ALN470" i="5" s="1"/>
  <c r="ALP470" i="5" s="1"/>
  <c r="ALR470" i="5" s="1"/>
  <c r="ALT470" i="5" s="1"/>
  <c r="ALV470" i="5" s="1"/>
  <c r="ALX470" i="5" s="1"/>
  <c r="ALZ470" i="5" s="1"/>
  <c r="AMB470" i="5" s="1"/>
  <c r="AMD470" i="5" s="1"/>
  <c r="AMF470" i="5" s="1"/>
  <c r="AMH470" i="5" s="1"/>
  <c r="AMJ470" i="5" s="1"/>
  <c r="AML470" i="5" s="1"/>
  <c r="AMN470" i="5" s="1"/>
  <c r="AMP470" i="5" s="1"/>
  <c r="AMR470" i="5" s="1"/>
  <c r="AMT470" i="5" s="1"/>
  <c r="AMV470" i="5" s="1"/>
  <c r="AMX470" i="5" s="1"/>
  <c r="AMZ470" i="5" s="1"/>
  <c r="ANB470" i="5" s="1"/>
  <c r="AND470" i="5" s="1"/>
  <c r="ANF470" i="5" s="1"/>
  <c r="ANH470" i="5" s="1"/>
  <c r="ANJ470" i="5" s="1"/>
  <c r="ANL470" i="5" s="1"/>
  <c r="ANN470" i="5" s="1"/>
  <c r="ANP470" i="5" s="1"/>
  <c r="ANR470" i="5" s="1"/>
  <c r="ANT470" i="5" s="1"/>
  <c r="ANV470" i="5" s="1"/>
  <c r="ANX470" i="5" s="1"/>
  <c r="ANZ470" i="5" s="1"/>
  <c r="AOB470" i="5" s="1"/>
  <c r="AOD470" i="5" s="1"/>
  <c r="AOF470" i="5" s="1"/>
  <c r="AOH470" i="5" s="1"/>
  <c r="AOJ470" i="5" s="1"/>
  <c r="AOL470" i="5" s="1"/>
  <c r="AON470" i="5" s="1"/>
  <c r="AOP470" i="5" s="1"/>
  <c r="AOR470" i="5" s="1"/>
  <c r="AOT470" i="5" s="1"/>
  <c r="AOV470" i="5" s="1"/>
  <c r="AOX470" i="5" s="1"/>
  <c r="AOZ470" i="5" s="1"/>
  <c r="APB470" i="5" s="1"/>
  <c r="APD470" i="5" s="1"/>
  <c r="APF470" i="5" s="1"/>
  <c r="APH470" i="5" s="1"/>
  <c r="APJ470" i="5" s="1"/>
  <c r="APL470" i="5" s="1"/>
  <c r="APN470" i="5" s="1"/>
  <c r="APP470" i="5" s="1"/>
  <c r="APR470" i="5" s="1"/>
  <c r="APT470" i="5" s="1"/>
  <c r="APV470" i="5" s="1"/>
  <c r="APX470" i="5" s="1"/>
  <c r="APZ470" i="5" s="1"/>
  <c r="AQB470" i="5" s="1"/>
  <c r="AQD470" i="5" s="1"/>
  <c r="AQF470" i="5" s="1"/>
  <c r="AQH470" i="5" s="1"/>
  <c r="AQJ470" i="5" s="1"/>
  <c r="AQL470" i="5" s="1"/>
  <c r="AQN470" i="5" s="1"/>
  <c r="AQP470" i="5" s="1"/>
  <c r="AQR470" i="5" s="1"/>
  <c r="AQT470" i="5" s="1"/>
  <c r="AQV470" i="5" s="1"/>
  <c r="AQX470" i="5" s="1"/>
  <c r="AQZ470" i="5" s="1"/>
  <c r="ARB470" i="5" s="1"/>
  <c r="ARD470" i="5" s="1"/>
  <c r="ARF470" i="5" s="1"/>
  <c r="ARH470" i="5" s="1"/>
  <c r="ARJ470" i="5" s="1"/>
  <c r="ARL470" i="5" s="1"/>
  <c r="ARN470" i="5" s="1"/>
  <c r="ARP470" i="5" s="1"/>
  <c r="ARR470" i="5" s="1"/>
  <c r="ART470" i="5" s="1"/>
  <c r="ARV470" i="5" s="1"/>
  <c r="ARX470" i="5" s="1"/>
  <c r="ARZ470" i="5" s="1"/>
  <c r="ASB470" i="5" s="1"/>
  <c r="ASD470" i="5" s="1"/>
  <c r="ASF470" i="5" s="1"/>
  <c r="ASH470" i="5" s="1"/>
  <c r="ASJ470" i="5" s="1"/>
  <c r="ASL470" i="5" s="1"/>
  <c r="ASN470" i="5" s="1"/>
  <c r="ASP470" i="5" s="1"/>
  <c r="ASR470" i="5" s="1"/>
  <c r="AST470" i="5" s="1"/>
  <c r="ASV470" i="5" s="1"/>
  <c r="ASX470" i="5" s="1"/>
  <c r="ASZ470" i="5" s="1"/>
  <c r="ATB470" i="5" s="1"/>
  <c r="ATD470" i="5" s="1"/>
  <c r="ATF470" i="5" s="1"/>
  <c r="ATH470" i="5" s="1"/>
  <c r="ATJ470" i="5" s="1"/>
  <c r="ATL470" i="5" s="1"/>
  <c r="ATN470" i="5" s="1"/>
  <c r="ATP470" i="5" s="1"/>
  <c r="ATR470" i="5" s="1"/>
  <c r="ATT470" i="5" s="1"/>
  <c r="ATV470" i="5" s="1"/>
  <c r="ATX470" i="5" s="1"/>
  <c r="ATZ470" i="5" s="1"/>
  <c r="AUB470" i="5" s="1"/>
  <c r="AUD470" i="5" s="1"/>
  <c r="AUF470" i="5" s="1"/>
  <c r="AUH470" i="5" s="1"/>
  <c r="AUJ470" i="5" s="1"/>
  <c r="AUL470" i="5" s="1"/>
  <c r="AUN470" i="5" s="1"/>
  <c r="AUP470" i="5" s="1"/>
  <c r="AUR470" i="5" s="1"/>
  <c r="AUT470" i="5" s="1"/>
  <c r="AUV470" i="5" s="1"/>
  <c r="AUX470" i="5" s="1"/>
  <c r="AUZ470" i="5" s="1"/>
  <c r="AVB470" i="5" s="1"/>
  <c r="AVD470" i="5" s="1"/>
  <c r="AVF470" i="5" s="1"/>
  <c r="AVH470" i="5" s="1"/>
  <c r="AVJ470" i="5" s="1"/>
  <c r="AVL470" i="5" s="1"/>
  <c r="AVN470" i="5" s="1"/>
  <c r="AVP470" i="5" s="1"/>
  <c r="AVR470" i="5" s="1"/>
  <c r="AVT470" i="5" s="1"/>
  <c r="AVV470" i="5" s="1"/>
  <c r="AVX470" i="5" s="1"/>
  <c r="AVZ470" i="5" s="1"/>
  <c r="AWB470" i="5" s="1"/>
  <c r="AWD470" i="5" s="1"/>
  <c r="AWF470" i="5" s="1"/>
  <c r="AWH470" i="5" s="1"/>
  <c r="AWJ470" i="5" s="1"/>
  <c r="AWL470" i="5" s="1"/>
  <c r="AWN470" i="5" s="1"/>
  <c r="AWP470" i="5" s="1"/>
  <c r="AWR470" i="5" s="1"/>
  <c r="AWT470" i="5" s="1"/>
  <c r="AWV470" i="5" s="1"/>
  <c r="AWX470" i="5" s="1"/>
  <c r="AWZ470" i="5" s="1"/>
  <c r="AXB470" i="5" s="1"/>
  <c r="AXD470" i="5" s="1"/>
  <c r="AXF470" i="5" s="1"/>
  <c r="AXH470" i="5" s="1"/>
  <c r="AXJ470" i="5" s="1"/>
  <c r="AXL470" i="5" s="1"/>
  <c r="AXN470" i="5" s="1"/>
  <c r="AXP470" i="5" s="1"/>
  <c r="AXR470" i="5" s="1"/>
  <c r="AXT470" i="5" s="1"/>
  <c r="AXV470" i="5" s="1"/>
  <c r="AXX470" i="5" s="1"/>
  <c r="AXZ470" i="5" s="1"/>
  <c r="AYB470" i="5" s="1"/>
  <c r="AYD470" i="5" s="1"/>
  <c r="AYF470" i="5" s="1"/>
  <c r="AYH470" i="5" s="1"/>
  <c r="AYJ470" i="5" s="1"/>
  <c r="AYL470" i="5" s="1"/>
  <c r="AYN470" i="5" s="1"/>
  <c r="AYP470" i="5" s="1"/>
  <c r="AYR470" i="5" s="1"/>
  <c r="AYT470" i="5" s="1"/>
  <c r="AYV470" i="5" s="1"/>
  <c r="AYX470" i="5" s="1"/>
  <c r="AYZ470" i="5" s="1"/>
  <c r="AZB470" i="5" s="1"/>
  <c r="AZD470" i="5" s="1"/>
  <c r="AZF470" i="5" s="1"/>
  <c r="AZH470" i="5" s="1"/>
  <c r="AZJ470" i="5" s="1"/>
  <c r="AZL470" i="5" s="1"/>
  <c r="AZN470" i="5" s="1"/>
  <c r="AZP470" i="5" s="1"/>
  <c r="AZR470" i="5" s="1"/>
  <c r="AZT470" i="5" s="1"/>
  <c r="AZV470" i="5" s="1"/>
  <c r="AZX470" i="5" s="1"/>
  <c r="AZZ470" i="5" s="1"/>
  <c r="BAB470" i="5" s="1"/>
  <c r="BAD470" i="5" s="1"/>
  <c r="BAF470" i="5" s="1"/>
  <c r="BAH470" i="5" s="1"/>
  <c r="BAJ470" i="5" s="1"/>
  <c r="BAL470" i="5" s="1"/>
  <c r="BAN470" i="5" s="1"/>
  <c r="BAP470" i="5" s="1"/>
  <c r="BAR470" i="5" s="1"/>
  <c r="BAT470" i="5" s="1"/>
  <c r="BAV470" i="5" s="1"/>
  <c r="BAX470" i="5" s="1"/>
  <c r="BAZ470" i="5" s="1"/>
  <c r="BBB470" i="5" s="1"/>
  <c r="BBD470" i="5" s="1"/>
  <c r="BBF470" i="5" s="1"/>
  <c r="BBH470" i="5" s="1"/>
  <c r="BBJ470" i="5" s="1"/>
  <c r="BBL470" i="5" s="1"/>
  <c r="BBN470" i="5" s="1"/>
  <c r="BBP470" i="5" s="1"/>
  <c r="BBR470" i="5" s="1"/>
  <c r="BBT470" i="5" s="1"/>
  <c r="BBV470" i="5" s="1"/>
  <c r="BBX470" i="5" s="1"/>
  <c r="BBZ470" i="5" s="1"/>
  <c r="BCB470" i="5" s="1"/>
  <c r="BCD470" i="5" s="1"/>
  <c r="BCF470" i="5" s="1"/>
  <c r="BCH470" i="5" s="1"/>
  <c r="BCJ470" i="5" s="1"/>
  <c r="BCL470" i="5" s="1"/>
  <c r="BCN470" i="5" s="1"/>
  <c r="BCP470" i="5" s="1"/>
  <c r="BCR470" i="5" s="1"/>
  <c r="BCT470" i="5" s="1"/>
  <c r="BCV470" i="5" s="1"/>
  <c r="BCX470" i="5" s="1"/>
  <c r="BCZ470" i="5" s="1"/>
  <c r="BDB470" i="5" s="1"/>
  <c r="BDD470" i="5" s="1"/>
  <c r="BDF470" i="5" s="1"/>
  <c r="BDH470" i="5" s="1"/>
  <c r="BDJ470" i="5" s="1"/>
  <c r="BDL470" i="5" s="1"/>
  <c r="BDN470" i="5" s="1"/>
  <c r="BDP470" i="5" s="1"/>
  <c r="BDR470" i="5" s="1"/>
  <c r="BDT470" i="5" s="1"/>
  <c r="BDV470" i="5" s="1"/>
  <c r="BDX470" i="5" s="1"/>
  <c r="BDZ470" i="5" s="1"/>
  <c r="BEB470" i="5" s="1"/>
  <c r="BED470" i="5" s="1"/>
  <c r="BEF470" i="5" s="1"/>
  <c r="BEH470" i="5" s="1"/>
  <c r="BEJ470" i="5" s="1"/>
  <c r="BEL470" i="5" s="1"/>
  <c r="BEN470" i="5" s="1"/>
  <c r="BEP470" i="5" s="1"/>
  <c r="BER470" i="5" s="1"/>
  <c r="BET470" i="5" s="1"/>
  <c r="BEV470" i="5" s="1"/>
  <c r="BEX470" i="5" s="1"/>
  <c r="BEZ470" i="5" s="1"/>
  <c r="BFB470" i="5" s="1"/>
  <c r="BFD470" i="5" s="1"/>
  <c r="BFF470" i="5" s="1"/>
  <c r="BFH470" i="5" s="1"/>
  <c r="BFJ470" i="5" s="1"/>
  <c r="BFL470" i="5" s="1"/>
  <c r="BFN470" i="5" s="1"/>
  <c r="BFP470" i="5" s="1"/>
  <c r="BFR470" i="5" s="1"/>
  <c r="BFT470" i="5" s="1"/>
  <c r="BFV470" i="5" s="1"/>
  <c r="BFX470" i="5" s="1"/>
  <c r="BFZ470" i="5" s="1"/>
  <c r="BGB470" i="5" s="1"/>
  <c r="BGD470" i="5" s="1"/>
  <c r="BGF470" i="5" s="1"/>
  <c r="BGH470" i="5" s="1"/>
  <c r="BGJ470" i="5" s="1"/>
  <c r="BGL470" i="5" s="1"/>
  <c r="BGN470" i="5" s="1"/>
  <c r="BGP470" i="5" s="1"/>
  <c r="BGR470" i="5" s="1"/>
  <c r="BGT470" i="5" s="1"/>
  <c r="BGV470" i="5" s="1"/>
  <c r="BGX470" i="5" s="1"/>
  <c r="BGZ470" i="5" s="1"/>
  <c r="BHB470" i="5" s="1"/>
  <c r="BHD470" i="5" s="1"/>
  <c r="BHF470" i="5" s="1"/>
  <c r="BHH470" i="5" s="1"/>
  <c r="BHJ470" i="5" s="1"/>
  <c r="BHL470" i="5" s="1"/>
  <c r="BHN470" i="5" s="1"/>
  <c r="BHP470" i="5" s="1"/>
  <c r="BHR470" i="5" s="1"/>
  <c r="BHT470" i="5" s="1"/>
  <c r="BHV470" i="5" s="1"/>
  <c r="BHX470" i="5" s="1"/>
  <c r="BHZ470" i="5" s="1"/>
  <c r="BIB470" i="5" s="1"/>
  <c r="BID470" i="5" s="1"/>
  <c r="BIF470" i="5" s="1"/>
  <c r="BIH470" i="5" s="1"/>
  <c r="BIJ470" i="5" s="1"/>
  <c r="BIL470" i="5" s="1"/>
  <c r="BIN470" i="5" s="1"/>
  <c r="BIP470" i="5" s="1"/>
  <c r="BIR470" i="5" s="1"/>
  <c r="BIT470" i="5" s="1"/>
  <c r="BIV470" i="5" s="1"/>
  <c r="BIX470" i="5" s="1"/>
  <c r="BIZ470" i="5" s="1"/>
  <c r="BJB470" i="5" s="1"/>
  <c r="BJD470" i="5" s="1"/>
  <c r="BJF470" i="5" s="1"/>
  <c r="BJH470" i="5" s="1"/>
  <c r="BJJ470" i="5" s="1"/>
  <c r="BJL470" i="5" s="1"/>
  <c r="BJN470" i="5" s="1"/>
  <c r="BJP470" i="5" s="1"/>
  <c r="BJR470" i="5" s="1"/>
  <c r="BJT470" i="5" s="1"/>
  <c r="BJV470" i="5" s="1"/>
  <c r="BJX470" i="5" s="1"/>
  <c r="BJZ470" i="5" s="1"/>
  <c r="BKB470" i="5" s="1"/>
  <c r="BKD470" i="5" s="1"/>
  <c r="BKF470" i="5" s="1"/>
  <c r="BKH470" i="5" s="1"/>
  <c r="BKJ470" i="5" s="1"/>
  <c r="BKL470" i="5" s="1"/>
  <c r="BKN470" i="5" s="1"/>
  <c r="BKP470" i="5" s="1"/>
  <c r="BKR470" i="5" s="1"/>
  <c r="BKT470" i="5" s="1"/>
  <c r="BKV470" i="5" s="1"/>
  <c r="BKX470" i="5" s="1"/>
  <c r="BKZ470" i="5" s="1"/>
  <c r="BLB470" i="5" s="1"/>
  <c r="BLD470" i="5" s="1"/>
  <c r="BLF470" i="5" s="1"/>
  <c r="BLH470" i="5" s="1"/>
  <c r="BLJ470" i="5" s="1"/>
  <c r="BLL470" i="5" s="1"/>
  <c r="BLN470" i="5" s="1"/>
  <c r="BLP470" i="5" s="1"/>
  <c r="BLR470" i="5" s="1"/>
  <c r="BLT470" i="5" s="1"/>
  <c r="BLV470" i="5" s="1"/>
  <c r="BLX470" i="5" s="1"/>
  <c r="BLZ470" i="5" s="1"/>
  <c r="BMB470" i="5" s="1"/>
  <c r="BMD470" i="5" s="1"/>
  <c r="BMF470" i="5" s="1"/>
  <c r="BMH470" i="5" s="1"/>
  <c r="BMJ470" i="5" s="1"/>
  <c r="BML470" i="5" s="1"/>
  <c r="BMN470" i="5" s="1"/>
  <c r="BMP470" i="5" s="1"/>
  <c r="BMR470" i="5" s="1"/>
  <c r="BMT470" i="5" s="1"/>
  <c r="BMV470" i="5" s="1"/>
  <c r="BMX470" i="5" s="1"/>
  <c r="BMZ470" i="5" s="1"/>
  <c r="BNB470" i="5" s="1"/>
  <c r="BND470" i="5" s="1"/>
  <c r="BNF470" i="5" s="1"/>
  <c r="BNH470" i="5" s="1"/>
  <c r="BNJ470" i="5" s="1"/>
  <c r="BNL470" i="5" s="1"/>
  <c r="BNN470" i="5" s="1"/>
  <c r="BNP470" i="5" s="1"/>
  <c r="BNR470" i="5" s="1"/>
  <c r="BNT470" i="5" s="1"/>
  <c r="BNV470" i="5" s="1"/>
  <c r="BNX470" i="5" s="1"/>
  <c r="BNZ470" i="5" s="1"/>
  <c r="BOB470" i="5" s="1"/>
  <c r="BOD470" i="5" s="1"/>
  <c r="BOF470" i="5" s="1"/>
  <c r="BOH470" i="5" s="1"/>
  <c r="BOJ470" i="5" s="1"/>
  <c r="BOL470" i="5" s="1"/>
  <c r="BON470" i="5" s="1"/>
  <c r="BOP470" i="5" s="1"/>
  <c r="BOR470" i="5" s="1"/>
  <c r="BOT470" i="5" s="1"/>
  <c r="BOV470" i="5" s="1"/>
  <c r="BOX470" i="5" s="1"/>
  <c r="BOZ470" i="5" s="1"/>
  <c r="BPB470" i="5" s="1"/>
  <c r="BPD470" i="5" s="1"/>
  <c r="BPF470" i="5" s="1"/>
  <c r="BPH470" i="5" s="1"/>
  <c r="BPJ470" i="5" s="1"/>
  <c r="BPL470" i="5" s="1"/>
  <c r="BPN470" i="5" s="1"/>
  <c r="BPP470" i="5" s="1"/>
  <c r="BPR470" i="5" s="1"/>
  <c r="BPT470" i="5" s="1"/>
  <c r="BPV470" i="5" s="1"/>
  <c r="BPX470" i="5" s="1"/>
  <c r="BPZ470" i="5" s="1"/>
  <c r="BQB470" i="5" s="1"/>
  <c r="BQD470" i="5" s="1"/>
  <c r="BQF470" i="5" s="1"/>
  <c r="BQH470" i="5" s="1"/>
  <c r="BQJ470" i="5" s="1"/>
  <c r="BQL470" i="5" s="1"/>
  <c r="BQN470" i="5" s="1"/>
  <c r="BQP470" i="5" s="1"/>
  <c r="BQR470" i="5" s="1"/>
  <c r="BQT470" i="5" s="1"/>
  <c r="BQV470" i="5" s="1"/>
  <c r="BQX470" i="5" s="1"/>
  <c r="BQZ470" i="5" s="1"/>
  <c r="BRB470" i="5" s="1"/>
  <c r="BRD470" i="5" s="1"/>
  <c r="BRF470" i="5" s="1"/>
  <c r="BRH470" i="5" s="1"/>
  <c r="BRJ470" i="5" s="1"/>
  <c r="BRL470" i="5" s="1"/>
  <c r="BRN470" i="5" s="1"/>
  <c r="BRP470" i="5" s="1"/>
  <c r="BRR470" i="5" s="1"/>
  <c r="BRT470" i="5" s="1"/>
  <c r="BRV470" i="5" s="1"/>
  <c r="BRX470" i="5" s="1"/>
  <c r="BRZ470" i="5" s="1"/>
  <c r="BSB470" i="5" s="1"/>
  <c r="BSD470" i="5" s="1"/>
  <c r="BSF470" i="5" s="1"/>
  <c r="BSH470" i="5" s="1"/>
  <c r="BSJ470" i="5" s="1"/>
  <c r="BSL470" i="5" s="1"/>
  <c r="BSN470" i="5" s="1"/>
  <c r="BSP470" i="5" s="1"/>
  <c r="BSR470" i="5" s="1"/>
  <c r="BST470" i="5" s="1"/>
  <c r="BSV470" i="5" s="1"/>
  <c r="BSX470" i="5" s="1"/>
  <c r="BSZ470" i="5" s="1"/>
  <c r="BTB470" i="5" s="1"/>
  <c r="BTD470" i="5" s="1"/>
  <c r="BTF470" i="5" s="1"/>
  <c r="BTH470" i="5" s="1"/>
  <c r="BTJ470" i="5" s="1"/>
  <c r="BTL470" i="5" s="1"/>
  <c r="BTN470" i="5" s="1"/>
  <c r="BTP470" i="5" s="1"/>
  <c r="BTR470" i="5" s="1"/>
  <c r="BTT470" i="5" s="1"/>
  <c r="BTV470" i="5" s="1"/>
  <c r="BTX470" i="5" s="1"/>
  <c r="BTZ470" i="5" s="1"/>
  <c r="BUB470" i="5" s="1"/>
  <c r="BUD470" i="5" s="1"/>
  <c r="BUF470" i="5" s="1"/>
  <c r="BUH470" i="5" s="1"/>
  <c r="BUJ470" i="5" s="1"/>
  <c r="BUL470" i="5" s="1"/>
  <c r="BUN470" i="5" s="1"/>
  <c r="BUP470" i="5" s="1"/>
  <c r="BUR470" i="5" s="1"/>
  <c r="BUT470" i="5" s="1"/>
  <c r="BUV470" i="5" s="1"/>
  <c r="BUX470" i="5" s="1"/>
  <c r="BUZ470" i="5" s="1"/>
  <c r="BVB470" i="5" s="1"/>
  <c r="BVD470" i="5" s="1"/>
  <c r="BVF470" i="5" s="1"/>
  <c r="BVH470" i="5" s="1"/>
  <c r="BVJ470" i="5" s="1"/>
  <c r="BVL470" i="5" s="1"/>
  <c r="BVN470" i="5" s="1"/>
  <c r="BVP470" i="5" s="1"/>
  <c r="BVR470" i="5" s="1"/>
  <c r="BVT470" i="5" s="1"/>
  <c r="BVV470" i="5" s="1"/>
  <c r="BVX470" i="5" s="1"/>
  <c r="BVZ470" i="5" s="1"/>
  <c r="BWB470" i="5" s="1"/>
  <c r="BWD470" i="5" s="1"/>
  <c r="BWF470" i="5" s="1"/>
  <c r="BWH470" i="5" s="1"/>
  <c r="BWJ470" i="5" s="1"/>
  <c r="BWL470" i="5" s="1"/>
  <c r="BWN470" i="5" s="1"/>
  <c r="BWP470" i="5" s="1"/>
  <c r="BWR470" i="5" s="1"/>
  <c r="BWT470" i="5" s="1"/>
  <c r="BWV470" i="5" s="1"/>
  <c r="BWX470" i="5" s="1"/>
  <c r="BWZ470" i="5" s="1"/>
  <c r="BXB470" i="5" s="1"/>
  <c r="BXD470" i="5" s="1"/>
  <c r="BXF470" i="5" s="1"/>
  <c r="BXH470" i="5" s="1"/>
  <c r="BXJ470" i="5" s="1"/>
  <c r="BXL470" i="5" s="1"/>
  <c r="BXN470" i="5" s="1"/>
  <c r="BXP470" i="5" s="1"/>
  <c r="BXR470" i="5" s="1"/>
  <c r="BXT470" i="5" s="1"/>
  <c r="BXV470" i="5" s="1"/>
  <c r="BXX470" i="5" s="1"/>
  <c r="BXZ470" i="5" s="1"/>
  <c r="BYB470" i="5" s="1"/>
  <c r="BYD470" i="5" s="1"/>
  <c r="BYF470" i="5" s="1"/>
  <c r="BYH470" i="5" s="1"/>
  <c r="BYJ470" i="5" s="1"/>
  <c r="BYL470" i="5" s="1"/>
  <c r="BYN470" i="5" s="1"/>
  <c r="BYP470" i="5" s="1"/>
  <c r="BYR470" i="5" s="1"/>
  <c r="BYT470" i="5" s="1"/>
  <c r="BYV470" i="5" s="1"/>
  <c r="BYX470" i="5" s="1"/>
  <c r="BYZ470" i="5" s="1"/>
  <c r="BZB470" i="5" s="1"/>
  <c r="BZD470" i="5" s="1"/>
  <c r="BZF470" i="5" s="1"/>
  <c r="BZH470" i="5" s="1"/>
  <c r="BZJ470" i="5" s="1"/>
  <c r="BZL470" i="5" s="1"/>
  <c r="BZN470" i="5" s="1"/>
  <c r="BZP470" i="5" s="1"/>
  <c r="BZR470" i="5" s="1"/>
  <c r="BZT470" i="5" s="1"/>
  <c r="BZV470" i="5" s="1"/>
  <c r="BZX470" i="5" s="1"/>
  <c r="BZZ470" i="5" s="1"/>
  <c r="CAB470" i="5" s="1"/>
  <c r="CAD470" i="5" s="1"/>
  <c r="CAF470" i="5" s="1"/>
  <c r="CAH470" i="5" s="1"/>
  <c r="CAJ470" i="5" s="1"/>
  <c r="CAL470" i="5" s="1"/>
  <c r="CAN470" i="5" s="1"/>
  <c r="CAP470" i="5" s="1"/>
  <c r="CAR470" i="5" s="1"/>
  <c r="CAT470" i="5" s="1"/>
  <c r="CAV470" i="5" s="1"/>
  <c r="CAX470" i="5" s="1"/>
  <c r="CAZ470" i="5" s="1"/>
  <c r="CBB470" i="5" s="1"/>
  <c r="CBD470" i="5" s="1"/>
  <c r="CBF470" i="5" s="1"/>
  <c r="CBH470" i="5" s="1"/>
  <c r="CBJ470" i="5" s="1"/>
  <c r="CBL470" i="5" s="1"/>
  <c r="CBN470" i="5" s="1"/>
  <c r="CBP470" i="5" s="1"/>
  <c r="CBR470" i="5" s="1"/>
  <c r="CBT470" i="5" s="1"/>
  <c r="CBV470" i="5" s="1"/>
  <c r="CBX470" i="5" s="1"/>
  <c r="CBZ470" i="5" s="1"/>
  <c r="CCB470" i="5" s="1"/>
  <c r="CCD470" i="5" s="1"/>
  <c r="CCF470" i="5" s="1"/>
  <c r="CCH470" i="5" s="1"/>
  <c r="CCJ470" i="5" s="1"/>
  <c r="CCL470" i="5" s="1"/>
  <c r="CCN470" i="5" s="1"/>
  <c r="CCP470" i="5" s="1"/>
  <c r="CCR470" i="5" s="1"/>
  <c r="CCT470" i="5" s="1"/>
  <c r="CCV470" i="5" s="1"/>
  <c r="CCX470" i="5" s="1"/>
  <c r="CCZ470" i="5" s="1"/>
  <c r="CDB470" i="5" s="1"/>
  <c r="CDD470" i="5" s="1"/>
  <c r="CDF470" i="5" s="1"/>
  <c r="CDH470" i="5" s="1"/>
  <c r="CDJ470" i="5" s="1"/>
  <c r="CDL470" i="5" s="1"/>
  <c r="CDN470" i="5" s="1"/>
  <c r="CDP470" i="5" s="1"/>
  <c r="CDR470" i="5" s="1"/>
  <c r="CDT470" i="5" s="1"/>
  <c r="CDV470" i="5" s="1"/>
  <c r="CDX470" i="5" s="1"/>
  <c r="CDZ470" i="5" s="1"/>
  <c r="CEB470" i="5" s="1"/>
  <c r="CED470" i="5" s="1"/>
  <c r="CEF470" i="5" s="1"/>
  <c r="CEH470" i="5" s="1"/>
  <c r="CEJ470" i="5" s="1"/>
  <c r="CEL470" i="5" s="1"/>
  <c r="CEN470" i="5" s="1"/>
  <c r="CEP470" i="5" s="1"/>
  <c r="CER470" i="5" s="1"/>
  <c r="CET470" i="5" s="1"/>
  <c r="CEV470" i="5" s="1"/>
  <c r="CEX470" i="5" s="1"/>
  <c r="CEZ470" i="5" s="1"/>
  <c r="CFB470" i="5" s="1"/>
  <c r="CFD470" i="5" s="1"/>
  <c r="CFF470" i="5" s="1"/>
  <c r="CFH470" i="5" s="1"/>
  <c r="CFJ470" i="5" s="1"/>
  <c r="CFL470" i="5" s="1"/>
  <c r="CFN470" i="5" s="1"/>
  <c r="CFP470" i="5" s="1"/>
  <c r="CFR470" i="5" s="1"/>
  <c r="CFT470" i="5" s="1"/>
  <c r="CFV470" i="5" s="1"/>
  <c r="CFX470" i="5" s="1"/>
  <c r="CFZ470" i="5" s="1"/>
  <c r="CGB470" i="5" s="1"/>
  <c r="CGD470" i="5" s="1"/>
  <c r="CGF470" i="5" s="1"/>
  <c r="CGH470" i="5" s="1"/>
  <c r="CGJ470" i="5" s="1"/>
  <c r="CGL470" i="5" s="1"/>
  <c r="CGN470" i="5" s="1"/>
  <c r="CGP470" i="5" s="1"/>
  <c r="CGR470" i="5" s="1"/>
  <c r="CGT470" i="5" s="1"/>
  <c r="CGV470" i="5" s="1"/>
  <c r="CGX470" i="5" s="1"/>
  <c r="CGZ470" i="5" s="1"/>
  <c r="CHB470" i="5" s="1"/>
  <c r="CHD470" i="5" s="1"/>
  <c r="CHF470" i="5" s="1"/>
  <c r="CHH470" i="5" s="1"/>
  <c r="CHJ470" i="5" s="1"/>
  <c r="CHL470" i="5" s="1"/>
  <c r="CHN470" i="5" s="1"/>
  <c r="CHP470" i="5" s="1"/>
  <c r="CHR470" i="5" s="1"/>
  <c r="CHT470" i="5" s="1"/>
  <c r="CHV470" i="5" s="1"/>
  <c r="CHX470" i="5" s="1"/>
  <c r="CHZ470" i="5" s="1"/>
  <c r="CIB470" i="5" s="1"/>
  <c r="CID470" i="5" s="1"/>
  <c r="CIF470" i="5" s="1"/>
  <c r="CIH470" i="5" s="1"/>
  <c r="CIJ470" i="5" s="1"/>
  <c r="CIL470" i="5" s="1"/>
  <c r="CIN470" i="5" s="1"/>
  <c r="CIP470" i="5" s="1"/>
  <c r="CIR470" i="5" s="1"/>
  <c r="CIT470" i="5" s="1"/>
  <c r="CIV470" i="5" s="1"/>
  <c r="CIX470" i="5" s="1"/>
  <c r="CIZ470" i="5" s="1"/>
  <c r="CJB470" i="5" s="1"/>
  <c r="CJD470" i="5" s="1"/>
  <c r="CJF470" i="5" s="1"/>
  <c r="CJH470" i="5" s="1"/>
  <c r="CJJ470" i="5" s="1"/>
  <c r="CJL470" i="5" s="1"/>
  <c r="CJN470" i="5" s="1"/>
  <c r="CJP470" i="5" s="1"/>
  <c r="CJR470" i="5" s="1"/>
  <c r="CJT470" i="5" s="1"/>
  <c r="CJV470" i="5" s="1"/>
  <c r="CJX470" i="5" s="1"/>
  <c r="CJZ470" i="5" s="1"/>
  <c r="CKB470" i="5" s="1"/>
  <c r="CKD470" i="5" s="1"/>
  <c r="CKF470" i="5" s="1"/>
  <c r="CKH470" i="5" s="1"/>
  <c r="CKJ470" i="5" s="1"/>
  <c r="CKL470" i="5" s="1"/>
  <c r="CKN470" i="5" s="1"/>
  <c r="CKP470" i="5" s="1"/>
  <c r="CKR470" i="5" s="1"/>
  <c r="CKT470" i="5" s="1"/>
  <c r="CKV470" i="5" s="1"/>
  <c r="CKX470" i="5" s="1"/>
  <c r="CKZ470" i="5" s="1"/>
  <c r="CLB470" i="5" s="1"/>
  <c r="CLD470" i="5" s="1"/>
  <c r="CLF470" i="5" s="1"/>
  <c r="CLH470" i="5" s="1"/>
  <c r="CLJ470" i="5" s="1"/>
  <c r="CLL470" i="5" s="1"/>
  <c r="CLN470" i="5" s="1"/>
  <c r="CLP470" i="5" s="1"/>
  <c r="CLR470" i="5" s="1"/>
  <c r="CLT470" i="5" s="1"/>
  <c r="CLV470" i="5" s="1"/>
  <c r="CLX470" i="5" s="1"/>
  <c r="CLZ470" i="5" s="1"/>
  <c r="CMB470" i="5" s="1"/>
  <c r="CMD470" i="5" s="1"/>
  <c r="CMF470" i="5" s="1"/>
  <c r="CMH470" i="5" s="1"/>
  <c r="CMJ470" i="5" s="1"/>
  <c r="CML470" i="5" s="1"/>
  <c r="CMN470" i="5" s="1"/>
  <c r="CMP470" i="5" s="1"/>
  <c r="CMR470" i="5" s="1"/>
  <c r="CMT470" i="5" s="1"/>
  <c r="CMV470" i="5" s="1"/>
  <c r="CMX470" i="5" s="1"/>
  <c r="CMZ470" i="5" s="1"/>
  <c r="CNB470" i="5" s="1"/>
  <c r="CND470" i="5" s="1"/>
  <c r="CNF470" i="5" s="1"/>
  <c r="CNH470" i="5" s="1"/>
  <c r="CNJ470" i="5" s="1"/>
  <c r="CNL470" i="5" s="1"/>
  <c r="CNN470" i="5" s="1"/>
  <c r="CNP470" i="5" s="1"/>
  <c r="CNR470" i="5" s="1"/>
  <c r="CNT470" i="5" s="1"/>
  <c r="CNV470" i="5" s="1"/>
  <c r="CNX470" i="5" s="1"/>
  <c r="CNZ470" i="5" s="1"/>
  <c r="COB470" i="5" s="1"/>
  <c r="COD470" i="5" s="1"/>
  <c r="COF470" i="5" s="1"/>
  <c r="COH470" i="5" s="1"/>
  <c r="COJ470" i="5" s="1"/>
  <c r="COL470" i="5" s="1"/>
  <c r="CON470" i="5" s="1"/>
  <c r="COP470" i="5" s="1"/>
  <c r="COR470" i="5" s="1"/>
  <c r="COT470" i="5" s="1"/>
  <c r="COV470" i="5" s="1"/>
  <c r="COX470" i="5" s="1"/>
  <c r="COZ470" i="5" s="1"/>
  <c r="CPB470" i="5" s="1"/>
  <c r="CPD470" i="5" s="1"/>
  <c r="CPF470" i="5" s="1"/>
  <c r="CPH470" i="5" s="1"/>
  <c r="CPJ470" i="5" s="1"/>
  <c r="CPL470" i="5" s="1"/>
  <c r="CPN470" i="5" s="1"/>
  <c r="CPP470" i="5" s="1"/>
  <c r="CPR470" i="5" s="1"/>
  <c r="CPT470" i="5" s="1"/>
  <c r="CPV470" i="5" s="1"/>
  <c r="CPX470" i="5" s="1"/>
  <c r="CPZ470" i="5" s="1"/>
  <c r="CQB470" i="5" s="1"/>
  <c r="CQD470" i="5" s="1"/>
  <c r="CQF470" i="5" s="1"/>
  <c r="CQH470" i="5" s="1"/>
  <c r="CQJ470" i="5" s="1"/>
  <c r="CQL470" i="5" s="1"/>
  <c r="CQN470" i="5" s="1"/>
  <c r="CQP470" i="5" s="1"/>
  <c r="CQR470" i="5" s="1"/>
  <c r="CQT470" i="5" s="1"/>
  <c r="CQV470" i="5" s="1"/>
  <c r="CQX470" i="5" s="1"/>
  <c r="CQZ470" i="5" s="1"/>
  <c r="CRB470" i="5" s="1"/>
  <c r="CRD470" i="5" s="1"/>
  <c r="CRF470" i="5" s="1"/>
  <c r="CRH470" i="5" s="1"/>
  <c r="CRJ470" i="5" s="1"/>
  <c r="CRL470" i="5" s="1"/>
  <c r="CRN470" i="5" s="1"/>
  <c r="CRP470" i="5" s="1"/>
  <c r="CRR470" i="5" s="1"/>
  <c r="CRT470" i="5" s="1"/>
  <c r="CRV470" i="5" s="1"/>
  <c r="CRX470" i="5" s="1"/>
  <c r="CRZ470" i="5" s="1"/>
  <c r="CSB470" i="5" s="1"/>
  <c r="CSD470" i="5" s="1"/>
  <c r="CSF470" i="5" s="1"/>
  <c r="CSH470" i="5" s="1"/>
  <c r="CSJ470" i="5" s="1"/>
  <c r="CSL470" i="5" s="1"/>
  <c r="CSN470" i="5" s="1"/>
  <c r="CSP470" i="5" s="1"/>
  <c r="CSR470" i="5" s="1"/>
  <c r="CST470" i="5" s="1"/>
  <c r="CSV470" i="5" s="1"/>
  <c r="CSX470" i="5" s="1"/>
  <c r="CSZ470" i="5" s="1"/>
  <c r="CTB470" i="5" s="1"/>
  <c r="CTD470" i="5" s="1"/>
  <c r="CTF470" i="5" s="1"/>
  <c r="CTH470" i="5" s="1"/>
  <c r="CTJ470" i="5" s="1"/>
  <c r="CTL470" i="5" s="1"/>
  <c r="CTN470" i="5" s="1"/>
  <c r="CTP470" i="5" s="1"/>
  <c r="CTR470" i="5" s="1"/>
  <c r="CTT470" i="5" s="1"/>
  <c r="CTV470" i="5" s="1"/>
  <c r="CTX470" i="5" s="1"/>
  <c r="CTZ470" i="5" s="1"/>
  <c r="CUB470" i="5" s="1"/>
  <c r="CUD470" i="5" s="1"/>
  <c r="CUF470" i="5" s="1"/>
  <c r="CUH470" i="5" s="1"/>
  <c r="CUJ470" i="5" s="1"/>
  <c r="CUL470" i="5" s="1"/>
  <c r="CUN470" i="5" s="1"/>
  <c r="CUP470" i="5" s="1"/>
  <c r="CUR470" i="5" s="1"/>
  <c r="CUT470" i="5" s="1"/>
  <c r="CUV470" i="5" s="1"/>
  <c r="CUX470" i="5" s="1"/>
  <c r="CUZ470" i="5" s="1"/>
  <c r="CVB470" i="5" s="1"/>
  <c r="CVD470" i="5" s="1"/>
  <c r="CVF470" i="5" s="1"/>
  <c r="CVH470" i="5" s="1"/>
  <c r="CVJ470" i="5" s="1"/>
  <c r="CVL470" i="5" s="1"/>
  <c r="CVN470" i="5" s="1"/>
  <c r="CVP470" i="5" s="1"/>
  <c r="CVR470" i="5" s="1"/>
  <c r="CVT470" i="5" s="1"/>
  <c r="CVV470" i="5" s="1"/>
  <c r="CVX470" i="5" s="1"/>
  <c r="CVZ470" i="5" s="1"/>
  <c r="CWB470" i="5" s="1"/>
  <c r="CWD470" i="5" s="1"/>
  <c r="CWF470" i="5" s="1"/>
  <c r="CWH470" i="5" s="1"/>
  <c r="CWJ470" i="5" s="1"/>
  <c r="CWL470" i="5" s="1"/>
  <c r="CWN470" i="5" s="1"/>
  <c r="CWP470" i="5" s="1"/>
  <c r="CWR470" i="5" s="1"/>
  <c r="CWT470" i="5" s="1"/>
  <c r="CWV470" i="5" s="1"/>
  <c r="CWX470" i="5" s="1"/>
  <c r="CWZ470" i="5" s="1"/>
  <c r="CXB470" i="5" s="1"/>
  <c r="CXD470" i="5" s="1"/>
  <c r="CXF470" i="5" s="1"/>
  <c r="CXH470" i="5" s="1"/>
  <c r="CXJ470" i="5" s="1"/>
  <c r="CXL470" i="5" s="1"/>
  <c r="CXN470" i="5" s="1"/>
  <c r="CXP470" i="5" s="1"/>
  <c r="CXR470" i="5" s="1"/>
  <c r="CXT470" i="5" s="1"/>
  <c r="CXV470" i="5" s="1"/>
  <c r="CXX470" i="5" s="1"/>
  <c r="CXZ470" i="5" s="1"/>
  <c r="CYB470" i="5" s="1"/>
  <c r="CYD470" i="5" s="1"/>
  <c r="CYF470" i="5" s="1"/>
  <c r="CYH470" i="5" s="1"/>
  <c r="CYJ470" i="5" s="1"/>
  <c r="CYL470" i="5" s="1"/>
  <c r="CYN470" i="5" s="1"/>
  <c r="CYP470" i="5" s="1"/>
  <c r="CYR470" i="5" s="1"/>
  <c r="CYT470" i="5" s="1"/>
  <c r="CYV470" i="5" s="1"/>
  <c r="CYX470" i="5" s="1"/>
  <c r="CYZ470" i="5" s="1"/>
  <c r="CZB470" i="5" s="1"/>
  <c r="CZD470" i="5" s="1"/>
  <c r="CZF470" i="5" s="1"/>
  <c r="CZH470" i="5" s="1"/>
  <c r="CZJ470" i="5" s="1"/>
  <c r="CZL470" i="5" s="1"/>
  <c r="CZN470" i="5" s="1"/>
  <c r="CZP470" i="5" s="1"/>
  <c r="CZR470" i="5" s="1"/>
  <c r="CZT470" i="5" s="1"/>
  <c r="CZV470" i="5" s="1"/>
  <c r="CZX470" i="5" s="1"/>
  <c r="CZZ470" i="5" s="1"/>
  <c r="DAB470" i="5" s="1"/>
  <c r="DAD470" i="5" s="1"/>
  <c r="DAF470" i="5" s="1"/>
  <c r="DAH470" i="5" s="1"/>
  <c r="DAJ470" i="5" s="1"/>
  <c r="DAL470" i="5" s="1"/>
  <c r="DAN470" i="5" s="1"/>
  <c r="DAP470" i="5" s="1"/>
  <c r="DAR470" i="5" s="1"/>
  <c r="DAT470" i="5" s="1"/>
  <c r="DAV470" i="5" s="1"/>
  <c r="DAX470" i="5" s="1"/>
  <c r="DAZ470" i="5" s="1"/>
  <c r="DBB470" i="5" s="1"/>
  <c r="DBD470" i="5" s="1"/>
  <c r="DBF470" i="5" s="1"/>
  <c r="DBH470" i="5" s="1"/>
  <c r="DBJ470" i="5" s="1"/>
  <c r="DBL470" i="5" s="1"/>
  <c r="DBN470" i="5" s="1"/>
  <c r="DBP470" i="5" s="1"/>
  <c r="DBR470" i="5" s="1"/>
  <c r="DBT470" i="5" s="1"/>
  <c r="DBV470" i="5" s="1"/>
  <c r="DBX470" i="5" s="1"/>
  <c r="DBZ470" i="5" s="1"/>
  <c r="DCB470" i="5" s="1"/>
  <c r="DCD470" i="5" s="1"/>
  <c r="DCF470" i="5" s="1"/>
  <c r="DCH470" i="5" s="1"/>
  <c r="DCJ470" i="5" s="1"/>
  <c r="DCL470" i="5" s="1"/>
  <c r="DCN470" i="5" s="1"/>
  <c r="DCP470" i="5" s="1"/>
  <c r="DCR470" i="5" s="1"/>
  <c r="DCT470" i="5" s="1"/>
  <c r="DCV470" i="5" s="1"/>
  <c r="DCX470" i="5" s="1"/>
  <c r="DCZ470" i="5" s="1"/>
  <c r="DDB470" i="5" s="1"/>
  <c r="DDD470" i="5" s="1"/>
  <c r="DDF470" i="5" s="1"/>
  <c r="DDH470" i="5" s="1"/>
  <c r="DDJ470" i="5" s="1"/>
  <c r="DDL470" i="5" s="1"/>
  <c r="DDN470" i="5" s="1"/>
  <c r="DDP470" i="5" s="1"/>
  <c r="DDR470" i="5" s="1"/>
  <c r="DDT470" i="5" s="1"/>
  <c r="DDV470" i="5" s="1"/>
  <c r="DDX470" i="5" s="1"/>
  <c r="DDZ470" i="5" s="1"/>
  <c r="DEB470" i="5" s="1"/>
  <c r="DED470" i="5" s="1"/>
  <c r="DEF470" i="5" s="1"/>
  <c r="DEH470" i="5" s="1"/>
  <c r="DEJ470" i="5" s="1"/>
  <c r="DEL470" i="5" s="1"/>
  <c r="DEN470" i="5" s="1"/>
  <c r="DEP470" i="5" s="1"/>
  <c r="DER470" i="5" s="1"/>
  <c r="DET470" i="5" s="1"/>
  <c r="DEV470" i="5" s="1"/>
  <c r="DEX470" i="5" s="1"/>
  <c r="DEZ470" i="5" s="1"/>
  <c r="DFB470" i="5" s="1"/>
  <c r="DFD470" i="5" s="1"/>
  <c r="DFF470" i="5" s="1"/>
  <c r="DFH470" i="5" s="1"/>
  <c r="DFJ470" i="5" s="1"/>
  <c r="DFL470" i="5" s="1"/>
  <c r="DFN470" i="5" s="1"/>
  <c r="DFP470" i="5" s="1"/>
  <c r="DFR470" i="5" s="1"/>
  <c r="DFT470" i="5" s="1"/>
  <c r="DFV470" i="5" s="1"/>
  <c r="DFX470" i="5" s="1"/>
  <c r="DFZ470" i="5" s="1"/>
  <c r="DGB470" i="5" s="1"/>
  <c r="DGD470" i="5" s="1"/>
  <c r="DGF470" i="5" s="1"/>
  <c r="DGH470" i="5" s="1"/>
  <c r="DGJ470" i="5" s="1"/>
  <c r="DGL470" i="5" s="1"/>
  <c r="DGN470" i="5" s="1"/>
  <c r="DGP470" i="5" s="1"/>
  <c r="DGR470" i="5" s="1"/>
  <c r="DGT470" i="5" s="1"/>
  <c r="DGV470" i="5" s="1"/>
  <c r="DGX470" i="5" s="1"/>
  <c r="DGZ470" i="5" s="1"/>
  <c r="DHB470" i="5" s="1"/>
  <c r="DHD470" i="5" s="1"/>
  <c r="DHF470" i="5" s="1"/>
  <c r="DHH470" i="5" s="1"/>
  <c r="DHJ470" i="5" s="1"/>
  <c r="DHL470" i="5" s="1"/>
  <c r="DHN470" i="5" s="1"/>
  <c r="DHP470" i="5" s="1"/>
  <c r="DHR470" i="5" s="1"/>
  <c r="DHT470" i="5" s="1"/>
  <c r="DHV470" i="5" s="1"/>
  <c r="DHX470" i="5" s="1"/>
  <c r="DHZ470" i="5" s="1"/>
  <c r="DIB470" i="5" s="1"/>
  <c r="DID470" i="5" s="1"/>
  <c r="DIF470" i="5" s="1"/>
  <c r="DIH470" i="5" s="1"/>
  <c r="DIJ470" i="5" s="1"/>
  <c r="DIL470" i="5" s="1"/>
  <c r="DIN470" i="5" s="1"/>
  <c r="DIP470" i="5" s="1"/>
  <c r="DIR470" i="5" s="1"/>
  <c r="DIT470" i="5" s="1"/>
  <c r="DIV470" i="5" s="1"/>
  <c r="DIX470" i="5" s="1"/>
  <c r="DIZ470" i="5" s="1"/>
  <c r="DJB470" i="5" s="1"/>
  <c r="DJD470" i="5" s="1"/>
  <c r="DJF470" i="5" s="1"/>
  <c r="DJH470" i="5" s="1"/>
  <c r="DJJ470" i="5" s="1"/>
  <c r="DJL470" i="5" s="1"/>
  <c r="DJN470" i="5" s="1"/>
  <c r="DJP470" i="5" s="1"/>
  <c r="DJR470" i="5" s="1"/>
  <c r="DJT470" i="5" s="1"/>
  <c r="DJV470" i="5" s="1"/>
  <c r="DJX470" i="5" s="1"/>
  <c r="DJZ470" i="5" s="1"/>
  <c r="DKB470" i="5" s="1"/>
  <c r="DKD470" i="5" s="1"/>
  <c r="DKF470" i="5" s="1"/>
  <c r="DKH470" i="5" s="1"/>
  <c r="DKJ470" i="5" s="1"/>
  <c r="DKL470" i="5" s="1"/>
  <c r="DKN470" i="5" s="1"/>
  <c r="DKP470" i="5" s="1"/>
  <c r="DKR470" i="5" s="1"/>
  <c r="DKT470" i="5" s="1"/>
  <c r="DKV470" i="5" s="1"/>
  <c r="DKX470" i="5" s="1"/>
  <c r="DKZ470" i="5" s="1"/>
  <c r="DLB470" i="5" s="1"/>
  <c r="DLD470" i="5" s="1"/>
  <c r="DLF470" i="5" s="1"/>
  <c r="DLH470" i="5" s="1"/>
  <c r="DLJ470" i="5" s="1"/>
  <c r="DLL470" i="5" s="1"/>
  <c r="DLN470" i="5" s="1"/>
  <c r="DLP470" i="5" s="1"/>
  <c r="DLR470" i="5" s="1"/>
  <c r="DLT470" i="5" s="1"/>
  <c r="DLV470" i="5" s="1"/>
  <c r="DLX470" i="5" s="1"/>
  <c r="DLZ470" i="5" s="1"/>
  <c r="DMB470" i="5" s="1"/>
  <c r="DMD470" i="5" s="1"/>
  <c r="DMF470" i="5" s="1"/>
  <c r="DMH470" i="5" s="1"/>
  <c r="DMJ470" i="5" s="1"/>
  <c r="DML470" i="5" s="1"/>
  <c r="DMN470" i="5" s="1"/>
  <c r="DMP470" i="5" s="1"/>
  <c r="DMR470" i="5" s="1"/>
  <c r="DMT470" i="5" s="1"/>
  <c r="DMV470" i="5" s="1"/>
  <c r="DMX470" i="5" s="1"/>
  <c r="DMZ470" i="5" s="1"/>
  <c r="DNB470" i="5" s="1"/>
  <c r="DND470" i="5" s="1"/>
  <c r="DNF470" i="5" s="1"/>
  <c r="DNH470" i="5" s="1"/>
  <c r="DNJ470" i="5" s="1"/>
  <c r="DNL470" i="5" s="1"/>
  <c r="DNN470" i="5" s="1"/>
  <c r="DNP470" i="5" s="1"/>
  <c r="DNR470" i="5" s="1"/>
  <c r="DNT470" i="5" s="1"/>
  <c r="DNV470" i="5" s="1"/>
  <c r="DNX470" i="5" s="1"/>
  <c r="DNZ470" i="5" s="1"/>
  <c r="DOB470" i="5" s="1"/>
  <c r="DOD470" i="5" s="1"/>
  <c r="DOF470" i="5" s="1"/>
  <c r="DOH470" i="5" s="1"/>
  <c r="DOJ470" i="5" s="1"/>
  <c r="DOL470" i="5" s="1"/>
  <c r="DON470" i="5" s="1"/>
  <c r="DOP470" i="5" s="1"/>
  <c r="DOR470" i="5" s="1"/>
  <c r="DOT470" i="5" s="1"/>
  <c r="DOV470" i="5" s="1"/>
  <c r="DOX470" i="5" s="1"/>
  <c r="DOZ470" i="5" s="1"/>
  <c r="DPB470" i="5" s="1"/>
  <c r="DPD470" i="5" s="1"/>
  <c r="DPF470" i="5" s="1"/>
  <c r="DPH470" i="5" s="1"/>
  <c r="DPJ470" i="5" s="1"/>
  <c r="DPL470" i="5" s="1"/>
  <c r="DPN470" i="5" s="1"/>
  <c r="DPP470" i="5" s="1"/>
  <c r="DPR470" i="5" s="1"/>
  <c r="DPT470" i="5" s="1"/>
  <c r="DPV470" i="5" s="1"/>
  <c r="DPX470" i="5" s="1"/>
  <c r="DPZ470" i="5" s="1"/>
  <c r="DQB470" i="5" s="1"/>
  <c r="DQD470" i="5" s="1"/>
  <c r="DQF470" i="5" s="1"/>
  <c r="DQH470" i="5" s="1"/>
  <c r="DQJ470" i="5" s="1"/>
  <c r="DQL470" i="5" s="1"/>
  <c r="DQN470" i="5" s="1"/>
  <c r="DQP470" i="5" s="1"/>
  <c r="DQR470" i="5" s="1"/>
  <c r="DQT470" i="5" s="1"/>
  <c r="DQV470" i="5" s="1"/>
  <c r="DQX470" i="5" s="1"/>
  <c r="DQZ470" i="5" s="1"/>
  <c r="DRB470" i="5" s="1"/>
  <c r="DRD470" i="5" s="1"/>
  <c r="DRF470" i="5" s="1"/>
  <c r="DRH470" i="5" s="1"/>
  <c r="DRJ470" i="5" s="1"/>
  <c r="DRL470" i="5" s="1"/>
  <c r="DRN470" i="5" s="1"/>
  <c r="DRP470" i="5" s="1"/>
  <c r="DRR470" i="5" s="1"/>
  <c r="DRT470" i="5" s="1"/>
  <c r="DRV470" i="5" s="1"/>
  <c r="DRX470" i="5" s="1"/>
  <c r="DRZ470" i="5" s="1"/>
  <c r="DSB470" i="5" s="1"/>
  <c r="DSD470" i="5" s="1"/>
  <c r="DSF470" i="5" s="1"/>
  <c r="DSH470" i="5" s="1"/>
  <c r="DSJ470" i="5" s="1"/>
  <c r="DSL470" i="5" s="1"/>
  <c r="DSN470" i="5" s="1"/>
  <c r="DSP470" i="5" s="1"/>
  <c r="DSR470" i="5" s="1"/>
  <c r="DST470" i="5" s="1"/>
  <c r="DSV470" i="5" s="1"/>
  <c r="DSX470" i="5" s="1"/>
  <c r="DSZ470" i="5" s="1"/>
  <c r="DTB470" i="5" s="1"/>
  <c r="DTD470" i="5" s="1"/>
  <c r="DTF470" i="5" s="1"/>
  <c r="DTH470" i="5" s="1"/>
  <c r="DTJ470" i="5" s="1"/>
  <c r="DTL470" i="5" s="1"/>
  <c r="DTN470" i="5" s="1"/>
  <c r="DTP470" i="5" s="1"/>
  <c r="DTR470" i="5" s="1"/>
  <c r="DTT470" i="5" s="1"/>
  <c r="DTV470" i="5" s="1"/>
  <c r="DTX470" i="5" s="1"/>
  <c r="DTZ470" i="5" s="1"/>
  <c r="DUB470" i="5" s="1"/>
  <c r="DUD470" i="5" s="1"/>
  <c r="DUF470" i="5" s="1"/>
  <c r="DUH470" i="5" s="1"/>
  <c r="DUJ470" i="5" s="1"/>
  <c r="DUL470" i="5" s="1"/>
  <c r="DUN470" i="5" s="1"/>
  <c r="DUP470" i="5" s="1"/>
  <c r="DUR470" i="5" s="1"/>
  <c r="DUT470" i="5" s="1"/>
  <c r="DUV470" i="5" s="1"/>
  <c r="DUX470" i="5" s="1"/>
  <c r="DUZ470" i="5" s="1"/>
  <c r="DVB470" i="5" s="1"/>
  <c r="DVD470" i="5" s="1"/>
  <c r="DVF470" i="5" s="1"/>
  <c r="DVH470" i="5" s="1"/>
  <c r="DVJ470" i="5" s="1"/>
  <c r="DVL470" i="5" s="1"/>
  <c r="DVN470" i="5" s="1"/>
  <c r="DVP470" i="5" s="1"/>
  <c r="DVR470" i="5" s="1"/>
  <c r="DVT470" i="5" s="1"/>
  <c r="DVV470" i="5" s="1"/>
  <c r="DVX470" i="5" s="1"/>
  <c r="DVZ470" i="5" s="1"/>
  <c r="DWB470" i="5" s="1"/>
  <c r="DWD470" i="5" s="1"/>
  <c r="DWF470" i="5" s="1"/>
  <c r="DWH470" i="5" s="1"/>
  <c r="DWJ470" i="5" s="1"/>
  <c r="DWL470" i="5" s="1"/>
  <c r="DWN470" i="5" s="1"/>
  <c r="DWP470" i="5" s="1"/>
  <c r="DWR470" i="5" s="1"/>
  <c r="DWT470" i="5" s="1"/>
  <c r="DWV470" i="5" s="1"/>
  <c r="DWX470" i="5" s="1"/>
  <c r="DWZ470" i="5" s="1"/>
  <c r="DXB470" i="5" s="1"/>
  <c r="DXD470" i="5" s="1"/>
  <c r="DXF470" i="5" s="1"/>
  <c r="DXH470" i="5" s="1"/>
  <c r="DXJ470" i="5" s="1"/>
  <c r="DXL470" i="5" s="1"/>
  <c r="DXN470" i="5" s="1"/>
  <c r="DXP470" i="5" s="1"/>
  <c r="DXR470" i="5" s="1"/>
  <c r="DXT470" i="5" s="1"/>
  <c r="DXV470" i="5" s="1"/>
  <c r="DXX470" i="5" s="1"/>
  <c r="DXZ470" i="5" s="1"/>
  <c r="DYB470" i="5" s="1"/>
  <c r="DYD470" i="5" s="1"/>
  <c r="DYF470" i="5" s="1"/>
  <c r="DYH470" i="5" s="1"/>
  <c r="DYJ470" i="5" s="1"/>
  <c r="DYL470" i="5" s="1"/>
  <c r="DYN470" i="5" s="1"/>
  <c r="DYP470" i="5" s="1"/>
  <c r="DYR470" i="5" s="1"/>
  <c r="DYT470" i="5" s="1"/>
  <c r="DYV470" i="5" s="1"/>
  <c r="DYX470" i="5" s="1"/>
  <c r="DYZ470" i="5" s="1"/>
  <c r="DZB470" i="5" s="1"/>
  <c r="DZD470" i="5" s="1"/>
  <c r="DZF470" i="5" s="1"/>
  <c r="DZH470" i="5" s="1"/>
  <c r="DZJ470" i="5" s="1"/>
  <c r="DZL470" i="5" s="1"/>
  <c r="DZN470" i="5" s="1"/>
  <c r="DZP470" i="5" s="1"/>
  <c r="DZR470" i="5" s="1"/>
  <c r="DZT470" i="5" s="1"/>
  <c r="DZV470" i="5" s="1"/>
  <c r="DZX470" i="5" s="1"/>
  <c r="DZZ470" i="5" s="1"/>
  <c r="EAB470" i="5" s="1"/>
  <c r="EAD470" i="5" s="1"/>
  <c r="EAF470" i="5" s="1"/>
  <c r="EAH470" i="5" s="1"/>
  <c r="EAJ470" i="5" s="1"/>
  <c r="EAL470" i="5" s="1"/>
  <c r="EAN470" i="5" s="1"/>
  <c r="EAP470" i="5" s="1"/>
  <c r="EAR470" i="5" s="1"/>
  <c r="EAT470" i="5" s="1"/>
  <c r="EAV470" i="5" s="1"/>
  <c r="EAX470" i="5" s="1"/>
  <c r="EAZ470" i="5" s="1"/>
  <c r="EBB470" i="5" s="1"/>
  <c r="EBD470" i="5" s="1"/>
  <c r="EBF470" i="5" s="1"/>
  <c r="EBH470" i="5" s="1"/>
  <c r="EBJ470" i="5" s="1"/>
  <c r="EBL470" i="5" s="1"/>
  <c r="EBN470" i="5" s="1"/>
  <c r="EBP470" i="5" s="1"/>
  <c r="EBR470" i="5" s="1"/>
  <c r="EBT470" i="5" s="1"/>
  <c r="EBV470" i="5" s="1"/>
  <c r="EBX470" i="5" s="1"/>
  <c r="EBZ470" i="5" s="1"/>
  <c r="ECB470" i="5" s="1"/>
  <c r="ECD470" i="5" s="1"/>
  <c r="ECF470" i="5" s="1"/>
  <c r="ECH470" i="5" s="1"/>
  <c r="ECJ470" i="5" s="1"/>
  <c r="ECL470" i="5" s="1"/>
  <c r="ECN470" i="5" s="1"/>
  <c r="ECP470" i="5" s="1"/>
  <c r="ECR470" i="5" s="1"/>
  <c r="ECT470" i="5" s="1"/>
  <c r="ECV470" i="5" s="1"/>
  <c r="ECX470" i="5" s="1"/>
  <c r="ECZ470" i="5" s="1"/>
  <c r="EDB470" i="5" s="1"/>
  <c r="EDD470" i="5" s="1"/>
  <c r="EDF470" i="5" s="1"/>
  <c r="EDH470" i="5" s="1"/>
  <c r="EDJ470" i="5" s="1"/>
  <c r="EDL470" i="5" s="1"/>
  <c r="EDN470" i="5" s="1"/>
  <c r="EDP470" i="5" s="1"/>
  <c r="EDR470" i="5" s="1"/>
  <c r="EDT470" i="5" s="1"/>
  <c r="EDV470" i="5" s="1"/>
  <c r="EDX470" i="5" s="1"/>
  <c r="EDZ470" i="5" s="1"/>
  <c r="EEB470" i="5" s="1"/>
  <c r="EED470" i="5" s="1"/>
  <c r="EEF470" i="5" s="1"/>
  <c r="EEH470" i="5" s="1"/>
  <c r="EEJ470" i="5" s="1"/>
  <c r="EEL470" i="5" s="1"/>
  <c r="EEN470" i="5" s="1"/>
  <c r="EEP470" i="5" s="1"/>
  <c r="EER470" i="5" s="1"/>
  <c r="EET470" i="5" s="1"/>
  <c r="EEV470" i="5" s="1"/>
  <c r="EEX470" i="5" s="1"/>
  <c r="EEZ470" i="5" s="1"/>
  <c r="EFB470" i="5" s="1"/>
  <c r="EFD470" i="5" s="1"/>
  <c r="EFF470" i="5" s="1"/>
  <c r="EFH470" i="5" s="1"/>
  <c r="EFJ470" i="5" s="1"/>
  <c r="EFL470" i="5" s="1"/>
  <c r="EFN470" i="5" s="1"/>
  <c r="EFP470" i="5" s="1"/>
  <c r="EFR470" i="5" s="1"/>
  <c r="EFT470" i="5" s="1"/>
  <c r="EFV470" i="5" s="1"/>
  <c r="EFX470" i="5" s="1"/>
  <c r="EFZ470" i="5" s="1"/>
  <c r="EGB470" i="5" s="1"/>
  <c r="EGD470" i="5" s="1"/>
  <c r="EGF470" i="5" s="1"/>
  <c r="EGH470" i="5" s="1"/>
  <c r="EGJ470" i="5" s="1"/>
  <c r="EGL470" i="5" s="1"/>
  <c r="EGN470" i="5" s="1"/>
  <c r="EGP470" i="5" s="1"/>
  <c r="EGR470" i="5" s="1"/>
  <c r="EGT470" i="5" s="1"/>
  <c r="EGV470" i="5" s="1"/>
  <c r="EGX470" i="5" s="1"/>
  <c r="EGZ470" i="5" s="1"/>
  <c r="EHB470" i="5" s="1"/>
  <c r="EHD470" i="5" s="1"/>
  <c r="EHF470" i="5" s="1"/>
  <c r="EHH470" i="5" s="1"/>
  <c r="EHJ470" i="5" s="1"/>
  <c r="EHL470" i="5" s="1"/>
  <c r="EHN470" i="5" s="1"/>
  <c r="EHP470" i="5" s="1"/>
  <c r="EHR470" i="5" s="1"/>
  <c r="EHT470" i="5" s="1"/>
  <c r="EHV470" i="5" s="1"/>
  <c r="EHX470" i="5" s="1"/>
  <c r="EHZ470" i="5" s="1"/>
  <c r="EIB470" i="5" s="1"/>
  <c r="EID470" i="5" s="1"/>
  <c r="EIF470" i="5" s="1"/>
  <c r="EIH470" i="5" s="1"/>
  <c r="EIJ470" i="5" s="1"/>
  <c r="EIL470" i="5" s="1"/>
  <c r="EIN470" i="5" s="1"/>
  <c r="EIP470" i="5" s="1"/>
  <c r="EIR470" i="5" s="1"/>
  <c r="EIT470" i="5" s="1"/>
  <c r="EIV470" i="5" s="1"/>
  <c r="EIX470" i="5" s="1"/>
  <c r="EIZ470" i="5" s="1"/>
  <c r="EJB470" i="5" s="1"/>
  <c r="EJD470" i="5" s="1"/>
  <c r="EJF470" i="5" s="1"/>
  <c r="EJH470" i="5" s="1"/>
  <c r="EJJ470" i="5" s="1"/>
  <c r="EJL470" i="5" s="1"/>
  <c r="EJN470" i="5" s="1"/>
  <c r="EJP470" i="5" s="1"/>
  <c r="EJR470" i="5" s="1"/>
  <c r="EJT470" i="5" s="1"/>
  <c r="EJV470" i="5" s="1"/>
  <c r="EJX470" i="5" s="1"/>
  <c r="EJZ470" i="5" s="1"/>
  <c r="EKB470" i="5" s="1"/>
  <c r="EKD470" i="5" s="1"/>
  <c r="EKF470" i="5" s="1"/>
  <c r="EKH470" i="5" s="1"/>
  <c r="EKJ470" i="5" s="1"/>
  <c r="EKL470" i="5" s="1"/>
  <c r="EKN470" i="5" s="1"/>
  <c r="EKP470" i="5" s="1"/>
  <c r="EKR470" i="5" s="1"/>
  <c r="EKT470" i="5" s="1"/>
  <c r="EKV470" i="5" s="1"/>
  <c r="EKX470" i="5" s="1"/>
  <c r="EKZ470" i="5" s="1"/>
  <c r="ELB470" i="5" s="1"/>
  <c r="ELD470" i="5" s="1"/>
  <c r="ELF470" i="5" s="1"/>
  <c r="ELH470" i="5" s="1"/>
  <c r="ELJ470" i="5" s="1"/>
  <c r="ELL470" i="5" s="1"/>
  <c r="ELN470" i="5" s="1"/>
  <c r="ELP470" i="5" s="1"/>
  <c r="ELR470" i="5" s="1"/>
  <c r="ELT470" i="5" s="1"/>
  <c r="ELV470" i="5" s="1"/>
  <c r="ELX470" i="5" s="1"/>
  <c r="ELZ470" i="5" s="1"/>
  <c r="EMB470" i="5" s="1"/>
  <c r="EMD470" i="5" s="1"/>
  <c r="EMF470" i="5" s="1"/>
  <c r="EMH470" i="5" s="1"/>
  <c r="EMJ470" i="5" s="1"/>
  <c r="EML470" i="5" s="1"/>
  <c r="EMN470" i="5" s="1"/>
  <c r="EMP470" i="5" s="1"/>
  <c r="EMR470" i="5" s="1"/>
  <c r="EMT470" i="5" s="1"/>
  <c r="EMV470" i="5" s="1"/>
  <c r="EMX470" i="5" s="1"/>
  <c r="EMZ470" i="5" s="1"/>
  <c r="ENB470" i="5" s="1"/>
  <c r="END470" i="5" s="1"/>
  <c r="ENF470" i="5" s="1"/>
  <c r="ENH470" i="5" s="1"/>
  <c r="ENJ470" i="5" s="1"/>
  <c r="ENL470" i="5" s="1"/>
  <c r="ENN470" i="5" s="1"/>
  <c r="ENP470" i="5" s="1"/>
  <c r="ENR470" i="5" s="1"/>
  <c r="ENT470" i="5" s="1"/>
  <c r="ENV470" i="5" s="1"/>
  <c r="ENX470" i="5" s="1"/>
  <c r="ENZ470" i="5" s="1"/>
  <c r="EOB470" i="5" s="1"/>
  <c r="EOD470" i="5" s="1"/>
  <c r="EOF470" i="5" s="1"/>
  <c r="EOH470" i="5" s="1"/>
  <c r="EOJ470" i="5" s="1"/>
  <c r="EOL470" i="5" s="1"/>
  <c r="EON470" i="5" s="1"/>
  <c r="EOP470" i="5" s="1"/>
  <c r="EOR470" i="5" s="1"/>
  <c r="EOT470" i="5" s="1"/>
  <c r="EOV470" i="5" s="1"/>
  <c r="EOX470" i="5" s="1"/>
  <c r="EOZ470" i="5" s="1"/>
  <c r="EPB470" i="5" s="1"/>
  <c r="EPD470" i="5" s="1"/>
  <c r="EPF470" i="5" s="1"/>
  <c r="EPH470" i="5" s="1"/>
  <c r="EPJ470" i="5" s="1"/>
  <c r="EPL470" i="5" s="1"/>
  <c r="EPN470" i="5" s="1"/>
  <c r="EPP470" i="5" s="1"/>
  <c r="EPR470" i="5" s="1"/>
  <c r="EPT470" i="5" s="1"/>
  <c r="EPV470" i="5" s="1"/>
  <c r="EPX470" i="5" s="1"/>
  <c r="EPZ470" i="5" s="1"/>
  <c r="EQB470" i="5" s="1"/>
  <c r="EQD470" i="5" s="1"/>
  <c r="EQF470" i="5" s="1"/>
  <c r="EQH470" i="5" s="1"/>
  <c r="EQJ470" i="5" s="1"/>
  <c r="EQL470" i="5" s="1"/>
  <c r="EQN470" i="5" s="1"/>
  <c r="EQP470" i="5" s="1"/>
  <c r="EQR470" i="5" s="1"/>
  <c r="EQT470" i="5" s="1"/>
  <c r="EQV470" i="5" s="1"/>
  <c r="EQX470" i="5" s="1"/>
  <c r="EQZ470" i="5" s="1"/>
  <c r="ERB470" i="5" s="1"/>
  <c r="ERD470" i="5" s="1"/>
  <c r="ERF470" i="5" s="1"/>
  <c r="ERH470" i="5" s="1"/>
  <c r="ERJ470" i="5" s="1"/>
  <c r="ERL470" i="5" s="1"/>
  <c r="ERN470" i="5" s="1"/>
  <c r="ERP470" i="5" s="1"/>
  <c r="ERR470" i="5" s="1"/>
  <c r="ERT470" i="5" s="1"/>
  <c r="ERV470" i="5" s="1"/>
  <c r="ERX470" i="5" s="1"/>
  <c r="ERZ470" i="5" s="1"/>
  <c r="ESB470" i="5" s="1"/>
  <c r="ESD470" i="5" s="1"/>
  <c r="ESF470" i="5" s="1"/>
  <c r="ESH470" i="5" s="1"/>
  <c r="ESJ470" i="5" s="1"/>
  <c r="ESL470" i="5" s="1"/>
  <c r="ESN470" i="5" s="1"/>
  <c r="ESP470" i="5" s="1"/>
  <c r="ESR470" i="5" s="1"/>
  <c r="EST470" i="5" s="1"/>
  <c r="ESV470" i="5" s="1"/>
  <c r="ESX470" i="5" s="1"/>
  <c r="ESZ470" i="5" s="1"/>
  <c r="ETB470" i="5" s="1"/>
  <c r="ETD470" i="5" s="1"/>
  <c r="ETF470" i="5" s="1"/>
  <c r="ETH470" i="5" s="1"/>
  <c r="ETJ470" i="5" s="1"/>
  <c r="ETL470" i="5" s="1"/>
  <c r="ETN470" i="5" s="1"/>
  <c r="ETP470" i="5" s="1"/>
  <c r="ETR470" i="5" s="1"/>
  <c r="ETT470" i="5" s="1"/>
  <c r="ETV470" i="5" s="1"/>
  <c r="ETX470" i="5" s="1"/>
  <c r="ETZ470" i="5" s="1"/>
  <c r="EUB470" i="5" s="1"/>
  <c r="EUD470" i="5" s="1"/>
  <c r="EUF470" i="5" s="1"/>
  <c r="EUH470" i="5" s="1"/>
  <c r="EUJ470" i="5" s="1"/>
  <c r="EUL470" i="5" s="1"/>
  <c r="EUN470" i="5" s="1"/>
  <c r="EUP470" i="5" s="1"/>
  <c r="EUR470" i="5" s="1"/>
  <c r="EUT470" i="5" s="1"/>
  <c r="EUV470" i="5" s="1"/>
  <c r="EUX470" i="5" s="1"/>
  <c r="EUZ470" i="5" s="1"/>
  <c r="EVB470" i="5" s="1"/>
  <c r="EVD470" i="5" s="1"/>
  <c r="EVF470" i="5" s="1"/>
  <c r="EVH470" i="5" s="1"/>
  <c r="EVJ470" i="5" s="1"/>
  <c r="EVL470" i="5" s="1"/>
  <c r="EVN470" i="5" s="1"/>
  <c r="EVP470" i="5" s="1"/>
  <c r="EVR470" i="5" s="1"/>
  <c r="EVT470" i="5" s="1"/>
  <c r="EVV470" i="5" s="1"/>
  <c r="EVX470" i="5" s="1"/>
  <c r="EVZ470" i="5" s="1"/>
  <c r="EWB470" i="5" s="1"/>
  <c r="EWD470" i="5" s="1"/>
  <c r="EWF470" i="5" s="1"/>
  <c r="EWH470" i="5" s="1"/>
  <c r="EWJ470" i="5" s="1"/>
  <c r="EWL470" i="5" s="1"/>
  <c r="EWN470" i="5" s="1"/>
  <c r="EWP470" i="5" s="1"/>
  <c r="EWR470" i="5" s="1"/>
  <c r="EWT470" i="5" s="1"/>
  <c r="EWV470" i="5" s="1"/>
  <c r="EWX470" i="5" s="1"/>
  <c r="EWZ470" i="5" s="1"/>
  <c r="EXB470" i="5" s="1"/>
  <c r="EXD470" i="5" s="1"/>
  <c r="EXF470" i="5" s="1"/>
  <c r="EXH470" i="5" s="1"/>
  <c r="EXJ470" i="5" s="1"/>
  <c r="EXL470" i="5" s="1"/>
  <c r="EXN470" i="5" s="1"/>
  <c r="EXP470" i="5" s="1"/>
  <c r="EXR470" i="5" s="1"/>
  <c r="EXT470" i="5" s="1"/>
  <c r="EXV470" i="5" s="1"/>
  <c r="EXX470" i="5" s="1"/>
  <c r="EXZ470" i="5" s="1"/>
  <c r="EYB470" i="5" s="1"/>
  <c r="EYD470" i="5" s="1"/>
  <c r="EYF470" i="5" s="1"/>
  <c r="EYH470" i="5" s="1"/>
  <c r="EYJ470" i="5" s="1"/>
  <c r="EYL470" i="5" s="1"/>
  <c r="EYN470" i="5" s="1"/>
  <c r="EYP470" i="5" s="1"/>
  <c r="EYR470" i="5" s="1"/>
  <c r="EYT470" i="5" s="1"/>
  <c r="EYV470" i="5" s="1"/>
  <c r="EYX470" i="5" s="1"/>
  <c r="EYZ470" i="5" s="1"/>
  <c r="EZB470" i="5" s="1"/>
  <c r="EZD470" i="5" s="1"/>
  <c r="EZF470" i="5" s="1"/>
  <c r="EZH470" i="5" s="1"/>
  <c r="EZJ470" i="5" s="1"/>
  <c r="EZL470" i="5" s="1"/>
  <c r="EZN470" i="5" s="1"/>
  <c r="EZP470" i="5" s="1"/>
  <c r="EZR470" i="5" s="1"/>
  <c r="EZT470" i="5" s="1"/>
  <c r="EZV470" i="5" s="1"/>
  <c r="EZX470" i="5" s="1"/>
  <c r="EZZ470" i="5" s="1"/>
  <c r="FAB470" i="5" s="1"/>
  <c r="FAD470" i="5" s="1"/>
  <c r="FAF470" i="5" s="1"/>
  <c r="FAH470" i="5" s="1"/>
  <c r="FAJ470" i="5" s="1"/>
  <c r="FAL470" i="5" s="1"/>
  <c r="FAN470" i="5" s="1"/>
  <c r="FAP470" i="5" s="1"/>
  <c r="FAR470" i="5" s="1"/>
  <c r="FAT470" i="5" s="1"/>
  <c r="FAV470" i="5" s="1"/>
  <c r="FAX470" i="5" s="1"/>
  <c r="FAZ470" i="5" s="1"/>
  <c r="FBB470" i="5" s="1"/>
  <c r="FBD470" i="5" s="1"/>
  <c r="FBF470" i="5" s="1"/>
  <c r="FBH470" i="5" s="1"/>
  <c r="FBJ470" i="5" s="1"/>
  <c r="FBL470" i="5" s="1"/>
  <c r="FBN470" i="5" s="1"/>
  <c r="FBP470" i="5" s="1"/>
  <c r="FBR470" i="5" s="1"/>
  <c r="FBT470" i="5" s="1"/>
  <c r="FBV470" i="5" s="1"/>
  <c r="FBX470" i="5" s="1"/>
  <c r="FBZ470" i="5" s="1"/>
  <c r="FCB470" i="5" s="1"/>
  <c r="FCD470" i="5" s="1"/>
  <c r="FCF470" i="5" s="1"/>
  <c r="FCH470" i="5" s="1"/>
  <c r="FCJ470" i="5" s="1"/>
  <c r="FCL470" i="5" s="1"/>
  <c r="FCN470" i="5" s="1"/>
  <c r="FCP470" i="5" s="1"/>
  <c r="FCR470" i="5" s="1"/>
  <c r="FCT470" i="5" s="1"/>
  <c r="FCV470" i="5" s="1"/>
  <c r="FCX470" i="5" s="1"/>
  <c r="FCZ470" i="5" s="1"/>
  <c r="FDB470" i="5" s="1"/>
  <c r="FDD470" i="5" s="1"/>
  <c r="FDF470" i="5" s="1"/>
  <c r="FDH470" i="5" s="1"/>
  <c r="FDJ470" i="5" s="1"/>
  <c r="FDL470" i="5" s="1"/>
  <c r="FDN470" i="5" s="1"/>
  <c r="FDP470" i="5" s="1"/>
  <c r="FDR470" i="5" s="1"/>
  <c r="FDT470" i="5" s="1"/>
  <c r="FDV470" i="5" s="1"/>
  <c r="FDX470" i="5" s="1"/>
  <c r="FDZ470" i="5" s="1"/>
  <c r="FEB470" i="5" s="1"/>
  <c r="FED470" i="5" s="1"/>
  <c r="FEF470" i="5" s="1"/>
  <c r="FEH470" i="5" s="1"/>
  <c r="FEJ470" i="5" s="1"/>
  <c r="FEL470" i="5" s="1"/>
  <c r="FEN470" i="5" s="1"/>
  <c r="FEP470" i="5" s="1"/>
  <c r="FER470" i="5" s="1"/>
  <c r="FET470" i="5" s="1"/>
  <c r="FEV470" i="5" s="1"/>
  <c r="FEX470" i="5" s="1"/>
  <c r="FEZ470" i="5" s="1"/>
  <c r="FFB470" i="5" s="1"/>
  <c r="FFD470" i="5" s="1"/>
  <c r="FFF470" i="5" s="1"/>
  <c r="FFH470" i="5" s="1"/>
  <c r="FFJ470" i="5" s="1"/>
  <c r="FFL470" i="5" s="1"/>
  <c r="FFN470" i="5" s="1"/>
  <c r="FFP470" i="5" s="1"/>
  <c r="FFR470" i="5" s="1"/>
  <c r="FFT470" i="5" s="1"/>
  <c r="FFV470" i="5" s="1"/>
  <c r="FFX470" i="5" s="1"/>
  <c r="FFZ470" i="5" s="1"/>
  <c r="FGB470" i="5" s="1"/>
  <c r="FGD470" i="5" s="1"/>
  <c r="FGF470" i="5" s="1"/>
  <c r="FGH470" i="5" s="1"/>
  <c r="FGJ470" i="5" s="1"/>
  <c r="FGL470" i="5" s="1"/>
  <c r="FGN470" i="5" s="1"/>
  <c r="FGP470" i="5" s="1"/>
  <c r="FGR470" i="5" s="1"/>
  <c r="FGT470" i="5" s="1"/>
  <c r="FGV470" i="5" s="1"/>
  <c r="FGX470" i="5" s="1"/>
  <c r="FGZ470" i="5" s="1"/>
  <c r="FHB470" i="5" s="1"/>
  <c r="FHD470" i="5" s="1"/>
  <c r="FHF470" i="5" s="1"/>
  <c r="FHH470" i="5" s="1"/>
  <c r="FHJ470" i="5" s="1"/>
  <c r="FHL470" i="5" s="1"/>
  <c r="FHN470" i="5" s="1"/>
  <c r="FHP470" i="5" s="1"/>
  <c r="FHR470" i="5" s="1"/>
  <c r="FHT470" i="5" s="1"/>
  <c r="FHV470" i="5" s="1"/>
  <c r="FHX470" i="5" s="1"/>
  <c r="FHZ470" i="5" s="1"/>
  <c r="FIB470" i="5" s="1"/>
  <c r="FID470" i="5" s="1"/>
  <c r="FIF470" i="5" s="1"/>
  <c r="FIH470" i="5" s="1"/>
  <c r="FIJ470" i="5" s="1"/>
  <c r="FIL470" i="5" s="1"/>
  <c r="FIN470" i="5" s="1"/>
  <c r="FIP470" i="5" s="1"/>
  <c r="FIR470" i="5" s="1"/>
  <c r="FIT470" i="5" s="1"/>
  <c r="FIV470" i="5" s="1"/>
  <c r="FIX470" i="5" s="1"/>
  <c r="FIZ470" i="5" s="1"/>
  <c r="FJB470" i="5" s="1"/>
  <c r="FJD470" i="5" s="1"/>
  <c r="FJF470" i="5" s="1"/>
  <c r="FJH470" i="5" s="1"/>
  <c r="FJJ470" i="5" s="1"/>
  <c r="FJL470" i="5" s="1"/>
  <c r="FJN470" i="5" s="1"/>
  <c r="FJP470" i="5" s="1"/>
  <c r="FJR470" i="5" s="1"/>
  <c r="FJT470" i="5" s="1"/>
  <c r="FJV470" i="5" s="1"/>
  <c r="FJX470" i="5" s="1"/>
  <c r="FJZ470" i="5" s="1"/>
  <c r="FKB470" i="5" s="1"/>
  <c r="FKD470" i="5" s="1"/>
  <c r="FKF470" i="5" s="1"/>
  <c r="FKH470" i="5" s="1"/>
  <c r="FKJ470" i="5" s="1"/>
  <c r="FKL470" i="5" s="1"/>
  <c r="FKN470" i="5" s="1"/>
  <c r="FKP470" i="5" s="1"/>
  <c r="FKR470" i="5" s="1"/>
  <c r="FKT470" i="5" s="1"/>
  <c r="FKV470" i="5" s="1"/>
  <c r="FKX470" i="5" s="1"/>
  <c r="FKZ470" i="5" s="1"/>
  <c r="FLB470" i="5" s="1"/>
  <c r="FLD470" i="5" s="1"/>
  <c r="FLF470" i="5" s="1"/>
  <c r="FLH470" i="5" s="1"/>
  <c r="FLJ470" i="5" s="1"/>
  <c r="FLL470" i="5" s="1"/>
  <c r="FLN470" i="5" s="1"/>
  <c r="FLP470" i="5" s="1"/>
  <c r="FLR470" i="5" s="1"/>
  <c r="FLT470" i="5" s="1"/>
  <c r="FLV470" i="5" s="1"/>
  <c r="FLX470" i="5" s="1"/>
  <c r="FLZ470" i="5" s="1"/>
  <c r="FMB470" i="5" s="1"/>
  <c r="FMD470" i="5" s="1"/>
  <c r="FMF470" i="5" s="1"/>
  <c r="FMH470" i="5" s="1"/>
  <c r="FMJ470" i="5" s="1"/>
  <c r="FML470" i="5" s="1"/>
  <c r="FMN470" i="5" s="1"/>
  <c r="FMP470" i="5" s="1"/>
  <c r="FMR470" i="5" s="1"/>
  <c r="FMT470" i="5" s="1"/>
  <c r="FMV470" i="5" s="1"/>
  <c r="FMX470" i="5" s="1"/>
  <c r="FMZ470" i="5" s="1"/>
  <c r="FNB470" i="5" s="1"/>
  <c r="FND470" i="5" s="1"/>
  <c r="FNF470" i="5" s="1"/>
  <c r="FNH470" i="5" s="1"/>
  <c r="FNJ470" i="5" s="1"/>
  <c r="FNL470" i="5" s="1"/>
  <c r="FNN470" i="5" s="1"/>
  <c r="FNP470" i="5" s="1"/>
  <c r="FNR470" i="5" s="1"/>
  <c r="FNT470" i="5" s="1"/>
  <c r="FNV470" i="5" s="1"/>
  <c r="FNX470" i="5" s="1"/>
  <c r="FNZ470" i="5" s="1"/>
  <c r="FOB470" i="5" s="1"/>
  <c r="FOD470" i="5" s="1"/>
  <c r="FOF470" i="5" s="1"/>
  <c r="FOH470" i="5" s="1"/>
  <c r="FOJ470" i="5" s="1"/>
  <c r="FOL470" i="5" s="1"/>
  <c r="FON470" i="5" s="1"/>
  <c r="FOP470" i="5" s="1"/>
  <c r="FOR470" i="5" s="1"/>
  <c r="FOT470" i="5" s="1"/>
  <c r="FOV470" i="5" s="1"/>
  <c r="FOX470" i="5" s="1"/>
  <c r="FOZ470" i="5" s="1"/>
  <c r="FPB470" i="5" s="1"/>
  <c r="FPD470" i="5" s="1"/>
  <c r="FPF470" i="5" s="1"/>
  <c r="FPH470" i="5" s="1"/>
  <c r="FPJ470" i="5" s="1"/>
  <c r="FPL470" i="5" s="1"/>
  <c r="FPN470" i="5" s="1"/>
  <c r="FPP470" i="5" s="1"/>
  <c r="FPR470" i="5" s="1"/>
  <c r="FPT470" i="5" s="1"/>
  <c r="FPV470" i="5" s="1"/>
  <c r="FPX470" i="5" s="1"/>
  <c r="FPZ470" i="5" s="1"/>
  <c r="FQB470" i="5" s="1"/>
  <c r="FQD470" i="5" s="1"/>
  <c r="FQF470" i="5" s="1"/>
  <c r="FQH470" i="5" s="1"/>
  <c r="FQJ470" i="5" s="1"/>
  <c r="FQL470" i="5" s="1"/>
  <c r="FQN470" i="5" s="1"/>
  <c r="FQP470" i="5" s="1"/>
  <c r="FQR470" i="5" s="1"/>
  <c r="FQT470" i="5" s="1"/>
  <c r="FQV470" i="5" s="1"/>
  <c r="FQX470" i="5" s="1"/>
  <c r="FQZ470" i="5" s="1"/>
  <c r="FRB470" i="5" s="1"/>
  <c r="FRD470" i="5" s="1"/>
  <c r="FRF470" i="5" s="1"/>
  <c r="FRH470" i="5" s="1"/>
  <c r="FRJ470" i="5" s="1"/>
  <c r="FRL470" i="5" s="1"/>
  <c r="FRN470" i="5" s="1"/>
  <c r="FRP470" i="5" s="1"/>
  <c r="FRR470" i="5" s="1"/>
  <c r="FRT470" i="5" s="1"/>
  <c r="FRV470" i="5" s="1"/>
  <c r="FRX470" i="5" s="1"/>
  <c r="FRZ470" i="5" s="1"/>
  <c r="FSB470" i="5" s="1"/>
  <c r="FSD470" i="5" s="1"/>
  <c r="FSF470" i="5" s="1"/>
  <c r="FSH470" i="5" s="1"/>
  <c r="FSJ470" i="5" s="1"/>
  <c r="FSL470" i="5" s="1"/>
  <c r="FSN470" i="5" s="1"/>
  <c r="FSP470" i="5" s="1"/>
  <c r="FSR470" i="5" s="1"/>
  <c r="FST470" i="5" s="1"/>
  <c r="FSV470" i="5" s="1"/>
  <c r="FSX470" i="5" s="1"/>
  <c r="FSZ470" i="5" s="1"/>
  <c r="FTB470" i="5" s="1"/>
  <c r="FTD470" i="5" s="1"/>
  <c r="FTF470" i="5" s="1"/>
  <c r="FTH470" i="5" s="1"/>
  <c r="FTJ470" i="5" s="1"/>
  <c r="FTL470" i="5" s="1"/>
  <c r="FTN470" i="5" s="1"/>
  <c r="FTP470" i="5" s="1"/>
  <c r="FTR470" i="5" s="1"/>
  <c r="FTT470" i="5" s="1"/>
  <c r="FTV470" i="5" s="1"/>
  <c r="FTX470" i="5" s="1"/>
  <c r="FTZ470" i="5" s="1"/>
  <c r="FUB470" i="5" s="1"/>
  <c r="FUD470" i="5" s="1"/>
  <c r="FUF470" i="5" s="1"/>
  <c r="FUH470" i="5" s="1"/>
  <c r="FUJ470" i="5" s="1"/>
  <c r="FUL470" i="5" s="1"/>
  <c r="FUN470" i="5" s="1"/>
  <c r="FUP470" i="5" s="1"/>
  <c r="FUR470" i="5" s="1"/>
  <c r="FUT470" i="5" s="1"/>
  <c r="FUV470" i="5" s="1"/>
  <c r="FUX470" i="5" s="1"/>
  <c r="FUZ470" i="5" s="1"/>
  <c r="FVB470" i="5" s="1"/>
  <c r="FVD470" i="5" s="1"/>
  <c r="FVF470" i="5" s="1"/>
  <c r="FVH470" i="5" s="1"/>
  <c r="FVJ470" i="5" s="1"/>
  <c r="FVL470" i="5" s="1"/>
  <c r="FVN470" i="5" s="1"/>
  <c r="FVP470" i="5" s="1"/>
  <c r="FVR470" i="5" s="1"/>
  <c r="FVT470" i="5" s="1"/>
  <c r="FVV470" i="5" s="1"/>
  <c r="FVX470" i="5" s="1"/>
  <c r="FVZ470" i="5" s="1"/>
  <c r="FWB470" i="5" s="1"/>
  <c r="FWD470" i="5" s="1"/>
  <c r="FWF470" i="5" s="1"/>
  <c r="FWH470" i="5" s="1"/>
  <c r="FWJ470" i="5" s="1"/>
  <c r="FWL470" i="5" s="1"/>
  <c r="FWN470" i="5" s="1"/>
  <c r="FWP470" i="5" s="1"/>
  <c r="FWR470" i="5" s="1"/>
  <c r="FWT470" i="5" s="1"/>
  <c r="FWV470" i="5" s="1"/>
  <c r="FWX470" i="5" s="1"/>
  <c r="FWZ470" i="5" s="1"/>
  <c r="FXB470" i="5" s="1"/>
  <c r="FXD470" i="5" s="1"/>
  <c r="FXF470" i="5" s="1"/>
  <c r="FXH470" i="5" s="1"/>
  <c r="FXJ470" i="5" s="1"/>
  <c r="FXL470" i="5" s="1"/>
  <c r="FXN470" i="5" s="1"/>
  <c r="FXP470" i="5" s="1"/>
  <c r="FXR470" i="5" s="1"/>
  <c r="FXT470" i="5" s="1"/>
  <c r="FXV470" i="5" s="1"/>
  <c r="FXX470" i="5" s="1"/>
  <c r="FXZ470" i="5" s="1"/>
  <c r="FYB470" i="5" s="1"/>
  <c r="FYD470" i="5" s="1"/>
  <c r="FYF470" i="5" s="1"/>
  <c r="FYH470" i="5" s="1"/>
  <c r="FYJ470" i="5" s="1"/>
  <c r="FYL470" i="5" s="1"/>
  <c r="FYN470" i="5" s="1"/>
  <c r="FYP470" i="5" s="1"/>
  <c r="FYR470" i="5" s="1"/>
  <c r="FYT470" i="5" s="1"/>
  <c r="FYV470" i="5" s="1"/>
  <c r="FYX470" i="5" s="1"/>
  <c r="FYZ470" i="5" s="1"/>
  <c r="FZB470" i="5" s="1"/>
  <c r="FZD470" i="5" s="1"/>
  <c r="FZF470" i="5" s="1"/>
  <c r="FZH470" i="5" s="1"/>
  <c r="FZJ470" i="5" s="1"/>
  <c r="FZL470" i="5" s="1"/>
  <c r="FZN470" i="5" s="1"/>
  <c r="FZP470" i="5" s="1"/>
  <c r="FZR470" i="5" s="1"/>
  <c r="FZT470" i="5" s="1"/>
  <c r="FZV470" i="5" s="1"/>
  <c r="FZX470" i="5" s="1"/>
  <c r="FZZ470" i="5" s="1"/>
  <c r="GAB470" i="5" s="1"/>
  <c r="GAD470" i="5" s="1"/>
  <c r="GAF470" i="5" s="1"/>
  <c r="GAH470" i="5" s="1"/>
  <c r="GAJ470" i="5" s="1"/>
  <c r="GAL470" i="5" s="1"/>
  <c r="GAN470" i="5" s="1"/>
  <c r="GAP470" i="5" s="1"/>
  <c r="GAR470" i="5" s="1"/>
  <c r="GAT470" i="5" s="1"/>
  <c r="GAV470" i="5" s="1"/>
  <c r="GAX470" i="5" s="1"/>
  <c r="GAZ470" i="5" s="1"/>
  <c r="GBB470" i="5" s="1"/>
  <c r="GBD470" i="5" s="1"/>
  <c r="GBF470" i="5" s="1"/>
  <c r="GBH470" i="5" s="1"/>
  <c r="GBJ470" i="5" s="1"/>
  <c r="GBL470" i="5" s="1"/>
  <c r="GBN470" i="5" s="1"/>
  <c r="GBP470" i="5" s="1"/>
  <c r="GBR470" i="5" s="1"/>
  <c r="GBT470" i="5" s="1"/>
  <c r="GBV470" i="5" s="1"/>
  <c r="GBX470" i="5" s="1"/>
  <c r="GBZ470" i="5" s="1"/>
  <c r="GCB470" i="5" s="1"/>
  <c r="GCD470" i="5" s="1"/>
  <c r="GCF470" i="5" s="1"/>
  <c r="GCH470" i="5" s="1"/>
  <c r="GCJ470" i="5" s="1"/>
  <c r="GCL470" i="5" s="1"/>
  <c r="GCN470" i="5" s="1"/>
  <c r="GCP470" i="5" s="1"/>
  <c r="GCR470" i="5" s="1"/>
  <c r="GCT470" i="5" s="1"/>
  <c r="GCV470" i="5" s="1"/>
  <c r="GCX470" i="5" s="1"/>
  <c r="GCZ470" i="5" s="1"/>
  <c r="GDB470" i="5" s="1"/>
  <c r="GDD470" i="5" s="1"/>
  <c r="GDF470" i="5" s="1"/>
  <c r="GDH470" i="5" s="1"/>
  <c r="GDJ470" i="5" s="1"/>
  <c r="GDL470" i="5" s="1"/>
  <c r="GDN470" i="5" s="1"/>
  <c r="GDP470" i="5" s="1"/>
  <c r="GDR470" i="5" s="1"/>
  <c r="GDT470" i="5" s="1"/>
  <c r="GDV470" i="5" s="1"/>
  <c r="GDX470" i="5" s="1"/>
  <c r="GDZ470" i="5" s="1"/>
  <c r="GEB470" i="5" s="1"/>
  <c r="GED470" i="5" s="1"/>
  <c r="GEF470" i="5" s="1"/>
  <c r="GEH470" i="5" s="1"/>
  <c r="GEJ470" i="5" s="1"/>
  <c r="GEL470" i="5" s="1"/>
  <c r="GEN470" i="5" s="1"/>
  <c r="GEP470" i="5" s="1"/>
  <c r="GER470" i="5" s="1"/>
  <c r="GET470" i="5" s="1"/>
  <c r="GEV470" i="5" s="1"/>
  <c r="GEX470" i="5" s="1"/>
  <c r="GEZ470" i="5" s="1"/>
  <c r="GFB470" i="5" s="1"/>
  <c r="GFD470" i="5" s="1"/>
  <c r="GFF470" i="5" s="1"/>
  <c r="GFH470" i="5" s="1"/>
  <c r="GFJ470" i="5" s="1"/>
  <c r="GFL470" i="5" s="1"/>
  <c r="GFN470" i="5" s="1"/>
  <c r="GFP470" i="5" s="1"/>
  <c r="GFR470" i="5" s="1"/>
  <c r="GFT470" i="5" s="1"/>
  <c r="GFV470" i="5" s="1"/>
  <c r="GFX470" i="5" s="1"/>
  <c r="GFZ470" i="5" s="1"/>
  <c r="GGB470" i="5" s="1"/>
  <c r="GGD470" i="5" s="1"/>
  <c r="GGF470" i="5" s="1"/>
  <c r="GGH470" i="5" s="1"/>
  <c r="GGJ470" i="5" s="1"/>
  <c r="GGL470" i="5" s="1"/>
  <c r="GGN470" i="5" s="1"/>
  <c r="GGP470" i="5" s="1"/>
  <c r="GGR470" i="5" s="1"/>
  <c r="GGT470" i="5" s="1"/>
  <c r="GGV470" i="5" s="1"/>
  <c r="GGX470" i="5" s="1"/>
  <c r="GGZ470" i="5" s="1"/>
  <c r="GHB470" i="5" s="1"/>
  <c r="GHD470" i="5" s="1"/>
  <c r="GHF470" i="5" s="1"/>
  <c r="GHH470" i="5" s="1"/>
  <c r="GHJ470" i="5" s="1"/>
  <c r="GHL470" i="5" s="1"/>
  <c r="GHN470" i="5" s="1"/>
  <c r="GHP470" i="5" s="1"/>
  <c r="GHR470" i="5" s="1"/>
  <c r="GHT470" i="5" s="1"/>
  <c r="GHV470" i="5" s="1"/>
  <c r="GHX470" i="5" s="1"/>
  <c r="GHZ470" i="5" s="1"/>
  <c r="GIB470" i="5" s="1"/>
  <c r="GID470" i="5" s="1"/>
  <c r="GIF470" i="5" s="1"/>
  <c r="GIH470" i="5" s="1"/>
  <c r="GIJ470" i="5" s="1"/>
  <c r="GIL470" i="5" s="1"/>
  <c r="GIN470" i="5" s="1"/>
  <c r="GIP470" i="5" s="1"/>
  <c r="GIR470" i="5" s="1"/>
  <c r="GIT470" i="5" s="1"/>
  <c r="GIV470" i="5" s="1"/>
  <c r="GIX470" i="5" s="1"/>
  <c r="GIZ470" i="5" s="1"/>
  <c r="GJB470" i="5" s="1"/>
  <c r="GJD470" i="5" s="1"/>
  <c r="GJF470" i="5" s="1"/>
  <c r="GJH470" i="5" s="1"/>
  <c r="GJJ470" i="5" s="1"/>
  <c r="GJL470" i="5" s="1"/>
  <c r="GJN470" i="5" s="1"/>
  <c r="GJP470" i="5" s="1"/>
  <c r="GJR470" i="5" s="1"/>
  <c r="GJT470" i="5" s="1"/>
  <c r="GJV470" i="5" s="1"/>
  <c r="GJX470" i="5" s="1"/>
  <c r="GJZ470" i="5" s="1"/>
  <c r="GKB470" i="5" s="1"/>
  <c r="GKD470" i="5" s="1"/>
  <c r="GKF470" i="5" s="1"/>
  <c r="GKH470" i="5" s="1"/>
  <c r="GKJ470" i="5" s="1"/>
  <c r="GKL470" i="5" s="1"/>
  <c r="GKN470" i="5" s="1"/>
  <c r="GKP470" i="5" s="1"/>
  <c r="GKR470" i="5" s="1"/>
  <c r="GKT470" i="5" s="1"/>
  <c r="GKV470" i="5" s="1"/>
  <c r="GKX470" i="5" s="1"/>
  <c r="GKZ470" i="5" s="1"/>
  <c r="GLB470" i="5" s="1"/>
  <c r="GLD470" i="5" s="1"/>
  <c r="GLF470" i="5" s="1"/>
  <c r="GLH470" i="5" s="1"/>
  <c r="GLJ470" i="5" s="1"/>
  <c r="GLL470" i="5" s="1"/>
  <c r="GLN470" i="5" s="1"/>
  <c r="GLP470" i="5" s="1"/>
  <c r="GLR470" i="5" s="1"/>
  <c r="GLT470" i="5" s="1"/>
  <c r="GLV470" i="5" s="1"/>
  <c r="GLX470" i="5" s="1"/>
  <c r="GLZ470" i="5" s="1"/>
  <c r="GMB470" i="5" s="1"/>
  <c r="GMD470" i="5" s="1"/>
  <c r="GMF470" i="5" s="1"/>
  <c r="GMH470" i="5" s="1"/>
  <c r="GMJ470" i="5" s="1"/>
  <c r="GML470" i="5" s="1"/>
  <c r="GMN470" i="5" s="1"/>
  <c r="GMP470" i="5" s="1"/>
  <c r="GMR470" i="5" s="1"/>
  <c r="GMT470" i="5" s="1"/>
  <c r="GMV470" i="5" s="1"/>
  <c r="GMX470" i="5" s="1"/>
  <c r="GMZ470" i="5" s="1"/>
  <c r="GNB470" i="5" s="1"/>
  <c r="GND470" i="5" s="1"/>
  <c r="GNF470" i="5" s="1"/>
  <c r="GNH470" i="5" s="1"/>
  <c r="GNJ470" i="5" s="1"/>
  <c r="GNL470" i="5" s="1"/>
  <c r="GNN470" i="5" s="1"/>
  <c r="GNP470" i="5" s="1"/>
  <c r="GNR470" i="5" s="1"/>
  <c r="GNT470" i="5" s="1"/>
  <c r="GNV470" i="5" s="1"/>
  <c r="GNX470" i="5" s="1"/>
  <c r="GNZ470" i="5" s="1"/>
  <c r="GOB470" i="5" s="1"/>
  <c r="GOD470" i="5" s="1"/>
  <c r="GOF470" i="5" s="1"/>
  <c r="GOH470" i="5" s="1"/>
  <c r="GOJ470" i="5" s="1"/>
  <c r="GOL470" i="5" s="1"/>
  <c r="GON470" i="5" s="1"/>
  <c r="GOP470" i="5" s="1"/>
  <c r="GOR470" i="5" s="1"/>
  <c r="GOT470" i="5" s="1"/>
  <c r="GOV470" i="5" s="1"/>
  <c r="GOX470" i="5" s="1"/>
  <c r="GOZ470" i="5" s="1"/>
  <c r="GPB470" i="5" s="1"/>
  <c r="GPD470" i="5" s="1"/>
  <c r="GPF470" i="5" s="1"/>
  <c r="GPH470" i="5" s="1"/>
  <c r="GPJ470" i="5" s="1"/>
  <c r="GPL470" i="5" s="1"/>
  <c r="GPN470" i="5" s="1"/>
  <c r="GPP470" i="5" s="1"/>
  <c r="GPR470" i="5" s="1"/>
  <c r="GPT470" i="5" s="1"/>
  <c r="GPV470" i="5" s="1"/>
  <c r="GPX470" i="5" s="1"/>
  <c r="GPZ470" i="5" s="1"/>
  <c r="GQB470" i="5" s="1"/>
  <c r="GQD470" i="5" s="1"/>
  <c r="GQF470" i="5" s="1"/>
  <c r="GQH470" i="5" s="1"/>
  <c r="GQJ470" i="5" s="1"/>
  <c r="GQL470" i="5" s="1"/>
  <c r="GQN470" i="5" s="1"/>
  <c r="GQP470" i="5" s="1"/>
  <c r="GQR470" i="5" s="1"/>
  <c r="GQT470" i="5" s="1"/>
  <c r="GQV470" i="5" s="1"/>
  <c r="GQX470" i="5" s="1"/>
  <c r="GQZ470" i="5" s="1"/>
  <c r="GRB470" i="5" s="1"/>
  <c r="GRD470" i="5" s="1"/>
  <c r="GRF470" i="5" s="1"/>
  <c r="GRH470" i="5" s="1"/>
  <c r="GRJ470" i="5" s="1"/>
  <c r="GRL470" i="5" s="1"/>
  <c r="GRN470" i="5" s="1"/>
  <c r="GRP470" i="5" s="1"/>
  <c r="GRR470" i="5" s="1"/>
  <c r="GRT470" i="5" s="1"/>
  <c r="GRV470" i="5" s="1"/>
  <c r="GRX470" i="5" s="1"/>
  <c r="GRZ470" i="5" s="1"/>
  <c r="GSB470" i="5" s="1"/>
  <c r="GSD470" i="5" s="1"/>
  <c r="GSF470" i="5" s="1"/>
  <c r="GSH470" i="5" s="1"/>
  <c r="GSJ470" i="5" s="1"/>
  <c r="GSL470" i="5" s="1"/>
  <c r="GSN470" i="5" s="1"/>
  <c r="GSP470" i="5" s="1"/>
  <c r="GSR470" i="5" s="1"/>
  <c r="GST470" i="5" s="1"/>
  <c r="GSV470" i="5" s="1"/>
  <c r="GSX470" i="5" s="1"/>
  <c r="GSZ470" i="5" s="1"/>
  <c r="GTB470" i="5" s="1"/>
  <c r="GTD470" i="5" s="1"/>
  <c r="GTF470" i="5" s="1"/>
  <c r="GTH470" i="5" s="1"/>
  <c r="GTJ470" i="5" s="1"/>
  <c r="GTL470" i="5" s="1"/>
  <c r="GTN470" i="5" s="1"/>
  <c r="GTP470" i="5" s="1"/>
  <c r="GTR470" i="5" s="1"/>
  <c r="GTT470" i="5" s="1"/>
  <c r="GTV470" i="5" s="1"/>
  <c r="GTX470" i="5" s="1"/>
  <c r="GTZ470" i="5" s="1"/>
  <c r="GUB470" i="5" s="1"/>
  <c r="GUD470" i="5" s="1"/>
  <c r="GUF470" i="5" s="1"/>
  <c r="GUH470" i="5" s="1"/>
  <c r="GUJ470" i="5" s="1"/>
  <c r="GUL470" i="5" s="1"/>
  <c r="GUN470" i="5" s="1"/>
  <c r="GUP470" i="5" s="1"/>
  <c r="GUR470" i="5" s="1"/>
  <c r="GUT470" i="5" s="1"/>
  <c r="GUV470" i="5" s="1"/>
  <c r="GUX470" i="5" s="1"/>
  <c r="GUZ470" i="5" s="1"/>
  <c r="GVB470" i="5" s="1"/>
  <c r="GVD470" i="5" s="1"/>
  <c r="GVF470" i="5" s="1"/>
  <c r="GVH470" i="5" s="1"/>
  <c r="GVJ470" i="5" s="1"/>
  <c r="GVL470" i="5" s="1"/>
  <c r="GVN470" i="5" s="1"/>
  <c r="GVP470" i="5" s="1"/>
  <c r="GVR470" i="5" s="1"/>
  <c r="GVT470" i="5" s="1"/>
  <c r="GVV470" i="5" s="1"/>
  <c r="GVX470" i="5" s="1"/>
  <c r="GVZ470" i="5" s="1"/>
  <c r="GWB470" i="5" s="1"/>
  <c r="GWD470" i="5" s="1"/>
  <c r="GWF470" i="5" s="1"/>
  <c r="GWH470" i="5" s="1"/>
  <c r="GWJ470" i="5" s="1"/>
  <c r="GWL470" i="5" s="1"/>
  <c r="GWN470" i="5" s="1"/>
  <c r="GWP470" i="5" s="1"/>
  <c r="GWR470" i="5" s="1"/>
  <c r="GWT470" i="5" s="1"/>
  <c r="GWV470" i="5" s="1"/>
  <c r="GWX470" i="5" s="1"/>
  <c r="GWZ470" i="5" s="1"/>
  <c r="GXB470" i="5" s="1"/>
  <c r="GXD470" i="5" s="1"/>
  <c r="GXF470" i="5" s="1"/>
  <c r="GXH470" i="5" s="1"/>
  <c r="GXJ470" i="5" s="1"/>
  <c r="GXL470" i="5" s="1"/>
  <c r="GXN470" i="5" s="1"/>
  <c r="GXP470" i="5" s="1"/>
  <c r="GXR470" i="5" s="1"/>
  <c r="GXT470" i="5" s="1"/>
  <c r="GXV470" i="5" s="1"/>
  <c r="GXX470" i="5" s="1"/>
  <c r="GXZ470" i="5" s="1"/>
  <c r="GYB470" i="5" s="1"/>
  <c r="GYD470" i="5" s="1"/>
  <c r="GYF470" i="5" s="1"/>
  <c r="GYH470" i="5" s="1"/>
  <c r="GYJ470" i="5" s="1"/>
  <c r="GYL470" i="5" s="1"/>
  <c r="GYN470" i="5" s="1"/>
  <c r="GYP470" i="5" s="1"/>
  <c r="GYR470" i="5" s="1"/>
  <c r="GYT470" i="5" s="1"/>
  <c r="GYV470" i="5" s="1"/>
  <c r="GYX470" i="5" s="1"/>
  <c r="GYZ470" i="5" s="1"/>
  <c r="GZB470" i="5" s="1"/>
  <c r="GZD470" i="5" s="1"/>
  <c r="GZF470" i="5" s="1"/>
  <c r="GZH470" i="5" s="1"/>
  <c r="GZJ470" i="5" s="1"/>
  <c r="GZL470" i="5" s="1"/>
  <c r="GZN470" i="5" s="1"/>
  <c r="GZP470" i="5" s="1"/>
  <c r="GZR470" i="5" s="1"/>
  <c r="GZT470" i="5" s="1"/>
  <c r="GZV470" i="5" s="1"/>
  <c r="GZX470" i="5" s="1"/>
  <c r="GZZ470" i="5" s="1"/>
  <c r="HAB470" i="5" s="1"/>
  <c r="HAD470" i="5" s="1"/>
  <c r="HAF470" i="5" s="1"/>
  <c r="HAH470" i="5" s="1"/>
  <c r="HAJ470" i="5" s="1"/>
  <c r="HAL470" i="5" s="1"/>
  <c r="HAN470" i="5" s="1"/>
  <c r="HAP470" i="5" s="1"/>
  <c r="HAR470" i="5" s="1"/>
  <c r="HAT470" i="5" s="1"/>
  <c r="HAV470" i="5" s="1"/>
  <c r="HAX470" i="5" s="1"/>
  <c r="HAZ470" i="5" s="1"/>
  <c r="HBB470" i="5" s="1"/>
  <c r="HBD470" i="5" s="1"/>
  <c r="HBF470" i="5" s="1"/>
  <c r="HBH470" i="5" s="1"/>
  <c r="HBJ470" i="5" s="1"/>
  <c r="HBL470" i="5" s="1"/>
  <c r="HBN470" i="5" s="1"/>
  <c r="HBP470" i="5" s="1"/>
  <c r="HBR470" i="5" s="1"/>
  <c r="HBT470" i="5" s="1"/>
  <c r="HBV470" i="5" s="1"/>
  <c r="HBX470" i="5" s="1"/>
  <c r="HBZ470" i="5" s="1"/>
  <c r="HCB470" i="5" s="1"/>
  <c r="HCD470" i="5" s="1"/>
  <c r="HCF470" i="5" s="1"/>
  <c r="HCH470" i="5" s="1"/>
  <c r="HCJ470" i="5" s="1"/>
  <c r="HCL470" i="5" s="1"/>
  <c r="HCN470" i="5" s="1"/>
  <c r="HCP470" i="5" s="1"/>
  <c r="HCR470" i="5" s="1"/>
  <c r="HCT470" i="5" s="1"/>
  <c r="HCV470" i="5" s="1"/>
  <c r="HCX470" i="5" s="1"/>
  <c r="HCZ470" i="5" s="1"/>
  <c r="HDB470" i="5" s="1"/>
  <c r="HDD470" i="5" s="1"/>
  <c r="HDF470" i="5" s="1"/>
  <c r="HDH470" i="5" s="1"/>
  <c r="HDJ470" i="5" s="1"/>
  <c r="HDL470" i="5" s="1"/>
  <c r="HDN470" i="5" s="1"/>
  <c r="HDP470" i="5" s="1"/>
  <c r="HDR470" i="5" s="1"/>
  <c r="HDT470" i="5" s="1"/>
  <c r="HDV470" i="5" s="1"/>
  <c r="HDX470" i="5" s="1"/>
  <c r="HDZ470" i="5" s="1"/>
  <c r="HEB470" i="5" s="1"/>
  <c r="HED470" i="5" s="1"/>
  <c r="HEF470" i="5" s="1"/>
  <c r="HEH470" i="5" s="1"/>
  <c r="HEJ470" i="5" s="1"/>
  <c r="HEL470" i="5" s="1"/>
  <c r="HEN470" i="5" s="1"/>
  <c r="HEP470" i="5" s="1"/>
  <c r="HER470" i="5" s="1"/>
  <c r="HET470" i="5" s="1"/>
  <c r="HEV470" i="5" s="1"/>
  <c r="HEX470" i="5" s="1"/>
  <c r="HEZ470" i="5" s="1"/>
  <c r="HFB470" i="5" s="1"/>
  <c r="HFD470" i="5" s="1"/>
  <c r="HFF470" i="5" s="1"/>
  <c r="HFH470" i="5" s="1"/>
  <c r="HFJ470" i="5" s="1"/>
  <c r="HFL470" i="5" s="1"/>
  <c r="HFN470" i="5" s="1"/>
  <c r="HFP470" i="5" s="1"/>
  <c r="HFR470" i="5" s="1"/>
  <c r="HFT470" i="5" s="1"/>
  <c r="HFV470" i="5" s="1"/>
  <c r="HFX470" i="5" s="1"/>
  <c r="HFZ470" i="5" s="1"/>
  <c r="HGB470" i="5" s="1"/>
  <c r="HGD470" i="5" s="1"/>
  <c r="HGF470" i="5" s="1"/>
  <c r="HGH470" i="5" s="1"/>
  <c r="HGJ470" i="5" s="1"/>
  <c r="HGL470" i="5" s="1"/>
  <c r="HGN470" i="5" s="1"/>
  <c r="HGP470" i="5" s="1"/>
  <c r="HGR470" i="5" s="1"/>
  <c r="HGT470" i="5" s="1"/>
  <c r="HGV470" i="5" s="1"/>
  <c r="HGX470" i="5" s="1"/>
  <c r="HGZ470" i="5" s="1"/>
  <c r="HHB470" i="5" s="1"/>
  <c r="HHD470" i="5" s="1"/>
  <c r="HHF470" i="5" s="1"/>
  <c r="HHH470" i="5" s="1"/>
  <c r="HHJ470" i="5" s="1"/>
  <c r="HHL470" i="5" s="1"/>
  <c r="HHN470" i="5" s="1"/>
  <c r="HHP470" i="5" s="1"/>
  <c r="HHR470" i="5" s="1"/>
  <c r="HHT470" i="5" s="1"/>
  <c r="HHV470" i="5" s="1"/>
  <c r="HHX470" i="5" s="1"/>
  <c r="HHZ470" i="5" s="1"/>
  <c r="HIB470" i="5" s="1"/>
  <c r="HID470" i="5" s="1"/>
  <c r="HIF470" i="5" s="1"/>
  <c r="HIH470" i="5" s="1"/>
  <c r="HIJ470" i="5" s="1"/>
  <c r="HIL470" i="5" s="1"/>
  <c r="HIN470" i="5" s="1"/>
  <c r="HIP470" i="5" s="1"/>
  <c r="HIR470" i="5" s="1"/>
  <c r="HIT470" i="5" s="1"/>
  <c r="HIV470" i="5" s="1"/>
  <c r="HIX470" i="5" s="1"/>
  <c r="HIZ470" i="5" s="1"/>
  <c r="HJB470" i="5" s="1"/>
  <c r="HJD470" i="5" s="1"/>
  <c r="HJF470" i="5" s="1"/>
  <c r="HJH470" i="5" s="1"/>
  <c r="HJJ470" i="5" s="1"/>
  <c r="HJL470" i="5" s="1"/>
  <c r="HJN470" i="5" s="1"/>
  <c r="HJP470" i="5" s="1"/>
  <c r="HJR470" i="5" s="1"/>
  <c r="HJT470" i="5" s="1"/>
  <c r="HJV470" i="5" s="1"/>
  <c r="HJX470" i="5" s="1"/>
  <c r="HJZ470" i="5" s="1"/>
  <c r="HKB470" i="5" s="1"/>
  <c r="HKD470" i="5" s="1"/>
  <c r="HKF470" i="5" s="1"/>
  <c r="HKH470" i="5" s="1"/>
  <c r="HKJ470" i="5" s="1"/>
  <c r="HKL470" i="5" s="1"/>
  <c r="HKN470" i="5" s="1"/>
  <c r="HKP470" i="5" s="1"/>
  <c r="HKR470" i="5" s="1"/>
  <c r="HKT470" i="5" s="1"/>
  <c r="HKV470" i="5" s="1"/>
  <c r="HKX470" i="5" s="1"/>
  <c r="HKZ470" i="5" s="1"/>
  <c r="HLB470" i="5" s="1"/>
  <c r="HLD470" i="5" s="1"/>
  <c r="HLF470" i="5" s="1"/>
  <c r="HLH470" i="5" s="1"/>
  <c r="HLJ470" i="5" s="1"/>
  <c r="HLL470" i="5" s="1"/>
  <c r="HLN470" i="5" s="1"/>
  <c r="HLP470" i="5" s="1"/>
  <c r="HLR470" i="5" s="1"/>
  <c r="HLT470" i="5" s="1"/>
  <c r="HLV470" i="5" s="1"/>
  <c r="HLX470" i="5" s="1"/>
  <c r="HLZ470" i="5" s="1"/>
  <c r="HMB470" i="5" s="1"/>
  <c r="HMD470" i="5" s="1"/>
  <c r="HMF470" i="5" s="1"/>
  <c r="HMH470" i="5" s="1"/>
  <c r="HMJ470" i="5" s="1"/>
  <c r="HML470" i="5" s="1"/>
  <c r="HMN470" i="5" s="1"/>
  <c r="HMP470" i="5" s="1"/>
  <c r="HMR470" i="5" s="1"/>
  <c r="HMT470" i="5" s="1"/>
  <c r="HMV470" i="5" s="1"/>
  <c r="HMX470" i="5" s="1"/>
  <c r="HMZ470" i="5" s="1"/>
  <c r="HNB470" i="5" s="1"/>
  <c r="HND470" i="5" s="1"/>
  <c r="HNF470" i="5" s="1"/>
  <c r="HNH470" i="5" s="1"/>
  <c r="HNJ470" i="5" s="1"/>
  <c r="HNL470" i="5" s="1"/>
  <c r="HNN470" i="5" s="1"/>
  <c r="HNP470" i="5" s="1"/>
  <c r="HNR470" i="5" s="1"/>
  <c r="HNT470" i="5" s="1"/>
  <c r="HNV470" i="5" s="1"/>
  <c r="HNX470" i="5" s="1"/>
  <c r="HNZ470" i="5" s="1"/>
  <c r="HOB470" i="5" s="1"/>
  <c r="HOD470" i="5" s="1"/>
  <c r="HOF470" i="5" s="1"/>
  <c r="HOH470" i="5" s="1"/>
  <c r="HOJ470" i="5" s="1"/>
  <c r="HOL470" i="5" s="1"/>
  <c r="HON470" i="5" s="1"/>
  <c r="HOP470" i="5" s="1"/>
  <c r="HOR470" i="5" s="1"/>
  <c r="HOT470" i="5" s="1"/>
  <c r="HOV470" i="5" s="1"/>
  <c r="HOX470" i="5" s="1"/>
  <c r="HOZ470" i="5" s="1"/>
  <c r="HPB470" i="5" s="1"/>
  <c r="HPD470" i="5" s="1"/>
  <c r="HPF470" i="5" s="1"/>
  <c r="HPH470" i="5" s="1"/>
  <c r="HPJ470" i="5" s="1"/>
  <c r="HPL470" i="5" s="1"/>
  <c r="HPN470" i="5" s="1"/>
  <c r="HPP470" i="5" s="1"/>
  <c r="HPR470" i="5" s="1"/>
  <c r="HPT470" i="5" s="1"/>
  <c r="HPV470" i="5" s="1"/>
  <c r="HPX470" i="5" s="1"/>
  <c r="HPZ470" i="5" s="1"/>
  <c r="HQB470" i="5" s="1"/>
  <c r="HQD470" i="5" s="1"/>
  <c r="HQF470" i="5" s="1"/>
  <c r="HQH470" i="5" s="1"/>
  <c r="HQJ470" i="5" s="1"/>
  <c r="HQL470" i="5" s="1"/>
  <c r="HQN470" i="5" s="1"/>
  <c r="HQP470" i="5" s="1"/>
  <c r="HQR470" i="5" s="1"/>
  <c r="HQT470" i="5" s="1"/>
  <c r="HQV470" i="5" s="1"/>
  <c r="HQX470" i="5" s="1"/>
  <c r="HQZ470" i="5" s="1"/>
  <c r="HRB470" i="5" s="1"/>
  <c r="HRD470" i="5" s="1"/>
  <c r="HRF470" i="5" s="1"/>
  <c r="HRH470" i="5" s="1"/>
  <c r="HRJ470" i="5" s="1"/>
  <c r="HRL470" i="5" s="1"/>
  <c r="HRN470" i="5" s="1"/>
  <c r="HRP470" i="5" s="1"/>
  <c r="HRR470" i="5" s="1"/>
  <c r="HRT470" i="5" s="1"/>
  <c r="HRV470" i="5" s="1"/>
  <c r="HRX470" i="5" s="1"/>
  <c r="HRZ470" i="5" s="1"/>
  <c r="HSB470" i="5" s="1"/>
  <c r="HSD470" i="5" s="1"/>
  <c r="HSF470" i="5" s="1"/>
  <c r="HSH470" i="5" s="1"/>
  <c r="HSJ470" i="5" s="1"/>
  <c r="HSL470" i="5" s="1"/>
  <c r="HSN470" i="5" s="1"/>
  <c r="HSP470" i="5" s="1"/>
  <c r="HSR470" i="5" s="1"/>
  <c r="HST470" i="5" s="1"/>
  <c r="HSV470" i="5" s="1"/>
  <c r="HSX470" i="5" s="1"/>
  <c r="HSZ470" i="5" s="1"/>
  <c r="HTB470" i="5" s="1"/>
  <c r="HTD470" i="5" s="1"/>
  <c r="HTF470" i="5" s="1"/>
  <c r="HTH470" i="5" s="1"/>
  <c r="HTJ470" i="5" s="1"/>
  <c r="HTL470" i="5" s="1"/>
  <c r="HTN470" i="5" s="1"/>
  <c r="HTP470" i="5" s="1"/>
  <c r="HTR470" i="5" s="1"/>
  <c r="HTT470" i="5" s="1"/>
  <c r="HTV470" i="5" s="1"/>
  <c r="HTX470" i="5" s="1"/>
  <c r="HTZ470" i="5" s="1"/>
  <c r="HUB470" i="5" s="1"/>
  <c r="HUD470" i="5" s="1"/>
  <c r="HUF470" i="5" s="1"/>
  <c r="HUH470" i="5" s="1"/>
  <c r="HUJ470" i="5" s="1"/>
  <c r="HUL470" i="5" s="1"/>
  <c r="HUN470" i="5" s="1"/>
  <c r="HUP470" i="5" s="1"/>
  <c r="HUR470" i="5" s="1"/>
  <c r="HUT470" i="5" s="1"/>
  <c r="HUV470" i="5" s="1"/>
  <c r="HUX470" i="5" s="1"/>
  <c r="HUZ470" i="5" s="1"/>
  <c r="HVB470" i="5" s="1"/>
  <c r="HVD470" i="5" s="1"/>
  <c r="HVF470" i="5" s="1"/>
  <c r="HVH470" i="5" s="1"/>
  <c r="HVJ470" i="5" s="1"/>
  <c r="HVL470" i="5" s="1"/>
  <c r="HVN470" i="5" s="1"/>
  <c r="HVP470" i="5" s="1"/>
  <c r="HVR470" i="5" s="1"/>
  <c r="HVT470" i="5" s="1"/>
  <c r="HVV470" i="5" s="1"/>
  <c r="HVX470" i="5" s="1"/>
  <c r="HVZ470" i="5" s="1"/>
  <c r="HWB470" i="5" s="1"/>
  <c r="HWD470" i="5" s="1"/>
  <c r="HWF470" i="5" s="1"/>
  <c r="HWH470" i="5" s="1"/>
  <c r="HWJ470" i="5" s="1"/>
  <c r="HWL470" i="5" s="1"/>
  <c r="HWN470" i="5" s="1"/>
  <c r="HWP470" i="5" s="1"/>
  <c r="HWR470" i="5" s="1"/>
  <c r="HWT470" i="5" s="1"/>
  <c r="HWV470" i="5" s="1"/>
  <c r="HWX470" i="5" s="1"/>
  <c r="HWZ470" i="5" s="1"/>
  <c r="HXB470" i="5" s="1"/>
  <c r="HXD470" i="5" s="1"/>
  <c r="HXF470" i="5" s="1"/>
  <c r="HXH470" i="5" s="1"/>
  <c r="HXJ470" i="5" s="1"/>
  <c r="HXL470" i="5" s="1"/>
  <c r="HXN470" i="5" s="1"/>
  <c r="HXP470" i="5" s="1"/>
  <c r="HXR470" i="5" s="1"/>
  <c r="HXT470" i="5" s="1"/>
  <c r="HXV470" i="5" s="1"/>
  <c r="HXX470" i="5" s="1"/>
  <c r="HXZ470" i="5" s="1"/>
  <c r="HYB470" i="5" s="1"/>
  <c r="HYD470" i="5" s="1"/>
  <c r="HYF470" i="5" s="1"/>
  <c r="HYH470" i="5" s="1"/>
  <c r="HYJ470" i="5" s="1"/>
  <c r="HYL470" i="5" s="1"/>
  <c r="HYN470" i="5" s="1"/>
  <c r="HYP470" i="5" s="1"/>
  <c r="HYR470" i="5" s="1"/>
  <c r="HYT470" i="5" s="1"/>
  <c r="HYV470" i="5" s="1"/>
  <c r="HYX470" i="5" s="1"/>
  <c r="HYZ470" i="5" s="1"/>
  <c r="HZB470" i="5" s="1"/>
  <c r="HZD470" i="5" s="1"/>
  <c r="HZF470" i="5" s="1"/>
  <c r="HZH470" i="5" s="1"/>
  <c r="HZJ470" i="5" s="1"/>
  <c r="HZL470" i="5" s="1"/>
  <c r="HZN470" i="5" s="1"/>
  <c r="HZP470" i="5" s="1"/>
  <c r="HZR470" i="5" s="1"/>
  <c r="HZT470" i="5" s="1"/>
  <c r="HZV470" i="5" s="1"/>
  <c r="HZX470" i="5" s="1"/>
  <c r="HZZ470" i="5" s="1"/>
  <c r="IAB470" i="5" s="1"/>
  <c r="IAD470" i="5" s="1"/>
  <c r="IAF470" i="5" s="1"/>
  <c r="IAH470" i="5" s="1"/>
  <c r="IAJ470" i="5" s="1"/>
  <c r="IAL470" i="5" s="1"/>
  <c r="IAN470" i="5" s="1"/>
  <c r="IAP470" i="5" s="1"/>
  <c r="IAR470" i="5" s="1"/>
  <c r="IAT470" i="5" s="1"/>
  <c r="IAV470" i="5" s="1"/>
  <c r="IAX470" i="5" s="1"/>
  <c r="IAZ470" i="5" s="1"/>
  <c r="IBB470" i="5" s="1"/>
  <c r="IBD470" i="5" s="1"/>
  <c r="IBF470" i="5" s="1"/>
  <c r="IBH470" i="5" s="1"/>
  <c r="IBJ470" i="5" s="1"/>
  <c r="IBL470" i="5" s="1"/>
  <c r="IBN470" i="5" s="1"/>
  <c r="IBP470" i="5" s="1"/>
  <c r="IBR470" i="5" s="1"/>
  <c r="IBT470" i="5" s="1"/>
  <c r="IBV470" i="5" s="1"/>
  <c r="IBX470" i="5" s="1"/>
  <c r="IBZ470" i="5" s="1"/>
  <c r="ICB470" i="5" s="1"/>
  <c r="ICD470" i="5" s="1"/>
  <c r="ICF470" i="5" s="1"/>
  <c r="ICH470" i="5" s="1"/>
  <c r="ICJ470" i="5" s="1"/>
  <c r="ICL470" i="5" s="1"/>
  <c r="ICN470" i="5" s="1"/>
  <c r="ICP470" i="5" s="1"/>
  <c r="ICR470" i="5" s="1"/>
  <c r="ICT470" i="5" s="1"/>
  <c r="ICV470" i="5" s="1"/>
  <c r="ICX470" i="5" s="1"/>
  <c r="ICZ470" i="5" s="1"/>
  <c r="IDB470" i="5" s="1"/>
  <c r="IDD470" i="5" s="1"/>
  <c r="IDF470" i="5" s="1"/>
  <c r="IDH470" i="5" s="1"/>
  <c r="IDJ470" i="5" s="1"/>
  <c r="IDL470" i="5" s="1"/>
  <c r="IDN470" i="5" s="1"/>
  <c r="IDP470" i="5" s="1"/>
  <c r="IDR470" i="5" s="1"/>
  <c r="IDT470" i="5" s="1"/>
  <c r="IDV470" i="5" s="1"/>
  <c r="IDX470" i="5" s="1"/>
  <c r="IDZ470" i="5" s="1"/>
  <c r="IEB470" i="5" s="1"/>
  <c r="IED470" i="5" s="1"/>
  <c r="IEF470" i="5" s="1"/>
  <c r="IEH470" i="5" s="1"/>
  <c r="IEJ470" i="5" s="1"/>
  <c r="IEL470" i="5" s="1"/>
  <c r="IEN470" i="5" s="1"/>
  <c r="IEP470" i="5" s="1"/>
  <c r="IER470" i="5" s="1"/>
  <c r="IET470" i="5" s="1"/>
  <c r="IEV470" i="5" s="1"/>
  <c r="IEX470" i="5" s="1"/>
  <c r="IEZ470" i="5" s="1"/>
  <c r="IFB470" i="5" s="1"/>
  <c r="IFD470" i="5" s="1"/>
  <c r="IFF470" i="5" s="1"/>
  <c r="IFH470" i="5" s="1"/>
  <c r="IFJ470" i="5" s="1"/>
  <c r="IFL470" i="5" s="1"/>
  <c r="IFN470" i="5" s="1"/>
  <c r="IFP470" i="5" s="1"/>
  <c r="IFR470" i="5" s="1"/>
  <c r="IFT470" i="5" s="1"/>
  <c r="IFV470" i="5" s="1"/>
  <c r="IFX470" i="5" s="1"/>
  <c r="IFZ470" i="5" s="1"/>
  <c r="IGB470" i="5" s="1"/>
  <c r="IGD470" i="5" s="1"/>
  <c r="IGF470" i="5" s="1"/>
  <c r="IGH470" i="5" s="1"/>
  <c r="IGJ470" i="5" s="1"/>
  <c r="IGL470" i="5" s="1"/>
  <c r="IGN470" i="5" s="1"/>
  <c r="IGP470" i="5" s="1"/>
  <c r="IGR470" i="5" s="1"/>
  <c r="IGT470" i="5" s="1"/>
  <c r="IGV470" i="5" s="1"/>
  <c r="IGX470" i="5" s="1"/>
  <c r="IGZ470" i="5" s="1"/>
  <c r="IHB470" i="5" s="1"/>
  <c r="IHD470" i="5" s="1"/>
  <c r="IHF470" i="5" s="1"/>
  <c r="IHH470" i="5" s="1"/>
  <c r="IHJ470" i="5" s="1"/>
  <c r="IHL470" i="5" s="1"/>
  <c r="IHN470" i="5" s="1"/>
  <c r="IHP470" i="5" s="1"/>
  <c r="IHR470" i="5" s="1"/>
  <c r="IHT470" i="5" s="1"/>
  <c r="IHV470" i="5" s="1"/>
  <c r="IHX470" i="5" s="1"/>
  <c r="IHZ470" i="5" s="1"/>
  <c r="IIB470" i="5" s="1"/>
  <c r="IID470" i="5" s="1"/>
  <c r="IIF470" i="5" s="1"/>
  <c r="IIH470" i="5" s="1"/>
  <c r="IIJ470" i="5" s="1"/>
  <c r="IIL470" i="5" s="1"/>
  <c r="IIN470" i="5" s="1"/>
  <c r="IIP470" i="5" s="1"/>
  <c r="IIR470" i="5" s="1"/>
  <c r="IIT470" i="5" s="1"/>
  <c r="IIV470" i="5" s="1"/>
  <c r="IIX470" i="5" s="1"/>
  <c r="IIZ470" i="5" s="1"/>
  <c r="IJB470" i="5" s="1"/>
  <c r="IJD470" i="5" s="1"/>
  <c r="IJF470" i="5" s="1"/>
  <c r="IJH470" i="5" s="1"/>
  <c r="IJJ470" i="5" s="1"/>
  <c r="IJL470" i="5" s="1"/>
  <c r="IJN470" i="5" s="1"/>
  <c r="IJP470" i="5" s="1"/>
  <c r="IJR470" i="5" s="1"/>
  <c r="IJT470" i="5" s="1"/>
  <c r="IJV470" i="5" s="1"/>
  <c r="IJX470" i="5" s="1"/>
  <c r="IJZ470" i="5" s="1"/>
  <c r="IKB470" i="5" s="1"/>
  <c r="IKD470" i="5" s="1"/>
  <c r="IKF470" i="5" s="1"/>
  <c r="IKH470" i="5" s="1"/>
  <c r="IKJ470" i="5" s="1"/>
  <c r="IKL470" i="5" s="1"/>
  <c r="IKN470" i="5" s="1"/>
  <c r="IKP470" i="5" s="1"/>
  <c r="IKR470" i="5" s="1"/>
  <c r="IKT470" i="5" s="1"/>
  <c r="IKV470" i="5" s="1"/>
  <c r="IKX470" i="5" s="1"/>
  <c r="IKZ470" i="5" s="1"/>
  <c r="ILB470" i="5" s="1"/>
  <c r="ILD470" i="5" s="1"/>
  <c r="ILF470" i="5" s="1"/>
  <c r="ILH470" i="5" s="1"/>
  <c r="ILJ470" i="5" s="1"/>
  <c r="ILL470" i="5" s="1"/>
  <c r="ILN470" i="5" s="1"/>
  <c r="ILP470" i="5" s="1"/>
  <c r="ILR470" i="5" s="1"/>
  <c r="ILT470" i="5" s="1"/>
  <c r="ILV470" i="5" s="1"/>
  <c r="ILX470" i="5" s="1"/>
  <c r="ILZ470" i="5" s="1"/>
  <c r="IMB470" i="5" s="1"/>
  <c r="IMD470" i="5" s="1"/>
  <c r="IMF470" i="5" s="1"/>
  <c r="IMH470" i="5" s="1"/>
  <c r="IMJ470" i="5" s="1"/>
  <c r="IML470" i="5" s="1"/>
  <c r="IMN470" i="5" s="1"/>
  <c r="IMP470" i="5" s="1"/>
  <c r="IMR470" i="5" s="1"/>
  <c r="IMT470" i="5" s="1"/>
  <c r="IMV470" i="5" s="1"/>
  <c r="IMX470" i="5" s="1"/>
  <c r="IMZ470" i="5" s="1"/>
  <c r="INB470" i="5" s="1"/>
  <c r="IND470" i="5" s="1"/>
  <c r="INF470" i="5" s="1"/>
  <c r="INH470" i="5" s="1"/>
  <c r="INJ470" i="5" s="1"/>
  <c r="INL470" i="5" s="1"/>
  <c r="INN470" i="5" s="1"/>
  <c r="INP470" i="5" s="1"/>
  <c r="INR470" i="5" s="1"/>
  <c r="INT470" i="5" s="1"/>
  <c r="INV470" i="5" s="1"/>
  <c r="INX470" i="5" s="1"/>
  <c r="INZ470" i="5" s="1"/>
  <c r="IOB470" i="5" s="1"/>
  <c r="IOD470" i="5" s="1"/>
  <c r="IOF470" i="5" s="1"/>
  <c r="IOH470" i="5" s="1"/>
  <c r="IOJ470" i="5" s="1"/>
  <c r="IOL470" i="5" s="1"/>
  <c r="ION470" i="5" s="1"/>
  <c r="IOP470" i="5" s="1"/>
  <c r="IOR470" i="5" s="1"/>
  <c r="IOT470" i="5" s="1"/>
  <c r="IOV470" i="5" s="1"/>
  <c r="IOX470" i="5" s="1"/>
  <c r="IOZ470" i="5" s="1"/>
  <c r="IPB470" i="5" s="1"/>
  <c r="IPD470" i="5" s="1"/>
  <c r="IPF470" i="5" s="1"/>
  <c r="IPH470" i="5" s="1"/>
  <c r="IPJ470" i="5" s="1"/>
  <c r="IPL470" i="5" s="1"/>
  <c r="IPN470" i="5" s="1"/>
  <c r="IPP470" i="5" s="1"/>
  <c r="IPR470" i="5" s="1"/>
  <c r="IPT470" i="5" s="1"/>
  <c r="IPV470" i="5" s="1"/>
  <c r="IPX470" i="5" s="1"/>
  <c r="IPZ470" i="5" s="1"/>
  <c r="IQB470" i="5" s="1"/>
  <c r="IQD470" i="5" s="1"/>
  <c r="IQF470" i="5" s="1"/>
  <c r="IQH470" i="5" s="1"/>
  <c r="IQJ470" i="5" s="1"/>
  <c r="IQL470" i="5" s="1"/>
  <c r="IQN470" i="5" s="1"/>
  <c r="IQP470" i="5" s="1"/>
  <c r="IQR470" i="5" s="1"/>
  <c r="IQT470" i="5" s="1"/>
  <c r="IQV470" i="5" s="1"/>
  <c r="IQX470" i="5" s="1"/>
  <c r="IQZ470" i="5" s="1"/>
  <c r="IRB470" i="5" s="1"/>
  <c r="IRD470" i="5" s="1"/>
  <c r="IRF470" i="5" s="1"/>
  <c r="IRH470" i="5" s="1"/>
  <c r="IRJ470" i="5" s="1"/>
  <c r="IRL470" i="5" s="1"/>
  <c r="IRN470" i="5" s="1"/>
  <c r="IRP470" i="5" s="1"/>
  <c r="IRR470" i="5" s="1"/>
  <c r="IRT470" i="5" s="1"/>
  <c r="IRV470" i="5" s="1"/>
  <c r="IRX470" i="5" s="1"/>
  <c r="IRZ470" i="5" s="1"/>
  <c r="ISB470" i="5" s="1"/>
  <c r="ISD470" i="5" s="1"/>
  <c r="ISF470" i="5" s="1"/>
  <c r="ISH470" i="5" s="1"/>
  <c r="ISJ470" i="5" s="1"/>
  <c r="ISL470" i="5" s="1"/>
  <c r="ISN470" i="5" s="1"/>
  <c r="ISP470" i="5" s="1"/>
  <c r="ISR470" i="5" s="1"/>
  <c r="IST470" i="5" s="1"/>
  <c r="ISV470" i="5" s="1"/>
  <c r="ISX470" i="5" s="1"/>
  <c r="ISZ470" i="5" s="1"/>
  <c r="ITB470" i="5" s="1"/>
  <c r="ITD470" i="5" s="1"/>
  <c r="ITF470" i="5" s="1"/>
  <c r="ITH470" i="5" s="1"/>
  <c r="ITJ470" i="5" s="1"/>
  <c r="ITL470" i="5" s="1"/>
  <c r="ITN470" i="5" s="1"/>
  <c r="ITP470" i="5" s="1"/>
  <c r="ITR470" i="5" s="1"/>
  <c r="ITT470" i="5" s="1"/>
  <c r="ITV470" i="5" s="1"/>
  <c r="ITX470" i="5" s="1"/>
  <c r="ITZ470" i="5" s="1"/>
  <c r="IUB470" i="5" s="1"/>
  <c r="IUD470" i="5" s="1"/>
  <c r="IUF470" i="5" s="1"/>
  <c r="IUH470" i="5" s="1"/>
  <c r="IUJ470" i="5" s="1"/>
  <c r="IUL470" i="5" s="1"/>
  <c r="IUN470" i="5" s="1"/>
  <c r="IUP470" i="5" s="1"/>
  <c r="IUR470" i="5" s="1"/>
  <c r="IUT470" i="5" s="1"/>
  <c r="IUV470" i="5" s="1"/>
  <c r="IUX470" i="5" s="1"/>
  <c r="IUZ470" i="5" s="1"/>
  <c r="IVB470" i="5" s="1"/>
  <c r="IVD470" i="5" s="1"/>
  <c r="IVF470" i="5" s="1"/>
  <c r="IVH470" i="5" s="1"/>
  <c r="IVJ470" i="5" s="1"/>
  <c r="IVL470" i="5" s="1"/>
  <c r="IVN470" i="5" s="1"/>
  <c r="IVP470" i="5" s="1"/>
  <c r="IVR470" i="5" s="1"/>
  <c r="IVT470" i="5" s="1"/>
  <c r="IVV470" i="5" s="1"/>
  <c r="IVX470" i="5" s="1"/>
  <c r="IVZ470" i="5" s="1"/>
  <c r="IWB470" i="5" s="1"/>
  <c r="IWD470" i="5" s="1"/>
  <c r="IWF470" i="5" s="1"/>
  <c r="IWH470" i="5" s="1"/>
  <c r="IWJ470" i="5" s="1"/>
  <c r="IWL470" i="5" s="1"/>
  <c r="IWN470" i="5" s="1"/>
  <c r="IWP470" i="5" s="1"/>
  <c r="IWR470" i="5" s="1"/>
  <c r="IWT470" i="5" s="1"/>
  <c r="IWV470" i="5" s="1"/>
  <c r="IWX470" i="5" s="1"/>
  <c r="IWZ470" i="5" s="1"/>
  <c r="IXB470" i="5" s="1"/>
  <c r="IXD470" i="5" s="1"/>
  <c r="IXF470" i="5" s="1"/>
  <c r="IXH470" i="5" s="1"/>
  <c r="IXJ470" i="5" s="1"/>
  <c r="IXL470" i="5" s="1"/>
  <c r="IXN470" i="5" s="1"/>
  <c r="IXP470" i="5" s="1"/>
  <c r="IXR470" i="5" s="1"/>
  <c r="IXT470" i="5" s="1"/>
  <c r="IXV470" i="5" s="1"/>
  <c r="IXX470" i="5" s="1"/>
  <c r="IXZ470" i="5" s="1"/>
  <c r="IYB470" i="5" s="1"/>
  <c r="IYD470" i="5" s="1"/>
  <c r="IYF470" i="5" s="1"/>
  <c r="IYH470" i="5" s="1"/>
  <c r="IYJ470" i="5" s="1"/>
  <c r="IYL470" i="5" s="1"/>
  <c r="IYN470" i="5" s="1"/>
  <c r="IYP470" i="5" s="1"/>
  <c r="IYR470" i="5" s="1"/>
  <c r="IYT470" i="5" s="1"/>
  <c r="IYV470" i="5" s="1"/>
  <c r="IYX470" i="5" s="1"/>
  <c r="IYZ470" i="5" s="1"/>
  <c r="IZB470" i="5" s="1"/>
  <c r="IZD470" i="5" s="1"/>
  <c r="IZF470" i="5" s="1"/>
  <c r="IZH470" i="5" s="1"/>
  <c r="IZJ470" i="5" s="1"/>
  <c r="IZL470" i="5" s="1"/>
  <c r="IZN470" i="5" s="1"/>
  <c r="IZP470" i="5" s="1"/>
  <c r="IZR470" i="5" s="1"/>
  <c r="IZT470" i="5" s="1"/>
  <c r="IZV470" i="5" s="1"/>
  <c r="IZX470" i="5" s="1"/>
  <c r="IZZ470" i="5" s="1"/>
  <c r="JAB470" i="5" s="1"/>
  <c r="JAD470" i="5" s="1"/>
  <c r="JAF470" i="5" s="1"/>
  <c r="JAH470" i="5" s="1"/>
  <c r="JAJ470" i="5" s="1"/>
  <c r="JAL470" i="5" s="1"/>
  <c r="JAN470" i="5" s="1"/>
  <c r="JAP470" i="5" s="1"/>
  <c r="JAR470" i="5" s="1"/>
  <c r="JAT470" i="5" s="1"/>
  <c r="JAV470" i="5" s="1"/>
  <c r="JAX470" i="5" s="1"/>
  <c r="JAZ470" i="5" s="1"/>
  <c r="JBB470" i="5" s="1"/>
  <c r="JBD470" i="5" s="1"/>
  <c r="JBF470" i="5" s="1"/>
  <c r="JBH470" i="5" s="1"/>
  <c r="JBJ470" i="5" s="1"/>
  <c r="JBL470" i="5" s="1"/>
  <c r="JBN470" i="5" s="1"/>
  <c r="JBP470" i="5" s="1"/>
  <c r="JBR470" i="5" s="1"/>
  <c r="JBT470" i="5" s="1"/>
  <c r="JBV470" i="5" s="1"/>
  <c r="JBX470" i="5" s="1"/>
  <c r="JBZ470" i="5" s="1"/>
  <c r="JCB470" i="5" s="1"/>
  <c r="JCD470" i="5" s="1"/>
  <c r="JCF470" i="5" s="1"/>
  <c r="JCH470" i="5" s="1"/>
  <c r="JCJ470" i="5" s="1"/>
  <c r="JCL470" i="5" s="1"/>
  <c r="JCN470" i="5" s="1"/>
  <c r="JCP470" i="5" s="1"/>
  <c r="JCR470" i="5" s="1"/>
  <c r="JCT470" i="5" s="1"/>
  <c r="JCV470" i="5" s="1"/>
  <c r="JCX470" i="5" s="1"/>
  <c r="JCZ470" i="5" s="1"/>
  <c r="JDB470" i="5" s="1"/>
  <c r="JDD470" i="5" s="1"/>
  <c r="JDF470" i="5" s="1"/>
  <c r="JDH470" i="5" s="1"/>
  <c r="JDJ470" i="5" s="1"/>
  <c r="JDL470" i="5" s="1"/>
  <c r="JDN470" i="5" s="1"/>
  <c r="JDP470" i="5" s="1"/>
  <c r="JDR470" i="5" s="1"/>
  <c r="JDT470" i="5" s="1"/>
  <c r="JDV470" i="5" s="1"/>
  <c r="JDX470" i="5" s="1"/>
  <c r="JDZ470" i="5" s="1"/>
  <c r="JEB470" i="5" s="1"/>
  <c r="JED470" i="5" s="1"/>
  <c r="JEF470" i="5" s="1"/>
  <c r="JEH470" i="5" s="1"/>
  <c r="JEJ470" i="5" s="1"/>
  <c r="JEL470" i="5" s="1"/>
  <c r="JEN470" i="5" s="1"/>
  <c r="JEP470" i="5" s="1"/>
  <c r="JER470" i="5" s="1"/>
  <c r="JET470" i="5" s="1"/>
  <c r="JEV470" i="5" s="1"/>
  <c r="JEX470" i="5" s="1"/>
  <c r="JEZ470" i="5" s="1"/>
  <c r="JFB470" i="5" s="1"/>
  <c r="JFD470" i="5" s="1"/>
  <c r="JFF470" i="5" s="1"/>
  <c r="JFH470" i="5" s="1"/>
  <c r="JFJ470" i="5" s="1"/>
  <c r="JFL470" i="5" s="1"/>
  <c r="JFN470" i="5" s="1"/>
  <c r="JFP470" i="5" s="1"/>
  <c r="JFR470" i="5" s="1"/>
  <c r="JFT470" i="5" s="1"/>
  <c r="JFV470" i="5" s="1"/>
  <c r="JFX470" i="5" s="1"/>
  <c r="JFZ470" i="5" s="1"/>
  <c r="JGB470" i="5" s="1"/>
  <c r="JGD470" i="5" s="1"/>
  <c r="JGF470" i="5" s="1"/>
  <c r="JGH470" i="5" s="1"/>
  <c r="JGJ470" i="5" s="1"/>
  <c r="JGL470" i="5" s="1"/>
  <c r="JGN470" i="5" s="1"/>
  <c r="JGP470" i="5" s="1"/>
  <c r="JGR470" i="5" s="1"/>
  <c r="JGT470" i="5" s="1"/>
  <c r="JGV470" i="5" s="1"/>
  <c r="JGX470" i="5" s="1"/>
  <c r="JGZ470" i="5" s="1"/>
  <c r="JHB470" i="5" s="1"/>
  <c r="JHD470" i="5" s="1"/>
  <c r="JHF470" i="5" s="1"/>
  <c r="JHH470" i="5" s="1"/>
  <c r="JHJ470" i="5" s="1"/>
  <c r="JHL470" i="5" s="1"/>
  <c r="JHN470" i="5" s="1"/>
  <c r="JHP470" i="5" s="1"/>
  <c r="JHR470" i="5" s="1"/>
  <c r="JHT470" i="5" s="1"/>
  <c r="JHV470" i="5" s="1"/>
  <c r="JHX470" i="5" s="1"/>
  <c r="JHZ470" i="5" s="1"/>
  <c r="JIB470" i="5" s="1"/>
  <c r="JID470" i="5" s="1"/>
  <c r="JIF470" i="5" s="1"/>
  <c r="JIH470" i="5" s="1"/>
  <c r="JIJ470" i="5" s="1"/>
  <c r="JIL470" i="5" s="1"/>
  <c r="JIN470" i="5" s="1"/>
  <c r="JIP470" i="5" s="1"/>
  <c r="JIR470" i="5" s="1"/>
  <c r="JIT470" i="5" s="1"/>
  <c r="JIV470" i="5" s="1"/>
  <c r="JIX470" i="5" s="1"/>
  <c r="JIZ470" i="5" s="1"/>
  <c r="JJB470" i="5" s="1"/>
  <c r="JJD470" i="5" s="1"/>
  <c r="JJF470" i="5" s="1"/>
  <c r="JJH470" i="5" s="1"/>
  <c r="JJJ470" i="5" s="1"/>
  <c r="JJL470" i="5" s="1"/>
  <c r="JJN470" i="5" s="1"/>
  <c r="JJP470" i="5" s="1"/>
  <c r="JJR470" i="5" s="1"/>
  <c r="JJT470" i="5" s="1"/>
  <c r="JJV470" i="5" s="1"/>
  <c r="JJX470" i="5" s="1"/>
  <c r="JJZ470" i="5" s="1"/>
  <c r="JKB470" i="5" s="1"/>
  <c r="JKD470" i="5" s="1"/>
  <c r="JKF470" i="5" s="1"/>
  <c r="JKH470" i="5" s="1"/>
  <c r="JKJ470" i="5" s="1"/>
  <c r="JKL470" i="5" s="1"/>
  <c r="JKN470" i="5" s="1"/>
  <c r="JKP470" i="5" s="1"/>
  <c r="JKR470" i="5" s="1"/>
  <c r="JKT470" i="5" s="1"/>
  <c r="JKV470" i="5" s="1"/>
  <c r="JKX470" i="5" s="1"/>
  <c r="JKZ470" i="5" s="1"/>
  <c r="JLB470" i="5" s="1"/>
  <c r="JLD470" i="5" s="1"/>
  <c r="JLF470" i="5" s="1"/>
  <c r="JLH470" i="5" s="1"/>
  <c r="JLJ470" i="5" s="1"/>
  <c r="JLL470" i="5" s="1"/>
  <c r="JLN470" i="5" s="1"/>
  <c r="JLP470" i="5" s="1"/>
  <c r="JLR470" i="5" s="1"/>
  <c r="JLT470" i="5" s="1"/>
  <c r="JLV470" i="5" s="1"/>
  <c r="JLX470" i="5" s="1"/>
  <c r="JLZ470" i="5" s="1"/>
  <c r="JMB470" i="5" s="1"/>
  <c r="JMD470" i="5" s="1"/>
  <c r="JMF470" i="5" s="1"/>
  <c r="JMH470" i="5" s="1"/>
  <c r="JMJ470" i="5" s="1"/>
  <c r="JML470" i="5" s="1"/>
  <c r="JMN470" i="5" s="1"/>
  <c r="JMP470" i="5" s="1"/>
  <c r="JMR470" i="5" s="1"/>
  <c r="JMT470" i="5" s="1"/>
  <c r="JMV470" i="5" s="1"/>
  <c r="JMX470" i="5" s="1"/>
  <c r="JMZ470" i="5" s="1"/>
  <c r="JNB470" i="5" s="1"/>
  <c r="JND470" i="5" s="1"/>
  <c r="JNF470" i="5" s="1"/>
  <c r="JNH470" i="5" s="1"/>
  <c r="JNJ470" i="5" s="1"/>
  <c r="JNL470" i="5" s="1"/>
  <c r="JNN470" i="5" s="1"/>
  <c r="JNP470" i="5" s="1"/>
  <c r="JNR470" i="5" s="1"/>
  <c r="JNT470" i="5" s="1"/>
  <c r="JNV470" i="5" s="1"/>
  <c r="JNX470" i="5" s="1"/>
  <c r="JNZ470" i="5" s="1"/>
  <c r="JOB470" i="5" s="1"/>
  <c r="JOD470" i="5" s="1"/>
  <c r="JOF470" i="5" s="1"/>
  <c r="JOH470" i="5" s="1"/>
  <c r="JOJ470" i="5" s="1"/>
  <c r="JOL470" i="5" s="1"/>
  <c r="JON470" i="5" s="1"/>
  <c r="JOP470" i="5" s="1"/>
  <c r="JOR470" i="5" s="1"/>
  <c r="JOT470" i="5" s="1"/>
  <c r="JOV470" i="5" s="1"/>
  <c r="JOX470" i="5" s="1"/>
  <c r="JOZ470" i="5" s="1"/>
  <c r="JPB470" i="5" s="1"/>
  <c r="JPD470" i="5" s="1"/>
  <c r="JPF470" i="5" s="1"/>
  <c r="JPH470" i="5" s="1"/>
  <c r="JPJ470" i="5" s="1"/>
  <c r="JPL470" i="5" s="1"/>
  <c r="JPN470" i="5" s="1"/>
  <c r="JPP470" i="5" s="1"/>
  <c r="JPR470" i="5" s="1"/>
  <c r="JPT470" i="5" s="1"/>
  <c r="JPV470" i="5" s="1"/>
  <c r="JPX470" i="5" s="1"/>
  <c r="JPZ470" i="5" s="1"/>
  <c r="JQB470" i="5" s="1"/>
  <c r="JQD470" i="5" s="1"/>
  <c r="JQF470" i="5" s="1"/>
  <c r="JQH470" i="5" s="1"/>
  <c r="JQJ470" i="5" s="1"/>
  <c r="JQL470" i="5" s="1"/>
  <c r="JQN470" i="5" s="1"/>
  <c r="JQP470" i="5" s="1"/>
  <c r="JQR470" i="5" s="1"/>
  <c r="JQT470" i="5" s="1"/>
  <c r="JQV470" i="5" s="1"/>
  <c r="JQX470" i="5" s="1"/>
  <c r="JQZ470" i="5" s="1"/>
  <c r="JRB470" i="5" s="1"/>
  <c r="JRD470" i="5" s="1"/>
  <c r="JRF470" i="5" s="1"/>
  <c r="JRH470" i="5" s="1"/>
  <c r="JRJ470" i="5" s="1"/>
  <c r="JRL470" i="5" s="1"/>
  <c r="JRN470" i="5" s="1"/>
  <c r="JRP470" i="5" s="1"/>
  <c r="JRR470" i="5" s="1"/>
  <c r="JRT470" i="5" s="1"/>
  <c r="JRV470" i="5" s="1"/>
  <c r="JRX470" i="5" s="1"/>
  <c r="JRZ470" i="5" s="1"/>
  <c r="JSB470" i="5" s="1"/>
  <c r="JSD470" i="5" s="1"/>
  <c r="JSF470" i="5" s="1"/>
  <c r="JSH470" i="5" s="1"/>
  <c r="JSJ470" i="5" s="1"/>
  <c r="JSL470" i="5" s="1"/>
  <c r="JSN470" i="5" s="1"/>
  <c r="JSP470" i="5" s="1"/>
  <c r="JSR470" i="5" s="1"/>
  <c r="JST470" i="5" s="1"/>
  <c r="JSV470" i="5" s="1"/>
  <c r="JSX470" i="5" s="1"/>
  <c r="JSZ470" i="5" s="1"/>
  <c r="JTB470" i="5" s="1"/>
  <c r="JTD470" i="5" s="1"/>
  <c r="JTF470" i="5" s="1"/>
  <c r="JTH470" i="5" s="1"/>
  <c r="JTJ470" i="5" s="1"/>
  <c r="JTL470" i="5" s="1"/>
  <c r="JTN470" i="5" s="1"/>
  <c r="JTP470" i="5" s="1"/>
  <c r="JTR470" i="5" s="1"/>
  <c r="JTT470" i="5" s="1"/>
  <c r="JTV470" i="5" s="1"/>
  <c r="JTX470" i="5" s="1"/>
  <c r="JTZ470" i="5" s="1"/>
  <c r="JUB470" i="5" s="1"/>
  <c r="JUD470" i="5" s="1"/>
  <c r="JUF470" i="5" s="1"/>
  <c r="JUH470" i="5" s="1"/>
  <c r="JUJ470" i="5" s="1"/>
  <c r="JUL470" i="5" s="1"/>
  <c r="JUN470" i="5" s="1"/>
  <c r="JUP470" i="5" s="1"/>
  <c r="JUR470" i="5" s="1"/>
  <c r="JUT470" i="5" s="1"/>
  <c r="JUV470" i="5" s="1"/>
  <c r="JUX470" i="5" s="1"/>
  <c r="JUZ470" i="5" s="1"/>
  <c r="JVB470" i="5" s="1"/>
  <c r="JVD470" i="5" s="1"/>
  <c r="JVF470" i="5" s="1"/>
  <c r="JVH470" i="5" s="1"/>
  <c r="JVJ470" i="5" s="1"/>
  <c r="JVL470" i="5" s="1"/>
  <c r="JVN470" i="5" s="1"/>
  <c r="JVP470" i="5" s="1"/>
  <c r="JVR470" i="5" s="1"/>
  <c r="JVT470" i="5" s="1"/>
  <c r="JVV470" i="5" s="1"/>
  <c r="JVX470" i="5" s="1"/>
  <c r="JVZ470" i="5" s="1"/>
  <c r="JWB470" i="5" s="1"/>
  <c r="JWD470" i="5" s="1"/>
  <c r="JWF470" i="5" s="1"/>
  <c r="JWH470" i="5" s="1"/>
  <c r="JWJ470" i="5" s="1"/>
  <c r="JWL470" i="5" s="1"/>
  <c r="JWN470" i="5" s="1"/>
  <c r="JWP470" i="5" s="1"/>
  <c r="JWR470" i="5" s="1"/>
  <c r="JWT470" i="5" s="1"/>
  <c r="JWV470" i="5" s="1"/>
  <c r="JWX470" i="5" s="1"/>
  <c r="JWZ470" i="5" s="1"/>
  <c r="JXB470" i="5" s="1"/>
  <c r="JXD470" i="5" s="1"/>
  <c r="JXF470" i="5" s="1"/>
  <c r="JXH470" i="5" s="1"/>
  <c r="JXJ470" i="5" s="1"/>
  <c r="JXL470" i="5" s="1"/>
  <c r="JXN470" i="5" s="1"/>
  <c r="JXP470" i="5" s="1"/>
  <c r="JXR470" i="5" s="1"/>
  <c r="JXT470" i="5" s="1"/>
  <c r="JXV470" i="5" s="1"/>
  <c r="JXX470" i="5" s="1"/>
  <c r="JXZ470" i="5" s="1"/>
  <c r="JYB470" i="5" s="1"/>
  <c r="JYD470" i="5" s="1"/>
  <c r="JYF470" i="5" s="1"/>
  <c r="JYH470" i="5" s="1"/>
  <c r="JYJ470" i="5" s="1"/>
  <c r="JYL470" i="5" s="1"/>
  <c r="JYN470" i="5" s="1"/>
  <c r="JYP470" i="5" s="1"/>
  <c r="JYR470" i="5" s="1"/>
  <c r="JYT470" i="5" s="1"/>
  <c r="JYV470" i="5" s="1"/>
  <c r="JYX470" i="5" s="1"/>
  <c r="JYZ470" i="5" s="1"/>
  <c r="JZB470" i="5" s="1"/>
  <c r="JZD470" i="5" s="1"/>
  <c r="JZF470" i="5" s="1"/>
  <c r="JZH470" i="5" s="1"/>
  <c r="JZJ470" i="5" s="1"/>
  <c r="JZL470" i="5" s="1"/>
  <c r="JZN470" i="5" s="1"/>
  <c r="JZP470" i="5" s="1"/>
  <c r="JZR470" i="5" s="1"/>
  <c r="JZT470" i="5" s="1"/>
  <c r="JZV470" i="5" s="1"/>
  <c r="JZX470" i="5" s="1"/>
  <c r="JZZ470" i="5" s="1"/>
  <c r="KAB470" i="5" s="1"/>
  <c r="KAD470" i="5" s="1"/>
  <c r="KAF470" i="5" s="1"/>
  <c r="KAH470" i="5" s="1"/>
  <c r="KAJ470" i="5" s="1"/>
  <c r="KAL470" i="5" s="1"/>
  <c r="KAN470" i="5" s="1"/>
  <c r="KAP470" i="5" s="1"/>
  <c r="KAR470" i="5" s="1"/>
  <c r="KAT470" i="5" s="1"/>
  <c r="KAV470" i="5" s="1"/>
  <c r="KAX470" i="5" s="1"/>
  <c r="KAZ470" i="5" s="1"/>
  <c r="KBB470" i="5" s="1"/>
  <c r="KBD470" i="5" s="1"/>
  <c r="KBF470" i="5" s="1"/>
  <c r="KBH470" i="5" s="1"/>
  <c r="KBJ470" i="5" s="1"/>
  <c r="KBL470" i="5" s="1"/>
  <c r="KBN470" i="5" s="1"/>
  <c r="KBP470" i="5" s="1"/>
  <c r="KBR470" i="5" s="1"/>
  <c r="KBT470" i="5" s="1"/>
  <c r="KBV470" i="5" s="1"/>
  <c r="KBX470" i="5" s="1"/>
  <c r="KBZ470" i="5" s="1"/>
  <c r="KCB470" i="5" s="1"/>
  <c r="KCD470" i="5" s="1"/>
  <c r="KCF470" i="5" s="1"/>
  <c r="KCH470" i="5" s="1"/>
  <c r="KCJ470" i="5" s="1"/>
  <c r="KCL470" i="5" s="1"/>
  <c r="KCN470" i="5" s="1"/>
  <c r="KCP470" i="5" s="1"/>
  <c r="KCR470" i="5" s="1"/>
  <c r="KCT470" i="5" s="1"/>
  <c r="KCV470" i="5" s="1"/>
  <c r="KCX470" i="5" s="1"/>
  <c r="KCZ470" i="5" s="1"/>
  <c r="KDB470" i="5" s="1"/>
  <c r="KDD470" i="5" s="1"/>
  <c r="KDF470" i="5" s="1"/>
  <c r="KDH470" i="5" s="1"/>
  <c r="KDJ470" i="5" s="1"/>
  <c r="KDL470" i="5" s="1"/>
  <c r="KDN470" i="5" s="1"/>
  <c r="KDP470" i="5" s="1"/>
  <c r="KDR470" i="5" s="1"/>
  <c r="KDT470" i="5" s="1"/>
  <c r="KDV470" i="5" s="1"/>
  <c r="KDX470" i="5" s="1"/>
  <c r="KDZ470" i="5" s="1"/>
  <c r="KEB470" i="5" s="1"/>
  <c r="KED470" i="5" s="1"/>
  <c r="KEF470" i="5" s="1"/>
  <c r="KEH470" i="5" s="1"/>
  <c r="KEJ470" i="5" s="1"/>
  <c r="KEL470" i="5" s="1"/>
  <c r="KEN470" i="5" s="1"/>
  <c r="KEP470" i="5" s="1"/>
  <c r="KER470" i="5" s="1"/>
  <c r="KET470" i="5" s="1"/>
  <c r="KEV470" i="5" s="1"/>
  <c r="KEX470" i="5" s="1"/>
  <c r="KEZ470" i="5" s="1"/>
  <c r="KFB470" i="5" s="1"/>
  <c r="KFD470" i="5" s="1"/>
  <c r="KFF470" i="5" s="1"/>
  <c r="KFH470" i="5" s="1"/>
  <c r="KFJ470" i="5" s="1"/>
  <c r="KFL470" i="5" s="1"/>
  <c r="KFN470" i="5" s="1"/>
  <c r="KFP470" i="5" s="1"/>
  <c r="KFR470" i="5" s="1"/>
  <c r="KFT470" i="5" s="1"/>
  <c r="KFV470" i="5" s="1"/>
  <c r="KFX470" i="5" s="1"/>
  <c r="KFZ470" i="5" s="1"/>
  <c r="KGB470" i="5" s="1"/>
  <c r="KGD470" i="5" s="1"/>
  <c r="KGF470" i="5" s="1"/>
  <c r="KGH470" i="5" s="1"/>
  <c r="KGJ470" i="5" s="1"/>
  <c r="KGL470" i="5" s="1"/>
  <c r="KGN470" i="5" s="1"/>
  <c r="KGP470" i="5" s="1"/>
  <c r="KGR470" i="5" s="1"/>
  <c r="KGT470" i="5" s="1"/>
  <c r="KGV470" i="5" s="1"/>
  <c r="KGX470" i="5" s="1"/>
  <c r="KGZ470" i="5" s="1"/>
  <c r="KHB470" i="5" s="1"/>
  <c r="KHD470" i="5" s="1"/>
  <c r="KHF470" i="5" s="1"/>
  <c r="KHH470" i="5" s="1"/>
  <c r="KHJ470" i="5" s="1"/>
  <c r="KHL470" i="5" s="1"/>
  <c r="KHN470" i="5" s="1"/>
  <c r="KHP470" i="5" s="1"/>
  <c r="KHR470" i="5" s="1"/>
  <c r="KHT470" i="5" s="1"/>
  <c r="KHV470" i="5" s="1"/>
  <c r="KHX470" i="5" s="1"/>
  <c r="KHZ470" i="5" s="1"/>
  <c r="KIB470" i="5" s="1"/>
  <c r="KID470" i="5" s="1"/>
  <c r="KIF470" i="5" s="1"/>
  <c r="KIH470" i="5" s="1"/>
  <c r="KIJ470" i="5" s="1"/>
  <c r="KIL470" i="5" s="1"/>
  <c r="KIN470" i="5" s="1"/>
  <c r="KIP470" i="5" s="1"/>
  <c r="KIR470" i="5" s="1"/>
  <c r="KIT470" i="5" s="1"/>
  <c r="KIV470" i="5" s="1"/>
  <c r="KIX470" i="5" s="1"/>
  <c r="KIZ470" i="5" s="1"/>
  <c r="KJB470" i="5" s="1"/>
  <c r="KJD470" i="5" s="1"/>
  <c r="KJF470" i="5" s="1"/>
  <c r="KJH470" i="5" s="1"/>
  <c r="KJJ470" i="5" s="1"/>
  <c r="KJL470" i="5" s="1"/>
  <c r="KJN470" i="5" s="1"/>
  <c r="KJP470" i="5" s="1"/>
  <c r="KJR470" i="5" s="1"/>
  <c r="KJT470" i="5" s="1"/>
  <c r="KJV470" i="5" s="1"/>
  <c r="KJX470" i="5" s="1"/>
  <c r="KJZ470" i="5" s="1"/>
  <c r="KKB470" i="5" s="1"/>
  <c r="KKD470" i="5" s="1"/>
  <c r="KKF470" i="5" s="1"/>
  <c r="KKH470" i="5" s="1"/>
  <c r="KKJ470" i="5" s="1"/>
  <c r="KKL470" i="5" s="1"/>
  <c r="KKN470" i="5" s="1"/>
  <c r="KKP470" i="5" s="1"/>
  <c r="KKR470" i="5" s="1"/>
  <c r="KKT470" i="5" s="1"/>
  <c r="KKV470" i="5" s="1"/>
  <c r="KKX470" i="5" s="1"/>
  <c r="KKZ470" i="5" s="1"/>
  <c r="KLB470" i="5" s="1"/>
  <c r="KLD470" i="5" s="1"/>
  <c r="KLF470" i="5" s="1"/>
  <c r="KLH470" i="5" s="1"/>
  <c r="KLJ470" i="5" s="1"/>
  <c r="KLL470" i="5" s="1"/>
  <c r="KLN470" i="5" s="1"/>
  <c r="KLP470" i="5" s="1"/>
  <c r="KLR470" i="5" s="1"/>
  <c r="KLT470" i="5" s="1"/>
  <c r="KLV470" i="5" s="1"/>
  <c r="KLX470" i="5" s="1"/>
  <c r="KLZ470" i="5" s="1"/>
  <c r="KMB470" i="5" s="1"/>
  <c r="KMD470" i="5" s="1"/>
  <c r="KMF470" i="5" s="1"/>
  <c r="KMH470" i="5" s="1"/>
  <c r="KMJ470" i="5" s="1"/>
  <c r="KML470" i="5" s="1"/>
  <c r="KMN470" i="5" s="1"/>
  <c r="KMP470" i="5" s="1"/>
  <c r="KMR470" i="5" s="1"/>
  <c r="KMT470" i="5" s="1"/>
  <c r="KMV470" i="5" s="1"/>
  <c r="KMX470" i="5" s="1"/>
  <c r="KMZ470" i="5" s="1"/>
  <c r="KNB470" i="5" s="1"/>
  <c r="KND470" i="5" s="1"/>
  <c r="KNF470" i="5" s="1"/>
  <c r="KNH470" i="5" s="1"/>
  <c r="KNJ470" i="5" s="1"/>
  <c r="KNL470" i="5" s="1"/>
  <c r="KNN470" i="5" s="1"/>
  <c r="KNP470" i="5" s="1"/>
  <c r="KNR470" i="5" s="1"/>
  <c r="KNT470" i="5" s="1"/>
  <c r="KNV470" i="5" s="1"/>
  <c r="KNX470" i="5" s="1"/>
  <c r="KNZ470" i="5" s="1"/>
  <c r="KOB470" i="5" s="1"/>
  <c r="KOD470" i="5" s="1"/>
  <c r="KOF470" i="5" s="1"/>
  <c r="KOH470" i="5" s="1"/>
  <c r="KOJ470" i="5" s="1"/>
  <c r="KOL470" i="5" s="1"/>
  <c r="KON470" i="5" s="1"/>
  <c r="KOP470" i="5" s="1"/>
  <c r="KOR470" i="5" s="1"/>
  <c r="KOT470" i="5" s="1"/>
  <c r="KOV470" i="5" s="1"/>
  <c r="KOX470" i="5" s="1"/>
  <c r="KOZ470" i="5" s="1"/>
  <c r="KPB470" i="5" s="1"/>
  <c r="KPD470" i="5" s="1"/>
  <c r="KPF470" i="5" s="1"/>
  <c r="KPH470" i="5" s="1"/>
  <c r="KPJ470" i="5" s="1"/>
  <c r="KPL470" i="5" s="1"/>
  <c r="KPN470" i="5" s="1"/>
  <c r="KPP470" i="5" s="1"/>
  <c r="KPR470" i="5" s="1"/>
  <c r="KPT470" i="5" s="1"/>
  <c r="KPV470" i="5" s="1"/>
  <c r="KPX470" i="5" s="1"/>
  <c r="KPZ470" i="5" s="1"/>
  <c r="KQB470" i="5" s="1"/>
  <c r="KQD470" i="5" s="1"/>
  <c r="KQF470" i="5" s="1"/>
  <c r="KQH470" i="5" s="1"/>
  <c r="KQJ470" i="5" s="1"/>
  <c r="KQL470" i="5" s="1"/>
  <c r="KQN470" i="5" s="1"/>
  <c r="KQP470" i="5" s="1"/>
  <c r="KQR470" i="5" s="1"/>
  <c r="KQT470" i="5" s="1"/>
  <c r="KQV470" i="5" s="1"/>
  <c r="KQX470" i="5" s="1"/>
  <c r="KQZ470" i="5" s="1"/>
  <c r="KRB470" i="5" s="1"/>
  <c r="KRD470" i="5" s="1"/>
  <c r="KRF470" i="5" s="1"/>
  <c r="KRH470" i="5" s="1"/>
  <c r="KRJ470" i="5" s="1"/>
  <c r="KRL470" i="5" s="1"/>
  <c r="KRN470" i="5" s="1"/>
  <c r="KRP470" i="5" s="1"/>
  <c r="KRR470" i="5" s="1"/>
  <c r="KRT470" i="5" s="1"/>
  <c r="KRV470" i="5" s="1"/>
  <c r="KRX470" i="5" s="1"/>
  <c r="KRZ470" i="5" s="1"/>
  <c r="KSB470" i="5" s="1"/>
  <c r="KSD470" i="5" s="1"/>
  <c r="KSF470" i="5" s="1"/>
  <c r="KSH470" i="5" s="1"/>
  <c r="KSJ470" i="5" s="1"/>
  <c r="KSL470" i="5" s="1"/>
  <c r="KSN470" i="5" s="1"/>
  <c r="KSP470" i="5" s="1"/>
  <c r="KSR470" i="5" s="1"/>
  <c r="KST470" i="5" s="1"/>
  <c r="KSV470" i="5" s="1"/>
  <c r="KSX470" i="5" s="1"/>
  <c r="KSZ470" i="5" s="1"/>
  <c r="KTB470" i="5" s="1"/>
  <c r="KTD470" i="5" s="1"/>
  <c r="KTF470" i="5" s="1"/>
  <c r="KTH470" i="5" s="1"/>
  <c r="KTJ470" i="5" s="1"/>
  <c r="KTL470" i="5" s="1"/>
  <c r="KTN470" i="5" s="1"/>
  <c r="KTP470" i="5" s="1"/>
  <c r="KTR470" i="5" s="1"/>
  <c r="KTT470" i="5" s="1"/>
  <c r="KTV470" i="5" s="1"/>
  <c r="KTX470" i="5" s="1"/>
  <c r="KTZ470" i="5" s="1"/>
  <c r="KUB470" i="5" s="1"/>
  <c r="KUD470" i="5" s="1"/>
  <c r="KUF470" i="5" s="1"/>
  <c r="KUH470" i="5" s="1"/>
  <c r="KUJ470" i="5" s="1"/>
  <c r="KUL470" i="5" s="1"/>
  <c r="KUN470" i="5" s="1"/>
  <c r="KUP470" i="5" s="1"/>
  <c r="KUR470" i="5" s="1"/>
  <c r="KUT470" i="5" s="1"/>
  <c r="KUV470" i="5" s="1"/>
  <c r="KUX470" i="5" s="1"/>
  <c r="KUZ470" i="5" s="1"/>
  <c r="KVB470" i="5" s="1"/>
  <c r="KVD470" i="5" s="1"/>
  <c r="KVF470" i="5" s="1"/>
  <c r="KVH470" i="5" s="1"/>
  <c r="KVJ470" i="5" s="1"/>
  <c r="KVL470" i="5" s="1"/>
  <c r="KVN470" i="5" s="1"/>
  <c r="KVP470" i="5" s="1"/>
  <c r="KVR470" i="5" s="1"/>
  <c r="KVT470" i="5" s="1"/>
  <c r="KVV470" i="5" s="1"/>
  <c r="KVX470" i="5" s="1"/>
  <c r="KVZ470" i="5" s="1"/>
  <c r="KWB470" i="5" s="1"/>
  <c r="KWD470" i="5" s="1"/>
  <c r="KWF470" i="5" s="1"/>
  <c r="KWH470" i="5" s="1"/>
  <c r="KWJ470" i="5" s="1"/>
  <c r="KWL470" i="5" s="1"/>
  <c r="KWN470" i="5" s="1"/>
  <c r="KWP470" i="5" s="1"/>
  <c r="KWR470" i="5" s="1"/>
  <c r="KWT470" i="5" s="1"/>
  <c r="KWV470" i="5" s="1"/>
  <c r="KWX470" i="5" s="1"/>
  <c r="KWZ470" i="5" s="1"/>
  <c r="KXB470" i="5" s="1"/>
  <c r="KXD470" i="5" s="1"/>
  <c r="KXF470" i="5" s="1"/>
  <c r="KXH470" i="5" s="1"/>
  <c r="KXJ470" i="5" s="1"/>
  <c r="KXL470" i="5" s="1"/>
  <c r="KXN470" i="5" s="1"/>
  <c r="KXP470" i="5" s="1"/>
  <c r="KXR470" i="5" s="1"/>
  <c r="KXT470" i="5" s="1"/>
  <c r="KXV470" i="5" s="1"/>
  <c r="KXX470" i="5" s="1"/>
  <c r="KXZ470" i="5" s="1"/>
  <c r="KYB470" i="5" s="1"/>
  <c r="KYD470" i="5" s="1"/>
  <c r="KYF470" i="5" s="1"/>
  <c r="KYH470" i="5" s="1"/>
  <c r="KYJ470" i="5" s="1"/>
  <c r="KYL470" i="5" s="1"/>
  <c r="KYN470" i="5" s="1"/>
  <c r="KYP470" i="5" s="1"/>
  <c r="KYR470" i="5" s="1"/>
  <c r="KYT470" i="5" s="1"/>
  <c r="KYV470" i="5" s="1"/>
  <c r="KYX470" i="5" s="1"/>
  <c r="KYZ470" i="5" s="1"/>
  <c r="KZB470" i="5" s="1"/>
  <c r="KZD470" i="5" s="1"/>
  <c r="KZF470" i="5" s="1"/>
  <c r="KZH470" i="5" s="1"/>
  <c r="KZJ470" i="5" s="1"/>
  <c r="KZL470" i="5" s="1"/>
  <c r="KZN470" i="5" s="1"/>
  <c r="KZP470" i="5" s="1"/>
  <c r="KZR470" i="5" s="1"/>
  <c r="KZT470" i="5" s="1"/>
  <c r="KZV470" i="5" s="1"/>
  <c r="KZX470" i="5" s="1"/>
  <c r="KZZ470" i="5" s="1"/>
  <c r="LAB470" i="5" s="1"/>
  <c r="LAD470" i="5" s="1"/>
  <c r="LAF470" i="5" s="1"/>
  <c r="LAH470" i="5" s="1"/>
  <c r="LAJ470" i="5" s="1"/>
  <c r="LAL470" i="5" s="1"/>
  <c r="LAN470" i="5" s="1"/>
  <c r="LAP470" i="5" s="1"/>
  <c r="LAR470" i="5" s="1"/>
  <c r="LAT470" i="5" s="1"/>
  <c r="LAV470" i="5" s="1"/>
  <c r="LAX470" i="5" s="1"/>
  <c r="LAZ470" i="5" s="1"/>
  <c r="LBB470" i="5" s="1"/>
  <c r="LBD470" i="5" s="1"/>
  <c r="LBF470" i="5" s="1"/>
  <c r="LBH470" i="5" s="1"/>
  <c r="LBJ470" i="5" s="1"/>
  <c r="LBL470" i="5" s="1"/>
  <c r="LBN470" i="5" s="1"/>
  <c r="LBP470" i="5" s="1"/>
  <c r="LBR470" i="5" s="1"/>
  <c r="LBT470" i="5" s="1"/>
  <c r="LBV470" i="5" s="1"/>
  <c r="LBX470" i="5" s="1"/>
  <c r="LBZ470" i="5" s="1"/>
  <c r="LCB470" i="5" s="1"/>
  <c r="LCD470" i="5" s="1"/>
  <c r="LCF470" i="5" s="1"/>
  <c r="LCH470" i="5" s="1"/>
  <c r="LCJ470" i="5" s="1"/>
  <c r="LCL470" i="5" s="1"/>
  <c r="LCN470" i="5" s="1"/>
  <c r="LCP470" i="5" s="1"/>
  <c r="LCR470" i="5" s="1"/>
  <c r="LCT470" i="5" s="1"/>
  <c r="LCV470" i="5" s="1"/>
  <c r="LCX470" i="5" s="1"/>
  <c r="LCZ470" i="5" s="1"/>
  <c r="LDB470" i="5" s="1"/>
  <c r="LDD470" i="5" s="1"/>
  <c r="LDF470" i="5" s="1"/>
  <c r="LDH470" i="5" s="1"/>
  <c r="LDJ470" i="5" s="1"/>
  <c r="LDL470" i="5" s="1"/>
  <c r="LDN470" i="5" s="1"/>
  <c r="LDP470" i="5" s="1"/>
  <c r="LDR470" i="5" s="1"/>
  <c r="LDT470" i="5" s="1"/>
  <c r="LDV470" i="5" s="1"/>
  <c r="LDX470" i="5" s="1"/>
  <c r="LDZ470" i="5" s="1"/>
  <c r="LEB470" i="5" s="1"/>
  <c r="LED470" i="5" s="1"/>
  <c r="LEF470" i="5" s="1"/>
  <c r="LEH470" i="5" s="1"/>
  <c r="LEJ470" i="5" s="1"/>
  <c r="LEL470" i="5" s="1"/>
  <c r="LEN470" i="5" s="1"/>
  <c r="LEP470" i="5" s="1"/>
  <c r="LER470" i="5" s="1"/>
  <c r="LET470" i="5" s="1"/>
  <c r="LEV470" i="5" s="1"/>
  <c r="LEX470" i="5" s="1"/>
  <c r="LEZ470" i="5" s="1"/>
  <c r="LFB470" i="5" s="1"/>
  <c r="LFD470" i="5" s="1"/>
  <c r="LFF470" i="5" s="1"/>
  <c r="LFH470" i="5" s="1"/>
  <c r="LFJ470" i="5" s="1"/>
  <c r="LFL470" i="5" s="1"/>
  <c r="LFN470" i="5" s="1"/>
  <c r="LFP470" i="5" s="1"/>
  <c r="LFR470" i="5" s="1"/>
  <c r="LFT470" i="5" s="1"/>
  <c r="LFV470" i="5" s="1"/>
  <c r="LFX470" i="5" s="1"/>
  <c r="LFZ470" i="5" s="1"/>
  <c r="LGB470" i="5" s="1"/>
  <c r="LGD470" i="5" s="1"/>
  <c r="LGF470" i="5" s="1"/>
  <c r="LGH470" i="5" s="1"/>
  <c r="LGJ470" i="5" s="1"/>
  <c r="LGL470" i="5" s="1"/>
  <c r="LGN470" i="5" s="1"/>
  <c r="LGP470" i="5" s="1"/>
  <c r="LGR470" i="5" s="1"/>
  <c r="LGT470" i="5" s="1"/>
  <c r="LGV470" i="5" s="1"/>
  <c r="LGX470" i="5" s="1"/>
  <c r="LGZ470" i="5" s="1"/>
  <c r="LHB470" i="5" s="1"/>
  <c r="LHD470" i="5" s="1"/>
  <c r="LHF470" i="5" s="1"/>
  <c r="LHH470" i="5" s="1"/>
  <c r="LHJ470" i="5" s="1"/>
  <c r="LHL470" i="5" s="1"/>
  <c r="LHN470" i="5" s="1"/>
  <c r="LHP470" i="5" s="1"/>
  <c r="LHR470" i="5" s="1"/>
  <c r="LHT470" i="5" s="1"/>
  <c r="LHV470" i="5" s="1"/>
  <c r="LHX470" i="5" s="1"/>
  <c r="LHZ470" i="5" s="1"/>
  <c r="LIB470" i="5" s="1"/>
  <c r="LID470" i="5" s="1"/>
  <c r="LIF470" i="5" s="1"/>
  <c r="LIH470" i="5" s="1"/>
  <c r="LIJ470" i="5" s="1"/>
  <c r="LIL470" i="5" s="1"/>
  <c r="LIN470" i="5" s="1"/>
  <c r="LIP470" i="5" s="1"/>
  <c r="LIR470" i="5" s="1"/>
  <c r="LIT470" i="5" s="1"/>
  <c r="LIV470" i="5" s="1"/>
  <c r="LIX470" i="5" s="1"/>
  <c r="LIZ470" i="5" s="1"/>
  <c r="LJB470" i="5" s="1"/>
  <c r="LJD470" i="5" s="1"/>
  <c r="LJF470" i="5" s="1"/>
  <c r="LJH470" i="5" s="1"/>
  <c r="LJJ470" i="5" s="1"/>
  <c r="LJL470" i="5" s="1"/>
  <c r="LJN470" i="5" s="1"/>
  <c r="LJP470" i="5" s="1"/>
  <c r="LJR470" i="5" s="1"/>
  <c r="LJT470" i="5" s="1"/>
  <c r="LJV470" i="5" s="1"/>
  <c r="LJX470" i="5" s="1"/>
  <c r="LJZ470" i="5" s="1"/>
  <c r="LKB470" i="5" s="1"/>
  <c r="LKD470" i="5" s="1"/>
  <c r="LKF470" i="5" s="1"/>
  <c r="LKH470" i="5" s="1"/>
  <c r="LKJ470" i="5" s="1"/>
  <c r="LKL470" i="5" s="1"/>
  <c r="LKN470" i="5" s="1"/>
  <c r="LKP470" i="5" s="1"/>
  <c r="LKR470" i="5" s="1"/>
  <c r="LKT470" i="5" s="1"/>
  <c r="LKV470" i="5" s="1"/>
  <c r="LKX470" i="5" s="1"/>
  <c r="LKZ470" i="5" s="1"/>
  <c r="LLB470" i="5" s="1"/>
  <c r="LLD470" i="5" s="1"/>
  <c r="LLF470" i="5" s="1"/>
  <c r="LLH470" i="5" s="1"/>
  <c r="LLJ470" i="5" s="1"/>
  <c r="LLL470" i="5" s="1"/>
  <c r="LLN470" i="5" s="1"/>
  <c r="LLP470" i="5" s="1"/>
  <c r="LLR470" i="5" s="1"/>
  <c r="LLT470" i="5" s="1"/>
  <c r="LLV470" i="5" s="1"/>
  <c r="LLX470" i="5" s="1"/>
  <c r="LLZ470" i="5" s="1"/>
  <c r="LMB470" i="5" s="1"/>
  <c r="LMD470" i="5" s="1"/>
  <c r="LMF470" i="5" s="1"/>
  <c r="LMH470" i="5" s="1"/>
  <c r="LMJ470" i="5" s="1"/>
  <c r="LML470" i="5" s="1"/>
  <c r="LMN470" i="5" s="1"/>
  <c r="LMP470" i="5" s="1"/>
  <c r="LMR470" i="5" s="1"/>
  <c r="LMT470" i="5" s="1"/>
  <c r="LMV470" i="5" s="1"/>
  <c r="LMX470" i="5" s="1"/>
  <c r="LMZ470" i="5" s="1"/>
  <c r="LNB470" i="5" s="1"/>
  <c r="LND470" i="5" s="1"/>
  <c r="LNF470" i="5" s="1"/>
  <c r="LNH470" i="5" s="1"/>
  <c r="LNJ470" i="5" s="1"/>
  <c r="LNL470" i="5" s="1"/>
  <c r="LNN470" i="5" s="1"/>
  <c r="LNP470" i="5" s="1"/>
  <c r="LNR470" i="5" s="1"/>
  <c r="LNT470" i="5" s="1"/>
  <c r="LNV470" i="5" s="1"/>
  <c r="LNX470" i="5" s="1"/>
  <c r="LNZ470" i="5" s="1"/>
  <c r="LOB470" i="5" s="1"/>
  <c r="LOD470" i="5" s="1"/>
  <c r="LOF470" i="5" s="1"/>
  <c r="LOH470" i="5" s="1"/>
  <c r="LOJ470" i="5" s="1"/>
  <c r="LOL470" i="5" s="1"/>
  <c r="LON470" i="5" s="1"/>
  <c r="LOP470" i="5" s="1"/>
  <c r="LOR470" i="5" s="1"/>
  <c r="LOT470" i="5" s="1"/>
  <c r="LOV470" i="5" s="1"/>
  <c r="LOX470" i="5" s="1"/>
  <c r="LOZ470" i="5" s="1"/>
  <c r="LPB470" i="5" s="1"/>
  <c r="LPD470" i="5" s="1"/>
  <c r="LPF470" i="5" s="1"/>
  <c r="LPH470" i="5" s="1"/>
  <c r="LPJ470" i="5" s="1"/>
  <c r="LPL470" i="5" s="1"/>
  <c r="LPN470" i="5" s="1"/>
  <c r="LPP470" i="5" s="1"/>
  <c r="LPR470" i="5" s="1"/>
  <c r="LPT470" i="5" s="1"/>
  <c r="LPV470" i="5" s="1"/>
  <c r="LPX470" i="5" s="1"/>
  <c r="LPZ470" i="5" s="1"/>
  <c r="LQB470" i="5" s="1"/>
  <c r="LQD470" i="5" s="1"/>
  <c r="LQF470" i="5" s="1"/>
  <c r="LQH470" i="5" s="1"/>
  <c r="LQJ470" i="5" s="1"/>
  <c r="LQL470" i="5" s="1"/>
  <c r="LQN470" i="5" s="1"/>
  <c r="LQP470" i="5" s="1"/>
  <c r="LQR470" i="5" s="1"/>
  <c r="LQT470" i="5" s="1"/>
  <c r="LQV470" i="5" s="1"/>
  <c r="LQX470" i="5" s="1"/>
  <c r="LQZ470" i="5" s="1"/>
  <c r="LRB470" i="5" s="1"/>
  <c r="LRD470" i="5" s="1"/>
  <c r="LRF470" i="5" s="1"/>
  <c r="LRH470" i="5" s="1"/>
  <c r="LRJ470" i="5" s="1"/>
  <c r="LRL470" i="5" s="1"/>
  <c r="LRN470" i="5" s="1"/>
  <c r="LRP470" i="5" s="1"/>
  <c r="LRR470" i="5" s="1"/>
  <c r="LRT470" i="5" s="1"/>
  <c r="LRV470" i="5" s="1"/>
  <c r="LRX470" i="5" s="1"/>
  <c r="LRZ470" i="5" s="1"/>
  <c r="LSB470" i="5" s="1"/>
  <c r="LSD470" i="5" s="1"/>
  <c r="LSF470" i="5" s="1"/>
  <c r="LSH470" i="5" s="1"/>
  <c r="LSJ470" i="5" s="1"/>
  <c r="LSL470" i="5" s="1"/>
  <c r="LSN470" i="5" s="1"/>
  <c r="LSP470" i="5" s="1"/>
  <c r="LSR470" i="5" s="1"/>
  <c r="LST470" i="5" s="1"/>
  <c r="LSV470" i="5" s="1"/>
  <c r="LSX470" i="5" s="1"/>
  <c r="LSZ470" i="5" s="1"/>
  <c r="LTB470" i="5" s="1"/>
  <c r="LTD470" i="5" s="1"/>
  <c r="LTF470" i="5" s="1"/>
  <c r="LTH470" i="5" s="1"/>
  <c r="LTJ470" i="5" s="1"/>
  <c r="LTL470" i="5" s="1"/>
  <c r="LTN470" i="5" s="1"/>
  <c r="LTP470" i="5" s="1"/>
  <c r="LTR470" i="5" s="1"/>
  <c r="LTT470" i="5" s="1"/>
  <c r="LTV470" i="5" s="1"/>
  <c r="LTX470" i="5" s="1"/>
  <c r="LTZ470" i="5" s="1"/>
  <c r="LUB470" i="5" s="1"/>
  <c r="LUD470" i="5" s="1"/>
  <c r="LUF470" i="5" s="1"/>
  <c r="LUH470" i="5" s="1"/>
  <c r="LUJ470" i="5" s="1"/>
  <c r="LUL470" i="5" s="1"/>
  <c r="LUN470" i="5" s="1"/>
  <c r="LUP470" i="5" s="1"/>
  <c r="LUR470" i="5" s="1"/>
  <c r="LUT470" i="5" s="1"/>
  <c r="LUV470" i="5" s="1"/>
  <c r="LUX470" i="5" s="1"/>
  <c r="LUZ470" i="5" s="1"/>
  <c r="LVB470" i="5" s="1"/>
  <c r="LVD470" i="5" s="1"/>
  <c r="LVF470" i="5" s="1"/>
  <c r="LVH470" i="5" s="1"/>
  <c r="LVJ470" i="5" s="1"/>
  <c r="LVL470" i="5" s="1"/>
  <c r="LVN470" i="5" s="1"/>
  <c r="LVP470" i="5" s="1"/>
  <c r="LVR470" i="5" s="1"/>
  <c r="LVT470" i="5" s="1"/>
  <c r="LVV470" i="5" s="1"/>
  <c r="LVX470" i="5" s="1"/>
  <c r="LVZ470" i="5" s="1"/>
  <c r="LWB470" i="5" s="1"/>
  <c r="LWD470" i="5" s="1"/>
  <c r="LWF470" i="5" s="1"/>
  <c r="LWH470" i="5" s="1"/>
  <c r="LWJ470" i="5" s="1"/>
  <c r="LWL470" i="5" s="1"/>
  <c r="LWN470" i="5" s="1"/>
  <c r="LWP470" i="5" s="1"/>
  <c r="LWR470" i="5" s="1"/>
  <c r="LWT470" i="5" s="1"/>
  <c r="LWV470" i="5" s="1"/>
  <c r="LWX470" i="5" s="1"/>
  <c r="LWZ470" i="5" s="1"/>
  <c r="LXB470" i="5" s="1"/>
  <c r="LXD470" i="5" s="1"/>
  <c r="LXF470" i="5" s="1"/>
  <c r="LXH470" i="5" s="1"/>
  <c r="LXJ470" i="5" s="1"/>
  <c r="LXL470" i="5" s="1"/>
  <c r="LXN470" i="5" s="1"/>
  <c r="LXP470" i="5" s="1"/>
  <c r="LXR470" i="5" s="1"/>
  <c r="LXT470" i="5" s="1"/>
  <c r="LXV470" i="5" s="1"/>
  <c r="LXX470" i="5" s="1"/>
  <c r="LXZ470" i="5" s="1"/>
  <c r="LYB470" i="5" s="1"/>
  <c r="LYD470" i="5" s="1"/>
  <c r="LYF470" i="5" s="1"/>
  <c r="LYH470" i="5" s="1"/>
  <c r="LYJ470" i="5" s="1"/>
  <c r="LYL470" i="5" s="1"/>
  <c r="LYN470" i="5" s="1"/>
  <c r="LYP470" i="5" s="1"/>
  <c r="LYR470" i="5" s="1"/>
  <c r="LYT470" i="5" s="1"/>
  <c r="LYV470" i="5" s="1"/>
  <c r="LYX470" i="5" s="1"/>
  <c r="LYZ470" i="5" s="1"/>
  <c r="LZB470" i="5" s="1"/>
  <c r="LZD470" i="5" s="1"/>
  <c r="LZF470" i="5" s="1"/>
  <c r="LZH470" i="5" s="1"/>
  <c r="LZJ470" i="5" s="1"/>
  <c r="LZL470" i="5" s="1"/>
  <c r="LZN470" i="5" s="1"/>
  <c r="LZP470" i="5" s="1"/>
  <c r="LZR470" i="5" s="1"/>
  <c r="LZT470" i="5" s="1"/>
  <c r="LZV470" i="5" s="1"/>
  <c r="LZX470" i="5" s="1"/>
  <c r="LZZ470" i="5" s="1"/>
  <c r="MAB470" i="5" s="1"/>
  <c r="MAD470" i="5" s="1"/>
  <c r="MAF470" i="5" s="1"/>
  <c r="MAH470" i="5" s="1"/>
  <c r="MAJ470" i="5" s="1"/>
  <c r="MAL470" i="5" s="1"/>
  <c r="MAN470" i="5" s="1"/>
  <c r="MAP470" i="5" s="1"/>
  <c r="MAR470" i="5" s="1"/>
  <c r="MAT470" i="5" s="1"/>
  <c r="MAV470" i="5" s="1"/>
  <c r="MAX470" i="5" s="1"/>
  <c r="MAZ470" i="5" s="1"/>
  <c r="MBB470" i="5" s="1"/>
  <c r="MBD470" i="5" s="1"/>
  <c r="MBF470" i="5" s="1"/>
  <c r="MBH470" i="5" s="1"/>
  <c r="MBJ470" i="5" s="1"/>
  <c r="MBL470" i="5" s="1"/>
  <c r="MBN470" i="5" s="1"/>
  <c r="MBP470" i="5" s="1"/>
  <c r="MBR470" i="5" s="1"/>
  <c r="MBT470" i="5" s="1"/>
  <c r="MBV470" i="5" s="1"/>
  <c r="MBX470" i="5" s="1"/>
  <c r="MBZ470" i="5" s="1"/>
  <c r="MCB470" i="5" s="1"/>
  <c r="MCD470" i="5" s="1"/>
  <c r="MCF470" i="5" s="1"/>
  <c r="MCH470" i="5" s="1"/>
  <c r="MCJ470" i="5" s="1"/>
  <c r="MCL470" i="5" s="1"/>
  <c r="MCN470" i="5" s="1"/>
  <c r="MCP470" i="5" s="1"/>
  <c r="MCR470" i="5" s="1"/>
  <c r="MCT470" i="5" s="1"/>
  <c r="MCV470" i="5" s="1"/>
  <c r="MCX470" i="5" s="1"/>
  <c r="MCZ470" i="5" s="1"/>
  <c r="MDB470" i="5" s="1"/>
  <c r="MDD470" i="5" s="1"/>
  <c r="MDF470" i="5" s="1"/>
  <c r="MDH470" i="5" s="1"/>
  <c r="MDJ470" i="5" s="1"/>
  <c r="MDL470" i="5" s="1"/>
  <c r="MDN470" i="5" s="1"/>
  <c r="MDP470" i="5" s="1"/>
  <c r="MDR470" i="5" s="1"/>
  <c r="MDT470" i="5" s="1"/>
  <c r="MDV470" i="5" s="1"/>
  <c r="MDX470" i="5" s="1"/>
  <c r="MDZ470" i="5" s="1"/>
  <c r="MEB470" i="5" s="1"/>
  <c r="MED470" i="5" s="1"/>
  <c r="MEF470" i="5" s="1"/>
  <c r="MEH470" i="5" s="1"/>
  <c r="MEJ470" i="5" s="1"/>
  <c r="MEL470" i="5" s="1"/>
  <c r="MEN470" i="5" s="1"/>
  <c r="MEP470" i="5" s="1"/>
  <c r="MER470" i="5" s="1"/>
  <c r="MET470" i="5" s="1"/>
  <c r="MEV470" i="5" s="1"/>
  <c r="MEX470" i="5" s="1"/>
  <c r="MEZ470" i="5" s="1"/>
  <c r="MFB470" i="5" s="1"/>
  <c r="MFD470" i="5" s="1"/>
  <c r="MFF470" i="5" s="1"/>
  <c r="MFH470" i="5" s="1"/>
  <c r="MFJ470" i="5" s="1"/>
  <c r="MFL470" i="5" s="1"/>
  <c r="MFN470" i="5" s="1"/>
  <c r="MFP470" i="5" s="1"/>
  <c r="MFR470" i="5" s="1"/>
  <c r="MFT470" i="5" s="1"/>
  <c r="MFV470" i="5" s="1"/>
  <c r="MFX470" i="5" s="1"/>
  <c r="MFZ470" i="5" s="1"/>
  <c r="MGB470" i="5" s="1"/>
  <c r="MGD470" i="5" s="1"/>
  <c r="MGF470" i="5" s="1"/>
  <c r="MGH470" i="5" s="1"/>
  <c r="MGJ470" i="5" s="1"/>
  <c r="MGL470" i="5" s="1"/>
  <c r="MGN470" i="5" s="1"/>
  <c r="MGP470" i="5" s="1"/>
  <c r="MGR470" i="5" s="1"/>
  <c r="MGT470" i="5" s="1"/>
  <c r="MGV470" i="5" s="1"/>
  <c r="MGX470" i="5" s="1"/>
  <c r="MGZ470" i="5" s="1"/>
  <c r="MHB470" i="5" s="1"/>
  <c r="MHD470" i="5" s="1"/>
  <c r="MHF470" i="5" s="1"/>
  <c r="MHH470" i="5" s="1"/>
  <c r="MHJ470" i="5" s="1"/>
  <c r="MHL470" i="5" s="1"/>
  <c r="MHN470" i="5" s="1"/>
  <c r="MHP470" i="5" s="1"/>
  <c r="MHR470" i="5" s="1"/>
  <c r="MHT470" i="5" s="1"/>
  <c r="MHV470" i="5" s="1"/>
  <c r="MHX470" i="5" s="1"/>
  <c r="MHZ470" i="5" s="1"/>
  <c r="MIB470" i="5" s="1"/>
  <c r="MID470" i="5" s="1"/>
  <c r="MIF470" i="5" s="1"/>
  <c r="MIH470" i="5" s="1"/>
  <c r="MIJ470" i="5" s="1"/>
  <c r="MIL470" i="5" s="1"/>
  <c r="MIN470" i="5" s="1"/>
  <c r="MIP470" i="5" s="1"/>
  <c r="MIR470" i="5" s="1"/>
  <c r="MIT470" i="5" s="1"/>
  <c r="MIV470" i="5" s="1"/>
  <c r="MIX470" i="5" s="1"/>
  <c r="MIZ470" i="5" s="1"/>
  <c r="MJB470" i="5" s="1"/>
  <c r="MJD470" i="5" s="1"/>
  <c r="MJF470" i="5" s="1"/>
  <c r="MJH470" i="5" s="1"/>
  <c r="MJJ470" i="5" s="1"/>
  <c r="MJL470" i="5" s="1"/>
  <c r="MJN470" i="5" s="1"/>
  <c r="MJP470" i="5" s="1"/>
  <c r="MJR470" i="5" s="1"/>
  <c r="MJT470" i="5" s="1"/>
  <c r="MJV470" i="5" s="1"/>
  <c r="MJX470" i="5" s="1"/>
  <c r="MJZ470" i="5" s="1"/>
  <c r="MKB470" i="5" s="1"/>
  <c r="MKD470" i="5" s="1"/>
  <c r="MKF470" i="5" s="1"/>
  <c r="MKH470" i="5" s="1"/>
  <c r="MKJ470" i="5" s="1"/>
  <c r="MKL470" i="5" s="1"/>
  <c r="MKN470" i="5" s="1"/>
  <c r="MKP470" i="5" s="1"/>
  <c r="MKR470" i="5" s="1"/>
  <c r="MKT470" i="5" s="1"/>
  <c r="MKV470" i="5" s="1"/>
  <c r="MKX470" i="5" s="1"/>
  <c r="MKZ470" i="5" s="1"/>
  <c r="MLB470" i="5" s="1"/>
  <c r="MLD470" i="5" s="1"/>
  <c r="MLF470" i="5" s="1"/>
  <c r="MLH470" i="5" s="1"/>
  <c r="MLJ470" i="5" s="1"/>
  <c r="MLL470" i="5" s="1"/>
  <c r="MLN470" i="5" s="1"/>
  <c r="MLP470" i="5" s="1"/>
  <c r="MLR470" i="5" s="1"/>
  <c r="MLT470" i="5" s="1"/>
  <c r="MLV470" i="5" s="1"/>
  <c r="MLX470" i="5" s="1"/>
  <c r="MLZ470" i="5" s="1"/>
  <c r="MMB470" i="5" s="1"/>
  <c r="MMD470" i="5" s="1"/>
  <c r="MMF470" i="5" s="1"/>
  <c r="MMH470" i="5" s="1"/>
  <c r="MMJ470" i="5" s="1"/>
  <c r="MML470" i="5" s="1"/>
  <c r="MMN470" i="5" s="1"/>
  <c r="MMP470" i="5" s="1"/>
  <c r="MMR470" i="5" s="1"/>
  <c r="MMT470" i="5" s="1"/>
  <c r="MMV470" i="5" s="1"/>
  <c r="MMX470" i="5" s="1"/>
  <c r="MMZ470" i="5" s="1"/>
  <c r="MNB470" i="5" s="1"/>
  <c r="MND470" i="5" s="1"/>
  <c r="MNF470" i="5" s="1"/>
  <c r="MNH470" i="5" s="1"/>
  <c r="MNJ470" i="5" s="1"/>
  <c r="MNL470" i="5" s="1"/>
  <c r="MNN470" i="5" s="1"/>
  <c r="MNP470" i="5" s="1"/>
  <c r="MNR470" i="5" s="1"/>
  <c r="MNT470" i="5" s="1"/>
  <c r="MNV470" i="5" s="1"/>
  <c r="MNX470" i="5" s="1"/>
  <c r="MNZ470" i="5" s="1"/>
  <c r="MOB470" i="5" s="1"/>
  <c r="MOD470" i="5" s="1"/>
  <c r="MOF470" i="5" s="1"/>
  <c r="MOH470" i="5" s="1"/>
  <c r="MOJ470" i="5" s="1"/>
  <c r="MOL470" i="5" s="1"/>
  <c r="MON470" i="5" s="1"/>
  <c r="MOP470" i="5" s="1"/>
  <c r="MOR470" i="5" s="1"/>
  <c r="MOT470" i="5" s="1"/>
  <c r="MOV470" i="5" s="1"/>
  <c r="MOX470" i="5" s="1"/>
  <c r="MOZ470" i="5" s="1"/>
  <c r="MPB470" i="5" s="1"/>
  <c r="MPD470" i="5" s="1"/>
  <c r="MPF470" i="5" s="1"/>
  <c r="MPH470" i="5" s="1"/>
  <c r="MPJ470" i="5" s="1"/>
  <c r="MPL470" i="5" s="1"/>
  <c r="MPN470" i="5" s="1"/>
  <c r="MPP470" i="5" s="1"/>
  <c r="MPR470" i="5" s="1"/>
  <c r="MPT470" i="5" s="1"/>
  <c r="MPV470" i="5" s="1"/>
  <c r="MPX470" i="5" s="1"/>
  <c r="MPZ470" i="5" s="1"/>
  <c r="MQB470" i="5" s="1"/>
  <c r="MQD470" i="5" s="1"/>
  <c r="MQF470" i="5" s="1"/>
  <c r="MQH470" i="5" s="1"/>
  <c r="MQJ470" i="5" s="1"/>
  <c r="MQL470" i="5" s="1"/>
  <c r="MQN470" i="5" s="1"/>
  <c r="MQP470" i="5" s="1"/>
  <c r="MQR470" i="5" s="1"/>
  <c r="MQT470" i="5" s="1"/>
  <c r="MQV470" i="5" s="1"/>
  <c r="MQX470" i="5" s="1"/>
  <c r="MQZ470" i="5" s="1"/>
  <c r="MRB470" i="5" s="1"/>
  <c r="MRD470" i="5" s="1"/>
  <c r="MRF470" i="5" s="1"/>
  <c r="MRH470" i="5" s="1"/>
  <c r="MRJ470" i="5" s="1"/>
  <c r="MRL470" i="5" s="1"/>
  <c r="MRN470" i="5" s="1"/>
  <c r="MRP470" i="5" s="1"/>
  <c r="MRR470" i="5" s="1"/>
  <c r="MRT470" i="5" s="1"/>
  <c r="MRV470" i="5" s="1"/>
  <c r="MRX470" i="5" s="1"/>
  <c r="MRZ470" i="5" s="1"/>
  <c r="MSB470" i="5" s="1"/>
  <c r="MSD470" i="5" s="1"/>
  <c r="MSF470" i="5" s="1"/>
  <c r="MSH470" i="5" s="1"/>
  <c r="MSJ470" i="5" s="1"/>
  <c r="MSL470" i="5" s="1"/>
  <c r="MSN470" i="5" s="1"/>
  <c r="MSP470" i="5" s="1"/>
  <c r="MSR470" i="5" s="1"/>
  <c r="MST470" i="5" s="1"/>
  <c r="MSV470" i="5" s="1"/>
  <c r="MSX470" i="5" s="1"/>
  <c r="MSZ470" i="5" s="1"/>
  <c r="MTB470" i="5" s="1"/>
  <c r="MTD470" i="5" s="1"/>
  <c r="MTF470" i="5" s="1"/>
  <c r="MTH470" i="5" s="1"/>
  <c r="MTJ470" i="5" s="1"/>
  <c r="MTL470" i="5" s="1"/>
  <c r="MTN470" i="5" s="1"/>
  <c r="MTP470" i="5" s="1"/>
  <c r="MTR470" i="5" s="1"/>
  <c r="MTT470" i="5" s="1"/>
  <c r="MTV470" i="5" s="1"/>
  <c r="MTX470" i="5" s="1"/>
  <c r="MTZ470" i="5" s="1"/>
  <c r="MUB470" i="5" s="1"/>
  <c r="MUD470" i="5" s="1"/>
  <c r="MUF470" i="5" s="1"/>
  <c r="MUH470" i="5" s="1"/>
  <c r="MUJ470" i="5" s="1"/>
  <c r="MUL470" i="5" s="1"/>
  <c r="MUN470" i="5" s="1"/>
  <c r="MUP470" i="5" s="1"/>
  <c r="MUR470" i="5" s="1"/>
  <c r="MUT470" i="5" s="1"/>
  <c r="MUV470" i="5" s="1"/>
  <c r="MUX470" i="5" s="1"/>
  <c r="MUZ470" i="5" s="1"/>
  <c r="MVB470" i="5" s="1"/>
  <c r="MVD470" i="5" s="1"/>
  <c r="MVF470" i="5" s="1"/>
  <c r="MVH470" i="5" s="1"/>
  <c r="MVJ470" i="5" s="1"/>
  <c r="MVL470" i="5" s="1"/>
  <c r="MVN470" i="5" s="1"/>
  <c r="MVP470" i="5" s="1"/>
  <c r="MVR470" i="5" s="1"/>
  <c r="MVT470" i="5" s="1"/>
  <c r="MVV470" i="5" s="1"/>
  <c r="MVX470" i="5" s="1"/>
  <c r="MVZ470" i="5" s="1"/>
  <c r="MWB470" i="5" s="1"/>
  <c r="MWD470" i="5" s="1"/>
  <c r="MWF470" i="5" s="1"/>
  <c r="MWH470" i="5" s="1"/>
  <c r="MWJ470" i="5" s="1"/>
  <c r="MWL470" i="5" s="1"/>
  <c r="MWN470" i="5" s="1"/>
  <c r="MWP470" i="5" s="1"/>
  <c r="MWR470" i="5" s="1"/>
  <c r="MWT470" i="5" s="1"/>
  <c r="MWV470" i="5" s="1"/>
  <c r="MWX470" i="5" s="1"/>
  <c r="MWZ470" i="5" s="1"/>
  <c r="MXB470" i="5" s="1"/>
  <c r="MXD470" i="5" s="1"/>
  <c r="MXF470" i="5" s="1"/>
  <c r="MXH470" i="5" s="1"/>
  <c r="MXJ470" i="5" s="1"/>
  <c r="MXL470" i="5" s="1"/>
  <c r="MXN470" i="5" s="1"/>
  <c r="MXP470" i="5" s="1"/>
  <c r="MXR470" i="5" s="1"/>
  <c r="MXT470" i="5" s="1"/>
  <c r="MXV470" i="5" s="1"/>
  <c r="MXX470" i="5" s="1"/>
  <c r="MXZ470" i="5" s="1"/>
  <c r="MYB470" i="5" s="1"/>
  <c r="MYD470" i="5" s="1"/>
  <c r="MYF470" i="5" s="1"/>
  <c r="MYH470" i="5" s="1"/>
  <c r="MYJ470" i="5" s="1"/>
  <c r="MYL470" i="5" s="1"/>
  <c r="MYN470" i="5" s="1"/>
  <c r="MYP470" i="5" s="1"/>
  <c r="MYR470" i="5" s="1"/>
  <c r="MYT470" i="5" s="1"/>
  <c r="MYV470" i="5" s="1"/>
  <c r="MYX470" i="5" s="1"/>
  <c r="MYZ470" i="5" s="1"/>
  <c r="MZB470" i="5" s="1"/>
  <c r="MZD470" i="5" s="1"/>
  <c r="MZF470" i="5" s="1"/>
  <c r="MZH470" i="5" s="1"/>
  <c r="MZJ470" i="5" s="1"/>
  <c r="MZL470" i="5" s="1"/>
  <c r="MZN470" i="5" s="1"/>
  <c r="MZP470" i="5" s="1"/>
  <c r="MZR470" i="5" s="1"/>
  <c r="MZT470" i="5" s="1"/>
  <c r="MZV470" i="5" s="1"/>
  <c r="MZX470" i="5" s="1"/>
  <c r="MZZ470" i="5" s="1"/>
  <c r="NAB470" i="5" s="1"/>
  <c r="NAD470" i="5" s="1"/>
  <c r="NAF470" i="5" s="1"/>
  <c r="NAH470" i="5" s="1"/>
  <c r="NAJ470" i="5" s="1"/>
  <c r="NAL470" i="5" s="1"/>
  <c r="NAN470" i="5" s="1"/>
  <c r="NAP470" i="5" s="1"/>
  <c r="NAR470" i="5" s="1"/>
  <c r="NAT470" i="5" s="1"/>
  <c r="NAV470" i="5" s="1"/>
  <c r="NAX470" i="5" s="1"/>
  <c r="NAZ470" i="5" s="1"/>
  <c r="NBB470" i="5" s="1"/>
  <c r="NBD470" i="5" s="1"/>
  <c r="NBF470" i="5" s="1"/>
  <c r="NBH470" i="5" s="1"/>
  <c r="NBJ470" i="5" s="1"/>
  <c r="NBL470" i="5" s="1"/>
  <c r="NBN470" i="5" s="1"/>
  <c r="NBP470" i="5" s="1"/>
  <c r="NBR470" i="5" s="1"/>
  <c r="NBT470" i="5" s="1"/>
  <c r="NBV470" i="5" s="1"/>
  <c r="NBX470" i="5" s="1"/>
  <c r="NBZ470" i="5" s="1"/>
  <c r="NCB470" i="5" s="1"/>
  <c r="NCD470" i="5" s="1"/>
  <c r="NCF470" i="5" s="1"/>
  <c r="NCH470" i="5" s="1"/>
  <c r="NCJ470" i="5" s="1"/>
  <c r="NCL470" i="5" s="1"/>
  <c r="NCN470" i="5" s="1"/>
  <c r="NCP470" i="5" s="1"/>
  <c r="NCR470" i="5" s="1"/>
  <c r="NCT470" i="5" s="1"/>
  <c r="NCV470" i="5" s="1"/>
  <c r="NCX470" i="5" s="1"/>
  <c r="NCZ470" i="5" s="1"/>
  <c r="NDB470" i="5" s="1"/>
  <c r="NDD470" i="5" s="1"/>
  <c r="NDF470" i="5" s="1"/>
  <c r="NDH470" i="5" s="1"/>
  <c r="NDJ470" i="5" s="1"/>
  <c r="NDL470" i="5" s="1"/>
  <c r="NDN470" i="5" s="1"/>
  <c r="NDP470" i="5" s="1"/>
  <c r="NDR470" i="5" s="1"/>
  <c r="NDT470" i="5" s="1"/>
  <c r="NDV470" i="5" s="1"/>
  <c r="NDX470" i="5" s="1"/>
  <c r="NDZ470" i="5" s="1"/>
  <c r="NEB470" i="5" s="1"/>
  <c r="NED470" i="5" s="1"/>
  <c r="NEF470" i="5" s="1"/>
  <c r="NEH470" i="5" s="1"/>
  <c r="NEJ470" i="5" s="1"/>
  <c r="NEL470" i="5" s="1"/>
  <c r="NEN470" i="5" s="1"/>
  <c r="NEP470" i="5" s="1"/>
  <c r="NER470" i="5" s="1"/>
  <c r="NET470" i="5" s="1"/>
  <c r="NEV470" i="5" s="1"/>
  <c r="NEX470" i="5" s="1"/>
  <c r="NEZ470" i="5" s="1"/>
  <c r="NFB470" i="5" s="1"/>
  <c r="NFD470" i="5" s="1"/>
  <c r="NFF470" i="5" s="1"/>
  <c r="NFH470" i="5" s="1"/>
  <c r="NFJ470" i="5" s="1"/>
  <c r="NFL470" i="5" s="1"/>
  <c r="NFN470" i="5" s="1"/>
  <c r="NFP470" i="5" s="1"/>
  <c r="NFR470" i="5" s="1"/>
  <c r="NFT470" i="5" s="1"/>
  <c r="NFV470" i="5" s="1"/>
  <c r="NFX470" i="5" s="1"/>
  <c r="NFZ470" i="5" s="1"/>
  <c r="NGB470" i="5" s="1"/>
  <c r="NGD470" i="5" s="1"/>
  <c r="NGF470" i="5" s="1"/>
  <c r="NGH470" i="5" s="1"/>
  <c r="NGJ470" i="5" s="1"/>
  <c r="NGL470" i="5" s="1"/>
  <c r="NGN470" i="5" s="1"/>
  <c r="NGP470" i="5" s="1"/>
  <c r="NGR470" i="5" s="1"/>
  <c r="NGT470" i="5" s="1"/>
  <c r="NGV470" i="5" s="1"/>
  <c r="NGX470" i="5" s="1"/>
  <c r="NGZ470" i="5" s="1"/>
  <c r="NHB470" i="5" s="1"/>
  <c r="NHD470" i="5" s="1"/>
  <c r="NHF470" i="5" s="1"/>
  <c r="NHH470" i="5" s="1"/>
  <c r="NHJ470" i="5" s="1"/>
  <c r="NHL470" i="5" s="1"/>
  <c r="NHN470" i="5" s="1"/>
  <c r="NHP470" i="5" s="1"/>
  <c r="NHR470" i="5" s="1"/>
  <c r="NHT470" i="5" s="1"/>
  <c r="NHV470" i="5" s="1"/>
  <c r="NHX470" i="5" s="1"/>
  <c r="NHZ470" i="5" s="1"/>
  <c r="NIB470" i="5" s="1"/>
  <c r="NID470" i="5" s="1"/>
  <c r="NIF470" i="5" s="1"/>
  <c r="NIH470" i="5" s="1"/>
  <c r="NIJ470" i="5" s="1"/>
  <c r="NIL470" i="5" s="1"/>
  <c r="NIN470" i="5" s="1"/>
  <c r="NIP470" i="5" s="1"/>
  <c r="NIR470" i="5" s="1"/>
  <c r="NIT470" i="5" s="1"/>
  <c r="NIV470" i="5" s="1"/>
  <c r="NIX470" i="5" s="1"/>
  <c r="NIZ470" i="5" s="1"/>
  <c r="NJB470" i="5" s="1"/>
  <c r="NJD470" i="5" s="1"/>
  <c r="NJF470" i="5" s="1"/>
  <c r="NJH470" i="5" s="1"/>
  <c r="NJJ470" i="5" s="1"/>
  <c r="NJL470" i="5" s="1"/>
  <c r="NJN470" i="5" s="1"/>
  <c r="NJP470" i="5" s="1"/>
  <c r="NJR470" i="5" s="1"/>
  <c r="NJT470" i="5" s="1"/>
  <c r="NJV470" i="5" s="1"/>
  <c r="NJX470" i="5" s="1"/>
  <c r="NJZ470" i="5" s="1"/>
  <c r="NKB470" i="5" s="1"/>
  <c r="NKD470" i="5" s="1"/>
  <c r="NKF470" i="5" s="1"/>
  <c r="NKH470" i="5" s="1"/>
  <c r="NKJ470" i="5" s="1"/>
  <c r="NKL470" i="5" s="1"/>
  <c r="NKN470" i="5" s="1"/>
  <c r="NKP470" i="5" s="1"/>
  <c r="NKR470" i="5" s="1"/>
  <c r="NKT470" i="5" s="1"/>
  <c r="NKV470" i="5" s="1"/>
  <c r="NKX470" i="5" s="1"/>
  <c r="NKZ470" i="5" s="1"/>
  <c r="NLB470" i="5" s="1"/>
  <c r="NLD470" i="5" s="1"/>
  <c r="NLF470" i="5" s="1"/>
  <c r="NLH470" i="5" s="1"/>
  <c r="NLJ470" i="5" s="1"/>
  <c r="NLL470" i="5" s="1"/>
  <c r="NLN470" i="5" s="1"/>
  <c r="NLP470" i="5" s="1"/>
  <c r="NLR470" i="5" s="1"/>
  <c r="NLT470" i="5" s="1"/>
  <c r="NLV470" i="5" s="1"/>
  <c r="NLX470" i="5" s="1"/>
  <c r="NLZ470" i="5" s="1"/>
  <c r="NMB470" i="5" s="1"/>
  <c r="NMD470" i="5" s="1"/>
  <c r="NMF470" i="5" s="1"/>
  <c r="NMH470" i="5" s="1"/>
  <c r="NMJ470" i="5" s="1"/>
  <c r="NML470" i="5" s="1"/>
  <c r="NMN470" i="5" s="1"/>
  <c r="NMP470" i="5" s="1"/>
  <c r="NMR470" i="5" s="1"/>
  <c r="NMT470" i="5" s="1"/>
  <c r="NMV470" i="5" s="1"/>
  <c r="NMX470" i="5" s="1"/>
  <c r="NMZ470" i="5" s="1"/>
  <c r="NNB470" i="5" s="1"/>
  <c r="NND470" i="5" s="1"/>
  <c r="NNF470" i="5" s="1"/>
  <c r="NNH470" i="5" s="1"/>
  <c r="NNJ470" i="5" s="1"/>
  <c r="NNL470" i="5" s="1"/>
  <c r="NNN470" i="5" s="1"/>
  <c r="NNP470" i="5" s="1"/>
  <c r="NNR470" i="5" s="1"/>
  <c r="NNT470" i="5" s="1"/>
  <c r="NNV470" i="5" s="1"/>
  <c r="NNX470" i="5" s="1"/>
  <c r="NNZ470" i="5" s="1"/>
  <c r="NOB470" i="5" s="1"/>
  <c r="NOD470" i="5" s="1"/>
  <c r="NOF470" i="5" s="1"/>
  <c r="NOH470" i="5" s="1"/>
  <c r="NOJ470" i="5" s="1"/>
  <c r="NOL470" i="5" s="1"/>
  <c r="NON470" i="5" s="1"/>
  <c r="NOP470" i="5" s="1"/>
  <c r="NOR470" i="5" s="1"/>
  <c r="NOT470" i="5" s="1"/>
  <c r="NOV470" i="5" s="1"/>
  <c r="NOX470" i="5" s="1"/>
  <c r="NOZ470" i="5" s="1"/>
  <c r="NPB470" i="5" s="1"/>
  <c r="NPD470" i="5" s="1"/>
  <c r="NPF470" i="5" s="1"/>
  <c r="NPH470" i="5" s="1"/>
  <c r="NPJ470" i="5" s="1"/>
  <c r="NPL470" i="5" s="1"/>
  <c r="NPN470" i="5" s="1"/>
  <c r="NPP470" i="5" s="1"/>
  <c r="NPR470" i="5" s="1"/>
  <c r="NPT470" i="5" s="1"/>
  <c r="NPV470" i="5" s="1"/>
  <c r="NPX470" i="5" s="1"/>
  <c r="NPZ470" i="5" s="1"/>
  <c r="NQB470" i="5" s="1"/>
  <c r="NQD470" i="5" s="1"/>
  <c r="NQF470" i="5" s="1"/>
  <c r="NQH470" i="5" s="1"/>
  <c r="NQJ470" i="5" s="1"/>
  <c r="NQL470" i="5" s="1"/>
  <c r="NQN470" i="5" s="1"/>
  <c r="NQP470" i="5" s="1"/>
  <c r="NQR470" i="5" s="1"/>
  <c r="NQT470" i="5" s="1"/>
  <c r="NQV470" i="5" s="1"/>
  <c r="NQX470" i="5" s="1"/>
  <c r="NQZ470" i="5" s="1"/>
  <c r="NRB470" i="5" s="1"/>
  <c r="NRD470" i="5" s="1"/>
  <c r="NRF470" i="5" s="1"/>
  <c r="NRH470" i="5" s="1"/>
  <c r="NRJ470" i="5" s="1"/>
  <c r="NRL470" i="5" s="1"/>
  <c r="NRN470" i="5" s="1"/>
  <c r="NRP470" i="5" s="1"/>
  <c r="NRR470" i="5" s="1"/>
  <c r="NRT470" i="5" s="1"/>
  <c r="NRV470" i="5" s="1"/>
  <c r="NRX470" i="5" s="1"/>
  <c r="NRZ470" i="5" s="1"/>
  <c r="NSB470" i="5" s="1"/>
  <c r="NSD470" i="5" s="1"/>
  <c r="NSF470" i="5" s="1"/>
  <c r="NSH470" i="5" s="1"/>
  <c r="NSJ470" i="5" s="1"/>
  <c r="NSL470" i="5" s="1"/>
  <c r="NSN470" i="5" s="1"/>
  <c r="NSP470" i="5" s="1"/>
  <c r="NSR470" i="5" s="1"/>
  <c r="NST470" i="5" s="1"/>
  <c r="NSV470" i="5" s="1"/>
  <c r="NSX470" i="5" s="1"/>
  <c r="NSZ470" i="5" s="1"/>
  <c r="NTB470" i="5" s="1"/>
  <c r="NTD470" i="5" s="1"/>
  <c r="NTF470" i="5" s="1"/>
  <c r="NTH470" i="5" s="1"/>
  <c r="NTJ470" i="5" s="1"/>
  <c r="NTL470" i="5" s="1"/>
  <c r="NTN470" i="5" s="1"/>
  <c r="NTP470" i="5" s="1"/>
  <c r="NTR470" i="5" s="1"/>
  <c r="NTT470" i="5" s="1"/>
  <c r="NTV470" i="5" s="1"/>
  <c r="NTX470" i="5" s="1"/>
  <c r="NTZ470" i="5" s="1"/>
  <c r="NUB470" i="5" s="1"/>
  <c r="NUD470" i="5" s="1"/>
  <c r="NUF470" i="5" s="1"/>
  <c r="NUH470" i="5" s="1"/>
  <c r="NUJ470" i="5" s="1"/>
  <c r="NUL470" i="5" s="1"/>
  <c r="NUN470" i="5" s="1"/>
  <c r="NUP470" i="5" s="1"/>
  <c r="NUR470" i="5" s="1"/>
  <c r="NUT470" i="5" s="1"/>
  <c r="NUV470" i="5" s="1"/>
  <c r="NUX470" i="5" s="1"/>
  <c r="NUZ470" i="5" s="1"/>
  <c r="NVB470" i="5" s="1"/>
  <c r="NVD470" i="5" s="1"/>
  <c r="NVF470" i="5" s="1"/>
  <c r="NVH470" i="5" s="1"/>
  <c r="NVJ470" i="5" s="1"/>
  <c r="NVL470" i="5" s="1"/>
  <c r="NVN470" i="5" s="1"/>
  <c r="NVP470" i="5" s="1"/>
  <c r="NVR470" i="5" s="1"/>
  <c r="NVT470" i="5" s="1"/>
  <c r="NVV470" i="5" s="1"/>
  <c r="NVX470" i="5" s="1"/>
  <c r="NVZ470" i="5" s="1"/>
  <c r="NWB470" i="5" s="1"/>
  <c r="NWD470" i="5" s="1"/>
  <c r="NWF470" i="5" s="1"/>
  <c r="NWH470" i="5" s="1"/>
  <c r="NWJ470" i="5" s="1"/>
  <c r="NWL470" i="5" s="1"/>
  <c r="NWN470" i="5" s="1"/>
  <c r="NWP470" i="5" s="1"/>
  <c r="NWR470" i="5" s="1"/>
  <c r="NWT470" i="5" s="1"/>
  <c r="NWV470" i="5" s="1"/>
  <c r="NWX470" i="5" s="1"/>
  <c r="NWZ470" i="5" s="1"/>
  <c r="NXB470" i="5" s="1"/>
  <c r="NXD470" i="5" s="1"/>
  <c r="NXF470" i="5" s="1"/>
  <c r="NXH470" i="5" s="1"/>
  <c r="NXJ470" i="5" s="1"/>
  <c r="NXL470" i="5" s="1"/>
  <c r="NXN470" i="5" s="1"/>
  <c r="NXP470" i="5" s="1"/>
  <c r="NXR470" i="5" s="1"/>
  <c r="NXT470" i="5" s="1"/>
  <c r="NXV470" i="5" s="1"/>
  <c r="NXX470" i="5" s="1"/>
  <c r="NXZ470" i="5" s="1"/>
  <c r="NYB470" i="5" s="1"/>
  <c r="NYD470" i="5" s="1"/>
  <c r="NYF470" i="5" s="1"/>
  <c r="NYH470" i="5" s="1"/>
  <c r="NYJ470" i="5" s="1"/>
  <c r="NYL470" i="5" s="1"/>
  <c r="NYN470" i="5" s="1"/>
  <c r="NYP470" i="5" s="1"/>
  <c r="NYR470" i="5" s="1"/>
  <c r="NYT470" i="5" s="1"/>
  <c r="NYV470" i="5" s="1"/>
  <c r="NYX470" i="5" s="1"/>
  <c r="NYZ470" i="5" s="1"/>
  <c r="NZB470" i="5" s="1"/>
  <c r="NZD470" i="5" s="1"/>
  <c r="NZF470" i="5" s="1"/>
  <c r="NZH470" i="5" s="1"/>
  <c r="NZJ470" i="5" s="1"/>
  <c r="NZL470" i="5" s="1"/>
  <c r="NZN470" i="5" s="1"/>
  <c r="NZP470" i="5" s="1"/>
  <c r="NZR470" i="5" s="1"/>
  <c r="NZT470" i="5" s="1"/>
  <c r="NZV470" i="5" s="1"/>
  <c r="NZX470" i="5" s="1"/>
  <c r="NZZ470" i="5" s="1"/>
  <c r="OAB470" i="5" s="1"/>
  <c r="OAD470" i="5" s="1"/>
  <c r="OAF470" i="5" s="1"/>
  <c r="OAH470" i="5" s="1"/>
  <c r="OAJ470" i="5" s="1"/>
  <c r="OAL470" i="5" s="1"/>
  <c r="OAN470" i="5" s="1"/>
  <c r="OAP470" i="5" s="1"/>
  <c r="OAR470" i="5" s="1"/>
  <c r="OAT470" i="5" s="1"/>
  <c r="OAV470" i="5" s="1"/>
  <c r="OAX470" i="5" s="1"/>
  <c r="OAZ470" i="5" s="1"/>
  <c r="OBB470" i="5" s="1"/>
  <c r="OBD470" i="5" s="1"/>
  <c r="OBF470" i="5" s="1"/>
  <c r="OBH470" i="5" s="1"/>
  <c r="OBJ470" i="5" s="1"/>
  <c r="OBL470" i="5" s="1"/>
  <c r="OBN470" i="5" s="1"/>
  <c r="OBP470" i="5" s="1"/>
  <c r="OBR470" i="5" s="1"/>
  <c r="OBT470" i="5" s="1"/>
  <c r="OBV470" i="5" s="1"/>
  <c r="OBX470" i="5" s="1"/>
  <c r="OBZ470" i="5" s="1"/>
  <c r="OCB470" i="5" s="1"/>
  <c r="OCD470" i="5" s="1"/>
  <c r="OCF470" i="5" s="1"/>
  <c r="OCH470" i="5" s="1"/>
  <c r="OCJ470" i="5" s="1"/>
  <c r="OCL470" i="5" s="1"/>
  <c r="OCN470" i="5" s="1"/>
  <c r="OCP470" i="5" s="1"/>
  <c r="OCR470" i="5" s="1"/>
  <c r="OCT470" i="5" s="1"/>
  <c r="OCV470" i="5" s="1"/>
  <c r="OCX470" i="5" s="1"/>
  <c r="OCZ470" i="5" s="1"/>
  <c r="ODB470" i="5" s="1"/>
  <c r="ODD470" i="5" s="1"/>
  <c r="ODF470" i="5" s="1"/>
  <c r="ODH470" i="5" s="1"/>
  <c r="ODJ470" i="5" s="1"/>
  <c r="ODL470" i="5" s="1"/>
  <c r="ODN470" i="5" s="1"/>
  <c r="ODP470" i="5" s="1"/>
  <c r="ODR470" i="5" s="1"/>
  <c r="ODT470" i="5" s="1"/>
  <c r="ODV470" i="5" s="1"/>
  <c r="ODX470" i="5" s="1"/>
  <c r="ODZ470" i="5" s="1"/>
  <c r="OEB470" i="5" s="1"/>
  <c r="OED470" i="5" s="1"/>
  <c r="OEF470" i="5" s="1"/>
  <c r="OEH470" i="5" s="1"/>
  <c r="OEJ470" i="5" s="1"/>
  <c r="OEL470" i="5" s="1"/>
  <c r="OEN470" i="5" s="1"/>
  <c r="OEP470" i="5" s="1"/>
  <c r="OER470" i="5" s="1"/>
  <c r="OET470" i="5" s="1"/>
  <c r="OEV470" i="5" s="1"/>
  <c r="OEX470" i="5" s="1"/>
  <c r="OEZ470" i="5" s="1"/>
  <c r="OFB470" i="5" s="1"/>
  <c r="OFD470" i="5" s="1"/>
  <c r="OFF470" i="5" s="1"/>
  <c r="OFH470" i="5" s="1"/>
  <c r="OFJ470" i="5" s="1"/>
  <c r="OFL470" i="5" s="1"/>
  <c r="OFN470" i="5" s="1"/>
  <c r="OFP470" i="5" s="1"/>
  <c r="OFR470" i="5" s="1"/>
  <c r="OFT470" i="5" s="1"/>
  <c r="OFV470" i="5" s="1"/>
  <c r="OFX470" i="5" s="1"/>
  <c r="OFZ470" i="5" s="1"/>
  <c r="OGB470" i="5" s="1"/>
  <c r="OGD470" i="5" s="1"/>
  <c r="OGF470" i="5" s="1"/>
  <c r="OGH470" i="5" s="1"/>
  <c r="OGJ470" i="5" s="1"/>
  <c r="OGL470" i="5" s="1"/>
  <c r="OGN470" i="5" s="1"/>
  <c r="OGP470" i="5" s="1"/>
  <c r="OGR470" i="5" s="1"/>
  <c r="OGT470" i="5" s="1"/>
  <c r="OGV470" i="5" s="1"/>
  <c r="OGX470" i="5" s="1"/>
  <c r="OGZ470" i="5" s="1"/>
  <c r="OHB470" i="5" s="1"/>
  <c r="OHD470" i="5" s="1"/>
  <c r="OHF470" i="5" s="1"/>
  <c r="OHH470" i="5" s="1"/>
  <c r="OHJ470" i="5" s="1"/>
  <c r="OHL470" i="5" s="1"/>
  <c r="OHN470" i="5" s="1"/>
  <c r="OHP470" i="5" s="1"/>
  <c r="OHR470" i="5" s="1"/>
  <c r="OHT470" i="5" s="1"/>
  <c r="OHV470" i="5" s="1"/>
  <c r="OHX470" i="5" s="1"/>
  <c r="OHZ470" i="5" s="1"/>
  <c r="OIB470" i="5" s="1"/>
  <c r="OID470" i="5" s="1"/>
  <c r="OIF470" i="5" s="1"/>
  <c r="OIH470" i="5" s="1"/>
  <c r="OIJ470" i="5" s="1"/>
  <c r="OIL470" i="5" s="1"/>
  <c r="OIN470" i="5" s="1"/>
  <c r="OIP470" i="5" s="1"/>
  <c r="OIR470" i="5" s="1"/>
  <c r="OIT470" i="5" s="1"/>
  <c r="OIV470" i="5" s="1"/>
  <c r="OIX470" i="5" s="1"/>
  <c r="OIZ470" i="5" s="1"/>
  <c r="OJB470" i="5" s="1"/>
  <c r="OJD470" i="5" s="1"/>
  <c r="OJF470" i="5" s="1"/>
  <c r="OJH470" i="5" s="1"/>
  <c r="OJJ470" i="5" s="1"/>
  <c r="OJL470" i="5" s="1"/>
  <c r="OJN470" i="5" s="1"/>
  <c r="OJP470" i="5" s="1"/>
  <c r="OJR470" i="5" s="1"/>
  <c r="OJT470" i="5" s="1"/>
  <c r="OJV470" i="5" s="1"/>
  <c r="OJX470" i="5" s="1"/>
  <c r="OJZ470" i="5" s="1"/>
  <c r="OKB470" i="5" s="1"/>
  <c r="OKD470" i="5" s="1"/>
  <c r="OKF470" i="5" s="1"/>
  <c r="OKH470" i="5" s="1"/>
  <c r="OKJ470" i="5" s="1"/>
  <c r="OKL470" i="5" s="1"/>
  <c r="OKN470" i="5" s="1"/>
  <c r="OKP470" i="5" s="1"/>
  <c r="OKR470" i="5" s="1"/>
  <c r="OKT470" i="5" s="1"/>
  <c r="OKV470" i="5" s="1"/>
  <c r="OKX470" i="5" s="1"/>
  <c r="OKZ470" i="5" s="1"/>
  <c r="OLB470" i="5" s="1"/>
  <c r="OLD470" i="5" s="1"/>
  <c r="OLF470" i="5" s="1"/>
  <c r="OLH470" i="5" s="1"/>
  <c r="OLJ470" i="5" s="1"/>
  <c r="OLL470" i="5" s="1"/>
  <c r="OLN470" i="5" s="1"/>
  <c r="OLP470" i="5" s="1"/>
  <c r="OLR470" i="5" s="1"/>
  <c r="OLT470" i="5" s="1"/>
  <c r="OLV470" i="5" s="1"/>
  <c r="OLX470" i="5" s="1"/>
  <c r="OLZ470" i="5" s="1"/>
  <c r="OMB470" i="5" s="1"/>
  <c r="OMD470" i="5" s="1"/>
  <c r="OMF470" i="5" s="1"/>
  <c r="OMH470" i="5" s="1"/>
  <c r="OMJ470" i="5" s="1"/>
  <c r="OML470" i="5" s="1"/>
  <c r="OMN470" i="5" s="1"/>
  <c r="OMP470" i="5" s="1"/>
  <c r="OMR470" i="5" s="1"/>
  <c r="OMT470" i="5" s="1"/>
  <c r="OMV470" i="5" s="1"/>
  <c r="OMX470" i="5" s="1"/>
  <c r="OMZ470" i="5" s="1"/>
  <c r="ONB470" i="5" s="1"/>
  <c r="OND470" i="5" s="1"/>
  <c r="ONF470" i="5" s="1"/>
  <c r="ONH470" i="5" s="1"/>
  <c r="ONJ470" i="5" s="1"/>
  <c r="ONL470" i="5" s="1"/>
  <c r="ONN470" i="5" s="1"/>
  <c r="ONP470" i="5" s="1"/>
  <c r="ONR470" i="5" s="1"/>
  <c r="ONT470" i="5" s="1"/>
  <c r="ONV470" i="5" s="1"/>
  <c r="ONX470" i="5" s="1"/>
  <c r="ONZ470" i="5" s="1"/>
  <c r="OOB470" i="5" s="1"/>
  <c r="OOD470" i="5" s="1"/>
  <c r="OOF470" i="5" s="1"/>
  <c r="OOH470" i="5" s="1"/>
  <c r="OOJ470" i="5" s="1"/>
  <c r="OOL470" i="5" s="1"/>
  <c r="OON470" i="5" s="1"/>
  <c r="OOP470" i="5" s="1"/>
  <c r="OOR470" i="5" s="1"/>
  <c r="OOT470" i="5" s="1"/>
  <c r="OOV470" i="5" s="1"/>
  <c r="OOX470" i="5" s="1"/>
  <c r="OOZ470" i="5" s="1"/>
  <c r="OPB470" i="5" s="1"/>
  <c r="OPD470" i="5" s="1"/>
  <c r="OPF470" i="5" s="1"/>
  <c r="OPH470" i="5" s="1"/>
  <c r="OPJ470" i="5" s="1"/>
  <c r="OPL470" i="5" s="1"/>
  <c r="OPN470" i="5" s="1"/>
  <c r="OPP470" i="5" s="1"/>
  <c r="OPR470" i="5" s="1"/>
  <c r="OPT470" i="5" s="1"/>
  <c r="OPV470" i="5" s="1"/>
  <c r="OPX470" i="5" s="1"/>
  <c r="OPZ470" i="5" s="1"/>
  <c r="OQB470" i="5" s="1"/>
  <c r="OQD470" i="5" s="1"/>
  <c r="OQF470" i="5" s="1"/>
  <c r="OQH470" i="5" s="1"/>
  <c r="OQJ470" i="5" s="1"/>
  <c r="OQL470" i="5" s="1"/>
  <c r="OQN470" i="5" s="1"/>
  <c r="OQP470" i="5" s="1"/>
  <c r="OQR470" i="5" s="1"/>
  <c r="OQT470" i="5" s="1"/>
  <c r="OQV470" i="5" s="1"/>
  <c r="OQX470" i="5" s="1"/>
  <c r="OQZ470" i="5" s="1"/>
  <c r="ORB470" i="5" s="1"/>
  <c r="ORD470" i="5" s="1"/>
  <c r="ORF470" i="5" s="1"/>
  <c r="ORH470" i="5" s="1"/>
  <c r="ORJ470" i="5" s="1"/>
  <c r="ORL470" i="5" s="1"/>
  <c r="ORN470" i="5" s="1"/>
  <c r="ORP470" i="5" s="1"/>
  <c r="ORR470" i="5" s="1"/>
  <c r="ORT470" i="5" s="1"/>
  <c r="ORV470" i="5" s="1"/>
  <c r="ORX470" i="5" s="1"/>
  <c r="ORZ470" i="5" s="1"/>
  <c r="OSB470" i="5" s="1"/>
  <c r="OSD470" i="5" s="1"/>
  <c r="OSF470" i="5" s="1"/>
  <c r="OSH470" i="5" s="1"/>
  <c r="OSJ470" i="5" s="1"/>
  <c r="OSL470" i="5" s="1"/>
  <c r="OSN470" i="5" s="1"/>
  <c r="OSP470" i="5" s="1"/>
  <c r="OSR470" i="5" s="1"/>
  <c r="OST470" i="5" s="1"/>
  <c r="OSV470" i="5" s="1"/>
  <c r="OSX470" i="5" s="1"/>
  <c r="OSZ470" i="5" s="1"/>
  <c r="OTB470" i="5" s="1"/>
  <c r="OTD470" i="5" s="1"/>
  <c r="OTF470" i="5" s="1"/>
  <c r="OTH470" i="5" s="1"/>
  <c r="OTJ470" i="5" s="1"/>
  <c r="OTL470" i="5" s="1"/>
  <c r="OTN470" i="5" s="1"/>
  <c r="OTP470" i="5" s="1"/>
  <c r="OTR470" i="5" s="1"/>
  <c r="OTT470" i="5" s="1"/>
  <c r="OTV470" i="5" s="1"/>
  <c r="OTX470" i="5" s="1"/>
  <c r="OTZ470" i="5" s="1"/>
  <c r="OUB470" i="5" s="1"/>
  <c r="OUD470" i="5" s="1"/>
  <c r="OUF470" i="5" s="1"/>
  <c r="OUH470" i="5" s="1"/>
  <c r="OUJ470" i="5" s="1"/>
  <c r="OUL470" i="5" s="1"/>
  <c r="OUN470" i="5" s="1"/>
  <c r="OUP470" i="5" s="1"/>
  <c r="OUR470" i="5" s="1"/>
  <c r="OUT470" i="5" s="1"/>
  <c r="OUV470" i="5" s="1"/>
  <c r="OUX470" i="5" s="1"/>
  <c r="OUZ470" i="5" s="1"/>
  <c r="OVB470" i="5" s="1"/>
  <c r="OVD470" i="5" s="1"/>
  <c r="OVF470" i="5" s="1"/>
  <c r="OVH470" i="5" s="1"/>
  <c r="OVJ470" i="5" s="1"/>
  <c r="OVL470" i="5" s="1"/>
  <c r="OVN470" i="5" s="1"/>
  <c r="OVP470" i="5" s="1"/>
  <c r="OVR470" i="5" s="1"/>
  <c r="OVT470" i="5" s="1"/>
  <c r="OVV470" i="5" s="1"/>
  <c r="OVX470" i="5" s="1"/>
  <c r="OVZ470" i="5" s="1"/>
  <c r="OWB470" i="5" s="1"/>
  <c r="OWD470" i="5" s="1"/>
  <c r="OWF470" i="5" s="1"/>
  <c r="OWH470" i="5" s="1"/>
  <c r="OWJ470" i="5" s="1"/>
  <c r="OWL470" i="5" s="1"/>
  <c r="OWN470" i="5" s="1"/>
  <c r="OWP470" i="5" s="1"/>
  <c r="OWR470" i="5" s="1"/>
  <c r="OWT470" i="5" s="1"/>
  <c r="OWV470" i="5" s="1"/>
  <c r="OWX470" i="5" s="1"/>
  <c r="OWZ470" i="5" s="1"/>
  <c r="OXB470" i="5" s="1"/>
  <c r="OXD470" i="5" s="1"/>
  <c r="OXF470" i="5" s="1"/>
  <c r="OXH470" i="5" s="1"/>
  <c r="OXJ470" i="5" s="1"/>
  <c r="OXL470" i="5" s="1"/>
  <c r="OXN470" i="5" s="1"/>
  <c r="OXP470" i="5" s="1"/>
  <c r="OXR470" i="5" s="1"/>
  <c r="OXT470" i="5" s="1"/>
  <c r="OXV470" i="5" s="1"/>
  <c r="OXX470" i="5" s="1"/>
  <c r="OXZ470" i="5" s="1"/>
  <c r="OYB470" i="5" s="1"/>
  <c r="OYD470" i="5" s="1"/>
  <c r="OYF470" i="5" s="1"/>
  <c r="OYH470" i="5" s="1"/>
  <c r="OYJ470" i="5" s="1"/>
  <c r="OYL470" i="5" s="1"/>
  <c r="OYN470" i="5" s="1"/>
  <c r="OYP470" i="5" s="1"/>
  <c r="OYR470" i="5" s="1"/>
  <c r="OYT470" i="5" s="1"/>
  <c r="OYV470" i="5" s="1"/>
  <c r="OYX470" i="5" s="1"/>
  <c r="OYZ470" i="5" s="1"/>
  <c r="OZB470" i="5" s="1"/>
  <c r="OZD470" i="5" s="1"/>
  <c r="OZF470" i="5" s="1"/>
  <c r="OZH470" i="5" s="1"/>
  <c r="OZJ470" i="5" s="1"/>
  <c r="OZL470" i="5" s="1"/>
  <c r="OZN470" i="5" s="1"/>
  <c r="OZP470" i="5" s="1"/>
  <c r="OZR470" i="5" s="1"/>
  <c r="OZT470" i="5" s="1"/>
  <c r="OZV470" i="5" s="1"/>
  <c r="OZX470" i="5" s="1"/>
  <c r="OZZ470" i="5" s="1"/>
  <c r="PAB470" i="5" s="1"/>
  <c r="PAD470" i="5" s="1"/>
  <c r="PAF470" i="5" s="1"/>
  <c r="PAH470" i="5" s="1"/>
  <c r="PAJ470" i="5" s="1"/>
  <c r="PAL470" i="5" s="1"/>
  <c r="PAN470" i="5" s="1"/>
  <c r="PAP470" i="5" s="1"/>
  <c r="PAR470" i="5" s="1"/>
  <c r="PAT470" i="5" s="1"/>
  <c r="PAV470" i="5" s="1"/>
  <c r="PAX470" i="5" s="1"/>
  <c r="PAZ470" i="5" s="1"/>
  <c r="PBB470" i="5" s="1"/>
  <c r="PBD470" i="5" s="1"/>
  <c r="PBF470" i="5" s="1"/>
  <c r="PBH470" i="5" s="1"/>
  <c r="PBJ470" i="5" s="1"/>
  <c r="PBL470" i="5" s="1"/>
  <c r="PBN470" i="5" s="1"/>
  <c r="PBP470" i="5" s="1"/>
  <c r="PBR470" i="5" s="1"/>
  <c r="PBT470" i="5" s="1"/>
  <c r="PBV470" i="5" s="1"/>
  <c r="PBX470" i="5" s="1"/>
  <c r="PBZ470" i="5" s="1"/>
  <c r="PCB470" i="5" s="1"/>
  <c r="PCD470" i="5" s="1"/>
  <c r="PCF470" i="5" s="1"/>
  <c r="PCH470" i="5" s="1"/>
  <c r="PCJ470" i="5" s="1"/>
  <c r="PCL470" i="5" s="1"/>
  <c r="PCN470" i="5" s="1"/>
  <c r="PCP470" i="5" s="1"/>
  <c r="PCR470" i="5" s="1"/>
  <c r="PCT470" i="5" s="1"/>
  <c r="PCV470" i="5" s="1"/>
  <c r="PCX470" i="5" s="1"/>
  <c r="PCZ470" i="5" s="1"/>
  <c r="PDB470" i="5" s="1"/>
  <c r="PDD470" i="5" s="1"/>
  <c r="PDF470" i="5" s="1"/>
  <c r="PDH470" i="5" s="1"/>
  <c r="PDJ470" i="5" s="1"/>
  <c r="PDL470" i="5" s="1"/>
  <c r="PDN470" i="5" s="1"/>
  <c r="PDP470" i="5" s="1"/>
  <c r="PDR470" i="5" s="1"/>
  <c r="PDT470" i="5" s="1"/>
  <c r="PDV470" i="5" s="1"/>
  <c r="PDX470" i="5" s="1"/>
  <c r="PDZ470" i="5" s="1"/>
  <c r="PEB470" i="5" s="1"/>
  <c r="PED470" i="5" s="1"/>
  <c r="PEF470" i="5" s="1"/>
  <c r="PEH470" i="5" s="1"/>
  <c r="PEJ470" i="5" s="1"/>
  <c r="PEL470" i="5" s="1"/>
  <c r="PEN470" i="5" s="1"/>
  <c r="PEP470" i="5" s="1"/>
  <c r="PER470" i="5" s="1"/>
  <c r="PET470" i="5" s="1"/>
  <c r="PEV470" i="5" s="1"/>
  <c r="PEX470" i="5" s="1"/>
  <c r="PEZ470" i="5" s="1"/>
  <c r="PFB470" i="5" s="1"/>
  <c r="PFD470" i="5" s="1"/>
  <c r="PFF470" i="5" s="1"/>
  <c r="PFH470" i="5" s="1"/>
  <c r="PFJ470" i="5" s="1"/>
  <c r="PFL470" i="5" s="1"/>
  <c r="PFN470" i="5" s="1"/>
  <c r="PFP470" i="5" s="1"/>
  <c r="PFR470" i="5" s="1"/>
  <c r="PFT470" i="5" s="1"/>
  <c r="PFV470" i="5" s="1"/>
  <c r="PFX470" i="5" s="1"/>
  <c r="PFZ470" i="5" s="1"/>
  <c r="PGB470" i="5" s="1"/>
  <c r="PGD470" i="5" s="1"/>
  <c r="PGF470" i="5" s="1"/>
  <c r="PGH470" i="5" s="1"/>
  <c r="PGJ470" i="5" s="1"/>
  <c r="PGL470" i="5" s="1"/>
  <c r="PGN470" i="5" s="1"/>
  <c r="PGP470" i="5" s="1"/>
  <c r="PGR470" i="5" s="1"/>
  <c r="PGT470" i="5" s="1"/>
  <c r="PGV470" i="5" s="1"/>
  <c r="PGX470" i="5" s="1"/>
  <c r="PGZ470" i="5" s="1"/>
  <c r="PHB470" i="5" s="1"/>
  <c r="PHD470" i="5" s="1"/>
  <c r="PHF470" i="5" s="1"/>
  <c r="PHH470" i="5" s="1"/>
  <c r="PHJ470" i="5" s="1"/>
  <c r="PHL470" i="5" s="1"/>
  <c r="PHN470" i="5" s="1"/>
  <c r="PHP470" i="5" s="1"/>
  <c r="PHR470" i="5" s="1"/>
  <c r="PHT470" i="5" s="1"/>
  <c r="PHV470" i="5" s="1"/>
  <c r="PHX470" i="5" s="1"/>
  <c r="PHZ470" i="5" s="1"/>
  <c r="PIB470" i="5" s="1"/>
  <c r="PID470" i="5" s="1"/>
  <c r="PIF470" i="5" s="1"/>
  <c r="PIH470" i="5" s="1"/>
  <c r="PIJ470" i="5" s="1"/>
  <c r="PIL470" i="5" s="1"/>
  <c r="PIN470" i="5" s="1"/>
  <c r="PIP470" i="5" s="1"/>
  <c r="PIR470" i="5" s="1"/>
  <c r="PIT470" i="5" s="1"/>
  <c r="PIV470" i="5" s="1"/>
  <c r="PIX470" i="5" s="1"/>
  <c r="PIZ470" i="5" s="1"/>
  <c r="PJB470" i="5" s="1"/>
  <c r="PJD470" i="5" s="1"/>
  <c r="PJF470" i="5" s="1"/>
  <c r="PJH470" i="5" s="1"/>
  <c r="PJJ470" i="5" s="1"/>
  <c r="PJL470" i="5" s="1"/>
  <c r="PJN470" i="5" s="1"/>
  <c r="PJP470" i="5" s="1"/>
  <c r="PJR470" i="5" s="1"/>
  <c r="PJT470" i="5" s="1"/>
  <c r="PJV470" i="5" s="1"/>
  <c r="PJX470" i="5" s="1"/>
  <c r="PJZ470" i="5" s="1"/>
  <c r="PKB470" i="5" s="1"/>
  <c r="PKD470" i="5" s="1"/>
  <c r="PKF470" i="5" s="1"/>
  <c r="PKH470" i="5" s="1"/>
  <c r="PKJ470" i="5" s="1"/>
  <c r="PKL470" i="5" s="1"/>
  <c r="PKN470" i="5" s="1"/>
  <c r="PKP470" i="5" s="1"/>
  <c r="PKR470" i="5" s="1"/>
  <c r="PKT470" i="5" s="1"/>
  <c r="PKV470" i="5" s="1"/>
  <c r="PKX470" i="5" s="1"/>
  <c r="PKZ470" i="5" s="1"/>
  <c r="PLB470" i="5" s="1"/>
  <c r="PLD470" i="5" s="1"/>
  <c r="PLF470" i="5" s="1"/>
  <c r="PLH470" i="5" s="1"/>
  <c r="PLJ470" i="5" s="1"/>
  <c r="PLL470" i="5" s="1"/>
  <c r="PLN470" i="5" s="1"/>
  <c r="PLP470" i="5" s="1"/>
  <c r="PLR470" i="5" s="1"/>
  <c r="PLT470" i="5" s="1"/>
  <c r="PLV470" i="5" s="1"/>
  <c r="PLX470" i="5" s="1"/>
  <c r="PLZ470" i="5" s="1"/>
  <c r="PMB470" i="5" s="1"/>
  <c r="PMD470" i="5" s="1"/>
  <c r="PMF470" i="5" s="1"/>
  <c r="PMH470" i="5" s="1"/>
  <c r="PMJ470" i="5" s="1"/>
  <c r="PML470" i="5" s="1"/>
  <c r="PMN470" i="5" s="1"/>
  <c r="PMP470" i="5" s="1"/>
  <c r="PMR470" i="5" s="1"/>
  <c r="PMT470" i="5" s="1"/>
  <c r="PMV470" i="5" s="1"/>
  <c r="PMX470" i="5" s="1"/>
  <c r="PMZ470" i="5" s="1"/>
  <c r="PNB470" i="5" s="1"/>
  <c r="PND470" i="5" s="1"/>
  <c r="PNF470" i="5" s="1"/>
  <c r="PNH470" i="5" s="1"/>
  <c r="PNJ470" i="5" s="1"/>
  <c r="PNL470" i="5" s="1"/>
  <c r="PNN470" i="5" s="1"/>
  <c r="PNP470" i="5" s="1"/>
  <c r="PNR470" i="5" s="1"/>
  <c r="PNT470" i="5" s="1"/>
  <c r="PNV470" i="5" s="1"/>
  <c r="PNX470" i="5" s="1"/>
  <c r="PNZ470" i="5" s="1"/>
  <c r="POB470" i="5" s="1"/>
  <c r="POD470" i="5" s="1"/>
  <c r="POF470" i="5" s="1"/>
  <c r="POH470" i="5" s="1"/>
  <c r="POJ470" i="5" s="1"/>
  <c r="POL470" i="5" s="1"/>
  <c r="PON470" i="5" s="1"/>
  <c r="POP470" i="5" s="1"/>
  <c r="POR470" i="5" s="1"/>
  <c r="POT470" i="5" s="1"/>
  <c r="POV470" i="5" s="1"/>
  <c r="POX470" i="5" s="1"/>
  <c r="POZ470" i="5" s="1"/>
  <c r="PPB470" i="5" s="1"/>
  <c r="PPD470" i="5" s="1"/>
  <c r="PPF470" i="5" s="1"/>
  <c r="PPH470" i="5" s="1"/>
  <c r="PPJ470" i="5" s="1"/>
  <c r="PPL470" i="5" s="1"/>
  <c r="PPN470" i="5" s="1"/>
  <c r="PPP470" i="5" s="1"/>
  <c r="PPR470" i="5" s="1"/>
  <c r="PPT470" i="5" s="1"/>
  <c r="PPV470" i="5" s="1"/>
  <c r="PPX470" i="5" s="1"/>
  <c r="PPZ470" i="5" s="1"/>
  <c r="PQB470" i="5" s="1"/>
  <c r="PQD470" i="5" s="1"/>
  <c r="PQF470" i="5" s="1"/>
  <c r="PQH470" i="5" s="1"/>
  <c r="PQJ470" i="5" s="1"/>
  <c r="PQL470" i="5" s="1"/>
  <c r="PQN470" i="5" s="1"/>
  <c r="PQP470" i="5" s="1"/>
  <c r="PQR470" i="5" s="1"/>
  <c r="PQT470" i="5" s="1"/>
  <c r="PQV470" i="5" s="1"/>
  <c r="PQX470" i="5" s="1"/>
  <c r="PQZ470" i="5" s="1"/>
  <c r="PRB470" i="5" s="1"/>
  <c r="PRD470" i="5" s="1"/>
  <c r="PRF470" i="5" s="1"/>
  <c r="PRH470" i="5" s="1"/>
  <c r="PRJ470" i="5" s="1"/>
  <c r="PRL470" i="5" s="1"/>
  <c r="PRN470" i="5" s="1"/>
  <c r="PRP470" i="5" s="1"/>
  <c r="PRR470" i="5" s="1"/>
  <c r="PRT470" i="5" s="1"/>
  <c r="PRV470" i="5" s="1"/>
  <c r="PRX470" i="5" s="1"/>
  <c r="PRZ470" i="5" s="1"/>
  <c r="PSB470" i="5" s="1"/>
  <c r="PSD470" i="5" s="1"/>
  <c r="PSF470" i="5" s="1"/>
  <c r="PSH470" i="5" s="1"/>
  <c r="PSJ470" i="5" s="1"/>
  <c r="PSL470" i="5" s="1"/>
  <c r="PSN470" i="5" s="1"/>
  <c r="PSP470" i="5" s="1"/>
  <c r="PSR470" i="5" s="1"/>
  <c r="PST470" i="5" s="1"/>
  <c r="PSV470" i="5" s="1"/>
  <c r="PSX470" i="5" s="1"/>
  <c r="PSZ470" i="5" s="1"/>
  <c r="PTB470" i="5" s="1"/>
  <c r="PTD470" i="5" s="1"/>
  <c r="PTF470" i="5" s="1"/>
  <c r="PTH470" i="5" s="1"/>
  <c r="PTJ470" i="5" s="1"/>
  <c r="PTL470" i="5" s="1"/>
  <c r="PTN470" i="5" s="1"/>
  <c r="PTP470" i="5" s="1"/>
  <c r="PTR470" i="5" s="1"/>
  <c r="PTT470" i="5" s="1"/>
  <c r="PTV470" i="5" s="1"/>
  <c r="PTX470" i="5" s="1"/>
  <c r="PTZ470" i="5" s="1"/>
  <c r="PUB470" i="5" s="1"/>
  <c r="PUD470" i="5" s="1"/>
  <c r="PUF470" i="5" s="1"/>
  <c r="PUH470" i="5" s="1"/>
  <c r="PUJ470" i="5" s="1"/>
  <c r="PUL470" i="5" s="1"/>
  <c r="PUN470" i="5" s="1"/>
  <c r="PUP470" i="5" s="1"/>
  <c r="PUR470" i="5" s="1"/>
  <c r="PUT470" i="5" s="1"/>
  <c r="PUV470" i="5" s="1"/>
  <c r="PUX470" i="5" s="1"/>
  <c r="PUZ470" i="5" s="1"/>
  <c r="PVB470" i="5" s="1"/>
  <c r="PVD470" i="5" s="1"/>
  <c r="PVF470" i="5" s="1"/>
  <c r="PVH470" i="5" s="1"/>
  <c r="PVJ470" i="5" s="1"/>
  <c r="PVL470" i="5" s="1"/>
  <c r="PVN470" i="5" s="1"/>
  <c r="PVP470" i="5" s="1"/>
  <c r="PVR470" i="5" s="1"/>
  <c r="PVT470" i="5" s="1"/>
  <c r="PVV470" i="5" s="1"/>
  <c r="PVX470" i="5" s="1"/>
  <c r="PVZ470" i="5" s="1"/>
  <c r="PWB470" i="5" s="1"/>
  <c r="PWD470" i="5" s="1"/>
  <c r="PWF470" i="5" s="1"/>
  <c r="PWH470" i="5" s="1"/>
  <c r="PWJ470" i="5" s="1"/>
  <c r="PWL470" i="5" s="1"/>
  <c r="PWN470" i="5" s="1"/>
  <c r="PWP470" i="5" s="1"/>
  <c r="PWR470" i="5" s="1"/>
  <c r="PWT470" i="5" s="1"/>
  <c r="PWV470" i="5" s="1"/>
  <c r="PWX470" i="5" s="1"/>
  <c r="PWZ470" i="5" s="1"/>
  <c r="PXB470" i="5" s="1"/>
  <c r="PXD470" i="5" s="1"/>
  <c r="PXF470" i="5" s="1"/>
  <c r="PXH470" i="5" s="1"/>
  <c r="PXJ470" i="5" s="1"/>
  <c r="PXL470" i="5" s="1"/>
  <c r="PXN470" i="5" s="1"/>
  <c r="PXP470" i="5" s="1"/>
  <c r="PXR470" i="5" s="1"/>
  <c r="PXT470" i="5" s="1"/>
  <c r="PXV470" i="5" s="1"/>
  <c r="PXX470" i="5" s="1"/>
  <c r="PXZ470" i="5" s="1"/>
  <c r="PYB470" i="5" s="1"/>
  <c r="PYD470" i="5" s="1"/>
  <c r="PYF470" i="5" s="1"/>
  <c r="PYH470" i="5" s="1"/>
  <c r="PYJ470" i="5" s="1"/>
  <c r="PYL470" i="5" s="1"/>
  <c r="PYN470" i="5" s="1"/>
  <c r="PYP470" i="5" s="1"/>
  <c r="PYR470" i="5" s="1"/>
  <c r="PYT470" i="5" s="1"/>
  <c r="PYV470" i="5" s="1"/>
  <c r="PYX470" i="5" s="1"/>
  <c r="PYZ470" i="5" s="1"/>
  <c r="PZB470" i="5" s="1"/>
  <c r="PZD470" i="5" s="1"/>
  <c r="PZF470" i="5" s="1"/>
  <c r="PZH470" i="5" s="1"/>
  <c r="PZJ470" i="5" s="1"/>
  <c r="PZL470" i="5" s="1"/>
  <c r="PZN470" i="5" s="1"/>
  <c r="PZP470" i="5" s="1"/>
  <c r="PZR470" i="5" s="1"/>
  <c r="PZT470" i="5" s="1"/>
  <c r="PZV470" i="5" s="1"/>
  <c r="PZX470" i="5" s="1"/>
  <c r="PZZ470" i="5" s="1"/>
  <c r="QAB470" i="5" s="1"/>
  <c r="QAD470" i="5" s="1"/>
  <c r="QAF470" i="5" s="1"/>
  <c r="QAH470" i="5" s="1"/>
  <c r="QAJ470" i="5" s="1"/>
  <c r="QAL470" i="5" s="1"/>
  <c r="QAN470" i="5" s="1"/>
  <c r="QAP470" i="5" s="1"/>
  <c r="QAR470" i="5" s="1"/>
  <c r="QAT470" i="5" s="1"/>
  <c r="QAV470" i="5" s="1"/>
  <c r="QAX470" i="5" s="1"/>
  <c r="QAZ470" i="5" s="1"/>
  <c r="QBB470" i="5" s="1"/>
  <c r="QBD470" i="5" s="1"/>
  <c r="QBF470" i="5" s="1"/>
  <c r="QBH470" i="5" s="1"/>
  <c r="QBJ470" i="5" s="1"/>
  <c r="QBL470" i="5" s="1"/>
  <c r="QBN470" i="5" s="1"/>
  <c r="QBP470" i="5" s="1"/>
  <c r="QBR470" i="5" s="1"/>
  <c r="QBT470" i="5" s="1"/>
  <c r="QBV470" i="5" s="1"/>
  <c r="QBX470" i="5" s="1"/>
  <c r="QBZ470" i="5" s="1"/>
  <c r="QCB470" i="5" s="1"/>
  <c r="QCD470" i="5" s="1"/>
  <c r="QCF470" i="5" s="1"/>
  <c r="QCH470" i="5" s="1"/>
  <c r="QCJ470" i="5" s="1"/>
  <c r="QCL470" i="5" s="1"/>
  <c r="QCN470" i="5" s="1"/>
  <c r="QCP470" i="5" s="1"/>
  <c r="QCR470" i="5" s="1"/>
  <c r="QCT470" i="5" s="1"/>
  <c r="QCV470" i="5" s="1"/>
  <c r="QCX470" i="5" s="1"/>
  <c r="QCZ470" i="5" s="1"/>
  <c r="QDB470" i="5" s="1"/>
  <c r="QDD470" i="5" s="1"/>
  <c r="QDF470" i="5" s="1"/>
  <c r="QDH470" i="5" s="1"/>
  <c r="QDJ470" i="5" s="1"/>
  <c r="QDL470" i="5" s="1"/>
  <c r="QDN470" i="5" s="1"/>
  <c r="QDP470" i="5" s="1"/>
  <c r="QDR470" i="5" s="1"/>
  <c r="QDT470" i="5" s="1"/>
  <c r="QDV470" i="5" s="1"/>
  <c r="QDX470" i="5" s="1"/>
  <c r="QDZ470" i="5" s="1"/>
  <c r="QEB470" i="5" s="1"/>
  <c r="QED470" i="5" s="1"/>
  <c r="QEF470" i="5" s="1"/>
  <c r="QEH470" i="5" s="1"/>
  <c r="QEJ470" i="5" s="1"/>
  <c r="QEL470" i="5" s="1"/>
  <c r="QEN470" i="5" s="1"/>
  <c r="QEP470" i="5" s="1"/>
  <c r="QER470" i="5" s="1"/>
  <c r="QET470" i="5" s="1"/>
  <c r="QEV470" i="5" s="1"/>
  <c r="QEX470" i="5" s="1"/>
  <c r="QEZ470" i="5" s="1"/>
  <c r="QFB470" i="5" s="1"/>
  <c r="QFD470" i="5" s="1"/>
  <c r="QFF470" i="5" s="1"/>
  <c r="QFH470" i="5" s="1"/>
  <c r="QFJ470" i="5" s="1"/>
  <c r="QFL470" i="5" s="1"/>
  <c r="QFN470" i="5" s="1"/>
  <c r="QFP470" i="5" s="1"/>
  <c r="QFR470" i="5" s="1"/>
  <c r="QFT470" i="5" s="1"/>
  <c r="QFV470" i="5" s="1"/>
  <c r="QFX470" i="5" s="1"/>
  <c r="QFZ470" i="5" s="1"/>
  <c r="QGB470" i="5" s="1"/>
  <c r="QGD470" i="5" s="1"/>
  <c r="QGF470" i="5" s="1"/>
  <c r="QGH470" i="5" s="1"/>
  <c r="QGJ470" i="5" s="1"/>
  <c r="QGL470" i="5" s="1"/>
  <c r="QGN470" i="5" s="1"/>
  <c r="QGP470" i="5" s="1"/>
  <c r="QGR470" i="5" s="1"/>
  <c r="QGT470" i="5" s="1"/>
  <c r="QGV470" i="5" s="1"/>
  <c r="QGX470" i="5" s="1"/>
  <c r="QGZ470" i="5" s="1"/>
  <c r="QHB470" i="5" s="1"/>
  <c r="QHD470" i="5" s="1"/>
  <c r="QHF470" i="5" s="1"/>
  <c r="QHH470" i="5" s="1"/>
  <c r="QHJ470" i="5" s="1"/>
  <c r="QHL470" i="5" s="1"/>
  <c r="QHN470" i="5" s="1"/>
  <c r="QHP470" i="5" s="1"/>
  <c r="QHR470" i="5" s="1"/>
  <c r="QHT470" i="5" s="1"/>
  <c r="QHV470" i="5" s="1"/>
  <c r="QHX470" i="5" s="1"/>
  <c r="QHZ470" i="5" s="1"/>
  <c r="QIB470" i="5" s="1"/>
  <c r="QID470" i="5" s="1"/>
  <c r="QIF470" i="5" s="1"/>
  <c r="QIH470" i="5" s="1"/>
  <c r="QIJ470" i="5" s="1"/>
  <c r="QIL470" i="5" s="1"/>
  <c r="QIN470" i="5" s="1"/>
  <c r="QIP470" i="5" s="1"/>
  <c r="QIR470" i="5" s="1"/>
  <c r="QIT470" i="5" s="1"/>
  <c r="QIV470" i="5" s="1"/>
  <c r="QIX470" i="5" s="1"/>
  <c r="QIZ470" i="5" s="1"/>
  <c r="QJB470" i="5" s="1"/>
  <c r="QJD470" i="5" s="1"/>
  <c r="QJF470" i="5" s="1"/>
  <c r="QJH470" i="5" s="1"/>
  <c r="QJJ470" i="5" s="1"/>
  <c r="QJL470" i="5" s="1"/>
  <c r="QJN470" i="5" s="1"/>
  <c r="QJP470" i="5" s="1"/>
  <c r="QJR470" i="5" s="1"/>
  <c r="QJT470" i="5" s="1"/>
  <c r="QJV470" i="5" s="1"/>
  <c r="QJX470" i="5" s="1"/>
  <c r="QJZ470" i="5" s="1"/>
  <c r="QKB470" i="5" s="1"/>
  <c r="QKD470" i="5" s="1"/>
  <c r="QKF470" i="5" s="1"/>
  <c r="QKH470" i="5" s="1"/>
  <c r="QKJ470" i="5" s="1"/>
  <c r="QKL470" i="5" s="1"/>
  <c r="QKN470" i="5" s="1"/>
  <c r="QKP470" i="5" s="1"/>
  <c r="QKR470" i="5" s="1"/>
  <c r="QKT470" i="5" s="1"/>
  <c r="QKV470" i="5" s="1"/>
  <c r="QKX470" i="5" s="1"/>
  <c r="QKZ470" i="5" s="1"/>
  <c r="QLB470" i="5" s="1"/>
  <c r="QLD470" i="5" s="1"/>
  <c r="QLF470" i="5" s="1"/>
  <c r="QLH470" i="5" s="1"/>
  <c r="QLJ470" i="5" s="1"/>
  <c r="QLL470" i="5" s="1"/>
  <c r="QLN470" i="5" s="1"/>
  <c r="QLP470" i="5" s="1"/>
  <c r="QLR470" i="5" s="1"/>
  <c r="QLT470" i="5" s="1"/>
  <c r="QLV470" i="5" s="1"/>
  <c r="QLX470" i="5" s="1"/>
  <c r="QLZ470" i="5" s="1"/>
  <c r="QMB470" i="5" s="1"/>
  <c r="QMD470" i="5" s="1"/>
  <c r="QMF470" i="5" s="1"/>
  <c r="QMH470" i="5" s="1"/>
  <c r="QMJ470" i="5" s="1"/>
  <c r="QML470" i="5" s="1"/>
  <c r="QMN470" i="5" s="1"/>
  <c r="QMP470" i="5" s="1"/>
  <c r="QMR470" i="5" s="1"/>
  <c r="QMT470" i="5" s="1"/>
  <c r="QMV470" i="5" s="1"/>
  <c r="QMX470" i="5" s="1"/>
  <c r="QMZ470" i="5" s="1"/>
  <c r="QNB470" i="5" s="1"/>
  <c r="QND470" i="5" s="1"/>
  <c r="QNF470" i="5" s="1"/>
  <c r="QNH470" i="5" s="1"/>
  <c r="QNJ470" i="5" s="1"/>
  <c r="QNL470" i="5" s="1"/>
  <c r="QNN470" i="5" s="1"/>
  <c r="QNP470" i="5" s="1"/>
  <c r="QNR470" i="5" s="1"/>
  <c r="QNT470" i="5" s="1"/>
  <c r="QNV470" i="5" s="1"/>
  <c r="QNX470" i="5" s="1"/>
  <c r="QNZ470" i="5" s="1"/>
  <c r="QOB470" i="5" s="1"/>
  <c r="QOD470" i="5" s="1"/>
  <c r="QOF470" i="5" s="1"/>
  <c r="QOH470" i="5" s="1"/>
  <c r="QOJ470" i="5" s="1"/>
  <c r="QOL470" i="5" s="1"/>
  <c r="QON470" i="5" s="1"/>
  <c r="QOP470" i="5" s="1"/>
  <c r="QOR470" i="5" s="1"/>
  <c r="QOT470" i="5" s="1"/>
  <c r="QOV470" i="5" s="1"/>
  <c r="QOX470" i="5" s="1"/>
  <c r="QOZ470" i="5" s="1"/>
  <c r="QPB470" i="5" s="1"/>
  <c r="QPD470" i="5" s="1"/>
  <c r="QPF470" i="5" s="1"/>
  <c r="QPH470" i="5" s="1"/>
  <c r="QPJ470" i="5" s="1"/>
  <c r="QPL470" i="5" s="1"/>
  <c r="QPN470" i="5" s="1"/>
  <c r="QPP470" i="5" s="1"/>
  <c r="QPR470" i="5" s="1"/>
  <c r="QPT470" i="5" s="1"/>
  <c r="QPV470" i="5" s="1"/>
  <c r="QPX470" i="5" s="1"/>
  <c r="QPZ470" i="5" s="1"/>
  <c r="QQB470" i="5" s="1"/>
  <c r="QQD470" i="5" s="1"/>
  <c r="QQF470" i="5" s="1"/>
  <c r="QQH470" i="5" s="1"/>
  <c r="QQJ470" i="5" s="1"/>
  <c r="QQL470" i="5" s="1"/>
  <c r="QQN470" i="5" s="1"/>
  <c r="QQP470" i="5" s="1"/>
  <c r="QQR470" i="5" s="1"/>
  <c r="QQT470" i="5" s="1"/>
  <c r="QQV470" i="5" s="1"/>
  <c r="QQX470" i="5" s="1"/>
  <c r="QQZ470" i="5" s="1"/>
  <c r="QRB470" i="5" s="1"/>
  <c r="QRD470" i="5" s="1"/>
  <c r="QRF470" i="5" s="1"/>
  <c r="QRH470" i="5" s="1"/>
  <c r="QRJ470" i="5" s="1"/>
  <c r="QRL470" i="5" s="1"/>
  <c r="QRN470" i="5" s="1"/>
  <c r="QRP470" i="5" s="1"/>
  <c r="QRR470" i="5" s="1"/>
  <c r="QRT470" i="5" s="1"/>
  <c r="QRV470" i="5" s="1"/>
  <c r="QRX470" i="5" s="1"/>
  <c r="QRZ470" i="5" s="1"/>
  <c r="QSB470" i="5" s="1"/>
  <c r="QSD470" i="5" s="1"/>
  <c r="QSF470" i="5" s="1"/>
  <c r="QSH470" i="5" s="1"/>
  <c r="QSJ470" i="5" s="1"/>
  <c r="QSL470" i="5" s="1"/>
  <c r="QSN470" i="5" s="1"/>
  <c r="QSP470" i="5" s="1"/>
  <c r="QSR470" i="5" s="1"/>
  <c r="QST470" i="5" s="1"/>
  <c r="QSV470" i="5" s="1"/>
  <c r="QSX470" i="5" s="1"/>
  <c r="QSZ470" i="5" s="1"/>
  <c r="QTB470" i="5" s="1"/>
  <c r="QTD470" i="5" s="1"/>
  <c r="QTF470" i="5" s="1"/>
  <c r="QTH470" i="5" s="1"/>
  <c r="QTJ470" i="5" s="1"/>
  <c r="QTL470" i="5" s="1"/>
  <c r="QTN470" i="5" s="1"/>
  <c r="QTP470" i="5" s="1"/>
  <c r="QTR470" i="5" s="1"/>
  <c r="QTT470" i="5" s="1"/>
  <c r="QTV470" i="5" s="1"/>
  <c r="QTX470" i="5" s="1"/>
  <c r="QTZ470" i="5" s="1"/>
  <c r="QUB470" i="5" s="1"/>
  <c r="QUD470" i="5" s="1"/>
  <c r="QUF470" i="5" s="1"/>
  <c r="QUH470" i="5" s="1"/>
  <c r="QUJ470" i="5" s="1"/>
  <c r="QUL470" i="5" s="1"/>
  <c r="QUN470" i="5" s="1"/>
  <c r="QUP470" i="5" s="1"/>
  <c r="QUR470" i="5" s="1"/>
  <c r="QUT470" i="5" s="1"/>
  <c r="QUV470" i="5" s="1"/>
  <c r="QUX470" i="5" s="1"/>
  <c r="QUZ470" i="5" s="1"/>
  <c r="QVB470" i="5" s="1"/>
  <c r="QVD470" i="5" s="1"/>
  <c r="QVF470" i="5" s="1"/>
  <c r="QVH470" i="5" s="1"/>
  <c r="QVJ470" i="5" s="1"/>
  <c r="QVL470" i="5" s="1"/>
  <c r="QVN470" i="5" s="1"/>
  <c r="QVP470" i="5" s="1"/>
  <c r="QVR470" i="5" s="1"/>
  <c r="QVT470" i="5" s="1"/>
  <c r="QVV470" i="5" s="1"/>
  <c r="QVX470" i="5" s="1"/>
  <c r="QVZ470" i="5" s="1"/>
  <c r="QWB470" i="5" s="1"/>
  <c r="QWD470" i="5" s="1"/>
  <c r="QWF470" i="5" s="1"/>
  <c r="QWH470" i="5" s="1"/>
  <c r="QWJ470" i="5" s="1"/>
  <c r="QWL470" i="5" s="1"/>
  <c r="QWN470" i="5" s="1"/>
  <c r="QWP470" i="5" s="1"/>
  <c r="QWR470" i="5" s="1"/>
  <c r="QWT470" i="5" s="1"/>
  <c r="QWV470" i="5" s="1"/>
  <c r="QWX470" i="5" s="1"/>
  <c r="QWZ470" i="5" s="1"/>
  <c r="QXB470" i="5" s="1"/>
  <c r="QXD470" i="5" s="1"/>
  <c r="QXF470" i="5" s="1"/>
  <c r="QXH470" i="5" s="1"/>
  <c r="QXJ470" i="5" s="1"/>
  <c r="QXL470" i="5" s="1"/>
  <c r="QXN470" i="5" s="1"/>
  <c r="QXP470" i="5" s="1"/>
  <c r="QXR470" i="5" s="1"/>
  <c r="QXT470" i="5" s="1"/>
  <c r="QXV470" i="5" s="1"/>
  <c r="QXX470" i="5" s="1"/>
  <c r="QXZ470" i="5" s="1"/>
  <c r="QYB470" i="5" s="1"/>
  <c r="QYD470" i="5" s="1"/>
  <c r="QYF470" i="5" s="1"/>
  <c r="QYH470" i="5" s="1"/>
  <c r="QYJ470" i="5" s="1"/>
  <c r="QYL470" i="5" s="1"/>
  <c r="QYN470" i="5" s="1"/>
  <c r="QYP470" i="5" s="1"/>
  <c r="QYR470" i="5" s="1"/>
  <c r="QYT470" i="5" s="1"/>
  <c r="QYV470" i="5" s="1"/>
  <c r="QYX470" i="5" s="1"/>
  <c r="QYZ470" i="5" s="1"/>
  <c r="QZB470" i="5" s="1"/>
  <c r="QZD470" i="5" s="1"/>
  <c r="QZF470" i="5" s="1"/>
  <c r="QZH470" i="5" s="1"/>
  <c r="QZJ470" i="5" s="1"/>
  <c r="QZL470" i="5" s="1"/>
  <c r="QZN470" i="5" s="1"/>
  <c r="QZP470" i="5" s="1"/>
  <c r="QZR470" i="5" s="1"/>
  <c r="QZT470" i="5" s="1"/>
  <c r="QZV470" i="5" s="1"/>
  <c r="QZX470" i="5" s="1"/>
  <c r="QZZ470" i="5" s="1"/>
  <c r="RAB470" i="5" s="1"/>
  <c r="RAD470" i="5" s="1"/>
  <c r="RAF470" i="5" s="1"/>
  <c r="RAH470" i="5" s="1"/>
  <c r="RAJ470" i="5" s="1"/>
  <c r="RAL470" i="5" s="1"/>
  <c r="RAN470" i="5" s="1"/>
  <c r="RAP470" i="5" s="1"/>
  <c r="RAR470" i="5" s="1"/>
  <c r="RAT470" i="5" s="1"/>
  <c r="RAV470" i="5" s="1"/>
  <c r="RAX470" i="5" s="1"/>
  <c r="RAZ470" i="5" s="1"/>
  <c r="RBB470" i="5" s="1"/>
  <c r="RBD470" i="5" s="1"/>
  <c r="RBF470" i="5" s="1"/>
  <c r="RBH470" i="5" s="1"/>
  <c r="RBJ470" i="5" s="1"/>
  <c r="RBL470" i="5" s="1"/>
  <c r="RBN470" i="5" s="1"/>
  <c r="RBP470" i="5" s="1"/>
  <c r="RBR470" i="5" s="1"/>
  <c r="RBT470" i="5" s="1"/>
  <c r="RBV470" i="5" s="1"/>
  <c r="RBX470" i="5" s="1"/>
  <c r="RBZ470" i="5" s="1"/>
  <c r="RCB470" i="5" s="1"/>
  <c r="RCD470" i="5" s="1"/>
  <c r="RCF470" i="5" s="1"/>
  <c r="RCH470" i="5" s="1"/>
  <c r="RCJ470" i="5" s="1"/>
  <c r="RCL470" i="5" s="1"/>
  <c r="RCN470" i="5" s="1"/>
  <c r="RCP470" i="5" s="1"/>
  <c r="RCR470" i="5" s="1"/>
  <c r="RCT470" i="5" s="1"/>
  <c r="RCV470" i="5" s="1"/>
  <c r="RCX470" i="5" s="1"/>
  <c r="RCZ470" i="5" s="1"/>
  <c r="RDB470" i="5" s="1"/>
  <c r="RDD470" i="5" s="1"/>
  <c r="RDF470" i="5" s="1"/>
  <c r="RDH470" i="5" s="1"/>
  <c r="RDJ470" i="5" s="1"/>
  <c r="RDL470" i="5" s="1"/>
  <c r="RDN470" i="5" s="1"/>
  <c r="RDP470" i="5" s="1"/>
  <c r="RDR470" i="5" s="1"/>
  <c r="RDT470" i="5" s="1"/>
  <c r="RDV470" i="5" s="1"/>
  <c r="RDX470" i="5" s="1"/>
  <c r="RDZ470" i="5" s="1"/>
  <c r="REB470" i="5" s="1"/>
  <c r="RED470" i="5" s="1"/>
  <c r="REF470" i="5" s="1"/>
  <c r="REH470" i="5" s="1"/>
  <c r="REJ470" i="5" s="1"/>
  <c r="REL470" i="5" s="1"/>
  <c r="REN470" i="5" s="1"/>
  <c r="REP470" i="5" s="1"/>
  <c r="RER470" i="5" s="1"/>
  <c r="RET470" i="5" s="1"/>
  <c r="REV470" i="5" s="1"/>
  <c r="REX470" i="5" s="1"/>
  <c r="REZ470" i="5" s="1"/>
  <c r="RFB470" i="5" s="1"/>
  <c r="RFD470" i="5" s="1"/>
  <c r="RFF470" i="5" s="1"/>
  <c r="RFH470" i="5" s="1"/>
  <c r="RFJ470" i="5" s="1"/>
  <c r="RFL470" i="5" s="1"/>
  <c r="RFN470" i="5" s="1"/>
  <c r="RFP470" i="5" s="1"/>
  <c r="RFR470" i="5" s="1"/>
  <c r="RFT470" i="5" s="1"/>
  <c r="RFV470" i="5" s="1"/>
  <c r="RFX470" i="5" s="1"/>
  <c r="RFZ470" i="5" s="1"/>
  <c r="RGB470" i="5" s="1"/>
  <c r="RGD470" i="5" s="1"/>
  <c r="RGF470" i="5" s="1"/>
  <c r="RGH470" i="5" s="1"/>
  <c r="RGJ470" i="5" s="1"/>
  <c r="RGL470" i="5" s="1"/>
  <c r="RGN470" i="5" s="1"/>
  <c r="RGP470" i="5" s="1"/>
  <c r="RGR470" i="5" s="1"/>
  <c r="RGT470" i="5" s="1"/>
  <c r="RGV470" i="5" s="1"/>
  <c r="RGX470" i="5" s="1"/>
  <c r="RGZ470" i="5" s="1"/>
  <c r="RHB470" i="5" s="1"/>
  <c r="RHD470" i="5" s="1"/>
  <c r="RHF470" i="5" s="1"/>
  <c r="RHH470" i="5" s="1"/>
  <c r="RHJ470" i="5" s="1"/>
  <c r="RHL470" i="5" s="1"/>
  <c r="RHN470" i="5" s="1"/>
  <c r="RHP470" i="5" s="1"/>
  <c r="RHR470" i="5" s="1"/>
  <c r="RHT470" i="5" s="1"/>
  <c r="RHV470" i="5" s="1"/>
  <c r="RHX470" i="5" s="1"/>
  <c r="RHZ470" i="5" s="1"/>
  <c r="RIB470" i="5" s="1"/>
  <c r="RID470" i="5" s="1"/>
  <c r="RIF470" i="5" s="1"/>
  <c r="RIH470" i="5" s="1"/>
  <c r="RIJ470" i="5" s="1"/>
  <c r="RIL470" i="5" s="1"/>
  <c r="RIN470" i="5" s="1"/>
  <c r="RIP470" i="5" s="1"/>
  <c r="RIR470" i="5" s="1"/>
  <c r="RIT470" i="5" s="1"/>
  <c r="RIV470" i="5" s="1"/>
  <c r="RIX470" i="5" s="1"/>
  <c r="RIZ470" i="5" s="1"/>
  <c r="RJB470" i="5" s="1"/>
  <c r="RJD470" i="5" s="1"/>
  <c r="RJF470" i="5" s="1"/>
  <c r="RJH470" i="5" s="1"/>
  <c r="RJJ470" i="5" s="1"/>
  <c r="RJL470" i="5" s="1"/>
  <c r="RJN470" i="5" s="1"/>
  <c r="RJP470" i="5" s="1"/>
  <c r="RJR470" i="5" s="1"/>
  <c r="RJT470" i="5" s="1"/>
  <c r="RJV470" i="5" s="1"/>
  <c r="RJX470" i="5" s="1"/>
  <c r="RJZ470" i="5" s="1"/>
  <c r="RKB470" i="5" s="1"/>
  <c r="RKD470" i="5" s="1"/>
  <c r="RKF470" i="5" s="1"/>
  <c r="RKH470" i="5" s="1"/>
  <c r="RKJ470" i="5" s="1"/>
  <c r="RKL470" i="5" s="1"/>
  <c r="RKN470" i="5" s="1"/>
  <c r="RKP470" i="5" s="1"/>
  <c r="RKR470" i="5" s="1"/>
  <c r="RKT470" i="5" s="1"/>
  <c r="RKV470" i="5" s="1"/>
  <c r="RKX470" i="5" s="1"/>
  <c r="RKZ470" i="5" s="1"/>
  <c r="RLB470" i="5" s="1"/>
  <c r="RLD470" i="5" s="1"/>
  <c r="RLF470" i="5" s="1"/>
  <c r="RLH470" i="5" s="1"/>
  <c r="RLJ470" i="5" s="1"/>
  <c r="RLL470" i="5" s="1"/>
  <c r="RLN470" i="5" s="1"/>
  <c r="RLP470" i="5" s="1"/>
  <c r="RLR470" i="5" s="1"/>
  <c r="RLT470" i="5" s="1"/>
  <c r="RLV470" i="5" s="1"/>
  <c r="RLX470" i="5" s="1"/>
  <c r="RLZ470" i="5" s="1"/>
  <c r="RMB470" i="5" s="1"/>
  <c r="RMD470" i="5" s="1"/>
  <c r="RMF470" i="5" s="1"/>
  <c r="RMH470" i="5" s="1"/>
  <c r="RMJ470" i="5" s="1"/>
  <c r="RML470" i="5" s="1"/>
  <c r="RMN470" i="5" s="1"/>
  <c r="RMP470" i="5" s="1"/>
  <c r="RMR470" i="5" s="1"/>
  <c r="RMT470" i="5" s="1"/>
  <c r="RMV470" i="5" s="1"/>
  <c r="RMX470" i="5" s="1"/>
  <c r="RMZ470" i="5" s="1"/>
  <c r="RNB470" i="5" s="1"/>
  <c r="RND470" i="5" s="1"/>
  <c r="RNF470" i="5" s="1"/>
  <c r="RNH470" i="5" s="1"/>
  <c r="RNJ470" i="5" s="1"/>
  <c r="RNL470" i="5" s="1"/>
  <c r="RNN470" i="5" s="1"/>
  <c r="RNP470" i="5" s="1"/>
  <c r="RNR470" i="5" s="1"/>
  <c r="RNT470" i="5" s="1"/>
  <c r="RNV470" i="5" s="1"/>
  <c r="RNX470" i="5" s="1"/>
  <c r="RNZ470" i="5" s="1"/>
  <c r="ROB470" i="5" s="1"/>
  <c r="ROD470" i="5" s="1"/>
  <c r="ROF470" i="5" s="1"/>
  <c r="ROH470" i="5" s="1"/>
  <c r="ROJ470" i="5" s="1"/>
  <c r="ROL470" i="5" s="1"/>
  <c r="RON470" i="5" s="1"/>
  <c r="ROP470" i="5" s="1"/>
  <c r="ROR470" i="5" s="1"/>
  <c r="ROT470" i="5" s="1"/>
  <c r="ROV470" i="5" s="1"/>
  <c r="ROX470" i="5" s="1"/>
  <c r="ROZ470" i="5" s="1"/>
  <c r="RPB470" i="5" s="1"/>
  <c r="RPD470" i="5" s="1"/>
  <c r="RPF470" i="5" s="1"/>
  <c r="RPH470" i="5" s="1"/>
  <c r="RPJ470" i="5" s="1"/>
  <c r="RPL470" i="5" s="1"/>
  <c r="RPN470" i="5" s="1"/>
  <c r="RPP470" i="5" s="1"/>
  <c r="RPR470" i="5" s="1"/>
  <c r="RPT470" i="5" s="1"/>
  <c r="RPV470" i="5" s="1"/>
  <c r="RPX470" i="5" s="1"/>
  <c r="RPZ470" i="5" s="1"/>
  <c r="RQB470" i="5" s="1"/>
  <c r="RQD470" i="5" s="1"/>
  <c r="RQF470" i="5" s="1"/>
  <c r="RQH470" i="5" s="1"/>
  <c r="RQJ470" i="5" s="1"/>
  <c r="RQL470" i="5" s="1"/>
  <c r="RQN470" i="5" s="1"/>
  <c r="RQP470" i="5" s="1"/>
  <c r="RQR470" i="5" s="1"/>
  <c r="RQT470" i="5" s="1"/>
  <c r="RQV470" i="5" s="1"/>
  <c r="RQX470" i="5" s="1"/>
  <c r="RQZ470" i="5" s="1"/>
  <c r="RRB470" i="5" s="1"/>
  <c r="RRD470" i="5" s="1"/>
  <c r="RRF470" i="5" s="1"/>
  <c r="RRH470" i="5" s="1"/>
  <c r="RRJ470" i="5" s="1"/>
  <c r="RRL470" i="5" s="1"/>
  <c r="RRN470" i="5" s="1"/>
  <c r="RRP470" i="5" s="1"/>
  <c r="RRR470" i="5" s="1"/>
  <c r="RRT470" i="5" s="1"/>
  <c r="RRV470" i="5" s="1"/>
  <c r="RRX470" i="5" s="1"/>
  <c r="RRZ470" i="5" s="1"/>
  <c r="RSB470" i="5" s="1"/>
  <c r="RSD470" i="5" s="1"/>
  <c r="RSF470" i="5" s="1"/>
  <c r="RSH470" i="5" s="1"/>
  <c r="RSJ470" i="5" s="1"/>
  <c r="RSL470" i="5" s="1"/>
  <c r="RSN470" i="5" s="1"/>
  <c r="RSP470" i="5" s="1"/>
  <c r="RSR470" i="5" s="1"/>
  <c r="RST470" i="5" s="1"/>
  <c r="RSV470" i="5" s="1"/>
  <c r="RSX470" i="5" s="1"/>
  <c r="RSZ470" i="5" s="1"/>
  <c r="RTB470" i="5" s="1"/>
  <c r="RTD470" i="5" s="1"/>
  <c r="RTF470" i="5" s="1"/>
  <c r="RTH470" i="5" s="1"/>
  <c r="RTJ470" i="5" s="1"/>
  <c r="RTL470" i="5" s="1"/>
  <c r="RTN470" i="5" s="1"/>
  <c r="RTP470" i="5" s="1"/>
  <c r="RTR470" i="5" s="1"/>
  <c r="RTT470" i="5" s="1"/>
  <c r="RTV470" i="5" s="1"/>
  <c r="RTX470" i="5" s="1"/>
  <c r="RTZ470" i="5" s="1"/>
  <c r="RUB470" i="5" s="1"/>
  <c r="RUD470" i="5" s="1"/>
  <c r="RUF470" i="5" s="1"/>
  <c r="RUH470" i="5" s="1"/>
  <c r="RUJ470" i="5" s="1"/>
  <c r="RUL470" i="5" s="1"/>
  <c r="RUN470" i="5" s="1"/>
  <c r="RUP470" i="5" s="1"/>
  <c r="RUR470" i="5" s="1"/>
  <c r="RUT470" i="5" s="1"/>
  <c r="RUV470" i="5" s="1"/>
  <c r="RUX470" i="5" s="1"/>
  <c r="RUZ470" i="5" s="1"/>
  <c r="RVB470" i="5" s="1"/>
  <c r="RVD470" i="5" s="1"/>
  <c r="RVF470" i="5" s="1"/>
  <c r="RVH470" i="5" s="1"/>
  <c r="RVJ470" i="5" s="1"/>
  <c r="RVL470" i="5" s="1"/>
  <c r="RVN470" i="5" s="1"/>
  <c r="RVP470" i="5" s="1"/>
  <c r="RVR470" i="5" s="1"/>
  <c r="RVT470" i="5" s="1"/>
  <c r="RVV470" i="5" s="1"/>
  <c r="RVX470" i="5" s="1"/>
  <c r="RVZ470" i="5" s="1"/>
  <c r="RWB470" i="5" s="1"/>
  <c r="RWD470" i="5" s="1"/>
  <c r="RWF470" i="5" s="1"/>
  <c r="RWH470" i="5" s="1"/>
  <c r="RWJ470" i="5" s="1"/>
  <c r="RWL470" i="5" s="1"/>
  <c r="RWN470" i="5" s="1"/>
  <c r="RWP470" i="5" s="1"/>
  <c r="RWR470" i="5" s="1"/>
  <c r="RWT470" i="5" s="1"/>
  <c r="RWV470" i="5" s="1"/>
  <c r="RWX470" i="5" s="1"/>
  <c r="RWZ470" i="5" s="1"/>
  <c r="RXB470" i="5" s="1"/>
  <c r="RXD470" i="5" s="1"/>
  <c r="RXF470" i="5" s="1"/>
  <c r="RXH470" i="5" s="1"/>
  <c r="RXJ470" i="5" s="1"/>
  <c r="RXL470" i="5" s="1"/>
  <c r="RXN470" i="5" s="1"/>
  <c r="RXP470" i="5" s="1"/>
  <c r="RXR470" i="5" s="1"/>
  <c r="RXT470" i="5" s="1"/>
  <c r="RXV470" i="5" s="1"/>
  <c r="RXX470" i="5" s="1"/>
  <c r="RXZ470" i="5" s="1"/>
  <c r="RYB470" i="5" s="1"/>
  <c r="RYD470" i="5" s="1"/>
  <c r="RYF470" i="5" s="1"/>
  <c r="RYH470" i="5" s="1"/>
  <c r="RYJ470" i="5" s="1"/>
  <c r="RYL470" i="5" s="1"/>
  <c r="RYN470" i="5" s="1"/>
  <c r="RYP470" i="5" s="1"/>
  <c r="RYR470" i="5" s="1"/>
  <c r="RYT470" i="5" s="1"/>
  <c r="RYV470" i="5" s="1"/>
  <c r="RYX470" i="5" s="1"/>
  <c r="RYZ470" i="5" s="1"/>
  <c r="RZB470" i="5" s="1"/>
  <c r="RZD470" i="5" s="1"/>
  <c r="RZF470" i="5" s="1"/>
  <c r="RZH470" i="5" s="1"/>
  <c r="RZJ470" i="5" s="1"/>
  <c r="RZL470" i="5" s="1"/>
  <c r="RZN470" i="5" s="1"/>
  <c r="RZP470" i="5" s="1"/>
  <c r="RZR470" i="5" s="1"/>
  <c r="RZT470" i="5" s="1"/>
  <c r="RZV470" i="5" s="1"/>
  <c r="RZX470" i="5" s="1"/>
  <c r="RZZ470" i="5" s="1"/>
  <c r="SAB470" i="5" s="1"/>
  <c r="SAD470" i="5" s="1"/>
  <c r="SAF470" i="5" s="1"/>
  <c r="SAH470" i="5" s="1"/>
  <c r="SAJ470" i="5" s="1"/>
  <c r="SAL470" i="5" s="1"/>
  <c r="SAN470" i="5" s="1"/>
  <c r="SAP470" i="5" s="1"/>
  <c r="SAR470" i="5" s="1"/>
  <c r="SAT470" i="5" s="1"/>
  <c r="SAV470" i="5" s="1"/>
  <c r="SAX470" i="5" s="1"/>
  <c r="SAZ470" i="5" s="1"/>
  <c r="SBB470" i="5" s="1"/>
  <c r="SBD470" i="5" s="1"/>
  <c r="SBF470" i="5" s="1"/>
  <c r="SBH470" i="5" s="1"/>
  <c r="SBJ470" i="5" s="1"/>
  <c r="SBL470" i="5" s="1"/>
  <c r="SBN470" i="5" s="1"/>
  <c r="SBP470" i="5" s="1"/>
  <c r="SBR470" i="5" s="1"/>
  <c r="SBT470" i="5" s="1"/>
  <c r="SBV470" i="5" s="1"/>
  <c r="SBX470" i="5" s="1"/>
  <c r="SBZ470" i="5" s="1"/>
  <c r="SCB470" i="5" s="1"/>
  <c r="SCD470" i="5" s="1"/>
  <c r="SCF470" i="5" s="1"/>
  <c r="SCH470" i="5" s="1"/>
  <c r="SCJ470" i="5" s="1"/>
  <c r="SCL470" i="5" s="1"/>
  <c r="SCN470" i="5" s="1"/>
  <c r="SCP470" i="5" s="1"/>
  <c r="SCR470" i="5" s="1"/>
  <c r="SCT470" i="5" s="1"/>
  <c r="SCV470" i="5" s="1"/>
  <c r="SCX470" i="5" s="1"/>
  <c r="SCZ470" i="5" s="1"/>
  <c r="SDB470" i="5" s="1"/>
  <c r="SDD470" i="5" s="1"/>
  <c r="SDF470" i="5" s="1"/>
  <c r="SDH470" i="5" s="1"/>
  <c r="SDJ470" i="5" s="1"/>
  <c r="SDL470" i="5" s="1"/>
  <c r="SDN470" i="5" s="1"/>
  <c r="SDP470" i="5" s="1"/>
  <c r="SDR470" i="5" s="1"/>
  <c r="SDT470" i="5" s="1"/>
  <c r="SDV470" i="5" s="1"/>
  <c r="SDX470" i="5" s="1"/>
  <c r="SDZ470" i="5" s="1"/>
  <c r="SEB470" i="5" s="1"/>
  <c r="SED470" i="5" s="1"/>
  <c r="SEF470" i="5" s="1"/>
  <c r="SEH470" i="5" s="1"/>
  <c r="SEJ470" i="5" s="1"/>
  <c r="SEL470" i="5" s="1"/>
  <c r="SEN470" i="5" s="1"/>
  <c r="SEP470" i="5" s="1"/>
  <c r="SER470" i="5" s="1"/>
  <c r="SET470" i="5" s="1"/>
  <c r="SEV470" i="5" s="1"/>
  <c r="SEX470" i="5" s="1"/>
  <c r="SEZ470" i="5" s="1"/>
  <c r="SFB470" i="5" s="1"/>
  <c r="SFD470" i="5" s="1"/>
  <c r="SFF470" i="5" s="1"/>
  <c r="SFH470" i="5" s="1"/>
  <c r="SFJ470" i="5" s="1"/>
  <c r="SFL470" i="5" s="1"/>
  <c r="SFN470" i="5" s="1"/>
  <c r="SFP470" i="5" s="1"/>
  <c r="SFR470" i="5" s="1"/>
  <c r="SFT470" i="5" s="1"/>
  <c r="SFV470" i="5" s="1"/>
  <c r="SFX470" i="5" s="1"/>
  <c r="SFZ470" i="5" s="1"/>
  <c r="SGB470" i="5" s="1"/>
  <c r="SGD470" i="5" s="1"/>
  <c r="SGF470" i="5" s="1"/>
  <c r="SGH470" i="5" s="1"/>
  <c r="SGJ470" i="5" s="1"/>
  <c r="SGL470" i="5" s="1"/>
  <c r="SGN470" i="5" s="1"/>
  <c r="SGP470" i="5" s="1"/>
  <c r="SGR470" i="5" s="1"/>
  <c r="SGT470" i="5" s="1"/>
  <c r="SGV470" i="5" s="1"/>
  <c r="SGX470" i="5" s="1"/>
  <c r="SGZ470" i="5" s="1"/>
  <c r="SHB470" i="5" s="1"/>
  <c r="SHD470" i="5" s="1"/>
  <c r="SHF470" i="5" s="1"/>
  <c r="SHH470" i="5" s="1"/>
  <c r="SHJ470" i="5" s="1"/>
  <c r="SHL470" i="5" s="1"/>
  <c r="SHN470" i="5" s="1"/>
  <c r="SHP470" i="5" s="1"/>
  <c r="SHR470" i="5" s="1"/>
  <c r="SHT470" i="5" s="1"/>
  <c r="SHV470" i="5" s="1"/>
  <c r="SHX470" i="5" s="1"/>
  <c r="SHZ470" i="5" s="1"/>
  <c r="SIB470" i="5" s="1"/>
  <c r="SID470" i="5" s="1"/>
  <c r="SIF470" i="5" s="1"/>
  <c r="SIH470" i="5" s="1"/>
  <c r="SIJ470" i="5" s="1"/>
  <c r="SIL470" i="5" s="1"/>
  <c r="SIN470" i="5" s="1"/>
  <c r="SIP470" i="5" s="1"/>
  <c r="SIR470" i="5" s="1"/>
  <c r="SIT470" i="5" s="1"/>
  <c r="SIV470" i="5" s="1"/>
  <c r="SIX470" i="5" s="1"/>
  <c r="SIZ470" i="5" s="1"/>
  <c r="SJB470" i="5" s="1"/>
  <c r="SJD470" i="5" s="1"/>
  <c r="SJF470" i="5" s="1"/>
  <c r="SJH470" i="5" s="1"/>
  <c r="SJJ470" i="5" s="1"/>
  <c r="SJL470" i="5" s="1"/>
  <c r="SJN470" i="5" s="1"/>
  <c r="SJP470" i="5" s="1"/>
  <c r="SJR470" i="5" s="1"/>
  <c r="SJT470" i="5" s="1"/>
  <c r="SJV470" i="5" s="1"/>
  <c r="SJX470" i="5" s="1"/>
  <c r="SJZ470" i="5" s="1"/>
  <c r="SKB470" i="5" s="1"/>
  <c r="SKD470" i="5" s="1"/>
  <c r="SKF470" i="5" s="1"/>
  <c r="SKH470" i="5" s="1"/>
  <c r="SKJ470" i="5" s="1"/>
  <c r="SKL470" i="5" s="1"/>
  <c r="SKN470" i="5" s="1"/>
  <c r="SKP470" i="5" s="1"/>
  <c r="SKR470" i="5" s="1"/>
  <c r="SKT470" i="5" s="1"/>
  <c r="SKV470" i="5" s="1"/>
  <c r="SKX470" i="5" s="1"/>
  <c r="SKZ470" i="5" s="1"/>
  <c r="SLB470" i="5" s="1"/>
  <c r="SLD470" i="5" s="1"/>
  <c r="SLF470" i="5" s="1"/>
  <c r="SLH470" i="5" s="1"/>
  <c r="SLJ470" i="5" s="1"/>
  <c r="SLL470" i="5" s="1"/>
  <c r="SLN470" i="5" s="1"/>
  <c r="SLP470" i="5" s="1"/>
  <c r="SLR470" i="5" s="1"/>
  <c r="SLT470" i="5" s="1"/>
  <c r="SLV470" i="5" s="1"/>
  <c r="SLX470" i="5" s="1"/>
  <c r="SLZ470" i="5" s="1"/>
  <c r="SMB470" i="5" s="1"/>
  <c r="SMD470" i="5" s="1"/>
  <c r="SMF470" i="5" s="1"/>
  <c r="SMH470" i="5" s="1"/>
  <c r="SMJ470" i="5" s="1"/>
  <c r="SML470" i="5" s="1"/>
  <c r="SMN470" i="5" s="1"/>
  <c r="SMP470" i="5" s="1"/>
  <c r="SMR470" i="5" s="1"/>
  <c r="SMT470" i="5" s="1"/>
  <c r="SMV470" i="5" s="1"/>
  <c r="SMX470" i="5" s="1"/>
  <c r="SMZ470" i="5" s="1"/>
  <c r="SNB470" i="5" s="1"/>
  <c r="SND470" i="5" s="1"/>
  <c r="SNF470" i="5" s="1"/>
  <c r="SNH470" i="5" s="1"/>
  <c r="SNJ470" i="5" s="1"/>
  <c r="SNL470" i="5" s="1"/>
  <c r="SNN470" i="5" s="1"/>
  <c r="SNP470" i="5" s="1"/>
  <c r="SNR470" i="5" s="1"/>
  <c r="SNT470" i="5" s="1"/>
  <c r="SNV470" i="5" s="1"/>
  <c r="SNX470" i="5" s="1"/>
  <c r="SNZ470" i="5" s="1"/>
  <c r="SOB470" i="5" s="1"/>
  <c r="SOD470" i="5" s="1"/>
  <c r="SOF470" i="5" s="1"/>
  <c r="SOH470" i="5" s="1"/>
  <c r="SOJ470" i="5" s="1"/>
  <c r="SOL470" i="5" s="1"/>
  <c r="SON470" i="5" s="1"/>
  <c r="SOP470" i="5" s="1"/>
  <c r="SOR470" i="5" s="1"/>
  <c r="SOT470" i="5" s="1"/>
  <c r="SOV470" i="5" s="1"/>
  <c r="SOX470" i="5" s="1"/>
  <c r="SOZ470" i="5" s="1"/>
  <c r="SPB470" i="5" s="1"/>
  <c r="SPD470" i="5" s="1"/>
  <c r="SPF470" i="5" s="1"/>
  <c r="SPH470" i="5" s="1"/>
  <c r="SPJ470" i="5" s="1"/>
  <c r="SPL470" i="5" s="1"/>
  <c r="SPN470" i="5" s="1"/>
  <c r="SPP470" i="5" s="1"/>
  <c r="SPR470" i="5" s="1"/>
  <c r="SPT470" i="5" s="1"/>
  <c r="SPV470" i="5" s="1"/>
  <c r="SPX470" i="5" s="1"/>
  <c r="SPZ470" i="5" s="1"/>
  <c r="SQB470" i="5" s="1"/>
  <c r="SQD470" i="5" s="1"/>
  <c r="SQF470" i="5" s="1"/>
  <c r="SQH470" i="5" s="1"/>
  <c r="SQJ470" i="5" s="1"/>
  <c r="SQL470" i="5" s="1"/>
  <c r="SQN470" i="5" s="1"/>
  <c r="SQP470" i="5" s="1"/>
  <c r="SQR470" i="5" s="1"/>
  <c r="SQT470" i="5" s="1"/>
  <c r="SQV470" i="5" s="1"/>
  <c r="SQX470" i="5" s="1"/>
  <c r="SQZ470" i="5" s="1"/>
  <c r="SRB470" i="5" s="1"/>
  <c r="SRD470" i="5" s="1"/>
  <c r="SRF470" i="5" s="1"/>
  <c r="SRH470" i="5" s="1"/>
  <c r="SRJ470" i="5" s="1"/>
  <c r="SRL470" i="5" s="1"/>
  <c r="SRN470" i="5" s="1"/>
  <c r="SRP470" i="5" s="1"/>
  <c r="SRR470" i="5" s="1"/>
  <c r="SRT470" i="5" s="1"/>
  <c r="SRV470" i="5" s="1"/>
  <c r="SRX470" i="5" s="1"/>
  <c r="SRZ470" i="5" s="1"/>
  <c r="SSB470" i="5" s="1"/>
  <c r="SSD470" i="5" s="1"/>
  <c r="SSF470" i="5" s="1"/>
  <c r="SSH470" i="5" s="1"/>
  <c r="SSJ470" i="5" s="1"/>
  <c r="SSL470" i="5" s="1"/>
  <c r="SSN470" i="5" s="1"/>
  <c r="SSP470" i="5" s="1"/>
  <c r="SSR470" i="5" s="1"/>
  <c r="SST470" i="5" s="1"/>
  <c r="SSV470" i="5" s="1"/>
  <c r="SSX470" i="5" s="1"/>
  <c r="SSZ470" i="5" s="1"/>
  <c r="STB470" i="5" s="1"/>
  <c r="STD470" i="5" s="1"/>
  <c r="STF470" i="5" s="1"/>
  <c r="STH470" i="5" s="1"/>
  <c r="STJ470" i="5" s="1"/>
  <c r="STL470" i="5" s="1"/>
  <c r="STN470" i="5" s="1"/>
  <c r="STP470" i="5" s="1"/>
  <c r="STR470" i="5" s="1"/>
  <c r="STT470" i="5" s="1"/>
  <c r="STV470" i="5" s="1"/>
  <c r="STX470" i="5" s="1"/>
  <c r="STZ470" i="5" s="1"/>
  <c r="SUB470" i="5" s="1"/>
  <c r="SUD470" i="5" s="1"/>
  <c r="SUF470" i="5" s="1"/>
  <c r="SUH470" i="5" s="1"/>
  <c r="SUJ470" i="5" s="1"/>
  <c r="SUL470" i="5" s="1"/>
  <c r="SUN470" i="5" s="1"/>
  <c r="SUP470" i="5" s="1"/>
  <c r="SUR470" i="5" s="1"/>
  <c r="SUT470" i="5" s="1"/>
  <c r="SUV470" i="5" s="1"/>
  <c r="SUX470" i="5" s="1"/>
  <c r="SUZ470" i="5" s="1"/>
  <c r="SVB470" i="5" s="1"/>
  <c r="SVD470" i="5" s="1"/>
  <c r="SVF470" i="5" s="1"/>
  <c r="SVH470" i="5" s="1"/>
  <c r="SVJ470" i="5" s="1"/>
  <c r="SVL470" i="5" s="1"/>
  <c r="SVN470" i="5" s="1"/>
  <c r="SVP470" i="5" s="1"/>
  <c r="SVR470" i="5" s="1"/>
  <c r="SVT470" i="5" s="1"/>
  <c r="SVV470" i="5" s="1"/>
  <c r="SVX470" i="5" s="1"/>
  <c r="SVZ470" i="5" s="1"/>
  <c r="SWB470" i="5" s="1"/>
  <c r="SWD470" i="5" s="1"/>
  <c r="SWF470" i="5" s="1"/>
  <c r="SWH470" i="5" s="1"/>
  <c r="SWJ470" i="5" s="1"/>
  <c r="SWL470" i="5" s="1"/>
  <c r="SWN470" i="5" s="1"/>
  <c r="SWP470" i="5" s="1"/>
  <c r="SWR470" i="5" s="1"/>
  <c r="SWT470" i="5" s="1"/>
  <c r="SWV470" i="5" s="1"/>
  <c r="SWX470" i="5" s="1"/>
  <c r="SWZ470" i="5" s="1"/>
  <c r="SXB470" i="5" s="1"/>
  <c r="SXD470" i="5" s="1"/>
  <c r="SXF470" i="5" s="1"/>
  <c r="SXH470" i="5" s="1"/>
  <c r="SXJ470" i="5" s="1"/>
  <c r="SXL470" i="5" s="1"/>
  <c r="SXN470" i="5" s="1"/>
  <c r="SXP470" i="5" s="1"/>
  <c r="SXR470" i="5" s="1"/>
  <c r="SXT470" i="5" s="1"/>
  <c r="SXV470" i="5" s="1"/>
  <c r="SXX470" i="5" s="1"/>
  <c r="SXZ470" i="5" s="1"/>
  <c r="SYB470" i="5" s="1"/>
  <c r="SYD470" i="5" s="1"/>
  <c r="SYF470" i="5" s="1"/>
  <c r="SYH470" i="5" s="1"/>
  <c r="SYJ470" i="5" s="1"/>
  <c r="SYL470" i="5" s="1"/>
  <c r="SYN470" i="5" s="1"/>
  <c r="SYP470" i="5" s="1"/>
  <c r="SYR470" i="5" s="1"/>
  <c r="SYT470" i="5" s="1"/>
  <c r="SYV470" i="5" s="1"/>
  <c r="SYX470" i="5" s="1"/>
  <c r="SYZ470" i="5" s="1"/>
  <c r="SZB470" i="5" s="1"/>
  <c r="SZD470" i="5" s="1"/>
  <c r="SZF470" i="5" s="1"/>
  <c r="SZH470" i="5" s="1"/>
  <c r="SZJ470" i="5" s="1"/>
  <c r="SZL470" i="5" s="1"/>
  <c r="SZN470" i="5" s="1"/>
  <c r="SZP470" i="5" s="1"/>
  <c r="SZR470" i="5" s="1"/>
  <c r="SZT470" i="5" s="1"/>
  <c r="SZV470" i="5" s="1"/>
  <c r="SZX470" i="5" s="1"/>
  <c r="SZZ470" i="5" s="1"/>
  <c r="TAB470" i="5" s="1"/>
  <c r="TAD470" i="5" s="1"/>
  <c r="TAF470" i="5" s="1"/>
  <c r="TAH470" i="5" s="1"/>
  <c r="TAJ470" i="5" s="1"/>
  <c r="TAL470" i="5" s="1"/>
  <c r="TAN470" i="5" s="1"/>
  <c r="TAP470" i="5" s="1"/>
  <c r="TAR470" i="5" s="1"/>
  <c r="TAT470" i="5" s="1"/>
  <c r="TAV470" i="5" s="1"/>
  <c r="TAX470" i="5" s="1"/>
  <c r="TAZ470" i="5" s="1"/>
  <c r="TBB470" i="5" s="1"/>
  <c r="TBD470" i="5" s="1"/>
  <c r="TBF470" i="5" s="1"/>
  <c r="TBH470" i="5" s="1"/>
  <c r="TBJ470" i="5" s="1"/>
  <c r="TBL470" i="5" s="1"/>
  <c r="TBN470" i="5" s="1"/>
  <c r="TBP470" i="5" s="1"/>
  <c r="TBR470" i="5" s="1"/>
  <c r="TBT470" i="5" s="1"/>
  <c r="TBV470" i="5" s="1"/>
  <c r="TBX470" i="5" s="1"/>
  <c r="TBZ470" i="5" s="1"/>
  <c r="TCB470" i="5" s="1"/>
  <c r="TCD470" i="5" s="1"/>
  <c r="TCF470" i="5" s="1"/>
  <c r="TCH470" i="5" s="1"/>
  <c r="TCJ470" i="5" s="1"/>
  <c r="TCL470" i="5" s="1"/>
  <c r="TCN470" i="5" s="1"/>
  <c r="TCP470" i="5" s="1"/>
  <c r="TCR470" i="5" s="1"/>
  <c r="TCT470" i="5" s="1"/>
  <c r="TCV470" i="5" s="1"/>
  <c r="TCX470" i="5" s="1"/>
  <c r="TCZ470" i="5" s="1"/>
  <c r="TDB470" i="5" s="1"/>
  <c r="TDD470" i="5" s="1"/>
  <c r="TDF470" i="5" s="1"/>
  <c r="TDH470" i="5" s="1"/>
  <c r="TDJ470" i="5" s="1"/>
  <c r="TDL470" i="5" s="1"/>
  <c r="TDN470" i="5" s="1"/>
  <c r="TDP470" i="5" s="1"/>
  <c r="TDR470" i="5" s="1"/>
  <c r="TDT470" i="5" s="1"/>
  <c r="TDV470" i="5" s="1"/>
  <c r="TDX470" i="5" s="1"/>
  <c r="TDZ470" i="5" s="1"/>
  <c r="TEB470" i="5" s="1"/>
  <c r="TED470" i="5" s="1"/>
  <c r="TEF470" i="5" s="1"/>
  <c r="TEH470" i="5" s="1"/>
  <c r="TEJ470" i="5" s="1"/>
  <c r="TEL470" i="5" s="1"/>
  <c r="TEN470" i="5" s="1"/>
  <c r="TEP470" i="5" s="1"/>
  <c r="TER470" i="5" s="1"/>
  <c r="TET470" i="5" s="1"/>
  <c r="TEV470" i="5" s="1"/>
  <c r="TEX470" i="5" s="1"/>
  <c r="TEZ470" i="5" s="1"/>
  <c r="TFB470" i="5" s="1"/>
  <c r="TFD470" i="5" s="1"/>
  <c r="TFF470" i="5" s="1"/>
  <c r="TFH470" i="5" s="1"/>
  <c r="TFJ470" i="5" s="1"/>
  <c r="TFL470" i="5" s="1"/>
  <c r="TFN470" i="5" s="1"/>
  <c r="TFP470" i="5" s="1"/>
  <c r="TFR470" i="5" s="1"/>
  <c r="TFT470" i="5" s="1"/>
  <c r="TFV470" i="5" s="1"/>
  <c r="TFX470" i="5" s="1"/>
  <c r="TFZ470" i="5" s="1"/>
  <c r="TGB470" i="5" s="1"/>
  <c r="TGD470" i="5" s="1"/>
  <c r="TGF470" i="5" s="1"/>
  <c r="TGH470" i="5" s="1"/>
  <c r="TGJ470" i="5" s="1"/>
  <c r="TGL470" i="5" s="1"/>
  <c r="TGN470" i="5" s="1"/>
  <c r="TGP470" i="5" s="1"/>
  <c r="TGR470" i="5" s="1"/>
  <c r="TGT470" i="5" s="1"/>
  <c r="TGV470" i="5" s="1"/>
  <c r="TGX470" i="5" s="1"/>
  <c r="TGZ470" i="5" s="1"/>
  <c r="THB470" i="5" s="1"/>
  <c r="THD470" i="5" s="1"/>
  <c r="THF470" i="5" s="1"/>
  <c r="THH470" i="5" s="1"/>
  <c r="THJ470" i="5" s="1"/>
  <c r="THL470" i="5" s="1"/>
  <c r="THN470" i="5" s="1"/>
  <c r="THP470" i="5" s="1"/>
  <c r="THR470" i="5" s="1"/>
  <c r="THT470" i="5" s="1"/>
  <c r="THV470" i="5" s="1"/>
  <c r="THX470" i="5" s="1"/>
  <c r="THZ470" i="5" s="1"/>
  <c r="TIB470" i="5" s="1"/>
  <c r="TID470" i="5" s="1"/>
  <c r="TIF470" i="5" s="1"/>
  <c r="TIH470" i="5" s="1"/>
  <c r="TIJ470" i="5" s="1"/>
  <c r="TIL470" i="5" s="1"/>
  <c r="TIN470" i="5" s="1"/>
  <c r="TIP470" i="5" s="1"/>
  <c r="TIR470" i="5" s="1"/>
  <c r="TIT470" i="5" s="1"/>
  <c r="TIV470" i="5" s="1"/>
  <c r="TIX470" i="5" s="1"/>
  <c r="TIZ470" i="5" s="1"/>
  <c r="TJB470" i="5" s="1"/>
  <c r="TJD470" i="5" s="1"/>
  <c r="TJF470" i="5" s="1"/>
  <c r="TJH470" i="5" s="1"/>
  <c r="TJJ470" i="5" s="1"/>
  <c r="TJL470" i="5" s="1"/>
  <c r="TJN470" i="5" s="1"/>
  <c r="TJP470" i="5" s="1"/>
  <c r="TJR470" i="5" s="1"/>
  <c r="TJT470" i="5" s="1"/>
  <c r="TJV470" i="5" s="1"/>
  <c r="TJX470" i="5" s="1"/>
  <c r="TJZ470" i="5" s="1"/>
  <c r="TKB470" i="5" s="1"/>
  <c r="TKD470" i="5" s="1"/>
  <c r="TKF470" i="5" s="1"/>
  <c r="TKH470" i="5" s="1"/>
  <c r="TKJ470" i="5" s="1"/>
  <c r="TKL470" i="5" s="1"/>
  <c r="TKN470" i="5" s="1"/>
  <c r="TKP470" i="5" s="1"/>
  <c r="TKR470" i="5" s="1"/>
  <c r="TKT470" i="5" s="1"/>
  <c r="TKV470" i="5" s="1"/>
  <c r="TKX470" i="5" s="1"/>
  <c r="TKZ470" i="5" s="1"/>
  <c r="TLB470" i="5" s="1"/>
  <c r="TLD470" i="5" s="1"/>
  <c r="TLF470" i="5" s="1"/>
  <c r="TLH470" i="5" s="1"/>
  <c r="TLJ470" i="5" s="1"/>
  <c r="TLL470" i="5" s="1"/>
  <c r="TLN470" i="5" s="1"/>
  <c r="TLP470" i="5" s="1"/>
  <c r="TLR470" i="5" s="1"/>
  <c r="TLT470" i="5" s="1"/>
  <c r="TLV470" i="5" s="1"/>
  <c r="TLX470" i="5" s="1"/>
  <c r="TLZ470" i="5" s="1"/>
  <c r="TMB470" i="5" s="1"/>
  <c r="TMD470" i="5" s="1"/>
  <c r="TMF470" i="5" s="1"/>
  <c r="TMH470" i="5" s="1"/>
  <c r="TMJ470" i="5" s="1"/>
  <c r="TML470" i="5" s="1"/>
  <c r="TMN470" i="5" s="1"/>
  <c r="TMP470" i="5" s="1"/>
  <c r="TMR470" i="5" s="1"/>
  <c r="TMT470" i="5" s="1"/>
  <c r="TMV470" i="5" s="1"/>
  <c r="TMX470" i="5" s="1"/>
  <c r="TMZ470" i="5" s="1"/>
  <c r="TNB470" i="5" s="1"/>
  <c r="TND470" i="5" s="1"/>
  <c r="TNF470" i="5" s="1"/>
  <c r="TNH470" i="5" s="1"/>
  <c r="TNJ470" i="5" s="1"/>
  <c r="TNL470" i="5" s="1"/>
  <c r="TNN470" i="5" s="1"/>
  <c r="TNP470" i="5" s="1"/>
  <c r="TNR470" i="5" s="1"/>
  <c r="TNT470" i="5" s="1"/>
  <c r="TNV470" i="5" s="1"/>
  <c r="TNX470" i="5" s="1"/>
  <c r="TNZ470" i="5" s="1"/>
  <c r="TOB470" i="5" s="1"/>
  <c r="TOD470" i="5" s="1"/>
  <c r="TOF470" i="5" s="1"/>
  <c r="TOH470" i="5" s="1"/>
  <c r="TOJ470" i="5" s="1"/>
  <c r="TOL470" i="5" s="1"/>
  <c r="TON470" i="5" s="1"/>
  <c r="TOP470" i="5" s="1"/>
  <c r="TOR470" i="5" s="1"/>
  <c r="TOT470" i="5" s="1"/>
  <c r="TOV470" i="5" s="1"/>
  <c r="TOX470" i="5" s="1"/>
  <c r="TOZ470" i="5" s="1"/>
  <c r="TPB470" i="5" s="1"/>
  <c r="TPD470" i="5" s="1"/>
  <c r="TPF470" i="5" s="1"/>
  <c r="TPH470" i="5" s="1"/>
  <c r="TPJ470" i="5" s="1"/>
  <c r="TPL470" i="5" s="1"/>
  <c r="TPN470" i="5" s="1"/>
  <c r="TPP470" i="5" s="1"/>
  <c r="TPR470" i="5" s="1"/>
  <c r="TPT470" i="5" s="1"/>
  <c r="TPV470" i="5" s="1"/>
  <c r="TPX470" i="5" s="1"/>
  <c r="TPZ470" i="5" s="1"/>
  <c r="TQB470" i="5" s="1"/>
  <c r="TQD470" i="5" s="1"/>
  <c r="TQF470" i="5" s="1"/>
  <c r="TQH470" i="5" s="1"/>
  <c r="TQJ470" i="5" s="1"/>
  <c r="TQL470" i="5" s="1"/>
  <c r="TQN470" i="5" s="1"/>
  <c r="TQP470" i="5" s="1"/>
  <c r="TQR470" i="5" s="1"/>
  <c r="TQT470" i="5" s="1"/>
  <c r="TQV470" i="5" s="1"/>
  <c r="TQX470" i="5" s="1"/>
  <c r="TQZ470" i="5" s="1"/>
  <c r="TRB470" i="5" s="1"/>
  <c r="TRD470" i="5" s="1"/>
  <c r="TRF470" i="5" s="1"/>
  <c r="TRH470" i="5" s="1"/>
  <c r="TRJ470" i="5" s="1"/>
  <c r="TRL470" i="5" s="1"/>
  <c r="TRN470" i="5" s="1"/>
  <c r="TRP470" i="5" s="1"/>
  <c r="TRR470" i="5" s="1"/>
  <c r="TRT470" i="5" s="1"/>
  <c r="TRV470" i="5" s="1"/>
  <c r="TRX470" i="5" s="1"/>
  <c r="TRZ470" i="5" s="1"/>
  <c r="TSB470" i="5" s="1"/>
  <c r="TSD470" i="5" s="1"/>
  <c r="TSF470" i="5" s="1"/>
  <c r="TSH470" i="5" s="1"/>
  <c r="TSJ470" i="5" s="1"/>
  <c r="TSL470" i="5" s="1"/>
  <c r="TSN470" i="5" s="1"/>
  <c r="TSP470" i="5" s="1"/>
  <c r="TSR470" i="5" s="1"/>
  <c r="TST470" i="5" s="1"/>
  <c r="TSV470" i="5" s="1"/>
  <c r="TSX470" i="5" s="1"/>
  <c r="TSZ470" i="5" s="1"/>
  <c r="TTB470" i="5" s="1"/>
  <c r="TTD470" i="5" s="1"/>
  <c r="TTF470" i="5" s="1"/>
  <c r="TTH470" i="5" s="1"/>
  <c r="TTJ470" i="5" s="1"/>
  <c r="TTL470" i="5" s="1"/>
  <c r="TTN470" i="5" s="1"/>
  <c r="TTP470" i="5" s="1"/>
  <c r="TTR470" i="5" s="1"/>
  <c r="TTT470" i="5" s="1"/>
  <c r="TTV470" i="5" s="1"/>
  <c r="TTX470" i="5" s="1"/>
  <c r="TTZ470" i="5" s="1"/>
  <c r="TUB470" i="5" s="1"/>
  <c r="TUD470" i="5" s="1"/>
  <c r="TUF470" i="5" s="1"/>
  <c r="TUH470" i="5" s="1"/>
  <c r="TUJ470" i="5" s="1"/>
  <c r="TUL470" i="5" s="1"/>
  <c r="TUN470" i="5" s="1"/>
  <c r="TUP470" i="5" s="1"/>
  <c r="TUR470" i="5" s="1"/>
  <c r="TUT470" i="5" s="1"/>
  <c r="TUV470" i="5" s="1"/>
  <c r="TUX470" i="5" s="1"/>
  <c r="TUZ470" i="5" s="1"/>
  <c r="TVB470" i="5" s="1"/>
  <c r="TVD470" i="5" s="1"/>
  <c r="TVF470" i="5" s="1"/>
  <c r="TVH470" i="5" s="1"/>
  <c r="TVJ470" i="5" s="1"/>
  <c r="TVL470" i="5" s="1"/>
  <c r="TVN470" i="5" s="1"/>
  <c r="TVP470" i="5" s="1"/>
  <c r="TVR470" i="5" s="1"/>
  <c r="TVT470" i="5" s="1"/>
  <c r="TVV470" i="5" s="1"/>
  <c r="TVX470" i="5" s="1"/>
  <c r="TVZ470" i="5" s="1"/>
  <c r="TWB470" i="5" s="1"/>
  <c r="TWD470" i="5" s="1"/>
  <c r="TWF470" i="5" s="1"/>
  <c r="TWH470" i="5" s="1"/>
  <c r="TWJ470" i="5" s="1"/>
  <c r="TWL470" i="5" s="1"/>
  <c r="TWN470" i="5" s="1"/>
  <c r="TWP470" i="5" s="1"/>
  <c r="TWR470" i="5" s="1"/>
  <c r="TWT470" i="5" s="1"/>
  <c r="TWV470" i="5" s="1"/>
  <c r="TWX470" i="5" s="1"/>
  <c r="TWZ470" i="5" s="1"/>
  <c r="TXB470" i="5" s="1"/>
  <c r="TXD470" i="5" s="1"/>
  <c r="TXF470" i="5" s="1"/>
  <c r="TXH470" i="5" s="1"/>
  <c r="TXJ470" i="5" s="1"/>
  <c r="TXL470" i="5" s="1"/>
  <c r="TXN470" i="5" s="1"/>
  <c r="TXP470" i="5" s="1"/>
  <c r="TXR470" i="5" s="1"/>
  <c r="TXT470" i="5" s="1"/>
  <c r="TXV470" i="5" s="1"/>
  <c r="TXX470" i="5" s="1"/>
  <c r="TXZ470" i="5" s="1"/>
  <c r="TYB470" i="5" s="1"/>
  <c r="TYD470" i="5" s="1"/>
  <c r="TYF470" i="5" s="1"/>
  <c r="TYH470" i="5" s="1"/>
  <c r="TYJ470" i="5" s="1"/>
  <c r="TYL470" i="5" s="1"/>
  <c r="TYN470" i="5" s="1"/>
  <c r="TYP470" i="5" s="1"/>
  <c r="TYR470" i="5" s="1"/>
  <c r="TYT470" i="5" s="1"/>
  <c r="TYV470" i="5" s="1"/>
  <c r="TYX470" i="5" s="1"/>
  <c r="TYZ470" i="5" s="1"/>
  <c r="TZB470" i="5" s="1"/>
  <c r="TZD470" i="5" s="1"/>
  <c r="TZF470" i="5" s="1"/>
  <c r="TZH470" i="5" s="1"/>
  <c r="TZJ470" i="5" s="1"/>
  <c r="TZL470" i="5" s="1"/>
  <c r="TZN470" i="5" s="1"/>
  <c r="TZP470" i="5" s="1"/>
  <c r="TZR470" i="5" s="1"/>
  <c r="TZT470" i="5" s="1"/>
  <c r="TZV470" i="5" s="1"/>
  <c r="TZX470" i="5" s="1"/>
  <c r="TZZ470" i="5" s="1"/>
  <c r="UAB470" i="5" s="1"/>
  <c r="UAD470" i="5" s="1"/>
  <c r="UAF470" i="5" s="1"/>
  <c r="UAH470" i="5" s="1"/>
  <c r="UAJ470" i="5" s="1"/>
  <c r="UAL470" i="5" s="1"/>
  <c r="UAN470" i="5" s="1"/>
  <c r="UAP470" i="5" s="1"/>
  <c r="UAR470" i="5" s="1"/>
  <c r="UAT470" i="5" s="1"/>
  <c r="UAV470" i="5" s="1"/>
  <c r="UAX470" i="5" s="1"/>
  <c r="UAZ470" i="5" s="1"/>
  <c r="UBB470" i="5" s="1"/>
  <c r="UBD470" i="5" s="1"/>
  <c r="UBF470" i="5" s="1"/>
  <c r="UBH470" i="5" s="1"/>
  <c r="UBJ470" i="5" s="1"/>
  <c r="UBL470" i="5" s="1"/>
  <c r="UBN470" i="5" s="1"/>
  <c r="UBP470" i="5" s="1"/>
  <c r="UBR470" i="5" s="1"/>
  <c r="UBT470" i="5" s="1"/>
  <c r="UBV470" i="5" s="1"/>
  <c r="UBX470" i="5" s="1"/>
  <c r="UBZ470" i="5" s="1"/>
  <c r="UCB470" i="5" s="1"/>
  <c r="UCD470" i="5" s="1"/>
  <c r="UCF470" i="5" s="1"/>
  <c r="UCH470" i="5" s="1"/>
  <c r="UCJ470" i="5" s="1"/>
  <c r="UCL470" i="5" s="1"/>
  <c r="UCN470" i="5" s="1"/>
  <c r="UCP470" i="5" s="1"/>
  <c r="UCR470" i="5" s="1"/>
  <c r="UCT470" i="5" s="1"/>
  <c r="UCV470" i="5" s="1"/>
  <c r="UCX470" i="5" s="1"/>
  <c r="UCZ470" i="5" s="1"/>
  <c r="UDB470" i="5" s="1"/>
  <c r="UDD470" i="5" s="1"/>
  <c r="UDF470" i="5" s="1"/>
  <c r="UDH470" i="5" s="1"/>
  <c r="UDJ470" i="5" s="1"/>
  <c r="UDL470" i="5" s="1"/>
  <c r="UDN470" i="5" s="1"/>
  <c r="UDP470" i="5" s="1"/>
  <c r="UDR470" i="5" s="1"/>
  <c r="UDT470" i="5" s="1"/>
  <c r="UDV470" i="5" s="1"/>
  <c r="UDX470" i="5" s="1"/>
  <c r="UDZ470" i="5" s="1"/>
  <c r="UEB470" i="5" s="1"/>
  <c r="UED470" i="5" s="1"/>
  <c r="UEF470" i="5" s="1"/>
  <c r="UEH470" i="5" s="1"/>
  <c r="UEJ470" i="5" s="1"/>
  <c r="UEL470" i="5" s="1"/>
  <c r="UEN470" i="5" s="1"/>
  <c r="UEP470" i="5" s="1"/>
  <c r="UER470" i="5" s="1"/>
  <c r="UET470" i="5" s="1"/>
  <c r="UEV470" i="5" s="1"/>
  <c r="UEX470" i="5" s="1"/>
  <c r="UEZ470" i="5" s="1"/>
  <c r="UFB470" i="5" s="1"/>
  <c r="UFD470" i="5" s="1"/>
  <c r="UFF470" i="5" s="1"/>
  <c r="UFH470" i="5" s="1"/>
  <c r="UFJ470" i="5" s="1"/>
  <c r="UFL470" i="5" s="1"/>
  <c r="UFN470" i="5" s="1"/>
  <c r="UFP470" i="5" s="1"/>
  <c r="UFR470" i="5" s="1"/>
  <c r="UFT470" i="5" s="1"/>
  <c r="UFV470" i="5" s="1"/>
  <c r="UFX470" i="5" s="1"/>
  <c r="UFZ470" i="5" s="1"/>
  <c r="UGB470" i="5" s="1"/>
  <c r="UGD470" i="5" s="1"/>
  <c r="UGF470" i="5" s="1"/>
  <c r="UGH470" i="5" s="1"/>
  <c r="UGJ470" i="5" s="1"/>
  <c r="UGL470" i="5" s="1"/>
  <c r="UGN470" i="5" s="1"/>
  <c r="UGP470" i="5" s="1"/>
  <c r="UGR470" i="5" s="1"/>
  <c r="UGT470" i="5" s="1"/>
  <c r="UGV470" i="5" s="1"/>
  <c r="UGX470" i="5" s="1"/>
  <c r="UGZ470" i="5" s="1"/>
  <c r="UHB470" i="5" s="1"/>
  <c r="UHD470" i="5" s="1"/>
  <c r="UHF470" i="5" s="1"/>
  <c r="UHH470" i="5" s="1"/>
  <c r="UHJ470" i="5" s="1"/>
  <c r="UHL470" i="5" s="1"/>
  <c r="UHN470" i="5" s="1"/>
  <c r="UHP470" i="5" s="1"/>
  <c r="UHR470" i="5" s="1"/>
  <c r="UHT470" i="5" s="1"/>
  <c r="UHV470" i="5" s="1"/>
  <c r="UHX470" i="5" s="1"/>
  <c r="UHZ470" i="5" s="1"/>
  <c r="UIB470" i="5" s="1"/>
  <c r="UID470" i="5" s="1"/>
  <c r="UIF470" i="5" s="1"/>
  <c r="UIH470" i="5" s="1"/>
  <c r="UIJ470" i="5" s="1"/>
  <c r="UIL470" i="5" s="1"/>
  <c r="UIN470" i="5" s="1"/>
  <c r="UIP470" i="5" s="1"/>
  <c r="UIR470" i="5" s="1"/>
  <c r="UIT470" i="5" s="1"/>
  <c r="UIV470" i="5" s="1"/>
  <c r="UIX470" i="5" s="1"/>
  <c r="UIZ470" i="5" s="1"/>
  <c r="UJB470" i="5" s="1"/>
  <c r="UJD470" i="5" s="1"/>
  <c r="UJF470" i="5" s="1"/>
  <c r="UJH470" i="5" s="1"/>
  <c r="UJJ470" i="5" s="1"/>
  <c r="UJL470" i="5" s="1"/>
  <c r="UJN470" i="5" s="1"/>
  <c r="UJP470" i="5" s="1"/>
  <c r="UJR470" i="5" s="1"/>
  <c r="UJT470" i="5" s="1"/>
  <c r="UJV470" i="5" s="1"/>
  <c r="UJX470" i="5" s="1"/>
  <c r="UJZ470" i="5" s="1"/>
  <c r="UKB470" i="5" s="1"/>
  <c r="UKD470" i="5" s="1"/>
  <c r="UKF470" i="5" s="1"/>
  <c r="UKH470" i="5" s="1"/>
  <c r="UKJ470" i="5" s="1"/>
  <c r="UKL470" i="5" s="1"/>
  <c r="UKN470" i="5" s="1"/>
  <c r="UKP470" i="5" s="1"/>
  <c r="UKR470" i="5" s="1"/>
  <c r="UKT470" i="5" s="1"/>
  <c r="UKV470" i="5" s="1"/>
  <c r="UKX470" i="5" s="1"/>
  <c r="UKZ470" i="5" s="1"/>
  <c r="ULB470" i="5" s="1"/>
  <c r="ULD470" i="5" s="1"/>
  <c r="ULF470" i="5" s="1"/>
  <c r="ULH470" i="5" s="1"/>
  <c r="ULJ470" i="5" s="1"/>
  <c r="ULL470" i="5" s="1"/>
  <c r="ULN470" i="5" s="1"/>
  <c r="ULP470" i="5" s="1"/>
  <c r="ULR470" i="5" s="1"/>
  <c r="ULT470" i="5" s="1"/>
  <c r="ULV470" i="5" s="1"/>
  <c r="ULX470" i="5" s="1"/>
  <c r="ULZ470" i="5" s="1"/>
  <c r="UMB470" i="5" s="1"/>
  <c r="UMD470" i="5" s="1"/>
  <c r="UMF470" i="5" s="1"/>
  <c r="UMH470" i="5" s="1"/>
  <c r="UMJ470" i="5" s="1"/>
  <c r="UML470" i="5" s="1"/>
  <c r="UMN470" i="5" s="1"/>
  <c r="UMP470" i="5" s="1"/>
  <c r="UMR470" i="5" s="1"/>
  <c r="UMT470" i="5" s="1"/>
  <c r="UMV470" i="5" s="1"/>
  <c r="UMX470" i="5" s="1"/>
  <c r="UMZ470" i="5" s="1"/>
  <c r="UNB470" i="5" s="1"/>
  <c r="UND470" i="5" s="1"/>
  <c r="UNF470" i="5" s="1"/>
  <c r="UNH470" i="5" s="1"/>
  <c r="UNJ470" i="5" s="1"/>
  <c r="UNL470" i="5" s="1"/>
  <c r="UNN470" i="5" s="1"/>
  <c r="UNP470" i="5" s="1"/>
  <c r="UNR470" i="5" s="1"/>
  <c r="UNT470" i="5" s="1"/>
  <c r="UNV470" i="5" s="1"/>
  <c r="UNX470" i="5" s="1"/>
  <c r="UNZ470" i="5" s="1"/>
  <c r="UOB470" i="5" s="1"/>
  <c r="UOD470" i="5" s="1"/>
  <c r="UOF470" i="5" s="1"/>
  <c r="UOH470" i="5" s="1"/>
  <c r="UOJ470" i="5" s="1"/>
  <c r="UOL470" i="5" s="1"/>
  <c r="UON470" i="5" s="1"/>
  <c r="UOP470" i="5" s="1"/>
  <c r="UOR470" i="5" s="1"/>
  <c r="UOT470" i="5" s="1"/>
  <c r="UOV470" i="5" s="1"/>
  <c r="UOX470" i="5" s="1"/>
  <c r="UOZ470" i="5" s="1"/>
  <c r="UPB470" i="5" s="1"/>
  <c r="UPD470" i="5" s="1"/>
  <c r="UPF470" i="5" s="1"/>
  <c r="UPH470" i="5" s="1"/>
  <c r="UPJ470" i="5" s="1"/>
  <c r="UPL470" i="5" s="1"/>
  <c r="UPN470" i="5" s="1"/>
  <c r="UPP470" i="5" s="1"/>
  <c r="UPR470" i="5" s="1"/>
  <c r="UPT470" i="5" s="1"/>
  <c r="UPV470" i="5" s="1"/>
  <c r="UPX470" i="5" s="1"/>
  <c r="UPZ470" i="5" s="1"/>
  <c r="UQB470" i="5" s="1"/>
  <c r="UQD470" i="5" s="1"/>
  <c r="UQF470" i="5" s="1"/>
  <c r="UQH470" i="5" s="1"/>
  <c r="UQJ470" i="5" s="1"/>
  <c r="UQL470" i="5" s="1"/>
  <c r="UQN470" i="5" s="1"/>
  <c r="UQP470" i="5" s="1"/>
  <c r="UQR470" i="5" s="1"/>
  <c r="UQT470" i="5" s="1"/>
  <c r="UQV470" i="5" s="1"/>
  <c r="UQX470" i="5" s="1"/>
  <c r="UQZ470" i="5" s="1"/>
  <c r="URB470" i="5" s="1"/>
  <c r="URD470" i="5" s="1"/>
  <c r="URF470" i="5" s="1"/>
  <c r="URH470" i="5" s="1"/>
  <c r="URJ470" i="5" s="1"/>
  <c r="URL470" i="5" s="1"/>
  <c r="URN470" i="5" s="1"/>
  <c r="URP470" i="5" s="1"/>
  <c r="URR470" i="5" s="1"/>
  <c r="URT470" i="5" s="1"/>
  <c r="URV470" i="5" s="1"/>
  <c r="URX470" i="5" s="1"/>
  <c r="URZ470" i="5" s="1"/>
  <c r="USB470" i="5" s="1"/>
  <c r="USD470" i="5" s="1"/>
  <c r="USF470" i="5" s="1"/>
  <c r="USH470" i="5" s="1"/>
  <c r="USJ470" i="5" s="1"/>
  <c r="USL470" i="5" s="1"/>
  <c r="USN470" i="5" s="1"/>
  <c r="USP470" i="5" s="1"/>
  <c r="USR470" i="5" s="1"/>
  <c r="UST470" i="5" s="1"/>
  <c r="USV470" i="5" s="1"/>
  <c r="USX470" i="5" s="1"/>
  <c r="USZ470" i="5" s="1"/>
  <c r="UTB470" i="5" s="1"/>
  <c r="UTD470" i="5" s="1"/>
  <c r="UTF470" i="5" s="1"/>
  <c r="UTH470" i="5" s="1"/>
  <c r="UTJ470" i="5" s="1"/>
  <c r="UTL470" i="5" s="1"/>
  <c r="UTN470" i="5" s="1"/>
  <c r="UTP470" i="5" s="1"/>
  <c r="UTR470" i="5" s="1"/>
  <c r="UTT470" i="5" s="1"/>
  <c r="UTV470" i="5" s="1"/>
  <c r="UTX470" i="5" s="1"/>
  <c r="UTZ470" i="5" s="1"/>
  <c r="UUB470" i="5" s="1"/>
  <c r="UUD470" i="5" s="1"/>
  <c r="UUF470" i="5" s="1"/>
  <c r="UUH470" i="5" s="1"/>
  <c r="UUJ470" i="5" s="1"/>
  <c r="UUL470" i="5" s="1"/>
  <c r="UUN470" i="5" s="1"/>
  <c r="UUP470" i="5" s="1"/>
  <c r="UUR470" i="5" s="1"/>
  <c r="UUT470" i="5" s="1"/>
  <c r="UUV470" i="5" s="1"/>
  <c r="UUX470" i="5" s="1"/>
  <c r="UUZ470" i="5" s="1"/>
  <c r="UVB470" i="5" s="1"/>
  <c r="UVD470" i="5" s="1"/>
  <c r="UVF470" i="5" s="1"/>
  <c r="UVH470" i="5" s="1"/>
  <c r="UVJ470" i="5" s="1"/>
  <c r="UVL470" i="5" s="1"/>
  <c r="UVN470" i="5" s="1"/>
  <c r="UVP470" i="5" s="1"/>
  <c r="UVR470" i="5" s="1"/>
  <c r="UVT470" i="5" s="1"/>
  <c r="UVV470" i="5" s="1"/>
  <c r="UVX470" i="5" s="1"/>
  <c r="UVZ470" i="5" s="1"/>
  <c r="UWB470" i="5" s="1"/>
  <c r="UWD470" i="5" s="1"/>
  <c r="UWF470" i="5" s="1"/>
  <c r="UWH470" i="5" s="1"/>
  <c r="UWJ470" i="5" s="1"/>
  <c r="UWL470" i="5" s="1"/>
  <c r="UWN470" i="5" s="1"/>
  <c r="UWP470" i="5" s="1"/>
  <c r="UWR470" i="5" s="1"/>
  <c r="UWT470" i="5" s="1"/>
  <c r="UWV470" i="5" s="1"/>
  <c r="UWX470" i="5" s="1"/>
  <c r="UWZ470" i="5" s="1"/>
  <c r="UXB470" i="5" s="1"/>
  <c r="UXD470" i="5" s="1"/>
  <c r="UXF470" i="5" s="1"/>
  <c r="UXH470" i="5" s="1"/>
  <c r="UXJ470" i="5" s="1"/>
  <c r="UXL470" i="5" s="1"/>
  <c r="UXN470" i="5" s="1"/>
  <c r="UXP470" i="5" s="1"/>
  <c r="UXR470" i="5" s="1"/>
  <c r="UXT470" i="5" s="1"/>
  <c r="UXV470" i="5" s="1"/>
  <c r="UXX470" i="5" s="1"/>
  <c r="UXZ470" i="5" s="1"/>
  <c r="UYB470" i="5" s="1"/>
  <c r="UYD470" i="5" s="1"/>
  <c r="UYF470" i="5" s="1"/>
  <c r="UYH470" i="5" s="1"/>
  <c r="UYJ470" i="5" s="1"/>
  <c r="UYL470" i="5" s="1"/>
  <c r="UYN470" i="5" s="1"/>
  <c r="UYP470" i="5" s="1"/>
  <c r="UYR470" i="5" s="1"/>
  <c r="UYT470" i="5" s="1"/>
  <c r="UYV470" i="5" s="1"/>
  <c r="UYX470" i="5" s="1"/>
  <c r="UYZ470" i="5" s="1"/>
  <c r="UZB470" i="5" s="1"/>
  <c r="UZD470" i="5" s="1"/>
  <c r="UZF470" i="5" s="1"/>
  <c r="UZH470" i="5" s="1"/>
  <c r="UZJ470" i="5" s="1"/>
  <c r="UZL470" i="5" s="1"/>
  <c r="UZN470" i="5" s="1"/>
  <c r="UZP470" i="5" s="1"/>
  <c r="UZR470" i="5" s="1"/>
  <c r="UZT470" i="5" s="1"/>
  <c r="UZV470" i="5" s="1"/>
  <c r="UZX470" i="5" s="1"/>
  <c r="UZZ470" i="5" s="1"/>
  <c r="VAB470" i="5" s="1"/>
  <c r="VAD470" i="5" s="1"/>
  <c r="VAF470" i="5" s="1"/>
  <c r="VAH470" i="5" s="1"/>
  <c r="VAJ470" i="5" s="1"/>
  <c r="VAL470" i="5" s="1"/>
  <c r="VAN470" i="5" s="1"/>
  <c r="VAP470" i="5" s="1"/>
  <c r="VAR470" i="5" s="1"/>
  <c r="VAT470" i="5" s="1"/>
  <c r="VAV470" i="5" s="1"/>
  <c r="VAX470" i="5" s="1"/>
  <c r="VAZ470" i="5" s="1"/>
  <c r="VBB470" i="5" s="1"/>
  <c r="VBD470" i="5" s="1"/>
  <c r="VBF470" i="5" s="1"/>
  <c r="VBH470" i="5" s="1"/>
  <c r="VBJ470" i="5" s="1"/>
  <c r="VBL470" i="5" s="1"/>
  <c r="VBN470" i="5" s="1"/>
  <c r="VBP470" i="5" s="1"/>
  <c r="VBR470" i="5" s="1"/>
  <c r="VBT470" i="5" s="1"/>
  <c r="VBV470" i="5" s="1"/>
  <c r="VBX470" i="5" s="1"/>
  <c r="VBZ470" i="5" s="1"/>
  <c r="VCB470" i="5" s="1"/>
  <c r="VCD470" i="5" s="1"/>
  <c r="VCF470" i="5" s="1"/>
  <c r="VCH470" i="5" s="1"/>
  <c r="VCJ470" i="5" s="1"/>
  <c r="VCL470" i="5" s="1"/>
  <c r="VCN470" i="5" s="1"/>
  <c r="VCP470" i="5" s="1"/>
  <c r="VCR470" i="5" s="1"/>
  <c r="VCT470" i="5" s="1"/>
  <c r="VCV470" i="5" s="1"/>
  <c r="VCX470" i="5" s="1"/>
  <c r="VCZ470" i="5" s="1"/>
  <c r="VDB470" i="5" s="1"/>
  <c r="VDD470" i="5" s="1"/>
  <c r="VDF470" i="5" s="1"/>
  <c r="VDH470" i="5" s="1"/>
  <c r="VDJ470" i="5" s="1"/>
  <c r="VDL470" i="5" s="1"/>
  <c r="VDN470" i="5" s="1"/>
  <c r="VDP470" i="5" s="1"/>
  <c r="VDR470" i="5" s="1"/>
  <c r="VDT470" i="5" s="1"/>
  <c r="VDV470" i="5" s="1"/>
  <c r="VDX470" i="5" s="1"/>
  <c r="VDZ470" i="5" s="1"/>
  <c r="VEB470" i="5" s="1"/>
  <c r="VED470" i="5" s="1"/>
  <c r="VEF470" i="5" s="1"/>
  <c r="VEH470" i="5" s="1"/>
  <c r="VEJ470" i="5" s="1"/>
  <c r="VEL470" i="5" s="1"/>
  <c r="VEN470" i="5" s="1"/>
  <c r="VEP470" i="5" s="1"/>
  <c r="VER470" i="5" s="1"/>
  <c r="VET470" i="5" s="1"/>
  <c r="VEV470" i="5" s="1"/>
  <c r="VEX470" i="5" s="1"/>
  <c r="VEZ470" i="5" s="1"/>
  <c r="VFB470" i="5" s="1"/>
  <c r="VFD470" i="5" s="1"/>
  <c r="VFF470" i="5" s="1"/>
  <c r="VFH470" i="5" s="1"/>
  <c r="VFJ470" i="5" s="1"/>
  <c r="VFL470" i="5" s="1"/>
  <c r="VFN470" i="5" s="1"/>
  <c r="VFP470" i="5" s="1"/>
  <c r="VFR470" i="5" s="1"/>
  <c r="VFT470" i="5" s="1"/>
  <c r="VFV470" i="5" s="1"/>
  <c r="VFX470" i="5" s="1"/>
  <c r="VFZ470" i="5" s="1"/>
  <c r="VGB470" i="5" s="1"/>
  <c r="VGD470" i="5" s="1"/>
  <c r="VGF470" i="5" s="1"/>
  <c r="VGH470" i="5" s="1"/>
  <c r="VGJ470" i="5" s="1"/>
  <c r="VGL470" i="5" s="1"/>
  <c r="VGN470" i="5" s="1"/>
  <c r="VGP470" i="5" s="1"/>
  <c r="VGR470" i="5" s="1"/>
  <c r="VGT470" i="5" s="1"/>
  <c r="VGV470" i="5" s="1"/>
  <c r="VGX470" i="5" s="1"/>
  <c r="VGZ470" i="5" s="1"/>
  <c r="VHB470" i="5" s="1"/>
  <c r="VHD470" i="5" s="1"/>
  <c r="VHF470" i="5" s="1"/>
  <c r="VHH470" i="5" s="1"/>
  <c r="VHJ470" i="5" s="1"/>
  <c r="VHL470" i="5" s="1"/>
  <c r="VHN470" i="5" s="1"/>
  <c r="VHP470" i="5" s="1"/>
  <c r="VHR470" i="5" s="1"/>
  <c r="VHT470" i="5" s="1"/>
  <c r="VHV470" i="5" s="1"/>
  <c r="VHX470" i="5" s="1"/>
  <c r="VHZ470" i="5" s="1"/>
  <c r="VIB470" i="5" s="1"/>
  <c r="VID470" i="5" s="1"/>
  <c r="VIF470" i="5" s="1"/>
  <c r="VIH470" i="5" s="1"/>
  <c r="VIJ470" i="5" s="1"/>
  <c r="VIL470" i="5" s="1"/>
  <c r="VIN470" i="5" s="1"/>
  <c r="VIP470" i="5" s="1"/>
  <c r="VIR470" i="5" s="1"/>
  <c r="VIT470" i="5" s="1"/>
  <c r="VIV470" i="5" s="1"/>
  <c r="VIX470" i="5" s="1"/>
  <c r="VIZ470" i="5" s="1"/>
  <c r="VJB470" i="5" s="1"/>
  <c r="VJD470" i="5" s="1"/>
  <c r="VJF470" i="5" s="1"/>
  <c r="VJH470" i="5" s="1"/>
  <c r="VJJ470" i="5" s="1"/>
  <c r="VJL470" i="5" s="1"/>
  <c r="VJN470" i="5" s="1"/>
  <c r="VJP470" i="5" s="1"/>
  <c r="VJR470" i="5" s="1"/>
  <c r="VJT470" i="5" s="1"/>
  <c r="VJV470" i="5" s="1"/>
  <c r="VJX470" i="5" s="1"/>
  <c r="VJZ470" i="5" s="1"/>
  <c r="VKB470" i="5" s="1"/>
  <c r="VKD470" i="5" s="1"/>
  <c r="VKF470" i="5" s="1"/>
  <c r="VKH470" i="5" s="1"/>
  <c r="VKJ470" i="5" s="1"/>
  <c r="VKL470" i="5" s="1"/>
  <c r="VKN470" i="5" s="1"/>
  <c r="VKP470" i="5" s="1"/>
  <c r="VKR470" i="5" s="1"/>
  <c r="VKT470" i="5" s="1"/>
  <c r="VKV470" i="5" s="1"/>
  <c r="VKX470" i="5" s="1"/>
  <c r="VKZ470" i="5" s="1"/>
  <c r="VLB470" i="5" s="1"/>
  <c r="VLD470" i="5" s="1"/>
  <c r="VLF470" i="5" s="1"/>
  <c r="VLH470" i="5" s="1"/>
  <c r="VLJ470" i="5" s="1"/>
  <c r="VLL470" i="5" s="1"/>
  <c r="VLN470" i="5" s="1"/>
  <c r="VLP470" i="5" s="1"/>
  <c r="VLR470" i="5" s="1"/>
  <c r="VLT470" i="5" s="1"/>
  <c r="VLV470" i="5" s="1"/>
  <c r="VLX470" i="5" s="1"/>
  <c r="VLZ470" i="5" s="1"/>
  <c r="VMB470" i="5" s="1"/>
  <c r="VMD470" i="5" s="1"/>
  <c r="VMF470" i="5" s="1"/>
  <c r="VMH470" i="5" s="1"/>
  <c r="VMJ470" i="5" s="1"/>
  <c r="VML470" i="5" s="1"/>
  <c r="VMN470" i="5" s="1"/>
  <c r="VMP470" i="5" s="1"/>
  <c r="VMR470" i="5" s="1"/>
  <c r="VMT470" i="5" s="1"/>
  <c r="VMV470" i="5" s="1"/>
  <c r="VMX470" i="5" s="1"/>
  <c r="VMZ470" i="5" s="1"/>
  <c r="VNB470" i="5" s="1"/>
  <c r="VND470" i="5" s="1"/>
  <c r="VNF470" i="5" s="1"/>
  <c r="VNH470" i="5" s="1"/>
  <c r="VNJ470" i="5" s="1"/>
  <c r="VNL470" i="5" s="1"/>
  <c r="VNN470" i="5" s="1"/>
  <c r="VNP470" i="5" s="1"/>
  <c r="VNR470" i="5" s="1"/>
  <c r="VNT470" i="5" s="1"/>
  <c r="VNV470" i="5" s="1"/>
  <c r="VNX470" i="5" s="1"/>
  <c r="VNZ470" i="5" s="1"/>
  <c r="VOB470" i="5" s="1"/>
  <c r="VOD470" i="5" s="1"/>
  <c r="VOF470" i="5" s="1"/>
  <c r="VOH470" i="5" s="1"/>
  <c r="VOJ470" i="5" s="1"/>
  <c r="VOL470" i="5" s="1"/>
  <c r="VON470" i="5" s="1"/>
  <c r="VOP470" i="5" s="1"/>
  <c r="VOR470" i="5" s="1"/>
  <c r="VOT470" i="5" s="1"/>
  <c r="VOV470" i="5" s="1"/>
  <c r="VOX470" i="5" s="1"/>
  <c r="VOZ470" i="5" s="1"/>
  <c r="VPB470" i="5" s="1"/>
  <c r="VPD470" i="5" s="1"/>
  <c r="VPF470" i="5" s="1"/>
  <c r="VPH470" i="5" s="1"/>
  <c r="VPJ470" i="5" s="1"/>
  <c r="VPL470" i="5" s="1"/>
  <c r="VPN470" i="5" s="1"/>
  <c r="VPP470" i="5" s="1"/>
  <c r="VPR470" i="5" s="1"/>
  <c r="VPT470" i="5" s="1"/>
  <c r="VPV470" i="5" s="1"/>
  <c r="VPX470" i="5" s="1"/>
  <c r="VPZ470" i="5" s="1"/>
  <c r="VQB470" i="5" s="1"/>
  <c r="VQD470" i="5" s="1"/>
  <c r="VQF470" i="5" s="1"/>
  <c r="VQH470" i="5" s="1"/>
  <c r="VQJ470" i="5" s="1"/>
  <c r="VQL470" i="5" s="1"/>
  <c r="VQN470" i="5" s="1"/>
  <c r="VQP470" i="5" s="1"/>
  <c r="VQR470" i="5" s="1"/>
  <c r="VQT470" i="5" s="1"/>
  <c r="VQV470" i="5" s="1"/>
  <c r="VQX470" i="5" s="1"/>
  <c r="VQZ470" i="5" s="1"/>
  <c r="VRB470" i="5" s="1"/>
  <c r="VRD470" i="5" s="1"/>
  <c r="VRF470" i="5" s="1"/>
  <c r="VRH470" i="5" s="1"/>
  <c r="VRJ470" i="5" s="1"/>
  <c r="VRL470" i="5" s="1"/>
  <c r="VRN470" i="5" s="1"/>
  <c r="VRP470" i="5" s="1"/>
  <c r="VRR470" i="5" s="1"/>
  <c r="VRT470" i="5" s="1"/>
  <c r="VRV470" i="5" s="1"/>
  <c r="VRX470" i="5" s="1"/>
  <c r="VRZ470" i="5" s="1"/>
  <c r="VSB470" i="5" s="1"/>
  <c r="VSD470" i="5" s="1"/>
  <c r="VSF470" i="5" s="1"/>
  <c r="VSH470" i="5" s="1"/>
  <c r="VSJ470" i="5" s="1"/>
  <c r="VSL470" i="5" s="1"/>
  <c r="VSN470" i="5" s="1"/>
  <c r="VSP470" i="5" s="1"/>
  <c r="VSR470" i="5" s="1"/>
  <c r="VST470" i="5" s="1"/>
  <c r="VSV470" i="5" s="1"/>
  <c r="VSX470" i="5" s="1"/>
  <c r="VSZ470" i="5" s="1"/>
  <c r="VTB470" i="5" s="1"/>
  <c r="VTD470" i="5" s="1"/>
  <c r="VTF470" i="5" s="1"/>
  <c r="VTH470" i="5" s="1"/>
  <c r="VTJ470" i="5" s="1"/>
  <c r="VTL470" i="5" s="1"/>
  <c r="VTN470" i="5" s="1"/>
  <c r="VTP470" i="5" s="1"/>
  <c r="VTR470" i="5" s="1"/>
  <c r="VTT470" i="5" s="1"/>
  <c r="VTV470" i="5" s="1"/>
  <c r="VTX470" i="5" s="1"/>
  <c r="VTZ470" i="5" s="1"/>
  <c r="VUB470" i="5" s="1"/>
  <c r="VUD470" i="5" s="1"/>
  <c r="VUF470" i="5" s="1"/>
  <c r="VUH470" i="5" s="1"/>
  <c r="VUJ470" i="5" s="1"/>
  <c r="VUL470" i="5" s="1"/>
  <c r="VUN470" i="5" s="1"/>
  <c r="VUP470" i="5" s="1"/>
  <c r="VUR470" i="5" s="1"/>
  <c r="VUT470" i="5" s="1"/>
  <c r="VUV470" i="5" s="1"/>
  <c r="VUX470" i="5" s="1"/>
  <c r="VUZ470" i="5" s="1"/>
  <c r="VVB470" i="5" s="1"/>
  <c r="VVD470" i="5" s="1"/>
  <c r="VVF470" i="5" s="1"/>
  <c r="VVH470" i="5" s="1"/>
  <c r="VVJ470" i="5" s="1"/>
  <c r="VVL470" i="5" s="1"/>
  <c r="VVN470" i="5" s="1"/>
  <c r="VVP470" i="5" s="1"/>
  <c r="VVR470" i="5" s="1"/>
  <c r="VVT470" i="5" s="1"/>
  <c r="VVV470" i="5" s="1"/>
  <c r="VVX470" i="5" s="1"/>
  <c r="VVZ470" i="5" s="1"/>
  <c r="VWB470" i="5" s="1"/>
  <c r="VWD470" i="5" s="1"/>
  <c r="VWF470" i="5" s="1"/>
  <c r="VWH470" i="5" s="1"/>
  <c r="VWJ470" i="5" s="1"/>
  <c r="VWL470" i="5" s="1"/>
  <c r="VWN470" i="5" s="1"/>
  <c r="VWP470" i="5" s="1"/>
  <c r="VWR470" i="5" s="1"/>
  <c r="VWT470" i="5" s="1"/>
  <c r="VWV470" i="5" s="1"/>
  <c r="VWX470" i="5" s="1"/>
  <c r="VWZ470" i="5" s="1"/>
  <c r="VXB470" i="5" s="1"/>
  <c r="VXD470" i="5" s="1"/>
  <c r="VXF470" i="5" s="1"/>
  <c r="VXH470" i="5" s="1"/>
  <c r="VXJ470" i="5" s="1"/>
  <c r="VXL470" i="5" s="1"/>
  <c r="VXN470" i="5" s="1"/>
  <c r="VXP470" i="5" s="1"/>
  <c r="VXR470" i="5" s="1"/>
  <c r="VXT470" i="5" s="1"/>
  <c r="VXV470" i="5" s="1"/>
  <c r="VXX470" i="5" s="1"/>
  <c r="VXZ470" i="5" s="1"/>
  <c r="VYB470" i="5" s="1"/>
  <c r="VYD470" i="5" s="1"/>
  <c r="VYF470" i="5" s="1"/>
  <c r="VYH470" i="5" s="1"/>
  <c r="VYJ470" i="5" s="1"/>
  <c r="VYL470" i="5" s="1"/>
  <c r="VYN470" i="5" s="1"/>
  <c r="VYP470" i="5" s="1"/>
  <c r="VYR470" i="5" s="1"/>
  <c r="VYT470" i="5" s="1"/>
  <c r="VYV470" i="5" s="1"/>
  <c r="VYX470" i="5" s="1"/>
  <c r="VYZ470" i="5" s="1"/>
  <c r="VZB470" i="5" s="1"/>
  <c r="VZD470" i="5" s="1"/>
  <c r="VZF470" i="5" s="1"/>
  <c r="VZH470" i="5" s="1"/>
  <c r="VZJ470" i="5" s="1"/>
  <c r="VZL470" i="5" s="1"/>
  <c r="VZN470" i="5" s="1"/>
  <c r="VZP470" i="5" s="1"/>
  <c r="VZR470" i="5" s="1"/>
  <c r="VZT470" i="5" s="1"/>
  <c r="VZV470" i="5" s="1"/>
  <c r="VZX470" i="5" s="1"/>
  <c r="VZZ470" i="5" s="1"/>
  <c r="WAB470" i="5" s="1"/>
  <c r="WAD470" i="5" s="1"/>
  <c r="WAF470" i="5" s="1"/>
  <c r="WAH470" i="5" s="1"/>
  <c r="WAJ470" i="5" s="1"/>
  <c r="WAL470" i="5" s="1"/>
  <c r="WAN470" i="5" s="1"/>
  <c r="WAP470" i="5" s="1"/>
  <c r="WAR470" i="5" s="1"/>
  <c r="WAT470" i="5" s="1"/>
  <c r="WAV470" i="5" s="1"/>
  <c r="WAX470" i="5" s="1"/>
  <c r="WAZ470" i="5" s="1"/>
  <c r="WBB470" i="5" s="1"/>
  <c r="WBD470" i="5" s="1"/>
  <c r="WBF470" i="5" s="1"/>
  <c r="WBH470" i="5" s="1"/>
  <c r="WBJ470" i="5" s="1"/>
  <c r="WBL470" i="5" s="1"/>
  <c r="WBN470" i="5" s="1"/>
  <c r="WBP470" i="5" s="1"/>
  <c r="WBR470" i="5" s="1"/>
  <c r="WBT470" i="5" s="1"/>
  <c r="WBV470" i="5" s="1"/>
  <c r="WBX470" i="5" s="1"/>
  <c r="WBZ470" i="5" s="1"/>
  <c r="WCB470" i="5" s="1"/>
  <c r="WCD470" i="5" s="1"/>
  <c r="WCF470" i="5" s="1"/>
  <c r="WCH470" i="5" s="1"/>
  <c r="WCJ470" i="5" s="1"/>
  <c r="WCL470" i="5" s="1"/>
  <c r="WCN470" i="5" s="1"/>
  <c r="WCP470" i="5" s="1"/>
  <c r="WCR470" i="5" s="1"/>
  <c r="WCT470" i="5" s="1"/>
  <c r="WCV470" i="5" s="1"/>
  <c r="WCX470" i="5" s="1"/>
  <c r="WCZ470" i="5" s="1"/>
  <c r="WDB470" i="5" s="1"/>
  <c r="WDD470" i="5" s="1"/>
  <c r="WDF470" i="5" s="1"/>
  <c r="WDH470" i="5" s="1"/>
  <c r="WDJ470" i="5" s="1"/>
  <c r="WDL470" i="5" s="1"/>
  <c r="WDN470" i="5" s="1"/>
  <c r="WDP470" i="5" s="1"/>
  <c r="WDR470" i="5" s="1"/>
  <c r="WDT470" i="5" s="1"/>
  <c r="WDV470" i="5" s="1"/>
  <c r="WDX470" i="5" s="1"/>
  <c r="WDZ470" i="5" s="1"/>
  <c r="WEB470" i="5" s="1"/>
  <c r="WED470" i="5" s="1"/>
  <c r="WEF470" i="5" s="1"/>
  <c r="WEH470" i="5" s="1"/>
  <c r="WEJ470" i="5" s="1"/>
  <c r="WEL470" i="5" s="1"/>
  <c r="WEN470" i="5" s="1"/>
  <c r="WEP470" i="5" s="1"/>
  <c r="WER470" i="5" s="1"/>
  <c r="WET470" i="5" s="1"/>
  <c r="WEV470" i="5" s="1"/>
  <c r="WEX470" i="5" s="1"/>
  <c r="WEZ470" i="5" s="1"/>
  <c r="WFB470" i="5" s="1"/>
  <c r="WFD470" i="5" s="1"/>
  <c r="WFF470" i="5" s="1"/>
  <c r="WFH470" i="5" s="1"/>
  <c r="WFJ470" i="5" s="1"/>
  <c r="WFL470" i="5" s="1"/>
  <c r="WFN470" i="5" s="1"/>
  <c r="WFP470" i="5" s="1"/>
  <c r="WFR470" i="5" s="1"/>
  <c r="WFT470" i="5" s="1"/>
  <c r="WFV470" i="5" s="1"/>
  <c r="WFX470" i="5" s="1"/>
  <c r="WFZ470" i="5" s="1"/>
  <c r="WGB470" i="5" s="1"/>
  <c r="WGD470" i="5" s="1"/>
  <c r="WGF470" i="5" s="1"/>
  <c r="WGH470" i="5" s="1"/>
  <c r="WGJ470" i="5" s="1"/>
  <c r="WGL470" i="5" s="1"/>
  <c r="WGN470" i="5" s="1"/>
  <c r="WGP470" i="5" s="1"/>
  <c r="WGR470" i="5" s="1"/>
  <c r="WGT470" i="5" s="1"/>
  <c r="WGV470" i="5" s="1"/>
  <c r="WGX470" i="5" s="1"/>
  <c r="WGZ470" i="5" s="1"/>
  <c r="WHB470" i="5" s="1"/>
  <c r="WHD470" i="5" s="1"/>
  <c r="WHF470" i="5" s="1"/>
  <c r="WHH470" i="5" s="1"/>
  <c r="WHJ470" i="5" s="1"/>
  <c r="WHL470" i="5" s="1"/>
  <c r="WHN470" i="5" s="1"/>
  <c r="WHP470" i="5" s="1"/>
  <c r="WHR470" i="5" s="1"/>
  <c r="WHT470" i="5" s="1"/>
  <c r="WHV470" i="5" s="1"/>
  <c r="WHX470" i="5" s="1"/>
  <c r="WHZ470" i="5" s="1"/>
  <c r="WIB470" i="5" s="1"/>
  <c r="WID470" i="5" s="1"/>
  <c r="WIF470" i="5" s="1"/>
  <c r="WIH470" i="5" s="1"/>
  <c r="WIJ470" i="5" s="1"/>
  <c r="WIL470" i="5" s="1"/>
  <c r="WIN470" i="5" s="1"/>
  <c r="WIP470" i="5" s="1"/>
  <c r="WIR470" i="5" s="1"/>
  <c r="WIT470" i="5" s="1"/>
  <c r="WIV470" i="5" s="1"/>
  <c r="WIX470" i="5" s="1"/>
  <c r="WIZ470" i="5" s="1"/>
  <c r="WJB470" i="5" s="1"/>
  <c r="WJD470" i="5" s="1"/>
  <c r="WJF470" i="5" s="1"/>
  <c r="WJH470" i="5" s="1"/>
  <c r="WJJ470" i="5" s="1"/>
  <c r="WJL470" i="5" s="1"/>
  <c r="WJN470" i="5" s="1"/>
  <c r="WJP470" i="5" s="1"/>
  <c r="WJR470" i="5" s="1"/>
  <c r="WJT470" i="5" s="1"/>
  <c r="WJV470" i="5" s="1"/>
  <c r="WJX470" i="5" s="1"/>
  <c r="WJZ470" i="5" s="1"/>
  <c r="WKB470" i="5" s="1"/>
  <c r="WKD470" i="5" s="1"/>
  <c r="WKF470" i="5" s="1"/>
  <c r="WKH470" i="5" s="1"/>
  <c r="WKJ470" i="5" s="1"/>
  <c r="WKL470" i="5" s="1"/>
  <c r="WKN470" i="5" s="1"/>
  <c r="WKP470" i="5" s="1"/>
  <c r="WKR470" i="5" s="1"/>
  <c r="WKT470" i="5" s="1"/>
  <c r="WKV470" i="5" s="1"/>
  <c r="WKX470" i="5" s="1"/>
  <c r="WKZ470" i="5" s="1"/>
  <c r="WLB470" i="5" s="1"/>
  <c r="WLD470" i="5" s="1"/>
  <c r="WLF470" i="5" s="1"/>
  <c r="WLH470" i="5" s="1"/>
  <c r="WLJ470" i="5" s="1"/>
  <c r="WLL470" i="5" s="1"/>
  <c r="WLN470" i="5" s="1"/>
  <c r="WLP470" i="5" s="1"/>
  <c r="WLR470" i="5" s="1"/>
  <c r="WLT470" i="5" s="1"/>
  <c r="WLV470" i="5" s="1"/>
  <c r="WLX470" i="5" s="1"/>
  <c r="WLZ470" i="5" s="1"/>
  <c r="WMB470" i="5" s="1"/>
  <c r="WMD470" i="5" s="1"/>
  <c r="WMF470" i="5" s="1"/>
  <c r="WMH470" i="5" s="1"/>
  <c r="WMJ470" i="5" s="1"/>
  <c r="WML470" i="5" s="1"/>
  <c r="WMN470" i="5" s="1"/>
  <c r="WMP470" i="5" s="1"/>
  <c r="WMR470" i="5" s="1"/>
  <c r="WMT470" i="5" s="1"/>
  <c r="WMV470" i="5" s="1"/>
  <c r="WMX470" i="5" s="1"/>
  <c r="WMZ470" i="5" s="1"/>
  <c r="WNB470" i="5" s="1"/>
  <c r="WND470" i="5" s="1"/>
  <c r="WNF470" i="5" s="1"/>
  <c r="WNH470" i="5" s="1"/>
  <c r="WNJ470" i="5" s="1"/>
  <c r="WNL470" i="5" s="1"/>
  <c r="WNN470" i="5" s="1"/>
  <c r="WNP470" i="5" s="1"/>
  <c r="WNR470" i="5" s="1"/>
  <c r="WNT470" i="5" s="1"/>
  <c r="WNV470" i="5" s="1"/>
  <c r="WNX470" i="5" s="1"/>
  <c r="WNZ470" i="5" s="1"/>
  <c r="WOB470" i="5" s="1"/>
  <c r="WOD470" i="5" s="1"/>
  <c r="WOF470" i="5" s="1"/>
  <c r="WOH470" i="5" s="1"/>
  <c r="WOJ470" i="5" s="1"/>
  <c r="WOL470" i="5" s="1"/>
  <c r="WON470" i="5" s="1"/>
  <c r="WOP470" i="5" s="1"/>
  <c r="WOR470" i="5" s="1"/>
  <c r="WOT470" i="5" s="1"/>
  <c r="WOV470" i="5" s="1"/>
  <c r="WOX470" i="5" s="1"/>
  <c r="WOZ470" i="5" s="1"/>
  <c r="WPB470" i="5" s="1"/>
  <c r="WPD470" i="5" s="1"/>
  <c r="WPF470" i="5" s="1"/>
  <c r="WPH470" i="5" s="1"/>
  <c r="WPJ470" i="5" s="1"/>
  <c r="WPL470" i="5" s="1"/>
  <c r="WPN470" i="5" s="1"/>
  <c r="WPP470" i="5" s="1"/>
  <c r="WPR470" i="5" s="1"/>
  <c r="WPT470" i="5" s="1"/>
  <c r="WPV470" i="5" s="1"/>
  <c r="WPX470" i="5" s="1"/>
  <c r="WPZ470" i="5" s="1"/>
  <c r="WQB470" i="5" s="1"/>
  <c r="WQD470" i="5" s="1"/>
  <c r="WQF470" i="5" s="1"/>
  <c r="WQH470" i="5" s="1"/>
  <c r="WQJ470" i="5" s="1"/>
  <c r="WQL470" i="5" s="1"/>
  <c r="WQN470" i="5" s="1"/>
  <c r="WQP470" i="5" s="1"/>
  <c r="WQR470" i="5" s="1"/>
  <c r="WQT470" i="5" s="1"/>
  <c r="WQV470" i="5" s="1"/>
  <c r="WQX470" i="5" s="1"/>
  <c r="WQZ470" i="5" s="1"/>
  <c r="WRB470" i="5" s="1"/>
  <c r="WRD470" i="5" s="1"/>
  <c r="WRF470" i="5" s="1"/>
  <c r="WRH470" i="5" s="1"/>
  <c r="WRJ470" i="5" s="1"/>
  <c r="WRL470" i="5" s="1"/>
  <c r="WRN470" i="5" s="1"/>
  <c r="WRP470" i="5" s="1"/>
  <c r="WRR470" i="5" s="1"/>
  <c r="WRT470" i="5" s="1"/>
  <c r="WRV470" i="5" s="1"/>
  <c r="WRX470" i="5" s="1"/>
  <c r="WRZ470" i="5" s="1"/>
  <c r="WSB470" i="5" s="1"/>
  <c r="WSD470" i="5" s="1"/>
  <c r="WSF470" i="5" s="1"/>
  <c r="WSH470" i="5" s="1"/>
  <c r="WSJ470" i="5" s="1"/>
  <c r="WSL470" i="5" s="1"/>
  <c r="WSN470" i="5" s="1"/>
  <c r="WSP470" i="5" s="1"/>
  <c r="WSR470" i="5" s="1"/>
  <c r="WST470" i="5" s="1"/>
  <c r="WSV470" i="5" s="1"/>
  <c r="WSX470" i="5" s="1"/>
  <c r="WSZ470" i="5" s="1"/>
  <c r="WTB470" i="5" s="1"/>
  <c r="WTD470" i="5" s="1"/>
  <c r="WTF470" i="5" s="1"/>
  <c r="WTH470" i="5" s="1"/>
  <c r="WTJ470" i="5" s="1"/>
  <c r="WTL470" i="5" s="1"/>
  <c r="WTN470" i="5" s="1"/>
  <c r="WTP470" i="5" s="1"/>
  <c r="WTR470" i="5" s="1"/>
  <c r="WTT470" i="5" s="1"/>
  <c r="WTV470" i="5" s="1"/>
  <c r="WTX470" i="5" s="1"/>
  <c r="WTZ470" i="5" s="1"/>
  <c r="WUB470" i="5" s="1"/>
  <c r="WUD470" i="5" s="1"/>
  <c r="WUF470" i="5" s="1"/>
  <c r="WUH470" i="5" s="1"/>
  <c r="WUJ470" i="5" s="1"/>
  <c r="WUL470" i="5" s="1"/>
  <c r="WUN470" i="5" s="1"/>
  <c r="WUP470" i="5" s="1"/>
  <c r="WUR470" i="5" s="1"/>
  <c r="WUT470" i="5" s="1"/>
  <c r="WUV470" i="5" s="1"/>
  <c r="WUX470" i="5" s="1"/>
  <c r="WUZ470" i="5" s="1"/>
  <c r="WVB470" i="5" s="1"/>
  <c r="WVD470" i="5" s="1"/>
  <c r="WVF470" i="5" s="1"/>
  <c r="WVH470" i="5" s="1"/>
  <c r="WVJ470" i="5" s="1"/>
  <c r="WVL470" i="5" s="1"/>
  <c r="WVN470" i="5" s="1"/>
  <c r="WVP470" i="5" s="1"/>
  <c r="WVR470" i="5" s="1"/>
  <c r="WVT470" i="5" s="1"/>
  <c r="WVV470" i="5" s="1"/>
  <c r="WVX470" i="5" s="1"/>
  <c r="WVZ470" i="5" s="1"/>
  <c r="WWB470" i="5" s="1"/>
  <c r="WWD470" i="5" s="1"/>
  <c r="WWF470" i="5" s="1"/>
  <c r="WWH470" i="5" s="1"/>
  <c r="WWJ470" i="5" s="1"/>
  <c r="WWL470" i="5" s="1"/>
  <c r="WWN470" i="5" s="1"/>
  <c r="WWP470" i="5" s="1"/>
  <c r="WWR470" i="5" s="1"/>
  <c r="WWT470" i="5" s="1"/>
  <c r="WWV470" i="5" s="1"/>
  <c r="WWX470" i="5" s="1"/>
  <c r="WWZ470" i="5" s="1"/>
  <c r="WXB470" i="5" s="1"/>
  <c r="WXD470" i="5" s="1"/>
  <c r="WXF470" i="5" s="1"/>
  <c r="WXH470" i="5" s="1"/>
  <c r="WXJ470" i="5" s="1"/>
  <c r="WXL470" i="5" s="1"/>
  <c r="WXN470" i="5" s="1"/>
  <c r="WXP470" i="5" s="1"/>
  <c r="WXR470" i="5" s="1"/>
  <c r="WXT470" i="5" s="1"/>
  <c r="WXV470" i="5" s="1"/>
  <c r="WXX470" i="5" s="1"/>
  <c r="WXZ470" i="5" s="1"/>
  <c r="WYB470" i="5" s="1"/>
  <c r="WYD470" i="5" s="1"/>
  <c r="WYF470" i="5" s="1"/>
  <c r="WYH470" i="5" s="1"/>
  <c r="WYJ470" i="5" s="1"/>
  <c r="WYL470" i="5" s="1"/>
  <c r="WYN470" i="5" s="1"/>
  <c r="WYP470" i="5" s="1"/>
  <c r="WYR470" i="5" s="1"/>
  <c r="WYT470" i="5" s="1"/>
  <c r="WYV470" i="5" s="1"/>
  <c r="WYX470" i="5" s="1"/>
  <c r="WYZ470" i="5" s="1"/>
  <c r="WZB470" i="5" s="1"/>
  <c r="WZD470" i="5" s="1"/>
  <c r="WZF470" i="5" s="1"/>
  <c r="WZH470" i="5" s="1"/>
  <c r="WZJ470" i="5" s="1"/>
  <c r="WZL470" i="5" s="1"/>
  <c r="WZN470" i="5" s="1"/>
  <c r="WZP470" i="5" s="1"/>
  <c r="WZR470" i="5" s="1"/>
  <c r="WZT470" i="5" s="1"/>
  <c r="WZV470" i="5" s="1"/>
  <c r="WZX470" i="5" s="1"/>
  <c r="WZZ470" i="5" s="1"/>
  <c r="XAB470" i="5" s="1"/>
  <c r="XAD470" i="5" s="1"/>
  <c r="XAF470" i="5" s="1"/>
  <c r="XAH470" i="5" s="1"/>
  <c r="XAJ470" i="5" s="1"/>
  <c r="XAL470" i="5" s="1"/>
  <c r="XAN470" i="5" s="1"/>
  <c r="XAP470" i="5" s="1"/>
  <c r="XAR470" i="5" s="1"/>
  <c r="XAT470" i="5" s="1"/>
  <c r="XAV470" i="5" s="1"/>
  <c r="XAX470" i="5" s="1"/>
  <c r="XAZ470" i="5" s="1"/>
  <c r="XBB470" i="5" s="1"/>
  <c r="XBD470" i="5" s="1"/>
  <c r="XBF470" i="5" s="1"/>
  <c r="XBH470" i="5" s="1"/>
  <c r="XBJ470" i="5" s="1"/>
  <c r="XBL470" i="5" s="1"/>
  <c r="XBN470" i="5" s="1"/>
  <c r="XBP470" i="5" s="1"/>
  <c r="XBR470" i="5" s="1"/>
  <c r="XBT470" i="5" s="1"/>
  <c r="XBV470" i="5" s="1"/>
  <c r="XBX470" i="5" s="1"/>
  <c r="XBZ470" i="5" s="1"/>
  <c r="XCB470" i="5" s="1"/>
  <c r="XCD470" i="5" s="1"/>
  <c r="XCF470" i="5" s="1"/>
  <c r="XCH470" i="5" s="1"/>
  <c r="XCJ470" i="5" s="1"/>
  <c r="XCL470" i="5" s="1"/>
  <c r="XCN470" i="5" s="1"/>
  <c r="XCP470" i="5" s="1"/>
  <c r="XCR470" i="5" s="1"/>
  <c r="XCT470" i="5" s="1"/>
  <c r="XCV470" i="5" s="1"/>
  <c r="XCX470" i="5" s="1"/>
  <c r="XCZ470" i="5" s="1"/>
  <c r="XDB470" i="5" s="1"/>
  <c r="XDD470" i="5" s="1"/>
  <c r="XDF470" i="5" s="1"/>
  <c r="XDH470" i="5" s="1"/>
  <c r="XDJ470" i="5" s="1"/>
  <c r="XDL470" i="5" s="1"/>
  <c r="XDN470" i="5" s="1"/>
  <c r="XDP470" i="5" s="1"/>
  <c r="XDR470" i="5" s="1"/>
  <c r="XDT470" i="5" s="1"/>
  <c r="XDV470" i="5" s="1"/>
  <c r="XDX470" i="5" s="1"/>
  <c r="XDZ470" i="5" s="1"/>
  <c r="XEB470" i="5" s="1"/>
  <c r="XED470" i="5" s="1"/>
  <c r="XEF470" i="5" s="1"/>
  <c r="XEH470" i="5" s="1"/>
  <c r="XEJ470" i="5" s="1"/>
  <c r="XEL470" i="5" s="1"/>
  <c r="XEN470" i="5" s="1"/>
  <c r="XEP470" i="5" s="1"/>
  <c r="XER470" i="5" s="1"/>
  <c r="XET470" i="5" s="1"/>
  <c r="XEV470" i="5" s="1"/>
  <c r="XEX470" i="5" s="1"/>
  <c r="XEZ470" i="5" s="1"/>
  <c r="XFB470" i="5" s="1"/>
  <c r="XFD470" i="5" s="1"/>
  <c r="R481" i="5"/>
  <c r="S504" i="5"/>
  <c r="R504" i="5"/>
  <c r="S513" i="5"/>
  <c r="R513" i="5"/>
  <c r="S478" i="5"/>
  <c r="R478" i="5"/>
  <c r="R491" i="5"/>
  <c r="S506" i="5"/>
  <c r="N204" i="11"/>
  <c r="S487" i="5"/>
  <c r="R487" i="5"/>
  <c r="R496" i="5"/>
  <c r="S496" i="5"/>
  <c r="S507" i="5"/>
  <c r="R507" i="5"/>
  <c r="R503" i="5"/>
  <c r="S482" i="5"/>
  <c r="R492" i="5"/>
  <c r="S498" i="5"/>
  <c r="R510" i="5"/>
  <c r="R479" i="5"/>
  <c r="R495" i="5"/>
  <c r="S514" i="5"/>
  <c r="R490" i="5"/>
  <c r="S490" i="5"/>
  <c r="B524" i="5"/>
  <c r="B104" i="11"/>
  <c r="D92" i="10"/>
  <c r="B150" i="11"/>
  <c r="C149" i="11" s="1"/>
  <c r="C144" i="11"/>
  <c r="C146" i="11"/>
  <c r="S13" i="7"/>
  <c r="R13" i="7"/>
  <c r="S21" i="7"/>
  <c r="H145" i="11" s="1"/>
  <c r="I145" i="11" s="1"/>
  <c r="R21" i="7"/>
  <c r="S29" i="7"/>
  <c r="L146" i="11" s="1"/>
  <c r="M146" i="11" s="1"/>
  <c r="R29" i="7"/>
  <c r="S37" i="7"/>
  <c r="R37" i="7"/>
  <c r="S45" i="7"/>
  <c r="D147" i="11" s="1"/>
  <c r="R45" i="7"/>
  <c r="S53" i="7"/>
  <c r="D148" i="11" s="1"/>
  <c r="E148" i="11" s="1"/>
  <c r="R53" i="7"/>
  <c r="S61" i="7"/>
  <c r="R61" i="7"/>
  <c r="S69" i="7"/>
  <c r="R69" i="7"/>
  <c r="N206" i="11"/>
  <c r="F148" i="11"/>
  <c r="G148" i="11" s="1"/>
  <c r="L148" i="11"/>
  <c r="M148" i="11" s="1"/>
  <c r="J148" i="11"/>
  <c r="K148" i="11" s="1"/>
  <c r="R18" i="7"/>
  <c r="R26" i="7"/>
  <c r="R34" i="7"/>
  <c r="R42" i="7"/>
  <c r="R50" i="7"/>
  <c r="R58" i="7"/>
  <c r="R66" i="7"/>
  <c r="R74" i="7"/>
  <c r="C148" i="11"/>
  <c r="D106" i="10"/>
  <c r="I148" i="11"/>
  <c r="R16" i="7"/>
  <c r="R24" i="7"/>
  <c r="R32" i="7"/>
  <c r="R40" i="7"/>
  <c r="R48" i="7"/>
  <c r="R56" i="7"/>
  <c r="R64" i="7"/>
  <c r="R72" i="7"/>
  <c r="R11" i="7"/>
  <c r="R19" i="7"/>
  <c r="R27" i="7"/>
  <c r="R35" i="7"/>
  <c r="R43" i="7"/>
  <c r="R51" i="7"/>
  <c r="R59" i="7"/>
  <c r="R67" i="7"/>
  <c r="R75" i="7"/>
  <c r="R11" i="4"/>
  <c r="R18" i="4"/>
  <c r="R26" i="4"/>
  <c r="R34" i="4"/>
  <c r="R42" i="4"/>
  <c r="R50" i="4"/>
  <c r="R61" i="4"/>
  <c r="R69" i="4"/>
  <c r="R76" i="4"/>
  <c r="R90" i="4"/>
  <c r="R93" i="4"/>
  <c r="R96" i="4"/>
  <c r="R122" i="4"/>
  <c r="R125" i="4"/>
  <c r="R128" i="4"/>
  <c r="R154" i="4"/>
  <c r="R157" i="4"/>
  <c r="R160" i="4"/>
  <c r="R186" i="4"/>
  <c r="R189" i="4"/>
  <c r="R192" i="4"/>
  <c r="R218" i="4"/>
  <c r="R221" i="4"/>
  <c r="R224" i="4"/>
  <c r="R250" i="4"/>
  <c r="R253" i="4"/>
  <c r="R256" i="4"/>
  <c r="R282" i="4"/>
  <c r="R285" i="4"/>
  <c r="R288" i="4"/>
  <c r="R300" i="4"/>
  <c r="S303" i="4"/>
  <c r="R313" i="4"/>
  <c r="R316" i="4"/>
  <c r="R364" i="4"/>
  <c r="R367" i="4"/>
  <c r="R391" i="4"/>
  <c r="S401" i="4"/>
  <c r="R422" i="4"/>
  <c r="R432" i="4"/>
  <c r="R447" i="4"/>
  <c r="S450" i="4"/>
  <c r="R456" i="4"/>
  <c r="S466" i="4"/>
  <c r="R395" i="4"/>
  <c r="S398" i="4"/>
  <c r="R463" i="4"/>
  <c r="R43" i="4"/>
  <c r="R62" i="4"/>
  <c r="R70" i="4"/>
  <c r="R91" i="4"/>
  <c r="S94" i="4"/>
  <c r="R100" i="4"/>
  <c r="R135" i="4"/>
  <c r="R155" i="4"/>
  <c r="S158" i="4"/>
  <c r="R164" i="4"/>
  <c r="S190" i="4"/>
  <c r="R196" i="4"/>
  <c r="R199" i="4"/>
  <c r="R219" i="4"/>
  <c r="S222" i="4"/>
  <c r="R228" i="4"/>
  <c r="R231" i="4"/>
  <c r="R251" i="4"/>
  <c r="S254" i="4"/>
  <c r="R260" i="4"/>
  <c r="R263" i="4"/>
  <c r="R283" i="4"/>
  <c r="S286" i="4"/>
  <c r="R298" i="4"/>
  <c r="R308" i="4"/>
  <c r="R311" i="4"/>
  <c r="R314" i="4"/>
  <c r="R317" i="4"/>
  <c r="R332" i="4"/>
  <c r="S335" i="4"/>
  <c r="R344" i="4"/>
  <c r="R347" i="4"/>
  <c r="R396" i="4"/>
  <c r="R399" i="4"/>
  <c r="R423" i="4"/>
  <c r="S433" i="4"/>
  <c r="R454" i="4"/>
  <c r="R464" i="4"/>
  <c r="R12" i="4"/>
  <c r="R19" i="4"/>
  <c r="R27" i="4"/>
  <c r="R35" i="4"/>
  <c r="R51" i="4"/>
  <c r="R77" i="4"/>
  <c r="R103" i="4"/>
  <c r="R123" i="4"/>
  <c r="S126" i="4"/>
  <c r="R132" i="4"/>
  <c r="R167" i="4"/>
  <c r="R187" i="4"/>
  <c r="R320" i="4"/>
  <c r="S323" i="4"/>
  <c r="R329" i="4"/>
  <c r="S338" i="4"/>
  <c r="S362" i="4"/>
  <c r="S372" i="4"/>
  <c r="R427" i="4"/>
  <c r="S430" i="4"/>
  <c r="S299" i="4"/>
  <c r="S309" i="4"/>
  <c r="R363" i="4"/>
  <c r="S366" i="4"/>
  <c r="R431" i="4"/>
  <c r="R455" i="4"/>
  <c r="S465" i="4"/>
  <c r="N203" i="11"/>
  <c r="B99" i="11"/>
  <c r="C82" i="11" s="1"/>
  <c r="G84" i="11"/>
  <c r="E84" i="11"/>
  <c r="G98" i="11"/>
  <c r="D68" i="10"/>
  <c r="S33" i="3"/>
  <c r="R33" i="3"/>
  <c r="S57" i="3"/>
  <c r="R57" i="3"/>
  <c r="S105" i="3"/>
  <c r="R105" i="3"/>
  <c r="S241" i="3"/>
  <c r="R241" i="3"/>
  <c r="R106" i="3"/>
  <c r="S106" i="3"/>
  <c r="S119" i="3"/>
  <c r="R119" i="3"/>
  <c r="S187" i="3"/>
  <c r="S232" i="3"/>
  <c r="R232" i="3"/>
  <c r="R73" i="3"/>
  <c r="R76" i="3"/>
  <c r="S82" i="3"/>
  <c r="R82" i="3"/>
  <c r="S86" i="3"/>
  <c r="R86" i="3"/>
  <c r="R154" i="3"/>
  <c r="R172" i="3"/>
  <c r="S172" i="3"/>
  <c r="S180" i="3"/>
  <c r="R180" i="3"/>
  <c r="S202" i="3"/>
  <c r="R202" i="3"/>
  <c r="S251" i="3"/>
  <c r="S144" i="3"/>
  <c r="R144" i="3"/>
  <c r="S147" i="3"/>
  <c r="R147" i="3"/>
  <c r="R80" i="3"/>
  <c r="S80" i="3"/>
  <c r="R92" i="3"/>
  <c r="S141" i="3"/>
  <c r="R141" i="3"/>
  <c r="R196" i="3"/>
  <c r="R16" i="3"/>
  <c r="R24" i="3"/>
  <c r="R32" i="3"/>
  <c r="R40" i="3"/>
  <c r="R48" i="3"/>
  <c r="R56" i="3"/>
  <c r="S65" i="3"/>
  <c r="S77" i="3"/>
  <c r="H62" i="11" s="1"/>
  <c r="I62" i="11" s="1"/>
  <c r="R77" i="3"/>
  <c r="S111" i="3"/>
  <c r="S116" i="3"/>
  <c r="R116" i="3"/>
  <c r="R184" i="3"/>
  <c r="R193" i="3"/>
  <c r="R203" i="3"/>
  <c r="S203" i="3"/>
  <c r="S212" i="3"/>
  <c r="R212" i="3"/>
  <c r="S234" i="3"/>
  <c r="R234" i="3"/>
  <c r="S95" i="3"/>
  <c r="R101" i="3"/>
  <c r="S139" i="3"/>
  <c r="R139" i="3"/>
  <c r="S169" i="3"/>
  <c r="R169" i="3"/>
  <c r="S174" i="3"/>
  <c r="R174" i="3"/>
  <c r="S177" i="3"/>
  <c r="R177" i="3"/>
  <c r="R248" i="3"/>
  <c r="S62" i="3"/>
  <c r="S79" i="3"/>
  <c r="R79" i="3"/>
  <c r="S126" i="3"/>
  <c r="R135" i="3"/>
  <c r="S199" i="3"/>
  <c r="R199" i="3"/>
  <c r="S205" i="3"/>
  <c r="R205" i="3"/>
  <c r="S209" i="3"/>
  <c r="R209" i="3"/>
  <c r="S17" i="3"/>
  <c r="R17" i="3"/>
  <c r="S41" i="3"/>
  <c r="R41" i="3"/>
  <c r="S103" i="3"/>
  <c r="R103" i="3"/>
  <c r="S138" i="3"/>
  <c r="R138" i="3"/>
  <c r="R235" i="3"/>
  <c r="S235" i="3"/>
  <c r="S200" i="3"/>
  <c r="R200" i="3"/>
  <c r="S231" i="3"/>
  <c r="R231" i="3"/>
  <c r="S237" i="3"/>
  <c r="R237" i="3"/>
  <c r="R25" i="3"/>
  <c r="S25" i="3"/>
  <c r="S49" i="3"/>
  <c r="R49" i="3"/>
  <c r="S244" i="3"/>
  <c r="R244" i="3"/>
  <c r="S19" i="3"/>
  <c r="S27" i="3"/>
  <c r="S35" i="3"/>
  <c r="S43" i="3"/>
  <c r="S51" i="3"/>
  <c r="S59" i="3"/>
  <c r="S64" i="3"/>
  <c r="R123" i="3"/>
  <c r="R132" i="3"/>
  <c r="R142" i="3"/>
  <c r="S142" i="3"/>
  <c r="S150" i="3"/>
  <c r="R150" i="3"/>
  <c r="S171" i="3"/>
  <c r="R171" i="3"/>
  <c r="S219" i="3"/>
  <c r="R228" i="3"/>
  <c r="B264" i="3"/>
  <c r="R20" i="3"/>
  <c r="R28" i="3"/>
  <c r="R66" i="3"/>
  <c r="S12" i="3"/>
  <c r="S36" i="3"/>
  <c r="S44" i="3"/>
  <c r="S52" i="3"/>
  <c r="S60" i="3"/>
  <c r="S63" i="3"/>
  <c r="R69" i="3"/>
  <c r="S72" i="3"/>
  <c r="J61" i="11" s="1"/>
  <c r="K61" i="11" s="1"/>
  <c r="S91" i="3"/>
  <c r="S94" i="3"/>
  <c r="R98" i="3"/>
  <c r="S100" i="3"/>
  <c r="S122" i="3"/>
  <c r="S125" i="3"/>
  <c r="S128" i="3"/>
  <c r="R131" i="3"/>
  <c r="S134" i="3"/>
  <c r="S153" i="3"/>
  <c r="S156" i="3"/>
  <c r="S159" i="3"/>
  <c r="R162" i="3"/>
  <c r="S165" i="3"/>
  <c r="S183" i="3"/>
  <c r="S186" i="3"/>
  <c r="S189" i="3"/>
  <c r="R192" i="3"/>
  <c r="S195" i="3"/>
  <c r="S215" i="3"/>
  <c r="S218" i="3"/>
  <c r="S221" i="3"/>
  <c r="R224" i="3"/>
  <c r="S227" i="3"/>
  <c r="S247" i="3"/>
  <c r="S250" i="3"/>
  <c r="R255" i="3"/>
  <c r="R85" i="3"/>
  <c r="S88" i="3"/>
  <c r="S118" i="3"/>
  <c r="R146" i="3"/>
  <c r="S149" i="3"/>
  <c r="R176" i="3"/>
  <c r="S179" i="3"/>
  <c r="R208" i="3"/>
  <c r="S211" i="3"/>
  <c r="R240" i="3"/>
  <c r="S243" i="3"/>
  <c r="E68" i="11"/>
  <c r="B57" i="11"/>
  <c r="D48" i="10"/>
  <c r="S32" i="2"/>
  <c r="R37" i="2"/>
  <c r="R68" i="2"/>
  <c r="S97" i="2"/>
  <c r="N201" i="11"/>
  <c r="S19" i="2"/>
  <c r="S24" i="2"/>
  <c r="R29" i="2"/>
  <c r="S54" i="2"/>
  <c r="R60" i="2"/>
  <c r="S84" i="2"/>
  <c r="S89" i="2"/>
  <c r="R94" i="2"/>
  <c r="R35" i="2"/>
  <c r="S65" i="2"/>
  <c r="R70" i="2"/>
  <c r="R13" i="2"/>
  <c r="R43" i="2"/>
  <c r="S73" i="2"/>
  <c r="R78" i="2"/>
  <c r="S48" i="2"/>
  <c r="N49" i="11"/>
  <c r="N44" i="11"/>
  <c r="L47" i="11"/>
  <c r="M47" i="11" s="1"/>
  <c r="D47" i="11"/>
  <c r="E47" i="11" s="1"/>
  <c r="H47" i="11"/>
  <c r="I47" i="11" s="1"/>
  <c r="J47" i="11"/>
  <c r="K47" i="11" s="1"/>
  <c r="F47" i="11"/>
  <c r="G47" i="11" s="1"/>
  <c r="K48" i="11"/>
  <c r="B51" i="11"/>
  <c r="C41" i="11" s="1"/>
  <c r="C40" i="11"/>
  <c r="S12" i="2"/>
  <c r="R15" i="2"/>
  <c r="S20" i="2"/>
  <c r="R23" i="2"/>
  <c r="S28" i="2"/>
  <c r="R31" i="2"/>
  <c r="S36" i="2"/>
  <c r="R39" i="2"/>
  <c r="S44" i="2"/>
  <c r="R47" i="2"/>
  <c r="S53" i="2"/>
  <c r="R56" i="2"/>
  <c r="S61" i="2"/>
  <c r="R64" i="2"/>
  <c r="S69" i="2"/>
  <c r="R72" i="2"/>
  <c r="S77" i="2"/>
  <c r="R80" i="2"/>
  <c r="S85" i="2"/>
  <c r="R88" i="2"/>
  <c r="S93" i="2"/>
  <c r="R96" i="2"/>
  <c r="D30" i="10"/>
  <c r="S17" i="2"/>
  <c r="S25" i="2"/>
  <c r="S33" i="2"/>
  <c r="S41" i="2"/>
  <c r="S49" i="2"/>
  <c r="S58" i="2"/>
  <c r="S66" i="2"/>
  <c r="S74" i="2"/>
  <c r="S82" i="2"/>
  <c r="S90" i="2"/>
  <c r="S98" i="2"/>
  <c r="S18" i="2"/>
  <c r="S26" i="2"/>
  <c r="S34" i="2"/>
  <c r="S42" i="2"/>
  <c r="S50" i="2"/>
  <c r="S59" i="2"/>
  <c r="S67" i="2"/>
  <c r="S75" i="2"/>
  <c r="S83" i="2"/>
  <c r="S91" i="2"/>
  <c r="R14" i="2"/>
  <c r="R22" i="2"/>
  <c r="R30" i="2"/>
  <c r="R38" i="2"/>
  <c r="R46" i="2"/>
  <c r="R55" i="2"/>
  <c r="R63" i="2"/>
  <c r="R71" i="2"/>
  <c r="R79" i="2"/>
  <c r="R87" i="2"/>
  <c r="R95" i="2"/>
  <c r="R53" i="1"/>
  <c r="R84" i="1"/>
  <c r="R100" i="1"/>
  <c r="S152" i="1"/>
  <c r="R161" i="1"/>
  <c r="R50" i="1"/>
  <c r="R57" i="1"/>
  <c r="R81" i="1"/>
  <c r="S113" i="1"/>
  <c r="S120" i="1"/>
  <c r="R124" i="1"/>
  <c r="R129" i="1"/>
  <c r="R137" i="1"/>
  <c r="S149" i="1"/>
  <c r="S169" i="1"/>
  <c r="F34" i="11" s="1"/>
  <c r="G34" i="11" s="1"/>
  <c r="S174" i="1"/>
  <c r="S178" i="1"/>
  <c r="R185" i="1"/>
  <c r="R17" i="1"/>
  <c r="R21" i="1"/>
  <c r="R34" i="1"/>
  <c r="R42" i="1"/>
  <c r="R47" i="1"/>
  <c r="S66" i="1"/>
  <c r="S88" i="1"/>
  <c r="R92" i="1"/>
  <c r="R97" i="1"/>
  <c r="R105" i="1"/>
  <c r="S117" i="1"/>
  <c r="S142" i="1"/>
  <c r="S146" i="1"/>
  <c r="R153" i="1"/>
  <c r="S166" i="1"/>
  <c r="S182" i="1"/>
  <c r="S190" i="1"/>
  <c r="R199" i="1"/>
  <c r="R13" i="1"/>
  <c r="S54" i="1"/>
  <c r="R58" i="1"/>
  <c r="S85" i="1"/>
  <c r="S110" i="1"/>
  <c r="S114" i="1"/>
  <c r="S134" i="1"/>
  <c r="S150" i="1"/>
  <c r="S158" i="1"/>
  <c r="R175" i="1"/>
  <c r="R179" i="1"/>
  <c r="R195" i="1"/>
  <c r="S20" i="1"/>
  <c r="R33" i="1"/>
  <c r="R37" i="1"/>
  <c r="R41" i="1"/>
  <c r="R61" i="1"/>
  <c r="R91" i="1"/>
  <c r="R108" i="1"/>
  <c r="R156" i="1"/>
  <c r="S181" i="1"/>
  <c r="S198" i="1"/>
  <c r="S12" i="1"/>
  <c r="R25" i="1"/>
  <c r="R29" i="1"/>
  <c r="R74" i="1"/>
  <c r="R19" i="1"/>
  <c r="R23" i="1"/>
  <c r="S44" i="1"/>
  <c r="S48" i="1"/>
  <c r="R55" i="1"/>
  <c r="S68" i="1"/>
  <c r="S86" i="1"/>
  <c r="S94" i="1"/>
  <c r="R111" i="1"/>
  <c r="R115" i="1"/>
  <c r="R131" i="1"/>
  <c r="R135" i="1"/>
  <c r="R139" i="1"/>
  <c r="R151" i="1"/>
  <c r="R159" i="1"/>
  <c r="R180" i="1"/>
  <c r="R187" i="1"/>
  <c r="R196" i="1"/>
  <c r="J29" i="11"/>
  <c r="K29" i="11" s="1"/>
  <c r="S18" i="1"/>
  <c r="S46" i="1"/>
  <c r="S75" i="1"/>
  <c r="S24" i="1"/>
  <c r="S35" i="1"/>
  <c r="S64" i="1"/>
  <c r="S70" i="1"/>
  <c r="S133" i="1"/>
  <c r="S165" i="1"/>
  <c r="S168" i="1"/>
  <c r="S194" i="1"/>
  <c r="S200" i="1"/>
  <c r="S14" i="1"/>
  <c r="S22" i="1"/>
  <c r="S30" i="1"/>
  <c r="S56" i="1"/>
  <c r="S59" i="1"/>
  <c r="S62" i="1"/>
  <c r="S90" i="1"/>
  <c r="S93" i="1"/>
  <c r="S96" i="1"/>
  <c r="S122" i="1"/>
  <c r="S125" i="1"/>
  <c r="S128" i="1"/>
  <c r="S154" i="1"/>
  <c r="S157" i="1"/>
  <c r="S160" i="1"/>
  <c r="S186" i="1"/>
  <c r="S189" i="1"/>
  <c r="S192" i="1"/>
  <c r="H209" i="11"/>
  <c r="J209" i="11"/>
  <c r="K200" i="11" s="1"/>
  <c r="R26" i="1"/>
  <c r="R40" i="1"/>
  <c r="R43" i="1"/>
  <c r="R72" i="1"/>
  <c r="R80" i="1"/>
  <c r="R106" i="1"/>
  <c r="R109" i="1"/>
  <c r="R112" i="1"/>
  <c r="R138" i="1"/>
  <c r="R141" i="1"/>
  <c r="R144" i="1"/>
  <c r="R170" i="1"/>
  <c r="R173" i="1"/>
  <c r="R176" i="1"/>
  <c r="L209" i="11"/>
  <c r="M200" i="11" s="1"/>
  <c r="B35" i="11"/>
  <c r="C29" i="11" s="1"/>
  <c r="R16" i="1"/>
  <c r="R32" i="1"/>
  <c r="R38" i="1"/>
  <c r="R67" i="1"/>
  <c r="R98" i="1"/>
  <c r="R101" i="1"/>
  <c r="R104" i="1"/>
  <c r="R130" i="1"/>
  <c r="R136" i="1"/>
  <c r="R162" i="1"/>
  <c r="R197" i="1"/>
  <c r="D18" i="10"/>
  <c r="D209" i="11"/>
  <c r="N200" i="11"/>
  <c r="F209" i="11"/>
  <c r="L68" i="11" l="1"/>
  <c r="M68" i="11" s="1"/>
  <c r="H157" i="11"/>
  <c r="I157" i="11" s="1"/>
  <c r="F29" i="11"/>
  <c r="G29" i="11" s="1"/>
  <c r="L28" i="11"/>
  <c r="M28" i="11" s="1"/>
  <c r="J145" i="11"/>
  <c r="K145" i="11" s="1"/>
  <c r="H163" i="11"/>
  <c r="I163" i="11" s="1"/>
  <c r="B205" i="11"/>
  <c r="C145" i="11"/>
  <c r="C147" i="11"/>
  <c r="C165" i="11"/>
  <c r="D157" i="11"/>
  <c r="E157" i="11" s="1"/>
  <c r="D146" i="11"/>
  <c r="E146" i="11" s="1"/>
  <c r="D149" i="11"/>
  <c r="E149" i="11" s="1"/>
  <c r="C163" i="11"/>
  <c r="L157" i="11"/>
  <c r="M157" i="11" s="1"/>
  <c r="H159" i="11"/>
  <c r="I159" i="11" s="1"/>
  <c r="F164" i="11"/>
  <c r="G164" i="11" s="1"/>
  <c r="F162" i="11"/>
  <c r="G162" i="11" s="1"/>
  <c r="J191" i="11"/>
  <c r="K191" i="11" s="1"/>
  <c r="H173" i="11"/>
  <c r="I173" i="11" s="1"/>
  <c r="J188" i="11"/>
  <c r="K188" i="11" s="1"/>
  <c r="L192" i="11"/>
  <c r="M192" i="11" s="1"/>
  <c r="D172" i="11"/>
  <c r="H187" i="11"/>
  <c r="I187" i="11" s="1"/>
  <c r="F191" i="11"/>
  <c r="G191" i="11" s="1"/>
  <c r="J194" i="11"/>
  <c r="K194" i="11" s="1"/>
  <c r="D191" i="11"/>
  <c r="E191" i="11" s="1"/>
  <c r="L172" i="11"/>
  <c r="F192" i="11"/>
  <c r="G192" i="11" s="1"/>
  <c r="D72" i="11"/>
  <c r="E72" i="11" s="1"/>
  <c r="H68" i="11"/>
  <c r="I68" i="11" s="1"/>
  <c r="L61" i="11"/>
  <c r="M61" i="11" s="1"/>
  <c r="F61" i="11"/>
  <c r="G61" i="11" s="1"/>
  <c r="H67" i="11"/>
  <c r="I67" i="11" s="1"/>
  <c r="J84" i="11"/>
  <c r="K84" i="11" s="1"/>
  <c r="D89" i="11"/>
  <c r="E89" i="11" s="1"/>
  <c r="F82" i="11"/>
  <c r="G82" i="11" s="1"/>
  <c r="D163" i="11"/>
  <c r="E163" i="11" s="1"/>
  <c r="C164" i="11"/>
  <c r="L163" i="11"/>
  <c r="M163" i="11" s="1"/>
  <c r="J163" i="11"/>
  <c r="K163" i="11" s="1"/>
  <c r="C156" i="11"/>
  <c r="L160" i="11"/>
  <c r="M160" i="11" s="1"/>
  <c r="L165" i="11"/>
  <c r="M165" i="11" s="1"/>
  <c r="H109" i="11"/>
  <c r="I109" i="11" s="1"/>
  <c r="L90" i="11"/>
  <c r="M90" i="11" s="1"/>
  <c r="H82" i="11"/>
  <c r="I82" i="11" s="1"/>
  <c r="L94" i="11"/>
  <c r="M94" i="11" s="1"/>
  <c r="L81" i="11"/>
  <c r="M81" i="11" s="1"/>
  <c r="F83" i="11"/>
  <c r="G83" i="11" s="1"/>
  <c r="F94" i="11"/>
  <c r="G94" i="11" s="1"/>
  <c r="L87" i="11"/>
  <c r="M87" i="11" s="1"/>
  <c r="L88" i="11"/>
  <c r="M88" i="11" s="1"/>
  <c r="J94" i="11"/>
  <c r="K94" i="11" s="1"/>
  <c r="J80" i="11"/>
  <c r="D81" i="11"/>
  <c r="E81" i="11" s="1"/>
  <c r="H89" i="11"/>
  <c r="I89" i="11" s="1"/>
  <c r="L92" i="11"/>
  <c r="M92" i="11" s="1"/>
  <c r="H94" i="11"/>
  <c r="I94" i="11" s="1"/>
  <c r="H83" i="11"/>
  <c r="I83" i="11" s="1"/>
  <c r="L83" i="11"/>
  <c r="M83" i="11" s="1"/>
  <c r="L80" i="11"/>
  <c r="M80" i="11" s="1"/>
  <c r="J82" i="11"/>
  <c r="K82" i="11" s="1"/>
  <c r="D83" i="11"/>
  <c r="E83" i="11" s="1"/>
  <c r="D80" i="11"/>
  <c r="E80" i="11" s="1"/>
  <c r="D82" i="11"/>
  <c r="E82" i="11" s="1"/>
  <c r="L82" i="11"/>
  <c r="M82" i="11" s="1"/>
  <c r="J89" i="11"/>
  <c r="K89" i="11" s="1"/>
  <c r="C96" i="11"/>
  <c r="L89" i="11"/>
  <c r="M89" i="11" s="1"/>
  <c r="F88" i="11"/>
  <c r="G88" i="11" s="1"/>
  <c r="J81" i="11"/>
  <c r="K81" i="11" s="1"/>
  <c r="F81" i="11"/>
  <c r="G81" i="11" s="1"/>
  <c r="H92" i="11"/>
  <c r="I92" i="11" s="1"/>
  <c r="H96" i="11"/>
  <c r="I96" i="11" s="1"/>
  <c r="L84" i="11"/>
  <c r="M84" i="11" s="1"/>
  <c r="H81" i="11"/>
  <c r="I81" i="11" s="1"/>
  <c r="J92" i="11"/>
  <c r="K92" i="11" s="1"/>
  <c r="H84" i="11"/>
  <c r="I84" i="11" s="1"/>
  <c r="D88" i="11"/>
  <c r="E88" i="11" s="1"/>
  <c r="H88" i="11"/>
  <c r="I88" i="11" s="1"/>
  <c r="F92" i="11"/>
  <c r="G92" i="11" s="1"/>
  <c r="C95" i="11"/>
  <c r="J83" i="11"/>
  <c r="K83" i="11" s="1"/>
  <c r="F89" i="11"/>
  <c r="G89" i="11" s="1"/>
  <c r="J96" i="11"/>
  <c r="K96" i="11" s="1"/>
  <c r="L85" i="11"/>
  <c r="M85" i="11" s="1"/>
  <c r="L96" i="11"/>
  <c r="M96" i="11" s="1"/>
  <c r="D94" i="11"/>
  <c r="E94" i="11" s="1"/>
  <c r="L98" i="11"/>
  <c r="M98" i="11" s="1"/>
  <c r="J27" i="11"/>
  <c r="K27" i="11" s="1"/>
  <c r="D27" i="11"/>
  <c r="E27" i="11" s="1"/>
  <c r="F27" i="11"/>
  <c r="G27" i="11" s="1"/>
  <c r="L27" i="11"/>
  <c r="M27" i="11" s="1"/>
  <c r="H25" i="11"/>
  <c r="I25" i="11" s="1"/>
  <c r="L25" i="11"/>
  <c r="M25" i="11" s="1"/>
  <c r="H29" i="11"/>
  <c r="I29" i="11" s="1"/>
  <c r="J34" i="11"/>
  <c r="K34" i="11" s="1"/>
  <c r="D34" i="11"/>
  <c r="E34" i="11" s="1"/>
  <c r="L34" i="11"/>
  <c r="M34" i="11" s="1"/>
  <c r="H34" i="11"/>
  <c r="I34" i="11" s="1"/>
  <c r="D32" i="11"/>
  <c r="E32" i="11" s="1"/>
  <c r="J28" i="11"/>
  <c r="K28" i="11" s="1"/>
  <c r="D25" i="11"/>
  <c r="F25" i="11"/>
  <c r="G25" i="11" s="1"/>
  <c r="D28" i="11"/>
  <c r="E28" i="11" s="1"/>
  <c r="J25" i="11"/>
  <c r="K25" i="11" s="1"/>
  <c r="H30" i="11"/>
  <c r="I30" i="11" s="1"/>
  <c r="D26" i="11"/>
  <c r="E26" i="11" s="1"/>
  <c r="L26" i="11"/>
  <c r="M26" i="11" s="1"/>
  <c r="H27" i="11"/>
  <c r="I27" i="11" s="1"/>
  <c r="J32" i="11"/>
  <c r="K32" i="11" s="1"/>
  <c r="C158" i="11"/>
  <c r="C85" i="11"/>
  <c r="C84" i="11"/>
  <c r="C83" i="11"/>
  <c r="D173" i="11"/>
  <c r="E173" i="11" s="1"/>
  <c r="L175" i="11"/>
  <c r="M175" i="11" s="1"/>
  <c r="H179" i="11"/>
  <c r="I179" i="11" s="1"/>
  <c r="H177" i="11"/>
  <c r="I177" i="11" s="1"/>
  <c r="C193" i="11"/>
  <c r="C178" i="11"/>
  <c r="C182" i="11"/>
  <c r="C188" i="11"/>
  <c r="C173" i="11"/>
  <c r="C180" i="11"/>
  <c r="C192" i="11"/>
  <c r="C175" i="11"/>
  <c r="C191" i="11"/>
  <c r="C194" i="11"/>
  <c r="D87" i="11"/>
  <c r="E87" i="11" s="1"/>
  <c r="F172" i="11"/>
  <c r="F194" i="11"/>
  <c r="G194" i="11" s="1"/>
  <c r="D186" i="11"/>
  <c r="E186" i="11" s="1"/>
  <c r="H178" i="11"/>
  <c r="I178" i="11" s="1"/>
  <c r="J106" i="11"/>
  <c r="K106" i="11" s="1"/>
  <c r="F107" i="11"/>
  <c r="G107" i="11" s="1"/>
  <c r="F118" i="11"/>
  <c r="G118" i="11" s="1"/>
  <c r="D29" i="11"/>
  <c r="E29" i="11" s="1"/>
  <c r="H119" i="11"/>
  <c r="I119" i="11" s="1"/>
  <c r="J26" i="11"/>
  <c r="K26" i="11" s="1"/>
  <c r="L29" i="11"/>
  <c r="M29" i="11" s="1"/>
  <c r="D46" i="11"/>
  <c r="E46" i="11" s="1"/>
  <c r="F41" i="11"/>
  <c r="G41" i="11" s="1"/>
  <c r="C90" i="11"/>
  <c r="J88" i="11"/>
  <c r="K88" i="11" s="1"/>
  <c r="H87" i="11"/>
  <c r="I87" i="11" s="1"/>
  <c r="C172" i="11"/>
  <c r="H181" i="11"/>
  <c r="I181" i="11" s="1"/>
  <c r="F86" i="11"/>
  <c r="G86" i="11" s="1"/>
  <c r="C97" i="11"/>
  <c r="D96" i="11"/>
  <c r="E96" i="11" s="1"/>
  <c r="H91" i="11"/>
  <c r="I91" i="11" s="1"/>
  <c r="H185" i="11"/>
  <c r="I185" i="11" s="1"/>
  <c r="H186" i="11"/>
  <c r="I186" i="11" s="1"/>
  <c r="F178" i="11"/>
  <c r="G178" i="11" s="1"/>
  <c r="J174" i="11"/>
  <c r="K174" i="11" s="1"/>
  <c r="H194" i="11"/>
  <c r="I194" i="11" s="1"/>
  <c r="F43" i="11"/>
  <c r="G43" i="11" s="1"/>
  <c r="F87" i="11"/>
  <c r="G87" i="11" s="1"/>
  <c r="C81" i="11"/>
  <c r="F96" i="11"/>
  <c r="G96" i="11" s="1"/>
  <c r="F12" i="11"/>
  <c r="H192" i="11"/>
  <c r="I192" i="11" s="1"/>
  <c r="J186" i="11"/>
  <c r="K186" i="11" s="1"/>
  <c r="C161" i="11"/>
  <c r="D9" i="11"/>
  <c r="D30" i="11"/>
  <c r="E30" i="11" s="1"/>
  <c r="D31" i="11"/>
  <c r="E31" i="11" s="1"/>
  <c r="F147" i="11"/>
  <c r="G147" i="11" s="1"/>
  <c r="F113" i="11"/>
  <c r="G113" i="11" s="1"/>
  <c r="J192" i="11"/>
  <c r="K192" i="11" s="1"/>
  <c r="C186" i="11"/>
  <c r="L189" i="11"/>
  <c r="M189" i="11" s="1"/>
  <c r="H107" i="11"/>
  <c r="I107" i="11" s="1"/>
  <c r="L104" i="11"/>
  <c r="D192" i="11"/>
  <c r="E192" i="11" s="1"/>
  <c r="C27" i="11"/>
  <c r="L30" i="11"/>
  <c r="M30" i="11" s="1"/>
  <c r="C94" i="11"/>
  <c r="C88" i="11"/>
  <c r="L97" i="11"/>
  <c r="M97" i="11" s="1"/>
  <c r="J85" i="11"/>
  <c r="K85" i="11" s="1"/>
  <c r="L15" i="11"/>
  <c r="J107" i="11"/>
  <c r="K107" i="11" s="1"/>
  <c r="J111" i="11"/>
  <c r="K111" i="11" s="1"/>
  <c r="J121" i="11"/>
  <c r="K121" i="11" s="1"/>
  <c r="L115" i="11"/>
  <c r="M115" i="11" s="1"/>
  <c r="H191" i="11"/>
  <c r="I191" i="11" s="1"/>
  <c r="H32" i="11"/>
  <c r="I32" i="11" s="1"/>
  <c r="J63" i="11"/>
  <c r="K63" i="11" s="1"/>
  <c r="D85" i="11"/>
  <c r="E85" i="11" s="1"/>
  <c r="D112" i="11"/>
  <c r="E112" i="11" s="1"/>
  <c r="L121" i="11"/>
  <c r="M121" i="11" s="1"/>
  <c r="F177" i="11"/>
  <c r="G177" i="11" s="1"/>
  <c r="F175" i="11"/>
  <c r="G175" i="11" s="1"/>
  <c r="J159" i="11"/>
  <c r="K159" i="11" s="1"/>
  <c r="F85" i="11"/>
  <c r="G85" i="11" s="1"/>
  <c r="F30" i="11"/>
  <c r="G30" i="11" s="1"/>
  <c r="H28" i="11"/>
  <c r="I28" i="11" s="1"/>
  <c r="D61" i="11"/>
  <c r="E61" i="11" s="1"/>
  <c r="C93" i="11"/>
  <c r="L117" i="11"/>
  <c r="M117" i="11" s="1"/>
  <c r="F122" i="11"/>
  <c r="G122" i="11" s="1"/>
  <c r="C190" i="11"/>
  <c r="C179" i="11"/>
  <c r="C185" i="11"/>
  <c r="F187" i="11"/>
  <c r="G187" i="11" s="1"/>
  <c r="J190" i="11"/>
  <c r="K190" i="11" s="1"/>
  <c r="L191" i="11"/>
  <c r="M191" i="11" s="1"/>
  <c r="H180" i="11"/>
  <c r="I180" i="11" s="1"/>
  <c r="F180" i="11"/>
  <c r="G180" i="11" s="1"/>
  <c r="F173" i="11"/>
  <c r="G173" i="11" s="1"/>
  <c r="F159" i="11"/>
  <c r="G159" i="11" s="1"/>
  <c r="L147" i="11"/>
  <c r="M147" i="11" s="1"/>
  <c r="D188" i="11"/>
  <c r="E188" i="11" s="1"/>
  <c r="H188" i="11"/>
  <c r="I188" i="11" s="1"/>
  <c r="L161" i="11"/>
  <c r="M161" i="11" s="1"/>
  <c r="D165" i="11"/>
  <c r="E165" i="11" s="1"/>
  <c r="J91" i="11"/>
  <c r="K91" i="11" s="1"/>
  <c r="C33" i="11"/>
  <c r="C32" i="11"/>
  <c r="J149" i="11"/>
  <c r="K149" i="11" s="1"/>
  <c r="C174" i="11"/>
  <c r="C184" i="11"/>
  <c r="J187" i="11"/>
  <c r="K187" i="11" s="1"/>
  <c r="H172" i="11"/>
  <c r="I172" i="11" s="1"/>
  <c r="H90" i="11"/>
  <c r="I90" i="11" s="1"/>
  <c r="C25" i="11"/>
  <c r="J90" i="11"/>
  <c r="K90" i="11" s="1"/>
  <c r="D92" i="11"/>
  <c r="H116" i="11"/>
  <c r="N116" i="11" s="1"/>
  <c r="C189" i="11"/>
  <c r="C176" i="11"/>
  <c r="D187" i="11"/>
  <c r="E187" i="11" s="1"/>
  <c r="J179" i="11"/>
  <c r="K179" i="11" s="1"/>
  <c r="J172" i="11"/>
  <c r="K172" i="11" s="1"/>
  <c r="H160" i="11"/>
  <c r="I160" i="11" s="1"/>
  <c r="F90" i="11"/>
  <c r="G90" i="11" s="1"/>
  <c r="C181" i="11"/>
  <c r="C183" i="11"/>
  <c r="H175" i="11"/>
  <c r="I175" i="11" s="1"/>
  <c r="F72" i="11"/>
  <c r="G72" i="11" s="1"/>
  <c r="L72" i="11"/>
  <c r="M72" i="11" s="1"/>
  <c r="L71" i="11"/>
  <c r="M71" i="11" s="1"/>
  <c r="D71" i="11"/>
  <c r="E71" i="11" s="1"/>
  <c r="H63" i="11"/>
  <c r="I63" i="11" s="1"/>
  <c r="D66" i="11"/>
  <c r="E66" i="11" s="1"/>
  <c r="L67" i="11"/>
  <c r="M67" i="11" s="1"/>
  <c r="H66" i="11"/>
  <c r="I66" i="11" s="1"/>
  <c r="H58" i="11"/>
  <c r="I58" i="11" s="1"/>
  <c r="L70" i="11"/>
  <c r="M70" i="11" s="1"/>
  <c r="H72" i="11"/>
  <c r="I72" i="11" s="1"/>
  <c r="J71" i="11"/>
  <c r="K71" i="11" s="1"/>
  <c r="L60" i="11"/>
  <c r="M60" i="11" s="1"/>
  <c r="J162" i="11"/>
  <c r="K162" i="11" s="1"/>
  <c r="C159" i="11"/>
  <c r="C166" i="11" s="1"/>
  <c r="H165" i="11"/>
  <c r="I165" i="11" s="1"/>
  <c r="F165" i="11"/>
  <c r="G165" i="11" s="1"/>
  <c r="H164" i="11"/>
  <c r="I164" i="11" s="1"/>
  <c r="F161" i="11"/>
  <c r="G161" i="11" s="1"/>
  <c r="D164" i="11"/>
  <c r="E164" i="11" s="1"/>
  <c r="L164" i="11"/>
  <c r="M164" i="11" s="1"/>
  <c r="J165" i="11"/>
  <c r="K165" i="11" s="1"/>
  <c r="J164" i="11"/>
  <c r="K164" i="11" s="1"/>
  <c r="J160" i="11"/>
  <c r="K160" i="11" s="1"/>
  <c r="J161" i="11"/>
  <c r="K161" i="11" s="1"/>
  <c r="J16" i="11"/>
  <c r="D160" i="11"/>
  <c r="E160" i="11" s="1"/>
  <c r="D161" i="11"/>
  <c r="E161" i="11" s="1"/>
  <c r="N157" i="11"/>
  <c r="O157" i="11" s="1"/>
  <c r="J156" i="11"/>
  <c r="D16" i="11"/>
  <c r="L16" i="11"/>
  <c r="B16" i="11"/>
  <c r="B207" i="11"/>
  <c r="H162" i="11"/>
  <c r="I162" i="11" s="1"/>
  <c r="D156" i="11"/>
  <c r="D162" i="11"/>
  <c r="E162" i="11" s="1"/>
  <c r="H161" i="11"/>
  <c r="I161" i="11" s="1"/>
  <c r="L156" i="11"/>
  <c r="L162" i="11"/>
  <c r="F160" i="11"/>
  <c r="G160" i="11" s="1"/>
  <c r="F16" i="11"/>
  <c r="F156" i="11"/>
  <c r="N163" i="11"/>
  <c r="O163" i="11" s="1"/>
  <c r="H16" i="11"/>
  <c r="F158" i="11"/>
  <c r="G158" i="11" s="1"/>
  <c r="L158" i="11"/>
  <c r="D158" i="11"/>
  <c r="E158" i="11" s="1"/>
  <c r="H158" i="11"/>
  <c r="I158" i="11" s="1"/>
  <c r="J158" i="11"/>
  <c r="K158" i="11" s="1"/>
  <c r="H156" i="11"/>
  <c r="D159" i="11"/>
  <c r="E159" i="11" s="1"/>
  <c r="L159" i="11"/>
  <c r="H14" i="11"/>
  <c r="L14" i="11"/>
  <c r="F14" i="11"/>
  <c r="J14" i="11"/>
  <c r="I134" i="11"/>
  <c r="N137" i="11"/>
  <c r="O137" i="11" s="1"/>
  <c r="E133" i="11"/>
  <c r="M133" i="11"/>
  <c r="G133" i="11"/>
  <c r="D134" i="11"/>
  <c r="E134" i="11" s="1"/>
  <c r="F134" i="11"/>
  <c r="G134" i="11" s="1"/>
  <c r="N135" i="11"/>
  <c r="O135" i="11" s="1"/>
  <c r="L134" i="11"/>
  <c r="M134" i="11" s="1"/>
  <c r="N136" i="11"/>
  <c r="O136" i="11" s="1"/>
  <c r="J134" i="11"/>
  <c r="K134" i="11" s="1"/>
  <c r="D14" i="11"/>
  <c r="H139" i="11"/>
  <c r="I133" i="11"/>
  <c r="N133" i="11"/>
  <c r="N138" i="11"/>
  <c r="O138" i="11" s="1"/>
  <c r="K133" i="11"/>
  <c r="B139" i="11"/>
  <c r="D190" i="11"/>
  <c r="L188" i="11"/>
  <c r="M188" i="11" s="1"/>
  <c r="L186" i="11"/>
  <c r="M186" i="11" s="1"/>
  <c r="D17" i="11"/>
  <c r="J17" i="11"/>
  <c r="F189" i="11"/>
  <c r="G189" i="11" s="1"/>
  <c r="L190" i="11"/>
  <c r="M190" i="11" s="1"/>
  <c r="F188" i="11"/>
  <c r="G188" i="11" s="1"/>
  <c r="F186" i="11"/>
  <c r="G186" i="11" s="1"/>
  <c r="G172" i="11"/>
  <c r="H189" i="11"/>
  <c r="I189" i="11" s="1"/>
  <c r="J180" i="11"/>
  <c r="K180" i="11" s="1"/>
  <c r="J178" i="11"/>
  <c r="K178" i="11" s="1"/>
  <c r="J185" i="11"/>
  <c r="K185" i="11" s="1"/>
  <c r="J181" i="11"/>
  <c r="K181" i="11" s="1"/>
  <c r="D179" i="11"/>
  <c r="H193" i="11"/>
  <c r="I193" i="11" s="1"/>
  <c r="F193" i="11"/>
  <c r="G193" i="11" s="1"/>
  <c r="L193" i="11"/>
  <c r="M193" i="11" s="1"/>
  <c r="D193" i="11"/>
  <c r="J193" i="11"/>
  <c r="K193" i="11" s="1"/>
  <c r="F190" i="11"/>
  <c r="G190" i="11" s="1"/>
  <c r="D180" i="11"/>
  <c r="D174" i="11"/>
  <c r="D185" i="11"/>
  <c r="D181" i="11"/>
  <c r="L179" i="11"/>
  <c r="M179" i="11" s="1"/>
  <c r="B208" i="11"/>
  <c r="B17" i="11"/>
  <c r="L194" i="11"/>
  <c r="M194" i="11" s="1"/>
  <c r="H190" i="11"/>
  <c r="I190" i="11" s="1"/>
  <c r="J177" i="11"/>
  <c r="K177" i="11" s="1"/>
  <c r="J175" i="11"/>
  <c r="K175" i="11" s="1"/>
  <c r="F17" i="11"/>
  <c r="L180" i="11"/>
  <c r="M180" i="11" s="1"/>
  <c r="L174" i="11"/>
  <c r="M174" i="11" s="1"/>
  <c r="L185" i="11"/>
  <c r="M185" i="11" s="1"/>
  <c r="L181" i="11"/>
  <c r="M181" i="11" s="1"/>
  <c r="H176" i="11"/>
  <c r="I176" i="11" s="1"/>
  <c r="L17" i="11"/>
  <c r="D194" i="11"/>
  <c r="F174" i="11"/>
  <c r="G174" i="11" s="1"/>
  <c r="F185" i="11"/>
  <c r="G185" i="11" s="1"/>
  <c r="F181" i="11"/>
  <c r="G181" i="11" s="1"/>
  <c r="J176" i="11"/>
  <c r="K176" i="11" s="1"/>
  <c r="D177" i="11"/>
  <c r="D175" i="11"/>
  <c r="C187" i="11"/>
  <c r="F184" i="11"/>
  <c r="G184" i="11" s="1"/>
  <c r="L184" i="11"/>
  <c r="M184" i="11" s="1"/>
  <c r="D184" i="11"/>
  <c r="J184" i="11"/>
  <c r="K184" i="11" s="1"/>
  <c r="H184" i="11"/>
  <c r="I184" i="11" s="1"/>
  <c r="L177" i="11"/>
  <c r="M177" i="11" s="1"/>
  <c r="H17" i="11"/>
  <c r="J189" i="11"/>
  <c r="K189" i="11" s="1"/>
  <c r="J182" i="11"/>
  <c r="K182" i="11" s="1"/>
  <c r="H182" i="11"/>
  <c r="I182" i="11" s="1"/>
  <c r="F182" i="11"/>
  <c r="G182" i="11" s="1"/>
  <c r="L182" i="11"/>
  <c r="M182" i="11" s="1"/>
  <c r="D182" i="11"/>
  <c r="D178" i="11"/>
  <c r="H174" i="11"/>
  <c r="I174" i="11" s="1"/>
  <c r="J173" i="11"/>
  <c r="K173" i="11" s="1"/>
  <c r="D176" i="11"/>
  <c r="E172" i="11"/>
  <c r="D189" i="11"/>
  <c r="L178" i="11"/>
  <c r="M178" i="11" s="1"/>
  <c r="F179" i="11"/>
  <c r="G179" i="11" s="1"/>
  <c r="L176" i="11"/>
  <c r="M176" i="11" s="1"/>
  <c r="M172" i="11"/>
  <c r="L183" i="11"/>
  <c r="M183" i="11" s="1"/>
  <c r="D183" i="11"/>
  <c r="J183" i="11"/>
  <c r="K183" i="11" s="1"/>
  <c r="H183" i="11"/>
  <c r="I183" i="11" s="1"/>
  <c r="F183" i="11"/>
  <c r="G183" i="11" s="1"/>
  <c r="H118" i="11"/>
  <c r="I118" i="11" s="1"/>
  <c r="D106" i="11"/>
  <c r="E106" i="11" s="1"/>
  <c r="D115" i="11"/>
  <c r="E115" i="11" s="1"/>
  <c r="L106" i="11"/>
  <c r="M106" i="11" s="1"/>
  <c r="D13" i="11"/>
  <c r="F110" i="11"/>
  <c r="G110" i="11" s="1"/>
  <c r="F109" i="11"/>
  <c r="G109" i="11" s="1"/>
  <c r="J115" i="11"/>
  <c r="K115" i="11" s="1"/>
  <c r="H13" i="11"/>
  <c r="F106" i="11"/>
  <c r="G106" i="11" s="1"/>
  <c r="D104" i="11"/>
  <c r="F112" i="11"/>
  <c r="G112" i="11" s="1"/>
  <c r="F105" i="11"/>
  <c r="G105" i="11" s="1"/>
  <c r="L108" i="11"/>
  <c r="M108" i="11" s="1"/>
  <c r="H106" i="11"/>
  <c r="I106" i="11" s="1"/>
  <c r="L107" i="11"/>
  <c r="M107" i="11" s="1"/>
  <c r="D107" i="11"/>
  <c r="E107" i="11" s="1"/>
  <c r="L112" i="11"/>
  <c r="M112" i="11" s="1"/>
  <c r="J13" i="11"/>
  <c r="F124" i="11"/>
  <c r="G124" i="11" s="1"/>
  <c r="H112" i="11"/>
  <c r="I112" i="11" s="1"/>
  <c r="H110" i="11"/>
  <c r="I110" i="11" s="1"/>
  <c r="H124" i="11"/>
  <c r="I124" i="11" s="1"/>
  <c r="J112" i="11"/>
  <c r="K112" i="11" s="1"/>
  <c r="F121" i="11"/>
  <c r="G121" i="11" s="1"/>
  <c r="J124" i="11"/>
  <c r="K124" i="11" s="1"/>
  <c r="F117" i="11"/>
  <c r="G117" i="11" s="1"/>
  <c r="M104" i="11"/>
  <c r="H105" i="11"/>
  <c r="I105" i="11" s="1"/>
  <c r="H121" i="11"/>
  <c r="I121" i="11" s="1"/>
  <c r="J119" i="11"/>
  <c r="K119" i="11" s="1"/>
  <c r="H122" i="11"/>
  <c r="I122" i="11" s="1"/>
  <c r="H117" i="11"/>
  <c r="I117" i="11" s="1"/>
  <c r="J109" i="11"/>
  <c r="K109" i="11" s="1"/>
  <c r="D118" i="11"/>
  <c r="F108" i="11"/>
  <c r="G108" i="11" s="1"/>
  <c r="J105" i="11"/>
  <c r="K105" i="11" s="1"/>
  <c r="D119" i="11"/>
  <c r="H113" i="11"/>
  <c r="I113" i="11" s="1"/>
  <c r="J122" i="11"/>
  <c r="K122" i="11" s="1"/>
  <c r="J117" i="11"/>
  <c r="K117" i="11" s="1"/>
  <c r="E104" i="11"/>
  <c r="F104" i="11"/>
  <c r="F115" i="11"/>
  <c r="G115" i="11" s="1"/>
  <c r="D111" i="11"/>
  <c r="H114" i="11"/>
  <c r="I114" i="11" s="1"/>
  <c r="F114" i="11"/>
  <c r="G114" i="11" s="1"/>
  <c r="L114" i="11"/>
  <c r="M114" i="11" s="1"/>
  <c r="D114" i="11"/>
  <c r="J114" i="11"/>
  <c r="K114" i="11" s="1"/>
  <c r="B127" i="11"/>
  <c r="D109" i="11"/>
  <c r="H123" i="11"/>
  <c r="I123" i="11" s="1"/>
  <c r="F123" i="11"/>
  <c r="G123" i="11" s="1"/>
  <c r="L123" i="11"/>
  <c r="M123" i="11" s="1"/>
  <c r="D123" i="11"/>
  <c r="J123" i="11"/>
  <c r="K123" i="11" s="1"/>
  <c r="L13" i="11"/>
  <c r="L111" i="11"/>
  <c r="M111" i="11" s="1"/>
  <c r="L109" i="11"/>
  <c r="M109" i="11" s="1"/>
  <c r="H104" i="11"/>
  <c r="J118" i="11"/>
  <c r="K118" i="11" s="1"/>
  <c r="H111" i="11"/>
  <c r="I111" i="11" s="1"/>
  <c r="J104" i="11"/>
  <c r="L118" i="11"/>
  <c r="M118" i="11" s="1"/>
  <c r="J110" i="11"/>
  <c r="K110" i="11" s="1"/>
  <c r="H108" i="11"/>
  <c r="I108" i="11" s="1"/>
  <c r="D105" i="11"/>
  <c r="D121" i="11"/>
  <c r="L119" i="11"/>
  <c r="M119" i="11" s="1"/>
  <c r="J113" i="11"/>
  <c r="K113" i="11" s="1"/>
  <c r="D122" i="11"/>
  <c r="D117" i="11"/>
  <c r="F126" i="11"/>
  <c r="G126" i="11" s="1"/>
  <c r="L126" i="11"/>
  <c r="M126" i="11" s="1"/>
  <c r="D126" i="11"/>
  <c r="J126" i="11"/>
  <c r="K126" i="11" s="1"/>
  <c r="H126" i="11"/>
  <c r="I126" i="11" s="1"/>
  <c r="B13" i="11"/>
  <c r="B204" i="11"/>
  <c r="F13" i="11"/>
  <c r="H115" i="11"/>
  <c r="I115" i="11" s="1"/>
  <c r="F111" i="11"/>
  <c r="G111" i="11" s="1"/>
  <c r="L125" i="11"/>
  <c r="M125" i="11" s="1"/>
  <c r="D125" i="11"/>
  <c r="J125" i="11"/>
  <c r="K125" i="11" s="1"/>
  <c r="H125" i="11"/>
  <c r="I125" i="11" s="1"/>
  <c r="F125" i="11"/>
  <c r="G125" i="11" s="1"/>
  <c r="D110" i="11"/>
  <c r="J108" i="11"/>
  <c r="K108" i="11" s="1"/>
  <c r="L105" i="11"/>
  <c r="M105" i="11" s="1"/>
  <c r="F119" i="11"/>
  <c r="G119" i="11" s="1"/>
  <c r="D113" i="11"/>
  <c r="D124" i="11"/>
  <c r="L122" i="11"/>
  <c r="M122" i="11" s="1"/>
  <c r="L110" i="11"/>
  <c r="M110" i="11" s="1"/>
  <c r="D108" i="11"/>
  <c r="L113" i="11"/>
  <c r="M113" i="11" s="1"/>
  <c r="L124" i="11"/>
  <c r="M124" i="11" s="1"/>
  <c r="J120" i="11"/>
  <c r="K120" i="11" s="1"/>
  <c r="H120" i="11"/>
  <c r="I120" i="11" s="1"/>
  <c r="F120" i="11"/>
  <c r="G120" i="11" s="1"/>
  <c r="L120" i="11"/>
  <c r="M120" i="11" s="1"/>
  <c r="D120" i="11"/>
  <c r="E147" i="11"/>
  <c r="L149" i="11"/>
  <c r="M149" i="11" s="1"/>
  <c r="F15" i="11"/>
  <c r="F149" i="11"/>
  <c r="G149" i="11" s="1"/>
  <c r="J144" i="11"/>
  <c r="H149" i="11"/>
  <c r="I149" i="11" s="1"/>
  <c r="H15" i="11"/>
  <c r="D145" i="11"/>
  <c r="F146" i="11"/>
  <c r="G146" i="11" s="1"/>
  <c r="D144" i="11"/>
  <c r="L145" i="11"/>
  <c r="M145" i="11" s="1"/>
  <c r="H146" i="11"/>
  <c r="I146" i="11" s="1"/>
  <c r="H147" i="11"/>
  <c r="I147" i="11" s="1"/>
  <c r="L144" i="11"/>
  <c r="F145" i="11"/>
  <c r="G145" i="11" s="1"/>
  <c r="B15" i="11"/>
  <c r="B206" i="11"/>
  <c r="J146" i="11"/>
  <c r="K146" i="11" s="1"/>
  <c r="J147" i="11"/>
  <c r="K147" i="11" s="1"/>
  <c r="J15" i="11"/>
  <c r="K15" i="11" s="1"/>
  <c r="D15" i="11"/>
  <c r="E15" i="11" s="1"/>
  <c r="N148" i="11"/>
  <c r="O148" i="11" s="1"/>
  <c r="H144" i="11"/>
  <c r="F144" i="11"/>
  <c r="C150" i="11"/>
  <c r="F97" i="11"/>
  <c r="G97" i="11" s="1"/>
  <c r="J12" i="11"/>
  <c r="L91" i="11"/>
  <c r="M91" i="11" s="1"/>
  <c r="C87" i="11"/>
  <c r="C92" i="11"/>
  <c r="C89" i="11"/>
  <c r="D90" i="11"/>
  <c r="F91" i="11"/>
  <c r="G91" i="11" s="1"/>
  <c r="H86" i="11"/>
  <c r="I86" i="11" s="1"/>
  <c r="H97" i="11"/>
  <c r="I97" i="11" s="1"/>
  <c r="H98" i="11"/>
  <c r="I98" i="11" s="1"/>
  <c r="F80" i="11"/>
  <c r="D91" i="11"/>
  <c r="C86" i="11"/>
  <c r="C98" i="11"/>
  <c r="C80" i="11"/>
  <c r="J86" i="11"/>
  <c r="K86" i="11" s="1"/>
  <c r="J97" i="11"/>
  <c r="K97" i="11" s="1"/>
  <c r="J98" i="11"/>
  <c r="K98" i="11" s="1"/>
  <c r="D12" i="11"/>
  <c r="J87" i="11"/>
  <c r="K87" i="11" s="1"/>
  <c r="D86" i="11"/>
  <c r="D97" i="11"/>
  <c r="D98" i="11"/>
  <c r="L12" i="11"/>
  <c r="L86" i="11"/>
  <c r="M86" i="11" s="1"/>
  <c r="H80" i="11"/>
  <c r="B203" i="11"/>
  <c r="B12" i="11"/>
  <c r="C91" i="11"/>
  <c r="L93" i="11"/>
  <c r="M93" i="11" s="1"/>
  <c r="D93" i="11"/>
  <c r="J93" i="11"/>
  <c r="K93" i="11" s="1"/>
  <c r="H93" i="11"/>
  <c r="I93" i="11" s="1"/>
  <c r="F93" i="11"/>
  <c r="G93" i="11" s="1"/>
  <c r="H85" i="11"/>
  <c r="H12" i="11"/>
  <c r="H95" i="11"/>
  <c r="I95" i="11" s="1"/>
  <c r="F95" i="11"/>
  <c r="G95" i="11" s="1"/>
  <c r="L95" i="11"/>
  <c r="M95" i="11" s="1"/>
  <c r="D95" i="11"/>
  <c r="J95" i="11"/>
  <c r="K95" i="11" s="1"/>
  <c r="K80" i="11"/>
  <c r="F57" i="11"/>
  <c r="L11" i="11"/>
  <c r="D11" i="11"/>
  <c r="L57" i="11"/>
  <c r="D57" i="11"/>
  <c r="J11" i="11"/>
  <c r="J57" i="11"/>
  <c r="H11" i="11"/>
  <c r="H57" i="11"/>
  <c r="F11" i="11"/>
  <c r="L66" i="11"/>
  <c r="M66" i="11" s="1"/>
  <c r="J67" i="11"/>
  <c r="K67" i="11" s="1"/>
  <c r="F70" i="11"/>
  <c r="G70" i="11" s="1"/>
  <c r="F71" i="11"/>
  <c r="G71" i="11" s="1"/>
  <c r="B202" i="11"/>
  <c r="B11" i="11"/>
  <c r="J58" i="11"/>
  <c r="K58" i="11" s="1"/>
  <c r="J72" i="11"/>
  <c r="K72" i="11" s="1"/>
  <c r="F66" i="11"/>
  <c r="G66" i="11" s="1"/>
  <c r="D63" i="11"/>
  <c r="H70" i="11"/>
  <c r="I70" i="11" s="1"/>
  <c r="F65" i="11"/>
  <c r="G65" i="11" s="1"/>
  <c r="L65" i="11"/>
  <c r="M65" i="11" s="1"/>
  <c r="D65" i="11"/>
  <c r="J65" i="11"/>
  <c r="K65" i="11" s="1"/>
  <c r="H65" i="11"/>
  <c r="I65" i="11" s="1"/>
  <c r="H71" i="11"/>
  <c r="I71" i="11" s="1"/>
  <c r="B74" i="11"/>
  <c r="C57" i="11" s="1"/>
  <c r="H60" i="11"/>
  <c r="I60" i="11" s="1"/>
  <c r="D58" i="11"/>
  <c r="J60" i="11"/>
  <c r="K60" i="11" s="1"/>
  <c r="L58" i="11"/>
  <c r="M58" i="11" s="1"/>
  <c r="L63" i="11"/>
  <c r="M63" i="11" s="1"/>
  <c r="L64" i="11"/>
  <c r="M64" i="11" s="1"/>
  <c r="D64" i="11"/>
  <c r="J64" i="11"/>
  <c r="K64" i="11" s="1"/>
  <c r="H64" i="11"/>
  <c r="I64" i="11" s="1"/>
  <c r="F64" i="11"/>
  <c r="G64" i="11" s="1"/>
  <c r="F69" i="11"/>
  <c r="G69" i="11" s="1"/>
  <c r="L69" i="11"/>
  <c r="M69" i="11" s="1"/>
  <c r="D69" i="11"/>
  <c r="J69" i="11"/>
  <c r="K69" i="11" s="1"/>
  <c r="H69" i="11"/>
  <c r="I69" i="11" s="1"/>
  <c r="H61" i="11"/>
  <c r="I61" i="11" s="1"/>
  <c r="D60" i="11"/>
  <c r="F73" i="11"/>
  <c r="G73" i="11" s="1"/>
  <c r="L73" i="11"/>
  <c r="M73" i="11" s="1"/>
  <c r="D73" i="11"/>
  <c r="J73" i="11"/>
  <c r="K73" i="11" s="1"/>
  <c r="H73" i="11"/>
  <c r="I73" i="11" s="1"/>
  <c r="F58" i="11"/>
  <c r="G58" i="11" s="1"/>
  <c r="F63" i="11"/>
  <c r="G63" i="11" s="1"/>
  <c r="J62" i="11"/>
  <c r="K62" i="11" s="1"/>
  <c r="F60" i="11"/>
  <c r="G60" i="11" s="1"/>
  <c r="F68" i="11"/>
  <c r="D67" i="11"/>
  <c r="D62" i="11"/>
  <c r="J70" i="11"/>
  <c r="K70" i="11" s="1"/>
  <c r="L62" i="11"/>
  <c r="M62" i="11" s="1"/>
  <c r="J59" i="11"/>
  <c r="K59" i="11" s="1"/>
  <c r="H59" i="11"/>
  <c r="I59" i="11" s="1"/>
  <c r="L59" i="11"/>
  <c r="M59" i="11" s="1"/>
  <c r="D59" i="11"/>
  <c r="J66" i="11"/>
  <c r="K66" i="11" s="1"/>
  <c r="J68" i="11"/>
  <c r="K68" i="11" s="1"/>
  <c r="F67" i="11"/>
  <c r="G67" i="11" s="1"/>
  <c r="D70" i="11"/>
  <c r="F62" i="11"/>
  <c r="G62" i="11" s="1"/>
  <c r="H48" i="11"/>
  <c r="I48" i="11" s="1"/>
  <c r="F40" i="11"/>
  <c r="G40" i="11" s="1"/>
  <c r="L46" i="11"/>
  <c r="M46" i="11" s="1"/>
  <c r="F48" i="11"/>
  <c r="G48" i="11" s="1"/>
  <c r="J43" i="11"/>
  <c r="K43" i="11" s="1"/>
  <c r="H41" i="11"/>
  <c r="I41" i="11" s="1"/>
  <c r="J41" i="11"/>
  <c r="K41" i="11" s="1"/>
  <c r="C50" i="11"/>
  <c r="L43" i="11"/>
  <c r="M43" i="11" s="1"/>
  <c r="J40" i="11"/>
  <c r="L40" i="11"/>
  <c r="D40" i="11"/>
  <c r="L10" i="11"/>
  <c r="D10" i="11"/>
  <c r="H40" i="11"/>
  <c r="L48" i="11"/>
  <c r="M48" i="11" s="1"/>
  <c r="F10" i="11"/>
  <c r="B10" i="11"/>
  <c r="B201" i="11"/>
  <c r="C43" i="11"/>
  <c r="J46" i="11"/>
  <c r="K46" i="11" s="1"/>
  <c r="C49" i="11"/>
  <c r="H50" i="11"/>
  <c r="I50" i="11" s="1"/>
  <c r="F50" i="11"/>
  <c r="G50" i="11" s="1"/>
  <c r="L50" i="11"/>
  <c r="M50" i="11" s="1"/>
  <c r="D50" i="11"/>
  <c r="J50" i="11"/>
  <c r="K50" i="11" s="1"/>
  <c r="H43" i="11"/>
  <c r="I43" i="11" s="1"/>
  <c r="H45" i="11"/>
  <c r="I45" i="11" s="1"/>
  <c r="L45" i="11"/>
  <c r="M45" i="11" s="1"/>
  <c r="D45" i="11"/>
  <c r="F45" i="11"/>
  <c r="G45" i="11" s="1"/>
  <c r="J45" i="11"/>
  <c r="K45" i="11" s="1"/>
  <c r="D43" i="11"/>
  <c r="D48" i="11"/>
  <c r="H10" i="11"/>
  <c r="I10" i="11" s="1"/>
  <c r="C48" i="11"/>
  <c r="N47" i="11"/>
  <c r="O47" i="11" s="1"/>
  <c r="C45" i="11"/>
  <c r="C44" i="11"/>
  <c r="D41" i="11"/>
  <c r="L41" i="11"/>
  <c r="M41" i="11" s="1"/>
  <c r="J10" i="11"/>
  <c r="C42" i="11"/>
  <c r="C46" i="11"/>
  <c r="H46" i="11"/>
  <c r="I46" i="11" s="1"/>
  <c r="L42" i="11"/>
  <c r="M42" i="11" s="1"/>
  <c r="D42" i="11"/>
  <c r="J42" i="11"/>
  <c r="K42" i="11" s="1"/>
  <c r="F42" i="11"/>
  <c r="G42" i="11" s="1"/>
  <c r="H42" i="11"/>
  <c r="I42" i="11" s="1"/>
  <c r="F46" i="11"/>
  <c r="G46" i="11" s="1"/>
  <c r="C47" i="11"/>
  <c r="F32" i="11"/>
  <c r="G32" i="11" s="1"/>
  <c r="J30" i="11"/>
  <c r="K30" i="11" s="1"/>
  <c r="F28" i="11"/>
  <c r="G28" i="11" s="1"/>
  <c r="C34" i="11"/>
  <c r="F26" i="11"/>
  <c r="H26" i="11"/>
  <c r="I26" i="11" s="1"/>
  <c r="L32" i="11"/>
  <c r="M32" i="11" s="1"/>
  <c r="C30" i="11"/>
  <c r="E208" i="11"/>
  <c r="E204" i="11"/>
  <c r="E205" i="11"/>
  <c r="E201" i="11"/>
  <c r="E206" i="11"/>
  <c r="E202" i="11"/>
  <c r="E207" i="11"/>
  <c r="E203" i="11"/>
  <c r="F9" i="11"/>
  <c r="F31" i="11"/>
  <c r="G31" i="11" s="1"/>
  <c r="G205" i="11"/>
  <c r="G201" i="11"/>
  <c r="G206" i="11"/>
  <c r="G202" i="11"/>
  <c r="G207" i="11"/>
  <c r="G203" i="11"/>
  <c r="G208" i="11"/>
  <c r="G204" i="11"/>
  <c r="L31" i="11"/>
  <c r="M31" i="11" s="1"/>
  <c r="C26" i="11"/>
  <c r="B9" i="11"/>
  <c r="E9" i="11" s="1"/>
  <c r="B200" i="11"/>
  <c r="D142" i="10"/>
  <c r="J9" i="11"/>
  <c r="H9" i="11"/>
  <c r="C28" i="11"/>
  <c r="C31" i="11"/>
  <c r="H31" i="11"/>
  <c r="I31" i="11" s="1"/>
  <c r="G200" i="11"/>
  <c r="M208" i="11"/>
  <c r="M204" i="11"/>
  <c r="M205" i="11"/>
  <c r="M201" i="11"/>
  <c r="M206" i="11"/>
  <c r="M202" i="11"/>
  <c r="M207" i="11"/>
  <c r="M203" i="11"/>
  <c r="F33" i="11"/>
  <c r="G33" i="11" s="1"/>
  <c r="L33" i="11"/>
  <c r="M33" i="11" s="1"/>
  <c r="D33" i="11"/>
  <c r="J33" i="11"/>
  <c r="K33" i="11" s="1"/>
  <c r="H33" i="11"/>
  <c r="I33" i="11" s="1"/>
  <c r="J31" i="11"/>
  <c r="K31" i="11" s="1"/>
  <c r="I206" i="11"/>
  <c r="I202" i="11"/>
  <c r="I207" i="11"/>
  <c r="I203" i="11"/>
  <c r="I208" i="11"/>
  <c r="I204" i="11"/>
  <c r="I205" i="11"/>
  <c r="I201" i="11"/>
  <c r="K207" i="11"/>
  <c r="K203" i="11"/>
  <c r="K208" i="11"/>
  <c r="K204" i="11"/>
  <c r="K205" i="11"/>
  <c r="K201" i="11"/>
  <c r="K206" i="11"/>
  <c r="K202" i="11"/>
  <c r="I200" i="11"/>
  <c r="L9" i="11"/>
  <c r="N209" i="11"/>
  <c r="E209" i="11" s="1"/>
  <c r="E200" i="11"/>
  <c r="N106" i="11" l="1"/>
  <c r="O106" i="11" s="1"/>
  <c r="E16" i="11"/>
  <c r="N88" i="11"/>
  <c r="O88" i="11" s="1"/>
  <c r="N82" i="11"/>
  <c r="O82" i="11" s="1"/>
  <c r="N84" i="11"/>
  <c r="O84" i="11" s="1"/>
  <c r="I12" i="11"/>
  <c r="N96" i="11"/>
  <c r="O96" i="11" s="1"/>
  <c r="N89" i="11"/>
  <c r="O89" i="11" s="1"/>
  <c r="N81" i="11"/>
  <c r="O81" i="11" s="1"/>
  <c r="N14" i="11"/>
  <c r="O14" i="11" s="1"/>
  <c r="N83" i="11"/>
  <c r="O83" i="11" s="1"/>
  <c r="M12" i="11"/>
  <c r="N94" i="11"/>
  <c r="O94" i="11" s="1"/>
  <c r="D35" i="11"/>
  <c r="E35" i="11" s="1"/>
  <c r="N34" i="11"/>
  <c r="O34" i="11" s="1"/>
  <c r="N27" i="11"/>
  <c r="O27" i="11" s="1"/>
  <c r="E25" i="11"/>
  <c r="N25" i="11"/>
  <c r="O25" i="11" s="1"/>
  <c r="N57" i="11"/>
  <c r="O57" i="11" s="1"/>
  <c r="M16" i="11"/>
  <c r="C51" i="11"/>
  <c r="N107" i="11"/>
  <c r="O107" i="11" s="1"/>
  <c r="I16" i="11"/>
  <c r="G16" i="11"/>
  <c r="N26" i="11"/>
  <c r="O26" i="11" s="1"/>
  <c r="N192" i="11"/>
  <c r="O192" i="11" s="1"/>
  <c r="N29" i="11"/>
  <c r="O29" i="11" s="1"/>
  <c r="N172" i="11"/>
  <c r="O172" i="11" s="1"/>
  <c r="N187" i="11"/>
  <c r="O187" i="11" s="1"/>
  <c r="N191" i="11"/>
  <c r="O191" i="11" s="1"/>
  <c r="C195" i="11"/>
  <c r="G17" i="11"/>
  <c r="I17" i="11"/>
  <c r="D195" i="11"/>
  <c r="E195" i="11" s="1"/>
  <c r="N164" i="11"/>
  <c r="O164" i="11" s="1"/>
  <c r="N160" i="11"/>
  <c r="O160" i="11" s="1"/>
  <c r="E92" i="11"/>
  <c r="N92" i="11"/>
  <c r="O92" i="11" s="1"/>
  <c r="N104" i="11"/>
  <c r="O104" i="11" s="1"/>
  <c r="C35" i="11"/>
  <c r="N188" i="11"/>
  <c r="O188" i="11" s="1"/>
  <c r="G10" i="11"/>
  <c r="N30" i="11"/>
  <c r="O30" i="11" s="1"/>
  <c r="M17" i="11"/>
  <c r="N165" i="11"/>
  <c r="O165" i="11" s="1"/>
  <c r="K10" i="11"/>
  <c r="N71" i="11"/>
  <c r="O71" i="11" s="1"/>
  <c r="E11" i="11"/>
  <c r="G11" i="11"/>
  <c r="M11" i="11"/>
  <c r="K156" i="11"/>
  <c r="J166" i="11"/>
  <c r="K166" i="11" s="1"/>
  <c r="M159" i="11"/>
  <c r="N159" i="11"/>
  <c r="O159" i="11" s="1"/>
  <c r="D166" i="11"/>
  <c r="E166" i="11" s="1"/>
  <c r="E156" i="11"/>
  <c r="F166" i="11"/>
  <c r="G166" i="11" s="1"/>
  <c r="G156" i="11"/>
  <c r="N161" i="11"/>
  <c r="O161" i="11" s="1"/>
  <c r="I156" i="11"/>
  <c r="H166" i="11"/>
  <c r="I166" i="11" s="1"/>
  <c r="N16" i="11"/>
  <c r="O16" i="11" s="1"/>
  <c r="K16" i="11"/>
  <c r="M162" i="11"/>
  <c r="N162" i="11"/>
  <c r="O162" i="11" s="1"/>
  <c r="M158" i="11"/>
  <c r="N158" i="11"/>
  <c r="O158" i="11" s="1"/>
  <c r="L166" i="11"/>
  <c r="M166" i="11" s="1"/>
  <c r="M156" i="11"/>
  <c r="N156" i="11"/>
  <c r="O133" i="11"/>
  <c r="I139" i="11"/>
  <c r="F139" i="11"/>
  <c r="G139" i="11" s="1"/>
  <c r="L139" i="11"/>
  <c r="M139" i="11" s="1"/>
  <c r="D18" i="11"/>
  <c r="C133" i="11"/>
  <c r="C136" i="11"/>
  <c r="C135" i="11"/>
  <c r="C138" i="11"/>
  <c r="C137" i="11"/>
  <c r="J139" i="11"/>
  <c r="K139" i="11" s="1"/>
  <c r="D139" i="11"/>
  <c r="E139" i="11" s="1"/>
  <c r="C134" i="11"/>
  <c r="N134" i="11"/>
  <c r="O134" i="11" s="1"/>
  <c r="J195" i="11"/>
  <c r="K195" i="11" s="1"/>
  <c r="E174" i="11"/>
  <c r="N174" i="11"/>
  <c r="O174" i="11" s="1"/>
  <c r="E183" i="11"/>
  <c r="N183" i="11"/>
  <c r="O183" i="11" s="1"/>
  <c r="L195" i="11"/>
  <c r="M195" i="11" s="1"/>
  <c r="E175" i="11"/>
  <c r="N175" i="11"/>
  <c r="O175" i="11" s="1"/>
  <c r="E180" i="11"/>
  <c r="N180" i="11"/>
  <c r="O180" i="11" s="1"/>
  <c r="F195" i="11"/>
  <c r="G195" i="11" s="1"/>
  <c r="E178" i="11"/>
  <c r="N178" i="11"/>
  <c r="O178" i="11" s="1"/>
  <c r="E177" i="11"/>
  <c r="N177" i="11"/>
  <c r="O177" i="11" s="1"/>
  <c r="E179" i="11"/>
  <c r="N179" i="11"/>
  <c r="O179" i="11" s="1"/>
  <c r="E190" i="11"/>
  <c r="N190" i="11"/>
  <c r="O190" i="11" s="1"/>
  <c r="E182" i="11"/>
  <c r="N182" i="11"/>
  <c r="O182" i="11" s="1"/>
  <c r="E194" i="11"/>
  <c r="N194" i="11"/>
  <c r="O194" i="11" s="1"/>
  <c r="N17" i="11"/>
  <c r="O17" i="11" s="1"/>
  <c r="H195" i="11"/>
  <c r="I195" i="11" s="1"/>
  <c r="N186" i="11"/>
  <c r="O186" i="11" s="1"/>
  <c r="E184" i="11"/>
  <c r="N184" i="11"/>
  <c r="O184" i="11" s="1"/>
  <c r="E181" i="11"/>
  <c r="N181" i="11"/>
  <c r="O181" i="11" s="1"/>
  <c r="E193" i="11"/>
  <c r="N193" i="11"/>
  <c r="O193" i="11" s="1"/>
  <c r="K17" i="11"/>
  <c r="N173" i="11"/>
  <c r="E189" i="11"/>
  <c r="N189" i="11"/>
  <c r="O189" i="11" s="1"/>
  <c r="E176" i="11"/>
  <c r="N176" i="11"/>
  <c r="O176" i="11" s="1"/>
  <c r="E185" i="11"/>
  <c r="N185" i="11"/>
  <c r="O185" i="11" s="1"/>
  <c r="E17" i="11"/>
  <c r="D127" i="11"/>
  <c r="E127" i="11" s="1"/>
  <c r="G13" i="11"/>
  <c r="E120" i="11"/>
  <c r="N120" i="11"/>
  <c r="O120" i="11" s="1"/>
  <c r="E111" i="11"/>
  <c r="N111" i="11"/>
  <c r="O111" i="11" s="1"/>
  <c r="E119" i="11"/>
  <c r="N119" i="11"/>
  <c r="O119" i="11" s="1"/>
  <c r="M13" i="11"/>
  <c r="C114" i="11"/>
  <c r="C111" i="11"/>
  <c r="C120" i="11"/>
  <c r="C116" i="11"/>
  <c r="C109" i="11"/>
  <c r="C108" i="11"/>
  <c r="C122" i="11"/>
  <c r="C124" i="11"/>
  <c r="C110" i="11"/>
  <c r="C117" i="11"/>
  <c r="C119" i="11"/>
  <c r="C113" i="11"/>
  <c r="C123" i="11"/>
  <c r="C107" i="11"/>
  <c r="C105" i="11"/>
  <c r="C121" i="11"/>
  <c r="C115" i="11"/>
  <c r="C125" i="11"/>
  <c r="C106" i="11"/>
  <c r="C118" i="11"/>
  <c r="C112" i="11"/>
  <c r="C126" i="11"/>
  <c r="E108" i="11"/>
  <c r="N108" i="11"/>
  <c r="O108" i="11" s="1"/>
  <c r="E124" i="11"/>
  <c r="N124" i="11"/>
  <c r="O124" i="11" s="1"/>
  <c r="E117" i="11"/>
  <c r="N117" i="11"/>
  <c r="O117" i="11" s="1"/>
  <c r="C104" i="11"/>
  <c r="F127" i="11"/>
  <c r="G127" i="11" s="1"/>
  <c r="G104" i="11"/>
  <c r="L127" i="11"/>
  <c r="M127" i="11" s="1"/>
  <c r="E113" i="11"/>
  <c r="N113" i="11"/>
  <c r="O113" i="11" s="1"/>
  <c r="E125" i="11"/>
  <c r="N125" i="11"/>
  <c r="O125" i="11" s="1"/>
  <c r="N13" i="11"/>
  <c r="O13" i="11" s="1"/>
  <c r="E122" i="11"/>
  <c r="N122" i="11"/>
  <c r="O122" i="11" s="1"/>
  <c r="K104" i="11"/>
  <c r="J127" i="11"/>
  <c r="K127" i="11" s="1"/>
  <c r="E123" i="11"/>
  <c r="N123" i="11"/>
  <c r="O123" i="11" s="1"/>
  <c r="E118" i="11"/>
  <c r="N118" i="11"/>
  <c r="O118" i="11" s="1"/>
  <c r="I13" i="11"/>
  <c r="N115" i="11"/>
  <c r="O115" i="11" s="1"/>
  <c r="E114" i="11"/>
  <c r="N114" i="11"/>
  <c r="O114" i="11" s="1"/>
  <c r="E13" i="11"/>
  <c r="N112" i="11"/>
  <c r="O112" i="11" s="1"/>
  <c r="E121" i="11"/>
  <c r="N121" i="11"/>
  <c r="O121" i="11" s="1"/>
  <c r="H127" i="11"/>
  <c r="I127" i="11" s="1"/>
  <c r="I104" i="11"/>
  <c r="E110" i="11"/>
  <c r="N110" i="11"/>
  <c r="O110" i="11" s="1"/>
  <c r="E126" i="11"/>
  <c r="N126" i="11"/>
  <c r="O126" i="11" s="1"/>
  <c r="E105" i="11"/>
  <c r="N105" i="11"/>
  <c r="O105" i="11" s="1"/>
  <c r="E109" i="11"/>
  <c r="N109" i="11"/>
  <c r="O109" i="11" s="1"/>
  <c r="K13" i="11"/>
  <c r="G144" i="11"/>
  <c r="F150" i="11"/>
  <c r="G150" i="11" s="1"/>
  <c r="N146" i="11"/>
  <c r="O146" i="11" s="1"/>
  <c r="J150" i="11"/>
  <c r="K150" i="11" s="1"/>
  <c r="K144" i="11"/>
  <c r="G15" i="11"/>
  <c r="D150" i="11"/>
  <c r="E150" i="11" s="1"/>
  <c r="E144" i="11"/>
  <c r="N144" i="11"/>
  <c r="N147" i="11"/>
  <c r="O147" i="11" s="1"/>
  <c r="E145" i="11"/>
  <c r="N145" i="11"/>
  <c r="O145" i="11" s="1"/>
  <c r="H150" i="11"/>
  <c r="I150" i="11" s="1"/>
  <c r="I144" i="11"/>
  <c r="N15" i="11"/>
  <c r="O15" i="11" s="1"/>
  <c r="O200" i="11"/>
  <c r="K209" i="11"/>
  <c r="N149" i="11"/>
  <c r="O149" i="11" s="1"/>
  <c r="L150" i="11"/>
  <c r="M150" i="11" s="1"/>
  <c r="M144" i="11"/>
  <c r="I15" i="11"/>
  <c r="M15" i="11"/>
  <c r="E93" i="11"/>
  <c r="N93" i="11"/>
  <c r="O93" i="11" s="1"/>
  <c r="F99" i="11"/>
  <c r="G99" i="11" s="1"/>
  <c r="G80" i="11"/>
  <c r="N80" i="11"/>
  <c r="E98" i="11"/>
  <c r="N98" i="11"/>
  <c r="O98" i="11" s="1"/>
  <c r="C99" i="11"/>
  <c r="K12" i="11"/>
  <c r="E95" i="11"/>
  <c r="N95" i="11"/>
  <c r="O95" i="11" s="1"/>
  <c r="E97" i="11"/>
  <c r="N97" i="11"/>
  <c r="O97" i="11" s="1"/>
  <c r="I85" i="11"/>
  <c r="N85" i="11"/>
  <c r="O85" i="11" s="1"/>
  <c r="E86" i="11"/>
  <c r="N86" i="11"/>
  <c r="O86" i="11" s="1"/>
  <c r="J99" i="11"/>
  <c r="K99" i="11" s="1"/>
  <c r="D99" i="11"/>
  <c r="E99" i="11" s="1"/>
  <c r="N87" i="11"/>
  <c r="O87" i="11" s="1"/>
  <c r="E90" i="11"/>
  <c r="N90" i="11"/>
  <c r="O90" i="11" s="1"/>
  <c r="L99" i="11"/>
  <c r="M99" i="11" s="1"/>
  <c r="N12" i="11"/>
  <c r="O12" i="11" s="1"/>
  <c r="E12" i="11"/>
  <c r="H99" i="11"/>
  <c r="I99" i="11" s="1"/>
  <c r="I80" i="11"/>
  <c r="E91" i="11"/>
  <c r="N91" i="11"/>
  <c r="O91" i="11" s="1"/>
  <c r="G12" i="11"/>
  <c r="E70" i="11"/>
  <c r="N70" i="11"/>
  <c r="O70" i="11" s="1"/>
  <c r="E67" i="11"/>
  <c r="N67" i="11"/>
  <c r="O67" i="11" s="1"/>
  <c r="E69" i="11"/>
  <c r="N69" i="11"/>
  <c r="O69" i="11" s="1"/>
  <c r="E63" i="11"/>
  <c r="N63" i="11"/>
  <c r="O63" i="11" s="1"/>
  <c r="M57" i="11"/>
  <c r="L74" i="11"/>
  <c r="M74" i="11" s="1"/>
  <c r="G68" i="11"/>
  <c r="N68" i="11"/>
  <c r="O68" i="11" s="1"/>
  <c r="E73" i="11"/>
  <c r="N73" i="11"/>
  <c r="O73" i="11" s="1"/>
  <c r="E59" i="11"/>
  <c r="N59" i="11"/>
  <c r="O59" i="11" s="1"/>
  <c r="H74" i="11"/>
  <c r="I74" i="11" s="1"/>
  <c r="I57" i="11"/>
  <c r="F74" i="11"/>
  <c r="G74" i="11" s="1"/>
  <c r="G57" i="11"/>
  <c r="N61" i="11"/>
  <c r="O61" i="11" s="1"/>
  <c r="E60" i="11"/>
  <c r="N60" i="11"/>
  <c r="O60" i="11" s="1"/>
  <c r="E58" i="11"/>
  <c r="N58" i="11"/>
  <c r="O58" i="11" s="1"/>
  <c r="E65" i="11"/>
  <c r="N65" i="11"/>
  <c r="O65" i="11" s="1"/>
  <c r="N11" i="11"/>
  <c r="O11" i="11" s="1"/>
  <c r="I11" i="11"/>
  <c r="N66" i="11"/>
  <c r="O66" i="11" s="1"/>
  <c r="K57" i="11"/>
  <c r="J74" i="11"/>
  <c r="K74" i="11" s="1"/>
  <c r="E64" i="11"/>
  <c r="N64" i="11"/>
  <c r="O64" i="11" s="1"/>
  <c r="C70" i="11"/>
  <c r="C58" i="11"/>
  <c r="C59" i="11"/>
  <c r="C65" i="11"/>
  <c r="C69" i="11"/>
  <c r="C64" i="11"/>
  <c r="C63" i="11"/>
  <c r="C72" i="11"/>
  <c r="C67" i="11"/>
  <c r="C61" i="11"/>
  <c r="C60" i="11"/>
  <c r="C66" i="11"/>
  <c r="C71" i="11"/>
  <c r="C73" i="11"/>
  <c r="C68" i="11"/>
  <c r="C62" i="11"/>
  <c r="K11" i="11"/>
  <c r="N72" i="11"/>
  <c r="O72" i="11" s="1"/>
  <c r="E62" i="11"/>
  <c r="N62" i="11"/>
  <c r="O62" i="11" s="1"/>
  <c r="E57" i="11"/>
  <c r="D74" i="11"/>
  <c r="E74" i="11" s="1"/>
  <c r="E10" i="11"/>
  <c r="E43" i="11"/>
  <c r="N43" i="11"/>
  <c r="O43" i="11" s="1"/>
  <c r="M40" i="11"/>
  <c r="L51" i="11"/>
  <c r="M51" i="11" s="1"/>
  <c r="E42" i="11"/>
  <c r="N42" i="11"/>
  <c r="O42" i="11" s="1"/>
  <c r="E41" i="11"/>
  <c r="N41" i="11"/>
  <c r="O41" i="11" s="1"/>
  <c r="E50" i="11"/>
  <c r="N50" i="11"/>
  <c r="O50" i="11" s="1"/>
  <c r="N10" i="11"/>
  <c r="O10" i="11" s="1"/>
  <c r="J51" i="11"/>
  <c r="K51" i="11" s="1"/>
  <c r="K40" i="11"/>
  <c r="I40" i="11"/>
  <c r="H51" i="11"/>
  <c r="I51" i="11" s="1"/>
  <c r="E45" i="11"/>
  <c r="N45" i="11"/>
  <c r="O45" i="11" s="1"/>
  <c r="M10" i="11"/>
  <c r="N46" i="11"/>
  <c r="O46" i="11" s="1"/>
  <c r="E48" i="11"/>
  <c r="N48" i="11"/>
  <c r="O48" i="11" s="1"/>
  <c r="E40" i="11"/>
  <c r="D51" i="11"/>
  <c r="E51" i="11" s="1"/>
  <c r="N40" i="11"/>
  <c r="F51" i="11"/>
  <c r="G51" i="11" s="1"/>
  <c r="N32" i="11"/>
  <c r="O32" i="11" s="1"/>
  <c r="I209" i="11"/>
  <c r="G26" i="11"/>
  <c r="N28" i="11"/>
  <c r="O28" i="11" s="1"/>
  <c r="B209" i="11"/>
  <c r="M209" i="11"/>
  <c r="M14" i="11"/>
  <c r="E14" i="11"/>
  <c r="K14" i="11"/>
  <c r="I14" i="11"/>
  <c r="G14" i="11"/>
  <c r="B18" i="11"/>
  <c r="C9" i="11" s="1"/>
  <c r="N9" i="11"/>
  <c r="J35" i="11"/>
  <c r="K35" i="11" s="1"/>
  <c r="H35" i="11"/>
  <c r="I35" i="11" s="1"/>
  <c r="I9" i="11"/>
  <c r="H18" i="11"/>
  <c r="L35" i="11"/>
  <c r="M35" i="11" s="1"/>
  <c r="K9" i="11"/>
  <c r="J18" i="11"/>
  <c r="N31" i="11"/>
  <c r="E33" i="11"/>
  <c r="N33" i="11"/>
  <c r="O33" i="11" s="1"/>
  <c r="G209" i="11"/>
  <c r="F35" i="11"/>
  <c r="G35" i="11" s="1"/>
  <c r="O205" i="11"/>
  <c r="O201" i="11"/>
  <c r="O206" i="11"/>
  <c r="O202" i="11"/>
  <c r="O207" i="11"/>
  <c r="O203" i="11"/>
  <c r="O208" i="11"/>
  <c r="O204" i="11"/>
  <c r="L18" i="11"/>
  <c r="M9" i="11"/>
  <c r="G9" i="11"/>
  <c r="F18" i="11"/>
  <c r="C127" i="11" l="1"/>
  <c r="G18" i="11"/>
  <c r="C74" i="11"/>
  <c r="N166" i="11"/>
  <c r="O166" i="11" s="1"/>
  <c r="O156" i="11"/>
  <c r="C139" i="11"/>
  <c r="N139" i="11"/>
  <c r="O139" i="11" s="1"/>
  <c r="O173" i="11"/>
  <c r="N195" i="11"/>
  <c r="O195" i="11" s="1"/>
  <c r="N127" i="11"/>
  <c r="O127" i="11" s="1"/>
  <c r="O144" i="11"/>
  <c r="N150" i="11"/>
  <c r="O150" i="11" s="1"/>
  <c r="N99" i="11"/>
  <c r="O99" i="11" s="1"/>
  <c r="O80" i="11"/>
  <c r="N74" i="11"/>
  <c r="O74" i="11" s="1"/>
  <c r="N51" i="11"/>
  <c r="O51" i="11" s="1"/>
  <c r="O40" i="11"/>
  <c r="E18" i="11"/>
  <c r="K18" i="11"/>
  <c r="O209" i="11"/>
  <c r="M18" i="11"/>
  <c r="O9" i="11"/>
  <c r="N18" i="11"/>
  <c r="O18" i="11" s="1"/>
  <c r="O31" i="11"/>
  <c r="N35" i="11"/>
  <c r="O35" i="11" s="1"/>
  <c r="C207" i="11"/>
  <c r="C203" i="11"/>
  <c r="C17" i="11"/>
  <c r="C13" i="11"/>
  <c r="C208" i="11"/>
  <c r="C204" i="11"/>
  <c r="C14" i="11"/>
  <c r="C10" i="11"/>
  <c r="C205" i="11"/>
  <c r="C201" i="11"/>
  <c r="C15" i="11"/>
  <c r="C11" i="11"/>
  <c r="C206" i="11"/>
  <c r="C202" i="11"/>
  <c r="C16" i="11"/>
  <c r="C12" i="11"/>
  <c r="I18" i="11"/>
  <c r="C200" i="11"/>
  <c r="C18" i="11" l="1"/>
  <c r="C209" i="1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tc={F4FB36BC-F64B-4697-B96B-E8919453DB94}</author>
    <author>S0488</author>
    <author>S0723</author>
  </authors>
  <commentList>
    <comment ref="B47" authorId="0" shapeId="0" xr:uid="{00000000-0006-0000-0000-000001000000}">
      <text>
        <r>
          <rPr>
            <sz val="10"/>
            <rFont val="Arial"/>
            <family val="2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Se corrigió el nombre de la vereda, antes estaba Vereda La Cuesta</t>
        </r>
      </text>
    </comment>
    <comment ref="A71" authorId="1" shapeId="0" xr:uid="{00000000-0006-0000-0000-000002000000}">
      <text>
        <r>
          <rPr>
            <b/>
            <sz val="12"/>
            <color indexed="81"/>
            <rFont val="Arial"/>
            <family val="2"/>
          </rPr>
          <t>S0488:</t>
        </r>
        <r>
          <rPr>
            <sz val="12"/>
            <color indexed="81"/>
            <rFont val="Arial"/>
            <family val="2"/>
          </rPr>
          <t xml:space="preserve">
Informacionde la vigencia 2019 para todos los datos de este  municipio. 
</t>
        </r>
        <r>
          <rPr>
            <b/>
            <sz val="12"/>
            <color indexed="81"/>
            <rFont val="Arial"/>
            <family val="2"/>
          </rPr>
          <t>No reportaron:</t>
        </r>
        <r>
          <rPr>
            <sz val="12"/>
            <color indexed="81"/>
            <rFont val="Arial"/>
            <family val="2"/>
          </rPr>
          <t xml:space="preserve"> IRCA 2020 , IRCA 2021 , IRCA 2022.
No se evidencio informacion en SIVICAP</t>
        </r>
      </text>
    </comment>
    <comment ref="A72" authorId="1" shapeId="0" xr:uid="{00000000-0006-0000-0000-000003000000}">
      <text>
        <r>
          <rPr>
            <b/>
            <sz val="12"/>
            <color indexed="81"/>
            <rFont val="Arial"/>
            <family val="2"/>
          </rPr>
          <t>S0488:</t>
        </r>
        <r>
          <rPr>
            <sz val="12"/>
            <color indexed="81"/>
            <rFont val="Arial"/>
            <family val="2"/>
          </rPr>
          <t xml:space="preserve">
Informacionde la vigencia 2019 para todos los datos de este  municipio. 
</t>
        </r>
        <r>
          <rPr>
            <b/>
            <sz val="12"/>
            <color indexed="81"/>
            <rFont val="Arial"/>
            <family val="2"/>
          </rPr>
          <t>No reportaron:</t>
        </r>
        <r>
          <rPr>
            <sz val="12"/>
            <color indexed="81"/>
            <rFont val="Arial"/>
            <family val="2"/>
          </rPr>
          <t xml:space="preserve"> IRCA 2020 , IRCA 2021 , IRCA 2022.
No se evidencio informacion en SIVICAP</t>
        </r>
      </text>
    </comment>
    <comment ref="A73" authorId="1" shapeId="0" xr:uid="{00000000-0006-0000-0000-000004000000}">
      <text>
        <r>
          <rPr>
            <b/>
            <sz val="12"/>
            <color indexed="81"/>
            <rFont val="Arial"/>
            <family val="2"/>
          </rPr>
          <t>S0488:</t>
        </r>
        <r>
          <rPr>
            <sz val="12"/>
            <color indexed="81"/>
            <rFont val="Arial"/>
            <family val="2"/>
          </rPr>
          <t xml:space="preserve">
Informacionde la vigencia 2019 para todos los datos de este  municipio. 
</t>
        </r>
        <r>
          <rPr>
            <b/>
            <sz val="12"/>
            <color indexed="81"/>
            <rFont val="Arial"/>
            <family val="2"/>
          </rPr>
          <t>No reportaron:</t>
        </r>
        <r>
          <rPr>
            <sz val="12"/>
            <color indexed="81"/>
            <rFont val="Arial"/>
            <family val="2"/>
          </rPr>
          <t xml:space="preserve"> IRCA 2020 , IRCA 2021 , IRCA 2022.
No se evidencio informacion en SIVICAP</t>
        </r>
      </text>
    </comment>
    <comment ref="A80" authorId="2" shapeId="0" xr:uid="{00000000-0006-0000-0000-000005000000}">
      <text>
        <r>
          <rPr>
            <b/>
            <sz val="9"/>
            <color indexed="81"/>
            <rFont val="Tahoma"/>
            <family val="2"/>
          </rPr>
          <t>Sergio Rúa:  e toman datos del año 2022.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S0488</author>
    <author>S0723</author>
  </authors>
  <commentList>
    <comment ref="C7" authorId="0" shapeId="0" xr:uid="{00000000-0006-0000-0900-000001000000}">
      <text>
        <r>
          <rPr>
            <b/>
            <sz val="11"/>
            <color indexed="81"/>
            <rFont val="Arial"/>
            <family val="2"/>
          </rPr>
          <t xml:space="preserve">S0488:
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6"/>
            <color indexed="81"/>
            <rFont val="Arial"/>
            <family val="2"/>
          </rPr>
          <t>Fuente anuario estadistico de Antioquia 2022:   División político administrativa del departamento de Antioquia por municipios, corregimientos y veredas.</t>
        </r>
      </text>
    </comment>
    <comment ref="E31" authorId="1" shapeId="0" xr:uid="{00000000-0006-0000-0900-000002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no concuerda con el anuario estadistico, pues indica que el Numero de viviendas con aceso es 5</t>
        </r>
      </text>
    </comment>
    <comment ref="C104" authorId="0" shapeId="0" xr:uid="{00000000-0006-0000-0900-000003000000}">
      <text>
        <r>
          <rPr>
            <b/>
            <sz val="11"/>
            <color indexed="81"/>
            <rFont val="Arial"/>
            <family val="2"/>
          </rPr>
          <t xml:space="preserve">S0488:
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6"/>
            <color indexed="81"/>
            <rFont val="Arial"/>
            <family val="2"/>
          </rPr>
          <t xml:space="preserve">Fuente </t>
        </r>
        <r>
          <rPr>
            <sz val="14"/>
            <color indexed="81"/>
            <rFont val="Arial"/>
            <family val="2"/>
          </rPr>
          <t>CONSOLIDADO ACUEDUCTOS RURALES</t>
        </r>
        <r>
          <rPr>
            <sz val="16"/>
            <color indexed="81"/>
            <rFont val="Arial"/>
            <family val="2"/>
          </rPr>
          <t xml:space="preserve"> </t>
        </r>
        <r>
          <rPr>
            <sz val="14"/>
            <color indexed="81"/>
            <rFont val="Arial"/>
            <family val="2"/>
          </rPr>
          <t>2021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ROGELIO DE JESUS LOPEZ</author>
  </authors>
  <commentList>
    <comment ref="E209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ROGELIO DE JESUS LOPEZ:</t>
        </r>
        <r>
          <rPr>
            <sz val="9"/>
            <color indexed="81"/>
            <rFont val="Tahoma"/>
            <family val="2"/>
          </rPr>
          <t xml:space="preserve">
EL porcentaje es con respecto al total de las muestras y no a numero de sistemas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S0723</author>
    <author>S0488</author>
  </authors>
  <commentList>
    <comment ref="A21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SERGIO RUA: SE TOMAN DATOS DEL 2022.</t>
        </r>
      </text>
    </comment>
    <comment ref="A25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SERGIO: SE TOMAN DATOS DEL 2022</t>
        </r>
      </text>
    </comment>
    <comment ref="A45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SERGIO RUA: SE TOMA LOS DATOS DEL 2022</t>
        </r>
      </text>
    </comment>
    <comment ref="B92" authorId="1" shapeId="0" xr:uid="{00000000-0006-0000-0100-000004000000}">
      <text>
        <r>
          <rPr>
            <b/>
            <sz val="12"/>
            <color indexed="81"/>
            <rFont val="Arial"/>
            <family val="2"/>
          </rPr>
          <t>S0488:</t>
        </r>
        <r>
          <rPr>
            <sz val="12"/>
            <color indexed="81"/>
            <rFont val="Arial"/>
            <family val="2"/>
          </rPr>
          <t xml:space="preserve">
Información de la vigencia 2021.
No se evidencia informacion en SIVICAP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S0723</author>
  </authors>
  <commentList>
    <comment ref="A17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SERGIO
SE REGISTRAN DATOS DEL AÑO 2022</t>
        </r>
      </text>
    </comment>
    <comment ref="A161" authorId="0" shapeId="0" xr:uid="{00000000-0006-0000-0200-000005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REGISTRAN DATOS DEL AÑO 2022.</t>
        </r>
      </text>
    </comment>
    <comment ref="A163" authorId="0" shapeId="0" xr:uid="{00000000-0006-0000-0200-000006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68" authorId="0" shapeId="0" xr:uid="{00000000-0006-0000-0200-000007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SSE REGISTRAN DATOS DEL 2022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S0488</author>
    <author>tc={7EF2C515-2CA3-4CF3-A5FA-D89DB5D8C5D8}</author>
    <author>S0723</author>
    <author>JHON WILLIAM TABARES MORALES</author>
  </authors>
  <commentList>
    <comment ref="A40" authorId="0" shapeId="0" xr:uid="{00000000-0006-0000-0300-000001000000}">
      <text>
        <r>
          <rPr>
            <b/>
            <sz val="12"/>
            <color indexed="81"/>
            <rFont val="Arial"/>
            <family val="2"/>
          </rPr>
          <t xml:space="preserve">S0488:
No se reporto : </t>
        </r>
        <r>
          <rPr>
            <sz val="12"/>
            <color indexed="81"/>
            <rFont val="Arial"/>
            <family val="2"/>
          </rPr>
          <t>IRCA 2023
Información de la vigencia 2020.
No se evidencia informacion en SIVICAP.</t>
        </r>
      </text>
    </comment>
    <comment ref="A41" authorId="0" shapeId="0" xr:uid="{00000000-0006-0000-0300-000002000000}">
      <text>
        <r>
          <rPr>
            <b/>
            <sz val="12"/>
            <color indexed="81"/>
            <rFont val="Arial"/>
            <family val="2"/>
          </rPr>
          <t xml:space="preserve">S0488:
No se reporto : </t>
        </r>
        <r>
          <rPr>
            <sz val="12"/>
            <color indexed="81"/>
            <rFont val="Arial"/>
            <family val="2"/>
          </rPr>
          <t>IRCA 2022
Información de la vigencia 2020.
No se evidencia informacion en SIVICAP.</t>
        </r>
      </text>
    </comment>
    <comment ref="A42" authorId="0" shapeId="0" xr:uid="{00000000-0006-0000-0300-000003000000}">
      <text>
        <r>
          <rPr>
            <b/>
            <sz val="12"/>
            <color indexed="81"/>
            <rFont val="Arial"/>
            <family val="2"/>
          </rPr>
          <t xml:space="preserve">S0488:
No se reporto : </t>
        </r>
        <r>
          <rPr>
            <sz val="12"/>
            <color indexed="81"/>
            <rFont val="Arial"/>
            <family val="2"/>
          </rPr>
          <t>IRCA 2022
Información de la vigencia 2020.
No se evidencia informacion en SIVICAP.</t>
        </r>
      </text>
    </comment>
    <comment ref="A43" authorId="0" shapeId="0" xr:uid="{00000000-0006-0000-0300-000004000000}">
      <text>
        <r>
          <rPr>
            <b/>
            <sz val="12"/>
            <color indexed="81"/>
            <rFont val="Arial"/>
            <family val="2"/>
          </rPr>
          <t xml:space="preserve">S0488:
No se reporto : </t>
        </r>
        <r>
          <rPr>
            <sz val="12"/>
            <color indexed="81"/>
            <rFont val="Arial"/>
            <family val="2"/>
          </rPr>
          <t>IRCA 2022
Información de la vigencia 2020.
No se evidencia informacion en SIVICAP.</t>
        </r>
      </text>
    </comment>
    <comment ref="A44" authorId="0" shapeId="0" xr:uid="{00000000-0006-0000-0300-000005000000}">
      <text>
        <r>
          <rPr>
            <b/>
            <sz val="12"/>
            <color indexed="81"/>
            <rFont val="Arial"/>
            <family val="2"/>
          </rPr>
          <t xml:space="preserve">S0488:
No se reporto : </t>
        </r>
        <r>
          <rPr>
            <sz val="12"/>
            <color indexed="81"/>
            <rFont val="Arial"/>
            <family val="2"/>
          </rPr>
          <t>IRCA 2023
Información de la vigencia 2020.
No se evidencia informacion en SIVICAP.</t>
        </r>
      </text>
    </comment>
    <comment ref="A45" authorId="0" shapeId="0" xr:uid="{00000000-0006-0000-0300-000006000000}">
      <text>
        <r>
          <rPr>
            <b/>
            <sz val="12"/>
            <color indexed="81"/>
            <rFont val="Arial"/>
            <family val="2"/>
          </rPr>
          <t xml:space="preserve">S0488:
No se reporto : </t>
        </r>
        <r>
          <rPr>
            <sz val="12"/>
            <color indexed="81"/>
            <rFont val="Arial"/>
            <family val="2"/>
          </rPr>
          <t>IRCA 2023
Información de la vigencia 2020.
No se evidencia informacion en SIVICAP.</t>
        </r>
      </text>
    </comment>
    <comment ref="A46" authorId="0" shapeId="0" xr:uid="{00000000-0006-0000-0300-000007000000}">
      <text>
        <r>
          <rPr>
            <b/>
            <sz val="12"/>
            <color indexed="81"/>
            <rFont val="Arial"/>
            <family val="2"/>
          </rPr>
          <t xml:space="preserve">S0488:
No se reporto : </t>
        </r>
        <r>
          <rPr>
            <sz val="12"/>
            <color indexed="81"/>
            <rFont val="Arial"/>
            <family val="2"/>
          </rPr>
          <t>IRCA 2023
Información de la vigencia 2020.
No se evidencia informacion en SIVICAP.</t>
        </r>
      </text>
    </comment>
    <comment ref="A47" authorId="0" shapeId="0" xr:uid="{00000000-0006-0000-0300-000008000000}">
      <text>
        <r>
          <rPr>
            <b/>
            <sz val="12"/>
            <color indexed="81"/>
            <rFont val="Arial"/>
            <family val="2"/>
          </rPr>
          <t xml:space="preserve">S0488:
No se reporto : </t>
        </r>
        <r>
          <rPr>
            <sz val="12"/>
            <color indexed="81"/>
            <rFont val="Arial"/>
            <family val="2"/>
          </rPr>
          <t>IRCA 2023
Información de la vigencia 2020.
No se evidencia informacion en SIVICAP.</t>
        </r>
      </text>
    </comment>
    <comment ref="A48" authorId="0" shapeId="0" xr:uid="{00000000-0006-0000-0300-000009000000}">
      <text>
        <r>
          <rPr>
            <b/>
            <sz val="12"/>
            <color indexed="81"/>
            <rFont val="Arial"/>
            <family val="2"/>
          </rPr>
          <t xml:space="preserve">S0488:
No se reporto : </t>
        </r>
        <r>
          <rPr>
            <sz val="12"/>
            <color indexed="81"/>
            <rFont val="Arial"/>
            <family val="2"/>
          </rPr>
          <t>IRCA 2023
Información de la vigencia 2020.
No se evidencia informacion en SIVICAP.</t>
        </r>
      </text>
    </comment>
    <comment ref="A49" authorId="0" shapeId="0" xr:uid="{00000000-0006-0000-0300-00000A000000}">
      <text>
        <r>
          <rPr>
            <b/>
            <sz val="12"/>
            <color indexed="81"/>
            <rFont val="Arial"/>
            <family val="2"/>
          </rPr>
          <t xml:space="preserve">S0488:
No se reporto : </t>
        </r>
        <r>
          <rPr>
            <sz val="12"/>
            <color indexed="81"/>
            <rFont val="Arial"/>
            <family val="2"/>
          </rPr>
          <t>IRCA 2023
Información de la vigencia 2020.
No se evidencia informacion en SIVICAP.</t>
        </r>
      </text>
    </comment>
    <comment ref="A50" authorId="0" shapeId="0" xr:uid="{00000000-0006-0000-0300-00000B000000}">
      <text>
        <r>
          <rPr>
            <b/>
            <sz val="12"/>
            <color indexed="81"/>
            <rFont val="Arial"/>
            <family val="2"/>
          </rPr>
          <t xml:space="preserve">S0488:
No se reporto : </t>
        </r>
        <r>
          <rPr>
            <sz val="12"/>
            <color indexed="81"/>
            <rFont val="Arial"/>
            <family val="2"/>
          </rPr>
          <t>IRCA 2023
Información de la vigencia 2020.
No se evidencia informacion en SIVICAP.</t>
        </r>
      </text>
    </comment>
    <comment ref="A51" authorId="0" shapeId="0" xr:uid="{00000000-0006-0000-0300-00000C000000}">
      <text>
        <r>
          <rPr>
            <b/>
            <sz val="12"/>
            <color indexed="81"/>
            <rFont val="Arial"/>
            <family val="2"/>
          </rPr>
          <t xml:space="preserve">S0488:
No se reporto : </t>
        </r>
        <r>
          <rPr>
            <sz val="12"/>
            <color indexed="81"/>
            <rFont val="Arial"/>
            <family val="2"/>
          </rPr>
          <t>IRCA 2023
Información de la vigencia 2020.
No se evidencia informacion en SIVICAP.</t>
        </r>
      </text>
    </comment>
    <comment ref="A52" authorId="0" shapeId="0" xr:uid="{00000000-0006-0000-0300-00000D000000}">
      <text>
        <r>
          <rPr>
            <b/>
            <sz val="12"/>
            <color indexed="81"/>
            <rFont val="Arial"/>
            <family val="2"/>
          </rPr>
          <t xml:space="preserve">S0488:
No se reporto : </t>
        </r>
        <r>
          <rPr>
            <sz val="12"/>
            <color indexed="81"/>
            <rFont val="Arial"/>
            <family val="2"/>
          </rPr>
          <t>IRCA 2023
Información de la vigencia 2020.
No se evidencia informacion en SIVICAP.</t>
        </r>
      </text>
    </comment>
    <comment ref="A53" authorId="0" shapeId="0" xr:uid="{00000000-0006-0000-0300-00000E000000}">
      <text>
        <r>
          <rPr>
            <b/>
            <sz val="12"/>
            <color indexed="81"/>
            <rFont val="Arial"/>
            <family val="2"/>
          </rPr>
          <t xml:space="preserve">S0488:
No se reporto : </t>
        </r>
        <r>
          <rPr>
            <sz val="12"/>
            <color indexed="81"/>
            <rFont val="Arial"/>
            <family val="2"/>
          </rPr>
          <t>IRCA 2023
Información de la vigencia 2020.
No se evidencia informacion en SIVICAP.</t>
        </r>
      </text>
    </comment>
    <comment ref="A54" authorId="0" shapeId="0" xr:uid="{00000000-0006-0000-0300-00000F000000}">
      <text>
        <r>
          <rPr>
            <b/>
            <sz val="12"/>
            <color indexed="81"/>
            <rFont val="Arial"/>
            <family val="2"/>
          </rPr>
          <t xml:space="preserve">S0488:
</t>
        </r>
        <r>
          <rPr>
            <sz val="12"/>
            <color indexed="81"/>
            <rFont val="Arial"/>
            <family val="2"/>
          </rPr>
          <t xml:space="preserve">
Información de la vigencia 2020.
</t>
        </r>
      </text>
    </comment>
    <comment ref="A55" authorId="0" shapeId="0" xr:uid="{00000000-0006-0000-0300-000010000000}">
      <text>
        <r>
          <rPr>
            <b/>
            <sz val="12"/>
            <color indexed="81"/>
            <rFont val="Arial"/>
            <family val="2"/>
          </rPr>
          <t xml:space="preserve">S0488:
</t>
        </r>
        <r>
          <rPr>
            <sz val="12"/>
            <color indexed="81"/>
            <rFont val="Arial"/>
            <family val="2"/>
          </rPr>
          <t xml:space="preserve">
Información de la vigencia 2020.</t>
        </r>
      </text>
    </comment>
    <comment ref="A56" authorId="0" shapeId="0" xr:uid="{00000000-0006-0000-0300-000011000000}">
      <text>
        <r>
          <rPr>
            <b/>
            <sz val="12"/>
            <color indexed="81"/>
            <rFont val="Arial"/>
            <family val="2"/>
          </rPr>
          <t xml:space="preserve">S0488:
No se reporto : </t>
        </r>
        <r>
          <rPr>
            <sz val="12"/>
            <color indexed="81"/>
            <rFont val="Arial"/>
            <family val="2"/>
          </rPr>
          <t>IRCA 2023
Se incorpora información de la vigencia 2012</t>
        </r>
      </text>
    </comment>
    <comment ref="A57" authorId="0" shapeId="0" xr:uid="{00000000-0006-0000-0300-000012000000}">
      <text>
        <r>
          <rPr>
            <b/>
            <sz val="12"/>
            <color indexed="81"/>
            <rFont val="Arial"/>
            <family val="2"/>
          </rPr>
          <t xml:space="preserve">S0488:
No se reporto : </t>
        </r>
        <r>
          <rPr>
            <sz val="12"/>
            <color indexed="81"/>
            <rFont val="Arial"/>
            <family val="2"/>
          </rPr>
          <t>IRCA 2022
Información de la vigencia 2020.
No se evidencia informacion en SIVICAP.</t>
        </r>
      </text>
    </comment>
    <comment ref="A58" authorId="0" shapeId="0" xr:uid="{00000000-0006-0000-0300-000013000000}">
      <text>
        <r>
          <rPr>
            <b/>
            <sz val="12"/>
            <color indexed="81"/>
            <rFont val="Arial"/>
            <family val="2"/>
          </rPr>
          <t xml:space="preserve">S0488:
No se reporto : </t>
        </r>
        <r>
          <rPr>
            <sz val="12"/>
            <color indexed="81"/>
            <rFont val="Arial"/>
            <family val="2"/>
          </rPr>
          <t>IRCA 2022
Información de la vigencia 2020.
No se evidencia informacion en SIVICAP.</t>
        </r>
      </text>
    </comment>
    <comment ref="A59" authorId="0" shapeId="0" xr:uid="{00000000-0006-0000-0300-000014000000}">
      <text>
        <r>
          <rPr>
            <b/>
            <sz val="12"/>
            <color indexed="81"/>
            <rFont val="Arial"/>
            <family val="2"/>
          </rPr>
          <t>S0488:
 SE REPORTA INFORMACIÓN DE 2012</t>
        </r>
      </text>
    </comment>
    <comment ref="A60" authorId="0" shapeId="0" xr:uid="{00000000-0006-0000-0300-000015000000}">
      <text>
        <r>
          <rPr>
            <b/>
            <sz val="12"/>
            <color indexed="81"/>
            <rFont val="Arial"/>
            <family val="2"/>
          </rPr>
          <t xml:space="preserve">S0488:
No se reporto : </t>
        </r>
        <r>
          <rPr>
            <sz val="12"/>
            <color indexed="81"/>
            <rFont val="Arial"/>
            <family val="2"/>
          </rPr>
          <t>IRCA 2022
Información de la vigencia 2020.
No se evidencia informacion en SIVICAP.</t>
        </r>
      </text>
    </comment>
    <comment ref="A61" authorId="0" shapeId="0" xr:uid="{00000000-0006-0000-0300-000016000000}">
      <text>
        <r>
          <rPr>
            <b/>
            <sz val="12"/>
            <color indexed="81"/>
            <rFont val="Arial"/>
            <family val="2"/>
          </rPr>
          <t xml:space="preserve">S0488:
No se reporto : </t>
        </r>
        <r>
          <rPr>
            <sz val="12"/>
            <color indexed="81"/>
            <rFont val="Arial"/>
            <family val="2"/>
          </rPr>
          <t>IRCA 2022
Información de la vigencia 2020.
No se evidencia informacion en SIVICAP.</t>
        </r>
      </text>
    </comment>
    <comment ref="A62" authorId="0" shapeId="0" xr:uid="{00000000-0006-0000-0300-000017000000}">
      <text>
        <r>
          <rPr>
            <b/>
            <sz val="12"/>
            <color indexed="81"/>
            <rFont val="Arial"/>
            <family val="2"/>
          </rPr>
          <t xml:space="preserve">S0488:
No se reporto : </t>
        </r>
        <r>
          <rPr>
            <sz val="12"/>
            <color indexed="81"/>
            <rFont val="Arial"/>
            <family val="2"/>
          </rPr>
          <t>IRCA 2022
Información de la vigencia 2020.
No se evidencia informacion en SIVICAP.</t>
        </r>
      </text>
    </comment>
    <comment ref="A63" authorId="0" shapeId="0" xr:uid="{00000000-0006-0000-0300-000018000000}">
      <text>
        <r>
          <rPr>
            <b/>
            <sz val="12"/>
            <color indexed="81"/>
            <rFont val="Arial"/>
            <family val="2"/>
          </rPr>
          <t xml:space="preserve">S0488:
No se reporto : </t>
        </r>
        <r>
          <rPr>
            <sz val="12"/>
            <color indexed="81"/>
            <rFont val="Arial"/>
            <family val="2"/>
          </rPr>
          <t>IRCA 2022
Información de la vigencia 2020.
No se evidencia informacion en SIVICAP.</t>
        </r>
      </text>
    </comment>
    <comment ref="A64" authorId="0" shapeId="0" xr:uid="{00000000-0006-0000-0300-000019000000}">
      <text>
        <r>
          <rPr>
            <b/>
            <sz val="12"/>
            <color indexed="81"/>
            <rFont val="Arial"/>
            <family val="2"/>
          </rPr>
          <t xml:space="preserve">S0488:
No se reporto : </t>
        </r>
        <r>
          <rPr>
            <sz val="12"/>
            <color indexed="81"/>
            <rFont val="Arial"/>
            <family val="2"/>
          </rPr>
          <t>IRCA 2022
Información de la vigencia 2020.
No se evidencia informacion en SIVICAP.</t>
        </r>
      </text>
    </comment>
    <comment ref="A65" authorId="0" shapeId="0" xr:uid="{00000000-0006-0000-0300-00001A000000}">
      <text>
        <r>
          <rPr>
            <b/>
            <sz val="12"/>
            <color indexed="81"/>
            <rFont val="Arial"/>
            <family val="2"/>
          </rPr>
          <t xml:space="preserve">S0488:
No se reporto : </t>
        </r>
        <r>
          <rPr>
            <sz val="12"/>
            <color indexed="81"/>
            <rFont val="Arial"/>
            <family val="2"/>
          </rPr>
          <t>IRCA 2022
Información de la vigencia 2020.
No se evidencia informacion en SIVICAP.</t>
        </r>
      </text>
    </comment>
    <comment ref="A66" authorId="0" shapeId="0" xr:uid="{00000000-0006-0000-0300-00001B000000}">
      <text>
        <r>
          <rPr>
            <b/>
            <sz val="12"/>
            <color indexed="81"/>
            <rFont val="Arial"/>
            <family val="2"/>
          </rPr>
          <t xml:space="preserve">S0488:
No se reporto : </t>
        </r>
        <r>
          <rPr>
            <sz val="12"/>
            <color indexed="81"/>
            <rFont val="Arial"/>
            <family val="2"/>
          </rPr>
          <t>IRCA 2022
Información de la vigencia 2020.
No se evidencia informacion en SIVICAP.</t>
        </r>
      </text>
    </comment>
    <comment ref="A67" authorId="0" shapeId="0" xr:uid="{00000000-0006-0000-0300-00001C000000}">
      <text>
        <r>
          <rPr>
            <b/>
            <sz val="12"/>
            <color indexed="81"/>
            <rFont val="Arial"/>
            <family val="2"/>
          </rPr>
          <t xml:space="preserve">S0488:
No se reporto : </t>
        </r>
        <r>
          <rPr>
            <sz val="12"/>
            <color indexed="81"/>
            <rFont val="Arial"/>
            <family val="2"/>
          </rPr>
          <t>IRCA 2022
Información de la vigencia 2020.
No se evidencia informacion en SIVICAP.</t>
        </r>
      </text>
    </comment>
    <comment ref="A68" authorId="0" shapeId="0" xr:uid="{00000000-0006-0000-0300-00001D000000}">
      <text>
        <r>
          <rPr>
            <b/>
            <sz val="12"/>
            <color indexed="81"/>
            <rFont val="Arial"/>
            <family val="2"/>
          </rPr>
          <t xml:space="preserve">S0488:
No se reporto : </t>
        </r>
        <r>
          <rPr>
            <sz val="12"/>
            <color indexed="81"/>
            <rFont val="Arial"/>
            <family val="2"/>
          </rPr>
          <t>IRCA 2022
Información de la vigencia 2020.
No se evidencia informacion en SIVICAP.</t>
        </r>
      </text>
    </comment>
    <comment ref="A69" authorId="0" shapeId="0" xr:uid="{00000000-0006-0000-0300-00001E000000}">
      <text>
        <r>
          <rPr>
            <b/>
            <sz val="12"/>
            <color indexed="81"/>
            <rFont val="Arial"/>
            <family val="2"/>
          </rPr>
          <t xml:space="preserve">S0488:
No se reporto : </t>
        </r>
        <r>
          <rPr>
            <sz val="12"/>
            <color indexed="81"/>
            <rFont val="Arial"/>
            <family val="2"/>
          </rPr>
          <t>IRCA 2022
Información de la vigencia 2020.
No se evidencia informacion en SIVICAP.</t>
        </r>
      </text>
    </comment>
    <comment ref="A70" authorId="0" shapeId="0" xr:uid="{00000000-0006-0000-0300-00001F000000}">
      <text>
        <r>
          <rPr>
            <b/>
            <sz val="12"/>
            <color indexed="81"/>
            <rFont val="Arial"/>
            <family val="2"/>
          </rPr>
          <t xml:space="preserve">S0488:
No se reporto : </t>
        </r>
        <r>
          <rPr>
            <sz val="12"/>
            <color indexed="81"/>
            <rFont val="Arial"/>
            <family val="2"/>
          </rPr>
          <t>IRCA 2022
Información de la vigencia 2020.
No se evidencia informacion en SIVICAP.</t>
        </r>
      </text>
    </comment>
    <comment ref="A71" authorId="0" shapeId="0" xr:uid="{00000000-0006-0000-0300-000020000000}">
      <text>
        <r>
          <rPr>
            <b/>
            <sz val="12"/>
            <color indexed="81"/>
            <rFont val="Arial"/>
            <family val="2"/>
          </rPr>
          <t xml:space="preserve">S0488:
No se reporto : </t>
        </r>
        <r>
          <rPr>
            <sz val="12"/>
            <color indexed="81"/>
            <rFont val="Arial"/>
            <family val="2"/>
          </rPr>
          <t>IRCA 2022
Información de la vigencia 2020.
No se evidencia informacion en SIVICAP.</t>
        </r>
      </text>
    </comment>
    <comment ref="A72" authorId="0" shapeId="0" xr:uid="{00000000-0006-0000-0300-000021000000}">
      <text>
        <r>
          <rPr>
            <b/>
            <sz val="12"/>
            <color indexed="81"/>
            <rFont val="Arial"/>
            <family val="2"/>
          </rPr>
          <t xml:space="preserve">S0488:
No se reporto : </t>
        </r>
        <r>
          <rPr>
            <sz val="12"/>
            <color indexed="81"/>
            <rFont val="Arial"/>
            <family val="2"/>
          </rPr>
          <t>IRCA 2022
Información de la vigencia 2020.
No se evidencia informacion en SIVICAP.</t>
        </r>
      </text>
    </comment>
    <comment ref="A73" authorId="0" shapeId="0" xr:uid="{00000000-0006-0000-0300-000022000000}">
      <text>
        <r>
          <rPr>
            <b/>
            <sz val="12"/>
            <color indexed="81"/>
            <rFont val="Arial"/>
            <family val="2"/>
          </rPr>
          <t xml:space="preserve">S0488:
No se reporto : </t>
        </r>
        <r>
          <rPr>
            <sz val="12"/>
            <color indexed="81"/>
            <rFont val="Arial"/>
            <family val="2"/>
          </rPr>
          <t>IRCA 2022
Información de la vigencia 2020.
No se evidencia informacion en SIVICAP.</t>
        </r>
      </text>
    </comment>
    <comment ref="A74" authorId="0" shapeId="0" xr:uid="{00000000-0006-0000-0300-000023000000}">
      <text>
        <r>
          <rPr>
            <b/>
            <sz val="12"/>
            <color indexed="81"/>
            <rFont val="Arial"/>
            <family val="2"/>
          </rPr>
          <t xml:space="preserve">S0488:
No se reporto : </t>
        </r>
        <r>
          <rPr>
            <sz val="12"/>
            <color indexed="81"/>
            <rFont val="Arial"/>
            <family val="2"/>
          </rPr>
          <t>IRCA 2022
Información de la vigencia 2020.
No se evidencia informacion en SIVICAP.</t>
        </r>
      </text>
    </comment>
    <comment ref="A75" authorId="0" shapeId="0" xr:uid="{00000000-0006-0000-0300-000024000000}">
      <text>
        <r>
          <rPr>
            <b/>
            <sz val="12"/>
            <color indexed="81"/>
            <rFont val="Arial"/>
            <family val="2"/>
          </rPr>
          <t xml:space="preserve">S0488:
No se reporto : </t>
        </r>
        <r>
          <rPr>
            <sz val="12"/>
            <color indexed="81"/>
            <rFont val="Arial"/>
            <family val="2"/>
          </rPr>
          <t>IRCA 2022
Información de la vigencia 2020.
No se evidencia informacion en SIVICAP.</t>
        </r>
      </text>
    </comment>
    <comment ref="A76" authorId="0" shapeId="0" xr:uid="{00000000-0006-0000-0300-000025000000}">
      <text>
        <r>
          <rPr>
            <b/>
            <sz val="12"/>
            <color indexed="81"/>
            <rFont val="Arial"/>
            <family val="2"/>
          </rPr>
          <t xml:space="preserve">S0488:
No se reporto : </t>
        </r>
        <r>
          <rPr>
            <sz val="12"/>
            <color indexed="81"/>
            <rFont val="Arial"/>
            <family val="2"/>
          </rPr>
          <t>IRCA 2022
Información de la vigencia 2020.
No se evidencia informacion en SIVICAP.</t>
        </r>
      </text>
    </comment>
    <comment ref="D87" authorId="1" shapeId="0" xr:uid="{00000000-0006-0000-0300-000026000000}">
      <text>
        <r>
          <rPr>
            <sz val="10"/>
            <rFont val="Arial"/>
            <family val="2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En informe S01 no registra suscriptores
</t>
        </r>
      </text>
    </comment>
    <comment ref="B88" authorId="0" shapeId="0" xr:uid="{00000000-0006-0000-0300-000027000000}">
      <text>
        <r>
          <rPr>
            <b/>
            <sz val="12"/>
            <color indexed="81"/>
            <rFont val="Arial"/>
            <family val="2"/>
          </rPr>
          <t>S0488:</t>
        </r>
        <r>
          <rPr>
            <sz val="12"/>
            <color indexed="81"/>
            <rFont val="Arial"/>
            <family val="2"/>
          </rPr>
          <t xml:space="preserve">
Informacion actualizada desde SIVICAP.</t>
        </r>
      </text>
    </comment>
    <comment ref="A102" authorId="2" shapeId="0" xr:uid="{00000000-0006-0000-0300-000028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REPORTA EL DATO REGISTRADO EN EL 2022</t>
        </r>
      </text>
    </comment>
    <comment ref="A230" authorId="2" shapeId="0" xr:uid="{00000000-0006-0000-0300-000029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REGISTRAN DATOS DEL 2022
</t>
        </r>
      </text>
    </comment>
    <comment ref="A251" authorId="2" shapeId="0" xr:uid="{00000000-0006-0000-0300-00002A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REGISTRAN DATOS DEL 2022.</t>
        </r>
      </text>
    </comment>
    <comment ref="A310" authorId="2" shapeId="0" xr:uid="{00000000-0006-0000-0300-00002B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REGISTRA DATO DEL 2016. ULTIMO AÑO DONDE SE TOMA DATO</t>
        </r>
      </text>
    </comment>
    <comment ref="A315" authorId="2" shapeId="0" xr:uid="{00000000-0006-0000-0300-00002C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REGISTRA DATO DEL 2016. ULTIMO AÑO DONDE SE TOMA DATO</t>
        </r>
      </text>
    </comment>
    <comment ref="A319" authorId="2" shapeId="0" xr:uid="{00000000-0006-0000-0300-00002D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REGISTRA DATO DEL 2016. ULTIMO AÑO DONDE SE TOMA DATO</t>
        </r>
      </text>
    </comment>
    <comment ref="A326" authorId="2" shapeId="0" xr:uid="{00000000-0006-0000-0300-00002E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REGISTRA DATO DEL 2016. ULTIMO AÑO DONDE SE TOMA DATO</t>
        </r>
      </text>
    </comment>
    <comment ref="A327" authorId="2" shapeId="0" xr:uid="{00000000-0006-0000-0300-00002F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REGISTRA DATO DEL 2016. ULTIMO AÑO DONDE SE TOMA DATO</t>
        </r>
      </text>
    </comment>
    <comment ref="A335" authorId="2" shapeId="0" xr:uid="{00000000-0006-0000-0300-000030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REGISTRA DATO DEL 2016. ULTIMO AÑO DONDE SE TOMA DATO</t>
        </r>
      </text>
    </comment>
    <comment ref="A338" authorId="2" shapeId="0" xr:uid="{00000000-0006-0000-0300-000031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REGISTRA DATO DEL 2016. ULTIMO AÑO DONDE SE TOMA DATO</t>
        </r>
      </text>
    </comment>
    <comment ref="B342" authorId="0" shapeId="0" xr:uid="{00000000-0006-0000-0300-000032000000}">
      <text>
        <r>
          <rPr>
            <b/>
            <sz val="12"/>
            <color indexed="81"/>
            <rFont val="Arial"/>
            <family val="2"/>
          </rPr>
          <t>S0488:</t>
        </r>
        <r>
          <rPr>
            <sz val="12"/>
            <color indexed="81"/>
            <rFont val="Arial"/>
            <family val="2"/>
          </rPr>
          <t xml:space="preserve">
Informacionde la vigencia 2019. 
 </t>
        </r>
        <r>
          <rPr>
            <b/>
            <sz val="12"/>
            <color indexed="81"/>
            <rFont val="Arial"/>
            <family val="2"/>
          </rPr>
          <t>No reportaron:</t>
        </r>
        <r>
          <rPr>
            <sz val="12"/>
            <color indexed="81"/>
            <rFont val="Arial"/>
            <family val="2"/>
          </rPr>
          <t xml:space="preserve"> IRCA 2020,  IRCA 2021.
En el IRCA 2022 no fueron actualizados estos datos.
No seevidencia informacion registrada en SIVICAP.</t>
        </r>
      </text>
    </comment>
    <comment ref="B346" authorId="0" shapeId="0" xr:uid="{00000000-0006-0000-0300-000033000000}">
      <text>
        <r>
          <rPr>
            <b/>
            <sz val="12"/>
            <color indexed="81"/>
            <rFont val="Arial"/>
            <family val="2"/>
          </rPr>
          <t>S0488:</t>
        </r>
        <r>
          <rPr>
            <sz val="12"/>
            <color indexed="81"/>
            <rFont val="Arial"/>
            <family val="2"/>
          </rPr>
          <t xml:space="preserve">
Informacionde la vigencia 2019.  
</t>
        </r>
        <r>
          <rPr>
            <b/>
            <sz val="12"/>
            <color indexed="81"/>
            <rFont val="Arial"/>
            <family val="2"/>
          </rPr>
          <t>No reportaron:</t>
        </r>
        <r>
          <rPr>
            <sz val="12"/>
            <color indexed="81"/>
            <rFont val="Arial"/>
            <family val="2"/>
          </rPr>
          <t xml:space="preserve"> IRCA 2020,  IRCA 2021.
En el IRCA 2022 no fueron actualizados estos datos.
No seevidencia informacion registrada en SIVICAP.</t>
        </r>
      </text>
    </comment>
    <comment ref="A353" authorId="2" shapeId="0" xr:uid="{00000000-0006-0000-0300-000034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REGISTRAN DATOS DEL 2022
</t>
        </r>
      </text>
    </comment>
    <comment ref="A356" authorId="2" shapeId="0" xr:uid="{00000000-0006-0000-0300-000035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REGISTRAN DATOS DEL 2022
</t>
        </r>
      </text>
    </comment>
    <comment ref="A365" authorId="2" shapeId="0" xr:uid="{00000000-0006-0000-0300-000036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REGISTRAN DATOS DEL 2022
</t>
        </r>
      </text>
    </comment>
    <comment ref="A375" authorId="2" shapeId="0" xr:uid="{00000000-0006-0000-0300-000037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REGISTRAN DATOS DEL 2022
</t>
        </r>
      </text>
    </comment>
    <comment ref="A377" authorId="2" shapeId="0" xr:uid="{00000000-0006-0000-0300-000038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REGISTRAN DATOS DEL 2022
</t>
        </r>
      </text>
    </comment>
    <comment ref="A380" authorId="2" shapeId="0" xr:uid="{00000000-0006-0000-0300-000039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REGISTRAN DATOS DEL 2022
</t>
        </r>
      </text>
    </comment>
    <comment ref="C380" authorId="3" shapeId="0" xr:uid="{00000000-0006-0000-0300-00003A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Esta empresa reemplaza a la Asociación de Usuarios del Acueducto de la Vereda Alticos -Quimbayo</t>
        </r>
      </text>
    </comment>
    <comment ref="A384" authorId="2" shapeId="0" xr:uid="{00000000-0006-0000-0300-00003B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REGISTRAN DATOS DEL 2022
</t>
        </r>
      </text>
    </comment>
    <comment ref="A450" authorId="2" shapeId="0" xr:uid="{00000000-0006-0000-0300-00003C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REGISTRAN DATOS DEL 2022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S0723</author>
  </authors>
  <commentList>
    <comment ref="A57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REGISTRAN DATOS DEL 2022
</t>
        </r>
      </text>
    </comment>
    <comment ref="A59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REGISTRAN DATOS DEL 2022
</t>
        </r>
      </text>
    </comment>
    <comment ref="A65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REGISTRAN DATOS DEL 2022
</t>
        </r>
      </text>
    </comment>
    <comment ref="A67" authorId="0" shapeId="0" xr:uid="{00000000-0006-0000-0400-000004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REGISTRAN DATOS DEL 2022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S0723</author>
    <author>S0488</author>
  </authors>
  <commentList>
    <comment ref="A54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REGISTRAN DATOS DEL 2022
</t>
        </r>
      </text>
    </comment>
    <comment ref="A62" authorId="0" shapeId="0" xr:uid="{00000000-0006-0000-0500-000002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REGISTRAN DATOS DEL 2022
</t>
        </r>
      </text>
    </comment>
    <comment ref="A72" authorId="0" shapeId="0" xr:uid="{00000000-0006-0000-0500-000003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REGISTRAN DATOS DEL 2022
</t>
        </r>
      </text>
    </comment>
    <comment ref="A84" authorId="0" shapeId="0" xr:uid="{00000000-0006-0000-0500-000004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REGISTRAN DATOS DEL 2022
</t>
        </r>
      </text>
    </comment>
    <comment ref="A87" authorId="0" shapeId="0" xr:uid="{00000000-0006-0000-0500-000005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REGISTRAN DATOS DEL 2022
</t>
        </r>
      </text>
    </comment>
    <comment ref="A88" authorId="0" shapeId="0" xr:uid="{00000000-0006-0000-0500-000006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REGISTRAN DATOS DEL 2022
</t>
        </r>
      </text>
    </comment>
    <comment ref="B151" authorId="1" shapeId="0" xr:uid="{00000000-0006-0000-0500-000007000000}">
      <text>
        <r>
          <rPr>
            <b/>
            <sz val="9"/>
            <color indexed="81"/>
            <rFont val="Tahoma"/>
            <family val="2"/>
          </rPr>
          <t>S0488: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1"/>
            <color indexed="81"/>
            <rFont val="Arial"/>
            <family val="2"/>
          </rPr>
          <t>Informacion actualizada desde SIVICAP</t>
        </r>
      </text>
    </comment>
    <comment ref="A193" authorId="0" shapeId="0" xr:uid="{00000000-0006-0000-0500-000008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REGISTRAN DATOS DEL AÑO 2022</t>
        </r>
      </text>
    </comment>
    <comment ref="A194" authorId="0" shapeId="0" xr:uid="{00000000-0006-0000-0500-000009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REGISTRAN DATOS DEL AÑO 2022</t>
        </r>
      </text>
    </comment>
    <comment ref="A195" authorId="0" shapeId="0" xr:uid="{00000000-0006-0000-0500-00000A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REGISTRAN DATOS DEL AÑO 2022</t>
        </r>
      </text>
    </comment>
    <comment ref="A196" authorId="0" shapeId="0" xr:uid="{00000000-0006-0000-0500-00000B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REGISTRAN DATOS DEL AÑO 2022</t>
        </r>
      </text>
    </comment>
    <comment ref="A197" authorId="0" shapeId="0" xr:uid="{00000000-0006-0000-0500-00000C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REGISTRAN DATOS DEL AÑO 2022</t>
        </r>
      </text>
    </comment>
    <comment ref="A198" authorId="0" shapeId="0" xr:uid="{00000000-0006-0000-0500-00000D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REGISTRAN DATOS DEL AÑO 2022</t>
        </r>
      </text>
    </comment>
    <comment ref="A199" authorId="0" shapeId="0" xr:uid="{00000000-0006-0000-0500-00000E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REGISTRAN DATOS DEL AÑO 2022</t>
        </r>
      </text>
    </comment>
    <comment ref="A200" authorId="0" shapeId="0" xr:uid="{00000000-0006-0000-0500-00000F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REGISTRAN DATOS DEL AÑO 2022</t>
        </r>
      </text>
    </comment>
    <comment ref="A201" authorId="0" shapeId="0" xr:uid="{00000000-0006-0000-0500-000010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REGISTRAN DATOS DEL AÑO 2022</t>
        </r>
      </text>
    </comment>
    <comment ref="A202" authorId="0" shapeId="0" xr:uid="{00000000-0006-0000-0500-000011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REGISTRAN DATOS DEL AÑO 2022</t>
        </r>
      </text>
    </comment>
    <comment ref="A203" authorId="0" shapeId="0" xr:uid="{00000000-0006-0000-0500-000012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REGISTRAN DATOS DEL AÑO 2022</t>
        </r>
      </text>
    </comment>
    <comment ref="A204" authorId="0" shapeId="0" xr:uid="{00000000-0006-0000-0500-000013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REGISTRAN DATOS DEL AÑO 2022</t>
        </r>
      </text>
    </comment>
    <comment ref="A205" authorId="0" shapeId="0" xr:uid="{00000000-0006-0000-0500-000014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REGISTRAN DATOS DEL AÑO 2022</t>
        </r>
      </text>
    </comment>
    <comment ref="A206" authorId="0" shapeId="0" xr:uid="{00000000-0006-0000-0500-000015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REGISTRAN DATOS DEL AÑO 2022</t>
        </r>
      </text>
    </comment>
    <comment ref="A207" authorId="0" shapeId="0" xr:uid="{00000000-0006-0000-0500-000016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REGISTRAN DATOS DEL AÑO 2022</t>
        </r>
      </text>
    </comment>
    <comment ref="A208" authorId="0" shapeId="0" xr:uid="{00000000-0006-0000-0500-000017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REGISTRAN DATOS DEL AÑO 2022</t>
        </r>
      </text>
    </comment>
    <comment ref="A210" authorId="0" shapeId="0" xr:uid="{00000000-0006-0000-0500-000018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REGISTRAN DATOS DEL AÑO 2022</t>
        </r>
      </text>
    </comment>
    <comment ref="A211" authorId="0" shapeId="0" xr:uid="{00000000-0006-0000-0500-000019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REGISTRAN DATOS DEL AÑO 2022</t>
        </r>
      </text>
    </comment>
    <comment ref="A212" authorId="0" shapeId="0" xr:uid="{00000000-0006-0000-0500-00001A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REGISTRAN DATOS DEL AÑO 2022</t>
        </r>
      </text>
    </comment>
    <comment ref="A237" authorId="0" shapeId="0" xr:uid="{00000000-0006-0000-0500-00001B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REGISTRAN DATOS DEL AÑO 2022</t>
        </r>
      </text>
    </comment>
    <comment ref="A248" authorId="1" shapeId="0" xr:uid="{00000000-0006-0000-0500-00001C000000}">
      <text>
        <r>
          <rPr>
            <b/>
            <sz val="12"/>
            <color indexed="81"/>
            <rFont val="Arial"/>
            <family val="2"/>
          </rPr>
          <t>S0488:</t>
        </r>
        <r>
          <rPr>
            <sz val="12"/>
            <color indexed="81"/>
            <rFont val="Arial"/>
            <family val="2"/>
          </rPr>
          <t xml:space="preserve">
 </t>
        </r>
        <r>
          <rPr>
            <b/>
            <sz val="12"/>
            <color indexed="81"/>
            <rFont val="Arial"/>
            <family val="2"/>
          </rPr>
          <t>No reporto:</t>
        </r>
        <r>
          <rPr>
            <sz val="12"/>
            <color indexed="81"/>
            <rFont val="Arial"/>
            <family val="2"/>
          </rPr>
          <t xml:space="preserve"> IRCA 2022.
 informacion de la vigencia 2020</t>
        </r>
      </text>
    </comment>
    <comment ref="A368" authorId="0" shapeId="0" xr:uid="{00000000-0006-0000-0500-00001D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REGISTRAN DATOS DEL AÑO 2022</t>
        </r>
      </text>
    </comment>
    <comment ref="A381" authorId="0" shapeId="0" xr:uid="{00000000-0006-0000-0500-00001E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REGISTRAN DATOS DEL AÑO 2022</t>
        </r>
      </text>
    </comment>
    <comment ref="A382" authorId="0" shapeId="0" xr:uid="{00000000-0006-0000-0500-00001F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REGISTRAN DATOS DEL AÑO 2022</t>
        </r>
      </text>
    </comment>
    <comment ref="A383" authorId="0" shapeId="0" xr:uid="{00000000-0006-0000-0500-000020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REGISTRAN DATOS DEL AÑO 2022</t>
        </r>
      </text>
    </comment>
    <comment ref="A385" authorId="0" shapeId="0" xr:uid="{00000000-0006-0000-0500-000021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REGISTRAN DATOS DEL AÑO 2022</t>
        </r>
      </text>
    </comment>
    <comment ref="A386" authorId="0" shapeId="0" xr:uid="{00000000-0006-0000-0500-000022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REGISTRAN DATOS DEL AÑO 2022</t>
        </r>
      </text>
    </comment>
    <comment ref="A388" authorId="0" shapeId="0" xr:uid="{00000000-0006-0000-0500-000023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REGISTRAN DATOS DEL AÑO 2022</t>
        </r>
      </text>
    </comment>
    <comment ref="A389" authorId="0" shapeId="0" xr:uid="{00000000-0006-0000-0500-000024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REGISTRAN DATOS DEL AÑO 2022</t>
        </r>
      </text>
    </comment>
    <comment ref="A391" authorId="0" shapeId="0" xr:uid="{00000000-0006-0000-0500-000025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REGISTRAN DATOS DEL AÑO 2022</t>
        </r>
      </text>
    </comment>
    <comment ref="A392" authorId="0" shapeId="0" xr:uid="{00000000-0006-0000-0500-000026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REGISTRAN DATOS DEL AÑO 2022</t>
        </r>
      </text>
    </comment>
    <comment ref="A395" authorId="0" shapeId="0" xr:uid="{00000000-0006-0000-0500-000027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REGISTRAN DATOS DEL AÑO 2022</t>
        </r>
      </text>
    </comment>
    <comment ref="A415" authorId="0" shapeId="0" xr:uid="{00000000-0006-0000-0500-000028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REGISTRAN DATOS DEL AÑO 2022</t>
        </r>
      </text>
    </comment>
    <comment ref="A425" authorId="0" shapeId="0" xr:uid="{00000000-0006-0000-0500-000029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REGISTRAN DATOS DEL AÑO 2022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S0723</author>
    <author>S0488</author>
  </authors>
  <commentList>
    <comment ref="A12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REGISTRA IRCA DEL 2022</t>
        </r>
      </text>
    </comment>
    <comment ref="A14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REGISTRA IRCA DEL 2022</t>
        </r>
      </text>
    </comment>
    <comment ref="A20" authorId="0" shapeId="0" xr:uid="{00000000-0006-0000-0600-000003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REGISTRA IRCA DEL 2022
</t>
        </r>
      </text>
    </comment>
    <comment ref="A23" authorId="0" shapeId="0" xr:uid="{00000000-0006-0000-0600-000004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REGISTRA IRCA DEL 2022</t>
        </r>
      </text>
    </comment>
    <comment ref="A24" authorId="0" shapeId="0" xr:uid="{00000000-0006-0000-0600-000005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REGISTRA IRCA DEL 2022</t>
        </r>
      </text>
    </comment>
    <comment ref="C25" authorId="0" shapeId="0" xr:uid="{00000000-0006-0000-0600-000006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REGISTRA IRCA DEL 2022</t>
        </r>
      </text>
    </comment>
    <comment ref="A26" authorId="0" shapeId="0" xr:uid="{00000000-0006-0000-0600-000007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REGISTRA IRCA DEL 2022</t>
        </r>
      </text>
    </comment>
    <comment ref="A28" authorId="0" shapeId="0" xr:uid="{00000000-0006-0000-0600-000008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REGISTRA IRCA DEL 2022</t>
        </r>
      </text>
    </comment>
    <comment ref="C28" authorId="0" shapeId="0" xr:uid="{00000000-0006-0000-0600-000009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REGISTRA IRCA DEL 2022</t>
        </r>
      </text>
    </comment>
    <comment ref="A29" authorId="0" shapeId="0" xr:uid="{00000000-0006-0000-0600-00000A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REGISTRA IRCA DEL 2022</t>
        </r>
      </text>
    </comment>
    <comment ref="C29" authorId="0" shapeId="0" xr:uid="{00000000-0006-0000-0600-00000B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REGISTRA IRCA DEL 2022</t>
        </r>
      </text>
    </comment>
    <comment ref="C31" authorId="0" shapeId="0" xr:uid="{00000000-0006-0000-0600-00000C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REGISTRA IRCA DEL 2022</t>
        </r>
      </text>
    </comment>
    <comment ref="C32" authorId="0" shapeId="0" xr:uid="{00000000-0006-0000-0600-00000D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REGISTRA IRCA DEL 2022</t>
        </r>
      </text>
    </comment>
    <comment ref="C33" authorId="0" shapeId="0" xr:uid="{00000000-0006-0000-0600-00000E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REGISTRA IRCA DEL 2022</t>
        </r>
      </text>
    </comment>
    <comment ref="C35" authorId="0" shapeId="0" xr:uid="{00000000-0006-0000-0600-00000F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REGISTRA IRCA DEL 2022</t>
        </r>
      </text>
    </comment>
    <comment ref="C36" authorId="0" shapeId="0" xr:uid="{00000000-0006-0000-0600-000010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REGISTRA IRCA DEL 2022</t>
        </r>
      </text>
    </comment>
    <comment ref="C37" authorId="0" shapeId="0" xr:uid="{00000000-0006-0000-0600-000011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REGISTRA IRCA DEL 2022</t>
        </r>
      </text>
    </comment>
    <comment ref="C38" authorId="0" shapeId="0" xr:uid="{00000000-0006-0000-0600-000012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REGISTRA IRCA DEL 2022</t>
        </r>
      </text>
    </comment>
    <comment ref="C39" authorId="0" shapeId="0" xr:uid="{00000000-0006-0000-0600-000013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REGISTRA IRCA DEL 2022</t>
        </r>
      </text>
    </comment>
    <comment ref="C40" authorId="0" shapeId="0" xr:uid="{00000000-0006-0000-0600-000014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REGISTRA IRCA DEL 2022</t>
        </r>
      </text>
    </comment>
    <comment ref="C41" authorId="0" shapeId="0" xr:uid="{00000000-0006-0000-0600-000015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REGISTRA IRCA DEL 2022</t>
        </r>
      </text>
    </comment>
    <comment ref="C42" authorId="0" shapeId="0" xr:uid="{00000000-0006-0000-0600-000016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REGISTRA IRCA DEL 2022</t>
        </r>
      </text>
    </comment>
    <comment ref="A47" authorId="0" shapeId="0" xr:uid="{00000000-0006-0000-0600-000017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REGISTRA IRCA DEL 2022</t>
        </r>
      </text>
    </comment>
    <comment ref="A50" authorId="0" shapeId="0" xr:uid="{00000000-0006-0000-0600-000018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REGISTRA IRCA DEL 2022</t>
        </r>
      </text>
    </comment>
    <comment ref="C52" authorId="0" shapeId="0" xr:uid="{00000000-0006-0000-0600-000019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REGISTRA IRCA DEL 2022</t>
        </r>
      </text>
    </comment>
    <comment ref="C53" authorId="0" shapeId="0" xr:uid="{00000000-0006-0000-0600-00001A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REGISTRA IRCA DEL 2022</t>
        </r>
      </text>
    </comment>
    <comment ref="C121" authorId="0" shapeId="0" xr:uid="{00000000-0006-0000-0600-00001B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REGISTRAN DATOS DEL AÑO 2022</t>
        </r>
      </text>
    </comment>
    <comment ref="C122" authorId="0" shapeId="0" xr:uid="{00000000-0006-0000-0600-00001C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REGISTRAN DATOS DEL AÑO 2022</t>
        </r>
      </text>
    </comment>
    <comment ref="C123" authorId="0" shapeId="0" xr:uid="{00000000-0006-0000-0600-00001D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REGISTRAN DATOS DEL AÑO 2022</t>
        </r>
      </text>
    </comment>
    <comment ref="C124" authorId="0" shapeId="0" xr:uid="{00000000-0006-0000-0600-00001E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REGISTRAN DATOS DEL AÑO 2022</t>
        </r>
      </text>
    </comment>
    <comment ref="C126" authorId="0" shapeId="0" xr:uid="{00000000-0006-0000-0600-00001F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REGISTRAN DATOS DEL AÑO 2022</t>
        </r>
      </text>
    </comment>
    <comment ref="C127" authorId="0" shapeId="0" xr:uid="{00000000-0006-0000-0600-000020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REGISTRAN DATOS DEL AÑO 2022</t>
        </r>
      </text>
    </comment>
    <comment ref="C128" authorId="0" shapeId="0" xr:uid="{00000000-0006-0000-0600-000021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REGISTRAN DATOS DEL AÑO 2022</t>
        </r>
      </text>
    </comment>
    <comment ref="C129" authorId="0" shapeId="0" xr:uid="{00000000-0006-0000-0600-000022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REGISTRAN DATOS DEL AÑO 2022</t>
        </r>
      </text>
    </comment>
    <comment ref="C130" authorId="0" shapeId="0" xr:uid="{00000000-0006-0000-0600-000023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REGISTRAN DATOS DEL AÑO 2022</t>
        </r>
      </text>
    </comment>
    <comment ref="C131" authorId="0" shapeId="0" xr:uid="{00000000-0006-0000-0600-000024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REGISTRAN DATOS DEL AÑO 2022</t>
        </r>
      </text>
    </comment>
    <comment ref="C132" authorId="0" shapeId="0" xr:uid="{00000000-0006-0000-0600-000025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REGISTRAN DATOS DEL AÑO 2022</t>
        </r>
      </text>
    </comment>
    <comment ref="C134" authorId="0" shapeId="0" xr:uid="{00000000-0006-0000-0600-000026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REGISTRAN DATOS DEL AÑO 2022</t>
        </r>
      </text>
    </comment>
    <comment ref="C135" authorId="0" shapeId="0" xr:uid="{00000000-0006-0000-0600-000027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REGISTRAN DATOS DEL AÑO 2022</t>
        </r>
      </text>
    </comment>
    <comment ref="C138" authorId="0" shapeId="0" xr:uid="{00000000-0006-0000-0600-000028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REGISTRAN DATOS DEL AÑO 2022</t>
        </r>
      </text>
    </comment>
    <comment ref="C139" authorId="0" shapeId="0" xr:uid="{00000000-0006-0000-0600-000029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REGISTRAN DATOS DEL AÑO 2022</t>
        </r>
      </text>
    </comment>
    <comment ref="C140" authorId="0" shapeId="0" xr:uid="{00000000-0006-0000-0600-00002A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REGISTRAN DATOS DEL AÑO 2022</t>
        </r>
      </text>
    </comment>
    <comment ref="C141" authorId="0" shapeId="0" xr:uid="{00000000-0006-0000-0600-00002B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REGISTRAN DATOS DEL AÑO 2022</t>
        </r>
      </text>
    </comment>
    <comment ref="C142" authorId="0" shapeId="0" xr:uid="{00000000-0006-0000-0600-00002C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REGISTRAN DATOS DEL AÑO 2022</t>
        </r>
      </text>
    </comment>
    <comment ref="C143" authorId="0" shapeId="0" xr:uid="{00000000-0006-0000-0600-00002D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REGISTRAN DATOS DEL AÑO 2022</t>
        </r>
      </text>
    </comment>
    <comment ref="B172" authorId="1" shapeId="0" xr:uid="{00000000-0006-0000-0600-00002E000000}">
      <text>
        <r>
          <rPr>
            <b/>
            <sz val="12"/>
            <color indexed="81"/>
            <rFont val="Arial"/>
            <family val="2"/>
          </rPr>
          <t xml:space="preserve">S0488:
</t>
        </r>
        <r>
          <rPr>
            <sz val="14"/>
            <color indexed="81"/>
            <rFont val="Arial"/>
            <family val="2"/>
          </rPr>
          <t>No se reportò informacion en el IRCA 2022.
Informacion actializada desde SIVICAP:</t>
        </r>
      </text>
    </comment>
    <comment ref="C238" authorId="0" shapeId="0" xr:uid="{00000000-0006-0000-0600-00002F000000}">
      <text>
        <r>
          <rPr>
            <b/>
            <sz val="9"/>
            <color indexed="81"/>
            <rFont val="Tahoma"/>
            <family val="2"/>
          </rPr>
          <t>S0723:SE REGISTRADATOS DEL 2022</t>
        </r>
      </text>
    </comment>
    <comment ref="C246" authorId="0" shapeId="0" xr:uid="{00000000-0006-0000-0600-000030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REGISTRA DATOS DEL 2022</t>
        </r>
      </text>
    </comment>
    <comment ref="C337" authorId="0" shapeId="0" xr:uid="{00000000-0006-0000-0600-000031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REGISTRA DATOS DEL AÑO 2022</t>
        </r>
      </text>
    </comment>
    <comment ref="C439" authorId="0" shapeId="0" xr:uid="{00000000-0006-0000-0600-000032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REGISTRA DATOS DEL AÑO 2022</t>
        </r>
      </text>
    </comment>
    <comment ref="C443" authorId="0" shapeId="0" xr:uid="{00000000-0006-0000-0600-000033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REGISTRA DATOS DEL AÑO 2022</t>
        </r>
      </text>
    </comment>
    <comment ref="C557" authorId="0" shapeId="0" xr:uid="{00000000-0006-0000-0600-000034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REGISTRA DATOS DEL AÑO 2022</t>
        </r>
      </text>
    </comment>
    <comment ref="C562" authorId="0" shapeId="0" xr:uid="{00000000-0006-0000-0600-000035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REGISTRA DATOS DEL AÑO 2022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S0488</author>
  </authors>
  <commentList>
    <comment ref="A38" authorId="0" shapeId="0" xr:uid="{00000000-0006-0000-0700-000001000000}">
      <text>
        <r>
          <rPr>
            <b/>
            <sz val="12"/>
            <color indexed="81"/>
            <rFont val="Arial"/>
            <family val="2"/>
          </rPr>
          <t>S0488:</t>
        </r>
        <r>
          <rPr>
            <sz val="12"/>
            <color indexed="81"/>
            <rFont val="Arial"/>
            <family val="2"/>
          </rPr>
          <t xml:space="preserve">
Informacionde la vigencia 2019 . 
</t>
        </r>
        <r>
          <rPr>
            <b/>
            <sz val="12"/>
            <color indexed="81"/>
            <rFont val="Arial"/>
            <family val="2"/>
          </rPr>
          <t>No reportaron:</t>
        </r>
        <r>
          <rPr>
            <sz val="12"/>
            <color indexed="81"/>
            <rFont val="Arial"/>
            <family val="2"/>
          </rPr>
          <t xml:space="preserve"> IRCA 2020, IRCA 2021,IRCA 2022.</t>
        </r>
      </text>
    </comment>
    <comment ref="A39" authorId="0" shapeId="0" xr:uid="{00000000-0006-0000-0700-000002000000}">
      <text>
        <r>
          <rPr>
            <b/>
            <sz val="12"/>
            <color indexed="81"/>
            <rFont val="Arial"/>
            <family val="2"/>
          </rPr>
          <t>S0488:</t>
        </r>
        <r>
          <rPr>
            <sz val="12"/>
            <color indexed="81"/>
            <rFont val="Arial"/>
            <family val="2"/>
          </rPr>
          <t xml:space="preserve">
Informacionde la vigencia 2019 . 
</t>
        </r>
        <r>
          <rPr>
            <b/>
            <sz val="12"/>
            <color indexed="81"/>
            <rFont val="Arial"/>
            <family val="2"/>
          </rPr>
          <t>No reportaron:</t>
        </r>
        <r>
          <rPr>
            <sz val="12"/>
            <color indexed="81"/>
            <rFont val="Arial"/>
            <family val="2"/>
          </rPr>
          <t xml:space="preserve"> IRCA 2020, IRCA 2021,IRCA 2022.</t>
        </r>
      </text>
    </comment>
    <comment ref="A49" authorId="0" shapeId="0" xr:uid="{C295F9AB-9874-4FF8-A9BF-0786F58AE040}">
      <text>
        <r>
          <rPr>
            <b/>
            <sz val="12"/>
            <color indexed="81"/>
            <rFont val="Arial"/>
            <family val="2"/>
          </rPr>
          <t>S0488:</t>
        </r>
        <r>
          <rPr>
            <sz val="12"/>
            <color indexed="81"/>
            <rFont val="Arial"/>
            <family val="2"/>
          </rPr>
          <t xml:space="preserve">
</t>
        </r>
        <r>
          <rPr>
            <b/>
            <sz val="12"/>
            <color indexed="81"/>
            <rFont val="Arial"/>
            <family val="2"/>
          </rPr>
          <t>No reportaron:</t>
        </r>
        <r>
          <rPr>
            <sz val="12"/>
            <color indexed="81"/>
            <rFont val="Arial"/>
            <family val="2"/>
          </rPr>
          <t xml:space="preserve"> IRCA 2020, IRCA 2021,IRCA 2022.
No se evidencia informacion en SIVICAP.</t>
        </r>
      </text>
    </comment>
    <comment ref="A50" authorId="0" shapeId="0" xr:uid="{941DF9FA-2017-4DA5-B04E-46A94DBC8597}">
      <text>
        <r>
          <rPr>
            <b/>
            <sz val="12"/>
            <color indexed="81"/>
            <rFont val="Arial"/>
            <family val="2"/>
          </rPr>
          <t>S0488:</t>
        </r>
        <r>
          <rPr>
            <sz val="12"/>
            <color indexed="81"/>
            <rFont val="Arial"/>
            <family val="2"/>
          </rPr>
          <t xml:space="preserve">
</t>
        </r>
        <r>
          <rPr>
            <b/>
            <sz val="12"/>
            <color indexed="81"/>
            <rFont val="Arial"/>
            <family val="2"/>
          </rPr>
          <t>No reportaron:</t>
        </r>
        <r>
          <rPr>
            <sz val="12"/>
            <color indexed="81"/>
            <rFont val="Arial"/>
            <family val="2"/>
          </rPr>
          <t xml:space="preserve"> Se incluye en el inventario según informacion entregada por planeacion municipal 6.10.2023.</t>
        </r>
      </text>
    </comment>
    <comment ref="A51" authorId="0" shapeId="0" xr:uid="{9917520F-DE83-4D29-8A91-D188858BA90E}">
      <text>
        <r>
          <rPr>
            <b/>
            <sz val="12"/>
            <color indexed="81"/>
            <rFont val="Arial"/>
            <family val="2"/>
          </rPr>
          <t>S0488:</t>
        </r>
        <r>
          <rPr>
            <sz val="12"/>
            <color indexed="81"/>
            <rFont val="Arial"/>
            <family val="2"/>
          </rPr>
          <t xml:space="preserve">
</t>
        </r>
        <r>
          <rPr>
            <b/>
            <sz val="12"/>
            <color indexed="81"/>
            <rFont val="Arial"/>
            <family val="2"/>
          </rPr>
          <t>No reportaron:</t>
        </r>
        <r>
          <rPr>
            <sz val="12"/>
            <color indexed="81"/>
            <rFont val="Arial"/>
            <family val="2"/>
          </rPr>
          <t xml:space="preserve"> Se incluye en el inventario según informacion entregada por planeacion municipal 6.10.2023.</t>
        </r>
      </text>
    </comment>
    <comment ref="A52" authorId="0" shapeId="0" xr:uid="{DECDCB1D-62BF-4A96-B275-C9C32ACF9439}">
      <text>
        <r>
          <rPr>
            <b/>
            <sz val="12"/>
            <color indexed="81"/>
            <rFont val="Arial"/>
            <family val="2"/>
          </rPr>
          <t>S0488:</t>
        </r>
        <r>
          <rPr>
            <sz val="12"/>
            <color indexed="81"/>
            <rFont val="Arial"/>
            <family val="2"/>
          </rPr>
          <t xml:space="preserve">
</t>
        </r>
        <r>
          <rPr>
            <b/>
            <sz val="12"/>
            <color indexed="81"/>
            <rFont val="Arial"/>
            <family val="2"/>
          </rPr>
          <t>No reportaron:</t>
        </r>
        <r>
          <rPr>
            <sz val="12"/>
            <color indexed="81"/>
            <rFont val="Arial"/>
            <family val="2"/>
          </rPr>
          <t xml:space="preserve"> ISe incluye en el inventario según informacion entregada por planeacion municipal 6.10.2023.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S0723</author>
  </authors>
  <commentList>
    <comment ref="A110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REPORTA DATOS DEL AÑO 2022</t>
        </r>
      </text>
    </comment>
  </commentList>
</comments>
</file>

<file path=xl/sharedStrings.xml><?xml version="1.0" encoding="utf-8"?>
<sst xmlns="http://schemas.openxmlformats.org/spreadsheetml/2006/main" count="19098" uniqueCount="4368">
  <si>
    <t>SECRETARIA SECCIONAL DE SALUD Y PROTECCION SOCIAL DE ANTIOQUIA</t>
  </si>
  <si>
    <t>Código:  F0-M2-P5-189</t>
  </si>
  <si>
    <t>SUBSECRETARIA DE SALUD PUBLICA</t>
  </si>
  <si>
    <t>Versión: 01</t>
  </si>
  <si>
    <t>DIRECION DE SALUD AMBIENTAL Y FACTORES DE RIESGO</t>
  </si>
  <si>
    <t>Fecha de aprobación:  19-01-2018</t>
  </si>
  <si>
    <t>PROGRAMA VIGILANCIA DE LA CALIDAD DEL AGUA PARA CONSUMO HUMANO Y USO RECREATIVO</t>
  </si>
  <si>
    <t>Página 1 de 1</t>
  </si>
  <si>
    <t xml:space="preserve">Sin Dato </t>
  </si>
  <si>
    <r>
      <rPr>
        <sz val="11"/>
        <rFont val="Arial"/>
        <family val="2"/>
      </rPr>
      <t xml:space="preserve">0.0 - 5 %: 
</t>
    </r>
    <r>
      <rPr>
        <b/>
        <sz val="11"/>
        <rFont val="Arial"/>
        <family val="2"/>
      </rPr>
      <t>Sin Riesgo</t>
    </r>
  </si>
  <si>
    <r>
      <rPr>
        <sz val="11"/>
        <rFont val="Arial"/>
        <family val="2"/>
      </rPr>
      <t>5.1  - 14 %:</t>
    </r>
    <r>
      <rPr>
        <b/>
        <sz val="11"/>
        <rFont val="Arial"/>
        <family val="2"/>
      </rPr>
      <t xml:space="preserve">  
Riesgo Bajo</t>
    </r>
  </si>
  <si>
    <t>14.1  -  35 % 
Riesgo Medio</t>
  </si>
  <si>
    <r>
      <rPr>
        <sz val="11"/>
        <rFont val="Arial"/>
        <family val="2"/>
      </rPr>
      <t xml:space="preserve">35.1 - 80 %
</t>
    </r>
    <r>
      <rPr>
        <b/>
        <sz val="11"/>
        <rFont val="Arial"/>
        <family val="2"/>
      </rPr>
      <t xml:space="preserve"> Alto</t>
    </r>
  </si>
  <si>
    <r>
      <rPr>
        <sz val="11"/>
        <color indexed="9"/>
        <rFont val="Arial"/>
        <family val="2"/>
      </rPr>
      <t>80.1 -  100 %:</t>
    </r>
    <r>
      <rPr>
        <b/>
        <sz val="11"/>
        <color indexed="9"/>
        <rFont val="Arial"/>
        <family val="2"/>
      </rPr>
      <t xml:space="preserve"> 
Inviable Sanitariamente</t>
    </r>
  </si>
  <si>
    <t>Convenciones:</t>
  </si>
  <si>
    <r>
      <t>SUBREGION:</t>
    </r>
    <r>
      <rPr>
        <sz val="14"/>
        <rFont val="Arial"/>
        <family val="2"/>
      </rPr>
      <t xml:space="preserve"> VALLE DE ABURRA</t>
    </r>
  </si>
  <si>
    <t>MUNICIPIO</t>
  </si>
  <si>
    <t>LOCALIDAD(VEREDA)</t>
  </si>
  <si>
    <t>PERSONA PRESTADORA DEL SERVICIO</t>
  </si>
  <si>
    <t>NUMERO DE SUSCRIPTORES RESIDENCIALES</t>
  </si>
  <si>
    <t>INDICE DE RIESGO DE CALIDAD DEL AGUA - IRCA- %</t>
  </si>
  <si>
    <t>% IRCA  ACOMULADO</t>
  </si>
  <si>
    <t>APTA PARA CONSUMO HUMANO</t>
  </si>
  <si>
    <t>NIVEL DE RIESGO</t>
  </si>
  <si>
    <t>ENE.</t>
  </si>
  <si>
    <t>FEB.</t>
  </si>
  <si>
    <t>MAR.</t>
  </si>
  <si>
    <t>ABR.</t>
  </si>
  <si>
    <t>MAY.</t>
  </si>
  <si>
    <t>JUN.</t>
  </si>
  <si>
    <t>JUL.</t>
  </si>
  <si>
    <t>AGO.</t>
  </si>
  <si>
    <t>SEP.</t>
  </si>
  <si>
    <t>OCT.</t>
  </si>
  <si>
    <t>NOV.</t>
  </si>
  <si>
    <t>DIC.</t>
  </si>
  <si>
    <t>Barbosa</t>
  </si>
  <si>
    <t>Corregimiento El Hatillo</t>
  </si>
  <si>
    <t>sociación de Usuarios del Acueducto y/o Alcantarillado del Paraiso Corregimiento del Hatillo</t>
  </si>
  <si>
    <t>NO</t>
  </si>
  <si>
    <t>Bajo</t>
  </si>
  <si>
    <t>Vereda Buga</t>
  </si>
  <si>
    <t>Acueducto Veredal Buga Cuenca Prehispanica</t>
  </si>
  <si>
    <t>Vereda El Cortado</t>
  </si>
  <si>
    <t>Asociación de Usuarios del Acueducto Multiveredal Aguas Cristalinas (AUAMAC)-El Cortado</t>
  </si>
  <si>
    <t>Vereda Los Isaza</t>
  </si>
  <si>
    <t>Asociación de Usuarios del Acueducto Multiveredal Aguas Cristalinas (AUAMAC)-Isaza</t>
  </si>
  <si>
    <t>Vereda Corrientes</t>
  </si>
  <si>
    <t>Asociación de Usuarios del Acueducto Multiveredal Aguas Cristalinas (AUAMAC)-Corrientes</t>
  </si>
  <si>
    <t>Vereda El Salado</t>
  </si>
  <si>
    <t>Asociación de Usuarios del Acueducto Multiveredal Aguas Cristalinas (AUAMAC)-El Salado</t>
  </si>
  <si>
    <t>Vereda Guayabal</t>
  </si>
  <si>
    <t>Asociación de Usuarios del Acueducto Multiveredal Aguas Cristalinas (AUAMAC)</t>
  </si>
  <si>
    <t>Vereda La Tolda</t>
  </si>
  <si>
    <t>Asociación de Usuarios del Acueducto Multiveredal Aguas Cristalinas (AUAMAC)-La Tolda</t>
  </si>
  <si>
    <t>Vereda San Eugenio-San Eugenio</t>
  </si>
  <si>
    <t>Asociación de Usuarios de Acueducto y Alcantarillado de La Vereda San Eugenio Municipio de Barbosa Acueducto San Eugenio</t>
  </si>
  <si>
    <t>Corregimiento El Hatillo-El Paraiso</t>
  </si>
  <si>
    <t>Asociación de Usuarios del Acueducto y/o Alcantarillado del Paraiso Corregimiento del Hatillo - El paraiso</t>
  </si>
  <si>
    <t>Vereda Vallecitos</t>
  </si>
  <si>
    <t>Junta Pro-Acueducto Vallecitos-Vallecitos</t>
  </si>
  <si>
    <t>Vallecitos-Dos Quebradas</t>
  </si>
  <si>
    <t>Junta Pro-Acueducto Vallecitos-Dos Quebradas</t>
  </si>
  <si>
    <t>Vereda Tablazo-Popalito</t>
  </si>
  <si>
    <t>Acueducto Veredal El Tablazo Popalito</t>
  </si>
  <si>
    <t>Vereda El Tablazo-Hatillo</t>
  </si>
  <si>
    <t>Acueducto Comunal Tablazo-Hatillo</t>
  </si>
  <si>
    <t>Vereda Mocorongo</t>
  </si>
  <si>
    <t>Comité Pro Acueductos Mocorongo</t>
  </si>
  <si>
    <t>Vereda Las Victorias</t>
  </si>
  <si>
    <t>Asociación de Usuarios del Acueducto y/o Alcantarillado de La Vereda Las Victorias,(ASUAVIC)</t>
  </si>
  <si>
    <t>Vereda Las Peñas</t>
  </si>
  <si>
    <t>Acueducto Veredal Las Peñas</t>
  </si>
  <si>
    <t>Vereda Potrerito</t>
  </si>
  <si>
    <t>Asociación de Usuarios Acueducto Vereda Potrerito</t>
  </si>
  <si>
    <t>Vereda Platanito Parte Baja</t>
  </si>
  <si>
    <t>Asociación de Usuarios de La Vereda Platanito-Platanito Parte Baja</t>
  </si>
  <si>
    <t>Vereda Platanito Parte Alta</t>
  </si>
  <si>
    <t>Asociación de Usuarios de La Vereda Platanito-Platanito Parte Alta</t>
  </si>
  <si>
    <t>Vereda La Cejita</t>
  </si>
  <si>
    <t>Asociación de Usuarios Acueducto Vereda La Cejita</t>
  </si>
  <si>
    <t>Vereda Buenos Aires</t>
  </si>
  <si>
    <t>Asociación de Usuarios del Acueducto de Buenos Aires</t>
  </si>
  <si>
    <t>Vereda La Ese</t>
  </si>
  <si>
    <t>Asociación de Usuarios del Acueducto La Delgadita</t>
  </si>
  <si>
    <t>Vereda Filo Verde</t>
  </si>
  <si>
    <t>Corporación de Asociados de Acueducto Vereda Filoverde</t>
  </si>
  <si>
    <t>Vereda Matasano-Sector La Escuela</t>
  </si>
  <si>
    <t>Comité de Acueducto Vereda Matasano –Sector La Escuela</t>
  </si>
  <si>
    <t>Vereda Matasano Parte Alta</t>
  </si>
  <si>
    <t>Asociación de Usuarios Acueducto Veredal Matasano Parte Alta</t>
  </si>
  <si>
    <t xml:space="preserve">Vereda La Lomita </t>
  </si>
  <si>
    <t>Asociación Acueducto Lomitas- Primavera de Barbosa</t>
  </si>
  <si>
    <t>Vereda Popalito</t>
  </si>
  <si>
    <t>Asociación de Usuarios del Acueducto y/o Alcantarillado de La Vereda Popalito (ASUAP)-Popalito</t>
  </si>
  <si>
    <t>VeredaTamborcito</t>
  </si>
  <si>
    <t>Asociación de Usuarios del Acueducto Yarumito-Tamborcito</t>
  </si>
  <si>
    <t>Vereda  Yarumito</t>
  </si>
  <si>
    <t>Asociación de Usuarios del Acueducto Yarumito-Tamborcito-Vereda  Yarumito</t>
  </si>
  <si>
    <t>Vereda Aguas Claras Arriba</t>
  </si>
  <si>
    <t>Corporación de Acueducto Vereda Aguas Claras Arriba</t>
  </si>
  <si>
    <t>Vereda Aguas Claras Abajo</t>
  </si>
  <si>
    <t>Comité Empresarial de Acueducto Aguas Clara Abajo.</t>
  </si>
  <si>
    <t>Vereda La Quiebra</t>
  </si>
  <si>
    <t>Asociación de Usuarios del Acueducto Multiveredal La Quiebra, Dos Quebradas, Volantín y Tamborcito Barbosa “La Gota de Agua”-La Quiebra</t>
  </si>
  <si>
    <t>Vereda Volantín</t>
  </si>
  <si>
    <t>Asociación de Usuarios del Acueducto Multiveredal La Quiebra, Dos Quebradas, Volantín y Tamborcito Barbosa “La Gota de Agua”-Volantín</t>
  </si>
  <si>
    <t>Vereda Tamborcito</t>
  </si>
  <si>
    <t>Asociación de Usuarios del Acueducto Multiveredal La Quiebra, Dos Quebradas, Volantín y Tamborcito Barbosa “La Gota de Agua”-Tamborcito</t>
  </si>
  <si>
    <t>Vereda El Guayabo</t>
  </si>
  <si>
    <t>Asociación  Acueducto Vereda El Guayabo de Barbosa</t>
  </si>
  <si>
    <t>Asociación de Usuarios del Acueducto El Peñasco (AUAP)-La Cuesta</t>
  </si>
  <si>
    <t>Vereda Chapa Parte Baja</t>
  </si>
  <si>
    <t>Asociación de Usuarios del Acueducto y/o Alcantarillado de La Vereda La Chapa Parte Baja</t>
  </si>
  <si>
    <t>Vereda San Rafael</t>
  </si>
  <si>
    <t>Asociación de Usuarios del Acueducto y Alcantarillado de La Vereda San Rafael</t>
  </si>
  <si>
    <t>Acueducto de la Vereda El Cortado</t>
  </si>
  <si>
    <t>Vereda La Chorrera</t>
  </si>
  <si>
    <t>Acueducto Veredal La Chorrera</t>
  </si>
  <si>
    <t>Vereda La Montañita</t>
  </si>
  <si>
    <t>Corporación de Asociados del Acueducto Vereda La Montañita</t>
  </si>
  <si>
    <t>Vereda Las Lajas</t>
  </si>
  <si>
    <t>La Asociación de Usuarios Acueducto Lajas-La Herradura Vereda Las Lajas</t>
  </si>
  <si>
    <t>Vereda La Herradura</t>
  </si>
  <si>
    <t>La Asociación de Usuarios Acueducto Lajas-La Herradura Vereda La Herradura</t>
  </si>
  <si>
    <t>Vereda Pachohondo</t>
  </si>
  <si>
    <t>Comité Pro Acueductos Pachohondo</t>
  </si>
  <si>
    <t>Urbanización Villa Roca - Vereda Buenos Aires</t>
  </si>
  <si>
    <t>Comité Empresarial del Acueducto Villa Roca</t>
  </si>
  <si>
    <t>Vereda La Aguada</t>
  </si>
  <si>
    <t>Asociación de Usuarios de Acueducto y Alcantarillado de La Vereda San Eugenio Municipio de Barbosa Acueducto San Eugenio-La Aguada</t>
  </si>
  <si>
    <t>Asociación de Usuarios de Acueducto y Alcantarillado de La Vereda San Eugenio Municipio de Barbosa Acueducto San Eugenio-El Salado</t>
  </si>
  <si>
    <t>Asociación de Usuarios de La Vereda Platanito-El Salado</t>
  </si>
  <si>
    <t>Vereda  El Hoyo</t>
  </si>
  <si>
    <t>Acueducto Multiveredal El Viento y El Hoyo  Parte Alta</t>
  </si>
  <si>
    <t>Vereda  El Viento</t>
  </si>
  <si>
    <t>Vereda La Calda</t>
  </si>
  <si>
    <t>Asociación Junta Administradora de Acueducto de La Vereda La Calda.</t>
  </si>
  <si>
    <t>Vereda Dos Quebradas</t>
  </si>
  <si>
    <t>Acueducto- Dos Quebradas</t>
  </si>
  <si>
    <t>Vereda Isaza</t>
  </si>
  <si>
    <t>Acueducto Isaza parte central</t>
  </si>
  <si>
    <t>Vereda Cestillal</t>
  </si>
  <si>
    <t>Asociación de usuarios acueducto Cestillal</t>
  </si>
  <si>
    <t>Vereda Monteloro</t>
  </si>
  <si>
    <t>Asociación de usuarios acueducto vereda Monteloro</t>
  </si>
  <si>
    <t>Vereda Pantanillo</t>
  </si>
  <si>
    <t>Asociación de suscriptores del acueducto multiveredal El Roble- Pantanillo</t>
  </si>
  <si>
    <t>Vereda Chorrohondo</t>
  </si>
  <si>
    <t xml:space="preserve">Acueducto Malpaso de la Vereda Chorro Hondo </t>
  </si>
  <si>
    <t>Vereda Ventanas</t>
  </si>
  <si>
    <t>Asociación de suscriptores del acueducto miltiveredal Arango (ASAVA) - Ventanas</t>
  </si>
  <si>
    <t>Asociación de Usuarios Acueducto Lajas La Herradura - Volantín</t>
  </si>
  <si>
    <t>Bello</t>
  </si>
  <si>
    <t xml:space="preserve">Corregimiento San Felix </t>
  </si>
  <si>
    <t>Asociación de Usuarios del Acueducto y Alcantarillado de San Félix-Agualinda - Asociación Agualinda</t>
  </si>
  <si>
    <t>Vereda CharcoVerde</t>
  </si>
  <si>
    <t>Asociación de Usuarios "Acueducto Charco Verde"</t>
  </si>
  <si>
    <t>Vereda Cuartas-El Despiste</t>
  </si>
  <si>
    <t>Asociación de Usuarios Acueducto Vereda Cuartas Sector El despiste</t>
  </si>
  <si>
    <t xml:space="preserve">Vereda La Unión </t>
  </si>
  <si>
    <t>Junta de Accion Comunal Vereda La Primavera Sector El Salado</t>
  </si>
  <si>
    <t>Asociación de Usuarios del Acueducto "Aguas de Potrerito"</t>
  </si>
  <si>
    <t>Vereda Tambo-Meneses</t>
  </si>
  <si>
    <t>Acueducto Tambo-Meneses</t>
  </si>
  <si>
    <t>Vereda Guasimalito</t>
  </si>
  <si>
    <t xml:space="preserve">Asociación de Suscriptores o Usuarios del Acueducto Guasimalito </t>
  </si>
  <si>
    <t>Vereda Jalisco-La Loca</t>
  </si>
  <si>
    <t>Junta Administradora Acueducto Veredal Jalisco-La Loca</t>
  </si>
  <si>
    <t>Caldas</t>
  </si>
  <si>
    <t xml:space="preserve">Vereda El Sesenta </t>
  </si>
  <si>
    <t>Junta Administradora Acueducto El Sesenta</t>
  </si>
  <si>
    <t>VeredaLa Chuscala</t>
  </si>
  <si>
    <t xml:space="preserve">Asociación de Usuarios del Acueducto Vereda La Chuscala </t>
  </si>
  <si>
    <t>Vereda El Raizal</t>
  </si>
  <si>
    <t>Junta de Accion Comunal Vereda El Raizal</t>
  </si>
  <si>
    <t>VeredaLa Corrala</t>
  </si>
  <si>
    <t>Asociación de Usuarios del Acueducto Multiveredal Corrala, Corralita y Corrala - Corrala Parte Baja (ACORMIEL)</t>
  </si>
  <si>
    <t>Vereda La Valeria</t>
  </si>
  <si>
    <t>Junta de Accion Comunal Vereda La Valeria</t>
  </si>
  <si>
    <t>Vereda La Quiebra-San Francisco</t>
  </si>
  <si>
    <t>Junta de Accion Comunal Vereda La Quiebra-San Francisco</t>
  </si>
  <si>
    <t>Vereda La Quiebra-Moraima</t>
  </si>
  <si>
    <t>Junta de Accion Comunal Vereda La Quiebra-Moraima</t>
  </si>
  <si>
    <t>Vereda La Quiebra-Las Juntas</t>
  </si>
  <si>
    <t>Junta de Accion Comunal Vereda La Quiebra-Las Juntas</t>
  </si>
  <si>
    <t>Vereda Salada Parte Baja</t>
  </si>
  <si>
    <t>Junta de Acción Comunal Vereda Salada Parte Baja</t>
  </si>
  <si>
    <t>Vereda La Aguacatala</t>
  </si>
  <si>
    <t>Junta de Accion Comunal Vereda La Aguacatala</t>
  </si>
  <si>
    <t>Vereda La Clara</t>
  </si>
  <si>
    <t>Junta de Accion Comunal Vereda La Clara</t>
  </si>
  <si>
    <t>Vereda Cardalito</t>
  </si>
  <si>
    <t>Comité de Acueducto Vereda Cardalito</t>
  </si>
  <si>
    <t>Vereda Maní del Cardal</t>
  </si>
  <si>
    <t>Junta de Accion Comunal Vereda Maní del Cardal</t>
  </si>
  <si>
    <t>Vereda La Primavera</t>
  </si>
  <si>
    <t>Junta Administradora Acueducto Vereda Primavera</t>
  </si>
  <si>
    <t>Vereda La Raya</t>
  </si>
  <si>
    <t>Asociación de Usuarios del Acueducto Veredal de La Raya</t>
  </si>
  <si>
    <t>Vereda  Salinas-El 30</t>
  </si>
  <si>
    <t>Junta de Acción Comunal Vereda Salinas-El 30</t>
  </si>
  <si>
    <t>Vereda Salinas-Malpaso</t>
  </si>
  <si>
    <t>Junta de Acción Comunal Vereda Salinas-Malpaso</t>
  </si>
  <si>
    <t>Vereda El Cano</t>
  </si>
  <si>
    <t>Asociación de Usuarios de Acueducto Alcantarillado y Otros Servicios Públicos de la Vereda El Cano E.S.P.</t>
  </si>
  <si>
    <t>Copacabana</t>
  </si>
  <si>
    <t>Barrio Cristo Rey y Urbanizaciòn Altos de Cisto Rey</t>
  </si>
  <si>
    <t>Asociación Comunitaria del Acueducto del Barrio Cristo Rey E.S.P. Copacabana</t>
  </si>
  <si>
    <t>Vereda El Cabuyal, parte Salinas</t>
  </si>
  <si>
    <t>Asociación Comunitaria del Acueducto Vereda El Cabuyal</t>
  </si>
  <si>
    <t>Vereda Peñolcito Parte Alta, sector de Autopista Medellín-Bogotá</t>
  </si>
  <si>
    <t>Asociación Junta Administradora del Acueducto Vereda Peñolcito Parte Media Y Alta</t>
  </si>
  <si>
    <t>Vereda Curazao y parte de la vereda zarzal la luz</t>
  </si>
  <si>
    <t>Asociación de Afiliados del Acueducto Curazao (ASOACUR)</t>
  </si>
  <si>
    <t>Vereda la Veta El Pinar y sector Pitaya Cocorollo en el Noral</t>
  </si>
  <si>
    <t>La Productora Marginal de Spd Acueducto Vereda La Veta-El Pinar</t>
  </si>
  <si>
    <t>Vereda Peñolcito Parte Baja</t>
  </si>
  <si>
    <t>Junta Administradora del Acueducto Vereda de Peñolcito Parte Baja</t>
  </si>
  <si>
    <t>Vereda  Zarzal, La Luz, parte de Zarzal Curazao y Parte del Noral</t>
  </si>
  <si>
    <t>Corporación Acueducto Veredal Zarzal La Luz - AVEZA</t>
  </si>
  <si>
    <t>Vereda Sabaneta</t>
  </si>
  <si>
    <t xml:space="preserve">Acueducto Pedro Cadavid y El Salto </t>
  </si>
  <si>
    <t>Paraje Montañuel y parte de la autopista Medellín-Bogotá</t>
  </si>
  <si>
    <t>Acueducto Montañuela</t>
  </si>
  <si>
    <t xml:space="preserve">Alto de la Virgen </t>
  </si>
  <si>
    <t>Asociación Administradora del Acueducto Maria Santificadora</t>
  </si>
  <si>
    <t>Vereda Quebrada Arriba y secto de la autopista Medellín-Bogotá</t>
  </si>
  <si>
    <t>Acueducto La Cuchilla-Quebrada Arriba</t>
  </si>
  <si>
    <t xml:space="preserve">Veredas Quebrada Arriba, Sabaneta, El Salado </t>
  </si>
  <si>
    <t>Asociación de Usuarios de Acueducto Multiveredal  "Jose Antonio Correa ESP"-Quebrada Arriba</t>
  </si>
  <si>
    <t xml:space="preserve">Veredas Quebrada Arriba, Sabaneta, El Salado, Alvarado, Peñolcito, Montañita, Canoas y Ancon 1 La Chuscala </t>
  </si>
  <si>
    <t>Corporación Acueducto Multiveredal La Chuscala</t>
  </si>
  <si>
    <t>Vereda Montañitas parte baja, Barrio La Maria-Canoas</t>
  </si>
  <si>
    <t>ProductAcueducto Barrio Maria-Canoas</t>
  </si>
  <si>
    <t>Salinas, El Llano, El Convento, Loma de los Garcia y de los Duque</t>
  </si>
  <si>
    <t>Corporación Multiveredal Salinas, El Convento, El Llano y demas</t>
  </si>
  <si>
    <t xml:space="preserve">Vereda La Veta parte baja </t>
  </si>
  <si>
    <t>Asociación de Usuarios Acueducto La Tolda-La veta</t>
  </si>
  <si>
    <t xml:space="preserve">Vereda la Veta Centro </t>
  </si>
  <si>
    <t xml:space="preserve"> Acueducto La Veta  Centro(AVEC )</t>
  </si>
  <si>
    <t>Paraje Las Margaritas</t>
  </si>
  <si>
    <t>Junta de Accion Comunal Las Margaritas</t>
  </si>
  <si>
    <t>Vereda Granizal Parte Baja</t>
  </si>
  <si>
    <t>Junta de Accion Comunal Granizal Parte Baja</t>
  </si>
  <si>
    <t>Envigado</t>
  </si>
  <si>
    <t>Loma Las Brujas</t>
  </si>
  <si>
    <t>Acueducto Las Brujas</t>
  </si>
  <si>
    <t>Vereda Catedral Arenales</t>
  </si>
  <si>
    <t>Carriquí</t>
  </si>
  <si>
    <t>Barrio Chinguí - Loma El Escobero</t>
  </si>
  <si>
    <t>Chinguí N°1</t>
  </si>
  <si>
    <t xml:space="preserve">Barrio El Salado </t>
  </si>
  <si>
    <t>Acueducto Comunal El Socorro</t>
  </si>
  <si>
    <t>Loma El Escobero</t>
  </si>
  <si>
    <t>Acueducto Loma del Escobero</t>
  </si>
  <si>
    <t>San Rafael, La Mina y El Capiro, Las Antillas</t>
  </si>
  <si>
    <t>Asomiel Rodas-La miel</t>
  </si>
  <si>
    <t>Vereda Las Palmas</t>
  </si>
  <si>
    <t>Morgan</t>
  </si>
  <si>
    <t>Urbanización Palmas Paraiso</t>
  </si>
  <si>
    <t>Asopantanillo</t>
  </si>
  <si>
    <t>El Salado, Chinguí y el Escobero</t>
  </si>
  <si>
    <t>Cristal Peñazul</t>
  </si>
  <si>
    <t>El Escobero, los Rodas</t>
  </si>
  <si>
    <t>Asomiel Rodas-Los Rodas</t>
  </si>
  <si>
    <t>Vereda Perico</t>
  </si>
  <si>
    <t>Corporación Acueducto San Pedro</t>
  </si>
  <si>
    <t>El Chocho</t>
  </si>
  <si>
    <t>Acueducto Comunal Manuel Uribe Angel</t>
  </si>
  <si>
    <t>Palmas</t>
  </si>
  <si>
    <t>EPM-San Nicolas</t>
  </si>
  <si>
    <t>Vereda El Escobero</t>
  </si>
  <si>
    <t>Girardota</t>
  </si>
  <si>
    <t>Vereda San Diego</t>
  </si>
  <si>
    <t>Asociación Comunitaria Acueducto Vereda San Diego</t>
  </si>
  <si>
    <t>Vereda Portachuelo</t>
  </si>
  <si>
    <t>Asociación Campesina No Nacional de Usuarios del Acueducto y Alcantarillado de la Vereda Portachuelo</t>
  </si>
  <si>
    <t>Vereda La Holanda Parte Baja</t>
  </si>
  <si>
    <t>Asociación Campesina No Nacional de Usuarios del Acueducto y Alcantarillado de la Vereda Portachuelo Planta La Holanda Parte Baja</t>
  </si>
  <si>
    <t>Vereda La Matica Baja</t>
  </si>
  <si>
    <t>Asociación de Usuarios de Acueducto y Alcantarillado de la Vereda La Matica Baja</t>
  </si>
  <si>
    <t>Vereda  Manga Arriba-Etapa I</t>
  </si>
  <si>
    <t>Asociación de Usuarios del  Acueducto Comunitario Manga Arriba Etapa I Malpaso</t>
  </si>
  <si>
    <t>Vereda La Meseta</t>
  </si>
  <si>
    <t>Asociación Ecosostenible Vereda La Meseta</t>
  </si>
  <si>
    <t>Vereda La Calera</t>
  </si>
  <si>
    <t>Asociación de Usuarios Acueducto Vereda La Calera</t>
  </si>
  <si>
    <t xml:space="preserve"> </t>
  </si>
  <si>
    <t>Asociación de Usuarios del Acueducto Vereda Manga Arriba La Loma</t>
  </si>
  <si>
    <t>Vereda Juan Cojo-El Tábano I</t>
  </si>
  <si>
    <t xml:space="preserve">Asociación de Usuarios Acueducto Juan Cojo-Las Cuchillas Planta El Tábano I      </t>
  </si>
  <si>
    <t>Vereda Juan Cojo-El Tigre</t>
  </si>
  <si>
    <t>Asociación de Usuarios Acueducto Juan Cojo-Las Cuchillas Planta El Tigre</t>
  </si>
  <si>
    <t>Vereda Mercedes Abrego</t>
  </si>
  <si>
    <t>Asociación de Usuarios Veredal Mercedes Abrego</t>
  </si>
  <si>
    <t>Vereda  El Totumo</t>
  </si>
  <si>
    <t xml:space="preserve">Asociación de Usuarios del Acueducto Multiveredal  José Antonio Correa </t>
  </si>
  <si>
    <t>Vereda Los Encenillos</t>
  </si>
  <si>
    <t xml:space="preserve">Asociación de Usuarios Acueducto Vereda Encenillos   </t>
  </si>
  <si>
    <t>Vereda La Palma</t>
  </si>
  <si>
    <t xml:space="preserve">Asociación Comunitaria de Acueducto Vereda La Palma                      </t>
  </si>
  <si>
    <t>Asociación de Usuarios Acueducto Vereda El Cano</t>
  </si>
  <si>
    <t>Vereda El Totumo</t>
  </si>
  <si>
    <t>Asociación de Usuarios Acueducto Nueva Antioquia - El Totumo</t>
  </si>
  <si>
    <t>Vereda San Andrés</t>
  </si>
  <si>
    <t>Asociación de Usuarios de La Vereda San Andrés</t>
  </si>
  <si>
    <t>Vereda San Esteban</t>
  </si>
  <si>
    <t>Asociación de Usuarios de Acueducto y Alcantarillado Multiveredal San Esteban</t>
  </si>
  <si>
    <t>Vereda Juan Cojo-El Tábano II</t>
  </si>
  <si>
    <t xml:space="preserve">Asociación de Usuarios Acueducto Juan Cojo-Las Cuchillas Planta El Tábano II      </t>
  </si>
  <si>
    <t>Vereda Pantano Frio</t>
  </si>
  <si>
    <t>Asociación de Usuarios del Acueducto Multiveredal El Roble- Planta Pantano Frío</t>
  </si>
  <si>
    <t>Vereda La Mata</t>
  </si>
  <si>
    <t>Asociación  de Usuarios de Acueducto Multiveredal Lomatica</t>
  </si>
  <si>
    <t>Vereda La Toma</t>
  </si>
  <si>
    <t>Asociación de Usuarios del Acueducto Multiveredal El Roble- Planta La Toma</t>
  </si>
  <si>
    <t>Vereda El Paraíso</t>
  </si>
  <si>
    <t>Asociación de Usuarios de La Vereda Paraíso</t>
  </si>
  <si>
    <t>Vereda San Diego-Sector I</t>
  </si>
  <si>
    <t>Asociación Comunitaria Acueducto Vereda San Diego Sector 1</t>
  </si>
  <si>
    <t>Vereda Jamundi - El barro</t>
  </si>
  <si>
    <t>Asociacion de Usuarios del Acueducto Multiveredal Jamundi - El barro</t>
  </si>
  <si>
    <t>Corporacion Acueducto Veredal Zarzal la Luz</t>
  </si>
  <si>
    <t>Itagui</t>
  </si>
  <si>
    <t>Vereda Los Gomez</t>
  </si>
  <si>
    <t>Vereda Los Olivares Sector Avaco</t>
  </si>
  <si>
    <t>Acueducto Veredal Aguas Claras Olivares (AVACO) vereda Los Olivares</t>
  </si>
  <si>
    <t>Vereda El Porvenir sector 3 o parte alta</t>
  </si>
  <si>
    <t xml:space="preserve">Asociación Administradora de Acueducto La Esperanza vereda El Porvenir-Sector 3 </t>
  </si>
  <si>
    <t>Vereda El Pedregal</t>
  </si>
  <si>
    <t>Asociación de Usuarios Acueducto vereda El Pedregal-Parte Alta</t>
  </si>
  <si>
    <t>Verda los Gomez sector los florianos</t>
  </si>
  <si>
    <t xml:space="preserve">Junta Administradora Acueducto  Sector Los Florianos Vereda Los Gómez.  </t>
  </si>
  <si>
    <t>Verda Los Gomez (Barrio Nuevo)</t>
  </si>
  <si>
    <t>Junta Administradora de Acueducto Sector Barrio Nuevo vereda Los Gómez</t>
  </si>
  <si>
    <t>Vereda Los Olivares Sector Cuma</t>
  </si>
  <si>
    <t>Junta Administradora de Acueducto Veredal Comunidad Unida por el Mejoramiento del Agua (CUMA) -vereda Los Olivares</t>
  </si>
  <si>
    <t>La Estrella</t>
  </si>
  <si>
    <t>Vereda Tierra Amarilla Parte Baja</t>
  </si>
  <si>
    <t>Acueducto Comunitario La Corazona</t>
  </si>
  <si>
    <t>Vereda La Bermejala</t>
  </si>
  <si>
    <t>Asociación de Usuarios Acueducto Vereda La Bermejala</t>
  </si>
  <si>
    <t>Vereda Meleguindo</t>
  </si>
  <si>
    <t>Empresa de Servicios Publicos Domiciliarios La Estrella S.A E.S.P - Planta San Jose</t>
  </si>
  <si>
    <t>Vereda Tarapaca</t>
  </si>
  <si>
    <t>Empresa de Servicios Publicos Domiciliarios La Estrella S.A E.S.P - Planta Morrón - Tarapacá</t>
  </si>
  <si>
    <t>Vereda El Llano-Corregimiento Santa Elena</t>
  </si>
  <si>
    <t xml:space="preserve">Corporación De Acueducto San Pedro </t>
  </si>
  <si>
    <t>Corregimiento Santa Elena</t>
  </si>
  <si>
    <t xml:space="preserve">Corporación De Acueducto Multiveredal Santa Elena </t>
  </si>
  <si>
    <t>Vereda El Mazo-Corregimiento Santa Elena</t>
  </si>
  <si>
    <t xml:space="preserve">Corporación De Asociados  Del Acueducto Mazo </t>
  </si>
  <si>
    <t>Vereda Piedragorda-Corregimiento Santa Elena</t>
  </si>
  <si>
    <t>Corporación De Acueducto Las Flores</t>
  </si>
  <si>
    <t>Verda Media Luna-Corregimiento Santa Elena</t>
  </si>
  <si>
    <t>Corporación Del Acueducto Media Luna</t>
  </si>
  <si>
    <t>Verda Piedras blancas-Corregimiento Santa Elena</t>
  </si>
  <si>
    <t xml:space="preserve">Corporación De Acueducto Piedras Blancas </t>
  </si>
  <si>
    <t>Vereda El Manzanillo-Corregimiento Altavista</t>
  </si>
  <si>
    <t xml:space="preserve">Junta Administradora Acueducto Manzanillo </t>
  </si>
  <si>
    <t>Vereda Aguas Frias-Corregimiento Altavista</t>
  </si>
  <si>
    <t>Junta Administradora Acueducto Aguas Frías</t>
  </si>
  <si>
    <t>Corregimiento Altavista</t>
  </si>
  <si>
    <t>Corporacion De Acueducto De Altavista - Altavista*</t>
  </si>
  <si>
    <t>Vereda San Jose de Manzanillo-Corregimiento Altavista</t>
  </si>
  <si>
    <t>Junta Administradora De Acueducto San José De Manzanillo Agua Pura</t>
  </si>
  <si>
    <t>Manantial Ana Diaz-Corregimiento Altavista</t>
  </si>
  <si>
    <t>Corporacion De Acueducto El Manantial De Ana Diaz</t>
  </si>
  <si>
    <t>Vereda La Florida-Corregimiento San Antonio de Prado</t>
  </si>
  <si>
    <t>Corporacion De Acueducto El Manantial</t>
  </si>
  <si>
    <t>Vereda El Vergel-Corregimiento San Antonio de Prado</t>
  </si>
  <si>
    <t>Junta Administradora De Servicios El Vergel (Jasver)</t>
  </si>
  <si>
    <t>Vereda Montañita-Corregimiento San Antonio de Prado</t>
  </si>
  <si>
    <t>Corporacion De Asociados Del Acueducto Montañita</t>
  </si>
  <si>
    <t>Vereda El Salado-Corregimiento San Antonio de Prado</t>
  </si>
  <si>
    <t>Junta Administradora Acueducto La Sorbetana</t>
  </si>
  <si>
    <t>Vereda San Josel-Corregimiento de San Antonio de Prado</t>
  </si>
  <si>
    <t>Corporación Acueducto San Jose</t>
  </si>
  <si>
    <t>Verda El Llano-Corregimiento San Cristobal</t>
  </si>
  <si>
    <t>Corporación De Acuedcuto Multiveredal Arco Iris</t>
  </si>
  <si>
    <t>Vereda El Yolombo-Corregimiento San Cristobal</t>
  </si>
  <si>
    <t>Junta Administradora Acueducto Multiveredal El Hato</t>
  </si>
  <si>
    <t>Verda La Palma-Corregimiento San Cristobal</t>
  </si>
  <si>
    <t>Corporación De Acueducto Multiveredal La Acuarela</t>
  </si>
  <si>
    <t>Vereda Boqueron-Corregimiento San Cristobal</t>
  </si>
  <si>
    <t>Junta Administradora Acueducto Multiveredal La Iguana</t>
  </si>
  <si>
    <t>Palmitas</t>
  </si>
  <si>
    <t>Corporación De Acueducto Multiveredal Palmitas La China</t>
  </si>
  <si>
    <t>Sabaneta</t>
  </si>
  <si>
    <t>Vereda Maria Auxiliadora</t>
  </si>
  <si>
    <t>Corporación de Usuarios de Acueducto y Alcantarillado Vereda María Auxiliadora</t>
  </si>
  <si>
    <t>Vereda Las Lomitas</t>
  </si>
  <si>
    <t xml:space="preserve">Asociación de Usuarios del Acueducto Veredal Las Lomitas </t>
  </si>
  <si>
    <t>Vereda Las Brisas y San Isidro</t>
  </si>
  <si>
    <t>Asociacion de Usuarios del Acueducto Veredal Las Brisas y San Isidro E.S.P.</t>
  </si>
  <si>
    <t>Vereda La Doctora</t>
  </si>
  <si>
    <t>Asociacion de Usuarios del Acueducto Veredal La Doctora E.S.P. La Doctora E.S.P.</t>
  </si>
  <si>
    <t>Vereda Cañaveralejo</t>
  </si>
  <si>
    <t xml:space="preserve"> Acueducto Veredal Canaveralejo</t>
  </si>
  <si>
    <t>Vereda Pan de Azucar</t>
  </si>
  <si>
    <t>Corporacion de Usuarios de Acueducto y Alcantarillado de La Vereda Pan de Azucar del Municipio de Sabaneta</t>
  </si>
  <si>
    <t>Vereda San José</t>
  </si>
  <si>
    <t xml:space="preserve">Acueducto Las Margaritas </t>
  </si>
  <si>
    <t>Resume / Nivel de Riesgo</t>
  </si>
  <si>
    <t>N° de Muestras</t>
  </si>
  <si>
    <t>0.0 - 5 %: 
Sin Riesgo</t>
  </si>
  <si>
    <t>5.1  - 14 %:  Riesgo Bajo</t>
  </si>
  <si>
    <t>14.1  -  35 % Riesgo Medio</t>
  </si>
  <si>
    <t>35.1 - 80 %  Alto</t>
  </si>
  <si>
    <t>80.1 -  100 %:  Inviable Sanitariamente</t>
  </si>
  <si>
    <t>Total  Muestras</t>
  </si>
  <si>
    <t>N° Muestras con Riesgo</t>
  </si>
  <si>
    <t>Sin Dato</t>
  </si>
  <si>
    <r>
      <t xml:space="preserve">SUBREGION: </t>
    </r>
    <r>
      <rPr>
        <sz val="14"/>
        <rFont val="Arial"/>
        <family val="2"/>
      </rPr>
      <t>URABA</t>
    </r>
  </si>
  <si>
    <t>Apartadó</t>
  </si>
  <si>
    <t>Corregimiento El Reposo</t>
  </si>
  <si>
    <t>Aguas  Regionales  EPM S.A  E.S.P.-Corregimiento El Reposo</t>
  </si>
  <si>
    <t>Vereda Naranjales</t>
  </si>
  <si>
    <t>Acueducto Naranjales</t>
  </si>
  <si>
    <t>Vereda Vijagual</t>
  </si>
  <si>
    <t>Acueducto  Vijagual</t>
  </si>
  <si>
    <t>Vereda San Pablo</t>
  </si>
  <si>
    <t>Acueducto  San Pablo</t>
  </si>
  <si>
    <t xml:space="preserve">Vereda Los Mandarinos </t>
  </si>
  <si>
    <t>Optima de Uraba-Los Mandarinos</t>
  </si>
  <si>
    <t>Vereda San Martin</t>
  </si>
  <si>
    <t xml:space="preserve">Acueducto San Martin </t>
  </si>
  <si>
    <t>San Jose de Apartado</t>
  </si>
  <si>
    <t>Acueducto San Jose  de Apartado</t>
  </si>
  <si>
    <t>Corregimiento de Churido Pueblo</t>
  </si>
  <si>
    <t>Acueducto Churido Pueblo</t>
  </si>
  <si>
    <t>Vereda Loma Verde</t>
  </si>
  <si>
    <t>Acueducto Multisectorial Zungo Carretera -  Loma Verde</t>
  </si>
  <si>
    <t xml:space="preserve">Vereda Las Palmas </t>
  </si>
  <si>
    <t>Planta de Tratamiento Las Palmas</t>
  </si>
  <si>
    <t>Arboletes</t>
  </si>
  <si>
    <t>Corregimiento Buenos Aires</t>
  </si>
  <si>
    <t>Junta de Acción Comunal Corregimiento de Buenos Aires</t>
  </si>
  <si>
    <t>Corregimiento El Carmelo</t>
  </si>
  <si>
    <t xml:space="preserve">Junta de Acción Comunal Corregimiento El Carmelo </t>
  </si>
  <si>
    <t>Vereda Garrapatas</t>
  </si>
  <si>
    <t xml:space="preserve">Junta de Acción Comunal de Garrapatas  </t>
  </si>
  <si>
    <t>Vereda El Yeso</t>
  </si>
  <si>
    <t>Junta de Acción Comunal Vereda El Yeso</t>
  </si>
  <si>
    <t>Corregimiento de La Trinidad</t>
  </si>
  <si>
    <t>Junta de Acción Comunal Corregimiento de Trinidad</t>
  </si>
  <si>
    <t>Vereda San Jose del Carmelo</t>
  </si>
  <si>
    <t>Junta de Acción Comunal de San José del Carmelo</t>
  </si>
  <si>
    <t>Corregimiento de La Candelaria</t>
  </si>
  <si>
    <t>Asociación de usuarios de acueducto multiveredal corregimiento de la Candelaria (AMUVECAN)</t>
  </si>
  <si>
    <t>Corregimiento de Guadual Arriba</t>
  </si>
  <si>
    <t>Junta de Acción Comunal Corregimiento de Guadual Arriba</t>
  </si>
  <si>
    <t>Vereda La Atoyosa</t>
  </si>
  <si>
    <t>Junta de Acción Comunal La Atoyosa</t>
  </si>
  <si>
    <t>Corregimiento Naranjitas</t>
  </si>
  <si>
    <t>Junta de Acción Comunal Corregimiento de Naranjitas</t>
  </si>
  <si>
    <t>Corregimiento Santa fe de las Platas</t>
  </si>
  <si>
    <t xml:space="preserve">Junta de Acción Comunal de Las  Santa Fe de Las Platas </t>
  </si>
  <si>
    <t xml:space="preserve">Vereda aguas Vivas </t>
  </si>
  <si>
    <t>Junta de Accion Comunal Vereda Aguas Vivas</t>
  </si>
  <si>
    <t>Carepa</t>
  </si>
  <si>
    <t>Vereda Canal Uno</t>
  </si>
  <si>
    <t>Junta Administradora de Acueducto Carepita Canal Uno</t>
  </si>
  <si>
    <t>Corregimiento Piedras Blancas</t>
  </si>
  <si>
    <t xml:space="preserve">Junta Administradora de Acueducto y Alcantarillado Corregimiento Piedras Blancas </t>
  </si>
  <si>
    <t>Vereda 28 De Octubre</t>
  </si>
  <si>
    <t>Junta Administradora de Acueducto y Alcantarillado 28 de Octubre</t>
  </si>
  <si>
    <t>Vereda Casa Verde</t>
  </si>
  <si>
    <t>Asociación Comunitaria Pasion por Casaverde</t>
  </si>
  <si>
    <t>VeredaEl Encanto</t>
  </si>
  <si>
    <t>Junta De Acción Comunal Vereda El encanto</t>
  </si>
  <si>
    <t>Vereda Carepita Promexcol</t>
  </si>
  <si>
    <t>Junta Administradora de Acueducto Carepita Promexcol-Carepita Promexcol</t>
  </si>
  <si>
    <t>Barrio Pueblo Nuevo</t>
  </si>
  <si>
    <t xml:space="preserve">Junta Accion Comunal Barrio Pueblo nuevo </t>
  </si>
  <si>
    <t>Vereda Zarabanda</t>
  </si>
  <si>
    <t>Junta Administradora de Acueducto  Zarabanda</t>
  </si>
  <si>
    <t>Vereda Eucalipto</t>
  </si>
  <si>
    <t>Junta Acción Comunal Vereda Eucalipto</t>
  </si>
  <si>
    <t>Vereda Belencito</t>
  </si>
  <si>
    <t>Junta Acción Comunal Vereda Belencito</t>
  </si>
  <si>
    <t>Vereda Caracolí</t>
  </si>
  <si>
    <t>Junta Administradora del Acueducto de Caracolí</t>
  </si>
  <si>
    <t>Vereda11 de Noviembre</t>
  </si>
  <si>
    <t>Junta Administradora de Acueducto y Alcantarillado Barrio 11 de Noviembre</t>
  </si>
  <si>
    <t>Vereda25 de Agosto</t>
  </si>
  <si>
    <t>Junta Administradora del Acueducto 25 de Agosto</t>
  </si>
  <si>
    <t>Vereda Nueva Esperanza</t>
  </si>
  <si>
    <t>Junta de Acción Comunal Vereda Nueva Esperanza</t>
  </si>
  <si>
    <t>Corregimiento  El Silencio</t>
  </si>
  <si>
    <t>Junta Acción comunal El Silencio</t>
  </si>
  <si>
    <t>Chigorodó</t>
  </si>
  <si>
    <t>Corregimiento Barranquillita</t>
  </si>
  <si>
    <t>Junta de Accion Comunal Corregimiento Barranquillita</t>
  </si>
  <si>
    <t>Vereda El Dos Guapa</t>
  </si>
  <si>
    <t>Junta de Accion Comunal Vereda El Dos - El Dos Guapá</t>
  </si>
  <si>
    <t>Vereda Guapá La India</t>
  </si>
  <si>
    <t>Junta de Accion Comunal Vereda El Dos - Guapá La India</t>
  </si>
  <si>
    <t>Vereda Guapá León</t>
  </si>
  <si>
    <t>Junta de Accion Comunal Vereda El Dos - Guapá León</t>
  </si>
  <si>
    <t>Murindo</t>
  </si>
  <si>
    <t>Sin acueductos rurales</t>
  </si>
  <si>
    <t>Mutatá</t>
  </si>
  <si>
    <t>Corregimiento Pavarandocito</t>
  </si>
  <si>
    <t>Junta de Accion Comunal Pavarandocito</t>
  </si>
  <si>
    <t>Vereda Nuevo Mundo</t>
  </si>
  <si>
    <t>Junta de Accion Comunal Nuevo Mundo</t>
  </si>
  <si>
    <t>Corregimiento Caucheras</t>
  </si>
  <si>
    <t>Junta de Accion Comunal Caucheras</t>
  </si>
  <si>
    <t xml:space="preserve">Vereda Piñales-Bedo </t>
  </si>
  <si>
    <t>Junta de Accion Comunal Piñales - Bedo</t>
  </si>
  <si>
    <t>Corregimiento Bejuquillo</t>
  </si>
  <si>
    <t>Junta de Accion Comunal Bejuquillo</t>
  </si>
  <si>
    <t>Vereda Porroso</t>
  </si>
  <si>
    <t>Junta de Accion Comunal Porroso</t>
  </si>
  <si>
    <t>Vereda Villa Arteaga</t>
  </si>
  <si>
    <t>Junta de Accion Comunal Vereda Villa Arteaga</t>
  </si>
  <si>
    <t>Necoclí</t>
  </si>
  <si>
    <t>Corregimiento Mulatos</t>
  </si>
  <si>
    <t>Acueducto Corregimiento Mulatos</t>
  </si>
  <si>
    <t> </t>
  </si>
  <si>
    <t>Corregimiento Pueblo Nuevo</t>
  </si>
  <si>
    <t>Junta de Acción Comunal Corregimiento Pueblo Nuevo-Corregimiento Pueblo Nuevo</t>
  </si>
  <si>
    <t>Vereda Loma de Piedra</t>
  </si>
  <si>
    <t>Junta de Acción Comunal Corregimiento Pueblo Nuevo-Loma de Piedra</t>
  </si>
  <si>
    <t>Acuototumo -El Totumo</t>
  </si>
  <si>
    <t>Vereda  Casa Blanca</t>
  </si>
  <si>
    <t>Acueducto Vereda Casa Blanca</t>
  </si>
  <si>
    <t>Vereda Ceibita</t>
  </si>
  <si>
    <t>Acueducto La Ceibita</t>
  </si>
  <si>
    <t>Vereda Carlos Carretera</t>
  </si>
  <si>
    <t>Acueducto Carlos Carretera</t>
  </si>
  <si>
    <t>Vereda Villa Nueva</t>
  </si>
  <si>
    <t>Acueducto Multiveredal Villa Sonia-Villa Nueva</t>
  </si>
  <si>
    <t>Vereda Villa Sonia</t>
  </si>
  <si>
    <t>Acueducto Multiveredal Villa Sonia</t>
  </si>
  <si>
    <t>Corregimiento  El Mellito #1</t>
  </si>
  <si>
    <t>Acueducto Corregimiento El Mellito-El Mellito #1</t>
  </si>
  <si>
    <t>Corregimiento  El Mellito #2</t>
  </si>
  <si>
    <t>Acueducto Corregimiento El Mellito-El Mellito #2</t>
  </si>
  <si>
    <t>Corregimiento  Mello Villa Vicencio</t>
  </si>
  <si>
    <t>Acueducto Corregimiento Mello Villavicencio</t>
  </si>
  <si>
    <t>Corregimiento Zapata</t>
  </si>
  <si>
    <t>Acueducto Multiveredal Zapata</t>
  </si>
  <si>
    <t>Vereda Mellito Alto</t>
  </si>
  <si>
    <t>Acueducto Vereda Mellito Alto</t>
  </si>
  <si>
    <t>Vereda Bocas de Iguana</t>
  </si>
  <si>
    <t>Acueducto Multiveredal Zapata-Bocas de Iguana</t>
  </si>
  <si>
    <t>Vereda Rio Necoclí</t>
  </si>
  <si>
    <t>Sistemas Publicos S.A E.S.P.-SISPUB S.A E.S.P- Rio Necoclí</t>
  </si>
  <si>
    <t>Vereda El Hoyito</t>
  </si>
  <si>
    <t>Sistemas Publicos S.A E.S.P.-SISPUB S.A E.S.P-El Hoyito</t>
  </si>
  <si>
    <t>Vereda Bobal La Playa</t>
  </si>
  <si>
    <t>Sistemas Publicos S.A E.S.P.-SISPUB S.A E.S.P-Bobal La Playa</t>
  </si>
  <si>
    <t>Vereda San Sebastian</t>
  </si>
  <si>
    <t>Sistemas Publicos S.A E.S.P.-SISPUB S.A E.S.P-San Sebastian</t>
  </si>
  <si>
    <t>Corregimiento Caribia</t>
  </si>
  <si>
    <t>Acueducto Corregimiento Caribia</t>
  </si>
  <si>
    <t>San Juan De Urabá</t>
  </si>
  <si>
    <t>Corregimiento Siete Vueltas</t>
  </si>
  <si>
    <t>Junta Acción Comunal</t>
  </si>
  <si>
    <t>San Pedro de Urabá</t>
  </si>
  <si>
    <t>Vereda Santa Catalina</t>
  </si>
  <si>
    <t>Junta Administradora Santa Catalina</t>
  </si>
  <si>
    <t>Vereda Caracoli</t>
  </si>
  <si>
    <t>Junta Administradora Caracoli</t>
  </si>
  <si>
    <t>Vereda El Caño Margen Izquierdo</t>
  </si>
  <si>
    <t>Junta Administradora El Caño Margen Izquierda</t>
  </si>
  <si>
    <t>Vereda Arenas Monas</t>
  </si>
  <si>
    <t>Junta Administradora Arenas Monas</t>
  </si>
  <si>
    <t>Vereda Zumbido Medio</t>
  </si>
  <si>
    <t>Junta Administradora Zumbido Medio</t>
  </si>
  <si>
    <t>Vereda Quebrada del Medio</t>
  </si>
  <si>
    <t>Junta de Acción Comunal Vereda Quebrada del Medio</t>
  </si>
  <si>
    <t>Vereda Botella de Oro</t>
  </si>
  <si>
    <t>Junta de Acción Comunal Botella de Oro</t>
  </si>
  <si>
    <t>Vereda La Nevada</t>
  </si>
  <si>
    <t>Junta de Acción Comunal Botella de Oro - La Nevada</t>
  </si>
  <si>
    <t>Vereda El Brasil</t>
  </si>
  <si>
    <t>Junta de Acción Comunal Botella de Oro - El Brasil</t>
  </si>
  <si>
    <t>Distrito Portuario, Logístico, Industrial, Turístico y Comercial de Turbo</t>
  </si>
  <si>
    <t>Corregimiento El Tres</t>
  </si>
  <si>
    <t>Junta Administradora de Acueducto y Alcantarillado el Tres</t>
  </si>
  <si>
    <t>Corregimiento San Vicente del Congo</t>
  </si>
  <si>
    <t>Junta de Acccion Comunal San Vicente</t>
  </si>
  <si>
    <t>Corregimiento San Jose de Mulataos</t>
  </si>
  <si>
    <t>Junta de Accion Comunal San Jose de Mulatos</t>
  </si>
  <si>
    <t>Corregimiento Nueva Antioquia</t>
  </si>
  <si>
    <t>Junta de Accion Comunal Nueva Antioquia</t>
  </si>
  <si>
    <t>Corregimiento Rio Grande</t>
  </si>
  <si>
    <t>Optima de Urabá S.A E.S.P-Rio Grande</t>
  </si>
  <si>
    <t>Corregimiento Currulao</t>
  </si>
  <si>
    <t>Optima de Urabá S.A E.S.P-Currulao</t>
  </si>
  <si>
    <t>Corregimiento Nueva Colonia</t>
  </si>
  <si>
    <t>Optima de Urabá S.A E.S.P-Nueva Colonia</t>
  </si>
  <si>
    <t>Corregimiento El Dos</t>
  </si>
  <si>
    <t>Asociación de Usuarios del Acueducto Corregimiento El Dos E.S.P Asoacuedos E.S.P</t>
  </si>
  <si>
    <t>Corregimiento Alto Mulatos</t>
  </si>
  <si>
    <t>Junta de accion comunal Alto Mulatos</t>
  </si>
  <si>
    <t>Resumen / Nivel de Riesgo</t>
  </si>
  <si>
    <t xml:space="preserve"> N° de Muestras</t>
  </si>
  <si>
    <t>Total de Muestras con Riesgo</t>
  </si>
  <si>
    <r>
      <t xml:space="preserve">SUBREGION: </t>
    </r>
    <r>
      <rPr>
        <sz val="14"/>
        <rFont val="Arial"/>
        <family val="2"/>
      </rPr>
      <t>NORTE</t>
    </r>
  </si>
  <si>
    <t>Angostura</t>
  </si>
  <si>
    <t>Vereda La Muñoz</t>
  </si>
  <si>
    <t>Asociación de Usuarios de Acueducto  La Muñoz</t>
  </si>
  <si>
    <t>Inviable Sanitariamente</t>
  </si>
  <si>
    <t>Vereda La Culebra</t>
  </si>
  <si>
    <t>Asociación de Usuarios de Acueducto Pajarito-La Culebra</t>
  </si>
  <si>
    <t>Vereda Santa Rita</t>
  </si>
  <si>
    <t>Asociación de Usuarios de Acueducto Santa Rita</t>
  </si>
  <si>
    <t>Vereda La Trinidad</t>
  </si>
  <si>
    <t>Asociación de Usuarios de Acueducto La Trinidad</t>
  </si>
  <si>
    <t>VeredaLa Chiquita</t>
  </si>
  <si>
    <t>Asociación de Usuarios de Acueducto Manzanillo-La Chuiquita</t>
  </si>
  <si>
    <t>Vereda Los Pantanos</t>
  </si>
  <si>
    <t>Asociación de Usuarios de Acueducto Los Pantanos - Rio Arriba</t>
  </si>
  <si>
    <t>Vereda Batea Seca</t>
  </si>
  <si>
    <t>Asociación de Usuarios de Acueducto Batea Seca</t>
  </si>
  <si>
    <t>VeredaMatablanco</t>
  </si>
  <si>
    <t>Asociación de Usuarios de Acueducto Altorhin Matablanco</t>
  </si>
  <si>
    <t>Vereda Santa Anita</t>
  </si>
  <si>
    <t>Asociación de Usuarios de Acueducto Quiebra Arriba-Santa Anita</t>
  </si>
  <si>
    <t>Vereda Los Pinos</t>
  </si>
  <si>
    <t>Asociación de Usuarios de Acueducto Veredal Fuente de Agua Viva  Los Pinos</t>
  </si>
  <si>
    <t>Vereda Santa Ana Los Chochos</t>
  </si>
  <si>
    <t>Asociación de Usuarios Acueducto Multiveredal Santa Ana Los Chochos</t>
  </si>
  <si>
    <t>Vereda El Olivo</t>
  </si>
  <si>
    <t>Asociación de Usuarios de Acueducto Canoas-Maldonado-El Olivo-Montañita</t>
  </si>
  <si>
    <t>Vereda Quiebra Arriba</t>
  </si>
  <si>
    <t xml:space="preserve">Asociación de Usuarios de Acueducto Quiebra Arriba </t>
  </si>
  <si>
    <t>Vereda San Alejandro</t>
  </si>
  <si>
    <t>Asociación de Usuarios de Acueducto San Alejandro</t>
  </si>
  <si>
    <t>Vereda Los Cañaveral es</t>
  </si>
  <si>
    <t>Asociación de Usuarios de Acueducto Los Cañaverales, Batea Seca y Pajarito Abajo</t>
  </si>
  <si>
    <t>Vereda El Socorro</t>
  </si>
  <si>
    <t>Asociación de Usuarios de Acueducto El Socorro</t>
  </si>
  <si>
    <t>Vereda El Oriente</t>
  </si>
  <si>
    <t>Asociación de Usuarios de Acueducto El Oriente</t>
  </si>
  <si>
    <t>Vereda Llanos de Cuiva</t>
  </si>
  <si>
    <t>Asociación de Usuarios de Acueducto Llanos de Cuiva</t>
  </si>
  <si>
    <t>Vereda Guajira Abajo</t>
  </si>
  <si>
    <t>Asociación de Usuarios de Acueducto Guajira Abajo</t>
  </si>
  <si>
    <t>Vereda Guajira Arriba</t>
  </si>
  <si>
    <t>Asociación de Usuarios de Acueducto Guajira Arriba</t>
  </si>
  <si>
    <t>Vereda La Milagrosa</t>
  </si>
  <si>
    <t>Asociación de Usuarios de Acueducto La Milagrosa</t>
  </si>
  <si>
    <t>Vereda La Quiebrita</t>
  </si>
  <si>
    <t>Asociación de Usuarios de Acueducto La Quiebrita</t>
  </si>
  <si>
    <t>Vereda La Quinta</t>
  </si>
  <si>
    <t xml:space="preserve">Asociación de Usuarios de Acueducto Veredal de La Quinta </t>
  </si>
  <si>
    <t>Belmira</t>
  </si>
  <si>
    <t>Corregimiento de Labores</t>
  </si>
  <si>
    <t>Asociacion de Usuarios de Los Servicios Publicos de Labores (ASUL)</t>
  </si>
  <si>
    <t>Vereda La Miel</t>
  </si>
  <si>
    <t>Junta de Acción Comunal - Comite Empresarial  del Acueducto Vereda La Miel</t>
  </si>
  <si>
    <t>Vereda El Yuyal</t>
  </si>
  <si>
    <t>Asociacion de Usuarios de Acueducto El Yuyal</t>
  </si>
  <si>
    <t>Vereda La Amoladora</t>
  </si>
  <si>
    <t>Asociacion de Usuarios del Acueducto La Amoladora (ASUAMOL)</t>
  </si>
  <si>
    <t>Vereda La Candelaria</t>
  </si>
  <si>
    <t>Junta de Acción Comunal - Comite Empresarial  del  Acueducto La Candelaria</t>
  </si>
  <si>
    <t>Vereda Playas</t>
  </si>
  <si>
    <t>Asociacion de Usuarios del Acueducto Multiveredal Playas La Montaña, Zancudito, Potrerito (AUPLAM)-Las Playas</t>
  </si>
  <si>
    <t>Vereda Zancudito</t>
  </si>
  <si>
    <t>Asociacion de Usuarios del Acueducto Multiveredal Playas La Montaña, Zancudito, Potrerito (AUPLAM)-Zancudito</t>
  </si>
  <si>
    <t>Vereda Zafra</t>
  </si>
  <si>
    <t>Asociación de Usuarios del Acueducto Multiveredal Zafra Zancudito (ASUAZA)</t>
  </si>
  <si>
    <t>Sector El Hoyo</t>
  </si>
  <si>
    <t>Asociacion de Usuarios del Acueducto El Hoyo (ASUDAH)</t>
  </si>
  <si>
    <t>Briceño</t>
  </si>
  <si>
    <t>Vereda Travesias</t>
  </si>
  <si>
    <t>Junta de Acción Comunal Vereda Travesías</t>
  </si>
  <si>
    <t>Vereda El Gurri</t>
  </si>
  <si>
    <t>Junta de Acción Comunal Vereda El Gurrí</t>
  </si>
  <si>
    <t>Vereda El Polvillo</t>
  </si>
  <si>
    <t>Junta de Acción Comunal Vereda El Polvillo</t>
  </si>
  <si>
    <t>Vereda La Rodriguez</t>
  </si>
  <si>
    <t>Junta de Acción Comunal La Rodríguez</t>
  </si>
  <si>
    <t>Vereda Alto de Chiri</t>
  </si>
  <si>
    <t>Junta de Acción Comunal Vereda Alto de Chiri</t>
  </si>
  <si>
    <t>Junta de Acción Comunal Pueblo Nuevo</t>
  </si>
  <si>
    <t>Vereda Chorrillos</t>
  </si>
  <si>
    <t>Junta de Acción Comunal Vereda Chorrillos</t>
  </si>
  <si>
    <t>Junta de Acción Comunal Vereda La Calera</t>
  </si>
  <si>
    <t>Vereda El Hoyo</t>
  </si>
  <si>
    <t>Junta de Acción Comunal Gurimán El Hoyo</t>
  </si>
  <si>
    <t>Vereda El Roblal</t>
  </si>
  <si>
    <t>Junta de Acción Comunal Vereda El Roblal</t>
  </si>
  <si>
    <t>Corregimiento Las Auras</t>
  </si>
  <si>
    <t>Asociación de Usuarios de Acueducto Multiveredal Las Auras</t>
  </si>
  <si>
    <t>Vereda El Respaldo</t>
  </si>
  <si>
    <t>Junta de Acción Comunal Vereda El Respaldo</t>
  </si>
  <si>
    <t>Campamento</t>
  </si>
  <si>
    <t>Vereda La Mina</t>
  </si>
  <si>
    <t>Junta Administradora De Acueductos La Mina</t>
  </si>
  <si>
    <t>Junat de Acción Comunal Vereda La Primavera</t>
  </si>
  <si>
    <t>Vereda Chorros Blancos Nº 1</t>
  </si>
  <si>
    <t>Junta de Administradora de Acuedcucto Chorros Blancos Nº 1</t>
  </si>
  <si>
    <t>Vereda Llanadas</t>
  </si>
  <si>
    <t>Junta Administradora de Acueducto Llanadas</t>
  </si>
  <si>
    <t xml:space="preserve">Vereda La Travesía </t>
  </si>
  <si>
    <t>Junta de Acción Comunal La Travesía</t>
  </si>
  <si>
    <t>Vereda Plan De Las Rosas</t>
  </si>
  <si>
    <t>Junta Administradora de Acueductos Plan de Las Rosas</t>
  </si>
  <si>
    <t>Vereda La Colmena</t>
  </si>
  <si>
    <t>Junta Administradora de Acueducto La Colmena</t>
  </si>
  <si>
    <t>Vereda La Solita</t>
  </si>
  <si>
    <t>Junta de Acción Comunal La Solita</t>
  </si>
  <si>
    <t>Vereda El Bosque</t>
  </si>
  <si>
    <t>Junta Administradora de Acueducto El Bosque</t>
  </si>
  <si>
    <t>Vereda Cañaveral</t>
  </si>
  <si>
    <t>Junta Administradora de Acueducto Cañaveral</t>
  </si>
  <si>
    <t>Vereda La Chiquita -Manzanillo</t>
  </si>
  <si>
    <t>Junta Administradora de Acueducto La Chiquita</t>
  </si>
  <si>
    <t>Vereda Guaduas</t>
  </si>
  <si>
    <t>Municipio de Campamento - Acueducto Multiveredal El Barcino - Guaduas</t>
  </si>
  <si>
    <t>Municipio de Campamento - Acueducto Multiveredal El Barcino - Plan de las Rosas</t>
  </si>
  <si>
    <t>Vereda El Barcino</t>
  </si>
  <si>
    <t>Municipio de Campamento - Acueducto Multiveredal El Barcino - El Barcino</t>
  </si>
  <si>
    <t>Carolina del Príncipe</t>
  </si>
  <si>
    <t>Vereda  La Camelia</t>
  </si>
  <si>
    <t>Secretaria de Medio Ambiente-La Camelia</t>
  </si>
  <si>
    <t>Vereda  La Maria</t>
  </si>
  <si>
    <t>Secretaria de Medio Ambiente-La Maria</t>
  </si>
  <si>
    <t>Vereda Claritas</t>
  </si>
  <si>
    <t>Secretaria de Medio Ambiente-Claritas</t>
  </si>
  <si>
    <t>Vereda  La Herradura</t>
  </si>
  <si>
    <t>Secretaria de Medio Ambiente -La Herradura</t>
  </si>
  <si>
    <t>Donmatías</t>
  </si>
  <si>
    <t>Vereda San Andres</t>
  </si>
  <si>
    <t>Junta de Acción Comunal San Andres</t>
  </si>
  <si>
    <t>Corregimiento Bellavista</t>
  </si>
  <si>
    <t>Junta Administradora AUAB Bellavista</t>
  </si>
  <si>
    <t>Vereda  La Montera</t>
  </si>
  <si>
    <t>Junta de Acción Comunal La Montera</t>
  </si>
  <si>
    <t xml:space="preserve">Vereda  La Frisolera </t>
  </si>
  <si>
    <t>Junta de Acción Comunal La Frisolera</t>
  </si>
  <si>
    <t>Vereda  Animas Piedrahita</t>
  </si>
  <si>
    <t xml:space="preserve">Asociación de Usuarios del Acueducto Veredal Piedrahíta Ánimas </t>
  </si>
  <si>
    <t>Entrerríos</t>
  </si>
  <si>
    <t>Vereda El Progreso</t>
  </si>
  <si>
    <t>Acumultiveredal La Veta-El Progreso</t>
  </si>
  <si>
    <t>Vereda  El Filo</t>
  </si>
  <si>
    <t>Acumultiveredal La Veta-El Filo</t>
  </si>
  <si>
    <t>Vereda Las Brisas</t>
  </si>
  <si>
    <t>Acumultiveredal La Veta-Las Brisas</t>
  </si>
  <si>
    <t>Vereda Pio XII</t>
  </si>
  <si>
    <t>Acumultiveredal La Veta-Pio XII</t>
  </si>
  <si>
    <t>Vereda Porvenir</t>
  </si>
  <si>
    <t>Acumultiveredal La Veta-Porvenir</t>
  </si>
  <si>
    <t>Vereda El Tesorero</t>
  </si>
  <si>
    <t>Acumultiveredal La Veta-El Tesoro</t>
  </si>
  <si>
    <t>Vereda Peñol</t>
  </si>
  <si>
    <t>Acueducto Multiveredal Manantiales-Peñol</t>
  </si>
  <si>
    <t>Vereda Riochico</t>
  </si>
  <si>
    <t>Acueducto Multiveredal Manantiales-Riochico</t>
  </si>
  <si>
    <t>Vereda Riogrande</t>
  </si>
  <si>
    <t>Acueducto Multiveredal Manantiales-Riogrande</t>
  </si>
  <si>
    <t>Vereda  Yerbabuena</t>
  </si>
  <si>
    <t>Acueducto Multiveredal Manantiales-Yerbabuena</t>
  </si>
  <si>
    <t>Vereda El Zancudo</t>
  </si>
  <si>
    <t>Asociacion de Usuarios Propietarios del Acueducto Vereda El Zancudo</t>
  </si>
  <si>
    <t>Gómez Plata</t>
  </si>
  <si>
    <t>La Quinta</t>
  </si>
  <si>
    <t>JAA Paraje La Quinta</t>
  </si>
  <si>
    <t>Vereda La Arenera</t>
  </si>
  <si>
    <t>Asociación de Usuarios Acueducto El  Salto (ASOACUA) -La Arenera</t>
  </si>
  <si>
    <t>Vereda Vega Botero</t>
  </si>
  <si>
    <t>Junta de Acción Comunal Vereda Vega Botero</t>
  </si>
  <si>
    <t xml:space="preserve">Vereda Lorica </t>
  </si>
  <si>
    <t xml:space="preserve">Junta de Acción Comunal Vereda Lorica </t>
  </si>
  <si>
    <t>Corregimiento La Estrella</t>
  </si>
  <si>
    <t>Asociación de Usuarios del Acueducto Corregimiento La Estrella E.S.P.</t>
  </si>
  <si>
    <t>Vereda San Fernandito</t>
  </si>
  <si>
    <t>Asociación de Usuarios del Acueducto Veredal San Fernandito E.S.P.</t>
  </si>
  <si>
    <t>Junta de Acción Comunal Vereda El Brasil - La sapera</t>
  </si>
  <si>
    <t>Junta de Acción Comunal Vereda El Brasil - La pinera</t>
  </si>
  <si>
    <t>Vereda El Cerro</t>
  </si>
  <si>
    <t>Asociación de Usuarios Acueducto El Cerro</t>
  </si>
  <si>
    <t>Vereda El Indio</t>
  </si>
  <si>
    <t>Asociación de Usuarios Acueducto El Indio</t>
  </si>
  <si>
    <t>Asociación de Usuarios Acueducto La Primavera</t>
  </si>
  <si>
    <t xml:space="preserve">Vereda La Hondura </t>
  </si>
  <si>
    <t xml:space="preserve">Junta de Acción Comunal Vereda La Hondura </t>
  </si>
  <si>
    <t xml:space="preserve">Vereda San Matias </t>
  </si>
  <si>
    <t xml:space="preserve">Junta de Acción Comunal Vereda San Matias </t>
  </si>
  <si>
    <t xml:space="preserve">Vereda Cañaveral </t>
  </si>
  <si>
    <t xml:space="preserve">Junta de Acción Comunal Vereda Cañaveral </t>
  </si>
  <si>
    <t>Santa  Elena</t>
  </si>
  <si>
    <t>Acueducto Santa Helana</t>
  </si>
  <si>
    <t>Vereda Quebradoncita</t>
  </si>
  <si>
    <t>Junta de acueducto Aguas Unidas</t>
  </si>
  <si>
    <t>Vereda La Bayadera</t>
  </si>
  <si>
    <t>Asociación de Usuarios Acueducto La Bayadera</t>
  </si>
  <si>
    <t>Guadalupe</t>
  </si>
  <si>
    <t>Vereda La Divisa</t>
  </si>
  <si>
    <t>Junta Administradora La Divisa</t>
  </si>
  <si>
    <t>Vereda Guadalupe IV</t>
  </si>
  <si>
    <t>Vereda Montañita</t>
  </si>
  <si>
    <t>Empresa de Servicios Publicos de Guadalupe S.A.S. E.S.P.-Montañita</t>
  </si>
  <si>
    <t>Vereda Candelaria</t>
  </si>
  <si>
    <t>Asociación de Usuarios del Acueducto Veredal La Candelaria</t>
  </si>
  <si>
    <t>Vereda Guanteros</t>
  </si>
  <si>
    <t>Junta Administradora Acueducto Guanteros</t>
  </si>
  <si>
    <t>Vereda El Machete</t>
  </si>
  <si>
    <t>ASOMAGUBA-El Machete</t>
  </si>
  <si>
    <t>Vereda Malabrigo</t>
  </si>
  <si>
    <t>Junta Administradora del Acueducto Malabrigo</t>
  </si>
  <si>
    <t>Vereda San Basilio Abajo</t>
  </si>
  <si>
    <t>Asociacion de Usuarios del Acueducto San Basilio Bajo</t>
  </si>
  <si>
    <t>Vereda Bramadora</t>
  </si>
  <si>
    <t>Junta Administradora El Perico Guadalupe IV-Bramadora</t>
  </si>
  <si>
    <t>Vereda Plan de Perez</t>
  </si>
  <si>
    <t>Junta Administradora de Acueducto Vereda Plan de Perez</t>
  </si>
  <si>
    <t>Vereda San Basilio Medio</t>
  </si>
  <si>
    <t>Junta Administradora del Acueducto San Basilio Medio</t>
  </si>
  <si>
    <t>Vereda Puente Acacias</t>
  </si>
  <si>
    <t>Asociacion de Usuarios del Acueducto Puente Acacias</t>
  </si>
  <si>
    <t>Vereda El Morro</t>
  </si>
  <si>
    <t>Junta Administradora Acueducto El Morro</t>
  </si>
  <si>
    <t>Vereda El Guadual</t>
  </si>
  <si>
    <t>Asociacion de Usuarios del Acueducto Veredal "Gotas de Agua Pura"-El Guadual</t>
  </si>
  <si>
    <t xml:space="preserve">Vereda El Kiosko </t>
  </si>
  <si>
    <t xml:space="preserve">Junta Administrativa de Acueducto El Kiosko </t>
  </si>
  <si>
    <t>Ituango</t>
  </si>
  <si>
    <t>Corregimiento de la Granja</t>
  </si>
  <si>
    <t>Junta Administradora Acueducto Corregimiento de la Granja</t>
  </si>
  <si>
    <t>Vereda Buena Vista</t>
  </si>
  <si>
    <t>Junta Administradora Acueducto Multiveredal Paloblanco - Buena Vista</t>
  </si>
  <si>
    <t>Vereda La Hundida</t>
  </si>
  <si>
    <t>Junta Administradora Acueducto Multiveredal Paloblanco - La Hundida</t>
  </si>
  <si>
    <t>Vereda Guacharaquero</t>
  </si>
  <si>
    <t>Junta Administradora Acueducto Guacharaquero - La Honda Predio Carlos Taborda</t>
  </si>
  <si>
    <t>Junta Administradora Acueducto Guacharaquero-Arenales</t>
  </si>
  <si>
    <t>Junta de Acción Comunal  Santa Rita - La Hermosa</t>
  </si>
  <si>
    <t>Junta de Acción Comunal  Santa Rita-Arenales</t>
  </si>
  <si>
    <t>Corregimiento El Aro</t>
  </si>
  <si>
    <t>Junta de Acción Comunal  Corregimiento El Aro</t>
  </si>
  <si>
    <t>Junta de Acción Comunal  Santa Rita-Pueblo Nuevo</t>
  </si>
  <si>
    <t>Vereda Santa Lucia</t>
  </si>
  <si>
    <t>Junta de Acción Comunal Santa Lucia</t>
  </si>
  <si>
    <t>Vereda Santa Ana</t>
  </si>
  <si>
    <t>Junta de Acción Comunal  Santa Ana</t>
  </si>
  <si>
    <t>Vereda Pascuita</t>
  </si>
  <si>
    <t>Junta de Acción Comunal Pascuita- Pascuita</t>
  </si>
  <si>
    <t>Vereda Palmichal</t>
  </si>
  <si>
    <t>Junta de Acción Comunal Pascuita-  Palmichal</t>
  </si>
  <si>
    <t>Vereda Las Agüitas</t>
  </si>
  <si>
    <t>Junta de Acción Comunal Pascuita- Las Agüitas</t>
  </si>
  <si>
    <t>Vereda Candelaria Alta</t>
  </si>
  <si>
    <t>Junta Administradora Acueducto de La Candelaria Alta</t>
  </si>
  <si>
    <t>Vereda Brisas</t>
  </si>
  <si>
    <t>Junta Administradora de Acueducto Vereda Brisas</t>
  </si>
  <si>
    <t>Vereda El Cedral</t>
  </si>
  <si>
    <t>Junta Administradora de Acueducto El Cedral</t>
  </si>
  <si>
    <t>Vereda El Tejar</t>
  </si>
  <si>
    <t>Junta Administradora de Acueducto Vereda El Tejar</t>
  </si>
  <si>
    <t>Vereda La Miranda</t>
  </si>
  <si>
    <t>Junta de Administradora de Acueducto La Miranda</t>
  </si>
  <si>
    <t>Vereda Candelaria Baja</t>
  </si>
  <si>
    <t>Junta Administradora de Acueducto Candelaria Baja</t>
  </si>
  <si>
    <t>Vereda Chontaduro</t>
  </si>
  <si>
    <t>Junta Administradora Acueducto Multiveredal Chontaduro-Chontaduro</t>
  </si>
  <si>
    <t>Vereda Bajo Ingles</t>
  </si>
  <si>
    <t>Junta Administradora de Acueducto Vereda Bajo Ingles</t>
  </si>
  <si>
    <t>Vereda La Georgia</t>
  </si>
  <si>
    <t>Junta Administradora de Acueducto La Georgia-El Quibral</t>
  </si>
  <si>
    <t>Vereda El Calvario</t>
  </si>
  <si>
    <t>Junta Administradora de Acueducto La Georgia-El Calvario</t>
  </si>
  <si>
    <t>Vereda La Florida</t>
  </si>
  <si>
    <t xml:space="preserve">Junta de Acción Comunal El Tinto La Florida-La Florida </t>
  </si>
  <si>
    <t>Vereda El Tinto La Florida</t>
  </si>
  <si>
    <t>Junta de Acción Comunal El Porvenir-El Tinto La Florida</t>
  </si>
  <si>
    <t>Vereda Paloblanco</t>
  </si>
  <si>
    <t>Junta Administradora Acueducto Multiveredal Paloblanco - Paloblanco</t>
  </si>
  <si>
    <t>Vereda La Honda</t>
  </si>
  <si>
    <t>Junta Administradora Acueducto  La Honda</t>
  </si>
  <si>
    <t>Vereda Las Arañas</t>
  </si>
  <si>
    <t>Junta de Acción Comunal Las Arañas</t>
  </si>
  <si>
    <t>Vereda Las Cuatro</t>
  </si>
  <si>
    <t>Junta Administradora de Acueducto Vereda Las Cuatro</t>
  </si>
  <si>
    <t>Vereda Pio X-Filo del Tejar y La Fondita</t>
  </si>
  <si>
    <t>Junta Administradora Acueducto Vereda Pio XFilo del Tejar y La Fondita</t>
  </si>
  <si>
    <t>Sector Requintadero</t>
  </si>
  <si>
    <t>Junta Administradora Acueducto de Requintadero</t>
  </si>
  <si>
    <t>Vereda Murrapal</t>
  </si>
  <si>
    <t>Junta Administradora Acueducto Multiveredal Chontaduro - Murrapal</t>
  </si>
  <si>
    <t>Vereda Cenizas</t>
  </si>
  <si>
    <t>Junta Administradora Acueducto Multiveredal Chontaduro - Cenizas</t>
  </si>
  <si>
    <t>Vereda Pio X-Vuelta de la Campana y Las Chambas</t>
  </si>
  <si>
    <t>Junta Administradora Acueducto Vereda Pio X-Vuelta de la Campana y Las Chambas</t>
  </si>
  <si>
    <t xml:space="preserve">Junta de Acción Comunal La Georgia-Las Aguilas </t>
  </si>
  <si>
    <t>San Andrés de Cuerquia</t>
  </si>
  <si>
    <t>Vereda Loma Grande</t>
  </si>
  <si>
    <t>Junta de Acción Comunal Vereda Loma Grande</t>
  </si>
  <si>
    <t>Vereda Alto Seco</t>
  </si>
  <si>
    <t>Junta de Acción Comunal Vereda Alto Seco</t>
  </si>
  <si>
    <t>Junta de Acción Comunal Vereda El Morro</t>
  </si>
  <si>
    <t>Vereda Media Loma</t>
  </si>
  <si>
    <t>Junta de Acción Comunal Vereda Media Loma</t>
  </si>
  <si>
    <t>Vereda Santa Gertrudis</t>
  </si>
  <si>
    <t>Junta de Acción Comunal Vereda Santa Gertrudis</t>
  </si>
  <si>
    <t>Vereda San Miguel</t>
  </si>
  <si>
    <t>Junta de Acción Comunal Vereda San Miguel</t>
  </si>
  <si>
    <t>Junta de Acción Comunal Vereda Travesias</t>
  </si>
  <si>
    <t>Vereda La Cienaga</t>
  </si>
  <si>
    <t>Junta de Acción Comunal Vereda Cienaga</t>
  </si>
  <si>
    <t>Vereda Cruces</t>
  </si>
  <si>
    <t>Junta de Acción Comunal Vereda Cruces</t>
  </si>
  <si>
    <t>Vereda Cordillera</t>
  </si>
  <si>
    <t>Junta de Acción Comunal Vereda La Cordillera</t>
  </si>
  <si>
    <t>Vereda San Antonio</t>
  </si>
  <si>
    <t>Junta de Acción Comunal Vereda San Antonio</t>
  </si>
  <si>
    <t>Vereda Loma del Indio</t>
  </si>
  <si>
    <t>Junta de Acción Comunal Vereda Loma del Indio</t>
  </si>
  <si>
    <t>Vereda Montebello</t>
  </si>
  <si>
    <t>Junta de Acción Comunal Vereda Montebello</t>
  </si>
  <si>
    <t>Vereda El Bujio</t>
  </si>
  <si>
    <t>Junta de Acción Comunal Vereda El Bujio</t>
  </si>
  <si>
    <t xml:space="preserve"> Vereda El Mico</t>
  </si>
  <si>
    <t>Junta de Acción Comunal Vereda Tabor-El Mico</t>
  </si>
  <si>
    <t xml:space="preserve"> Vereda Cañadusalez</t>
  </si>
  <si>
    <t>Junta de Acción Comunal Vereda Cañaduzales</t>
  </si>
  <si>
    <t>Vereda Vereda Lejia</t>
  </si>
  <si>
    <t>Junta de Acción Comunal Vereda La Lejia</t>
  </si>
  <si>
    <t>Llanadas</t>
  </si>
  <si>
    <t>Junta de Accion Comunal Llanadas</t>
  </si>
  <si>
    <t>San José de La Montaña</t>
  </si>
  <si>
    <t>Junta de Acción Comunal Potrerito</t>
  </si>
  <si>
    <t>Vereda El Caribe</t>
  </si>
  <si>
    <t>Asociación de Usuarios Manantiales La Arabia</t>
  </si>
  <si>
    <t>Vereda Camburé</t>
  </si>
  <si>
    <t>Junta de Acción Comunal Camburé</t>
  </si>
  <si>
    <t>Vereda San Juan</t>
  </si>
  <si>
    <t>Junta Administradora Acueducto San Juan</t>
  </si>
  <si>
    <t>San Pedro de los Milagros</t>
  </si>
  <si>
    <t>Vereda La Pulgarina</t>
  </si>
  <si>
    <t>Asociacion de Usuarios Acueducto de la Vereda La Pulgarina (ASOPUL)</t>
  </si>
  <si>
    <t>Vereda Alto De Medina</t>
  </si>
  <si>
    <t>Asociacion de Usuarios del Acueducto Alto de Medina</t>
  </si>
  <si>
    <t>Asociacion de Usuarios del Acueducto de las Veredas Espiritu Santo, Pantanillo (ASUAVEP)</t>
  </si>
  <si>
    <t>Vereda Montefrio</t>
  </si>
  <si>
    <t>Asociacion de Usuarios del Acueducto Multiveredal Montefrio-Montefrio</t>
  </si>
  <si>
    <t>Vereda San Francisco</t>
  </si>
  <si>
    <t>Junta Administradora del Acueducto San Francisco-ACUASFRAN</t>
  </si>
  <si>
    <t>Vereda Monterredondo</t>
  </si>
  <si>
    <t>Acueducto de Usuarios Del Acueducto Veredas Monterredondo Alto Del Ingenio</t>
  </si>
  <si>
    <t>Vereda La Maria</t>
  </si>
  <si>
    <t>Asociacion de Usuarios del Acueducto San Juan La Maria (ASOJUMARIA)-La Maria</t>
  </si>
  <si>
    <t>Vereda La Cuchilla</t>
  </si>
  <si>
    <t>Asociacion de Usuarios Junta Administradora Acueducto La Cuchilla San Pedro</t>
  </si>
  <si>
    <t>Vereda  Ovejas</t>
  </si>
  <si>
    <t>Asociación de Usuarios del Acueducto de Ovejas (AACO)</t>
  </si>
  <si>
    <t>Vereda La Empalizada</t>
  </si>
  <si>
    <t>Acueducto La Empalizada</t>
  </si>
  <si>
    <t>Vereda La Lana</t>
  </si>
  <si>
    <t>Asociación de Usuarios del Acueducto La Lana</t>
  </si>
  <si>
    <t>Asociación de Usuarios del Acueducto La Palma</t>
  </si>
  <si>
    <t xml:space="preserve">Vereda La Clarita </t>
  </si>
  <si>
    <t>Asociacion de Usuarios del Acueducto de la Vereda Buenos Aires</t>
  </si>
  <si>
    <t>Asociacion de Usuarios del Acueducto San Juan La Maria (ASOJUMARIA)-San Juan</t>
  </si>
  <si>
    <t>Vereda Santa Bárbara 2</t>
  </si>
  <si>
    <t>Acueducto Santa Bárbara 2</t>
  </si>
  <si>
    <t>Santa Rosa de Osos</t>
  </si>
  <si>
    <t>Vereda San Jose la Ahumada</t>
  </si>
  <si>
    <t>Asociacion de Usuarios Acueducto ACUESANA -San Jose la Ahumada</t>
  </si>
  <si>
    <t>Corregimiento  San Pablo</t>
  </si>
  <si>
    <t>Asociación de Usuarios del Acueducto y Alcantarillado de San Pablo</t>
  </si>
  <si>
    <t xml:space="preserve">Vereda Santa Ana </t>
  </si>
  <si>
    <t xml:space="preserve">Asociación de Usuarios del Acueducto Multiveredal AMORSSAN- Santa Ana </t>
  </si>
  <si>
    <t>Corregimiento  San Isidro</t>
  </si>
  <si>
    <t xml:space="preserve">Asociación de Usuarios del Acueducto San Isidro </t>
  </si>
  <si>
    <t>Corregimiento Aragón</t>
  </si>
  <si>
    <t xml:space="preserve">Junta Administradora Acueducto Aragon </t>
  </si>
  <si>
    <t xml:space="preserve">Vereda Pontezuela </t>
  </si>
  <si>
    <t>Asociacion de Usuarios Acuadueducto Multiveredal Pontezuela</t>
  </si>
  <si>
    <t>Vereda La Lomita</t>
  </si>
  <si>
    <t>Asociacion de Socios del Acueducto Vereda la Lomita, corregimiento San Pablo, municipio de Santta Rosa de Osos, Departamento de Antioquia</t>
  </si>
  <si>
    <t>Corregimiento  Hoyorrico</t>
  </si>
  <si>
    <t>Acueducto Multiveredal Acuerrico-Hoyo Rico</t>
  </si>
  <si>
    <t xml:space="preserve">Acueducto Multiveredal Acuerrico-San Francisco </t>
  </si>
  <si>
    <t>Vereda El Chaquiro</t>
  </si>
  <si>
    <t xml:space="preserve">Aociacion de Usuarios Acueducto El Chaquiro </t>
  </si>
  <si>
    <t xml:space="preserve">Vereda La Piedra </t>
  </si>
  <si>
    <t xml:space="preserve">Asociacion de Usuarios Acueducto La Piedra </t>
  </si>
  <si>
    <t>Vereda Minavieja</t>
  </si>
  <si>
    <t>Asociacion de Usuarios Acueducto El Titan</t>
  </si>
  <si>
    <t>Vereda Ahitoncito</t>
  </si>
  <si>
    <t xml:space="preserve">Junta Administradora Acueducto Ahitoncito </t>
  </si>
  <si>
    <t>Vereda El Vergel</t>
  </si>
  <si>
    <t xml:space="preserve">Asociación Acueducto Remanso de Paz de La Vereda El Vergel </t>
  </si>
  <si>
    <t>Vereda Orobajo</t>
  </si>
  <si>
    <t>Asociación de Usuarios del Acueducto Multiveredal AMORSSAN-Orobajo Santa Ines</t>
  </si>
  <si>
    <t xml:space="preserve">Vereda Los Salados  </t>
  </si>
  <si>
    <t xml:space="preserve">Asociación de Usuarios del Acueducto Multiveredal AMORSSAN-Los Salados  </t>
  </si>
  <si>
    <t>Asociación de Usuarios del Acueducto Multiveredal AMORSSAN-La Muñoz</t>
  </si>
  <si>
    <t>Corregimiento Riogrande</t>
  </si>
  <si>
    <t>Asociación de Socios Acueducto y Alcantarillado Corregimiento de Riogrande-ASAACOR</t>
  </si>
  <si>
    <t>Vereda Orobajo -  Riogrande</t>
  </si>
  <si>
    <t>Asociación de Usuarios del Acueducto Multiveredal AMORSSAN-Riogrande</t>
  </si>
  <si>
    <t>Asociacion de Usuarios Acueducto Veredal La Clara-Acuaclara</t>
  </si>
  <si>
    <t>Vereda El Caney</t>
  </si>
  <si>
    <t>Asociación de Usuarios del Acueducto El Caney</t>
  </si>
  <si>
    <t>Vereda El Llano</t>
  </si>
  <si>
    <t>Asociación de Usuarios Acueducto Allachí-El Llano</t>
  </si>
  <si>
    <t>Vereda Chilimaco</t>
  </si>
  <si>
    <t>Asociación de Usuarios Acueducto Allachí-Chilimaco</t>
  </si>
  <si>
    <t>Vereda Salamina</t>
  </si>
  <si>
    <t>Asociación de Usuarios del Acueducto La Pava Salamina -Salamina</t>
  </si>
  <si>
    <t>Vereda La Pava</t>
  </si>
  <si>
    <t>Asociación de Usuarios del Acueducto La Pava Salamina -La Pava</t>
  </si>
  <si>
    <t>Junta Administradora Acueducto Fronteras-Montefrio</t>
  </si>
  <si>
    <t>Vereda Barrancas</t>
  </si>
  <si>
    <t>Junta Administradora Acueducto Fronteras-Barrancas</t>
  </si>
  <si>
    <t>Acueducto Multiveredal Acuerrico-La Cejita</t>
  </si>
  <si>
    <t>Vereda La Cabaña</t>
  </si>
  <si>
    <t>Acueducto Multiveredal Acuerrico-La Cabaña</t>
  </si>
  <si>
    <t>Vereda Malambo</t>
  </si>
  <si>
    <t>Acueductos y Alcantarillados Sostenibles S.A. ( A.A.S.S.A.)</t>
  </si>
  <si>
    <t>Toledo</t>
  </si>
  <si>
    <t xml:space="preserve">Vereda Buenavista </t>
  </si>
  <si>
    <t>Unidad de Servicios Publicos Domiciliarios E.S.P. del Municipio de Toledo -Vereda Buenavista</t>
  </si>
  <si>
    <t>Vereda Miraflores</t>
  </si>
  <si>
    <t>Junta de Acción Comunal de Miraflores</t>
  </si>
  <si>
    <t xml:space="preserve">Junta de Acción Comunal Vereda Barrancas </t>
  </si>
  <si>
    <t>Vereda Brugo</t>
  </si>
  <si>
    <t>Juntade Acuedcuto Vereda de Brugo</t>
  </si>
  <si>
    <t xml:space="preserve">Corregimiento del Valle </t>
  </si>
  <si>
    <t>Unidad de Servicios Publicos Domiciliarios E.S.P. del Municipio de Toledo-Corregimiento del Valle de Toledo</t>
  </si>
  <si>
    <t>Vereda El Cantaro</t>
  </si>
  <si>
    <t>Junta de Acción Comunal Vereda El Cantaro</t>
  </si>
  <si>
    <t>Vereda Biogui</t>
  </si>
  <si>
    <t>Junta de Acuedcuto Vereda Biogui</t>
  </si>
  <si>
    <t>Helechales</t>
  </si>
  <si>
    <t xml:space="preserve">Junta de Acción Comunal Vereda Helechales </t>
  </si>
  <si>
    <t>Unidad de Servicios Publicos Domiciliarios E.S.P. del Municipio de Toledo -Vereda Guayabal</t>
  </si>
  <si>
    <t xml:space="preserve">Vereda Florida </t>
  </si>
  <si>
    <t xml:space="preserve">Junta de Acueducto  Vereda Florida </t>
  </si>
  <si>
    <t>Vereda Taque</t>
  </si>
  <si>
    <t>Junta de Acuedcuto Vereda Taque</t>
  </si>
  <si>
    <t>La Linda</t>
  </si>
  <si>
    <t>Unidad de Servicios Publicos Domiciliarios E.S.P. del Municipio de Toledo -Verda La Linda</t>
  </si>
  <si>
    <t>Valdivia</t>
  </si>
  <si>
    <t>Vereda El Quince</t>
  </si>
  <si>
    <t>Junta de Acción Comunal El Quince</t>
  </si>
  <si>
    <t>Vereda El Nevado</t>
  </si>
  <si>
    <t>Junta de Acción Comunal El Nevado</t>
  </si>
  <si>
    <t>Vereda La Habana</t>
  </si>
  <si>
    <t>Junta de Acción Comunal Caracoli-La Habana</t>
  </si>
  <si>
    <t>Vereda Palomas</t>
  </si>
  <si>
    <t>Junta de Acción Comunal Palomas</t>
  </si>
  <si>
    <t>Vereda Puerto Raudal</t>
  </si>
  <si>
    <t>Junta de Acción Comunal Puerto Raudal</t>
  </si>
  <si>
    <t>Corregimiento Puerto Valdivia</t>
  </si>
  <si>
    <t>Junta de Acción Comunal Puerto Valdivia</t>
  </si>
  <si>
    <t>Corregimiento Raudal</t>
  </si>
  <si>
    <t>Junta de Acción Comunal Raudal</t>
  </si>
  <si>
    <t>Vereda Zorras</t>
  </si>
  <si>
    <t>Junta de Acción Comunal Buenos Aires</t>
  </si>
  <si>
    <t>Yarumal</t>
  </si>
  <si>
    <t>Corregimiento Llanos de Cuiva</t>
  </si>
  <si>
    <t>ASPROLLAC-Corregimiento Llanos de Cuiva</t>
  </si>
  <si>
    <t>Vereda Jose Maria Cordoba</t>
  </si>
  <si>
    <t>Junta Administradora del Acueducto Jose Maria Cordoba</t>
  </si>
  <si>
    <t>Vereda  Las Cruces</t>
  </si>
  <si>
    <t>Junta Administradora Acueducto Las Cruces</t>
  </si>
  <si>
    <t>Vereda Mina Vieja</t>
  </si>
  <si>
    <t>Junta del Acción Comunal Mina Vieja</t>
  </si>
  <si>
    <t>Corregimiento Cedeño</t>
  </si>
  <si>
    <t>Asociación del Usuraios Acueducto Cedeño Asouace</t>
  </si>
  <si>
    <t>Corregimiento Ochali</t>
  </si>
  <si>
    <t>Junta Administardora del Acueducto Ochali</t>
  </si>
  <si>
    <t>Corregimiento El Cedro</t>
  </si>
  <si>
    <t>Junta Administardora del Acueducto El Cedro</t>
  </si>
  <si>
    <t>Vereda  La Estrella</t>
  </si>
  <si>
    <t xml:space="preserve">Junta Admnistradora del Acueduto Mallarino - La Estrella </t>
  </si>
  <si>
    <t>Corregimiento El Llano de Yarumal</t>
  </si>
  <si>
    <t>Junta Administardora del Acueducto El Llano de Yarumal</t>
  </si>
  <si>
    <t>Corregimiento El Pueblito</t>
  </si>
  <si>
    <t>Junta Administradora del Acueducto El Pueblito</t>
  </si>
  <si>
    <t>Vereda  Chorros Blancos Abajo</t>
  </si>
  <si>
    <t>Junta Administradora del Acueducto Chorros Blancos Abajo</t>
  </si>
  <si>
    <t xml:space="preserve">Batallón de Instrucción de entrenamiento reentrenamiento Biter No 4- Llanos de Cuivá </t>
  </si>
  <si>
    <t>Empresa de Servicios Públicos Domiciliarios Serviaraucarias SAS ESP</t>
  </si>
  <si>
    <t>Resumen/ Nivel de Riesgo</t>
  </si>
  <si>
    <t xml:space="preserve">Sopetran </t>
  </si>
  <si>
    <t>Vereda Montegrande</t>
  </si>
  <si>
    <t>Junta Administradora del Acueducto Guataqui Montegrande</t>
  </si>
  <si>
    <t>Vereda La Aguada Montegrande</t>
  </si>
  <si>
    <t>Asociación de Usuarios del Acueducto El Pedrero La Aguada Montegrande</t>
  </si>
  <si>
    <t>Vereda Morron</t>
  </si>
  <si>
    <t xml:space="preserve">Junta Adminstradora Acueducto Vereda Morron </t>
  </si>
  <si>
    <t>Vereda Chachafruto</t>
  </si>
  <si>
    <t xml:space="preserve">Junta Administradora Acueducto Chachafruto </t>
  </si>
  <si>
    <t xml:space="preserve">Vereda Los Pomos Guayabal </t>
  </si>
  <si>
    <t xml:space="preserve">Acueducto Rural Pomos Guayabal </t>
  </si>
  <si>
    <t>Vereda La Puerta</t>
  </si>
  <si>
    <t>Junta Administradora Acueducto veredal la cangrejo S.A.E.S.P</t>
  </si>
  <si>
    <t xml:space="preserve">Vereda Juntas </t>
  </si>
  <si>
    <t xml:space="preserve">Junta Administradora Acueducto Vereda Juntas </t>
  </si>
  <si>
    <t xml:space="preserve">Vereda  palenque </t>
  </si>
  <si>
    <t xml:space="preserve">Asociación de Usuarios del Acueducto  ACUAPALENQUE Vereda Fuentes del Alto Grande </t>
  </si>
  <si>
    <t>Vereda Montires</t>
  </si>
  <si>
    <t xml:space="preserve">Junta Administradora Acueducto Vereda Montires </t>
  </si>
  <si>
    <t>Vereda El Rodeo</t>
  </si>
  <si>
    <t>Aguas Regionales E.P.M. S.A. E.S.P-Vereda El Rodeo Sabanazo -El Rodeo</t>
  </si>
  <si>
    <t>Vereda Guaymaral</t>
  </si>
  <si>
    <t xml:space="preserve">Acueducto La Vid S.A.E.S.P </t>
  </si>
  <si>
    <t>Vereda Juntas Fuente La Sucia</t>
  </si>
  <si>
    <t>Aguas de San Nicolas S.A. E.S.P.</t>
  </si>
  <si>
    <t xml:space="preserve">La Miranda </t>
  </si>
  <si>
    <t xml:space="preserve">Junta Administradora del Acueducto de La Vereda Aguas Claras- LLano de  Miranda </t>
  </si>
  <si>
    <t>Vereda Tafetanes</t>
  </si>
  <si>
    <t>Aguas Regionales E.P.M. S.A. E.S.P-Vereda Tafetnaes</t>
  </si>
  <si>
    <t>Vereda Llano de Montaña</t>
  </si>
  <si>
    <t>Aguas Regionales E.P.M. S.A. E.S.P-Vereda El Llano de Montaña</t>
  </si>
  <si>
    <t>Vereda Otrabanda</t>
  </si>
  <si>
    <t>Aguas Regionales E.P.M. S.A. E.S.P-Vereda La otra Banda</t>
  </si>
  <si>
    <t>Vereda Guaymarala</t>
  </si>
  <si>
    <t>Junta Administradora Acueducto Vereda Guaymarala</t>
  </si>
  <si>
    <t xml:space="preserve">Uramita </t>
  </si>
  <si>
    <t>Alto del Pital</t>
  </si>
  <si>
    <t>Junta de Acción Comunal Acueducto Alto del Pital</t>
  </si>
  <si>
    <t>Vereda Ambalema</t>
  </si>
  <si>
    <t>Junta de Acción Comunal Acueducto Ambalema</t>
  </si>
  <si>
    <t>Vereda El Oso</t>
  </si>
  <si>
    <t>Junta de Acción Comunal Acueducto El Oso</t>
  </si>
  <si>
    <t>Junta de Accion Comunal Vereda El Llano</t>
  </si>
  <si>
    <t>Vereda El Madero</t>
  </si>
  <si>
    <t>Junta de Accion Comunal Vereda El Madero</t>
  </si>
  <si>
    <t>Vereda El Retiro</t>
  </si>
  <si>
    <t>Junta de Accion Comunal de La Vereda El Retiro</t>
  </si>
  <si>
    <t>Vereda La Cumbre</t>
  </si>
  <si>
    <t>Junta de Accion Comunal Acueducto de La Vereda La Cumbre</t>
  </si>
  <si>
    <t>Junta de Accion Comunal Acueducto Vereda Murrapal</t>
  </si>
  <si>
    <t>Vereda Iracal</t>
  </si>
  <si>
    <t>Junta de Accion Comunal Vereda Iracal</t>
  </si>
  <si>
    <t>Vereda Monos</t>
  </si>
  <si>
    <t>Junta de Accion Comunal Acueducto Vereda Monos</t>
  </si>
  <si>
    <t>Fuera de servicio</t>
  </si>
  <si>
    <t>Junta de Accion Comunal de La Palma</t>
  </si>
  <si>
    <t>Junta Administadora  Acueducto Vereda La Meseta</t>
  </si>
  <si>
    <t>Vereda Palon</t>
  </si>
  <si>
    <t>Junta Administadora  Acueducto Vereda El Palon</t>
  </si>
  <si>
    <t>Vereda Limon Cabuyal</t>
  </si>
  <si>
    <t>Junta Administadora  Acueducto Vereda Limon Cabuyal</t>
  </si>
  <si>
    <t>Vereda Encalichada</t>
  </si>
  <si>
    <t>Junta de Accion Comunal La Encalichada</t>
  </si>
  <si>
    <t>Vereda El Pital</t>
  </si>
  <si>
    <t>Junta de Accion Comunal El Pital</t>
  </si>
  <si>
    <t>Vereda Caunce</t>
  </si>
  <si>
    <t>Junta de Accion Comunal Vereda El Caunce</t>
  </si>
  <si>
    <r>
      <t xml:space="preserve">SUBREGION: </t>
    </r>
    <r>
      <rPr>
        <sz val="14"/>
        <rFont val="Arial"/>
        <family val="2"/>
      </rPr>
      <t>OCCIDENTE</t>
    </r>
  </si>
  <si>
    <t>Abriaquí</t>
  </si>
  <si>
    <t>Vereda El Llano La Antigua</t>
  </si>
  <si>
    <t>Junta Administradora Acueducto El Llano - Vereda El Llano La Antigua</t>
  </si>
  <si>
    <t>Vereda La Timotea</t>
  </si>
  <si>
    <t>Junta de Acción Comunal La Timotea - Vereda La Timotea</t>
  </si>
  <si>
    <t>Vereda Santa Teresa</t>
  </si>
  <si>
    <t xml:space="preserve">Junta Administradora del Acueducto Santa Teresa - Vereda Santa Teresa </t>
  </si>
  <si>
    <t>Vereda Potreros 1</t>
  </si>
  <si>
    <t>Junta de Accion Comunal Potreros - Vereda Potreros 1</t>
  </si>
  <si>
    <t>Vereda Quimulá</t>
  </si>
  <si>
    <t>Junta Administra de Acueducto Quimulá - Vereda Quimulá</t>
  </si>
  <si>
    <t>Vereda El Eden</t>
  </si>
  <si>
    <t>Junta Administra de Acueducto El Eden - Vereda El Eden</t>
  </si>
  <si>
    <t>Anzá</t>
  </si>
  <si>
    <t>Vereda El Pedrero</t>
  </si>
  <si>
    <t>Asociación de Usuarios Acueducto Veredal El Pedrero</t>
  </si>
  <si>
    <t>Asociación de Usuarios Acueducto Veredal La Cejita</t>
  </si>
  <si>
    <t>Asociación de Usuarios del Acueducto Aguas Unidas de Anzá-Monterredondo</t>
  </si>
  <si>
    <t>Corregimiento de Guintar</t>
  </si>
  <si>
    <t>Asociación de Usuarios del Acueducto Corregimiento de Guintar</t>
  </si>
  <si>
    <t>Asociación de Usuarios del Acueducto Vereda La Mata</t>
  </si>
  <si>
    <t>Vereda La Quiuna</t>
  </si>
  <si>
    <t>Asociación de Usuarios del Acueducto Aguas Unidas de Anzá - La Quiuna</t>
  </si>
  <si>
    <t>Vereda Los Llanos</t>
  </si>
  <si>
    <t>Junta Administradora Acueducto Vereda Los Llanos</t>
  </si>
  <si>
    <t>Vereda Higuina</t>
  </si>
  <si>
    <t xml:space="preserve">Asociación de Usuarios del Acueducto Vereda Higuina </t>
  </si>
  <si>
    <t>Vereda El Nudillo</t>
  </si>
  <si>
    <t>Asociación de Usuarios Acueducto El Nudillo</t>
  </si>
  <si>
    <t>Vereda Vendiagujal</t>
  </si>
  <si>
    <t>Asociación de Usuarios del Acueducto Aguas Unidas de Anzá -Vendiagujal</t>
  </si>
  <si>
    <t>Asociación de Usuarios del Acueducto Aguas Unidas de Anzá -Lomitas</t>
  </si>
  <si>
    <t>Asociación de Usuarios Acueducto Veredal La Quiebra</t>
  </si>
  <si>
    <t>Vereda El Encanto</t>
  </si>
  <si>
    <t>Asociación de Usuarios Acueducto Veredal El Encanto Planta 1</t>
  </si>
  <si>
    <t>Vereda La Cordillera</t>
  </si>
  <si>
    <t>Asociación de Usuarios Acueducto Veredal La Cordillera</t>
  </si>
  <si>
    <t>Vereda La Chuscalita</t>
  </si>
  <si>
    <t>Asociación de Usuarios Acueducto Veredal La Chuscalita</t>
  </si>
  <si>
    <t>Vereda Las Travesias</t>
  </si>
  <si>
    <t>Asociación de Usuarios Acueducto Veredal Travesias</t>
  </si>
  <si>
    <t>Vereda La Choclína</t>
  </si>
  <si>
    <t>Asociación de Usuarios del Acueducto Aguas Unidas de Anzá-La Choclína</t>
  </si>
  <si>
    <t>Vereda El Gredal</t>
  </si>
  <si>
    <t>Asociación de Usuarios Acueducto Veredal El Gredal</t>
  </si>
  <si>
    <t>Asociacion de Usuarios del  Acueducto Vereda El Encanto planta 2</t>
  </si>
  <si>
    <t>Armenia</t>
  </si>
  <si>
    <t>Corregimiento La Herradura</t>
  </si>
  <si>
    <t>Acueducto Veredal La Herradura</t>
  </si>
  <si>
    <t>Vereda La Pescadora</t>
  </si>
  <si>
    <t>Acueducto Veredadal La Pescadora</t>
  </si>
  <si>
    <t>Asociación de Usuarios y Suscriptores Acueducto Vereda La Quiebra.</t>
  </si>
  <si>
    <t>Vereda La Quiebra (Sector La Cuchilla y Patio Bonito)</t>
  </si>
  <si>
    <t>Acuedcuto Veredal La  Cuchilla y Patio Bonito.</t>
  </si>
  <si>
    <t>Buriticá</t>
  </si>
  <si>
    <t>Corregimeinto de  Guarco</t>
  </si>
  <si>
    <t>Junta de Acción Comunal Corregimiento Guarco</t>
  </si>
  <si>
    <t>Corregimeinto de El Naranjo</t>
  </si>
  <si>
    <t>Junta de Acción Comunal Corregimiento El Naranjo</t>
  </si>
  <si>
    <t>Corregimeinto de la Angelina</t>
  </si>
  <si>
    <t>Junta de Acción Comunal Corregimiento de la Angelina</t>
  </si>
  <si>
    <t>Corregimeinto de Urarco</t>
  </si>
  <si>
    <t>Junta de Acción Comunal Corregimiento Urarco</t>
  </si>
  <si>
    <t>Vereda Llano Chiquito</t>
  </si>
  <si>
    <t>Junta de Acción Comunal Vereda Llano Chiquito</t>
  </si>
  <si>
    <t>Vereda Los Arados</t>
  </si>
  <si>
    <t>Junta de Acción Comunal Vereda de  los Arados</t>
  </si>
  <si>
    <t>Vereda Buenavista</t>
  </si>
  <si>
    <t>Vereda Sincierco</t>
  </si>
  <si>
    <t>Junta de Acción Comunal Vereda Sincierco</t>
  </si>
  <si>
    <t>Vereda Sopetrancito</t>
  </si>
  <si>
    <t>Junta de Acción Comunal Vereda de  Sopetrancito</t>
  </si>
  <si>
    <t>Vereda Untí</t>
  </si>
  <si>
    <t>Junta de Acción Comunal Vereda Untí</t>
  </si>
  <si>
    <t>Vereda Bubará</t>
  </si>
  <si>
    <t>Empresa de Servicios Publicos Domiciliarios de Buritica S.A.  E.S.P.-Bubara</t>
  </si>
  <si>
    <t>Vereda Siara</t>
  </si>
  <si>
    <t>Empresa de Servicios Publicos Domiciliarios de Buritica S.A.  E.S.P.-Siara</t>
  </si>
  <si>
    <t>Vereda Asomadera</t>
  </si>
  <si>
    <t>Empresa de Servicios Publicos Domiciliarios de Buritica S.A.  E.S.P.-Asomadera</t>
  </si>
  <si>
    <t>Vereda Piedragorda</t>
  </si>
  <si>
    <t>Empresa de Servicios Publicos Domiciliarios de Buritica S.A.  E.S.P.-Piedragorda</t>
  </si>
  <si>
    <t>Vereda Carauquia</t>
  </si>
  <si>
    <t>Junta de Acción Comunal Vereda Carauquia</t>
  </si>
  <si>
    <t>Vereda Chunchunco</t>
  </si>
  <si>
    <t>Junta de Acción Comunal Vereda Chunchunco</t>
  </si>
  <si>
    <t>Vereda Conejos</t>
  </si>
  <si>
    <t>Junta de Acción Comunal Vereda Conejos</t>
  </si>
  <si>
    <t>Vereda Costas</t>
  </si>
  <si>
    <t>Junta de Acción Comunal Vereda de Costas</t>
  </si>
  <si>
    <t>Vereda Alto del Obispo</t>
  </si>
  <si>
    <t>Junta de Acción Comunal Vereda Alto del Obispo</t>
  </si>
  <si>
    <t>Vereda Tabacal</t>
  </si>
  <si>
    <t>Junta de Acción Comunal Vereda Tabacal</t>
  </si>
  <si>
    <t>Vereda El León</t>
  </si>
  <si>
    <t>Junta de Acción Comunal Vereda El Leon</t>
  </si>
  <si>
    <t>Vereda Guadual</t>
  </si>
  <si>
    <t>Junta de Acción Comunal Vereda Guadual</t>
  </si>
  <si>
    <t>Vereda Higabra</t>
  </si>
  <si>
    <t>Junta de Acción Comunal Vereda Higabra</t>
  </si>
  <si>
    <t>Junta de Acción Comunal Vereda Las Brisas</t>
  </si>
  <si>
    <t>Vereda La Fragua</t>
  </si>
  <si>
    <t>Junta de Acción Comunal Vereda de la Fragua</t>
  </si>
  <si>
    <t>Junta de Acción Comunal Vereda La Palma</t>
  </si>
  <si>
    <t>Vereda La Playa</t>
  </si>
  <si>
    <t>Junta de Acción Comunal Vereda de la Playa</t>
  </si>
  <si>
    <t>Vereda La Vega</t>
  </si>
  <si>
    <t>Junta de Acción Comunal Vereda La Vega</t>
  </si>
  <si>
    <t>Junta de Acción Comunal Vereda Las Cuatro</t>
  </si>
  <si>
    <t>Vereda Mogotes</t>
  </si>
  <si>
    <t>Junta de Acción Comunal Vereda Mogotes</t>
  </si>
  <si>
    <t>Vereda Pajarito</t>
  </si>
  <si>
    <t>Junta de Acción Comunal Vereda Pajarito</t>
  </si>
  <si>
    <t>Vereda Palenque</t>
  </si>
  <si>
    <t>Junta de Acción Comunal Vereda Palenque</t>
  </si>
  <si>
    <t>Vereda Llano Grande</t>
  </si>
  <si>
    <t>Junta de Acción Comunal Vereda Llano Grande</t>
  </si>
  <si>
    <t>Vereda El Siento</t>
  </si>
  <si>
    <t>Junta de Acción Comunal Vereda El Siento</t>
  </si>
  <si>
    <t>Vereda El Guaimaro</t>
  </si>
  <si>
    <t>No tiene Junta de Accion comunal conformada</t>
  </si>
  <si>
    <t>Junta de Acción Comunal Vereda Murrapal</t>
  </si>
  <si>
    <t>Vereda Los Asientos</t>
  </si>
  <si>
    <t>Junta de Acción Comunal Vereda Los Asientos</t>
  </si>
  <si>
    <t>Caicedo</t>
  </si>
  <si>
    <t>Vereda Altavista</t>
  </si>
  <si>
    <t>Junta Administradora Acueducto Altavista</t>
  </si>
  <si>
    <t>Vereda Casanova</t>
  </si>
  <si>
    <t>Asociación de Usuarios del Acueducto Multiveredal Hato-Casanova Vereda Casanova</t>
  </si>
  <si>
    <t>Vereda Chochal</t>
  </si>
  <si>
    <t>Asociación de Usuarios del Acueducto San Juan-Chochal Vereda Chochal</t>
  </si>
  <si>
    <t>Vereda El Playon</t>
  </si>
  <si>
    <t>Asociación de Usuarios del Acueducto Multiveredal Playon-Chochal Vereda El Playón</t>
  </si>
  <si>
    <t>Vereda Asesi</t>
  </si>
  <si>
    <t>Junta Administradora Acueducto Asesi</t>
  </si>
  <si>
    <t>Vereda La Cortada</t>
  </si>
  <si>
    <t>Asociación de Usuarios del Acueducto Multiveredal Pinos-Cortada Vereda Cortada</t>
  </si>
  <si>
    <t>Vereda La Cascajala</t>
  </si>
  <si>
    <t xml:space="preserve"> Junta Administradora de Acueducto Multiveredal La Salazar- Cascajala </t>
  </si>
  <si>
    <t>Vereda La Manga</t>
  </si>
  <si>
    <t>Asociación de Usuarios del Acueducto La Manga</t>
  </si>
  <si>
    <t>Asociación de Usuarios del Acueducto El Encanto</t>
  </si>
  <si>
    <t>Vereda La Soledad</t>
  </si>
  <si>
    <t>Asociación de Usuarios del Acueducto La Soledad</t>
  </si>
  <si>
    <t>Vereda la Garcia</t>
  </si>
  <si>
    <t>Junta de Acción comunal Acueducto vereda la Garcia</t>
  </si>
  <si>
    <t>Cañasgordas</t>
  </si>
  <si>
    <t>Vereda El Alto Del Roble</t>
  </si>
  <si>
    <t>Asociación Usuarios Acueducto Multiveredal La Cristalina-El Alto Del Roble</t>
  </si>
  <si>
    <t>Vereda Caracolal</t>
  </si>
  <si>
    <t>Asociación Usuarios Acueducto Multiveredal La Cristalina-Caracolal</t>
  </si>
  <si>
    <t>Vereda El Café</t>
  </si>
  <si>
    <t>Asociación Usuarios Acueducto Multiveredal La Cristalina-El Café</t>
  </si>
  <si>
    <t>Vereda La Aldea</t>
  </si>
  <si>
    <t>Asociación Usuarios Acueducto Multiveredal La Cristalina-La Aldea</t>
  </si>
  <si>
    <t>Asociación Usuarios Acueducto Multiveredal La Cristalina-Llano Grande</t>
  </si>
  <si>
    <t>Vereda Santa Barbara</t>
  </si>
  <si>
    <t>Asociación Usuarios Acueducto Multiveredal La Cristalina-Santa Barbara</t>
  </si>
  <si>
    <t>Vereda La Aguadita</t>
  </si>
  <si>
    <t>Asociación Usuarios Acueducto Multiveredal La Cristalina-La Aguadita</t>
  </si>
  <si>
    <t>Vereda La Loma</t>
  </si>
  <si>
    <t>Asociación usuarios Acueducto Multiveredal La Cristalina-La Loma</t>
  </si>
  <si>
    <t>Vereda La Balsita</t>
  </si>
  <si>
    <t>Junta Administradora  Acueducto de La Balsita</t>
  </si>
  <si>
    <t>Junta Administradora Acueducto El Socorro</t>
  </si>
  <si>
    <t>Corregimiento Juntas de Uramita</t>
  </si>
  <si>
    <t>Junta de Acción Comunal Acueducto de Juntas de Uramita-Corregimiento Juntas de Uramita</t>
  </si>
  <si>
    <t>Vereda Alto del Roble</t>
  </si>
  <si>
    <t>Junta Administradora Acueducto Alto del Roble</t>
  </si>
  <si>
    <t>Junta Administradora Acueducto de Guadual</t>
  </si>
  <si>
    <t>Vereda San Luís del Café</t>
  </si>
  <si>
    <t>Junta de Acción Comunal Acueducto San Luis del Café</t>
  </si>
  <si>
    <t>Vereda Insor Quebrada de Minas</t>
  </si>
  <si>
    <t>Junta Administradora Vereda Buenos Aires-Parte Alta</t>
  </si>
  <si>
    <t>Vereda Los Antioqueños</t>
  </si>
  <si>
    <t>Junta Administradora Acueducto Los Antioqueños</t>
  </si>
  <si>
    <t>Corregimiento Cestillal</t>
  </si>
  <si>
    <t>Junta Administradora Acueducto Corregimiento de Cestillal-cestillal</t>
  </si>
  <si>
    <t>Vereda Los Naranjos</t>
  </si>
  <si>
    <t>Junta Administradora Acueducto Los Naranjos</t>
  </si>
  <si>
    <t>Junta Administradora Acueducto de La Manga</t>
  </si>
  <si>
    <t>Junta Administradora Acueducto El Retiro</t>
  </si>
  <si>
    <t>Vereda Cumbarrá</t>
  </si>
  <si>
    <t>Junta Administradora Acueducto de Cumbarrà</t>
  </si>
  <si>
    <t>Vereda La Curva</t>
  </si>
  <si>
    <t>Junta Administradora Acueducto de San Pascual-La Curva</t>
  </si>
  <si>
    <t>Vereda Morotó</t>
  </si>
  <si>
    <t>Junta Administradora Acueducto de Morotó</t>
  </si>
  <si>
    <t>Vereda Ciriguan</t>
  </si>
  <si>
    <t>Junta Administradora Acueducto de Ciriguan</t>
  </si>
  <si>
    <t>Corregimietno San Pascual</t>
  </si>
  <si>
    <t>Junta Administradora Acueducto de San Pascual-San Pascual</t>
  </si>
  <si>
    <t>Vereda Loma de la Alegría</t>
  </si>
  <si>
    <t>Junta Administradora Acueducto Loma de La Alegria</t>
  </si>
  <si>
    <t>Vereda Buenos aires-Parte Baja</t>
  </si>
  <si>
    <t>Junta Administradora Acueducto Buenos Aires-Parte Baja</t>
  </si>
  <si>
    <t>Vereda Buenos Aires-Parte Alta</t>
  </si>
  <si>
    <t>Junta Administradora Acueducto Buenos Aires-Parte Alta</t>
  </si>
  <si>
    <t>Vereda Juan Gomez</t>
  </si>
  <si>
    <t>Junta Administradora Acueducto Juan Gomez</t>
  </si>
  <si>
    <t>Junta Administradora Acueducto El Madero</t>
  </si>
  <si>
    <t>Vereda La Unión</t>
  </si>
  <si>
    <t>Junta Administradora Acueducto Vereda La Unión</t>
  </si>
  <si>
    <t>Vereda Menbrillal</t>
  </si>
  <si>
    <t>Junta Administradora Acueducto de Membrillal</t>
  </si>
  <si>
    <t>Asociación de Usuarios Acueducto Multiveredal La Berrionda Cestillal-Guayabal</t>
  </si>
  <si>
    <t xml:space="preserve">Vereda Uvital </t>
  </si>
  <si>
    <t>Asociación de Usuarios Acueducto Multiveredal La Berrionda Cestillal-Uvital</t>
  </si>
  <si>
    <t>Vereda La Balsa</t>
  </si>
  <si>
    <t>Junta Administradora Acueducto Vereda La Balsa</t>
  </si>
  <si>
    <t>Vereda Imantago</t>
  </si>
  <si>
    <t>Junta Administradora Acueducto Imantago</t>
  </si>
  <si>
    <t>Vereda El Canelo</t>
  </si>
  <si>
    <t>Junta Administradora Acueducto Vereda El Canelo</t>
  </si>
  <si>
    <t>Vereda El Canelito</t>
  </si>
  <si>
    <t>Junta Administradora Acueducto Vereda El Canelito</t>
  </si>
  <si>
    <t>Vereda Media Cuesta</t>
  </si>
  <si>
    <t>Vereda Paso Arriba</t>
  </si>
  <si>
    <t>Junta Administradora Acueducto de Paso Arriba</t>
  </si>
  <si>
    <t>Vereda El Paso</t>
  </si>
  <si>
    <t>Junta Administradora Vereda El Paso</t>
  </si>
  <si>
    <t>Vereda Botija Arriba</t>
  </si>
  <si>
    <t xml:space="preserve">Asociación de Usuarios Acueducto Multiveredal La Berrionda Cestillal-Botija Arriba </t>
  </si>
  <si>
    <t>Vereda Botija Abajo</t>
  </si>
  <si>
    <t xml:space="preserve">Asociación de Usuarios Acueducto Multiveredal Cestillal-Botija Abajo </t>
  </si>
  <si>
    <t>Asociación de Usuarios Acueducto Multiveredal La Berrionda Cestillal-La Quiebra</t>
  </si>
  <si>
    <t>Vereda Santo Cristo</t>
  </si>
  <si>
    <t>Asociación de Usuarios Acueducto Multiveredal La Berrionda Cestillal-Santo Cristo</t>
  </si>
  <si>
    <t>Vereda Naranjal</t>
  </si>
  <si>
    <t>Asociación de Usuarios Acueducto Multiveredal Cestillal-Naranjal</t>
  </si>
  <si>
    <t>Junta Administradora Acueducto La Aguada</t>
  </si>
  <si>
    <t>Vereda Apucarco</t>
  </si>
  <si>
    <t>Junta Administradora Acueducto Apucarco-Apucarco</t>
  </si>
  <si>
    <t>Vereda Bellavista</t>
  </si>
  <si>
    <t>Asociación de Usuarios Acueducto Multiveredal La Cristalina-Bellavista</t>
  </si>
  <si>
    <t>Dabeiba</t>
  </si>
  <si>
    <t>Vereda Armenia</t>
  </si>
  <si>
    <t>Junta de Acción Comunal Vereda Armenia</t>
  </si>
  <si>
    <t>Vereda La Falda</t>
  </si>
  <si>
    <t>Junta de Acción Comunal Vereda La Falda</t>
  </si>
  <si>
    <t xml:space="preserve"> Vereda Carrá</t>
  </si>
  <si>
    <t>Junta de Acción Comunal Vereda Carrá</t>
  </si>
  <si>
    <t xml:space="preserve">Vereda  Lopia </t>
  </si>
  <si>
    <t>Junta de Acción Comunal Vereda  Lopia</t>
  </si>
  <si>
    <t xml:space="preserve">Vereda  Anta </t>
  </si>
  <si>
    <t>Junta de Acción Comunal Vereda lopia-  Anta</t>
  </si>
  <si>
    <t>Vereda Dabeiba Viejo</t>
  </si>
  <si>
    <t>Junta de Acción Comunal vereda El Mohan - Dabeiba Viejo</t>
  </si>
  <si>
    <t>Vereda Pegado</t>
  </si>
  <si>
    <t>Junta de Acción Comunal Vereda Pegadó</t>
  </si>
  <si>
    <t>Vereda Llanogrande Chimiado</t>
  </si>
  <si>
    <t>Junta de Acción Comunal Vereda Llanogrande Chimiado</t>
  </si>
  <si>
    <t>Vereda Llano  de Cruces</t>
  </si>
  <si>
    <t>Junta de Acción Comunal Vereda Llano de Cruces</t>
  </si>
  <si>
    <t>Corregimiento Cruces de Urama</t>
  </si>
  <si>
    <t xml:space="preserve">Junta de Acción Comunal vereda llano de cruces-Corregimiento Cruces </t>
  </si>
  <si>
    <t>Corregimiento San José de Urama</t>
  </si>
  <si>
    <t>Junta de Acción Comunal Corregimiento San José de Urama</t>
  </si>
  <si>
    <t>Corremiento Camparrusia</t>
  </si>
  <si>
    <t>Junta de Acción Comunal Corremiento Camparrusia</t>
  </si>
  <si>
    <t xml:space="preserve">Vereda La Florida </t>
  </si>
  <si>
    <t>Junta de Accion Comunal  vereda La Florida</t>
  </si>
  <si>
    <t>Vereda El Encierro</t>
  </si>
  <si>
    <t>Junta de Accion Comunal vereda  El Encierro</t>
  </si>
  <si>
    <t>Vereda Chever</t>
  </si>
  <si>
    <t xml:space="preserve">Junta de Accion Comunal Vereda Chever  </t>
  </si>
  <si>
    <t>Vereda  Dabeiba Viejo(Indigena)</t>
  </si>
  <si>
    <t>Comunidad Indigena Dabeiba Viejo</t>
  </si>
  <si>
    <t>Vereda Culantrillales</t>
  </si>
  <si>
    <t>Junta de Accion Comunal Culantrillales</t>
  </si>
  <si>
    <t>Vereda Dabeiba viejo Coco Guayabito</t>
  </si>
  <si>
    <t>Junta de Acción Comunal Dabeiba Viejo-Coco Guayabito</t>
  </si>
  <si>
    <t>Vereda El Mohan</t>
  </si>
  <si>
    <t>Junata de Accion Comunal El Mohan</t>
  </si>
  <si>
    <t>Vereda El Plan</t>
  </si>
  <si>
    <t>Junta de Accion Comunal El Plan</t>
  </si>
  <si>
    <t>Vereda Betania</t>
  </si>
  <si>
    <t>Junta de Accion Comunal Betania- Puente Nuevo</t>
  </si>
  <si>
    <t>Vereda Antado sector El Rodeo</t>
  </si>
  <si>
    <t>Junta de Accion Comunal Antado-El Rodeo</t>
  </si>
  <si>
    <t>Junta de Accion Comunal Los Naranjos</t>
  </si>
  <si>
    <t>Vereda Caracolon El Paraiso</t>
  </si>
  <si>
    <t xml:space="preserve">Asociación Vida y Trabajo La Balsita Caracolon </t>
  </si>
  <si>
    <t>Ebéjico</t>
  </si>
  <si>
    <t xml:space="preserve">Corregimiento Guayabal </t>
  </si>
  <si>
    <t>Asociación de Usuarios del Acueducto Multiveredal del Municipio de Ebejico-Guayabal</t>
  </si>
  <si>
    <t>Vereda Filo San Jose</t>
  </si>
  <si>
    <t>Asociación de Usuarios del Acueducto Multiveredal del Municipio de Ebejico-Filo San José</t>
  </si>
  <si>
    <t>Asociación de Usuarios del Acueducto Multiveredal del Municipio de Ebejico-La Quiebra</t>
  </si>
  <si>
    <t>Vereda Blanquizal</t>
  </si>
  <si>
    <t>Asociación de Usuarios del Acueducto Multiveredal del Municipio de Ebejico-Blanquizal</t>
  </si>
  <si>
    <t>Vereda Campo Alegre</t>
  </si>
  <si>
    <t>Asociación de Usuarios del Acueducto Multiveredal del Municipio de Ebejico-Campo Alegre</t>
  </si>
  <si>
    <t>Asociación de Usuarios del Acueducto Multiveredal del Municipio de Ebejico-El Retiro</t>
  </si>
  <si>
    <t>Vereda Las Coles</t>
  </si>
  <si>
    <t>Asociación de Usuarios del Acueducto Multiveredal del Municipio de Ebejico-Alto de Las Coles</t>
  </si>
  <si>
    <t>Vereda Santander</t>
  </si>
  <si>
    <t>Asociación de Usuarios del Acueducto Multiveredal del Municipio de Ebejico-Santander</t>
  </si>
  <si>
    <t>Vereda La Renta</t>
  </si>
  <si>
    <t>Asociación de Usuarios del Acueducto Multiveredal del Municipio de Ebejico-La Renta</t>
  </si>
  <si>
    <t>Corregimiento El Brasil</t>
  </si>
  <si>
    <t>Asociación de Suscriptores o Usuarios del Servicio de Acueducto del Corregimiento El Brasil-La Gramala</t>
  </si>
  <si>
    <t>Vereda Alto El Brasil</t>
  </si>
  <si>
    <t>Asociación de Suscriptores o Usuarios del Servicio de Acueducto del Corregimiento El Brasil-Alto El Brasil</t>
  </si>
  <si>
    <t>Vereda Falda de la Suiza</t>
  </si>
  <si>
    <t>Asociación de Suscriptores o Usuarios del Servicio de Acueducto del Corregimiento El Brasil-La Suiza</t>
  </si>
  <si>
    <t>Vereda Los Pomos</t>
  </si>
  <si>
    <t>Asociación de Suscriptores o Usuarios del Servicio de Acueducto del Corregimiento El Brasil-Los Pomos</t>
  </si>
  <si>
    <t>Vereda La Esmeralda</t>
  </si>
  <si>
    <t>Junta Administradora Acueducto La Esmeralda</t>
  </si>
  <si>
    <t>Corregimiento La Clara</t>
  </si>
  <si>
    <t>Asociación Usuarios Acueducto ASUCLARA-Corregimiento La Clara</t>
  </si>
  <si>
    <t>Vereda  Arenales</t>
  </si>
  <si>
    <t>Asociación Usuarios Acueducto ASUCLARA-Arenales</t>
  </si>
  <si>
    <t>Asociación Usuarios Acueducto ASUCLARA-Murrapal</t>
  </si>
  <si>
    <t>Vereda Llano Santa Barbara</t>
  </si>
  <si>
    <t>Asociación Usuarios Acueducto ASUCLARA-Llano Santa Barbara</t>
  </si>
  <si>
    <t>Junta Administradora Acueducto-El Socorro</t>
  </si>
  <si>
    <t>Vereda Fátima</t>
  </si>
  <si>
    <t>Junta Administradora Acueducto-Fátima</t>
  </si>
  <si>
    <t xml:space="preserve">Vereda Nariño </t>
  </si>
  <si>
    <t xml:space="preserve">Junta Administradora Acueducto-Nariño </t>
  </si>
  <si>
    <t>Vereda El Zarzal</t>
  </si>
  <si>
    <t>Junta Administradora del Servicio de Acueducto de La Vereda El Zarzal</t>
  </si>
  <si>
    <t>Vereda El Cedro</t>
  </si>
  <si>
    <t>Junta Administradora Acueducto El Cedro</t>
  </si>
  <si>
    <t>Vereda Comunidad</t>
  </si>
  <si>
    <t>Asociación de Usuarios Acueducto Vereda Comunidad</t>
  </si>
  <si>
    <t>Vereda Chachafrutal</t>
  </si>
  <si>
    <t>Asociación Usuarios Acueducto Multiveredal Tres Montañas Chachafrutal</t>
  </si>
  <si>
    <t xml:space="preserve">Vereda  El Bosque </t>
  </si>
  <si>
    <t>Asociación Usuarios Acueducto Multiveredal  Tres Montañas  El Bosque</t>
  </si>
  <si>
    <t>Vereda Quirimará Placitas</t>
  </si>
  <si>
    <t>Junta Administradora Acueducto Quimara-Placitas</t>
  </si>
  <si>
    <t>Vereda Quirimará Rodeo</t>
  </si>
  <si>
    <t>Junta Administradora Acueducto Quimara - Rodeo</t>
  </si>
  <si>
    <t>Vereda Filo de las Arboledas</t>
  </si>
  <si>
    <t>Junta Administradora Acueducto-Vereda Filo de las Arboledas</t>
  </si>
  <si>
    <t xml:space="preserve">Corregimiento Sevilla </t>
  </si>
  <si>
    <t>Frontino</t>
  </si>
  <si>
    <t>Vereda Nobogá</t>
  </si>
  <si>
    <t>Junta Administradora de Acueducto Nobogá</t>
  </si>
  <si>
    <t>Vereda Cabritas</t>
  </si>
  <si>
    <t>Junta Administradora de Acueducto Cabritas</t>
  </si>
  <si>
    <t>Vereda  Madre Laura</t>
  </si>
  <si>
    <t>Junta de Accion Comunal Acueducto Multiveredal Piedras Blanquitas - Madre Laura</t>
  </si>
  <si>
    <t xml:space="preserve">Junta de Accion Comunal Acueducto Multiveredal Piedras Blanquitas - El Paso </t>
  </si>
  <si>
    <t>Vereda Chuscal de Musinga</t>
  </si>
  <si>
    <t>Junta de Acción Comunal Acueducto Chuscal de Musinga</t>
  </si>
  <si>
    <t>Junta Administradora Multiveredal Chontaduro, La Quiebra-Chontaduro</t>
  </si>
  <si>
    <t>Vereda Nobogacita</t>
  </si>
  <si>
    <t>Junta Administradora Acueducto Nobogacita</t>
  </si>
  <si>
    <t>Vereda San Lázaro</t>
  </si>
  <si>
    <t>Junta de Acción Comunal Acueducto San Lázaro</t>
  </si>
  <si>
    <t>Vereda El Rayo</t>
  </si>
  <si>
    <t>Junta Administradora de Acueducto Multiveredal Los Israeles - El Rayo</t>
  </si>
  <si>
    <t>Junta Administradora de Acueducto Multiveredal Los Israeles - Cabritas</t>
  </si>
  <si>
    <t>Vereda Loma de los Indios</t>
  </si>
  <si>
    <t>Junta Administradora de Acueducto Multiveredal Los Israeles - Loma de los Indios</t>
  </si>
  <si>
    <t>Vereda Las Cruces</t>
  </si>
  <si>
    <t>Vereda La Campiña</t>
  </si>
  <si>
    <t>Junta de Acción Comunal Acueducto La Campiña</t>
  </si>
  <si>
    <t>Vereda Los Monos</t>
  </si>
  <si>
    <t>Junta de Acción Comunal Vereda Los Monos</t>
  </si>
  <si>
    <t>Vereda Nusido</t>
  </si>
  <si>
    <t>Cabildo Indigena Nusido Acueducto Nusido-Nusido</t>
  </si>
  <si>
    <t>Asociación de Usuarios Acueducto Multiveredal ASUACUM - La Honda</t>
  </si>
  <si>
    <t>Asociación de Usuarios Acueducto Multiveredal ASUACUM - El Chaquiro</t>
  </si>
  <si>
    <t>Asociación de Usuarios Acueducto Multiveredal ASUACUM - La Primavera</t>
  </si>
  <si>
    <t>Vereda La Cañada Pontón</t>
  </si>
  <si>
    <t>Asociación de Usuarios Acueducto Multiveredal ASUACUM - La Cañada Pontón</t>
  </si>
  <si>
    <t>Vereda La Hondita</t>
  </si>
  <si>
    <t>Asociación de Usuarios Acueducto Multiveredal ASUACUM - La Hondita</t>
  </si>
  <si>
    <t>Asociación de Usuarios Acueducto Multiveredal ASUACUM - La Herradura</t>
  </si>
  <si>
    <t>Vereda Alto de Frontino</t>
  </si>
  <si>
    <t>Asociación de Usuarios Acueducto Multiveredal ASUACUM - Alto de Frontino</t>
  </si>
  <si>
    <t>Junta de Accion Comunal Acueducto Multiveredal San Andrés Murindó-San Andrés</t>
  </si>
  <si>
    <t>Vereda Murindó</t>
  </si>
  <si>
    <t>Junta de Accion Comunal Acueducto Multiveredal San Andrés Murindó-Murindó</t>
  </si>
  <si>
    <t>Vereda Blanquita</t>
  </si>
  <si>
    <t>Junta de Acción Comunal Acueducto La Blanquita</t>
  </si>
  <si>
    <t>Vereda Ponton</t>
  </si>
  <si>
    <t>Junta Administradora  Vereda Ponton</t>
  </si>
  <si>
    <t>Vereda Fuemia</t>
  </si>
  <si>
    <t>Junta de Acción Comunal Acueducto Fuemia</t>
  </si>
  <si>
    <t>Vereda Nore</t>
  </si>
  <si>
    <t>Junta de Acción Comunal Acueducto Nore</t>
  </si>
  <si>
    <t>Vereda Montañon</t>
  </si>
  <si>
    <t>Junta de Acción Comunal Acueducto Montañón</t>
  </si>
  <si>
    <t>Vereda Loma de Los Indios</t>
  </si>
  <si>
    <t>Junta de Acción Comunal Acueducto Loma de Los Indios</t>
  </si>
  <si>
    <t>Junta de Acción Comunal Vereda La Cabaña</t>
  </si>
  <si>
    <t>Junta de Acción Comunal El Cerro</t>
  </si>
  <si>
    <t>Vereda Llano de Musinga</t>
  </si>
  <si>
    <t>Junta de Acción Comunal Acueducto Llano de Musinga</t>
  </si>
  <si>
    <t>Vereda Las Cabras</t>
  </si>
  <si>
    <t>Junta de Acción Comunal Vereda Las Cabras</t>
  </si>
  <si>
    <t>Corregimiento Nutibara</t>
  </si>
  <si>
    <t>Empresa de Servicios Publicos de Frontino E.S.P. Corregimiento Nutibara</t>
  </si>
  <si>
    <t>Junta Administradora Acueducto La Honda</t>
  </si>
  <si>
    <t>Vereda Rioverde</t>
  </si>
  <si>
    <t>Junta de Accion Comunal Acueducto Multiveredal San Andrés Murindó-Rioverde</t>
  </si>
  <si>
    <t>Vereda Loma de Los Indios loma de los cardonas</t>
  </si>
  <si>
    <t xml:space="preserve">J A C </t>
  </si>
  <si>
    <t>Giraldo</t>
  </si>
  <si>
    <t>Vereda La Sierrita</t>
  </si>
  <si>
    <t>Junta de Accion Comunal La Sierrita-La Sierrita</t>
  </si>
  <si>
    <t>Vereda El Puente</t>
  </si>
  <si>
    <t>Junta de Accion Comunal Cuajaron-Sector El Puente</t>
  </si>
  <si>
    <t>Vereda Quiebritas</t>
  </si>
  <si>
    <t>Junta de Accion Comunal Cuajaron-Sector Quiebritas</t>
  </si>
  <si>
    <t>Vereda Escuela</t>
  </si>
  <si>
    <t>Junta de Accion Comunal Cuajaron-La Escuela</t>
  </si>
  <si>
    <t>Vereda  Filo Del Medio</t>
  </si>
  <si>
    <t>Junta de Accion Comunal Filo del Medio</t>
  </si>
  <si>
    <t>Vereda El Roblar</t>
  </si>
  <si>
    <t>Junta de Accion Comunal El Roblal</t>
  </si>
  <si>
    <t>Vereda El Aguila</t>
  </si>
  <si>
    <t>Junta de Accion Comunal El Aguila</t>
  </si>
  <si>
    <t>Vereda La Sierra</t>
  </si>
  <si>
    <t>Junta de Accion Comunal La Sierra</t>
  </si>
  <si>
    <t>Vereda El Tambo</t>
  </si>
  <si>
    <t>Junta de Accion Comunal El Tambo- El Tambo</t>
  </si>
  <si>
    <t>Sector La Trampa</t>
  </si>
  <si>
    <t>Junta de Accion Comunal El Tambo-Sector La Trampa</t>
  </si>
  <si>
    <t>Vereda Toyo Parte Alta</t>
  </si>
  <si>
    <t>Junta de Accion Comunal Toyo-Parte Alta</t>
  </si>
  <si>
    <t>Vereda El Limo</t>
  </si>
  <si>
    <t>Junta de Accion Comunal El Limo</t>
  </si>
  <si>
    <t>Corregimiento Pinguro</t>
  </si>
  <si>
    <t>Junta de Accion Comunal Corregimiento Pinguro</t>
  </si>
  <si>
    <t>Vereda Tinajitas</t>
  </si>
  <si>
    <t>Junta de Accion Comunal Tinajitas</t>
  </si>
  <si>
    <t>Junta de Accion Comunal La Cienaga-La Cienaga</t>
  </si>
  <si>
    <t>Vereda La Bonanza</t>
  </si>
  <si>
    <t>Junta de Accion Comunal La Cienaga-La Bonanza</t>
  </si>
  <si>
    <t>Vereda La Planta</t>
  </si>
  <si>
    <t>Junta de Accion Comunal La Planta</t>
  </si>
  <si>
    <t xml:space="preserve">Corregimiento Manglar </t>
  </si>
  <si>
    <t>Asociación de Usuarios de Acuedcuto y Alcantarillado del Corregimiento Manglar</t>
  </si>
  <si>
    <t>Vereda la Cienaga Uruta</t>
  </si>
  <si>
    <t xml:space="preserve"> Junta de Accion Comunal la Cienaga Uruta</t>
  </si>
  <si>
    <t>Vereda Sierrita Parte Baja</t>
  </si>
  <si>
    <t>Junta de Accion  Comunal Sierrita (Río Valle)</t>
  </si>
  <si>
    <t>Vereda El Balso Parte Alta</t>
  </si>
  <si>
    <t>Junta de Accion Comunal El Balso Parte Alta</t>
  </si>
  <si>
    <t>Vereda El Balso Parte Baja</t>
  </si>
  <si>
    <t>Junta de Accion Comunal El Balso Parte Baja</t>
  </si>
  <si>
    <t>Vereda Toyo Parte Baja</t>
  </si>
  <si>
    <t xml:space="preserve">Junta de Acción Comunal El Toyo </t>
  </si>
  <si>
    <t>Heliconia</t>
  </si>
  <si>
    <t>Vereda Ceferino</t>
  </si>
  <si>
    <t>Acueducto Ceferino</t>
  </si>
  <si>
    <t>Corregimiento Alto del Corral</t>
  </si>
  <si>
    <t>Asociación de Usuarios del Acueducto Multiveredal del Corregimiento "Alto del Corral"</t>
  </si>
  <si>
    <t>Corregimiento Pueblito</t>
  </si>
  <si>
    <t>Junta Administradora del Acueducto Corregimiento Pueblito</t>
  </si>
  <si>
    <t xml:space="preserve">Vereda Palo Blanco </t>
  </si>
  <si>
    <t>Asociación de Usuarios del Acueducto Multiveredal Tres Montañas-Paloblanco</t>
  </si>
  <si>
    <t>Vereda La Pradera</t>
  </si>
  <si>
    <t>Asociación de Usuarios del Acueducto Multiveredal Tres Montañas-La Pradrea</t>
  </si>
  <si>
    <t xml:space="preserve">Vereda La Pava </t>
  </si>
  <si>
    <t>Acueducto La Pava</t>
  </si>
  <si>
    <t xml:space="preserve"> Corregimiento Llano de San Jose</t>
  </si>
  <si>
    <t>Junta Administradora del Acueducto Corregimiento Llano de San Jose</t>
  </si>
  <si>
    <t>Vereda El Chocho</t>
  </si>
  <si>
    <t>Junta Administradora Vereda El Chocho</t>
  </si>
  <si>
    <t>Vereda Los Botes</t>
  </si>
  <si>
    <t>Acueducto Los Botes</t>
  </si>
  <si>
    <t>Vereda Guamal</t>
  </si>
  <si>
    <t>Junta Administradora del Acueducto Corregimiento Pueblito - Vereda Guamal</t>
  </si>
  <si>
    <t>Vereda Pueblo Viejo</t>
  </si>
  <si>
    <t>Junta de Accion Comunal Vereda Pueblo Viejo</t>
  </si>
  <si>
    <t>Vereda La Hondura</t>
  </si>
  <si>
    <t>Asociación de Usuarios del Acueducto Multiveredal Corregimiento Alto del Corral</t>
  </si>
  <si>
    <t>Vereda Monte Adentro</t>
  </si>
  <si>
    <t>Junta de Accion Comunal Vereda Monte Adentro</t>
  </si>
  <si>
    <t>Vereda Morritos</t>
  </si>
  <si>
    <t>Junta de Accion Comunal Vereda Morritos</t>
  </si>
  <si>
    <t>Liborina</t>
  </si>
  <si>
    <t>Vereda Las Estancias</t>
  </si>
  <si>
    <t>Junta de Accion Comunal Ventiadero Las Estancias</t>
  </si>
  <si>
    <t>Vereda El Potrero</t>
  </si>
  <si>
    <t>Asociación de Usuarios AcueduCorregimiento El Potrero</t>
  </si>
  <si>
    <t>Vereda Los Granadillos</t>
  </si>
  <si>
    <t>Junta  de Acción Comunal Los Granadillos</t>
  </si>
  <si>
    <t>Corregimiento La Merced del Playón</t>
  </si>
  <si>
    <t>Asociación del Usuarios del AcueduCorregimiento Corregimiento La Merced Del Playón</t>
  </si>
  <si>
    <t>Corregimiento San Diego</t>
  </si>
  <si>
    <t>Junta Administradora de AcueduCorregimiento Corregimiento San Diego</t>
  </si>
  <si>
    <t>Corregimiento El Carmen de La Venta</t>
  </si>
  <si>
    <t>Junta de Administradora de Acueducto La Venta</t>
  </si>
  <si>
    <t>Corregimiento Honda</t>
  </si>
  <si>
    <t>Vereda La Hacienda</t>
  </si>
  <si>
    <t>Junta de Accion  Comunal  La Hacienda</t>
  </si>
  <si>
    <t>Vereda Malvazá</t>
  </si>
  <si>
    <t xml:space="preserve">Asociación de usuarios acueducto Malvazá </t>
  </si>
  <si>
    <t>Junta Administradora Acueducto San Miguel</t>
  </si>
  <si>
    <t>Vereda Los Recuerdos</t>
  </si>
  <si>
    <t>Junta de Acción Comunal Vereda Los Recuerdos</t>
  </si>
  <si>
    <t>Vereda Los Peñoles</t>
  </si>
  <si>
    <t>Junta Administradora Acueducto Multiveredal Peñoles, Ceja, La Palma -Los Peñoles</t>
  </si>
  <si>
    <t>Junta Administradora Acueducto Multiveredal Peñoles, Ceja, La Palma -La Palma</t>
  </si>
  <si>
    <t>Vereda La Ceja</t>
  </si>
  <si>
    <t xml:space="preserve">Junta Administradora Acueducto Multiveredal Peñoles, Ceja, La Palma-La Ceja </t>
  </si>
  <si>
    <t>Vereda Provincial</t>
  </si>
  <si>
    <t>Junta Administradora Acueducto Vereda Provincial-Provincial</t>
  </si>
  <si>
    <t>Junta Administradora Acueducto Vereda Montañita</t>
  </si>
  <si>
    <t xml:space="preserve">Junta de Acción Comunal Vereda El Morro </t>
  </si>
  <si>
    <t>Junta de Accion comunal Vereda Las Abejas-La Hondura</t>
  </si>
  <si>
    <t>Junta  Acción Comunal Vereda Porvenir</t>
  </si>
  <si>
    <t>Junta de Accion Comunal El Socorro</t>
  </si>
  <si>
    <t>Vereda Montenegro</t>
  </si>
  <si>
    <t>Junta  Administradora Acueducto Montenegro</t>
  </si>
  <si>
    <t>Vereda Los Ensenillos</t>
  </si>
  <si>
    <t>Junta de Acción Comunal Vereda Los Ensenillos</t>
  </si>
  <si>
    <t>Vereda El Guamal</t>
  </si>
  <si>
    <t xml:space="preserve">Junta de Accion Comunal El Guamal </t>
  </si>
  <si>
    <t>Vereda Rodas</t>
  </si>
  <si>
    <t>Junta de Accion Comunal Rodas</t>
  </si>
  <si>
    <t>Vereda San Pascual</t>
  </si>
  <si>
    <t>Junta de Administrado de Acueducto San Pascual-San Pascual</t>
  </si>
  <si>
    <t>Vereda Curiti</t>
  </si>
  <si>
    <t xml:space="preserve">Asociación de Usuarios del Acueducto Curiti Guamal-Curiti </t>
  </si>
  <si>
    <t>Vereda Sobresabanas</t>
  </si>
  <si>
    <t>Junta  Administradora Acueducto Sobresabanas</t>
  </si>
  <si>
    <t>Junta de Accion Comunal La Florida</t>
  </si>
  <si>
    <t>Junta Administradora Acueducto San Pablo</t>
  </si>
  <si>
    <t>Vereda El Peregrino</t>
  </si>
  <si>
    <t>Junta  Acción Comunal Vereda Peregrino</t>
  </si>
  <si>
    <t>Vereda Barrio Nuevo</t>
  </si>
  <si>
    <t>Junta  Acción Comunal Vereda Barrio Nuevo</t>
  </si>
  <si>
    <t>Vereda Cristobal</t>
  </si>
  <si>
    <t>Junta  Administradora Acueducto Cristobal</t>
  </si>
  <si>
    <t>Vereda Las Abejas</t>
  </si>
  <si>
    <t>Junta de Accion comunal Vereda Las Abejas-Las Abejas</t>
  </si>
  <si>
    <t xml:space="preserve">Vereda El ventiadero </t>
  </si>
  <si>
    <t>Junta De Accion Comunal Vereda El Ventiadero</t>
  </si>
  <si>
    <t>Vereda Los Sauces</t>
  </si>
  <si>
    <t xml:space="preserve"> Junta de Acción Comunal Vereda Los Sauces</t>
  </si>
  <si>
    <t>Olaya</t>
  </si>
  <si>
    <t>Junta  de Accion Comunal La Playa</t>
  </si>
  <si>
    <t>Asociación de Usuarios y Suscriptores del Acueducto de Llanadas ACUALLAN-Llanadas</t>
  </si>
  <si>
    <t>Vereda Pencal</t>
  </si>
  <si>
    <t>Junta de Accion Comunal Pencal</t>
  </si>
  <si>
    <t>Vereda Quebrada Seca</t>
  </si>
  <si>
    <t>Unidad de Servicios Públicos Domiciliarios-Quebrada Seca</t>
  </si>
  <si>
    <t>Vereda Piñones</t>
  </si>
  <si>
    <t>ASOPIÑONES-Vereda Piñones</t>
  </si>
  <si>
    <t>Corregimiento Sucre</t>
  </si>
  <si>
    <t>Aguas Regionales EPM S.A. E.S.P-Sucre</t>
  </si>
  <si>
    <t>Vereda Guayabo</t>
  </si>
  <si>
    <t>Junta  de Accion Comunal Guayabo</t>
  </si>
  <si>
    <t xml:space="preserve">Vereda La Colchona </t>
  </si>
  <si>
    <t xml:space="preserve">Junta de Acción Comunal La Colchona </t>
  </si>
  <si>
    <t>Peque</t>
  </si>
  <si>
    <t>Vereda Las Lomas</t>
  </si>
  <si>
    <t>Junta de Acción Comunal  Las Lomas</t>
  </si>
  <si>
    <t>Vereda Los Naipes</t>
  </si>
  <si>
    <t>Junta de Acción Comunal Los Naipes</t>
  </si>
  <si>
    <t>Vereda La Loma Del Sauce</t>
  </si>
  <si>
    <t>Junta de Acción Comunal-La Loma del Sauce</t>
  </si>
  <si>
    <t>Vereda El Agrio</t>
  </si>
  <si>
    <t>Junta de Acción Comunal El Agrio</t>
  </si>
  <si>
    <t>Corregimiento Los Llanos</t>
  </si>
  <si>
    <t>Junta de Acción Comunal San José</t>
  </si>
  <si>
    <t xml:space="preserve">Vereda Las Faldas </t>
  </si>
  <si>
    <t>Junta de Acción Comunal Las Faldas</t>
  </si>
  <si>
    <t>Vereda Las Faldas Del Café</t>
  </si>
  <si>
    <t>Junta de Acción Comunal Las Faldas del Café</t>
  </si>
  <si>
    <t>Vereda San Pablos</t>
  </si>
  <si>
    <t>Junta de Acción Comunal San Pablo-La Escuela</t>
  </si>
  <si>
    <t>Vereda El Filo</t>
  </si>
  <si>
    <t>Junta de Acción Comunal San Pablo-El Filo</t>
  </si>
  <si>
    <t>Vereda Romeral</t>
  </si>
  <si>
    <t>Junta de Acción Comunal Romeral</t>
  </si>
  <si>
    <t>Vereda La Antigua</t>
  </si>
  <si>
    <t>Junta de Acción Comunal La Antigua</t>
  </si>
  <si>
    <t>Vereda El Páramo</t>
  </si>
  <si>
    <t>Junta de Acción Comunal El Parámo</t>
  </si>
  <si>
    <t>Vereda Llano Del Pueblo</t>
  </si>
  <si>
    <t>Junta de Acción Comunal Llano del Pueblo</t>
  </si>
  <si>
    <t>Vereda Italia 90</t>
  </si>
  <si>
    <t>Junta de Acción Comunal Italia 90</t>
  </si>
  <si>
    <t>Vereda San Julian</t>
  </si>
  <si>
    <t>Junta de Acción Comunal San Julián</t>
  </si>
  <si>
    <t>Junta Administradora de Acueducto Jerigua-Escuela</t>
  </si>
  <si>
    <t>Vereda Pojonal</t>
  </si>
  <si>
    <t>Junta Administradora de Acueducto Jerigua-Pojonal</t>
  </si>
  <si>
    <t>Vereda Guayabal La Falda</t>
  </si>
  <si>
    <t>Junta de Acción Comunal Guayabal La Falda</t>
  </si>
  <si>
    <t>Vereda Popal</t>
  </si>
  <si>
    <t>Junta de Acción Comunal Popal</t>
  </si>
  <si>
    <t>Vereda La Guadua</t>
  </si>
  <si>
    <t>Junta de Acción Comunal La Guadua</t>
  </si>
  <si>
    <t>Vereda Santa Agueda</t>
  </si>
  <si>
    <t>Junta de Acción Comunal Santa Agueda</t>
  </si>
  <si>
    <t>Junta de Acción Comunal Bellavista</t>
  </si>
  <si>
    <t>Vereda Renegado Valle</t>
  </si>
  <si>
    <t>Junta de Acción Comunal Renegado Valle</t>
  </si>
  <si>
    <t>Vereda  Guayabal de Pená</t>
  </si>
  <si>
    <t>Junta de Acción Comunal Guayabal de Pena</t>
  </si>
  <si>
    <t>Corregimiento de Lomitas</t>
  </si>
  <si>
    <t>Vereda San Juan de Renegado</t>
  </si>
  <si>
    <t>Junta de Acción Comunal San Juan de Renegado</t>
  </si>
  <si>
    <t>Vereda Toldas</t>
  </si>
  <si>
    <t>Junta de Acción Comunal Toldas</t>
  </si>
  <si>
    <t>Vereda  La Nueva Llanada</t>
  </si>
  <si>
    <t>Junta de Acción Comunal La Nueva Llanada</t>
  </si>
  <si>
    <t>Vereda la candelaria</t>
  </si>
  <si>
    <t xml:space="preserve">Junta de Accion Comunal la Candelaria </t>
  </si>
  <si>
    <t>Villa Nueva</t>
  </si>
  <si>
    <t>Vereda San juliancito</t>
  </si>
  <si>
    <t>Junta de Accion Comunal</t>
  </si>
  <si>
    <t>Sabanalarga</t>
  </si>
  <si>
    <t>Vereda El Junco</t>
  </si>
  <si>
    <t>Asociación de Usuarios del Acueducto Rural de La Vereda El Junco</t>
  </si>
  <si>
    <t>Corregimiento El Oro</t>
  </si>
  <si>
    <t>Junta de Acción Comunal Corregimiento El Oro</t>
  </si>
  <si>
    <t>Junta Administradora del Acueducto-Tesorero</t>
  </si>
  <si>
    <t>Junta Administradora del Acueducto del Socorro</t>
  </si>
  <si>
    <t>Junta Administradora del Acueducto del Madero</t>
  </si>
  <si>
    <t>Vereda La Pedrona</t>
  </si>
  <si>
    <t>Junta Administradora Acueducto de La Pedrona</t>
  </si>
  <si>
    <t>Junta de Acción Comunal del Acueducto El Tambo</t>
  </si>
  <si>
    <t>Junta de Acción Comunal Vereda El Encanto</t>
  </si>
  <si>
    <t>Vereda Llano de los Encuentros</t>
  </si>
  <si>
    <t>Junta de Acción Comunal Llano de Los Encuentros</t>
  </si>
  <si>
    <t>Vereda La Ermita</t>
  </si>
  <si>
    <t>Junta Administradora Acueducto La Ermita</t>
  </si>
  <si>
    <t>Vereda Niquia</t>
  </si>
  <si>
    <t>Junta de Acción Comunal Vereda Niquia</t>
  </si>
  <si>
    <t>Junta Administradora Acueducto La Ceja</t>
  </si>
  <si>
    <t>Junta Administradora Acueducto de Buenos Aires</t>
  </si>
  <si>
    <t>Vereda Tesorerito</t>
  </si>
  <si>
    <t>Junta de Acción Comunal Vereda Tesorerito</t>
  </si>
  <si>
    <t>Vereda Llano del Oro</t>
  </si>
  <si>
    <t>Junta de Acción Comunal Vereda Llano del Oro</t>
  </si>
  <si>
    <t>Vereda Los Tendidos</t>
  </si>
  <si>
    <t>Junta de Acción Comunal Vereda Los Tendidos</t>
  </si>
  <si>
    <t>Vereda Machado</t>
  </si>
  <si>
    <t>Junta de Acción Comunal Vereda Machado</t>
  </si>
  <si>
    <t>Vereda Membrillal</t>
  </si>
  <si>
    <t>Junta de Acción Comunal Vereda Membrillal</t>
  </si>
  <si>
    <t>Vereda Filo de Los Pérez</t>
  </si>
  <si>
    <t>Junta de Acción Comunal Vereda El Filo de Los Perez</t>
  </si>
  <si>
    <t>Vereda El Clavel</t>
  </si>
  <si>
    <t>Junta de Acción Comunal del Acueducto-El Clavel</t>
  </si>
  <si>
    <t>San Jerónimo</t>
  </si>
  <si>
    <t>Vereda Veliguarin</t>
  </si>
  <si>
    <t>Corporacion Veliguarin</t>
  </si>
  <si>
    <t>Asociación de Usuarios del Acueducto Buenos Aires</t>
  </si>
  <si>
    <t>Vereda Alto Colorado</t>
  </si>
  <si>
    <t xml:space="preserve">Asociación de  Suscriptores o Usuarios del Acueducto de La Vereda Alto Colorado </t>
  </si>
  <si>
    <t>Vereda  El Calvario</t>
  </si>
  <si>
    <t xml:space="preserve">Asociación de  Suscriptores o Usuarios del Acueducto de La Vereda El Calvario </t>
  </si>
  <si>
    <t>Asociación de Usuarios del Acueducto  La Cienaga</t>
  </si>
  <si>
    <t>Vereda Cabuyal</t>
  </si>
  <si>
    <t>Junta de Accion Comunal Vereda Cabuyal</t>
  </si>
  <si>
    <t xml:space="preserve">Vereda Llano Arriba </t>
  </si>
  <si>
    <t>Acueducto Llano Arriba</t>
  </si>
  <si>
    <t>Vereda Sector San Vicente</t>
  </si>
  <si>
    <t xml:space="preserve">Asociación de Usuarios del Acueducto del Barrio San Vicente </t>
  </si>
  <si>
    <t>Vereda Espiritu Santo</t>
  </si>
  <si>
    <t>Asociación de  Suscriptores o Usuarios del Acueducto Poleal Espiritu Santo</t>
  </si>
  <si>
    <t>Vereda Matazano</t>
  </si>
  <si>
    <t xml:space="preserve">Asociación de  Suscriptores o Usuarios  del Acueducto de La Vereda Matazano </t>
  </si>
  <si>
    <t>Vereda Loma Hermosa</t>
  </si>
  <si>
    <t>Asociación de  Suscriptores o Usuarios del Acueducto de La Vereda Pesquinal- Loma Hermosa</t>
  </si>
  <si>
    <t>Vereda El Mestizo</t>
  </si>
  <si>
    <t xml:space="preserve">Asociación de  Usuarios del  de La Vereda Montefrio </t>
  </si>
  <si>
    <t>Vereda El Pomar</t>
  </si>
  <si>
    <t xml:space="preserve">Asociación de  Usuarios del  Acueducto El Pomar </t>
  </si>
  <si>
    <t>Vereda Aguas Poleal</t>
  </si>
  <si>
    <t>Vereda Llano de San Juan</t>
  </si>
  <si>
    <t>Vereda  Llano de Aguirre</t>
  </si>
  <si>
    <t>Asociación de  Usuarios del Acueducto de La Vereda Llano de Aguirre</t>
  </si>
  <si>
    <t>Vereda  Piedra Negra</t>
  </si>
  <si>
    <t>Vereda Guayabos</t>
  </si>
  <si>
    <t>Acueducto San Francisco</t>
  </si>
  <si>
    <t>Asociación de Usuarios del Acueducto de la Vereda Tafetanes</t>
  </si>
  <si>
    <t>Vereda Mestizal</t>
  </si>
  <si>
    <t>Asociación de Usuarios del Acueducto de la Vereda Mestizal</t>
  </si>
  <si>
    <t xml:space="preserve">Vereda Estancias </t>
  </si>
  <si>
    <t>Asociación de Usuarios del Acueducto de la Vereda Estancias</t>
  </si>
  <si>
    <t>Vereda Cenegueta</t>
  </si>
  <si>
    <t>Asociación de Usuarios del Acueducto de la Vereda Cenegueta</t>
  </si>
  <si>
    <t>Vereda Pie de Cuesta</t>
  </si>
  <si>
    <t>Asociación de Usuarios del Acueducto de la Vereda  Pie de Cuesta</t>
  </si>
  <si>
    <t>Los Cedros y Chocho parte baja</t>
  </si>
  <si>
    <t>Vereda La Palma, parte baja</t>
  </si>
  <si>
    <t xml:space="preserve">Asociación de  Usuarios del Acueducto de La Vereda La Palma Parte Baja </t>
  </si>
  <si>
    <t>Santafe de Antioquia</t>
  </si>
  <si>
    <t>Asociación de Usuarios Acueducto El Plan-Vereda El Plan</t>
  </si>
  <si>
    <t>Asociación de Usuarios Acueducto Rural Vereda El Rodeo</t>
  </si>
  <si>
    <t>Vereda Yerbabuenal</t>
  </si>
  <si>
    <t>Asociación de Suscriptores Acueducto Yerbabuenal Centro-Vereda Yerbabuenal</t>
  </si>
  <si>
    <t>Asociación de Usuarios del Acueducto de La Vereda El Filo</t>
  </si>
  <si>
    <t>Asociación de Usuarios Acueducto La Aldea-Vereda La Aldea</t>
  </si>
  <si>
    <t>Corregimiento  Socorro Sabanas</t>
  </si>
  <si>
    <t>Junta de Acción Comunal Sabanas-Corregimiento Sabanas</t>
  </si>
  <si>
    <t xml:space="preserve">VeredaKilometro Dos </t>
  </si>
  <si>
    <t>Junta de Acción Comunal Vereda Km 2</t>
  </si>
  <si>
    <t xml:space="preserve">Vereda Kilometro Dos </t>
  </si>
  <si>
    <t>Aguas Regionales EPM S.A. E.S.P-Vereda Km 2</t>
  </si>
  <si>
    <t>Vereda El Tunal</t>
  </si>
  <si>
    <t>Aguas Regionales EPM S.A. E.S.P-Vereda El Tunal</t>
  </si>
  <si>
    <t>Corregimiento Tonusco Arriba</t>
  </si>
  <si>
    <t>Junta Administradora de Acueducto-Corregimiento Tonusco Arriba</t>
  </si>
  <si>
    <t>Corregimiento Tonusco La Aguada</t>
  </si>
  <si>
    <t>Junta Administradora de Acueducto-Corregimiento Tonusco La Aguada</t>
  </si>
  <si>
    <t>Vereda El Chorrillo</t>
  </si>
  <si>
    <t>Junta de Acción Comunal Vereda El Chorrillo</t>
  </si>
  <si>
    <t>Junta Administradora de Acueducto Vereda La Milagrosa</t>
  </si>
  <si>
    <t>Vereda Las Coloradas</t>
  </si>
  <si>
    <t>Junta de Acción Comunal Vereda Las Coloradas</t>
  </si>
  <si>
    <t>Junta de Acción Comunal Vereda Fátima</t>
  </si>
  <si>
    <t>Vereda El Carmen</t>
  </si>
  <si>
    <t>Junta de Acción Comunal Vereda El Carmen</t>
  </si>
  <si>
    <t>Vereda San Carlos</t>
  </si>
  <si>
    <t>Asociación de Usuarios Acueducto Chuscales Loma Larga-Vereda San Carlos</t>
  </si>
  <si>
    <t>Vereda El Churimbo</t>
  </si>
  <si>
    <t>Junta de Acción Comunal Churimbo-Vereda Churimbo</t>
  </si>
  <si>
    <t>Corregimiento Cativo</t>
  </si>
  <si>
    <t>Asociación de Usuarios del Acueducto del Corregimiento de Cativo.</t>
  </si>
  <si>
    <t>Vereda Chaparral</t>
  </si>
  <si>
    <t>Asociación de Usuarios Acueducto Chuscales Loma Larga-Vereda Chaparral</t>
  </si>
  <si>
    <t>Vereda La Mariana</t>
  </si>
  <si>
    <t>Asociación de Usuarios Acueducto Chuscales Loma Larga-Vereda La Mariana</t>
  </si>
  <si>
    <t>Vereda Coloradas</t>
  </si>
  <si>
    <t>Asociación de Usuarios Acueducto Chuscales Loma Larga-Vereda Las Coloradas</t>
  </si>
  <si>
    <t>Corregimiento El Pescado</t>
  </si>
  <si>
    <t>Junta de Acción Comunal El Pescado-Corregimiento El Pescado</t>
  </si>
  <si>
    <t>Vereda la Mesa</t>
  </si>
  <si>
    <t>Acueducto Multiveredal  La Tolda Vereda La Mesa</t>
  </si>
  <si>
    <t>Acueducto Multiveredal  La Tolda Vereda La Tolda</t>
  </si>
  <si>
    <t>Vereda Moraditas</t>
  </si>
  <si>
    <t xml:space="preserve">Asociación de Usuarios Acueducto Moraditas-Vereda Moraditas </t>
  </si>
  <si>
    <t>Vereda Moraditas Alta</t>
  </si>
  <si>
    <t>Asociación de Usuarios Acueducto Moraditas-Vereda Moraditas Alta</t>
  </si>
  <si>
    <t>Corregimiento Nurqui</t>
  </si>
  <si>
    <t>Asociación de Usuarios Acueducto Chuscales Loma Larga-Vereda Nurqui</t>
  </si>
  <si>
    <t>Asociación de Usuarios del Acueducto de La Vereda El "Madero"</t>
  </si>
  <si>
    <t>Vereda El Espinal</t>
  </si>
  <si>
    <t>Aguas Regionales EPM S.A. E.S.P-Vereda El Espinal</t>
  </si>
  <si>
    <t>Vereda La Noque</t>
  </si>
  <si>
    <t>Aguas Regionales EPM S.A. E.S.P-Vereda La Noque</t>
  </si>
  <si>
    <t>Aguas Regionales EPM S.A. E.S.P-Vereda El Paso</t>
  </si>
  <si>
    <t>Vereda Obregon</t>
  </si>
  <si>
    <t>Aguas Regionales EPM S.A. E.S.P-Vereda Obregon</t>
  </si>
  <si>
    <t>Junta de Acción Comunal El Pedregal-Vereda El Pedregal</t>
  </si>
  <si>
    <t>Corregimiento Laureles</t>
  </si>
  <si>
    <t>Junta de Acción Comunal del Corregimiento Laureles</t>
  </si>
  <si>
    <t>Asociación de Usuarios Acueducto La Milagrosa-Vereda Milagrosa</t>
  </si>
  <si>
    <t>Vereda Churimbo</t>
  </si>
  <si>
    <t>Junta de Acción Comunal Churimbo-Vereda Churimbo "Raton Pelado"</t>
  </si>
  <si>
    <t>Sopetrán</t>
  </si>
  <si>
    <t>Corregimiento Horizontes</t>
  </si>
  <si>
    <t>Asociación de Suscriptores o Usuarios del Acueducto Corregimiento de Horizontes Municipio de Sopetran Entidad Sin Animo de Lucro</t>
  </si>
  <si>
    <t xml:space="preserve">Acueducto Rural El Rayo </t>
  </si>
  <si>
    <t>Vereda Loma del Medio</t>
  </si>
  <si>
    <t>Asociación de Suscriptores o Usuarios del Acueducto Loma del Medio</t>
  </si>
  <si>
    <t>Corregimiento Nuevo Horizontes</t>
  </si>
  <si>
    <t>Asociación de Usuarios del Acueducto de Santa Barbara Corregimiento Nuevo Horizontes</t>
  </si>
  <si>
    <t>Vereda Pomar -Santa Rita</t>
  </si>
  <si>
    <t>Asociación de Suscriptores o Usuarios del Acueducto de Las Veredas Pomar-Santa Rita</t>
  </si>
  <si>
    <t>Vereda Palogrande</t>
  </si>
  <si>
    <t>Junta Administradora Acueducto Vereda Palo Grande</t>
  </si>
  <si>
    <t>Vereda Alta  La Miranda</t>
  </si>
  <si>
    <t xml:space="preserve">Junta Administradora Acueducto Veredal manantial de la ayuna vereda Alta La Miranda </t>
  </si>
  <si>
    <t>Vereda Cordoba</t>
  </si>
  <si>
    <t>Junta Administradora Acueducto Cordoba</t>
  </si>
  <si>
    <t>Corregimiento San Nicolás de Bary</t>
  </si>
  <si>
    <t xml:space="preserve">Junta Administradora de Acueducto Corregimiento San Nicolás de Bary </t>
  </si>
  <si>
    <t>Vereda Ciruelar</t>
  </si>
  <si>
    <t>Junta Administradora Acueducto Vereda El Ciruelar</t>
  </si>
  <si>
    <t>Uramita</t>
  </si>
  <si>
    <t>Código:  F0-M2-P5-1893</t>
  </si>
  <si>
    <r>
      <t xml:space="preserve">SUBREGION: </t>
    </r>
    <r>
      <rPr>
        <sz val="14"/>
        <rFont val="Arial"/>
        <family val="2"/>
      </rPr>
      <t>MAGDALENA MEDIO</t>
    </r>
  </si>
  <si>
    <t>Caracolí</t>
  </si>
  <si>
    <t>Vereda Cascaron</t>
  </si>
  <si>
    <t>Junta Administradora del Acueducto  Vereda  Cascaron</t>
  </si>
  <si>
    <t>Junta de Acción Comunal Vereda El Pital</t>
  </si>
  <si>
    <t>Vereda Sardinas</t>
  </si>
  <si>
    <t>Junta de Acción Comunal Vereda Sardinas</t>
  </si>
  <si>
    <t>Vereda Quebradona</t>
  </si>
  <si>
    <t>Junta de Acción  Comunal Quebradona</t>
  </si>
  <si>
    <t>Vereda Canalones</t>
  </si>
  <si>
    <t>Junta de Acción Comunal Vereda Canalones</t>
  </si>
  <si>
    <t>Vereda  El Bagre</t>
  </si>
  <si>
    <t>Junta de Acción Comunal Acueducto Vereda El Bagre</t>
  </si>
  <si>
    <t>Vereda El 62</t>
  </si>
  <si>
    <t>Junta Administradora del Acueducto Vereda  El 62</t>
  </si>
  <si>
    <t>Vereda  Canutillo</t>
  </si>
  <si>
    <t>Junta de Acción Comunal Vereda Canutillo</t>
  </si>
  <si>
    <t>Maceo</t>
  </si>
  <si>
    <t>Vereda Corrales-La Cuchilla</t>
  </si>
  <si>
    <t>Junta Administradpra Sector Rural La Cuchilla</t>
  </si>
  <si>
    <t>Corregimiento La Susana</t>
  </si>
  <si>
    <t xml:space="preserve">Asociación Suscriptores Acueducto, Alcantarillado y Aseo Comunitario La Susana </t>
  </si>
  <si>
    <t>Corregimiento La Floresta</t>
  </si>
  <si>
    <t>Aguas de Maceo SAS ESP La Floresta</t>
  </si>
  <si>
    <t>Vereda El Ingenio</t>
  </si>
  <si>
    <t>Junta de Acción Comunal Acueducto El Ingenio</t>
  </si>
  <si>
    <t>Vereda Alto Dolores</t>
  </si>
  <si>
    <t>Acueducto Alto de Dolores</t>
  </si>
  <si>
    <t>Asuflum-Asociacion de usuarios acueducto la floresta maceo</t>
  </si>
  <si>
    <t>Vereda la Mariela</t>
  </si>
  <si>
    <t>Acueducto Comunidad la Mariela</t>
  </si>
  <si>
    <t>Puerto Berrío</t>
  </si>
  <si>
    <t>Junta de Acción Comunal Corregimiento El Brasil</t>
  </si>
  <si>
    <t>Corregimiento Virginias</t>
  </si>
  <si>
    <t>Junta de Acción Comunal corregimiento Virginias</t>
  </si>
  <si>
    <t>Corregimiento Puerto Murillo</t>
  </si>
  <si>
    <t>Junta de Acción Comunal corregimiento  Puerto Murillo</t>
  </si>
  <si>
    <t>Vereda  La Cristalina</t>
  </si>
  <si>
    <t>Junta de Acción Comunal Vereda La Cristalina</t>
  </si>
  <si>
    <t>Batallon Bombona</t>
  </si>
  <si>
    <t>Acueducto Batallón Bombona</t>
  </si>
  <si>
    <t>Vereda  Las Flores</t>
  </si>
  <si>
    <t>Junta de Acción Comunal Vereda Las Flores</t>
  </si>
  <si>
    <t>Vereda  La Carlota</t>
  </si>
  <si>
    <t>Junta de Acción Comunal Vereda La Carlota</t>
  </si>
  <si>
    <t>Vereda Dorado Calamar</t>
  </si>
  <si>
    <t>Junta de Acción Comunal Vereda el Dorado-Calamar</t>
  </si>
  <si>
    <t>Vereda  Minas de Vapor</t>
  </si>
  <si>
    <t>Junta de Acción Comunal Minas de Vapor</t>
  </si>
  <si>
    <t>Vereda Santa Martina</t>
  </si>
  <si>
    <t>Junta de Acción Comunal Vereda Santa Martina</t>
  </si>
  <si>
    <t>Vereda Bodegas</t>
  </si>
  <si>
    <t>Junta de Acción Comunal Vereda Bodegas</t>
  </si>
  <si>
    <t>Vereda Estación la Malena</t>
  </si>
  <si>
    <t>Junta de Acción Comunal Vereda Estación la Malena</t>
  </si>
  <si>
    <t>Vereda Estacion Calera</t>
  </si>
  <si>
    <t>Junta de Acción Comunal Vereda Calera</t>
  </si>
  <si>
    <t>Vereda Cabañas</t>
  </si>
  <si>
    <t>Junta de Acción Comunal Vereda Cabañas</t>
  </si>
  <si>
    <t>Puerto Nare</t>
  </si>
  <si>
    <t>Corregimiento La Unión</t>
  </si>
  <si>
    <t>Empresas Públicas Municipales de Puerto Nare - Corregimiento La Unión</t>
  </si>
  <si>
    <t>Corregimiento La Pesca</t>
  </si>
  <si>
    <t>Empresas Públicas Municipales de Puerto Nare - Corregimiento La Pesca</t>
  </si>
  <si>
    <t>Corregimiento La Sierra</t>
  </si>
  <si>
    <t>Empresas Públicas de Puerto Nare - Corregimiento La Sierra</t>
  </si>
  <si>
    <t>Vereda Las Angelitas</t>
  </si>
  <si>
    <t>Vereda Los Delirios</t>
  </si>
  <si>
    <t>Empresas Públicas Municipales de Puerto Nare - Corregimiento La Mina</t>
  </si>
  <si>
    <t>Puerto Triunfo</t>
  </si>
  <si>
    <t>Vereda Alto del Pollo</t>
  </si>
  <si>
    <t>Asociación de Usuarios del Acueducto de La Vereda Alto del Pollo E.S.P</t>
  </si>
  <si>
    <t>Corregimiento Estación Cocorná</t>
  </si>
  <si>
    <t>Junta Administradora del Acueducto de Estación Cocorná</t>
  </si>
  <si>
    <t>Corremiento Las Mercedes</t>
  </si>
  <si>
    <t>Asociación de Ususarios del Acueducto y Alcantarillado de Las Mercedes Puerto Triunfo</t>
  </si>
  <si>
    <t>Corregimiento Doradal</t>
  </si>
  <si>
    <t>Asociación Junta Administradora del Acueducto y Alcantarillado de Doradal</t>
  </si>
  <si>
    <t>Asociación Junta Administradora del Acueducto La Florida</t>
  </si>
  <si>
    <t>Corregimiento Puerto Perales</t>
  </si>
  <si>
    <t>Asociación de Usuarios del Acueducto y Alcantarillado de Puerto Perales E.S.P</t>
  </si>
  <si>
    <t>Vereda Estación Pita</t>
  </si>
  <si>
    <t>Acueducto Estacion Pita</t>
  </si>
  <si>
    <t>Vereda Tres Ranchos</t>
  </si>
  <si>
    <t>Asociación de Usuarios del Acueducto y Alcantarillado  Tres Ranchos (E.S.P.)</t>
  </si>
  <si>
    <t>Corregimiento Santiago Berrio</t>
  </si>
  <si>
    <t>Asociación de Usuarios del Acueducto Corregimiento Santiago Berrio</t>
  </si>
  <si>
    <t>Vereda Aldeas Campesinas-Hacienda Napoles</t>
  </si>
  <si>
    <t>Junta Administradora de Acueducto Balsora</t>
  </si>
  <si>
    <t>Yondó</t>
  </si>
  <si>
    <t>Vereda San Luis Beltrán</t>
  </si>
  <si>
    <t>Junta de Acción Comunal San Luis Beltran</t>
  </si>
  <si>
    <t xml:space="preserve">Corregimiento San Miguel  El Tigre </t>
  </si>
  <si>
    <t>Junta de Acción Comunal Corregimiento San Miguel "El Tigre"</t>
  </si>
  <si>
    <t>Vereda San Francisco Alto Cimitarra</t>
  </si>
  <si>
    <t>Junta de Acción Comunal San Francisco Alto Cimitarra</t>
  </si>
  <si>
    <t>Vereda Puerto Nuevo</t>
  </si>
  <si>
    <t>Junta de Acción Comunal Puerto Nuevo</t>
  </si>
  <si>
    <t>Vereda Kilómetro Cinco</t>
  </si>
  <si>
    <t>Junta de Acción Comunal Kilometro Cinco</t>
  </si>
  <si>
    <t>Vereda Puerto Matilde</t>
  </si>
  <si>
    <t>Junta de Acción Comunal Puerto Matilde</t>
  </si>
  <si>
    <t>Vereda Vietnam</t>
  </si>
  <si>
    <t>Junta de Acción Comunal El Vietnam</t>
  </si>
  <si>
    <t>Vereda San Juan Ite</t>
  </si>
  <si>
    <t>Junta de Acción Comunal San Juan Hacienda Ite</t>
  </si>
  <si>
    <t>Vereda Cienaga de Barbacoas</t>
  </si>
  <si>
    <t>Junta de Accion Comunal Cienaga de Barbacoas</t>
  </si>
  <si>
    <t>Vereda No Te Pases</t>
  </si>
  <si>
    <t>Junta de Acción Comunal No Te Pases</t>
  </si>
  <si>
    <t>Junta de Acción Comunal La Raya</t>
  </si>
  <si>
    <t>Vereda Caño Blanco</t>
  </si>
  <si>
    <t>Junta de Acción Comunal Caño Blanco</t>
  </si>
  <si>
    <t>Vereda La Represa</t>
  </si>
  <si>
    <t xml:space="preserve">Junta de Acción Comunal Vereda La Represa </t>
  </si>
  <si>
    <t xml:space="preserve">Vereda Caño Negro  </t>
  </si>
  <si>
    <t>Junta de Acción Comunal "Caño Negro"</t>
  </si>
  <si>
    <t>Vereda La soledad</t>
  </si>
  <si>
    <t>Junta de Acción Comunal "La Soledad"</t>
  </si>
  <si>
    <t>Vereda la laguna</t>
  </si>
  <si>
    <t>Aguas y Aseo de Yondó S.A. E.S.P. -  Zona Rural Plana- La laguna</t>
  </si>
  <si>
    <t>Vereda x10</t>
  </si>
  <si>
    <t>Aguas y Aseo de Yondó S.A. E.S.P. -  Zona Rural Plana -x10</t>
  </si>
  <si>
    <t>Vereda  la condor</t>
  </si>
  <si>
    <t>Aguas y Aseo de Yondó S.A. E.S.P. -  Zona Rural Plana- La condor</t>
  </si>
  <si>
    <t>Vereda puerto tomas</t>
  </si>
  <si>
    <t>Aguas y Aseo de Yondó S.A. E.S.P. -  Zona Rural Plana -Puerto tomas</t>
  </si>
  <si>
    <t>Vereda puerto casabe</t>
  </si>
  <si>
    <t>Aguas y Aseo de Yondó S.A. E.S.P. -  Zona Rural Plana- Puerto casabe</t>
  </si>
  <si>
    <t>Vereda puerto los mangos</t>
  </si>
  <si>
    <t>Aguas y Aseo de Yondó S.A. E.S.P. -  Zona Rural Plana- Puerto los mangos</t>
  </si>
  <si>
    <r>
      <t xml:space="preserve">SUBREGION: </t>
    </r>
    <r>
      <rPr>
        <sz val="14"/>
        <rFont val="Arial"/>
        <family val="2"/>
      </rPr>
      <t>SUROESTE</t>
    </r>
  </si>
  <si>
    <t>Amagá</t>
  </si>
  <si>
    <t>Asociación de Usuarios de Acueducto del Acueducto  Vereda El Morro</t>
  </si>
  <si>
    <t>Vereda Pueblito de los Sánchez</t>
  </si>
  <si>
    <t>Asociación de Usuarios de Acueducto del Acueducto y Alcantarillado de la Vereda Pueblito de los Sanchez</t>
  </si>
  <si>
    <t>Vereda La Ferreria</t>
  </si>
  <si>
    <t>Asociacion de Usuarios del Acueducto de La Ferreria</t>
  </si>
  <si>
    <t>Vereda Maní Parte Baja</t>
  </si>
  <si>
    <t>AUAMCAM-E.S.P-Vereda La Mani Parte Baja</t>
  </si>
  <si>
    <t>Vereda Deposito La Virgen</t>
  </si>
  <si>
    <t>AUAMCAM-E.S.P-Deposito La Virgen</t>
  </si>
  <si>
    <t>AUAMCAM-E.S.P- Vereda El Morro</t>
  </si>
  <si>
    <t>Centro Poblado Camilo C</t>
  </si>
  <si>
    <t>Asociación de Suscriptores Acueducto de Camilo C - ASOCAMILO</t>
  </si>
  <si>
    <t>Vereda Sector El Mangal</t>
  </si>
  <si>
    <t>Asociación de Usuarios del Acueducto de Travesias Sector Carretera El Mangal</t>
  </si>
  <si>
    <t>Vereda Caseta Comunal</t>
  </si>
  <si>
    <t>Asociación de Usuarios del Acueducto de Vereda Travesías Caseta Comunal</t>
  </si>
  <si>
    <t>Vereda Parte Baja</t>
  </si>
  <si>
    <t>Asociacion de Usuarios del Acueducto y Alcantarillado de La Vereda El Cedro-Parte Baja</t>
  </si>
  <si>
    <t>Vereda Malabrigo Parte Alta Fuente Malabriga</t>
  </si>
  <si>
    <t>Asociación de Usuarios del Acueducto  de la vereda Malabrigo parte Alta - Fuente La Malabriga</t>
  </si>
  <si>
    <t>VeredaMalabrigo Parte Alta Fuente La Chinca</t>
  </si>
  <si>
    <t xml:space="preserve">Asociación de Usuarios del Acueducto  de la vereda Malabrigo parte Alta - Fuente La Chinca </t>
  </si>
  <si>
    <t>Vereda Malabrigo Parte Baja</t>
  </si>
  <si>
    <t>Asociación de Usuarios del Acueducto  de la vereda Malabrigo parte Baja</t>
  </si>
  <si>
    <t>Vereda Yarumal</t>
  </si>
  <si>
    <t>Asociacion de Usuarios del Acueducto Vereda Yarumal</t>
  </si>
  <si>
    <t>Vereda Pueblito San Jose Sector Taborda</t>
  </si>
  <si>
    <t>Asociacion de Usuarios del Acueducto Vereda Pueblito de San Jose- Sector Taborda</t>
  </si>
  <si>
    <t>Vereda Pueblito San Jose Sector La Escuela</t>
  </si>
  <si>
    <t xml:space="preserve">Asociacion de Usuarios del Acueducto Vereda Pueblito de San Jose- Sector La Escuela </t>
  </si>
  <si>
    <t>Vereda Mani de las Casas</t>
  </si>
  <si>
    <t>Asociacion de Usuarios del Acueducto de La Vereda Mani de Las Casas</t>
  </si>
  <si>
    <t>Vereda Guaimaral</t>
  </si>
  <si>
    <t>Asociacion de Usuarios del Acueducto Vereda Guaimaral</t>
  </si>
  <si>
    <t>Vereda Piedecuesta</t>
  </si>
  <si>
    <t>Asociacion de Usuarios del Acueducto de Piedecuesta</t>
  </si>
  <si>
    <t>Asociación de Usuarios del Acueducto Calle Nueva-Piedecuesta</t>
  </si>
  <si>
    <t>Vereda Maní Parte Alta</t>
  </si>
  <si>
    <t>AUAMCAM-E.S.P- Vereda La Mani Parte Alta</t>
  </si>
  <si>
    <t>Vereda Nicanor La Paja</t>
  </si>
  <si>
    <t>Asociacion de Usuarios del Acueducto de Alto de Nicanor-Vereda Nicanor La Paja</t>
  </si>
  <si>
    <t>Vereda Nicanor Sabaletica</t>
  </si>
  <si>
    <t>Asociacion de Usuarios del Acueducto de Alto de Nicanor-Vereda Nicanor La Sabaletica</t>
  </si>
  <si>
    <t>Vereda Los Aljibes</t>
  </si>
  <si>
    <t>Asociacion de Usuarios del Acueducto de Los Aljibes-Pueblito Sánchez</t>
  </si>
  <si>
    <t>Vereda Paso Nivel</t>
  </si>
  <si>
    <t>Asociacion de Usuarios del Acueducto de Pasonivel</t>
  </si>
  <si>
    <t>Centro Poblado Minas</t>
  </si>
  <si>
    <t>Asociacion de Usuarios del Acueducto del Corregimiento Minas</t>
  </si>
  <si>
    <t>Corregimiento La Clarita</t>
  </si>
  <si>
    <t>Asociación de Usuarios de Acueducto del Centro Poblado La Clarita</t>
  </si>
  <si>
    <t>Junta Administradora del Acueducto la Paniagua</t>
  </si>
  <si>
    <t>Junta Administradora del Acueducto la Florida</t>
  </si>
  <si>
    <t>Centro Poblado El Cedro</t>
  </si>
  <si>
    <t>Asociacion de Usuarios del Acueducto Multiveredal de los Municipios Angelopolis Amaga y Tititibi-Centro Poblado El Cedro</t>
  </si>
  <si>
    <t>Sector Naranjitos</t>
  </si>
  <si>
    <t>Asociación de Usuarios del Acueducto Naranjitos</t>
  </si>
  <si>
    <t>Barrio Los Alvarez</t>
  </si>
  <si>
    <t>Asociacion de Usuarios del Acueducto  La Cabuyala</t>
  </si>
  <si>
    <t>Corregimiento  El Cedro Sector Las Faldas</t>
  </si>
  <si>
    <t>Asociacion de Usuarios del Acueducto la Esperanza</t>
  </si>
  <si>
    <t>Centro Poblado Camilo C Sector El Trincho</t>
  </si>
  <si>
    <t>Asociación de Usuarios Acueducto La Comunidad</t>
  </si>
  <si>
    <t>Andes</t>
  </si>
  <si>
    <t xml:space="preserve">Asociación de Usuariosde Acueducto Aguas Aires </t>
  </si>
  <si>
    <t>Corregimiento Santa Rita</t>
  </si>
  <si>
    <t>Junta de Acción Comunal Santa Rita-Corregimiento Santa Rita</t>
  </si>
  <si>
    <t>Corregimiento Santa Inés</t>
  </si>
  <si>
    <t>Acueducto Santa Ines -Corregimiento Santa Inés</t>
  </si>
  <si>
    <t>Corregimiento San Jose</t>
  </si>
  <si>
    <t>Asociación de Usuarios del Acueducto Veredal Corregimiento San Jose Andes E.S.P.</t>
  </si>
  <si>
    <t>Vereda La Lejía</t>
  </si>
  <si>
    <t>Asociación de Usuarios del Acueducto Veredal La Lejia Taparto Andes E.S.P</t>
  </si>
  <si>
    <t>Vereda La Cedrona</t>
  </si>
  <si>
    <t>Junta de Acción Comunal La Cedrona</t>
  </si>
  <si>
    <t>Vereda La Aguada Sector La Pava</t>
  </si>
  <si>
    <t>Asociacion de Usuarios Acueducto Vereda La Aguada-Sector La Pava</t>
  </si>
  <si>
    <t>Asociacion de Usuarios Acueducto Santa Ines Vereda San Antonio</t>
  </si>
  <si>
    <t>Vereda El Molino</t>
  </si>
  <si>
    <t>Asociacion del Acueducto Vereda La Aguada-El Molino</t>
  </si>
  <si>
    <t>No se pudo visitar-Incapacidad del compañero.</t>
  </si>
  <si>
    <t>Corregimiento San Bartolo</t>
  </si>
  <si>
    <t>Asociación de Usuarios del Acueducto Multiveredal del Municipio de Andes - Corregimiento San Bartolo</t>
  </si>
  <si>
    <t>Vereda San Hernando</t>
  </si>
  <si>
    <t>Asociación de Usuarios del Acueducto Multiveredal del Municipio de Andes - Vereda San Hernando</t>
  </si>
  <si>
    <t>Vereda La Yolanda</t>
  </si>
  <si>
    <t>Asociación de Usuarios del Acueducto Veredal La Yolanda-La Yolanda</t>
  </si>
  <si>
    <t>Vereda El Crucero</t>
  </si>
  <si>
    <t>Acueducto El Cedrón y El Crucero-El Crucero</t>
  </si>
  <si>
    <t>Vereda El Cedrón</t>
  </si>
  <si>
    <t>Acueducto El Cedrón y El Crucero-El Cedrón</t>
  </si>
  <si>
    <t>Vereda  San Carlos</t>
  </si>
  <si>
    <t>Asociación de Usuarios del Acueducto Multiveredal del Municipio de Andes - Vereda San Carlos</t>
  </si>
  <si>
    <t>Vereda El Tapao</t>
  </si>
  <si>
    <t>Asociación de Usuarios del Acueducto Multiveredal del Municipio de Andes - Vereda El Tapao</t>
  </si>
  <si>
    <t>Sector El Empedrado</t>
  </si>
  <si>
    <t>Asociacion de Usuarios del Acueducto Multiveredal del Municipio de Andes - Sector El Empedrado</t>
  </si>
  <si>
    <t>Sector Santa Elena</t>
  </si>
  <si>
    <t>Junta de Acción Comunal Santa Rita-El Pencal Sector Santa Elena</t>
  </si>
  <si>
    <t>Vereda Contrafuerte</t>
  </si>
  <si>
    <t>Asociacion de Usuarios del Acueducto Multiveredal de Jardin-Contrafuerte</t>
  </si>
  <si>
    <t>Fundación Berta Martínez-La Aguada</t>
  </si>
  <si>
    <t>Vereda Alto del Rayo</t>
  </si>
  <si>
    <t>Asociación de Usuarios del Acueducto Multiveredal del Municipio de Andes - Vereda Alto del Rayo</t>
  </si>
  <si>
    <t>Vereda El Cabrero</t>
  </si>
  <si>
    <t xml:space="preserve">Asociación de Usuarios del Acueducto Multiveredal del Municipio de Andes - Vereda El Cabrero </t>
  </si>
  <si>
    <t>Sector La Ciudad</t>
  </si>
  <si>
    <t>Acueducto La Ciudad, El Morro y El Palmar- Sector La Ciudad</t>
  </si>
  <si>
    <t>Vereda Piamonte</t>
  </si>
  <si>
    <t>Asociación de Usuarios del Acueducto Multiveredal del Municipio de Andes - Vereda Piamonte</t>
  </si>
  <si>
    <t>Vereda Risaralda</t>
  </si>
  <si>
    <t>Asociación de Usuarios del Acueducto Multiveredal del Municipio de Andes - Vereda Risaralda</t>
  </si>
  <si>
    <t>Repetido</t>
  </si>
  <si>
    <t>Vereda la Comuna</t>
  </si>
  <si>
    <t>Asociación de Usuarios del Acueducto Multiveredal del Municipio de Andes - Vereda La Comuna</t>
  </si>
  <si>
    <t>Vereda La Camelia</t>
  </si>
  <si>
    <t>Asociación de Usuarios del Acueducto Multiveredal del Municipio de Andes - Vereda La Camelia</t>
  </si>
  <si>
    <t>Vereda  la Alsacia</t>
  </si>
  <si>
    <t xml:space="preserve">Asociación de Usuarios del Acueducto  La Alsacia </t>
  </si>
  <si>
    <t>Vereda  Palestina</t>
  </si>
  <si>
    <t>Asociación de Usuarios del Acueducto Multiveredal del Municipio de Andes -Palestina</t>
  </si>
  <si>
    <t>Vereda Alto Cañaveral Chorros Parte Alta</t>
  </si>
  <si>
    <t>Asociación de Usuarios del Acueducto Multiveredal del Municipio de Andes -Vereda Alto Cañaveral Chorros Parte Alto</t>
  </si>
  <si>
    <t>Vereda Alto Cañaveral La Negra</t>
  </si>
  <si>
    <t>Asociación de Usuarios del Acueducto Multiveredal del Municipio de Andes - Vereda Alto Cañaveral La Negra</t>
  </si>
  <si>
    <t>Vereda Alto Cañaveral Chorros Parte Baja</t>
  </si>
  <si>
    <t>Asociación de Usuarios del Acueducto Multiveredal del Municipio de Andes -Vereda Alto Cañaveral Chorros Parte Bajo</t>
  </si>
  <si>
    <t>Vereda  El Rojo</t>
  </si>
  <si>
    <t>Asociación de Usuarios del Acueducto Multiveredal del Municipio de Andes - Vereda El Rojo</t>
  </si>
  <si>
    <t>Vereda  Bajo Cañaveral</t>
  </si>
  <si>
    <t xml:space="preserve">Asociación de Usuarios del Acueducto Multiveredal del Municipio de Andes - Vereda Bajo Cañaveral </t>
  </si>
  <si>
    <t>Vereda Monte Blanco</t>
  </si>
  <si>
    <t xml:space="preserve">Asociación de Usuarios del Acueducto Multiveredal del Municipio de Andes - Vereda Monte Blanc </t>
  </si>
  <si>
    <t>Corregimiento de Taparto</t>
  </si>
  <si>
    <t>Asociación de Usuarios del Acueducto del Corregimiento de Taparto (ADUACOT)</t>
  </si>
  <si>
    <t>Vereda el Golgota</t>
  </si>
  <si>
    <t>Asociación de Usuarios del Acueducto Multiveredal del Municipio de Andes - Vereda el Golgota</t>
  </si>
  <si>
    <t>Vereda Peñas Azules</t>
  </si>
  <si>
    <t xml:space="preserve">Acueducto Veredal Peñas Azules </t>
  </si>
  <si>
    <t xml:space="preserve">Vereda Santa Elena </t>
  </si>
  <si>
    <t>Acueducto Vereda Santa Elena</t>
  </si>
  <si>
    <t>Vereda La Melliza</t>
  </si>
  <si>
    <t>Asociación de Usuarios del Acueducto Veredal La Melliza</t>
  </si>
  <si>
    <t>Vereda  Monte Verde</t>
  </si>
  <si>
    <t>Asociación de Usuarios del Acueducto Veredal  Monte Verde</t>
  </si>
  <si>
    <t>Localidad Brisas de San Juan</t>
  </si>
  <si>
    <t>Asociación de Usuarios del Acueducto Multiveredal de Andes Barrio Brisas de San Juan</t>
  </si>
  <si>
    <t>Asociación de Usuarios del Acueducto Multiveredal La Pradera</t>
  </si>
  <si>
    <t>Vereda Valle Humbria</t>
  </si>
  <si>
    <t>Asociación de Usuarios del Acueducto Multiveredal del Municipio de Andes - Vereda Valle Humbria</t>
  </si>
  <si>
    <t>Asociación de Usuarios del Acueducto Multiveredal del Municipio de Andes - Sector El Empedrado</t>
  </si>
  <si>
    <t>Vereda San Pedro</t>
  </si>
  <si>
    <t>Asociación de Usuarios de Acueducto San Pedro Abajo</t>
  </si>
  <si>
    <t>Vereda Libano Naranjo</t>
  </si>
  <si>
    <t>Asociación de Usuarios del Acueducto El Libano El Naranjo</t>
  </si>
  <si>
    <t xml:space="preserve">Vereda Las Flores </t>
  </si>
  <si>
    <t xml:space="preserve">Asociación del Acueducto de Santa Inés Vereda Las Flores </t>
  </si>
  <si>
    <t>Asociación de Usuarios del Acueducto Multiveredal del Municipio de Andes - Vereda La Solita</t>
  </si>
  <si>
    <t>Vereda La Alsacia</t>
  </si>
  <si>
    <t>Asociación de Usuarios del Acueducto Multiveredal del Municipio de Andes - Vereda La Alsacia</t>
  </si>
  <si>
    <t>Vereda Campamento</t>
  </si>
  <si>
    <t>Asociación de Usuarios del Acueducto Multiveredal del Municipio de Andes - Vereda Campamento</t>
  </si>
  <si>
    <t>Asociacion de Usuarios del Acueducto Multiveredal de Jardin-San Bartolo</t>
  </si>
  <si>
    <t>Angelópolis</t>
  </si>
  <si>
    <t>Asociacion de Usuarios de Acueducto Vereda Santa Rita (ASOSANI)</t>
  </si>
  <si>
    <t>Corregimiento La Estacion</t>
  </si>
  <si>
    <t>Dirección de Servicios Públicos Angelópolis - Corregimiento La Estacion</t>
  </si>
  <si>
    <t xml:space="preserve">Vereda Cienaguita  </t>
  </si>
  <si>
    <t>Junta de Accion Comunal Vereda Cieneguita</t>
  </si>
  <si>
    <t>Vereda El  Barro</t>
  </si>
  <si>
    <t>Asociación de Usuarios del Acueducto Multiveredal Angelopolis, Amaga y Titiribi - El Barro</t>
  </si>
  <si>
    <t>Asociación de Usuarios del Acueducto Multiveredal Angelopolis, Amaga y Titiribi - El Nudillo</t>
  </si>
  <si>
    <t xml:space="preserve">Junta de Usuarios Acueducto  Santa Bárbara </t>
  </si>
  <si>
    <t>Asociación de Usuarios del Acueducto Multiveredal Angelopolis, Amaga y Titiribi - Barrio Nuevo</t>
  </si>
  <si>
    <t>Asociación de Usuarios del Acueducto Multiveredal Angelopolis, Amaga y Titiribi - La Miranda</t>
  </si>
  <si>
    <t>Asociación de Usuarios del Acueducto Multiveredal Angelopolis, Amaga y Titiribi - Cienaguita</t>
  </si>
  <si>
    <t>Vereda San Isidro</t>
  </si>
  <si>
    <t>Asociación de Usuarios del Acueducto Multiveredal Angelopolis, Amaga y Titiribi - San Isidro</t>
  </si>
  <si>
    <t>Junta Administradora de Acueducto El Nudillo</t>
  </si>
  <si>
    <t>Vereda El Barro</t>
  </si>
  <si>
    <t>Asociación de Suscriptores o Usuarios del Acueducto  El Barro</t>
  </si>
  <si>
    <t>Betania</t>
  </si>
  <si>
    <t xml:space="preserve">Vereda Bellavista </t>
  </si>
  <si>
    <t>Asociación de Usuarios del Acueducto Bellavista, Los Aguacates y Santa Ana-Bellavista</t>
  </si>
  <si>
    <t>Asociación de Usuarios del Acueducto Bellavista, Los Aguacates y Santa Ana-Santa Ana</t>
  </si>
  <si>
    <t>Vereda Los Aguacates</t>
  </si>
  <si>
    <t>Asociación de Usuarios del Acueducto Bellavista, Los Aguacates y Santa Ana-Los Aguacates</t>
  </si>
  <si>
    <t>Vereda Pedral Abajo</t>
  </si>
  <si>
    <t>Asociación de Usuarios del Acueducto Multiveredal Betania - Hispania E.S.P-Pedral Abajo</t>
  </si>
  <si>
    <t>Asociación de Usuarios del Acueducto Multiveredal Betania - Hispania E.S.P-Las Travesias</t>
  </si>
  <si>
    <t>Vereda Las Mercedes</t>
  </si>
  <si>
    <t>Asociación de Usuarios del Acueducto Multiveredal Betania - Hispania E.S.P-Las Mercedes</t>
  </si>
  <si>
    <t>Vereda Las Animas</t>
  </si>
  <si>
    <t>Asociación de Usuarios del Acueducto Multiveredal Betania - Hispania E.S.P-Las Animas</t>
  </si>
  <si>
    <t>Vereda La Julia</t>
  </si>
  <si>
    <t>Asociación de Usuarios del Acueducto Multiveredal Betania - Hispania E.S.P-La Julia</t>
  </si>
  <si>
    <t>Vereda Media Luna</t>
  </si>
  <si>
    <t>Asociación de Usuarios del Acueducto Multiveredal Betania - Hispania E.S.P-Media Luna</t>
  </si>
  <si>
    <t>Vereda La Hermosa</t>
  </si>
  <si>
    <t>Asociación de Usuarios del Acueducto Multiveredal Betania - Hispania E.S.P-La Hermosa</t>
  </si>
  <si>
    <t>Vereda Alto del Oso</t>
  </si>
  <si>
    <t>Asociación de Usuarios del Acueducto Multiveredal Betania - Hispania E.S.P-Alto del Oso</t>
  </si>
  <si>
    <t xml:space="preserve">Vereda San Luis </t>
  </si>
  <si>
    <t>Asociación de Usuarios del Acueducto Multiveredal Betania - Hispania E.S.P-Planta de tratamiento</t>
  </si>
  <si>
    <t>Vereda el Tablazo</t>
  </si>
  <si>
    <t>Asociación de Usuarios del Acueducto Multiveredal Betania - Hispania E.S.P-el Tablazo</t>
  </si>
  <si>
    <t>Vereda Pedral Arriba</t>
  </si>
  <si>
    <t>Asociación de Usuarios del Acueducto Multiveredal Betania - Hispania E.S.P-Pedral Arriba</t>
  </si>
  <si>
    <t>Sector  Palenque</t>
  </si>
  <si>
    <t>Junta Administradora Acueducto  sector Palenque</t>
  </si>
  <si>
    <t>Sector  La Cita</t>
  </si>
  <si>
    <t>Junta Administradora Acueducto  sector  la Cita</t>
  </si>
  <si>
    <t>Vereda La Linda</t>
  </si>
  <si>
    <t>Asociacion de Usuarios del Acueducto Multiveredal  Plan Carrasquilla - Vereda la linda</t>
  </si>
  <si>
    <t>Asociacion de Usuarios del Acueducto Multiveredal  Plan Carrasquilla - Sector Palenque</t>
  </si>
  <si>
    <t>Vereda La  soledad</t>
  </si>
  <si>
    <t>Asociacion de Usuarios del Acueducto Multiveredal  Plan Carrasquilla - Vereda la  soledad</t>
  </si>
  <si>
    <t>Vereda la Fe</t>
  </si>
  <si>
    <t>Asociación de Usuarios del Acueducto Multiveredal Betania - Hispania E.S.P- la  Fe</t>
  </si>
  <si>
    <t>Betulia</t>
  </si>
  <si>
    <t>Vereda El Tostado</t>
  </si>
  <si>
    <t>Asociación de Usuarios del Acueducto de Altamira Municipio de Betulia - El Tostado</t>
  </si>
  <si>
    <t>Vereda  El Cuchillon</t>
  </si>
  <si>
    <t>Junta de Acción Comunal El Cuchillon</t>
  </si>
  <si>
    <t>Corregimiento Cangrejo</t>
  </si>
  <si>
    <t>Junta de Accion Comunal Corregimiento de Cangrejo</t>
  </si>
  <si>
    <t>Vereda El Piñonal</t>
  </si>
  <si>
    <t>Junta de Acción Comunal Piñonal</t>
  </si>
  <si>
    <t>Vereda Las Ánimas</t>
  </si>
  <si>
    <t>Junta de Acción Comunal Las Animas</t>
  </si>
  <si>
    <t>Asociacion de Usuarios del Acueducto Multiveredal Las Iglesias Betulia E.S.P-Santa Rita</t>
  </si>
  <si>
    <t>Vereda El Cuchuco</t>
  </si>
  <si>
    <t>Junta de Accion Comunal El Cuchuco</t>
  </si>
  <si>
    <t>Vereda La Manguita</t>
  </si>
  <si>
    <t>Asociación de Usuarios El yerbal - Paraje La Manguita</t>
  </si>
  <si>
    <t>Junta de Accion Comunal San Antonio</t>
  </si>
  <si>
    <t>Vereda Los Animas</t>
  </si>
  <si>
    <t>Junta de Accion Comunal El Guadual</t>
  </si>
  <si>
    <t>Vereda Pueblo Duro</t>
  </si>
  <si>
    <t>Asociación de Usuarios El Yerbal -Pueblo Duro</t>
  </si>
  <si>
    <t>Vereda  El León</t>
  </si>
  <si>
    <t>Junta de Acción Comunal El Leon</t>
  </si>
  <si>
    <t>Asociación de Usuarios del Acueducto Multiveredal "Luciano Restrepo" -  El Indio y Pinguro</t>
  </si>
  <si>
    <t>Vereda La Guaimalita</t>
  </si>
  <si>
    <t>Asociación de Usuarios del Acueducto Multiveredal "Luciano Restrepo"-  La Guamalita</t>
  </si>
  <si>
    <t>Corregimiento Luciano Restrepo</t>
  </si>
  <si>
    <t>Asociación de Usuarios del Acueducto Multiveredal "Luciano Restrepo"-Corregimiento Luciano Restrepo</t>
  </si>
  <si>
    <t>Vereda La Vargas</t>
  </si>
  <si>
    <t>Junta de Accion Comunal La Vargas</t>
  </si>
  <si>
    <t xml:space="preserve">Vereda La Asomadera </t>
  </si>
  <si>
    <t xml:space="preserve">Junta de Acción Comunal La Asomadera </t>
  </si>
  <si>
    <t>Vereda Altamira</t>
  </si>
  <si>
    <t>Asociación de Usuarios del Acueducto de Altamira Municipio de Betulia-Altamira</t>
  </si>
  <si>
    <t>Vereda  La Ceibala</t>
  </si>
  <si>
    <t>Asociación de Usuarios El Yerbal - La Ceibala</t>
  </si>
  <si>
    <t>Vereda  La Iracala</t>
  </si>
  <si>
    <t>Asociación de Usuarios El Yerbal -La Iracala</t>
  </si>
  <si>
    <t>Vereda  Quebrada Arriba</t>
  </si>
  <si>
    <t>Junta de Acción Comunal Quebrada Arriba</t>
  </si>
  <si>
    <t>Vereda La Cibeles</t>
  </si>
  <si>
    <t>Asociacion de Usuarios del Acueducto Multiveredal Las Iglesias Betulia E.S.P.-La Cibeles</t>
  </si>
  <si>
    <t xml:space="preserve">   </t>
  </si>
  <si>
    <t>Vereda La Urraeña</t>
  </si>
  <si>
    <t>Junta de Accion Comunal La Urraeña</t>
  </si>
  <si>
    <t>Vereda Purco</t>
  </si>
  <si>
    <t>Asociación de Usuarios del Acueducto de Altamira-Purco</t>
  </si>
  <si>
    <t>Vereda El Yerbal</t>
  </si>
  <si>
    <t>Junta Administradora Acueducto Multiveredal Guayabal-El Yerbal</t>
  </si>
  <si>
    <t>Vereda La Ciénaga</t>
  </si>
  <si>
    <t>Asociación de Usuarios del Acueducto de Altamira Municipio de Betulia - La Cienaga</t>
  </si>
  <si>
    <t>Junta de Accion Comunal La Quiebra</t>
  </si>
  <si>
    <t>Vereda la Florida</t>
  </si>
  <si>
    <t>Caramanta</t>
  </si>
  <si>
    <t>Corregimiento  Barro Blanco</t>
  </si>
  <si>
    <t>Junta Administradora de Acueducto Corregimiento de Barro Blanco</t>
  </si>
  <si>
    <t>Corregimiento  Alegrías</t>
  </si>
  <si>
    <t>Asociación de Usuarios del Acueducto Multiveredal del Corregimiento de Alegrías (AMCA)</t>
  </si>
  <si>
    <t>Vereda La Frisolera</t>
  </si>
  <si>
    <t>Junta de Acción Comunal Vereda La Frisolera</t>
  </si>
  <si>
    <t>Corregimiento  Sucre</t>
  </si>
  <si>
    <t>Junta Administradora de Acueducto Corregimiento de Sucre</t>
  </si>
  <si>
    <t>Vereda Aguadita Grande</t>
  </si>
  <si>
    <t>Junta de Acción Comunal Vereda La Aguadita Grande</t>
  </si>
  <si>
    <t>Vereda Aguadita Chiquita</t>
  </si>
  <si>
    <t>Junta de Acción Comunal Vereda La Aguadita Chiquita</t>
  </si>
  <si>
    <t>Junta de Acccion Comunal  Vereda San Antonio</t>
  </si>
  <si>
    <t>Vereda Chirapoto</t>
  </si>
  <si>
    <t>Junta de Acccion Comunal Vereda Chirapoto</t>
  </si>
  <si>
    <t>Vereda La Cascada</t>
  </si>
  <si>
    <t>Junta de Acción Comunal Vereda La Cascada</t>
  </si>
  <si>
    <t>Vereda La Sirena</t>
  </si>
  <si>
    <t>Junta de Acción Comunal Vereda La Sirena</t>
  </si>
  <si>
    <t>Vereda Yarumalito</t>
  </si>
  <si>
    <t>Junta de Acción Comunal Vereda Yarumalito</t>
  </si>
  <si>
    <t>Junta de Acción Comunal Vereda San Pablo</t>
  </si>
  <si>
    <t>Sector Corozal</t>
  </si>
  <si>
    <t>Junta Administradora de Acueducto Vereda Cañas Sector Corozal</t>
  </si>
  <si>
    <t>Junta Administradora de Acueducto Vereda Palmichal</t>
  </si>
  <si>
    <t>Vereda El Balso</t>
  </si>
  <si>
    <t>Junta Administradora de Acueducto Vereda El Balso</t>
  </si>
  <si>
    <t>Vereda Peladeros</t>
  </si>
  <si>
    <t>Junta Administradora de Acueducto Vereda Peladeros</t>
  </si>
  <si>
    <t>Ciudad Bolívar</t>
  </si>
  <si>
    <t>Vereda Buena Vista - Sector la Caseta</t>
  </si>
  <si>
    <t>Asociacion de Usuarios del Acueducto AVBTA - Caseta</t>
  </si>
  <si>
    <t>Asociacion de Usuarios del Acueducto AVBTA - Escuela</t>
  </si>
  <si>
    <t>Vereda Alto De Los Jaramillos</t>
  </si>
  <si>
    <t>Acueducto Altos de Los Jaramillos</t>
  </si>
  <si>
    <t>Vereda Samaria</t>
  </si>
  <si>
    <t>Asociación de Usuarios del Acueducto Veredal Samaria</t>
  </si>
  <si>
    <t>Corregimiento Alfonso Lopez</t>
  </si>
  <si>
    <t>Asociación de Usuarios del Acueducto y Alcantarillado Corregimiento Alfonso Lopez "ASUAAL E.S.P" - Planta de Tratamiento Parte Alta</t>
  </si>
  <si>
    <t>Asociación de Usuarios del Acueducto y Alcantarillado Corregimiento Alfonso Lopez "ASUAAL E.S.P" - Planta de Tratamiento Parte Baja</t>
  </si>
  <si>
    <t>Vereda  Bolívar Arriba</t>
  </si>
  <si>
    <t>Asociacion Usuarios Acueducto Multiveredal Bolivar Arriba (AMBA)</t>
  </si>
  <si>
    <t>Vereda Santa Librada</t>
  </si>
  <si>
    <t>Acueducto Multiveredal La Marina</t>
  </si>
  <si>
    <t>Vereda Punta Brava</t>
  </si>
  <si>
    <t>Asociación de Usuarios del Acueducto Veredal Punta Brava</t>
  </si>
  <si>
    <t>Vereda  Lindaja</t>
  </si>
  <si>
    <t>Acueducto Junta de Acción Comunal La Lindaja Aguas Frías-La Lindaja</t>
  </si>
  <si>
    <t>Vereda  La Arboleda</t>
  </si>
  <si>
    <t>Asociacion de Suscriptores o Usuarios del Acueducto La Arboleda</t>
  </si>
  <si>
    <t>Vereda Puerto Limón</t>
  </si>
  <si>
    <t>Asociacion de Usuarios del Acueducto Veredal Puerto Limon</t>
  </si>
  <si>
    <t>Vereda  Manzanillo</t>
  </si>
  <si>
    <t>Asociación de Usuarios del Acueducto Veredal El Manzanillo</t>
  </si>
  <si>
    <t>Corregimiento  Farallones</t>
  </si>
  <si>
    <t>Asociación de Suscriptores o Usuarios del Acueducto San Bernardo de Los Farallones</t>
  </si>
  <si>
    <t>Vereda  Abejero</t>
  </si>
  <si>
    <t>Asociación de Usuarios del Acueducto Multiveredal Ventorrillo Abejero</t>
  </si>
  <si>
    <t>Vereda  Ventorrillo</t>
  </si>
  <si>
    <t>Asociación de Usuarios del Acueducto Multiveredal Ventorrillo</t>
  </si>
  <si>
    <t xml:space="preserve">Vereda Angostura Parte Alta </t>
  </si>
  <si>
    <t>Acueducto Los Emprendedores La Angostura</t>
  </si>
  <si>
    <t>Concordia</t>
  </si>
  <si>
    <t>Vereda La María</t>
  </si>
  <si>
    <t>Asociación de Usuarios Acueducto La María</t>
  </si>
  <si>
    <t>Sector  La Raya</t>
  </si>
  <si>
    <t>Junta de Acción Comunal La Raya.</t>
  </si>
  <si>
    <t>Sector Corrales</t>
  </si>
  <si>
    <t>Asociación de Usuarios Acueducto Corrales.</t>
  </si>
  <si>
    <t>Vereda San Jose del Golpe</t>
  </si>
  <si>
    <t>Asociación de Usuarios Acueducto El Golpe</t>
  </si>
  <si>
    <t>Vereda La Aurora Llanadas</t>
  </si>
  <si>
    <t>Asociación de Usuarios Acueducto Vereda La Aurora Llanadas</t>
  </si>
  <si>
    <t>Vereda La Esperanza</t>
  </si>
  <si>
    <t>Asociación de Usuarios Acueducto La Esperanza-La Esperanza</t>
  </si>
  <si>
    <t>Vereda Llanaditas</t>
  </si>
  <si>
    <t>Asociación de Usuarios Acueducto Llanaditas-Llanaditas</t>
  </si>
  <si>
    <t>Vereda  Morrón</t>
  </si>
  <si>
    <t>Asociación de Usuarios del Acueducto Vereda Morron</t>
  </si>
  <si>
    <t>Vereda La Cristalina</t>
  </si>
  <si>
    <t>Asociación de Usuarios del Acueducto Virgen La Milagrosa Vereda La Cristalina</t>
  </si>
  <si>
    <t>Corregimiento El Socorro</t>
  </si>
  <si>
    <t>Junta de Acción Comunal Corregimiento El Socorro</t>
  </si>
  <si>
    <t>Vereda Morelia San Pacho</t>
  </si>
  <si>
    <t>Junta Administradora de Los Servicios de Acueducto y Alcantarillado de Morelia San Pacho</t>
  </si>
  <si>
    <t>Sector Partidas de Morelia</t>
  </si>
  <si>
    <t>Junta Administradora del Acueducto Partidas de Morelia</t>
  </si>
  <si>
    <t>Vereda Palosanto</t>
  </si>
  <si>
    <t>Asociación de Usuarios del Acueducto Palo Santo Municipio de Concordia</t>
  </si>
  <si>
    <t>Vereda Rumbadero</t>
  </si>
  <si>
    <t>Asociación de Usuarios Acueducto Rumbadero</t>
  </si>
  <si>
    <t>Asociación de Usuarios del Acueducto del Corregimiento La Loma del Municipio de Yarumal</t>
  </si>
  <si>
    <t>Vereda Pueblorrico Sector Casagrande</t>
  </si>
  <si>
    <t>Asociación de Usuarios Acueducto Sector Casagrande</t>
  </si>
  <si>
    <t>Vereda Pueblo Riico</t>
  </si>
  <si>
    <t>Asociación de Usuarios Acueducto Pueblo Rico</t>
  </si>
  <si>
    <t>Vereda  Campanas</t>
  </si>
  <si>
    <t>Asociación de Usuarios Acueducto Campanas-Campanas</t>
  </si>
  <si>
    <t>Asociación de Usuarios del Acueducto Vereda Santa Rita Abajo-Santa Rita</t>
  </si>
  <si>
    <t xml:space="preserve">Vereda La Arboleda </t>
  </si>
  <si>
    <t>Junta Administradora Acueducto La Arboleda</t>
  </si>
  <si>
    <t>Fredonia</t>
  </si>
  <si>
    <t>Vereda Hoyo Frio</t>
  </si>
  <si>
    <t>Asociación de Usuarios del Acueducto de Hoyo Frio</t>
  </si>
  <si>
    <t>Asociación de Usuarios del Acueducto de La Vereda "El Calvario"</t>
  </si>
  <si>
    <t>Vereda  El Zancudo</t>
  </si>
  <si>
    <t xml:space="preserve">Asociación de Usuarios del Acueducto y Alcantarillado de La Vereda El Zancudo </t>
  </si>
  <si>
    <t>Vereda El Cinco</t>
  </si>
  <si>
    <t>Asociación de Usuarios del Acueducto de La Vereda El Cinco</t>
  </si>
  <si>
    <t>Asociación de Usuarios del Acueducto de La Vereda Murrapal  - ASOMURRA</t>
  </si>
  <si>
    <t>Vereda Combia Grande</t>
  </si>
  <si>
    <t>Asociación de Usuarios del Acueducto La Milagrosa de La Vereda Combia Grande</t>
  </si>
  <si>
    <t>Vereda Combia Chiquita</t>
  </si>
  <si>
    <t>Asociación de Usuarios Acueducto Vereda Combia Chiquita</t>
  </si>
  <si>
    <t>Corregimiento Marsella</t>
  </si>
  <si>
    <t>Asociación de Usuarios del Acueducto del Corregimiento de Marsella</t>
  </si>
  <si>
    <t>Corregimiento Palomos</t>
  </si>
  <si>
    <t>Asociación de Usuarios del Acueducto del Corregimiento Los Palomos</t>
  </si>
  <si>
    <t xml:space="preserve"> Corregimiento Puente Iglesias</t>
  </si>
  <si>
    <t xml:space="preserve">Asociación de Usuarios del Acueducto Puente Iglesias </t>
  </si>
  <si>
    <t>Vereda Jonas</t>
  </si>
  <si>
    <t>Asociación de Usuarios del Acueducto de Jonas</t>
  </si>
  <si>
    <t>Vereda Asaqui</t>
  </si>
  <si>
    <t>Asociación Aguas de La Quiebra - Asaqui</t>
  </si>
  <si>
    <t>ASUAMFRAB- El Plan</t>
  </si>
  <si>
    <t>Vereda El Mango</t>
  </si>
  <si>
    <t>Asociacion de Usuarios del Acueducto Vereda El Mango</t>
  </si>
  <si>
    <t>Vereda  La Toscana</t>
  </si>
  <si>
    <t>ASUAMFRAB- La Toscana</t>
  </si>
  <si>
    <t>Vereda  El Carretero</t>
  </si>
  <si>
    <t>ASUAMFRAB- El Carretero</t>
  </si>
  <si>
    <t>ASUAMFRAB-  La Loma</t>
  </si>
  <si>
    <t>Vereda  El Uvital</t>
  </si>
  <si>
    <t>ASUAMFRAB- El Uvital</t>
  </si>
  <si>
    <t>Vereda El Filo del Uvital</t>
  </si>
  <si>
    <t>ASUAMFRAB-El Filo del Uvital</t>
  </si>
  <si>
    <t>Vereda Sabaletas</t>
  </si>
  <si>
    <t>Asociación de Usuarios del Acueducto de La Vereda Sabaletas E.S.P.-Sabaletas</t>
  </si>
  <si>
    <t>Vereda Alto de Los Fernandez</t>
  </si>
  <si>
    <t xml:space="preserve">Asociacioón de Usuarios de La Vereda Alto de Los Fernandez </t>
  </si>
  <si>
    <t>Asociacion de Usuarios del Acueducto del Sector Tacamocho, de Ña Vereda El Zancudo</t>
  </si>
  <si>
    <t xml:space="preserve">Asociación de Usuarios del Acueducto La Cordillera </t>
  </si>
  <si>
    <t>Vereda  El Porvenir</t>
  </si>
  <si>
    <t>Asociación de Usuarios del Acueducto El Porvenir</t>
  </si>
  <si>
    <t>Vereda  Buenos Aires</t>
  </si>
  <si>
    <t>Asociacion de Usuarios del Acueducto de Buenos Aires</t>
  </si>
  <si>
    <t>Vereda  El Vainillo</t>
  </si>
  <si>
    <t>Asociacion de Usuarios Acueducto Vereda El Vainillo</t>
  </si>
  <si>
    <t>Vereda  Aguacatal</t>
  </si>
  <si>
    <t>Asociacion de Usuarios del Acueducto de Aguacatal</t>
  </si>
  <si>
    <t>Vereda Naranjal Poblanco</t>
  </si>
  <si>
    <t>Asociacion de Usuarios del Acueducto Vereda Naranjal Poblanco planta san mateo el volcan</t>
  </si>
  <si>
    <t>Vereda  Naranjal Poblanco</t>
  </si>
  <si>
    <t>Asociacion de Usuarios del Acueducto Vereda Naranjal Poblanco planta sierra morena</t>
  </si>
  <si>
    <t>Vereda Cadenas</t>
  </si>
  <si>
    <t>Junta de Accion Comunal Vereda Cadenas</t>
  </si>
  <si>
    <t>Corregimiento Piedra Verde</t>
  </si>
  <si>
    <t>Junta de Accion Comunal Corregimiento Piedra Verde</t>
  </si>
  <si>
    <t>Vereda Chamuscados</t>
  </si>
  <si>
    <t>Asociacion de Usuarios Acueducto de La Vereda Chamuscados</t>
  </si>
  <si>
    <t>Vereda La Garrucha</t>
  </si>
  <si>
    <t>Asociación de Usuarios del Acueducto de La Vereda La Garrucha- ASOGAR</t>
  </si>
  <si>
    <t>Asociacion de Usuarios Acueducto Vereda El  Molino</t>
  </si>
  <si>
    <t>ASUAMFRAB- Travesias</t>
  </si>
  <si>
    <t>Asociación de Usuarios del Acueducto Veredal Agua Pura La Maria</t>
  </si>
  <si>
    <t>Hispania</t>
  </si>
  <si>
    <t>Asociación de Usuarios del Acueducto Multiveredal Mulato-La Florida</t>
  </si>
  <si>
    <t>Vereda El Llanete</t>
  </si>
  <si>
    <t>Asociación de Usuarios del Acueducto Multiveredal Mulato-El Llanete</t>
  </si>
  <si>
    <t>Vereda La cuelga</t>
  </si>
  <si>
    <t>Asociación de Usuarios del Acueducto Multiveredal Mulato-La Cuelga</t>
  </si>
  <si>
    <t>Vereda El Silencio</t>
  </si>
  <si>
    <t>Asociación de Usuarios del Acueducto Multiveredal Mulato-El Silencio</t>
  </si>
  <si>
    <t>Vereda El Tablazo</t>
  </si>
  <si>
    <t>Asociación de Usuarios del Acueducto Multiveredal Betania-Hispania E.S.P-El Tablazo</t>
  </si>
  <si>
    <t>Vereda Armenia Alta</t>
  </si>
  <si>
    <t>Asociación de Usuarios del Acueducto Multiveredal Betania-Hispania E.S.P-Armenia Alta</t>
  </si>
  <si>
    <t>Vereda La Palmira</t>
  </si>
  <si>
    <t>Asociación de Usuarios del Acueducto Multiveredal Betania-Hispania E.S.P-La Palmira</t>
  </si>
  <si>
    <t>Vereda Armenia baja</t>
  </si>
  <si>
    <t>Asociación de Usuarios del Acueducto Multiveredal Betania-Hispania E.S.P-Armenia Baja</t>
  </si>
  <si>
    <t>Vereda La Seca</t>
  </si>
  <si>
    <t>Asociación de Usuarios del Acueducto Multiveredal Betania-Hispania E.S.P-La Seca</t>
  </si>
  <si>
    <t>Jardín</t>
  </si>
  <si>
    <t>Vereda La Salada</t>
  </si>
  <si>
    <t>Asociacion de Usuarios del Acueducto Aguas Unidas-La Salada</t>
  </si>
  <si>
    <t>VeredaQuebrada Bonita</t>
  </si>
  <si>
    <t>Asociacion de Usuarios del Acueducto Aguas Unidas-Quebrada Bonita</t>
  </si>
  <si>
    <t>Acueducto Veredal Serranias-Los Pomos</t>
  </si>
  <si>
    <t>Vereda La Herrerita</t>
  </si>
  <si>
    <t>Acueducto Veredal Serranias-La Herrerita</t>
  </si>
  <si>
    <t>Acueducto Veredal Serranias-Las Peñas-La Curia</t>
  </si>
  <si>
    <t>Vereda Serranias</t>
  </si>
  <si>
    <t>I.E. Serranias Parte Central</t>
  </si>
  <si>
    <t xml:space="preserve">Vereda Serranias </t>
  </si>
  <si>
    <t xml:space="preserve">Acueducto La Valencia </t>
  </si>
  <si>
    <t>Acueducto Veredal Serranias-Serranias</t>
  </si>
  <si>
    <t>VeredaLa Herrera</t>
  </si>
  <si>
    <t>Acueducto Veredal Serranias-La Herrera, La Garrucha</t>
  </si>
  <si>
    <t>Vereda La Casiana</t>
  </si>
  <si>
    <t>Asociacion de Usuarios del Acueducto Multiveredal de Jardin-La Casiana</t>
  </si>
  <si>
    <t>Vereda Morro Amarillo</t>
  </si>
  <si>
    <t>Asociacion de Usuarios del Acueducto Multiveredal de Jardin-Morro Amarillo</t>
  </si>
  <si>
    <t>Vereda San Bartolo Jardin</t>
  </si>
  <si>
    <t>Asociacion de Usuarios del Acueducto Multiveredal de Jardin-San Bartolo Jardín</t>
  </si>
  <si>
    <t>Vereda Cristianía</t>
  </si>
  <si>
    <t>Asociacion de Usuarios del Acueducto Multiveredal de Jardin-Cristiania</t>
  </si>
  <si>
    <t>Vereda El Tapado</t>
  </si>
  <si>
    <t>Asociacion de Usuarios del Acueducto Multiveredal de Jardin-El Tapado</t>
  </si>
  <si>
    <t>Vereda Caramanta</t>
  </si>
  <si>
    <t>Asociacion de Usuarios del Acueducto Multiveredal de Jardin-Caramanta</t>
  </si>
  <si>
    <t>Asociacion de Usuarios del Acueducto Multiveredal de Jardin-La Linda</t>
  </si>
  <si>
    <t>Vereda La Arboleda</t>
  </si>
  <si>
    <t>Asociación de Usuarios del Acueducto La Arboleda Rio Claro del Municipio de Jardin-La Arboleda</t>
  </si>
  <si>
    <t>Vereda Rio Claro</t>
  </si>
  <si>
    <t>Asociación de Usuarios del Acueducto La Arboleda Rio Claro del Municipio de Jardin-Rio Claro</t>
  </si>
  <si>
    <t>Vereda Alto Del Indio</t>
  </si>
  <si>
    <t>Asociación de Usuarios del Acueducto La Arboleda Rio Claro del Municipio de Jardin-Alto del Indio</t>
  </si>
  <si>
    <t>Asociación de Usuarios del Acueducto La Arboleda Rio Claro del Municipio de Jardin-La Montañita</t>
  </si>
  <si>
    <t>Vereda Gibraltar</t>
  </si>
  <si>
    <t>Junta de Usuarios del Acueducto de Avermar-Gibraltar</t>
  </si>
  <si>
    <t>Vereda Las Margaritas</t>
  </si>
  <si>
    <t>Junta de Usuarios del Acueducto de Avermar-Las Margaritas</t>
  </si>
  <si>
    <t>Vereda Verdun</t>
  </si>
  <si>
    <t>Acueducto Verdun Gibraltar-Verdun</t>
  </si>
  <si>
    <t>Jericó</t>
  </si>
  <si>
    <t>Vereda Guacamayal</t>
  </si>
  <si>
    <t>Junta de Acción Comunal Vereda Guacamayal</t>
  </si>
  <si>
    <t>Vereda  La Leona</t>
  </si>
  <si>
    <t>Junta de Acción Comunal Vereda La Leona</t>
  </si>
  <si>
    <t>Vereda San Ramón</t>
  </si>
  <si>
    <t>Junta de Acción Comunal San Ramón - Los Arrayanes</t>
  </si>
  <si>
    <t>Asociación de Usuarios del Acueducto La Hermosa</t>
  </si>
  <si>
    <t>Corregimiento Palo Cabildo</t>
  </si>
  <si>
    <t>Asociación Comunitaria del Acueducto del Corregimiento de Palocabildo Municipio de Jerico - Aguas del Roble.</t>
  </si>
  <si>
    <t>Junta de Acción Comunal Vereda La Pradera</t>
  </si>
  <si>
    <t>Vereda Estrella Nueva</t>
  </si>
  <si>
    <t>Asociacion de Usuarios del Acueducto de Las Veredas Estrella Nueva y Estrella Vieja</t>
  </si>
  <si>
    <t>Vereda La Pista</t>
  </si>
  <si>
    <t>Asociación de Usuarios del Acueducto Multiveredal El Chuscal - Multichuscal - La Pista</t>
  </si>
  <si>
    <t>Asociación de Usuarios del acueducto aguas de La Soledad</t>
  </si>
  <si>
    <t>Vereda Los Patios</t>
  </si>
  <si>
    <t>Asociacion de Usuarios del Acueducto Multiveredal Los Patios  - Ciudadela - Acupatios</t>
  </si>
  <si>
    <t>Vereda El Zacatin</t>
  </si>
  <si>
    <t>Junta de Acción Comunal Vereda El Zacatín</t>
  </si>
  <si>
    <t>Asociación de Usuarios del Acueducto Multiveredal Guacamayal -La Leona (Multiedesa) - La Leona</t>
  </si>
  <si>
    <t>Junta Administradora del Acueducto Vereda La Aguada</t>
  </si>
  <si>
    <t xml:space="preserve">Asociación de Usuarios del Acueducto Palenque - La Virgen </t>
  </si>
  <si>
    <t>Multiveredal Buga - Palenque  - Buga (Acuebuga)</t>
  </si>
  <si>
    <t>Vereda  Palenquito</t>
  </si>
  <si>
    <t>Junta de Acción Comunal Vereda Palenquito</t>
  </si>
  <si>
    <t>Vereda Castalia</t>
  </si>
  <si>
    <t xml:space="preserve">Asociación de Usuarios del Acueducto de La Vereda Castalia - Asuveca </t>
  </si>
  <si>
    <t>Vereda Cauca Viejo</t>
  </si>
  <si>
    <t>Operadores de Servicios S.A. E.S.P-Cauca Viejo</t>
  </si>
  <si>
    <t>Junta de Acción Comunal de Altamira</t>
  </si>
  <si>
    <t>Asociación Comunitaria Acueducto Vereda Vallecitos</t>
  </si>
  <si>
    <t>Vereda Quebradona Arriba</t>
  </si>
  <si>
    <t>Junta de Acción Comunal Quebradona Arriba</t>
  </si>
  <si>
    <t>Vereda Quebradona Abajo</t>
  </si>
  <si>
    <t>Junta de Acción Comunal Quebradona Abajo</t>
  </si>
  <si>
    <t>Vereda La Fé</t>
  </si>
  <si>
    <t>Junta de Acción Comunal Vereda La Fé</t>
  </si>
  <si>
    <t>Vereda La Cestillala</t>
  </si>
  <si>
    <t>Junta de Acción Comunal Vereda Cestillala</t>
  </si>
  <si>
    <t>Junta de Acción Comunal La Cascada-Comité de Aguas y Acueducto</t>
  </si>
  <si>
    <t>La Pintada</t>
  </si>
  <si>
    <t>Sin acueductos</t>
  </si>
  <si>
    <t>Montebello</t>
  </si>
  <si>
    <t>Vereda El Churimo</t>
  </si>
  <si>
    <t>Junta de Acción Comunal Vereda El Churimo</t>
  </si>
  <si>
    <t>Junta de Acción Comunal Vereda Campo Alegre</t>
  </si>
  <si>
    <t>Vereda El Olival Parte Alta</t>
  </si>
  <si>
    <t>Asociación de Usuarios del Acueducto Veredal Agua Viva El Olival  Parte Alta</t>
  </si>
  <si>
    <t>Vereda Encenillo</t>
  </si>
  <si>
    <t>Junta de Acción Comunal Vereda Encenillo</t>
  </si>
  <si>
    <t>Junta de Acción Comunal Vereda La Quiebra</t>
  </si>
  <si>
    <t>VeredaEl Olival Parte Baja</t>
  </si>
  <si>
    <t>Asociación de Usuarios del Acueducto Veredal Agua Viva El Olival Parte Baja</t>
  </si>
  <si>
    <t>Vereda La Peña Parte Baja</t>
  </si>
  <si>
    <t>Junta de Acción Comunal Vereda La Peña Parte Baja</t>
  </si>
  <si>
    <t>Vereda Getsemani</t>
  </si>
  <si>
    <t>Junta de Acción Comunal Vereda Getsemani</t>
  </si>
  <si>
    <t>Vereda El Gavilan</t>
  </si>
  <si>
    <t>Junta de Acción Comunal Vereda El Gavilan</t>
  </si>
  <si>
    <t>Vereda La Granja</t>
  </si>
  <si>
    <t>Junta de Acción Comunal Vereda La Granja</t>
  </si>
  <si>
    <t>Vereda Zarcitos Parte Alta</t>
  </si>
  <si>
    <t>Junta de Acción Comunal Vereda Zarcitos Parte Alta</t>
  </si>
  <si>
    <t>Vereda Sabanitas Parte Alta</t>
  </si>
  <si>
    <t>Asociación de Usuarios Acueducto Fuentes Unidas Sabanitas Parte Alta</t>
  </si>
  <si>
    <t>Vereda Sabanitas Parte Baja</t>
  </si>
  <si>
    <t>Asociación de Usuarios Acueducto Fuentes Unidas Sabanitas Parte Baja</t>
  </si>
  <si>
    <t>Vereda Zarcitos Parte Baja</t>
  </si>
  <si>
    <t>Junta de Acción Comunal Vereda Zarcitos Parte Baja</t>
  </si>
  <si>
    <t>Pueblorrico</t>
  </si>
  <si>
    <t>Vereda  La Pica</t>
  </si>
  <si>
    <t>Asociacion de Usuarios del  Acueducto de la  Vereda La Pica del municipio de Pueblorrico</t>
  </si>
  <si>
    <t>Vereda  Santa  Bárbara</t>
  </si>
  <si>
    <t>Junta Administradora del Acueducto Santa Bárbara</t>
  </si>
  <si>
    <t xml:space="preserve">Vereda California </t>
  </si>
  <si>
    <t>Asociacion de Usuarios del Acueducto de La Vereda California  del municipio de Pueblorrico</t>
  </si>
  <si>
    <t>Vereda Mulatico</t>
  </si>
  <si>
    <t>Asociacion de Usuarios del Acueducto de La Vereda Mulatico del municipio de Pueblorrico</t>
  </si>
  <si>
    <t>Vereda  La Gómez</t>
  </si>
  <si>
    <t>Asociacion de Usuarios  del  Acueducto de la Vereda La Gómez del municipio de Pueblorrico</t>
  </si>
  <si>
    <t>Asociacion de Usuarios del Acueducto de La Vereda El Barcino  de Pueblorrcio Antioquia</t>
  </si>
  <si>
    <t>Acueducto multiveredal El Barcino</t>
  </si>
  <si>
    <t>Asociacion de usuarios del acueducto multiveredal Mulatos</t>
  </si>
  <si>
    <t>Corinto B</t>
  </si>
  <si>
    <t>Sevilla</t>
  </si>
  <si>
    <t>Morron</t>
  </si>
  <si>
    <t>Asociacion de usuarios del acueducto multiveredal Morron</t>
  </si>
  <si>
    <t>El Barcino</t>
  </si>
  <si>
    <t>Acueducto El Zarzo</t>
  </si>
  <si>
    <t>Salgar</t>
  </si>
  <si>
    <t>Vereda La Humareda</t>
  </si>
  <si>
    <t>Asociación de Usuarios La Humareda</t>
  </si>
  <si>
    <t xml:space="preserve">Vereda El Carmelo Paraje Dos </t>
  </si>
  <si>
    <t xml:space="preserve">Asociación de Usuarios del Acueducto de La Vereda El Carmelo Paraje Dos </t>
  </si>
  <si>
    <t>Vereda Gulunga Parte Alta</t>
  </si>
  <si>
    <t>Asociación de Usuarios del Acueducto de La Vereda La Gulunga Parte Alta</t>
  </si>
  <si>
    <t>Vereda Corregimiento La Margarita</t>
  </si>
  <si>
    <t>Asociación de Usuarios del Acueducto del Corregimiento La Margarita</t>
  </si>
  <si>
    <t>Vereda El Leon</t>
  </si>
  <si>
    <t xml:space="preserve">Asociación de Usuarios del Acueducto de La Vereda El Leon </t>
  </si>
  <si>
    <t>Asociación de Usuarios del Acueducto La Montañita</t>
  </si>
  <si>
    <t>ASO-La Taborda</t>
  </si>
  <si>
    <t>Asociación de Usuarios La Taborda</t>
  </si>
  <si>
    <t xml:space="preserve">Asociación de Usuarios del Acueducto de La Vereda Llanadas </t>
  </si>
  <si>
    <t>Vereda Corregimiento Concilio</t>
  </si>
  <si>
    <t xml:space="preserve">Asociación de Usuarios del Acueducto del Corregimiento El Concilio </t>
  </si>
  <si>
    <t>Vereda Corregimiento Peñalisa</t>
  </si>
  <si>
    <t>Asociación de Usuarios Peñalisa</t>
  </si>
  <si>
    <t>Corregimiento La Margarita</t>
  </si>
  <si>
    <t>Empresas Publicas de Salgar S.A. E.S.P.-Corregimiento La Margarita</t>
  </si>
  <si>
    <t>Vereda Corregimiento La Camara</t>
  </si>
  <si>
    <t>Asociación de Usuarios del Acueducto del Corregimiento La Cámara</t>
  </si>
  <si>
    <t>Vereda La Chaquiro Abajo</t>
  </si>
  <si>
    <t xml:space="preserve">Asociación de Usuarios del Acueducto de La Vereda La Chaquiro Abajo </t>
  </si>
  <si>
    <t>Vereda La Chuchita</t>
  </si>
  <si>
    <t>Asociación de Usuarios La Chuchita</t>
  </si>
  <si>
    <t xml:space="preserve">Asociación de Usuarios del Acueducto de La Vereda Morritos </t>
  </si>
  <si>
    <t>AUA La Montañita- Miraflores</t>
  </si>
  <si>
    <t>Asociación  de Usuarios del Acueducto La Montañita-Miraflores</t>
  </si>
  <si>
    <t>Vereda Paraje Uno</t>
  </si>
  <si>
    <t>Asociación De Usuarios Acueducto El Carmelo Paraje Uno</t>
  </si>
  <si>
    <t>Vereda Chaquiro Dos</t>
  </si>
  <si>
    <t>Asociación De Usuarios Acueducto Vereda Chaquiro Dos</t>
  </si>
  <si>
    <t>Paraje El Clavel</t>
  </si>
  <si>
    <t xml:space="preserve">Asociación de Usuarios del Acueducto El Paraje El Clavel </t>
  </si>
  <si>
    <t>Vereda Siberia</t>
  </si>
  <si>
    <t>Asociación de Usuarios del Acueducto de La Vereda La Siberia</t>
  </si>
  <si>
    <t>Vereda Alto de Marines</t>
  </si>
  <si>
    <t xml:space="preserve">Asociación de Usuarios del Acueducto de La Vereda Los Marines </t>
  </si>
  <si>
    <t>Vereda El Ventiadero</t>
  </si>
  <si>
    <t>Asociacion de usuarios del acueducto El Ventiadero</t>
  </si>
  <si>
    <t>Santa Bárbara</t>
  </si>
  <si>
    <t>Corregimiento de Damasco</t>
  </si>
  <si>
    <t>Asociación de Usuarios del Acueducto Multiveredal del Corregimiento de Damasco-Corregimiento de Damasco</t>
  </si>
  <si>
    <t xml:space="preserve">Asociación Usuarios Acueducto Palmichal </t>
  </si>
  <si>
    <t>Asociación de Usuarios Acueducto Yarumalito</t>
  </si>
  <si>
    <t>Corregimiento Versalles</t>
  </si>
  <si>
    <t>Asociación de Usuarios del Acueducto del Corregimiento de Versalles</t>
  </si>
  <si>
    <t>Buenavista</t>
  </si>
  <si>
    <t>Acueducto Junta de Acción Comunal- Buenavista</t>
  </si>
  <si>
    <t>Sector La ondina</t>
  </si>
  <si>
    <t>Acueducto Junta de Acción Comunal -Sector La Ondina</t>
  </si>
  <si>
    <t>Vereda Cordoncillo</t>
  </si>
  <si>
    <t>Asociación Acueducto Vereda Cordoncillo</t>
  </si>
  <si>
    <t>Vereda Cristo Rey</t>
  </si>
  <si>
    <t xml:space="preserve">Junta de Acción Comunal Vereda Cristo Rey </t>
  </si>
  <si>
    <t>Quiebra del Barro</t>
  </si>
  <si>
    <t>Acueducto Quiebra del Barro</t>
  </si>
  <si>
    <t>Vereda Quiebra de Guamito</t>
  </si>
  <si>
    <t>Asociación de Acueducto Vereda Quiebra de Guamito</t>
  </si>
  <si>
    <t>Asociación de Usuarios del Acueducto Multiveredal Las Mercedes Los Naranjos Pitayo-Las Mercedes</t>
  </si>
  <si>
    <t xml:space="preserve">Asociación  Acueducto Vereda Guamal </t>
  </si>
  <si>
    <t>Vereda El Guacimo Parte Baja</t>
  </si>
  <si>
    <t>Asociación de Usuarios del Acueducto Multiveredal del Corregimiento de Damasco-Vereda El Guacimo Parte Baja</t>
  </si>
  <si>
    <t>Vereda La Umbría</t>
  </si>
  <si>
    <t>Asociación de Usuarios del Acueducto Multiveredal del Corregimiento de Damasco-Vereda La Umbría</t>
  </si>
  <si>
    <t>Vereda Pavas Parte Alta</t>
  </si>
  <si>
    <t>Operadores de Servicios S.A E.S.P - Vereda Pavas Parte Alta</t>
  </si>
  <si>
    <t>VeredaLa Liboriana</t>
  </si>
  <si>
    <t>Asociacion de Suscriptores del Acueducto y Alcantarillado de La Vereda La Liboriana, Corregimiento de Versalles - ACAVELI</t>
  </si>
  <si>
    <t>Vereda San Isidro Parte Baja</t>
  </si>
  <si>
    <t>Junta Administradora Acueducto Vereda San Isidro Parte Baja</t>
  </si>
  <si>
    <t>Vereda Aguacatal</t>
  </si>
  <si>
    <t>Junta de Acción Comunal Vereda Aguacatal</t>
  </si>
  <si>
    <t>Vereda Corozal</t>
  </si>
  <si>
    <t>Junta de Acción Comunal Vereda Corozal</t>
  </si>
  <si>
    <t>Junta de Acción Comunal Vereda Bellavista</t>
  </si>
  <si>
    <t xml:space="preserve">Junta de Acción Comunal Vereda La Primavera </t>
  </si>
  <si>
    <t>Morroplancho Parte Baja- Campamento</t>
  </si>
  <si>
    <t>Coorporación Acueducto Morroplancho Parte Baja Sector Campamento</t>
  </si>
  <si>
    <t>Morroplancho Parte Alta- Campamento</t>
  </si>
  <si>
    <t>Coorporación Acueducto Morroplancho Parte Alta Sector Campamento</t>
  </si>
  <si>
    <t>Vereda Pitayó</t>
  </si>
  <si>
    <t>Asociación Usuarios Acueducto Pitayo</t>
  </si>
  <si>
    <t>Vereda Poblanco</t>
  </si>
  <si>
    <t xml:space="preserve">Asociación de Usuarios del Acueducto Poblanco </t>
  </si>
  <si>
    <t>Vereda El Helechal</t>
  </si>
  <si>
    <t>Asociación de Usuarios del Acueducto de La Vereda El Helechal</t>
  </si>
  <si>
    <t>JAC-La Esperanza</t>
  </si>
  <si>
    <t>Acueducto Junta de Acción Comunal La Esperanza</t>
  </si>
  <si>
    <t>Vereda Alto de los Gomez</t>
  </si>
  <si>
    <t>Operadores de Servicios S.A E.S.P - Vereda Alto de Los Gomez</t>
  </si>
  <si>
    <t>Vereda Atanasio</t>
  </si>
  <si>
    <t>Operadores de Servicios S.A E.S.P - Vereda  Atanasio</t>
  </si>
  <si>
    <t>Vereda  La Ursula</t>
  </si>
  <si>
    <t>Operadores de Servicios S.A E.S.P - Vereda La Ursula</t>
  </si>
  <si>
    <t>Operadores de Servicios S.A E.S.P - Vereda El Guayabo</t>
  </si>
  <si>
    <t>Vereda Corozal Parte Alta</t>
  </si>
  <si>
    <t xml:space="preserve">Operadores de Servicios S.A E.S.P - Vereda  Corozal Parte Alta </t>
  </si>
  <si>
    <t>Operadores de Servicios S.A E.S.P - Vereda El Vergel</t>
  </si>
  <si>
    <t>Vereda Los Charcos</t>
  </si>
  <si>
    <t>Operadores de Servicios S.A E.S.P - Vereda Los Charcos</t>
  </si>
  <si>
    <t>Vereda Quiebra del Barro</t>
  </si>
  <si>
    <t>Operadores de Servicios S.A E.S.P - Vereda Quiebra del Barro</t>
  </si>
  <si>
    <t>Vereda Loma Larga Parte Alta</t>
  </si>
  <si>
    <t>Operadores de Servicios S.A E.S.P - Vereda Loma Larga Parte Alta</t>
  </si>
  <si>
    <t xml:space="preserve">Vereda Loma Larga </t>
  </si>
  <si>
    <t>Asociación Junta Administradora Acueducto Loma Larga</t>
  </si>
  <si>
    <t>Vereda San Isidro Parte Alta</t>
  </si>
  <si>
    <t>Vereda Palocoposo</t>
  </si>
  <si>
    <t>Operadores de Servicios S.A E.S.P - Vereda Palocoposo</t>
  </si>
  <si>
    <t>Vereda La Arcadia</t>
  </si>
  <si>
    <t>Asociación Acueducto Vereda La Arcadia</t>
  </si>
  <si>
    <t>Vereda Loma de Don Santos</t>
  </si>
  <si>
    <t xml:space="preserve">Junta Administradora de Acueducto Vereda Loma de Don Santos </t>
  </si>
  <si>
    <t>Vereda La Liboriana</t>
  </si>
  <si>
    <t>Operadores de Servicios S.A. E.S.P. - Vereda La Liboriana</t>
  </si>
  <si>
    <t>Támesis</t>
  </si>
  <si>
    <t>Vereda San Luis</t>
  </si>
  <si>
    <t>Junta Administradora de Acueducto Vereda San Luis  Lora</t>
  </si>
  <si>
    <t>Corregimiento de Palermo</t>
  </si>
  <si>
    <t>Junta Administradora de Acueducto Corregimiento de Palermo</t>
  </si>
  <si>
    <t>Junta Administradora de Acueducto Vereda  Corozal</t>
  </si>
  <si>
    <t>Corregimiento San Pablo</t>
  </si>
  <si>
    <t>Junta Administradora de Acueducto Corregimiento de San Pablo</t>
  </si>
  <si>
    <t>Veredas Rio Claro-Otrabanda</t>
  </si>
  <si>
    <t>Junta Administradora de Acueducto Rio Claro-Otrabanda</t>
  </si>
  <si>
    <t>Junta Administradora del Acueducto Vereda Travesias</t>
  </si>
  <si>
    <t>Vereda Cedeño Alto</t>
  </si>
  <si>
    <t>Junta Administradora de Acueducto Multiveredal Acuacartama-Cedeño Alto</t>
  </si>
  <si>
    <t>Vereda Cedeño Bajo</t>
  </si>
  <si>
    <t>Junta Administradora de Acueducto Multiveredal Acuacartama-Cedeño Bajo</t>
  </si>
  <si>
    <t xml:space="preserve">Vereda La Alacena </t>
  </si>
  <si>
    <t>Asociacion de Usuarios de Acueducto Multiveredal La Alacena, El Hacha y El Tabor-La Alacena</t>
  </si>
  <si>
    <t>Vereda El Hacha</t>
  </si>
  <si>
    <t>Asociacion de Usuarios de Acueducto Multiveredal La Alacena, El Hacha y El Tabor-El Hacha</t>
  </si>
  <si>
    <t>Vereda El Tabor</t>
  </si>
  <si>
    <t>Asociacion de Usuarios de Acueducto Multiveredal La Alacena, El Hacha y El Tabor-El Tabor</t>
  </si>
  <si>
    <t>ASOAGUAS -El Encanto</t>
  </si>
  <si>
    <t>ASOAGUAS -El Pescadero</t>
  </si>
  <si>
    <t>Vereda El Libano</t>
  </si>
  <si>
    <t>Junta Administradora de Acueducto El Libano</t>
  </si>
  <si>
    <t>Asociación de Usuarios Acueducto San Isidro, El Rayo-San Isidro</t>
  </si>
  <si>
    <t>ASOAGUAS -El Rayo</t>
  </si>
  <si>
    <t>Asociacion de Usuarios de Acueducto Veredal Santa Teresa-Santa Teresa</t>
  </si>
  <si>
    <t>Multiveredal Campo Alegre- La Matilde- San Pedro</t>
  </si>
  <si>
    <t>Vereda La Matilde</t>
  </si>
  <si>
    <t>Multiveredal Campo Alegre- La Matilde- La Matilde</t>
  </si>
  <si>
    <t>Multiveredal Campo Alegre- Campo Alegre</t>
  </si>
  <si>
    <t>vereda  La Mirla</t>
  </si>
  <si>
    <t>Junta Administradora de Acueducto Multiveredal Acuacartama-La Mirla</t>
  </si>
  <si>
    <t>Junta Administradora de Acueducto Multiveredal Acuacartama- La Florida</t>
  </si>
  <si>
    <t>Junta Administradora de Acueducto Multiveredal Acuacartama-Guayabal</t>
  </si>
  <si>
    <t>Resguardo Indigena</t>
  </si>
  <si>
    <t>Junta Administradora de Acueducto Multiveredal Acuacartama-Resguardo Indigena</t>
  </si>
  <si>
    <t>Vereda La Pastora</t>
  </si>
  <si>
    <t>Junta Administradora de Acueducto Multiveredal Acuacartama-La Pastora</t>
  </si>
  <si>
    <t>Vereda Nudillales</t>
  </si>
  <si>
    <t>Junta Administradora de Acueducto Multiveredal Acuacartama-Nudillales</t>
  </si>
  <si>
    <t>Vereda La Argentina</t>
  </si>
  <si>
    <t>Junta Administradora  Acueducto Piedra de Moler-La Argentina</t>
  </si>
  <si>
    <t>Vereda La Mesa</t>
  </si>
  <si>
    <t>Asociacion de Usuarios de Acueducto Vereda  La Mesa</t>
  </si>
  <si>
    <t>Veredas Rio Claro-Rio Claro</t>
  </si>
  <si>
    <t>Junta Administradora de Acueducto Rio Claro-Rio Claro</t>
  </si>
  <si>
    <t>Vereda Piedra de Moler</t>
  </si>
  <si>
    <t>Junta Administradora  Acueducto Piedra de Moler-Piedra de Moler</t>
  </si>
  <si>
    <t xml:space="preserve">San Luis Sector Escuela </t>
  </si>
  <si>
    <t xml:space="preserve">Junta Administradora Acueducto San Luis Sector Escuela </t>
  </si>
  <si>
    <t xml:space="preserve">Junta Administradora AcueductoLa Laguna </t>
  </si>
  <si>
    <t xml:space="preserve">Barrio La Unión </t>
  </si>
  <si>
    <t xml:space="preserve">Junta Administradora Acueducto Sector Barrio La Unión </t>
  </si>
  <si>
    <t>Asociación de Usuarios Acueducto San Isidro, El Rayo-San Isidro-El Encanto</t>
  </si>
  <si>
    <t>Asociación de Usuarios Acueducto San Isidro, El Rayo-El Encanto,Pescadero</t>
  </si>
  <si>
    <t>Tarso</t>
  </si>
  <si>
    <t>Vereda Canaan</t>
  </si>
  <si>
    <t>Parcelacion Cauca Viejo-Tarso</t>
  </si>
  <si>
    <t>Vereda  La Linda</t>
  </si>
  <si>
    <t>Junta de Acción Comunal Vereda La Linda</t>
  </si>
  <si>
    <t>Vereda  El Cedron</t>
  </si>
  <si>
    <t>Junta de Acción Comunal Vereda El Cedron</t>
  </si>
  <si>
    <t>Junta de Acción Comunal Vereda La Arboleda</t>
  </si>
  <si>
    <t>Vereda Patio Bonito</t>
  </si>
  <si>
    <t>Empresa de Servicios Publicos de Tarso S.A E.S.P. Vereda Patio Bonito</t>
  </si>
  <si>
    <t>Vereda Tacamocho</t>
  </si>
  <si>
    <t>Empresa de Servicios Publicos de Tarso S.A E.S.P. Vereda Tacamocho</t>
  </si>
  <si>
    <t>Empresa de Servicios Públicos de Tarso S.A E.S.P.-La Linda</t>
  </si>
  <si>
    <t xml:space="preserve">Acueducto Multiveredal La Linda Tamcamcho La Arboleda y El Parnaso </t>
  </si>
  <si>
    <t xml:space="preserve">Vereda El Parnaso </t>
  </si>
  <si>
    <t>Titiribí</t>
  </si>
  <si>
    <t>Corregimiento La Meseta Sector El Hoyo</t>
  </si>
  <si>
    <t>Asociacion de Suscriptores o Usuarios del Acueducto y Alcantarillado La Meseta - Sector El Hoyo</t>
  </si>
  <si>
    <t>Corregimiento La Meseta</t>
  </si>
  <si>
    <t>Asociacion de Suscriptores o Usuarios del Acueducto y Alcantarillado La Meseta-Meseta</t>
  </si>
  <si>
    <t>Corregimiento Sitio Viejo</t>
  </si>
  <si>
    <t>Asociacion de Usuarios del Acueducto y Alcantarillado Corregimiento Sitio Viejo</t>
  </si>
  <si>
    <t>Corregimiento La Otra Mina</t>
  </si>
  <si>
    <t>Junta Administradora del Acueducto de Otramina</t>
  </si>
  <si>
    <t>Vereda Falda Del Cauca</t>
  </si>
  <si>
    <t>Asociacion de Suscriptores o Usuarios del Acueducto y Alcantarillado Falda del Cauca</t>
  </si>
  <si>
    <t>Asociacion de Suscriptores o Usuarios Acueducto y Alcantarillado Vereda El Morro</t>
  </si>
  <si>
    <t>Junta Administradora Acueducto y Alcantarillado El Zancudo</t>
  </si>
  <si>
    <t>Asociacion de Suscriptores o Usuarios del Acueducto y Alcantarillado Campo Alegre</t>
  </si>
  <si>
    <t>Vereda Alto de Corcovado</t>
  </si>
  <si>
    <t>Acueducto Alto de Corcovado</t>
  </si>
  <si>
    <t>Sector Falda de los Upegui</t>
  </si>
  <si>
    <t>Asociacion de Suscriptores o Usuarios del Acueducto Falda de Los Upegui</t>
  </si>
  <si>
    <t>Vereda Los Micos</t>
  </si>
  <si>
    <t>Asociacion de Suscriptores o Usuarios del Acueducto y Alcantarillado Los Micos - ASUAALOSMI</t>
  </si>
  <si>
    <t>Corregimiento La Albania</t>
  </si>
  <si>
    <t>Asociacion Junta Acueducto Sector Hoyo del Barro, Corregimiento del Libano, La Albania</t>
  </si>
  <si>
    <t>Vereda El Porvenir</t>
  </si>
  <si>
    <t>Asociación de Suscriptores o Usuarios Acueducto y Alcantarillado El Porvenir</t>
  </si>
  <si>
    <t>Vereda Puerto Escondido</t>
  </si>
  <si>
    <t>Asociación de Suscriptores o Usuarios del Acueducto y Alcantarillado Puerto Escondido</t>
  </si>
  <si>
    <t>Vereda El Caracol</t>
  </si>
  <si>
    <t>Asociación de Usuarios del Acueducto Multiveredal Angelopolis, Amaga y Titiribi-El Caracol</t>
  </si>
  <si>
    <t>Vereda El Volcàn</t>
  </si>
  <si>
    <t>Asociacion de Suscriptores o Usuarios Acueducto y Alcantarillado El Volcan</t>
  </si>
  <si>
    <t>Corregimiento La Albania-Sector El Filo</t>
  </si>
  <si>
    <t>Asociación Acueducto El Trapiche, La Polla Sector El Filo</t>
  </si>
  <si>
    <t>Vereda La Peña</t>
  </si>
  <si>
    <t>Asociacion de Usuarios del Acueducto "Amigos del Agua" de La Vereda La Peña - ASUAVEPE</t>
  </si>
  <si>
    <t>Vereda Corcovado</t>
  </si>
  <si>
    <t>Asociacion de Suscriptores o Usuarios del Acueducto El Nacedero-Corcovado</t>
  </si>
  <si>
    <t>Corcovado Parte Baja</t>
  </si>
  <si>
    <t>Asociacion de Usuarios del Acueducto La Nueva ola - Vereda Corcovado - Parte Baja</t>
  </si>
  <si>
    <t>Vereda Los Pantanos No2</t>
  </si>
  <si>
    <t xml:space="preserve"> Asociación de Usuarios del Acueducto La Tora-Los Pantanos N° 2</t>
  </si>
  <si>
    <t>Vereda Loma Del Guamo</t>
  </si>
  <si>
    <t>Asociación de Suscriptores o Usuarios  Acueducto y Alcantarillado Loma del Guamo</t>
  </si>
  <si>
    <t>Asociacion de Usuarios del Acueducto del Rebose de La Vereda La Peña -Corregimiento La Albania</t>
  </si>
  <si>
    <t>Urrao</t>
  </si>
  <si>
    <t>Venta - Saladitos</t>
  </si>
  <si>
    <t>Junta de Acción Comunal Vereda Saladitos</t>
  </si>
  <si>
    <t>Orobugo Medio</t>
  </si>
  <si>
    <t>Asociación de Usuarios Acueducto Vereda Orobugo Medio</t>
  </si>
  <si>
    <t>Barrancos (muy alejado del casco urbano)</t>
  </si>
  <si>
    <t>Junta de Acción Comunal Barrancos</t>
  </si>
  <si>
    <t>Junta de Acción Comunal Vereda San Luis</t>
  </si>
  <si>
    <t xml:space="preserve">Asociación de Usuarios Vereda  El Tunal </t>
  </si>
  <si>
    <t>San Fernando La Lucia</t>
  </si>
  <si>
    <t>Asociación Administradora del Acueducto San Fenando - La Lucia "Asaferlu"</t>
  </si>
  <si>
    <t>San Rafael</t>
  </si>
  <si>
    <t>Junta de Acción Comunal San Rafael</t>
  </si>
  <si>
    <t>Corregimiento La Encarnacion</t>
  </si>
  <si>
    <t xml:space="preserve"> Acueducto Aguas del Páramo</t>
  </si>
  <si>
    <t>Los Barrancos</t>
  </si>
  <si>
    <t>Acueductos Los Quemados</t>
  </si>
  <si>
    <t>La Loma</t>
  </si>
  <si>
    <t>Acueducto Vereda La Loma</t>
  </si>
  <si>
    <t>San Matias</t>
  </si>
  <si>
    <t>Junta de Acción Comunal Vereda San Matias</t>
  </si>
  <si>
    <t>Vereda El Chuscal</t>
  </si>
  <si>
    <t>Junta de Acción Comunal Vereda El Chuscal</t>
  </si>
  <si>
    <t>Sabanas</t>
  </si>
  <si>
    <t>Asociación de Usuarios Acueducto Sabanas EL Curro</t>
  </si>
  <si>
    <t>Asociación de Usuarios Vereda La Honda</t>
  </si>
  <si>
    <t>Vereda Guapantal</t>
  </si>
  <si>
    <t xml:space="preserve">Asociación de Usuarios  Vereda Guapantal </t>
  </si>
  <si>
    <t>Vereda La San Jose</t>
  </si>
  <si>
    <t>Junta Administradora Acueducto  San Jose</t>
  </si>
  <si>
    <t>Vereda Aguacates</t>
  </si>
  <si>
    <t>Asociación de Usuarios Acueducto Aguacates</t>
  </si>
  <si>
    <t>Pavon La Concentracion</t>
  </si>
  <si>
    <t xml:space="preserve">Junta  Acción Comunal Comité de Acueducto Pavon </t>
  </si>
  <si>
    <t>Vereda Pringamozal</t>
  </si>
  <si>
    <t xml:space="preserve">Junta Administradora  Acueducto Vereda Pringamosal </t>
  </si>
  <si>
    <t>Vereda La Cartagena</t>
  </si>
  <si>
    <t>Asociación de Usuarios Acueducto La Cartagena</t>
  </si>
  <si>
    <t>Vereda Arenales</t>
  </si>
  <si>
    <t>Junta Administradora  de Acueducto Vereda Arenales</t>
  </si>
  <si>
    <t>El Porvenir - Pavon</t>
  </si>
  <si>
    <t>Junta de Acción Comunal El Porvenir - Pavon</t>
  </si>
  <si>
    <t>Junta  Acción Comunal Pavon Santa Catalina</t>
  </si>
  <si>
    <t>Pavon Hoyo Rico</t>
  </si>
  <si>
    <t>Junta Administradora  Acueducto Vereda Pavon Hoyo Rico</t>
  </si>
  <si>
    <t>Vereda El Salvador</t>
  </si>
  <si>
    <t>Asociación de Usarios El Salvador</t>
  </si>
  <si>
    <t>Valparaíso</t>
  </si>
  <si>
    <t>Vereda Comuna  La Virgen</t>
  </si>
  <si>
    <t>Junta Administradora Acueducto Comuna La Virgen</t>
  </si>
  <si>
    <t>Vereda Comuna San Jose</t>
  </si>
  <si>
    <t>Asociacion Usuarios Acueducto Comuna San Jose</t>
  </si>
  <si>
    <t>Vereda El Palmar</t>
  </si>
  <si>
    <t>Asociacion Usuarios Acueducto El Palmar</t>
  </si>
  <si>
    <t>Asociacion de Usuarios Acueducto Veredal "El Guayabo"</t>
  </si>
  <si>
    <t>Vereda La Fabiana</t>
  </si>
  <si>
    <t>Junta Administradora Acueducto Itima -La Fabiana</t>
  </si>
  <si>
    <t>Vereda La Cumbre-La Graciela</t>
  </si>
  <si>
    <t>Junta Administradora Acueducto La Cumbre-La Graciela</t>
  </si>
  <si>
    <t>Vereda Mallarino</t>
  </si>
  <si>
    <t>Asociacion Usuarios Acueducto Mallarino</t>
  </si>
  <si>
    <t>Junta Administradora Acueducto Naranjal</t>
  </si>
  <si>
    <t>Vereda Playa Rica</t>
  </si>
  <si>
    <t>Asociacion Usuarios Acueducto Playa Rica</t>
  </si>
  <si>
    <t>Asociacion Usuarios Acueducto El Libano</t>
  </si>
  <si>
    <t>Junta Administradora Acueducto Sabaletas</t>
  </si>
  <si>
    <t>Vereda La Paz</t>
  </si>
  <si>
    <t>Asociacion Usuarios de Servicios Públicos Verda La Paz</t>
  </si>
  <si>
    <t>Resguardo Indigena Marcelino Tascon</t>
  </si>
  <si>
    <t xml:space="preserve">Acueducto Resguardo Indigena Marcelino Tascon </t>
  </si>
  <si>
    <t>Junta Administradora Acueducto La Herradura</t>
  </si>
  <si>
    <t>Venecia</t>
  </si>
  <si>
    <t>Corregimiento de Bolombolo</t>
  </si>
  <si>
    <t>Acueductos y Alcantarillados Sostenibles A.A.S S.A.   E.S.P.-Bolombolo</t>
  </si>
  <si>
    <t>Corregimiento La Mina</t>
  </si>
  <si>
    <t>Asociación de Usuarios del Acueducto del Corregimiento de Minas</t>
  </si>
  <si>
    <t>Acueducto Multiveredal Cerro Bravo-Palenque</t>
  </si>
  <si>
    <t>Acueducto Multiveredal Cerro Bravo-Palmichal</t>
  </si>
  <si>
    <t>Vereda La Amalia</t>
  </si>
  <si>
    <t>Acueducto Multiveredal Cerro Bravo-La Amalia</t>
  </si>
  <si>
    <t>Asociación de Suscriptores o Usuarios Acueducto El Cerro</t>
  </si>
  <si>
    <t>Vereda Ventiadero</t>
  </si>
  <si>
    <t>Asociación de Usuarios del Acueducto Vereda Carrizales Parte Baja El Ventiadero</t>
  </si>
  <si>
    <t>Vereda El Narciso</t>
  </si>
  <si>
    <t>Asociación de Usuarios del Acueducto de La Vereda El Narciso</t>
  </si>
  <si>
    <t>Vereda La Arabia</t>
  </si>
  <si>
    <t>Asociación de Usuarios del Acueducto de La Vereda La Arabia</t>
  </si>
  <si>
    <t>Acueducto Multiveredal El Vergel El Hoyo</t>
  </si>
  <si>
    <t>Vereda El Rincon</t>
  </si>
  <si>
    <t xml:space="preserve">Junta Administradora del Acueducto El Rincon - Acuarincon </t>
  </si>
  <si>
    <r>
      <rPr>
        <sz val="12"/>
        <rFont val="Arial"/>
        <family val="2"/>
      </rPr>
      <t xml:space="preserve">0.0 - 5 %: 
</t>
    </r>
    <r>
      <rPr>
        <b/>
        <sz val="12"/>
        <rFont val="Arial"/>
        <family val="2"/>
      </rPr>
      <t>Sin Riesgo</t>
    </r>
  </si>
  <si>
    <r>
      <rPr>
        <sz val="12"/>
        <rFont val="Arial"/>
        <family val="2"/>
      </rPr>
      <t>5.1  - 14 %:</t>
    </r>
    <r>
      <rPr>
        <b/>
        <sz val="12"/>
        <rFont val="Arial"/>
        <family val="2"/>
      </rPr>
      <t xml:space="preserve">  
Riesgo Bajo</t>
    </r>
  </si>
  <si>
    <r>
      <rPr>
        <sz val="12"/>
        <rFont val="Arial"/>
        <family val="2"/>
      </rPr>
      <t xml:space="preserve">35.1 - 80 %
</t>
    </r>
    <r>
      <rPr>
        <b/>
        <sz val="12"/>
        <rFont val="Arial"/>
        <family val="2"/>
      </rPr>
      <t xml:space="preserve"> Alto</t>
    </r>
  </si>
  <si>
    <r>
      <rPr>
        <sz val="12"/>
        <color indexed="9"/>
        <rFont val="Arial"/>
        <family val="2"/>
      </rPr>
      <t>80.1 -  100 %:</t>
    </r>
    <r>
      <rPr>
        <b/>
        <sz val="12"/>
        <color indexed="9"/>
        <rFont val="Arial"/>
        <family val="2"/>
      </rPr>
      <t xml:space="preserve"> 
Inviable Sanitariamente</t>
    </r>
  </si>
  <si>
    <r>
      <t xml:space="preserve">SUBREGION: </t>
    </r>
    <r>
      <rPr>
        <sz val="12"/>
        <rFont val="Arial"/>
        <family val="2"/>
      </rPr>
      <t>ORIENTE</t>
    </r>
  </si>
  <si>
    <t>Abejorral</t>
  </si>
  <si>
    <t xml:space="preserve">Vereda El Chagualo </t>
  </si>
  <si>
    <t xml:space="preserve">Asociacion de Usuarios del Acueducto del Chagualo -El Chagualo </t>
  </si>
  <si>
    <t>Vereda El Volcan</t>
  </si>
  <si>
    <t xml:space="preserve">Asociacion de Usuarios del Acueducto El Volcan </t>
  </si>
  <si>
    <t>Junta Administradora de Acueducto La Florida</t>
  </si>
  <si>
    <t>Vereda El Erizo</t>
  </si>
  <si>
    <t>Asociación de Usuarios Acueducto El Erizo</t>
  </si>
  <si>
    <t>Vereda Chagualal</t>
  </si>
  <si>
    <t xml:space="preserve">Asociacion de Usuarios del Acueducto de La Vereda  Chagualal </t>
  </si>
  <si>
    <t>Junta Administradora Acueducto Cañaveral</t>
  </si>
  <si>
    <t xml:space="preserve">Asociacion de Usuarios del Acueducto  La Cascada </t>
  </si>
  <si>
    <t>Vereda Canoas La Esperanza</t>
  </si>
  <si>
    <t xml:space="preserve">Asociacion de Usuarios del Acueducto Asientos Canoas </t>
  </si>
  <si>
    <t>Vereda Portugal</t>
  </si>
  <si>
    <t>Asociacion de Usuarios Acueducto Portugal</t>
  </si>
  <si>
    <t>Vereda Guayaquil</t>
  </si>
  <si>
    <t xml:space="preserve">Asociacion de Usuarios del Acuedcuto Vereda Guayaquil </t>
  </si>
  <si>
    <t xml:space="preserve">Vereda La Samaria </t>
  </si>
  <si>
    <t xml:space="preserve">Junta Administradora Acueducto La Samaria </t>
  </si>
  <si>
    <t>Asociacion de Usuarios Acueducto Multiveredal El Guaico  ASOAGUA E.S.P-Santa Catalina</t>
  </si>
  <si>
    <t>Vereda  Buey Colmenas</t>
  </si>
  <si>
    <t>Asociacion de Usuarios Acueducto Multiveredal El Guaico  ASOAGUA E.S.P-Buey Colmenas</t>
  </si>
  <si>
    <t>Asociacion de Usuarios Acueducto Multiveredal El Guaico  ASOAGUA E.S.P-Morron</t>
  </si>
  <si>
    <t>Corregimiento El Guaico</t>
  </si>
  <si>
    <t>Asociacion de Usuarios Acueducto Multiveredal El Guaico ASUAGUA ESP- El Zancudo Corregimiento El Guaico</t>
  </si>
  <si>
    <t>Vereda La Saltadera</t>
  </si>
  <si>
    <t>Asociacion de Usuarios Acueducto Multiveredal El Guaico  ASOAGUA E.S.P-La Saltadera</t>
  </si>
  <si>
    <t>Vereda  Altamira</t>
  </si>
  <si>
    <t>Asociacion de Usuarios Acueducto Multiveredal El Guaico  ASOAGUA E.S.P-Altamira</t>
  </si>
  <si>
    <t>Asociacion de Usuarios Acueducto Multiveredal El Guaico  ASOAGUA E.S.P-El Guadual</t>
  </si>
  <si>
    <t xml:space="preserve"> Vereda San Pedro</t>
  </si>
  <si>
    <t>Asociacion de Usuarios Acueducto Multiveredal El Guaico  ASOAGUA E.S.P-San Pedro</t>
  </si>
  <si>
    <t>Corregimiento Pantanillo</t>
  </si>
  <si>
    <t>Asociacion de Usuarios del Acueducto Multiveredal Pantatnilo ACUMUPAN-Pantanillo</t>
  </si>
  <si>
    <t>Vereda Las Trojas</t>
  </si>
  <si>
    <t>Asociacion de Usuarios del Acueducto Multiveredal Pantatnilo ACUMUPAN-Las Trojas</t>
  </si>
  <si>
    <t>Vereda La Llanada</t>
  </si>
  <si>
    <t>Asociación Acueducto Veredal Naranjal La Llanada-La Llanada</t>
  </si>
  <si>
    <t xml:space="preserve">Vereda Naranjal </t>
  </si>
  <si>
    <t>Asociación Acueducto Veredal Naranjal La Llanada-Naranjal</t>
  </si>
  <si>
    <t>Vereda Mata de Guadua</t>
  </si>
  <si>
    <t>Asociacion de Usuarios del Acueducto Multiveredal Pantatnilo ACUMUPAN-Mata de Guadua</t>
  </si>
  <si>
    <t>Vereda Sotayac</t>
  </si>
  <si>
    <t>Asociacion de Usuarios del Acueducto Multiveredal Pantatnilo ACUMUPAN-Sotayac</t>
  </si>
  <si>
    <t>Vereda Quebrada Negra</t>
  </si>
  <si>
    <t xml:space="preserve">Asociacion de Usuarios del Acuedcuto Veredal Quebradanegra Abejorral </t>
  </si>
  <si>
    <t>Vereda Corinto</t>
  </si>
  <si>
    <t>Asociacion de Usuarios del Acueducto Multiveredal Pantatnilo ACUMUPAN-Corinto</t>
  </si>
  <si>
    <t>Asociacion de Usuarios del Acueducto Multiveredal Pantatnilo ACUMUPAN-Guayabal</t>
  </si>
  <si>
    <t>Vereda El Vesubio</t>
  </si>
  <si>
    <t>Asociacion de Usuarios del Acueducto Multiveredal Pantatnilo ACUMUPAN-El Vesubio</t>
  </si>
  <si>
    <t>Asociacion de Usuarios del Acueducto Multiveredal Pantatnilo ACUMUPAN-Llano Grande</t>
  </si>
  <si>
    <t>Asociacion de Usuarios del Acueducto Multiveredal Pantatnilo ACUMUPAN-Monteloro</t>
  </si>
  <si>
    <t xml:space="preserve">Vereda El Ancla Pantano Negro </t>
  </si>
  <si>
    <t xml:space="preserve">Asociacion de Usuarios del Acueducto El Ancla de La Vereda de Pantanonegro </t>
  </si>
  <si>
    <t>Vereda La Primavera Chagualal</t>
  </si>
  <si>
    <t>Asociacion de Usuarios del Acueducto La Primavera Chagualal Abejorral</t>
  </si>
  <si>
    <t xml:space="preserve">Vereda La Maria La Betulia </t>
  </si>
  <si>
    <t xml:space="preserve">Junta Administradora Acueducto La Maria-La Betulia </t>
  </si>
  <si>
    <t>Asociación Junta Administradora Acueducto La Peña-La Peña</t>
  </si>
  <si>
    <t xml:space="preserve">Vereda La Betulia </t>
  </si>
  <si>
    <t xml:space="preserve">Junta Administradora Acueducto La Betulia -La Betulia </t>
  </si>
  <si>
    <t>Junta Administradora de Acueducto Los Pantanos</t>
  </si>
  <si>
    <t>Vereda Ventiladeros</t>
  </si>
  <si>
    <t>Asociacion de Usuarios del Acueducto Ventiaderos Abejorral</t>
  </si>
  <si>
    <t>Vereda San Bernardo</t>
  </si>
  <si>
    <t>Asociacion de Usuarios del Acueducto Multiveredal Pantatnilo ACUMUPAN-San Bernardo</t>
  </si>
  <si>
    <t xml:space="preserve">Vereda Purima </t>
  </si>
  <si>
    <t>Junta Administradora Acueducto El Granadillo Purima-Purima</t>
  </si>
  <si>
    <t>Vereda Granadillo</t>
  </si>
  <si>
    <t>Junta Administradora Acueducto El Granadillo Purima-Granadillo</t>
  </si>
  <si>
    <t>Vereda La Perdida</t>
  </si>
  <si>
    <t>Asociacion de Usuarios del Acueducto Multiveredal Pantatnilo ACUMUPAN-La Perdida</t>
  </si>
  <si>
    <t>Asociacion de Usuarios Acueducto Multiveredal El Guaico  ASOAGUA E.S.P-San Luis</t>
  </si>
  <si>
    <t>Asociacion de Usuarios del Acueducto Multiveredal Pantatnilo ACUMUPAN</t>
  </si>
  <si>
    <t>Alejandría</t>
  </si>
  <si>
    <t>Vereda El Popo</t>
  </si>
  <si>
    <t>Asociacion de Usuarios del Acueducto Veredal El Popo</t>
  </si>
  <si>
    <t>Asociacion de Usuarios Suscriptores del Acueducto Multiveredal Cruces,El Cerro,La Inmaculada y San Jose-Las Cruces</t>
  </si>
  <si>
    <t>Vereda San Jose</t>
  </si>
  <si>
    <t>Asociacion de Usuarios Suscriptores del Acueducto Multiveredal Cruces,El Cerro,La Inmaculada y San Jose-San Jose</t>
  </si>
  <si>
    <t>Asociacion de Ususarios Suscriptores del Acueducto Multiveredal Cruces El Cerro La Inmaculada y San Jose-El Cerro</t>
  </si>
  <si>
    <t xml:space="preserve">Vereda San Miguel </t>
  </si>
  <si>
    <t>Asociacion de Usuarios del Acueducto Rural San Miguel El Respaldo</t>
  </si>
  <si>
    <t>El Respaldo</t>
  </si>
  <si>
    <t xml:space="preserve">Asociación de Usuarios Rural San Miguel El Respaldo </t>
  </si>
  <si>
    <t>Vereda El Carbón</t>
  </si>
  <si>
    <t>Asociacion de Ususarios del Acueducto Multiveredal  El Tambo Vereda El Carbón</t>
  </si>
  <si>
    <t>Vereda La Inmaculada</t>
  </si>
  <si>
    <t>Asociación de Usuarios Suscriptores del Acueducto Multiveredal Cruces El Cerro La Inmaculada y San Jose-La Inmaculada</t>
  </si>
  <si>
    <t>Asociacion de usuarios del acueducto multiveredal el Tambo, vereda La Pava</t>
  </si>
  <si>
    <t>Vereda Tocaima</t>
  </si>
  <si>
    <t>Asociacion de Ususarios del Acueducto Multiveredal  El Tambo Vereda Tocaima</t>
  </si>
  <si>
    <t>Vereda Piedras Abajo</t>
  </si>
  <si>
    <t>Asociacion de Ususarios del Acueducto Multiveredal  El Tambo Vereda Piedras Abajo.</t>
  </si>
  <si>
    <t>Argelia de María</t>
  </si>
  <si>
    <t>Vereda El Fresnito</t>
  </si>
  <si>
    <t>Junta Administradora de Acueducto El Fresnito - La Linda</t>
  </si>
  <si>
    <t>Vereda La Estrella</t>
  </si>
  <si>
    <t>Junta de Accion Comunal Acueducto La Estrella</t>
  </si>
  <si>
    <t>Vereda La Plata</t>
  </si>
  <si>
    <t>Juntade Accion Comunal Acueducto  La Quiebra - La Plata</t>
  </si>
  <si>
    <t>Junta Administradora de Acueducto San Pablo</t>
  </si>
  <si>
    <t>Junta de Accion Comunal Acueducto El Zancudo</t>
  </si>
  <si>
    <t>Junta de Accion Comunal Acueducto Guaimaral -.El Pomo-</t>
  </si>
  <si>
    <t>Junta Admnistradora de Acueducto El Guadual</t>
  </si>
  <si>
    <t>Junta Administradora de Acueducto San Luis</t>
  </si>
  <si>
    <t>Vereda El Cabuyo</t>
  </si>
  <si>
    <t xml:space="preserve">Junta de Accion Comunal Vereda El Cabuyo </t>
  </si>
  <si>
    <t>Vereda El Diamante</t>
  </si>
  <si>
    <t>Junta Administradora de Acueducto El Diamante</t>
  </si>
  <si>
    <t>Vereda El Rosario</t>
  </si>
  <si>
    <t>Junta de Accion Comunal Acueducto de la Vereda El Rosario</t>
  </si>
  <si>
    <t>Junta Administradora  de Acueducto El Corozal, Vereda La Julia</t>
  </si>
  <si>
    <t>Junta de Acción Comunal  La Primavera</t>
  </si>
  <si>
    <t>Vereda El Oro</t>
  </si>
  <si>
    <t>Junta Administradora de Acueducto  El Oro, La Honda</t>
  </si>
  <si>
    <t>Vereda Rancho Largo Parte Alta</t>
  </si>
  <si>
    <t>Junta Administradora Rancho Largo Parte Alta</t>
  </si>
  <si>
    <t>Vereda Rancho Largo Parte  Baja</t>
  </si>
  <si>
    <t>Junta Administradora Rancho Largo Parte Baja</t>
  </si>
  <si>
    <t>Vereda Villeta Florida</t>
  </si>
  <si>
    <t>Junta Administradora Villeta Florida</t>
  </si>
  <si>
    <t>Vereda San Agustin</t>
  </si>
  <si>
    <t>Junta Administradora Acueducto Vereda San Agustin</t>
  </si>
  <si>
    <t>Vereda El Tesoro</t>
  </si>
  <si>
    <t>Asociación Comunitaria Acueducto La Macarena de las Veredas La Mina y El Tesoro</t>
  </si>
  <si>
    <t>Vereda Guadalito</t>
  </si>
  <si>
    <t>Junta de Accion Comunal vereda Guadalito</t>
  </si>
  <si>
    <t>Carmen de Viboral</t>
  </si>
  <si>
    <t>Vereda Boqueron</t>
  </si>
  <si>
    <t>Asociacion de Socios del Acueducto Boqueron del Municipio de El Carmen de Viboral</t>
  </si>
  <si>
    <t>Vereda La Chapa</t>
  </si>
  <si>
    <t>Asociación de Socios del Acueducto Vereda La Chapa del Municipio del Carmen de Viboral-La Chapa</t>
  </si>
  <si>
    <t>Sector Puente Larga</t>
  </si>
  <si>
    <t>Asociación de Socios del Acueducto Vereda La Chapa del Municipio del Carmen de Viboral-Sector Puente Larga</t>
  </si>
  <si>
    <t>Asociacion de Socios del Acueducto y Alcantarillado Campo Alegre de El Municipio de El Carmen de Viboral</t>
  </si>
  <si>
    <t>Vereda La Madera - La Morena</t>
  </si>
  <si>
    <t>Asociacion de Socios del Acueducto El Dragal y La Morena Vereda La Madera Municipio El Carmen de Viboral-La Morena</t>
  </si>
  <si>
    <t>Vereda La Madera - El Dragal</t>
  </si>
  <si>
    <t>Asociacion de Socios del Acueducto El Dragal y La Morena Vereda La Madera Municipio El Carmen de Viboral-El Dragal</t>
  </si>
  <si>
    <t>Vereda Camargo</t>
  </si>
  <si>
    <t>Asociacion de Socios del Acueducto Camargo</t>
  </si>
  <si>
    <t>Vereda Betania 1-La cabaña</t>
  </si>
  <si>
    <t>Asociacion de Usuarios del Acueducto Betania, del Municipio de El Carmen de Viboral-Betania 1</t>
  </si>
  <si>
    <t>Vereda Betania 2-Los Giraldos</t>
  </si>
  <si>
    <t>Asociacion de Usuarios del Acueducto Betania, del Municipio de El Carmen de Viboral-Betania 2</t>
  </si>
  <si>
    <t>Vereda Betania 3- Los alcáceres</t>
  </si>
  <si>
    <t>Asociacion de Usuarios del Acueducto Betania, del Municipio de El Carmen de Viboral-Betania 3</t>
  </si>
  <si>
    <t>Vereda Rivera</t>
  </si>
  <si>
    <t>Asociacion de Socios del Acueducto La Palma Rivera Altogrande de Las Veredas La Palma Rivera Altogrande-Rivera</t>
  </si>
  <si>
    <t>Asociacion de Socios del Acueducto La Palma Rivera Altogrande de Las Veredas La Palma Rivera Altogrande-La Palma</t>
  </si>
  <si>
    <t>Vereda Alto Grande</t>
  </si>
  <si>
    <t>Asociacion de Socios del Acueducto La Palma Rivera Altogrande de Las Veredas La Palma Rivera Altogrande-Alto Grande</t>
  </si>
  <si>
    <t>Vereda  La Aurora El Quemado</t>
  </si>
  <si>
    <t>Asociacion de Usuarios del Acueducto La Aurora Viboral Municipio de El Carmen de Viboral-El Quemado</t>
  </si>
  <si>
    <t>Vereda Viboral La Linda</t>
  </si>
  <si>
    <t>Asociacion de Usuarios del Acueducto La Aurora Viboral Municipio de El Carmen de Viboral-Viboral   La Linda</t>
  </si>
  <si>
    <t>Vereda  La Aurora La Linda</t>
  </si>
  <si>
    <t>Asociacion de Usuarios del Acueducto La Aurora Viboral Municipio de El Carmen de Viboral-La Linda</t>
  </si>
  <si>
    <t>Vereda Rivera La Linda</t>
  </si>
  <si>
    <t>Vereda Viboral  El Quemado</t>
  </si>
  <si>
    <t>Asociacion de Usuarios del Acueducto La Aurora Viboral Municipio de El Carmen de Viboral-Viboral  El Quemado</t>
  </si>
  <si>
    <t>Asociacion de Usuarios del Acueducto Aguas Claras del Municipio del Carmen de Viboral-La Milagrosa</t>
  </si>
  <si>
    <t>Vereda Aguas Claras</t>
  </si>
  <si>
    <t>Asociacion de Usuarios del Acueducto Aguas Claras del Municipio del Carmen de Viboral-Aguas Claras</t>
  </si>
  <si>
    <t>Vereda Guamito</t>
  </si>
  <si>
    <t>Asociacion de Usuarios del Acueducto Aguas Claras del Municipio del Carmen de Viboral-Guamito</t>
  </si>
  <si>
    <t>Vereda Quirama</t>
  </si>
  <si>
    <t>Asociacion de Usuarios del Acueducto Aguas Claras del Municipio del Carmen de Viboral-Quirama</t>
  </si>
  <si>
    <t>Asociacion de Socios del Acueducto El Cerro, Samaria, La Milagrosa, Quirama, Cristo Rey y El Saldo-La Milagrosa</t>
  </si>
  <si>
    <t>Asociacion de Socios del Acueducto El Cerro, Samaria, La Milagrosa, Quirama, Cristo Rey y El Saldo-El Cerro</t>
  </si>
  <si>
    <t>Asociacion de Socios del Acueducto El Cerro, Samaria, La Milagrosa, Quirama, Cristo Rey y El Saldo-Quirama</t>
  </si>
  <si>
    <t>Vereda El salado</t>
  </si>
  <si>
    <t>Asociacion de Socios del Acueducto El Cerro, Samaria, La Milagrosa, Quirama, Cristo Rey y El Saldo-El Salado</t>
  </si>
  <si>
    <t>Asociacion de Socios del Acueducto El Cerro, Samaria, La Milagrosa, Quirama, Cristo Rey y El Saldo-Samaria</t>
  </si>
  <si>
    <t>Asociacion de Socios del Acueducto El Cerro, Samaria, La Milagrosa, Quirama, Cristo Rey y El Saldo-Cristo Rey</t>
  </si>
  <si>
    <t>Vereda La Sonadora</t>
  </si>
  <si>
    <t>Asociacion de Socios del Acueducto y Alcantarillado Sonadora Garzonas-Sonadora</t>
  </si>
  <si>
    <t>Vereda Las Garzonas</t>
  </si>
  <si>
    <t>Asociacion de Socios del Acueducto y Alcantarillado Sonadora Garzonas -Garzonas</t>
  </si>
  <si>
    <t>Vereda Las Acacias</t>
  </si>
  <si>
    <t>Asociacion de Socios del Acueducto de Las Acacias del Municipio del Carmen de Viboral</t>
  </si>
  <si>
    <t>Vereda Mazorcal</t>
  </si>
  <si>
    <t>Asociacion de Socios del Acueducto Mazorcal</t>
  </si>
  <si>
    <t>Asociacion de Socios del Acueducto La Florida Municipio de El Carmen de Viboral departamento de Antioquia</t>
  </si>
  <si>
    <t>Vereda Rivera Arriba</t>
  </si>
  <si>
    <t>Asociacion de Socios del Acueducto Rivera Arriba</t>
  </si>
  <si>
    <t>Cocorná</t>
  </si>
  <si>
    <t>Vereda La Piñuela</t>
  </si>
  <si>
    <t xml:space="preserve">Corporación Acueducto Comunitario Vereda La Piñuela </t>
  </si>
  <si>
    <t>Vereda Los Cedros</t>
  </si>
  <si>
    <t>Junta Accion Comunal Los Cedros</t>
  </si>
  <si>
    <t>Vereda El Coco</t>
  </si>
  <si>
    <t>Junta Administradora Acueducto El Coco</t>
  </si>
  <si>
    <t>Junta Accion Comunal Choco Campo Alegre</t>
  </si>
  <si>
    <t>Vereda El Choco</t>
  </si>
  <si>
    <t>Junta Accion Comunal Choco Choco</t>
  </si>
  <si>
    <t xml:space="preserve">Asociación de Usuarios de Acueducto (ASOCOCORNA) Vereda San Jose </t>
  </si>
  <si>
    <t xml:space="preserve">Junta Administradora Acueducto Cruces </t>
  </si>
  <si>
    <t>Vereda Palmirita</t>
  </si>
  <si>
    <t>Junta Accion Comunal Palmirita</t>
  </si>
  <si>
    <t>Vereda Santo Domingo</t>
  </si>
  <si>
    <t>Junta Administradora de Acueducto Santo Domingo</t>
  </si>
  <si>
    <t>Vereda La Veta</t>
  </si>
  <si>
    <t>Junta de Accion Comunal Vereda La Veta</t>
  </si>
  <si>
    <t>Junta Aaccion comunal Buenos Aires</t>
  </si>
  <si>
    <t>Vereda El Viadal</t>
  </si>
  <si>
    <t>Junta Administradora Acueducto El Viadal</t>
  </si>
  <si>
    <t xml:space="preserve">Vereda San Juan </t>
  </si>
  <si>
    <t>Acueducto Multiveredal  San Juan San Juan</t>
  </si>
  <si>
    <t xml:space="preserve">Junta Accion Comunal Vereda San Antonio </t>
  </si>
  <si>
    <t>Vereda El Higueron</t>
  </si>
  <si>
    <t>Junta Accion Comunal El Higueron</t>
  </si>
  <si>
    <t>Vereda Mazotes</t>
  </si>
  <si>
    <t>Junta Administradora Acueducto Mazotes</t>
  </si>
  <si>
    <t>Vereda La Placeta</t>
  </si>
  <si>
    <t>Junta Administradora Acueducto La Placeta</t>
  </si>
  <si>
    <t>Vereda Chorrera</t>
  </si>
  <si>
    <t>Junta de Accion Comunal Vereda La Chorrera</t>
  </si>
  <si>
    <t>Vereda San Lorenzo</t>
  </si>
  <si>
    <t>Junta Administradora Acueducto San Lorenzo</t>
  </si>
  <si>
    <t>Vereda Los Mangos</t>
  </si>
  <si>
    <t>Junta Accion Comunal Vereda El Choco Los Mangos</t>
  </si>
  <si>
    <t>Vereda La Aurora</t>
  </si>
  <si>
    <t>Junta Acción Comunal Vereda El Choico La Aurora</t>
  </si>
  <si>
    <t>Junta Accion Comunal Vereda Morritos</t>
  </si>
  <si>
    <t>Acueducto multiveredal San Juan La Peña</t>
  </si>
  <si>
    <t>Concepción</t>
  </si>
  <si>
    <t>El Peñol</t>
  </si>
  <si>
    <t>Vereda  La Magdalena</t>
  </si>
  <si>
    <t>Asociacion de Usuarios del Acueducto La Magdalena San Lorenzo</t>
  </si>
  <si>
    <t>Vereda  Bonilla Arriba</t>
  </si>
  <si>
    <t>Asociacion de Usuarios Acueducto Bonilla Arriba</t>
  </si>
  <si>
    <t>Vereda  Helida</t>
  </si>
  <si>
    <t>Asociacion de Usuarios Acueducto Helida Concordia- Helida</t>
  </si>
  <si>
    <t>Vereda  Horizontes</t>
  </si>
  <si>
    <t>Asociacion de Usuarios Acueducto Horizontes-Horizontes</t>
  </si>
  <si>
    <t>Vereda  El Marial</t>
  </si>
  <si>
    <t>Asociacion de Usuarios del Acueducto Palmira Marial-El Marial</t>
  </si>
  <si>
    <t>Vereda  Santa Ana</t>
  </si>
  <si>
    <t>Asociacion de Usuarios del Acueducto Joaquin y Ana</t>
  </si>
  <si>
    <t>Vereda  La Chapa</t>
  </si>
  <si>
    <t>Asociacion de Usuarios del Acueducto La Chapa</t>
  </si>
  <si>
    <t>Vereda  Santa Ines</t>
  </si>
  <si>
    <t>Asociacion de Usuarios del Acueducto Multiveredal El Salto, Santa Ines, Primavera, Culebra-Santa Ines</t>
  </si>
  <si>
    <t>Vereda  El Salto</t>
  </si>
  <si>
    <t>Asociacion de Usuarios del Acueducto Multiveredal El Salto, Santa Ines, Primavera, Culebra-El Salto</t>
  </si>
  <si>
    <t>Vereda  Culebra</t>
  </si>
  <si>
    <t>Asociacion de Usuarios del Acueducto Multiveredal El Salto, Santa Ines, Primavera, Culebra-Culebra</t>
  </si>
  <si>
    <t>Vereda Palmira</t>
  </si>
  <si>
    <t>Asociacion de Usuarios del Acueducto Multiveredal El Salto, Santa Ines, Primavera, Culebra-Primavera</t>
  </si>
  <si>
    <t>Vereda  Primavera</t>
  </si>
  <si>
    <t>Vereda  Palmira</t>
  </si>
  <si>
    <t>Asociacion de Usuarios del Acueducto Palmira Marial-Palmira</t>
  </si>
  <si>
    <t>Asociacion de Asociados Suscriptores y Usuarios del Acueducto Bonilla Palestina- Bonilla</t>
  </si>
  <si>
    <t>Vereda  El Morro</t>
  </si>
  <si>
    <t>Asociacion de Usuarios Acueducto Jesús Arcesio Botero-El Morro</t>
  </si>
  <si>
    <t>Vereda  Concordia</t>
  </si>
  <si>
    <t>Asociacion de Usuarios Acueducto Helida Concordia-Concordia</t>
  </si>
  <si>
    <t>Vereda  Bonilla</t>
  </si>
  <si>
    <t>Asociacion de Asociados Suscriptores y Usuarios del Acueducto Bonilla Palestina - Palestina</t>
  </si>
  <si>
    <t>Asociacion de Usuarios del Acueducto Vereda La Cristalina</t>
  </si>
  <si>
    <t>Vereda  Uvital</t>
  </si>
  <si>
    <t>Asociacion de Usuarios Acueducto Jesús Arcesio Botero- El Uvital</t>
  </si>
  <si>
    <t>Vereda  La Meseta</t>
  </si>
  <si>
    <t>Asociacion de Usuarios del Acueducto El Chilco -Chiquinquira y La Meseta-La Meseta</t>
  </si>
  <si>
    <t>Vereda  El Chilco</t>
  </si>
  <si>
    <t>Asociacion de Usuarios del Acueducto El Chilco -Chiquinquira y La Meseta-El Chilco</t>
  </si>
  <si>
    <t>Vereda  Chiquinquira</t>
  </si>
  <si>
    <t>Asociacion de Usuarios del Acueducto El Chilco -Chiquinquira y La Meseta-Chiquinquira</t>
  </si>
  <si>
    <t>Vereda  Guamito</t>
  </si>
  <si>
    <t xml:space="preserve"> Asociacion de Usuarios del Acueducto Guamito - Guamito</t>
  </si>
  <si>
    <t>Vereda  Puente Hondita</t>
  </si>
  <si>
    <t>Asociacion de Usuarios Acueducto Puente Hondita</t>
  </si>
  <si>
    <t>Asociacion de Usuarios del Acueducto La Unidad El Chilco Parte Alta</t>
  </si>
  <si>
    <t>Asociacion de Usuarios Acueducto Jesús Arcesio Botero-Chiquinquira</t>
  </si>
  <si>
    <t>Sector la Zulia</t>
  </si>
  <si>
    <t>Asociacion de Usuarios Acueducto Jesús Arcesio Botero-Zulia</t>
  </si>
  <si>
    <t>Asociacion de Usuarios Acueducto Horizontes-El Salto (parte baja)</t>
  </si>
  <si>
    <t>El Retiro</t>
  </si>
  <si>
    <t>Vereda Tabacal parte baja</t>
  </si>
  <si>
    <t>A. U. del Acueducto Multiveredal Nazareth y Tabacal. (Nazareth Alto)</t>
  </si>
  <si>
    <t>Multiveredal Nazareth</t>
  </si>
  <si>
    <t>A. U.del Acueducto Multiveredal Nazareth y Tabacal. (Tabacal  Bajo).</t>
  </si>
  <si>
    <t>Vereda Villa Elena</t>
  </si>
  <si>
    <t>A.U. de Acueducto y Alcantarillado Villa Elena</t>
  </si>
  <si>
    <t>Vereda Don Diego</t>
  </si>
  <si>
    <t>Corporación Civica de Socios del Acueducto Don Diego</t>
  </si>
  <si>
    <t>Vereda El Portento</t>
  </si>
  <si>
    <t>Corporación de Usuarios del Acueducto el Portento</t>
  </si>
  <si>
    <t>Vereda Tabacal parte alta</t>
  </si>
  <si>
    <t>A. U.del Acueducto Tabacal Alto</t>
  </si>
  <si>
    <t>Vereda Lejos del Nido</t>
  </si>
  <si>
    <t>Asociación de Usuarios del Acueducto  Lejos del Nido</t>
  </si>
  <si>
    <t>Vereda Pantalio</t>
  </si>
  <si>
    <t>Asociación de Usuarios del Acueducto Pantalio</t>
  </si>
  <si>
    <t>Vereda La fe</t>
  </si>
  <si>
    <t>Asociación de Usuarios  del Acueducto  La fe</t>
  </si>
  <si>
    <t>Vereda Los Medios</t>
  </si>
  <si>
    <t>Junta Administradora Sistema de Acueducto Los Medios</t>
  </si>
  <si>
    <t>Multiveredal Vereda Pantanillo</t>
  </si>
  <si>
    <t>Acueducto Multiveredal de las Veredas Pantanillo, Amapola y Pantalio.(Pantanillo)</t>
  </si>
  <si>
    <t>Multiveredal Vereda La Amapola</t>
  </si>
  <si>
    <t>Acueducto Multiveredal de las Veredas Pantanillo, Amapola y Pantalio . (Amapola)</t>
  </si>
  <si>
    <t>Multiveredal Vereda Pantalio</t>
  </si>
  <si>
    <t>Acueducto Multiveredal de las Veredas Pantanillo y Pantalio. (Pantalio)</t>
  </si>
  <si>
    <t>Vereda El Chuscal (seminario)</t>
  </si>
  <si>
    <t>Asociación de Usuarios del Acueducto El Chuscal.  (Seminario)</t>
  </si>
  <si>
    <t>Vereda El Chuscal (Luis Arenas)</t>
  </si>
  <si>
    <t>Asociacion de Usuarios del Acueducto El Chuscal. (Luis Arenas)</t>
  </si>
  <si>
    <t>Vereda Los Salados</t>
  </si>
  <si>
    <t>Asociacion de Usuarios del Acueducto  Los Salados.</t>
  </si>
  <si>
    <t>Vereda Carrizales parte alta</t>
  </si>
  <si>
    <t>Corporación de Usuarios del Acueducto Carrizales Parte alta.</t>
  </si>
  <si>
    <t>Vereda Carrizales parte baja</t>
  </si>
  <si>
    <t>Asociacion de Usuarios del Acueducto Carrizales bajo</t>
  </si>
  <si>
    <t>Vereda Villa Elena. (Altos del Cauce)</t>
  </si>
  <si>
    <t>Asociacion de Usuarios del Acueducto  Altos del Cauce</t>
  </si>
  <si>
    <t>Sector la Fé</t>
  </si>
  <si>
    <t>Aguas del Oriente Antioqueño S.A. E.S.P. El Retiro-Vereda Don Diego Sector La Fe.</t>
  </si>
  <si>
    <t>El Santuario</t>
  </si>
  <si>
    <t xml:space="preserve">Vereda Vargas </t>
  </si>
  <si>
    <t>Asociación de Usuarios Acueducto Multiveredal Vargas Pantanillo-Vargas</t>
  </si>
  <si>
    <t>Asociación de Usuarios Acueducto Multiveredal Vargas-Pantanillo</t>
  </si>
  <si>
    <t>Vereda Pavas</t>
  </si>
  <si>
    <t xml:space="preserve">Asociación de Usuarios Acueducto Vereda Pavas La Cuchilla E.P.S.D-Pavas </t>
  </si>
  <si>
    <t>Vereda Señor Caído</t>
  </si>
  <si>
    <t>Asociación de Usuarios Acueducto Vereda Pavas La Cuchilla E.P.S.D-Señor Caido E.P.S.D.</t>
  </si>
  <si>
    <t>Vereda El Carmelo</t>
  </si>
  <si>
    <t>Asociación de Usuarios del Acueducto Multiveredal El Carmelo Lourdes- El Carmelo</t>
  </si>
  <si>
    <t>Vereda Lourdes</t>
  </si>
  <si>
    <t>Asociación de Usuarios del Acueducto Multiveredal El Carmelo Lourdes- Lourdes</t>
  </si>
  <si>
    <t>Asociación de Usuarios del Acueducto Veredal Portachuelo de El Santuario Ant.</t>
  </si>
  <si>
    <t xml:space="preserve">Asociación de Usuarios Acueducto Pantanillo-La Milagrosa </t>
  </si>
  <si>
    <t>Vereda La Floresta</t>
  </si>
  <si>
    <t>Asociación de Copropietarios y Usuarios Acueducto Vereda La Floresta</t>
  </si>
  <si>
    <t>Asociación de Usuarios Acueducto Vereda El Socorro - San Matias</t>
  </si>
  <si>
    <t>Vereda San Matias</t>
  </si>
  <si>
    <t>Asociación de Usuarios Acueducto Vereda  San Matias</t>
  </si>
  <si>
    <t>Vereda  El Salaito</t>
  </si>
  <si>
    <t xml:space="preserve">Asociacion de Usuarios Acueducto El Salaito </t>
  </si>
  <si>
    <t>Vereda Valle María</t>
  </si>
  <si>
    <t>Asociación de Usuarios del Acueducto Multiveredal Valle de Maria La Chapa</t>
  </si>
  <si>
    <t xml:space="preserve">Vereda Potrerito  </t>
  </si>
  <si>
    <t>Asociación de Usuarios Acueducto Potrerito Aldana Municipio El Santuario-Potrerito</t>
  </si>
  <si>
    <t>Vereda El Roble</t>
  </si>
  <si>
    <t>Asociación de Usuarios Acueducto Multiveredal San Eusebio El Roble Aldana Las Lajas El Carmelo Municipio El Santuario- El Roble</t>
  </si>
  <si>
    <t>Vereda Aldana Abajo</t>
  </si>
  <si>
    <t>Asociación de Usuarios Acueducto Multiveredal San Eusebio El Roble Aldana Las Lajas El Carmelo Municipio El Santuario- Aldana</t>
  </si>
  <si>
    <t>Asociación de Usuarios Acueducto Vereda El Morro</t>
  </si>
  <si>
    <t xml:space="preserve">Asociación de Usuarios Acueducto Vereda Las Lajas </t>
  </si>
  <si>
    <t>Asociación de Usuarios Acueducto Veredal Las Palmas</t>
  </si>
  <si>
    <t>Asociación de Usuarios Acueducto Morritos</t>
  </si>
  <si>
    <t>Vereda Las Colinas</t>
  </si>
  <si>
    <t>Asociación de Usuarios Acueducto Las Colinas</t>
  </si>
  <si>
    <t>Vereda Palmarcito</t>
  </si>
  <si>
    <t>Asociación de Usuarios Acueducto Palmarcito El Salto E.S.P.D-Palmarcito</t>
  </si>
  <si>
    <t>Correción del nombre, en la base de datos enviada por el Ingeniero Jhon Willian, contenia el nombre de El Salto en dos ocaciones, y se le coloca palmarcito.</t>
  </si>
  <si>
    <t>Vereda San Eusebio</t>
  </si>
  <si>
    <t>Asociación de Usuarios Acueducto Multiveredal San Eusebio El Roble Aldana Las Lajas El Carmelo Municipio El Santuario-San Eusebio</t>
  </si>
  <si>
    <t>Vereda  La  Aurora</t>
  </si>
  <si>
    <t>Asociación de Usuarios Acueducto Veredal La Aurora</t>
  </si>
  <si>
    <t>Asociación de Usuarios Acueducto Vereda Pavas La Cuchilla E.P.S.D- La Cuchilla</t>
  </si>
  <si>
    <t>Junta Administradora Acueducto Campo Alegre</t>
  </si>
  <si>
    <t>Vereda Aldana Arriba</t>
  </si>
  <si>
    <t>Asociacion de Usuarios Acueducto Vereda Aldana Arriba</t>
  </si>
  <si>
    <t>Vereda Bodeguitas</t>
  </si>
  <si>
    <t>Junta Administradora Acueducto Vereda Bodeguitas</t>
  </si>
  <si>
    <t>Vereda La Teneria</t>
  </si>
  <si>
    <t xml:space="preserve">Acueducto Comunitario La Teneria </t>
  </si>
  <si>
    <t>Vereda La Serrania</t>
  </si>
  <si>
    <t>Asociacion de Usuarios del Acueducto La Serrania E.S.P.D</t>
  </si>
  <si>
    <t>Asociación de Usuarios Acueducto Vereda El Salto</t>
  </si>
  <si>
    <t xml:space="preserve">Junta Administradora Acueducto Vereda Buena Vista                    </t>
  </si>
  <si>
    <t>Barrio El Calvario Rural</t>
  </si>
  <si>
    <t>Asociación de Usuarios Acueducto Barrio Alto del Calvario- Zona Rural</t>
  </si>
  <si>
    <t>Asociación de Usuarios del Acueducto La Floresta - Primavera</t>
  </si>
  <si>
    <t>Vereda Alto del Palmar</t>
  </si>
  <si>
    <t xml:space="preserve">Asociación de Usuarios Acueducto Alto del Palmar La Paz </t>
  </si>
  <si>
    <t>Granada</t>
  </si>
  <si>
    <t>Junta de Acción Comunal San Matías</t>
  </si>
  <si>
    <t>Junta de Acción Comunal El Vergel</t>
  </si>
  <si>
    <t>Vereda Vahitos</t>
  </si>
  <si>
    <t>Junta de Acción Comunal Vahitos</t>
  </si>
  <si>
    <t>Vereda Vahitos - sector manuelito</t>
  </si>
  <si>
    <t xml:space="preserve">Junta de Acción Comunal Vahitos sector manuelito </t>
  </si>
  <si>
    <t>Junta de Acción Comunal La Cascada</t>
  </si>
  <si>
    <t>Junta de Acción Comunal Tafetanes</t>
  </si>
  <si>
    <t>Asociación de Usuarios Suscriptores del Acueducto Rural Aguas Cristalinas- Los Medios</t>
  </si>
  <si>
    <t>Vereda Reyes</t>
  </si>
  <si>
    <t>Junta de Acción Comunal Reyes</t>
  </si>
  <si>
    <t>Vereda Malpaso</t>
  </si>
  <si>
    <t>Junta de Acción Comunal Malpaso</t>
  </si>
  <si>
    <t>Vereda Primavera</t>
  </si>
  <si>
    <t>Junta de Acción Comunal Primavera</t>
  </si>
  <si>
    <t>Vereda Los Planes</t>
  </si>
  <si>
    <t>Junta de Acción Comunal Los Planes</t>
  </si>
  <si>
    <t>Junta de Acción Comunal Buena Vista</t>
  </si>
  <si>
    <t>Junta de Acción Comunal El Tabor</t>
  </si>
  <si>
    <t>Vereda La Merced</t>
  </si>
  <si>
    <t>Junta de Acción Comunal La Merced</t>
  </si>
  <si>
    <t>Acueducto Multiveredal San Esteban, El Roble y El Eden-El Eden</t>
  </si>
  <si>
    <t>Acueducto Multiveredal San Esteban, El Roble y El Eden-El Roble</t>
  </si>
  <si>
    <t>Vereda Las Vegas</t>
  </si>
  <si>
    <t>Junta de Acción Comunal Las Vegas</t>
  </si>
  <si>
    <t>Acueducto Multiveredal San Esteban, El Roble y El Eden-San Esteban</t>
  </si>
  <si>
    <t>Vereda Minitas</t>
  </si>
  <si>
    <t>Junta Administradora  de Acueducto Vereda Minitas</t>
  </si>
  <si>
    <t>Junta Administradora  de Acueducto Vereda Santa Ana</t>
  </si>
  <si>
    <t>Vereda Las Faldas</t>
  </si>
  <si>
    <t>Junta Administradora  de Acueducto Vereda Las Faldas</t>
  </si>
  <si>
    <t>Junta Administradora  de Acueducto Vereda Las Milagrosa</t>
  </si>
  <si>
    <t>Vereda La Selva</t>
  </si>
  <si>
    <t>Junta Administradora  de Acueducto Vereda La Selva</t>
  </si>
  <si>
    <t>Junta de Acción Comunal La Estrella</t>
  </si>
  <si>
    <t>Vereda Galilea</t>
  </si>
  <si>
    <t>Junta de Acción Comunal Galilea-San Cosme</t>
  </si>
  <si>
    <t>Guarne</t>
  </si>
  <si>
    <t>Vereda Juan XXIII</t>
  </si>
  <si>
    <t>Asociacion de Suscriptores del Acueducto Multiveredal Juan XXIII-Chaparrall- Juan XXIII</t>
  </si>
  <si>
    <t>Vereda San Jose Canoas Sector Bajo</t>
  </si>
  <si>
    <t>Asociacion de Usuarios del Acueducto Veredal San Jose - Canoas Sector Bajo</t>
  </si>
  <si>
    <t>Asociacion de Usuarios del Acueducto Veredal San Jose -  San Jose</t>
  </si>
  <si>
    <t>Vereda Yolombal</t>
  </si>
  <si>
    <t>Asociación de Suscriptores del Acueducto Multiveredal El Roble - Yolombal</t>
  </si>
  <si>
    <t>Vereda La Enea</t>
  </si>
  <si>
    <t>Asociacion de Suscriptores del Acueducto Multiveredal El Roble - La Enea</t>
  </si>
  <si>
    <t>Vereda Palmar</t>
  </si>
  <si>
    <t>Asociación de Suscriptores del Acueducto Multiveredal El Roble - El Palmar</t>
  </si>
  <si>
    <t>Asociacion de Usuarios del Servicio de Acueducto de La Vereda Yolombal</t>
  </si>
  <si>
    <t>Vereda Hojas Anchas</t>
  </si>
  <si>
    <t>Asociacion de Suscriptores del Acueducto Hondita Hojas Anchas del Municipio de Guarne ASACUHAN – Hojas Anchas</t>
  </si>
  <si>
    <t>Asociacion de Suscriptores del Acueducto Hondita Hojas Anchas del Municipio de Guarne ASACUHAN – La Clara</t>
  </si>
  <si>
    <t>Asociación de Suscriptores del Acueducto Hondita Hojas Anchas del Municipio de Guarne ASACUHAN –La Honda</t>
  </si>
  <si>
    <t>Asociacion de Suscriptores del Acueducto Hondita Hojas Anchas del Municipio de Guarne ASACUHAN– Bellavista</t>
  </si>
  <si>
    <t>Asociacion de Suscriptores del Acueducto Hondita Hojas Anchas del Municipio de Guarne ASACUHAN – Toldas</t>
  </si>
  <si>
    <t>Vereda Canoas</t>
  </si>
  <si>
    <t>Asociacion de Suscriptores del Acueducto Hondita Hojas Anchas del Municipio de Guarne ASACUHAN – Canoas</t>
  </si>
  <si>
    <t>Vereda La Mosquita</t>
  </si>
  <si>
    <t>Asociacion de Suscriptores del Acueducto Hondita Hojas Anchas del Municipio de Guarne ASACUHAN – La Mosquita</t>
  </si>
  <si>
    <t>Asociacion de Suscriptores del Acueducto Hondita Hojas Anchas del Municipio de Guarne ASACUHAN – San Jose</t>
  </si>
  <si>
    <t>Aasociacion de Suscriptores del Acueducto Hondita Hojas Anchas del Municipio de Guarne ASACUHAN – Hondita</t>
  </si>
  <si>
    <t>Asociacion de Usuarios del Acueducto Ensenillo Asoense - El Salado</t>
  </si>
  <si>
    <t>Vereda La Brizuela</t>
  </si>
  <si>
    <t>Asociacion de Usuarios del Acueducto Ensenillo Asoense- La Brizuela</t>
  </si>
  <si>
    <t>Vereda Sango parte baja</t>
  </si>
  <si>
    <t>Asociacion de Usuarios del Acueducto Ensenillo Asoense- Sango Parte Baja</t>
  </si>
  <si>
    <t>Vereda Piedras Blancas</t>
  </si>
  <si>
    <t>Asociacion de Usuarios del Acueducto El Rosario Piedras Blancas- Piedras Blancas</t>
  </si>
  <si>
    <t>Vereda Barro Blanco</t>
  </si>
  <si>
    <t>Asociacion de Usuarios del Acueducto El Rosario Piedras Blanca- Barro Blanco</t>
  </si>
  <si>
    <t>Asociacion de Usuarios del Acueducto El Rosario Piedras Blanca- San Isidro</t>
  </si>
  <si>
    <t>Vereda San Antonio Parte Baja</t>
  </si>
  <si>
    <t>Asociacion de Suscriptores del Acueducto Barrio San Antonio Aguasanan-San Antonio Parte Baja</t>
  </si>
  <si>
    <t>Vereda Guapante</t>
  </si>
  <si>
    <t>Asociacion Acueducto Guapante Asoagua</t>
  </si>
  <si>
    <t>Asociacion de Suscriptores del Acueducto Multiveredal Juan XXIII Chaparral- Chaparral</t>
  </si>
  <si>
    <t>Asociacion de Suscriptores del Acueducto Multiveredal Juan XXIII Chaparral-Guamito</t>
  </si>
  <si>
    <t>Vereda Garrido</t>
  </si>
  <si>
    <t>Asociacion de Suscriptores del Acueducto Multiveredal Juan XXIII Chaparral-Garrido</t>
  </si>
  <si>
    <t>Vereda San Antonio Parte Alta</t>
  </si>
  <si>
    <t>Asociacion de Suscriptores del Acueducto Barrio San Antonio Aguasanan- San Antonio Parte Alta</t>
  </si>
  <si>
    <t>Asociacion de Usuarios del Acueducto Veredal La Clara</t>
  </si>
  <si>
    <t>Vereda El Colorado</t>
  </si>
  <si>
    <t>Asociacion de Suscriptores Acueducto Multiveredal El Colorado Asucol - Bellavista</t>
  </si>
  <si>
    <t>Vereda  Garrido</t>
  </si>
  <si>
    <t>Asociacion de Suscriptores Acueducto Multiveredal El Colorado Asucol - Garrido</t>
  </si>
  <si>
    <t>Asociacion de Suscriptores Acueducto Multiveredal El Colorado Asucol - Toldas</t>
  </si>
  <si>
    <t>Asociacion de Suscriptores Acueducto Multiveredal El Colorado Asucol - Chaparral</t>
  </si>
  <si>
    <t>Vereda Berracal</t>
  </si>
  <si>
    <t>Asociacion de Suscriptores Acueducto Multiveredal El Colorado Asucol - Berracal</t>
  </si>
  <si>
    <t>Vereda La Charanga Parte Alta</t>
  </si>
  <si>
    <t>Asociacion de Usuarios Acueducto La Charanga Parte Alta</t>
  </si>
  <si>
    <t>Asociacion de Usuarios del Acueducto de La Vereda La Brizuela</t>
  </si>
  <si>
    <t>Asociacion de Suscriptores Aguas La Chorrera  - La Mosquita</t>
  </si>
  <si>
    <t>Vereda San Ignacio</t>
  </si>
  <si>
    <t>Asociacion de Usuarios del Acueducto San Ignacio A.S.U.A.S.I. -San Ignacio</t>
  </si>
  <si>
    <t>Vereda Montañez</t>
  </si>
  <si>
    <t>Asociacion de Usuarios del Acueducto Montanes El Aguacate - Montañez</t>
  </si>
  <si>
    <t>Vereda El Sango</t>
  </si>
  <si>
    <t>Asociacion de Usuarios del Servicio de Acueducto de La Vereda El Sango -El Sango</t>
  </si>
  <si>
    <t>Asociacion de Usuarios del Servicio de Acueducto de La Vereda El Sango - El Molino</t>
  </si>
  <si>
    <t>Vereda  Montañez</t>
  </si>
  <si>
    <t>Asociacion de Usuarios del Servicio de Acueducto de La Vereda El Sango - Montañez</t>
  </si>
  <si>
    <t>Asociacion de Usuarios del Acueducto de La Vereda San Isidro- San Isidro</t>
  </si>
  <si>
    <t>Vereda El Romeral</t>
  </si>
  <si>
    <t xml:space="preserve"> Asociacion de Usuarios del Acueducto de La Vereda Romeral</t>
  </si>
  <si>
    <t>Vereda La Pastorcita</t>
  </si>
  <si>
    <t>Asociacion de Usuarios del Acueducto La Pastorcita - La Pastorcita</t>
  </si>
  <si>
    <t>Asociacion de Usuarios del Acueducto Multiveredal El Molino -El Molino</t>
  </si>
  <si>
    <t>Vereda Alto de la Virgen</t>
  </si>
  <si>
    <t>Asociacion de Usuarios del Acueducto Alto de La Virgen - Alto de La Virgen</t>
  </si>
  <si>
    <t>Vereda Alto de La Virgen Parte Alta</t>
  </si>
  <si>
    <t>Asociacion de Usuarios del Acueducto Alto de La Virgen - Parte Alta</t>
  </si>
  <si>
    <t>Vereda La Mejia</t>
  </si>
  <si>
    <t>Asociacion Acueducto Vereda La Mejia - La Mejia</t>
  </si>
  <si>
    <t>Vereda Monteoscuro</t>
  </si>
  <si>
    <t>Asociacion Acueducto Vereda La Mejia -Monteoscuro</t>
  </si>
  <si>
    <t>Asociación de Suscriptores Acueducto Multiveredal El Colorado Asucol - Juan XXIII</t>
  </si>
  <si>
    <t>Asociación de Usuarios del Acueducto El Rosario Piedras Blancas - La Brizuela</t>
  </si>
  <si>
    <t>Asociación Acueducto Vereda La Mejía - Palmar</t>
  </si>
  <si>
    <t>Asociación Acueducto Vereda La Mejía - Montañez</t>
  </si>
  <si>
    <t>Vereda La Charanga</t>
  </si>
  <si>
    <t>Asociación Acueducto Vereda La Mejía - La Charanga</t>
  </si>
  <si>
    <t>Asociación Acueducto Vereda La Mejía - Alto de la Virgen</t>
  </si>
  <si>
    <t>Asociación Acueducto Vereda La Mejía - Guapante</t>
  </si>
  <si>
    <t>Corporación de Acueducto Multiveredal Santa Elena</t>
  </si>
  <si>
    <t>Corporación Acueducto Multiveredal Carmin Cuchillas Mampuesto</t>
  </si>
  <si>
    <t>Guatapé</t>
  </si>
  <si>
    <t>Comisión Emresarial Acueducto JAC La Sonadora</t>
  </si>
  <si>
    <t>Vereda La Piedra</t>
  </si>
  <si>
    <t>Asociacion de Usuarios del Acueducto Multiveredal La Piedra La Peña y Los Naranjos-La Piedra</t>
  </si>
  <si>
    <t>Asociación de Usuarios de  Acueducto y Alcantarillado Vereda El Roble</t>
  </si>
  <si>
    <t>Vereda Quebrada Arriba</t>
  </si>
  <si>
    <t>Asociación de Usuarios del Acueducto El Tesoro, de la vereda Quebrada Arriba del municipio de Guatapé</t>
  </si>
  <si>
    <t>Asociacion de Usuarios del Acueducto Multiveredal La Piedra La Peña y Los Naranjos-Los Naranjos</t>
  </si>
  <si>
    <t>Asociacion de Usuarios del Acueducto Multiveredal La Piedra La Peña y Los Naranjos-La Peña</t>
  </si>
  <si>
    <t>La Ceja del Tambo</t>
  </si>
  <si>
    <t>Asociación de Usuarios del Acueducto y/o Alcantarillado VEDSAGUEL Vereda San Miguel</t>
  </si>
  <si>
    <t>Vereda Guamito sector Capiro</t>
  </si>
  <si>
    <t>Asociacion de Usuarios del Acueducto Veredal  El Capiro</t>
  </si>
  <si>
    <t>Vereda Los Saltos</t>
  </si>
  <si>
    <t>Asociacion de Usuarios Acueducto San Rafael - Los Saltos</t>
  </si>
  <si>
    <t>Vereda Piedras El Salvio</t>
  </si>
  <si>
    <t xml:space="preserve">Asociacion de Usuarios del Acueducto Piedras El Salvio </t>
  </si>
  <si>
    <t>Vereda  San Nicolas</t>
  </si>
  <si>
    <t>Asociación Usuarios del Acueducto y Alcantarillado de La Vereda San Nicolas  Planta N 1</t>
  </si>
  <si>
    <t>Asociación Usuarios del Acueducto y Alcantarillado de La Vereda San Nicolas  Planta N 2</t>
  </si>
  <si>
    <t>Asociación Usuarios del Acueducto y Alcantarillado de La Vereda San Nicolas  Planta N 3</t>
  </si>
  <si>
    <t>Corregimiento San Jose Cestillal</t>
  </si>
  <si>
    <t>Asociación de Usuarios del Acueducto y Alcantarillado Cestillal La Palma - Corregimiento San Jose Cestillal</t>
  </si>
  <si>
    <t>Corregimiento San Jose La Palma</t>
  </si>
  <si>
    <t>Asociación de Usuarios del Acueducto y Alcantarillado Cestillal La Palma - Corregimiento San Jose La Palma</t>
  </si>
  <si>
    <t xml:space="preserve">Asociación de Usuarios del Acueduto y Alcantarillado Veramiel </t>
  </si>
  <si>
    <t>Vereda El Higuerón Los Planes</t>
  </si>
  <si>
    <t>Junta de Accion Comunal Vereda El Higueron -Los Planes</t>
  </si>
  <si>
    <t>Asociación de Usuarios del Acueducto La Permfumería de La Vereda El Tambo</t>
  </si>
  <si>
    <t>Asociacion de Usuarios del Acueducto Multiveredal  Romeral-La Miel</t>
  </si>
  <si>
    <t>Vereda San Gerardo</t>
  </si>
  <si>
    <t>Asociacion de Usuarios del Acueducto Vereda San Gerardo</t>
  </si>
  <si>
    <t>Asociación de Usuarios Acueducto La Loma</t>
  </si>
  <si>
    <t>La Unión</t>
  </si>
  <si>
    <t>Vereda Vallejuelitos Peñas</t>
  </si>
  <si>
    <t xml:space="preserve">Junta de Accion Comunal Vallejuelito Peñas </t>
  </si>
  <si>
    <t>Vereda La Concha</t>
  </si>
  <si>
    <t>Asociación de Asociados del Acueducto Vereda La Concha</t>
  </si>
  <si>
    <t>Corregimiento Mesopotamia</t>
  </si>
  <si>
    <t>Asociación de Usuarios del Acueducto y Alcantarillado del Corregimiento de Mesopotamia</t>
  </si>
  <si>
    <t>Junta de Accion Comunal  Pantalio</t>
  </si>
  <si>
    <t>Vereda La Almeria</t>
  </si>
  <si>
    <t>Asociacion de Usuarios del Acueducto de La Vereda La Almeria</t>
  </si>
  <si>
    <t>Asociación de Usuarios Aguas Minitas</t>
  </si>
  <si>
    <t>Vereda La Palmera</t>
  </si>
  <si>
    <t>Asociación de Asociados del Acueducto de la Vereda La Palmera</t>
  </si>
  <si>
    <t>Vereda Chuscalito</t>
  </si>
  <si>
    <t>Asociación de Usuarios del Acueducto Chuscalito</t>
  </si>
  <si>
    <t>Asociación de Usuarios del Acueducto y Alcantarillado de La Vereda Buenavista</t>
  </si>
  <si>
    <t>Vereda El Cardal</t>
  </si>
  <si>
    <t>Asociación de Asociados del Acueducto de La Vereda El Cardal</t>
  </si>
  <si>
    <t>Vereda Las Teresas</t>
  </si>
  <si>
    <t>Asociación de Asociados del Acueducto de La Vereda Las Teresas</t>
  </si>
  <si>
    <t>Empresa de Servicios Públicos La Union S.A E.S.P - Quebrada Negra</t>
  </si>
  <si>
    <t>Vereda El Guarango</t>
  </si>
  <si>
    <t>Asociación de Usuarios del Acueducto de La Vereda El Guarango Asuagun</t>
  </si>
  <si>
    <t>Vereda Fatima</t>
  </si>
  <si>
    <t>Asociacion de Asociados del Acueducto de La Vereda Fatima</t>
  </si>
  <si>
    <t>Asociación de Usuarios del Acueducto San Juan</t>
  </si>
  <si>
    <t>Vereda Colmenas García</t>
  </si>
  <si>
    <t>Asociación de Usuarios del Acueducto y/o Alcantarillado Colmenas García</t>
  </si>
  <si>
    <t xml:space="preserve">Junta de Accion Comunal Las Brisas </t>
  </si>
  <si>
    <t>Asociación de Socios del Acueducto de Las Acacias del Municipio del Carmen de Viboral - Las Acacias</t>
  </si>
  <si>
    <t>Marinilla</t>
  </si>
  <si>
    <t>Asociacion de Usuarios Propietarios de Acueducto Rural de Llanadas-Sector El Hoyo</t>
  </si>
  <si>
    <t>Sector Yolombos</t>
  </si>
  <si>
    <t>Asociacion de Usuarios Propietarios de Acueducto Rural de Llanadas-Sector Yolombos</t>
  </si>
  <si>
    <t>Vereda Cascajo Abajo</t>
  </si>
  <si>
    <t>Asociados del Acueducto de Cascajo- Cascajo Abajo</t>
  </si>
  <si>
    <t>Asociados del Acueducto de Cascajo - Campo Alegre</t>
  </si>
  <si>
    <t>Vereda Cimarronas</t>
  </si>
  <si>
    <t>Asociados del Acueducto de Cascajo- Cimarronas</t>
  </si>
  <si>
    <t>Vereda Cascajo Arriba</t>
  </si>
  <si>
    <t>Asociados del Acueducto de Cascajo- Cascajo Arriba</t>
  </si>
  <si>
    <t>Acueducto Las Mercedes, La Esperanza, La Esmeralda y El Chagualo-Las Mercedes</t>
  </si>
  <si>
    <t>Acueducto Las Mercedes, La Esperanza, La Esmeralda y El Chagualo-La Esmeraldo</t>
  </si>
  <si>
    <t>Acueducto Las Mercedes, La Esperanza, La Esmeralda y El Chagualo-La Esperanza</t>
  </si>
  <si>
    <t>Vereda El Chagualo</t>
  </si>
  <si>
    <t>Acueducto Las Mercedes, La Esperanza, La Esmeralda y El Chagualo-El Chagualo</t>
  </si>
  <si>
    <t>Vereda Chocho Mayo</t>
  </si>
  <si>
    <t>Asociación de Usuarios Propietarios del Acueducto Rural Alto del Mercado-Chocho Mayo</t>
  </si>
  <si>
    <t>Vereda Alto del Mercado</t>
  </si>
  <si>
    <t>Asociación de Usuarios Propietarios del Acueducto Rural Alto del Mercado-Alto del Mercado</t>
  </si>
  <si>
    <t>Vereda Santa Cruz</t>
  </si>
  <si>
    <t>Asociación de Usuarios Propietarios del Acueducto Rural Alto del Mercado-Santa Cruz</t>
  </si>
  <si>
    <t>Asociación de Usuarios Propietarios del Acueducto Rural Alto del Mercado-San Jose</t>
  </si>
  <si>
    <t>Vereda Pozo</t>
  </si>
  <si>
    <t>Asociacion de Usuarios Propietarios del Acueducto Multiveredal Pozo, La Inmaculada, Milagrosa-Pozo</t>
  </si>
  <si>
    <t>Asociacion de Usuarios Propietarios del Acueducto Multiveredal Pozo, La Inmaculada, Milagrosa-La Inmaculada</t>
  </si>
  <si>
    <t>Asociacion de Usuarios Propietarios del Acueducto Multiveredal Pozo, La Inmaculada, Milagrosa-El Rosario</t>
  </si>
  <si>
    <t>Asociacion de Usuarios Propietarios del Acueducto Multiveredal Pozo, La Inmaculada, Milagrosa-La Milagrosa</t>
  </si>
  <si>
    <t>Asociacion de Usuarios Propietarios del Acueducto Multiveredal Pozo, La Inmaculada, Milagrosa-El Porvenir</t>
  </si>
  <si>
    <t>Vereda Salto Arriba</t>
  </si>
  <si>
    <t>Asociacion Usuarios Propietarios del Acueducto Multiveredal Los Saltos-Salto Arriba</t>
  </si>
  <si>
    <t>Vereda Salto Abajo</t>
  </si>
  <si>
    <t>Asociacion Usuarios Propietarios del Acueducto Multiveredal Los Saltos-Salto Abajo</t>
  </si>
  <si>
    <t>Asociacion Usuarios Propietarios del Acueducto Multiveredal Los Saltos-Chocho Mayo</t>
  </si>
  <si>
    <t>Asociacion Usuarios Propietarios del Acueducto Multiveredal Los Saltos-El Rosario</t>
  </si>
  <si>
    <t>Asociacion Usuarios Propietarios del Acueducto Multiveredal Los Saltos-Montañita</t>
  </si>
  <si>
    <t>Vereda La Asuncion</t>
  </si>
  <si>
    <t>Asociacion Usuarios Propietarios del Acueducto Multiveredal Los Saltos-La Asunción</t>
  </si>
  <si>
    <t>Vereda Yarumos</t>
  </si>
  <si>
    <t>Asociacion Usuarios Propietarios del Acueducto Multiveredal Los Saltos-Yarumos</t>
  </si>
  <si>
    <t>Vereda  La Peña</t>
  </si>
  <si>
    <t>Asociacion Usuarios Propietarios del Acueducto Multiveredal Los Saltos-La Peña</t>
  </si>
  <si>
    <t>Asociacion Usuarios Propietarios del Acueducto Multiveredal Los Saltos-El Porvenir</t>
  </si>
  <si>
    <t>Vereda Montañita Arriba</t>
  </si>
  <si>
    <t>Asociacion de Usuarios Propietarios del Acueducto Montañita Arriba</t>
  </si>
  <si>
    <t xml:space="preserve"> Vereda Gaviria Sector La Escuela</t>
  </si>
  <si>
    <t>Asociación de Usuarios Propietarios del Acueducto Multiveredal Gaviria San Juan Bosco Aguas-Gaviria Sector La Escuela</t>
  </si>
  <si>
    <t>Verda Gaviria Sector Planta de Tratamiento</t>
  </si>
  <si>
    <t>Asociación de Usuarios Propietarios del Acueducto Multiveredal Gaviria San Juan Bosco Aguas-Gaviria Sector Planta de Tratamiento</t>
  </si>
  <si>
    <t>Asociación de Usuarios Propietarios del Acueducto Multiveredal Gaviria San Juan Bosco Aguas-Cristo Rey</t>
  </si>
  <si>
    <t>Vereda San Juan Bosco</t>
  </si>
  <si>
    <t>Asociación de Usuarios Propietarios del Acueducto Multiveredal Gaviria San Juan Bosco Aguas-San Juan Bosco</t>
  </si>
  <si>
    <t>Vereda El Recodo</t>
  </si>
  <si>
    <t>Asociación de Usuarios Propietarios del Acueducto Multiveredal Gaviria San Juan Bosco Aguas-El Recodo</t>
  </si>
  <si>
    <t>Asociación de Usuarios Propietarios del Acueducto Rural La Primavera El Socorro La Asunción y Parte del Alto del Mercado-El Socorro</t>
  </si>
  <si>
    <t>Vereda La Asunción</t>
  </si>
  <si>
    <t>Asociación de Usuarios Propietarios del Acueducto Rural La Primavera El Socorro La Asunción y Parte del Alto del Mercado-La Asunción</t>
  </si>
  <si>
    <t>Vereda Alto Del Mercado</t>
  </si>
  <si>
    <t>Asociación de Usuarios Propietarios del Acueducto Rural La Primavera El Socorro La Asunción y Parte del Alto del Mercado-Alto del Mercado</t>
  </si>
  <si>
    <t>Asociación de Usuarios Propietarios del Acueducto Rural La Primavera El Socorro La Asunción y Parte del Alto del Mercado-La Primavera</t>
  </si>
  <si>
    <t>Nariño</t>
  </si>
  <si>
    <t>Corregimiento Puerto Venus</t>
  </si>
  <si>
    <t>Asociacion de Usuarios del Acueducto Corregimiento Puerto Venus-ASUAPUVE</t>
  </si>
  <si>
    <t>Vereda Santa Rosa</t>
  </si>
  <si>
    <t>Junta Administradora Acueducto Santa Rosa</t>
  </si>
  <si>
    <t>Vereda Puente Linda</t>
  </si>
  <si>
    <t>Vereda Morro Azul</t>
  </si>
  <si>
    <t>Junta Administradora Acueducto Morro Azul</t>
  </si>
  <si>
    <t>Vereda Mangas</t>
  </si>
  <si>
    <t>Junta Administradora Acueducto de Las Mangas</t>
  </si>
  <si>
    <t>Junta Administradora Acueducto El Llano</t>
  </si>
  <si>
    <t>Vereda La Balsora</t>
  </si>
  <si>
    <t>Junta Administradora Acueducto Balsora</t>
  </si>
  <si>
    <t>Junta Administradora Acueducto La Hermosa</t>
  </si>
  <si>
    <t>Vereda El Jazmin</t>
  </si>
  <si>
    <t>Vereda  Guamal</t>
  </si>
  <si>
    <t>Junta Administradora Acueducto Pedregal- Quebrada Negra</t>
  </si>
  <si>
    <t>Vereda el Caraño</t>
  </si>
  <si>
    <t>JAC Ac el Caraño</t>
  </si>
  <si>
    <t>Rionegro</t>
  </si>
  <si>
    <t>Sector Aeropuerto</t>
  </si>
  <si>
    <t>Asociación de Usuarios del Acueducto Rural Sajonia Alto de Vallejo E.S.P.-ARSA E.S.P.-Aeropuerto</t>
  </si>
  <si>
    <t>Corporacion  Civica Acueducto Santa Teresa-Sistema 1</t>
  </si>
  <si>
    <t>Corporación Aguas del Mirador-La Quiebra</t>
  </si>
  <si>
    <t>Acueducto ARSA Río Abajo Los Pinos</t>
  </si>
  <si>
    <t>Corporacion  Civica Acueducto Santa Teresa-Sistema 2</t>
  </si>
  <si>
    <t>VeredaTablacito</t>
  </si>
  <si>
    <t>Asociación Acueducto Tablacito</t>
  </si>
  <si>
    <t>Vereda Cuatro Esquinas</t>
  </si>
  <si>
    <t>Asociación Junta de Acueducto y Alcantarillado Cuatro Esquinas</t>
  </si>
  <si>
    <t xml:space="preserve"> Vereda La Mosquita</t>
  </si>
  <si>
    <t>Asociación de Suscriptores Aguas La Chorrera-La Mosquita</t>
  </si>
  <si>
    <t>Vereda Pontezuela</t>
  </si>
  <si>
    <t>Asociación de Usuarios del Acueducto Pontezuela</t>
  </si>
  <si>
    <t>Llanogrande</t>
  </si>
  <si>
    <t>Tres puertas guayabito</t>
  </si>
  <si>
    <t>Cabecera Planta 1</t>
  </si>
  <si>
    <t>Asociación del Acueducto Cabeceras de Llanogrande-Planta I</t>
  </si>
  <si>
    <t>Cabecera Planta 2</t>
  </si>
  <si>
    <t>Asociación del Acueducto Cabeceras de Llanogrande-Planta II</t>
  </si>
  <si>
    <t>Cabecera Planta 3</t>
  </si>
  <si>
    <t>Asociación del Acueducto Cabeceras de Llanogrande-Planta III</t>
  </si>
  <si>
    <t>Vereda La Convencion</t>
  </si>
  <si>
    <t>Asociación Junta Administradora del Acueducto Vereda La Convención</t>
  </si>
  <si>
    <t>Vereda Santa Ana Ojo de Agua</t>
  </si>
  <si>
    <t>Asociación Libardo Gonzalez E. Acueducto y Alcantarillado (OJO DE AGUA)</t>
  </si>
  <si>
    <t>Cooperativa Yarumal de Aguas</t>
  </si>
  <si>
    <t>Vereda Galicia</t>
  </si>
  <si>
    <t>Corporación Acueducto Galicia JHGN</t>
  </si>
  <si>
    <t>Vereda Mampuesto</t>
  </si>
  <si>
    <t>Corporación Acueducto Multiveredal Carmín, Cuchillas, La Mampuesto y Anexos-Mampuesto CAM</t>
  </si>
  <si>
    <t>Corporación Civica Acueducto El Tablazo</t>
  </si>
  <si>
    <t>Barrio San Antonio de Pereira</t>
  </si>
  <si>
    <t>Corporación Cívica Acueducto San Antonio de Pereira</t>
  </si>
  <si>
    <t>Vereda Santa Bárbara</t>
  </si>
  <si>
    <t>Corporación Cívica San Luis - Santa Bárbara</t>
  </si>
  <si>
    <t>Vereda El Capiro</t>
  </si>
  <si>
    <t>Corporación de Usuarios Acueducto El Capiro</t>
  </si>
  <si>
    <t>Vereda La Laja</t>
  </si>
  <si>
    <t>Corporación La Enea-La Laja</t>
  </si>
  <si>
    <t>Vereda Rancherias</t>
  </si>
  <si>
    <t>Junta Administradora del servicio de Agua potable Rancherias</t>
  </si>
  <si>
    <t>San Carlos</t>
  </si>
  <si>
    <t>Junta de Accion Comunal Vereda El Tabor</t>
  </si>
  <si>
    <t>Vereda Peñoles</t>
  </si>
  <si>
    <t>Junta de Accion Comunal Vereda Peñoles</t>
  </si>
  <si>
    <t>Vereda Arenosas</t>
  </si>
  <si>
    <t>Junta de Accion Comunal Arenosas</t>
  </si>
  <si>
    <t>Vereda Arenosas Tupiada</t>
  </si>
  <si>
    <t>Junta de Accion Comunal Arenosas Tupiada</t>
  </si>
  <si>
    <t>Corregimiento El Jordan</t>
  </si>
  <si>
    <t>Asociacion de Usuarios Acueducto El Jordan AUAJOR</t>
  </si>
  <si>
    <t>Corregimiento Puerto Garza</t>
  </si>
  <si>
    <t>Junta de Accion Comunal Corregimiento Puerto Garza</t>
  </si>
  <si>
    <t>Vereda Dinamarca</t>
  </si>
  <si>
    <t>Junta de Accion Comunal Vereda Dinamarca</t>
  </si>
  <si>
    <t>Asociacion de Usuarios Acueducto Palmichal</t>
  </si>
  <si>
    <t>Vereda La Rapida</t>
  </si>
  <si>
    <t>Asociacion de Usuarios del Acueducto La Rapida</t>
  </si>
  <si>
    <t>Junta de Accion Comunal Vereda Santa Rita</t>
  </si>
  <si>
    <t>Junta de Accion Comunal Vereda Dos Quebradas</t>
  </si>
  <si>
    <t>Junta de Accion Comunal Vereda El Choco</t>
  </si>
  <si>
    <t>Corregimiento Samana del Norte</t>
  </si>
  <si>
    <t>Junta de Accion Comunal Corregimiento Samana del Norte</t>
  </si>
  <si>
    <t>Vereda La Holanda</t>
  </si>
  <si>
    <t>Junta de Accion Comunal La Holanda</t>
  </si>
  <si>
    <t>Vereda El Paraguas</t>
  </si>
  <si>
    <t>Junta de Accion Comunal Vereda El Paraguas</t>
  </si>
  <si>
    <t>Vereda Agualinda</t>
  </si>
  <si>
    <t>Junta de Accion Comunal Agualinda</t>
  </si>
  <si>
    <t xml:space="preserve">Corregimiento Juanes </t>
  </si>
  <si>
    <t>Junta de Acción Comunal Juanes</t>
  </si>
  <si>
    <t>Vereda la Aguada</t>
  </si>
  <si>
    <t>Junta de Accion Comunal Aguada</t>
  </si>
  <si>
    <t>Junta de Accion Comunal Cañaveral</t>
  </si>
  <si>
    <t xml:space="preserve">Vereda la Esperanza </t>
  </si>
  <si>
    <t>Junta de Accion Comunal la Esperanza</t>
  </si>
  <si>
    <t>Vereda el Charcón</t>
  </si>
  <si>
    <t>Junta de Accion Comunal el Charcón</t>
  </si>
  <si>
    <t>Vereda Hondita</t>
  </si>
  <si>
    <t>Junta de Accion Comunal la Hondita</t>
  </si>
  <si>
    <t>Vereda la Mirandita</t>
  </si>
  <si>
    <t>Junta de Accion Comunal la Mirandita</t>
  </si>
  <si>
    <t>Junta de Accion Comunal Patio Bonito</t>
  </si>
  <si>
    <t>Vereda Vallejuelos</t>
  </si>
  <si>
    <t>Junta de Accion Comunal Vallejuelos</t>
  </si>
  <si>
    <t>Vereda Peñol Grande</t>
  </si>
  <si>
    <t>Junta de Accion Comunal Peñol Grande</t>
  </si>
  <si>
    <t>Junta de Accion Comunal El Vergel</t>
  </si>
  <si>
    <t>Vereda Hortoná</t>
  </si>
  <si>
    <t>Junta de Accion Comunal Hortoná</t>
  </si>
  <si>
    <t>San Francisco</t>
  </si>
  <si>
    <t xml:space="preserve"> Aquitania</t>
  </si>
  <si>
    <t>Junta de Accion Comunal Vereda Aquitania</t>
  </si>
  <si>
    <t xml:space="preserve"> Pocitos</t>
  </si>
  <si>
    <t>Junta de Accion Comunal  Vereda Pocitos</t>
  </si>
  <si>
    <t xml:space="preserve"> El Pajui</t>
  </si>
  <si>
    <t>Junta de Accion Comunal Vereda El Pajui</t>
  </si>
  <si>
    <t xml:space="preserve"> San Isidro</t>
  </si>
  <si>
    <t>Junta de Accion Comunal San Isidro</t>
  </si>
  <si>
    <t xml:space="preserve"> La Esperanza</t>
  </si>
  <si>
    <t>Junta de Accion Comunal Vereda La Esperanza</t>
  </si>
  <si>
    <t xml:space="preserve"> La Maravilla </t>
  </si>
  <si>
    <t xml:space="preserve">Junta de Accion Comunal La Maravilla </t>
  </si>
  <si>
    <t xml:space="preserve"> Guacales</t>
  </si>
  <si>
    <t xml:space="preserve">Junta de Acción Comunal de la Vereda Guacales </t>
  </si>
  <si>
    <t xml:space="preserve">Pailania </t>
  </si>
  <si>
    <t>Junta de Acción Comunal de la Vereda Pailania</t>
  </si>
  <si>
    <t>San Luis</t>
  </si>
  <si>
    <t xml:space="preserve">Corregimiento El Prodigio Central     </t>
  </si>
  <si>
    <t>Junta de Accion Comunal El Prodigio Central</t>
  </si>
  <si>
    <t>Junta de Accion Comunal Buenos Aires</t>
  </si>
  <si>
    <t>Vereda La Josefina</t>
  </si>
  <si>
    <t>Junta Administradora de Acueducto  La Josefina</t>
  </si>
  <si>
    <t>Junta de Accion Comunal Monteloro</t>
  </si>
  <si>
    <t>Vereda Cuba</t>
  </si>
  <si>
    <t>Junta de Accion Comunal Cuba</t>
  </si>
  <si>
    <t>Vereda Manizalez</t>
  </si>
  <si>
    <t>Junta de Acción Comunal Manizalez</t>
  </si>
  <si>
    <t>Junta de Accion Comunal San Francisco</t>
  </si>
  <si>
    <t>Vereda Sopetran</t>
  </si>
  <si>
    <t>Junta de Accion Comunal Sopetran</t>
  </si>
  <si>
    <t>Vereda EL Arenal-Sector Totumito</t>
  </si>
  <si>
    <t>Junta de Accion Comunal Barrio Totumito-Totumito</t>
  </si>
  <si>
    <t>Vereda la Rápida</t>
  </si>
  <si>
    <t>Grupo de Usuarios del Sistema La Rapida</t>
  </si>
  <si>
    <t>Vereda Bizcocho</t>
  </si>
  <si>
    <t>Junta de Accion Comunal El Bizcocho</t>
  </si>
  <si>
    <t>Vereda el Silencio</t>
  </si>
  <si>
    <t>Junta de Accion Comunal Vereda El Silencio</t>
  </si>
  <si>
    <t xml:space="preserve">Vereda Balsas </t>
  </si>
  <si>
    <t>Junta de Accion Comunal Balsas</t>
  </si>
  <si>
    <t>Junta de Accion Comunal El Brasil</t>
  </si>
  <si>
    <t>Vereda El Charco</t>
  </si>
  <si>
    <t>Junta de Accion Comunal El Charco</t>
  </si>
  <si>
    <t>Vereda El Topacio</t>
  </si>
  <si>
    <t>Junta de Accion Comunal El Topacio</t>
  </si>
  <si>
    <t>Vereda La Dorada</t>
  </si>
  <si>
    <t>Junta de Accion Comunal La Dorada</t>
  </si>
  <si>
    <t>Vereda EL Arenal</t>
  </si>
  <si>
    <t>Junta de Accion Comunal Barrio Totumito-El Arenal</t>
  </si>
  <si>
    <t>Vereda Piedras Arriba</t>
  </si>
  <si>
    <t>Junta Administradora Piedrasan-Piedras Arriba</t>
  </si>
  <si>
    <t>Vereda Danticas</t>
  </si>
  <si>
    <t>Junta Administradora Piedrasan-Danticas</t>
  </si>
  <si>
    <t>Vereda Tesorito</t>
  </si>
  <si>
    <t>Junta de Accion Comunal Tesorito</t>
  </si>
  <si>
    <t>Junta de Accion Comunal La Cumbre</t>
  </si>
  <si>
    <t>Junta de Accion Comunal San Julian</t>
  </si>
  <si>
    <t>Vereda El Brasil-Sector Guayabal</t>
  </si>
  <si>
    <t>Junta de Accion Comunal Guayabal</t>
  </si>
  <si>
    <t>Vereda el Silencio La Cuchilla</t>
  </si>
  <si>
    <t>Junta de Accion Comunal Vereda El Silencio La Cuchilla</t>
  </si>
  <si>
    <t>San Vicente Ferrer</t>
  </si>
  <si>
    <t>Vereda Perpeto Socorro
(2001) (2002)</t>
  </si>
  <si>
    <t>Asociación de suscriptores del acueducto multiveredal San Antonio-Perpetuo Socorro</t>
  </si>
  <si>
    <t>Vereda San Antonio (2003)</t>
  </si>
  <si>
    <t>Asociación de suscriptores del acueducto multiveredal San Antonio-San Antonio</t>
  </si>
  <si>
    <t>Vereda la porquera (2004)</t>
  </si>
  <si>
    <t>Asociación de suscriptores del acueducto multiveredal San Antonio-La Porquera</t>
  </si>
  <si>
    <t>Vereda las hojas (2005)</t>
  </si>
  <si>
    <t xml:space="preserve">Asociación de suscriptores del acueducto multiveredal San Antonio-Las Hojas </t>
  </si>
  <si>
    <t>Vereda la compañía (2006)</t>
  </si>
  <si>
    <t>Asociación de suscriptores del acueducto multiveredal San Antonio-La Compañía</t>
  </si>
  <si>
    <t>Vereda chaparral (0001), (0002)
 (0003),  (0004)</t>
  </si>
  <si>
    <t>Asociacion de Usuarios del Acueducto Chaparral</t>
  </si>
  <si>
    <t>Vereda la enea (0001),(0002)</t>
  </si>
  <si>
    <t>Asociacion de Suscriptores Acueducto La Mina- Vereda La Enea</t>
  </si>
  <si>
    <t>Vereda san nicolas (0003),(0004)</t>
  </si>
  <si>
    <t>Asociacion de Suscriptores Acueducto La Mina Vereda-San Nicolás</t>
  </si>
  <si>
    <t xml:space="preserve">Vereda Juan XXIII (2007)  </t>
  </si>
  <si>
    <t>Asociacion de Suscriptores del Acueducto Multiveredal Juan XXIII Chaparral-Vereda Juan XXIII</t>
  </si>
  <si>
    <t>Vereda La Porquera sector
El Aguila (1008)</t>
  </si>
  <si>
    <t xml:space="preserve">Asociacion de Suscriptores del Acueducto Multiveredal Juan XXIII Chaparral-Vereda la Porquera, sector el aguila </t>
  </si>
  <si>
    <t>Urbanizacion san Ferrer- Sector los Remansos(8003)</t>
  </si>
  <si>
    <t>Junta de Acción Comunal Alto de La Compañía- Urbanizacion san Ferrer</t>
  </si>
  <si>
    <t>Vereda alto de la compañía(8001),(8002)</t>
  </si>
  <si>
    <t>Junta de Acción Comunal Alto de La Compañía-Vereda Alto de La Compañia</t>
  </si>
  <si>
    <t>Vereda La Compañia abajo
 (8005)</t>
  </si>
  <si>
    <t>Junta de Acción Comunal Alto de La Compañía-Vereda La Compañia</t>
  </si>
  <si>
    <t>Vereda el potrero (8004)</t>
  </si>
  <si>
    <t>Junta de Acción Comunal Alto de La Compañía-Vereda El Potrero</t>
  </si>
  <si>
    <t>Vereda el calvario (0001), (0002)</t>
  </si>
  <si>
    <t>Asociacion de Usuarios del Acueducto Guaciru-Calvario-Vereda El Calvario</t>
  </si>
  <si>
    <t>Vereda guaciru (0004), (0006)</t>
  </si>
  <si>
    <t>Asociacion de Usuarios del Acueducto Guaciru-Calvario- Vereda Guaciru</t>
  </si>
  <si>
    <t>Vereda san cristobal (0003)</t>
  </si>
  <si>
    <t>Asociacion de Usuarios del Acueducto Guaciru-Calvario- Vereda San Cristobal</t>
  </si>
  <si>
    <t>Vereda la Travesia (0005)</t>
  </si>
  <si>
    <t>Asociacion de Usuarios del Acueducto Guaciru-Calvario- VeredaTravesia</t>
  </si>
  <si>
    <t>Vereda Las Cruces (6742)</t>
  </si>
  <si>
    <t xml:space="preserve">Asociación de Suscriptores del Acueducto Multiveredal El Roble- Vereda Las Cruces </t>
  </si>
  <si>
    <t>Vereda Guamito (6743)</t>
  </si>
  <si>
    <t>Asociación de Suscriptores del Acueducto Multiveredal El Roble- Vereda Guamito</t>
  </si>
  <si>
    <t>Vereda Ovejas (6744)</t>
  </si>
  <si>
    <t>Asociación de Suscriptores del Acueducto Multiveredal El Roble- Vereda Ovejas</t>
  </si>
  <si>
    <t>VeredaEl Coral (6741)</t>
  </si>
  <si>
    <t>Asociación de Suscriptores del Acueducto Multiveredal El Roble-Vereda El Coral</t>
  </si>
  <si>
    <t>Vereda Perpeto Socorro (6741)</t>
  </si>
  <si>
    <t>Asociación de Suscriptores del Acueducto Multiveredal El Roble-Vereda  Perpeto Sococrro</t>
  </si>
  <si>
    <t>Vereda Guacirú (6745)</t>
  </si>
  <si>
    <t>Asociación de Suscriptores del Acueducto Multiveredal El Roble- Vereda Guacirú</t>
  </si>
  <si>
    <t>Vereda La Enea (6741)</t>
  </si>
  <si>
    <t>Asociación de Suscriptores del Acueducto Multiveredal El Roble- Vereda La Enea</t>
  </si>
  <si>
    <t>Vereda el coral (3001)</t>
  </si>
  <si>
    <t>Asociacion de Usuarios del Acueducto Santa Rita-Vereda El Coral</t>
  </si>
  <si>
    <t xml:space="preserve">Vereda santa rita (3002), (3003)
 (3004) </t>
  </si>
  <si>
    <t>Asociacion de Usuarios del Acueducto Santa Rita-Vereda Santa Rita</t>
  </si>
  <si>
    <t>Vereda el porvenir (6001)</t>
  </si>
  <si>
    <t>Asociacion de Usuarios del Acueducto Multiveredal Carmelo Corrientes-Vereda El Porvenir</t>
  </si>
  <si>
    <t>Vereda el carmelo (6002)</t>
  </si>
  <si>
    <t>Asociacion de Usuarios del Acueducto Multiveredal Carmelo Corrientes-Vereda El Carmelo</t>
  </si>
  <si>
    <t>Vereda corrientes (6003)</t>
  </si>
  <si>
    <t>Asociacion de Usuarios del Acueducto Multiveredal Carmelo Corrientes-Vereda Piedragorda</t>
  </si>
  <si>
    <t>Vereda piedragorda (6004)</t>
  </si>
  <si>
    <t>Asociacion de Usuarios del Acueducto Multiveredal Carmelo Corrientes-Vereda Corrientes</t>
  </si>
  <si>
    <t>Vereda el piedragorda (4001)</t>
  </si>
  <si>
    <t>Acueducto Multiveredal Piedragorda- Vereda Piedragorda</t>
  </si>
  <si>
    <t>Vereda guamal (4002)</t>
  </si>
  <si>
    <t>Acueducto Multiveredal Piedragorda- Vereda Guamal</t>
  </si>
  <si>
    <t>Vereda la cabaña (4003)</t>
  </si>
  <si>
    <t>Acueducto Multiveredal Piedragorda- Vereda la Cabaña</t>
  </si>
  <si>
    <t>Vereda peñolcito (4004)</t>
  </si>
  <si>
    <t>Acueducto Multiveredal Piedragorda- Vereda Peñolcito</t>
  </si>
  <si>
    <t xml:space="preserve">Vereda potrerito (4005) </t>
  </si>
  <si>
    <t>Acueducto Multiveredal Piedragorda- Vereda Potrerito</t>
  </si>
  <si>
    <t>Vereda peñolcito parte alta (4006)</t>
  </si>
  <si>
    <t>Acueducto Multiveredal Piedragorda- Vereda Peñolcito parte alta</t>
  </si>
  <si>
    <t>Vereda santa ana (1004), (1005)</t>
  </si>
  <si>
    <t>Asociacion de Usuarios del Acueducto Honda, Floresta,Santa Ana-Vereda Santa Ana</t>
  </si>
  <si>
    <t>Vereda la floresta (1002)</t>
  </si>
  <si>
    <t>Asociacion de Usuarios del Acueducto Honda, Floresta,Santa Ana-Vereda  La Floresta</t>
  </si>
  <si>
    <t>Veredala honda - la Peña (1003)</t>
  </si>
  <si>
    <t>Asociacion de Usuarios del Acueducto Honda, Floresta,Santa Ana-Vereda La Honda-Peña</t>
  </si>
  <si>
    <t>Vereda piedragorda (1001)</t>
  </si>
  <si>
    <t>Asociacion de Usuarios del Acueducto Honda, Floresta,Santa Ana-Vereda  Piedragorda</t>
  </si>
  <si>
    <t>Vereda El Porvenir (1006)</t>
  </si>
  <si>
    <t>Asociacion de Usuarios del Acueducto Honda, Floresta,Santa Ana-Vereda  El Porvenir</t>
  </si>
  <si>
    <t>Vereda San Jose ( 1001-1002)</t>
  </si>
  <si>
    <t>Asociacion de Usuarios del Acueducto Multiveredal San Jose -Vereda  San Jose</t>
  </si>
  <si>
    <t>Vereda Cantor (1003)</t>
  </si>
  <si>
    <t>Asociacion de Usuarios del Acueducto Multiveredal San Jose -Vereda  Cantor</t>
  </si>
  <si>
    <t>Vereda San Ignacio (1004)</t>
  </si>
  <si>
    <t>Asociacion de Usuarios del Acueducto Multiveredal San Jose-Vereda  San Ignacio</t>
  </si>
  <si>
    <t>Vereda La Magdalena (0001)</t>
  </si>
  <si>
    <t>Asociacion de Suscriptores del Acueducto Multiveredal La Quintero- Vereda  La Magdalena</t>
  </si>
  <si>
    <t>Vereda Santa Isabel (0002)</t>
  </si>
  <si>
    <t>Asociacion de Suscriptores del Acueducto Multiveredal La Quintero- Vereda  Santa Isabel</t>
  </si>
  <si>
    <t>Vereda San Jose (0003)</t>
  </si>
  <si>
    <t>Asociacion de Suscriptores del Acueducto Multiveredal La Quintero- Vereda  San Jose</t>
  </si>
  <si>
    <t>Vereda Montegrande (0004)</t>
  </si>
  <si>
    <t>Asociacion de Suscriptores del Acueducto Multiveredal La Quintero-Vereda  Montegrande</t>
  </si>
  <si>
    <t>Vereda El Canelo  (0005)</t>
  </si>
  <si>
    <t>Asociacion de Suscriptores del Acueducto Multiveredal La Quintero-Vereda  El Canelo</t>
  </si>
  <si>
    <t>Vereda  Las Frias (0006)</t>
  </si>
  <si>
    <t>Asociacion de Suscriptores del Acueducto Multiveredal La Quintero- Vereda  Las frías</t>
  </si>
  <si>
    <t>Vereda la Magdalena (4001),(4002)
(4003),(4004)</t>
  </si>
  <si>
    <t>Asociacion de Usuarios del Acueducto La Magdalena</t>
  </si>
  <si>
    <t>Vereda  El Porvenir (5002)(5003)</t>
  </si>
  <si>
    <t>Asociacion de Suscriptores del Acueducto Multiveredal El Porvenir-Vereda  Porvenir</t>
  </si>
  <si>
    <t>Vereda San Cristobal (5001)</t>
  </si>
  <si>
    <t>Asociacion de Suscriptores del  Acueducto Multiveredal El Porvenir-Vereda  San Cristobal</t>
  </si>
  <si>
    <t>Vereda la Travesia (5005)</t>
  </si>
  <si>
    <t>Asociacion de Suscriptores del  Acueducto Multiveredal El Porvenir-Vereda  Travesia</t>
  </si>
  <si>
    <t>Vereda Santa Ana (5004)</t>
  </si>
  <si>
    <t>Asociacion de Suscriptores del  Acueducto Multiveredal El Porvenir-Vereda  Santa Ana</t>
  </si>
  <si>
    <t>Sonsón</t>
  </si>
  <si>
    <t>Vereda La Danta</t>
  </si>
  <si>
    <t>Aguas del Páramo de Sonsón S.A.S E.S.P. -La Danta</t>
  </si>
  <si>
    <t xml:space="preserve">Asociación de Usuarios del Acueducto Alcantarillado y Aseo de San Miguel </t>
  </si>
  <si>
    <t>Vereda Alto de Sabanas</t>
  </si>
  <si>
    <t>Junta Administradora de Acueducto Veredal Alto de Sabanas</t>
  </si>
  <si>
    <t>Vereda Los Potreros</t>
  </si>
  <si>
    <t>Junta Administradora de Acueducto Los Potreros</t>
  </si>
  <si>
    <t>Junta Administradora de Acueducto Veredal Arenillal Aguacates- Las Brisas</t>
  </si>
  <si>
    <t>Junta de Acueducto Veredal La Habana La Loma</t>
  </si>
  <si>
    <t>Proacueducto Piedras Blancas</t>
  </si>
  <si>
    <t>Junta Administradora de Acueducto Veredal Guamal</t>
  </si>
  <si>
    <t>Vereda Megallo Centro</t>
  </si>
  <si>
    <t>Junta Administradora de Acueducto Veredal Megallo Centro</t>
  </si>
  <si>
    <t>Vereda Roblalito B</t>
  </si>
  <si>
    <t>Junta Administradora de Acueductos Veredales  Roblalito B</t>
  </si>
  <si>
    <t>Vereda Yarumal Alta Vista</t>
  </si>
  <si>
    <t>Junta Administradora de Acueducto Veredal Yarumal Alta Vista</t>
  </si>
  <si>
    <t>Vereda Jerusalen</t>
  </si>
  <si>
    <t>Junta Administradora de Acueducto Veredal Jerusalén</t>
  </si>
  <si>
    <t>Junta de Acueducto Veredal Rio Arriba - San Francisco</t>
  </si>
  <si>
    <t>Vereda El Chirimoyo</t>
  </si>
  <si>
    <t xml:space="preserve">Junta de Acueducto Veredal El Chirymoyo </t>
  </si>
  <si>
    <t>Vereda Rio Arriba</t>
  </si>
  <si>
    <t>Junta de Acueducto Veredal  Rio Arriba-San Francisco</t>
  </si>
  <si>
    <t>Junta Administradora Acueducto los  Planes</t>
  </si>
  <si>
    <t>Vereda Arenillal</t>
  </si>
  <si>
    <t>Junta Administradora de Acueducto Veredal Arenillal Aguacates- Arenillal</t>
  </si>
  <si>
    <t xml:space="preserve">Vereda Roblalito A </t>
  </si>
  <si>
    <t>Asociación de Usuarios del Acueducto Roblalito A, Parte Alta.</t>
  </si>
  <si>
    <t>Vereda Brasil</t>
  </si>
  <si>
    <t xml:space="preserve">Acueducto Brasil - Guayabal </t>
  </si>
  <si>
    <t xml:space="preserve">Vereda Caunsal </t>
  </si>
  <si>
    <t xml:space="preserve">Junta Administradora de Acueducto Veredal Arenillal Aguacates - Caunsal </t>
  </si>
  <si>
    <t>Vereda La Habana Arriba</t>
  </si>
  <si>
    <t xml:space="preserve">Junta de Acueducto Veredal La Habana La Loma - La Habana Arriba </t>
  </si>
  <si>
    <t xml:space="preserve">Vereda La Habana Abajo </t>
  </si>
  <si>
    <t>Junta de Acueducto Veredal La Habana La Loma - La Habana Abajo</t>
  </si>
  <si>
    <t xml:space="preserve">Vereda Sirguita </t>
  </si>
  <si>
    <t xml:space="preserve">Junta Administradora de Acueducto Los Potreros - Sirguita </t>
  </si>
  <si>
    <t xml:space="preserve">Vereda La Giralda </t>
  </si>
  <si>
    <t xml:space="preserve">Junta Administradora de Acueducto Los Potreros - La Giralda </t>
  </si>
  <si>
    <r>
      <t xml:space="preserve">SUBREGION: </t>
    </r>
    <r>
      <rPr>
        <sz val="14"/>
        <rFont val="Arial"/>
        <family val="2"/>
      </rPr>
      <t>BAJO CAUCA</t>
    </r>
  </si>
  <si>
    <t>Caceres</t>
  </si>
  <si>
    <t>Corregimiento Guarumo</t>
  </si>
  <si>
    <t>Empresa de Servicios Públicos Tamaná Caceres S.A. E.S.P.-Guarumo</t>
  </si>
  <si>
    <t>Vereda Rio Man</t>
  </si>
  <si>
    <t xml:space="preserve">Junta de Acción Comunal Rio Man </t>
  </si>
  <si>
    <t>Corregimiento El Jardin</t>
  </si>
  <si>
    <t>Empresa de Aseo Caceres S.A ESP-Corregimiento El Jardin</t>
  </si>
  <si>
    <t>Corregimiento Puerto Belgica</t>
  </si>
  <si>
    <t>Empresa de Aseo Caceres S.A ESP-Corregimiento Puerto Belgica</t>
  </si>
  <si>
    <t>Corregimiento Manizalez</t>
  </si>
  <si>
    <t>Vereda Nicaragua</t>
  </si>
  <si>
    <t xml:space="preserve">Junta de Acción Comunal Nicaragua </t>
  </si>
  <si>
    <t>Batallón Rifles</t>
  </si>
  <si>
    <t xml:space="preserve">Batallon Militar Rifles - Planta de Tratamiento Batallon Rifles </t>
  </si>
  <si>
    <t>Caucasia</t>
  </si>
  <si>
    <t>Vereda La Esmeralda Barranquillita</t>
  </si>
  <si>
    <t>Junta de Accion Comunal La Esmeralda</t>
  </si>
  <si>
    <t>Corregimiento Margento</t>
  </si>
  <si>
    <t>ACUAMAR-Acueducto Margento</t>
  </si>
  <si>
    <t>Vereda La Union</t>
  </si>
  <si>
    <t>Junta de Accion Comunal La Union</t>
  </si>
  <si>
    <t>Vereda Puerto Triana</t>
  </si>
  <si>
    <t>Junta de Accion Comunal Puerto Triana-Puerto Triana</t>
  </si>
  <si>
    <t>Corregimiento Cacerí</t>
  </si>
  <si>
    <t>Junta de Accion Comunal Caceri</t>
  </si>
  <si>
    <t>Vereda Santa Rosita</t>
  </si>
  <si>
    <t>Junta de Acion Comunal Santa Rosita</t>
  </si>
  <si>
    <t>Junta de Accion Comunal Campo Alegre</t>
  </si>
  <si>
    <t>Vereda La Virgen</t>
  </si>
  <si>
    <t>Junta de Acción Administradora Asovirgen-Acueducto La Virgen</t>
  </si>
  <si>
    <t>Corregimiento Palanca</t>
  </si>
  <si>
    <t>Junta de Acción Comunal Corregimiento Palanca</t>
  </si>
  <si>
    <t>Corregimiento La ilusión</t>
  </si>
  <si>
    <t>Junta de Acción Comunal Corregimiento La Ilusión</t>
  </si>
  <si>
    <t>Junta de Accion Comunal Santo Domingo</t>
  </si>
  <si>
    <t>Vereda Villa del Socorro</t>
  </si>
  <si>
    <t>Junta de Accion Comunal Villa del Socorro</t>
  </si>
  <si>
    <t>Corregimiento El Pando</t>
  </si>
  <si>
    <t>Junta de Accion Comunal  Corregimiento El Pando</t>
  </si>
  <si>
    <t>Corregimiento Palomar</t>
  </si>
  <si>
    <t>Junta de Accion Comunal Palomar</t>
  </si>
  <si>
    <t>Barrio Chino</t>
  </si>
  <si>
    <t>Junta de Accion Comunal Vereda Barrio Chino</t>
  </si>
  <si>
    <t>El Bagre</t>
  </si>
  <si>
    <t>Corregiemiento Puerto Claver</t>
  </si>
  <si>
    <t>ASUAPUCLA-Corregimiento Puerto Claver</t>
  </si>
  <si>
    <t>Corregiemiento Puerto Lopez</t>
  </si>
  <si>
    <t>ACOMADEPLO- Urbaniacion San Cayetano - Puerto Lopez</t>
  </si>
  <si>
    <t>Vereda El Real</t>
  </si>
  <si>
    <t>Comité del Agua Vereda El Real - JAC El Real</t>
  </si>
  <si>
    <t>Vereda Las Negritas</t>
  </si>
  <si>
    <t>Acueducto Junta de Acción Comunal Vereda Las Negritas</t>
  </si>
  <si>
    <t>NO SE TOMÓ MUESTRA EN S02</t>
  </si>
  <si>
    <t>Nechí</t>
  </si>
  <si>
    <t>Corregimento Las Flores</t>
  </si>
  <si>
    <t>Junta de Accion Comunal Corregimento Las Flores</t>
  </si>
  <si>
    <t>Corregimento de Colorado</t>
  </si>
  <si>
    <t>Junta de Accion Comunal Corregimento de Colorado</t>
  </si>
  <si>
    <t>Tarazá</t>
  </si>
  <si>
    <t>Corregimiento  La Caucana Rural</t>
  </si>
  <si>
    <t>Administracion Municipal Taraza-La Caucana</t>
  </si>
  <si>
    <t>Junta Accion Comunal el Oasis Buenos Aires</t>
  </si>
  <si>
    <t>Corregimiento Barro Blanco</t>
  </si>
  <si>
    <t>Junta Accion Comunal Montenegro-Barro Blanco</t>
  </si>
  <si>
    <t>Corregimiento El Guimaro</t>
  </si>
  <si>
    <t>Junta de Accion Comunal El Guaimaro</t>
  </si>
  <si>
    <t>Corregimiento El Doce</t>
  </si>
  <si>
    <t>Junta de Accion Comunal   El Doce</t>
  </si>
  <si>
    <t>Corregimiento Puerto Antioquia</t>
  </si>
  <si>
    <t>Junta de Accion Comunal Puerto Antioquia</t>
  </si>
  <si>
    <t>Zaragoza</t>
  </si>
  <si>
    <t xml:space="preserve"> El Saltillo</t>
  </si>
  <si>
    <t>ASOA-Vereda El Saltillo</t>
  </si>
  <si>
    <t xml:space="preserve"> El Pato</t>
  </si>
  <si>
    <t>ASOAGUA La Fortuna</t>
  </si>
  <si>
    <t xml:space="preserve"> Vegas de Segovia</t>
  </si>
  <si>
    <t>ACUAVEGA-Vegas de Segovia</t>
  </si>
  <si>
    <r>
      <t xml:space="preserve">SUBREGION: </t>
    </r>
    <r>
      <rPr>
        <sz val="14"/>
        <rFont val="Arial"/>
        <family val="2"/>
      </rPr>
      <t>NORDESTE</t>
    </r>
  </si>
  <si>
    <t>Amalfi</t>
  </si>
  <si>
    <t>Asociacion de Usuarios del Acueducto Veredal Risaralda Municipio de Amalfi</t>
  </si>
  <si>
    <t>Corregimiento Portachuelo</t>
  </si>
  <si>
    <t>Acueducto Junta de Acción Comunal Portachuelo Comité</t>
  </si>
  <si>
    <t>Junta de Acción Comunal Pro Acueducto Vereda La Maria</t>
  </si>
  <si>
    <t>Vereda  Montebello Parte Alta</t>
  </si>
  <si>
    <t>Junta de Accion Comunal de La Vereda Montebello- Parte Alta</t>
  </si>
  <si>
    <t>Vereda  Montebello La Pradera</t>
  </si>
  <si>
    <t>Junta de Accion Comunal Comité Proacueducto Vereda Montebello -La Pradera</t>
  </si>
  <si>
    <t>Anorí</t>
  </si>
  <si>
    <t>Vereda El Limón</t>
  </si>
  <si>
    <t>Asociación de Usuarios Acueducto Veredal El Limón</t>
  </si>
  <si>
    <t xml:space="preserve">Asociación de Usuarios Acueducto Multiveredal El Retiro-Hondona-El Roble </t>
  </si>
  <si>
    <t xml:space="preserve">Vereda Hondona </t>
  </si>
  <si>
    <t>Acueducto Rural EPM</t>
  </si>
  <si>
    <t>Cisneros</t>
  </si>
  <si>
    <t>Vereda  El Cadillo</t>
  </si>
  <si>
    <t>Junta de Accion Comunal El Cadillo</t>
  </si>
  <si>
    <t>Vereda El Dos</t>
  </si>
  <si>
    <t>Junta de Accion Comunal El Dos</t>
  </si>
  <si>
    <t>Junta de Accion Comunal El Limón</t>
  </si>
  <si>
    <t>Remedios</t>
  </si>
  <si>
    <t>Corregimiento La Cruzada</t>
  </si>
  <si>
    <t xml:space="preserve">Asociacion de Usuarios de Acueducto y Alcantarillado Corregimiento La Cruzada </t>
  </si>
  <si>
    <t>Corregimiento Santa Isabel</t>
  </si>
  <si>
    <t>Asociacion de Usuarios del Acueducto del Corregimiento de Santa Isabel</t>
  </si>
  <si>
    <t>Junta de Accion Comunal  Santa Lucia</t>
  </si>
  <si>
    <t>Vereda Martana</t>
  </si>
  <si>
    <t>Junta de Accion Comunal Martana</t>
  </si>
  <si>
    <t xml:space="preserve">Vereda Belen </t>
  </si>
  <si>
    <t>Junta de Acciòn Comunal y Acueducto Belen</t>
  </si>
  <si>
    <t>Vereda Marmajon</t>
  </si>
  <si>
    <t xml:space="preserve">Vereda Chorro de Lagrimas </t>
  </si>
  <si>
    <t xml:space="preserve">Junta de Acciòn Comunal y Acueducto La Cruzada </t>
  </si>
  <si>
    <t>San Roque</t>
  </si>
  <si>
    <t>Corregimiento Cristales</t>
  </si>
  <si>
    <t>Asociación de Usuarios del Acueducto Multiveredal San Roque - Corregimiento Cristales</t>
  </si>
  <si>
    <t>Asociación de Usuarios del Acueducto Multiveredal San Roque - Patio Bonito</t>
  </si>
  <si>
    <t>Vereda Quiebra Honda</t>
  </si>
  <si>
    <t>Asociación de Usuarios del Acueducto Multiveredal San Roque - Quiebra Honda</t>
  </si>
  <si>
    <t>Asociación de Usuarios del Acueducto Multiveredal San Roque - Villa Nueva</t>
  </si>
  <si>
    <t>Vereda Marbella</t>
  </si>
  <si>
    <t>Asociación de Usuarios del Acueducto Multiveredal San Roque - Marbella</t>
  </si>
  <si>
    <t>Vereda La Jota</t>
  </si>
  <si>
    <t>Asociación de Usuarios del Acueducto Multiveredal San Roque - La Jota</t>
  </si>
  <si>
    <t>Vereda Frailes</t>
  </si>
  <si>
    <t>Asociación de Usuarios del Acueducto Multiveredal San Roque - Frailes</t>
  </si>
  <si>
    <t>Asociación de Usuarios del Acueducto  Multiveredal Cristales-El Diamante</t>
  </si>
  <si>
    <t>Vereda Corocito</t>
  </si>
  <si>
    <t>Acueducto Multiveredal Cristales-Corocito</t>
  </si>
  <si>
    <t>Asociacion de Usuarios del Acueducto Veredal Santa Barbara</t>
  </si>
  <si>
    <t>Vereda Cabildo</t>
  </si>
  <si>
    <t xml:space="preserve"> Asociación de Usuarios del Acueducto Multiveredal Cristales-Cabildo</t>
  </si>
  <si>
    <t>Vereda La Mora</t>
  </si>
  <si>
    <t>Asociación de Usuarios del Acueducto Veredal La Mora</t>
  </si>
  <si>
    <t>Acueducto de Usuarios del Acueducto Multiveredal Cristales-Brasil</t>
  </si>
  <si>
    <t>Vereda Barcino</t>
  </si>
  <si>
    <t>Asociación de Usuarios del Acueducto Multiveredal Cristales-Barcino</t>
  </si>
  <si>
    <t>Corregimiento San Jose Nus</t>
  </si>
  <si>
    <t xml:space="preserve">Junta de Acción Comunal Corregimiento San Jose del Nus </t>
  </si>
  <si>
    <t>Vereda Encarnaciones</t>
  </si>
  <si>
    <t>Junta de Acción Comunal La Encarnaciones</t>
  </si>
  <si>
    <t>Vereda La Guzmana</t>
  </si>
  <si>
    <t>Junta de Acción Comunal Acueducto La Guzmana</t>
  </si>
  <si>
    <t>Junta de Acción Comunal Acueducto San Juan</t>
  </si>
  <si>
    <t>Vereda Montemar</t>
  </si>
  <si>
    <t>Asociacion de Usuarios del Acueducto Veredal Montemar</t>
  </si>
  <si>
    <t>Vereda Mulatal</t>
  </si>
  <si>
    <t>Junta Administradora Acueducto Veredal Mulatal</t>
  </si>
  <si>
    <t>Vereda El Jardin</t>
  </si>
  <si>
    <t xml:space="preserve">Asociacion de Usuarios del Acueducto Veredal El Jardin </t>
  </si>
  <si>
    <t>Asociacion de Usuarios del Acueducto La Candelaria</t>
  </si>
  <si>
    <t>Vereda Vesubio</t>
  </si>
  <si>
    <t>Asociación de Usuarios del Acueducto Multiveredal San Matias - Vesubio</t>
  </si>
  <si>
    <t>Vereda San José del Nare</t>
  </si>
  <si>
    <t xml:space="preserve">Asociación de Usuarios del Acueducto Multiveredal San José Nare San Pablo -San José </t>
  </si>
  <si>
    <t xml:space="preserve">Asociación de Usuarios del Acueducto Multiveredal San José Nare SanPablo-San Pablo </t>
  </si>
  <si>
    <t>Vereda La Pureza</t>
  </si>
  <si>
    <t>Asociación de Usuarios del Acueducto Multiveredal San Matias - La Pureza</t>
  </si>
  <si>
    <t>Asociación de Usuarios del Acueducto Multiveredal San Matias-San Matias</t>
  </si>
  <si>
    <t>Corregimiento Providencia</t>
  </si>
  <si>
    <t>Asociacion de Usuarios del Agua La Cascada Providencia</t>
  </si>
  <si>
    <t>Asociacion Junta de Acueducto y Alcantarillado La Plata Corregimiento Providencia</t>
  </si>
  <si>
    <t>Vereda el Tachira</t>
  </si>
  <si>
    <t>Junta de Acción Comunal Vereda el Tachira</t>
  </si>
  <si>
    <t>Junta de Acción Comunal Vereda Playa Rica</t>
  </si>
  <si>
    <t>Vereda El Piramo</t>
  </si>
  <si>
    <t>Junta de Acción Comunal El Píramo</t>
  </si>
  <si>
    <t>Vereda Santa Teresa Alta</t>
  </si>
  <si>
    <t>Asociación Acueducto Vereda Santa Teresa y Canalones La Union</t>
  </si>
  <si>
    <t>Santo Domingo</t>
  </si>
  <si>
    <t>Junta de Accion Comunal - La Palma ( realizado por cisneros)</t>
  </si>
  <si>
    <t>Vereda Cantayus Bajo</t>
  </si>
  <si>
    <t>Junta Administradora - Cantayus Bajo</t>
  </si>
  <si>
    <t>Vereda Faldas Del Nus</t>
  </si>
  <si>
    <t>Usuarios del Sistema - Faldas Del Nus</t>
  </si>
  <si>
    <t>Vereda Sofia</t>
  </si>
  <si>
    <t>Junta de Accion Comunal Veredas Sofia y Esperanza</t>
  </si>
  <si>
    <t>Junta de Accion Comunal La Esperanza</t>
  </si>
  <si>
    <t>Corregimiento Santiago</t>
  </si>
  <si>
    <t>Junta de Acción Comunal - Corregimiento Santiago</t>
  </si>
  <si>
    <t>Corregimiento El Limón</t>
  </si>
  <si>
    <t>Junta de Acción Comunal - Corregimiento El Limón</t>
  </si>
  <si>
    <t>Junta de Acción Comunal - El Rayo</t>
  </si>
  <si>
    <t>Junta Administradora Sistema Uno - Sta Gertrudis</t>
  </si>
  <si>
    <t>Vereda Guadualejo</t>
  </si>
  <si>
    <t>Junta de Acción Comunal - Guadualejo</t>
  </si>
  <si>
    <t>ESPD del Municipio De Cisneros S.A. E.S.P-Corregimiento de Versalles</t>
  </si>
  <si>
    <t>Vereda Vainillal</t>
  </si>
  <si>
    <t>Junta Administradora - Vainillal</t>
  </si>
  <si>
    <t>Junta de Acción Comunal - La Quiebra</t>
  </si>
  <si>
    <t>Junta de Acción Comunal - Piedras Blancas</t>
  </si>
  <si>
    <t>Junta de Acción Comunal - Las Animas</t>
  </si>
  <si>
    <t>Aguas de Porcesito</t>
  </si>
  <si>
    <t>Asociación de Usuarios del Acueducto Aguas de Porcesito</t>
  </si>
  <si>
    <t>Corregimiento Botero</t>
  </si>
  <si>
    <t>Asociación de Usuarios Pro Acueducto Corregimiento Botero</t>
  </si>
  <si>
    <t>Vereda Piedra Gorda</t>
  </si>
  <si>
    <t>Acueducto veredal Gotas del Futuro Vereda Piedra Gorda</t>
  </si>
  <si>
    <t>Vereda La Eme</t>
  </si>
  <si>
    <t>Acueducto veredal Gotas del Futuro Vereda La Eme</t>
  </si>
  <si>
    <t>Vereda Las Beatrices</t>
  </si>
  <si>
    <t>Acueducto veredal Gotas del Futuro Vereda Las Beatrices</t>
  </si>
  <si>
    <t>Segovia</t>
  </si>
  <si>
    <t>Corregimiento de Fraguas La
 Esperanza</t>
  </si>
  <si>
    <t>Junta de Acción Comunal Corregimiento Fraguas-La Esperanza</t>
  </si>
  <si>
    <t>96.3</t>
  </si>
  <si>
    <t>Vereda El Aporriado</t>
  </si>
  <si>
    <t>Junta de Acción Comunal El Aporriado</t>
  </si>
  <si>
    <t>Junta Administradora Acueducto Marmajon</t>
  </si>
  <si>
    <t>Vereda Manzanillo</t>
  </si>
  <si>
    <t xml:space="preserve">Gran Colombia Gold </t>
  </si>
  <si>
    <t xml:space="preserve">Vereda Juan Tereso </t>
  </si>
  <si>
    <t>Junta de Acción Comunal Juan Tereso</t>
  </si>
  <si>
    <t>Vereda  Puerto Calavera</t>
  </si>
  <si>
    <t>Junta de Acción Comunal Puerto Calavera</t>
  </si>
  <si>
    <t>Vereda  El Chispero</t>
  </si>
  <si>
    <t>Junta de Acción Comunal  Vereda El Chispero</t>
  </si>
  <si>
    <t>Corregimiento de Fraguas</t>
  </si>
  <si>
    <t>Junta de Acción Comunal Corregimiento Fraguas</t>
  </si>
  <si>
    <t>Aguas del Pocuné S.A.S. E.S.P - Campo Alegre</t>
  </si>
  <si>
    <t>Vereda El Cristo</t>
  </si>
  <si>
    <t>Junata Administradora El Cristo ASUAVEC</t>
  </si>
  <si>
    <t>Vereda El Cenizo</t>
  </si>
  <si>
    <t>Junta de Acción Comunal El Cenizo</t>
  </si>
  <si>
    <t>Vereda La Pó</t>
  </si>
  <si>
    <t>Acueducto Tagual La Pó</t>
  </si>
  <si>
    <t>Vegachí</t>
  </si>
  <si>
    <t>Vereda La Gallinera</t>
  </si>
  <si>
    <t>ASUGASA E.S.P.-La Gallinera</t>
  </si>
  <si>
    <t>Vereda San Pacual</t>
  </si>
  <si>
    <t>ASUGASA E.S.P.-San Pascual</t>
  </si>
  <si>
    <t>ASUGASA E.S.P.-La Sierra</t>
  </si>
  <si>
    <t>Corregimiento el Tigre</t>
  </si>
  <si>
    <t>ASOCOTI-El Tigre</t>
  </si>
  <si>
    <t>Vereda la Sonadora</t>
  </si>
  <si>
    <t>Junta Administradora Acueducto La Sonadora</t>
  </si>
  <si>
    <t>Vereda el Cinco</t>
  </si>
  <si>
    <t>Junta Administradora Acueducto El Cinco</t>
  </si>
  <si>
    <t>Yalí</t>
  </si>
  <si>
    <t>Vereda Villanita</t>
  </si>
  <si>
    <t>Asociación Junta Administradora de Acueducto Veredal Villanita</t>
  </si>
  <si>
    <t>ASOCIACION JUNTA ADMINISTRADORA ACUEDUCTO VILLANITA- MONTAÑITA</t>
  </si>
  <si>
    <t>Vereda  Puerto Estafa</t>
  </si>
  <si>
    <t>Asociación Junta Administradora Acueducto Puerto Estafa</t>
  </si>
  <si>
    <t>Vereda San Jorge</t>
  </si>
  <si>
    <t>Junta Administradora de Acueducto San Jorge</t>
  </si>
  <si>
    <t>Junta Administradora de Acueducto Motebello</t>
  </si>
  <si>
    <t>Vereda Hatillo</t>
  </si>
  <si>
    <t>Asociación Junta Administradora de Acueducto Multiveredal Hatillo Montebello-Hatillo</t>
  </si>
  <si>
    <t>Asociación Junta Administradora de Acueducto Veredal Santa Barbara</t>
  </si>
  <si>
    <t>Vereda La Brillantina</t>
  </si>
  <si>
    <t>Asociación Junta Administradora de Acueducto Vereda Brillantina</t>
  </si>
  <si>
    <t>Vereda Mascara</t>
  </si>
  <si>
    <t>Asociacion Junta Administradora Acueducto La Mascara</t>
  </si>
  <si>
    <t>Yolombó</t>
  </si>
  <si>
    <t>Corregimiento  El Ruby.</t>
  </si>
  <si>
    <t xml:space="preserve">Asociación Comunitaria Acueducto El Ruby. </t>
  </si>
  <si>
    <t>Corregimiento La Floresta (Versalles)</t>
  </si>
  <si>
    <t>Junta Administradora de Acueducto Corregimiento La Floresta-Versalles</t>
  </si>
  <si>
    <t>Corregimiento La Floresta (Ruby)</t>
  </si>
  <si>
    <t>Junta Administradora de Acueducto Corregimiento La Floresta-Rubi</t>
  </si>
  <si>
    <t>Corregimiento Villa Nueva</t>
  </si>
  <si>
    <t xml:space="preserve">Empresa de Servicios Públicos Corregimiento Villa Nueva </t>
  </si>
  <si>
    <t>Vereda Bareño</t>
  </si>
  <si>
    <t>Junta Administradora del Acueducto Bareño</t>
  </si>
  <si>
    <t>Comité Empresarial del Acueducto</t>
  </si>
  <si>
    <t>Vereda El Tapon</t>
  </si>
  <si>
    <t>Acueducto El Tapón</t>
  </si>
  <si>
    <t xml:space="preserve">Vereda La Melonada </t>
  </si>
  <si>
    <t>Junta de Acción Comunal Vereda La Melonada</t>
  </si>
  <si>
    <t>Vereda La Ceiba</t>
  </si>
  <si>
    <t>Junta Administradora Acueducto La Ceiba</t>
  </si>
  <si>
    <t>Vereda  Las Frías</t>
  </si>
  <si>
    <t>Asociación de Usuarios del Acueducto Veredal Las Frías</t>
  </si>
  <si>
    <t>Junta Acciión Comunal Vereda La María</t>
  </si>
  <si>
    <t>Vereda Estación Sofia</t>
  </si>
  <si>
    <t xml:space="preserve">Junta de Acción Comunal Estación Sofia. </t>
  </si>
  <si>
    <t>Junta Administradora de Acueducto La Soledad</t>
  </si>
  <si>
    <t>Vereda San Jacinto</t>
  </si>
  <si>
    <t>Acueducto Vereda San Jacinto</t>
  </si>
  <si>
    <t>Sector Las Violetas</t>
  </si>
  <si>
    <t>Junta de Accción Comunal Vereda El Tapón</t>
  </si>
  <si>
    <t>Empresa de Servicios Públicos de Yolombó</t>
  </si>
  <si>
    <t>DIRECCION DE SALUD AMBIENTAL Y FACTORES DE RIESGO</t>
  </si>
  <si>
    <t>PROGRAMA VIGILANCIA DE LA CALIDAD DEL AGUA DE CONSUMO HUMANO Y USO RECREATIVO</t>
  </si>
  <si>
    <t>REGIONAL</t>
  </si>
  <si>
    <t>VEREDAS MUNICIPIO</t>
  </si>
  <si>
    <t>TOTAL SISTEMAS</t>
  </si>
  <si>
    <t>VILLA DEL ABURRA</t>
  </si>
  <si>
    <t>SUBTOTAL</t>
  </si>
  <si>
    <t>URABA</t>
  </si>
  <si>
    <t>San Juan de Urabá</t>
  </si>
  <si>
    <t>Vigía del Fuerte</t>
  </si>
  <si>
    <t>NORTE</t>
  </si>
  <si>
    <t>Don Matías</t>
  </si>
  <si>
    <t>San José de la Montaña</t>
  </si>
  <si>
    <t>OCCIDENTE</t>
  </si>
  <si>
    <t xml:space="preserve">Olaya </t>
  </si>
  <si>
    <t>SUROESTE</t>
  </si>
  <si>
    <t>Tamesis</t>
  </si>
  <si>
    <t>BAJO CAUCA</t>
  </si>
  <si>
    <t>Cáceres</t>
  </si>
  <si>
    <t>MAGDALENA MEDIO</t>
  </si>
  <si>
    <t>NORDESTE</t>
  </si>
  <si>
    <t>ORIENTE</t>
  </si>
  <si>
    <t>El Carmen de Viboral</t>
  </si>
  <si>
    <t>TOTAL</t>
  </si>
  <si>
    <t>Regional</t>
  </si>
  <si>
    <t>Número de Sistemas</t>
  </si>
  <si>
    <t>%</t>
  </si>
  <si>
    <t>Sin Riesgo</t>
  </si>
  <si>
    <t>Medio</t>
  </si>
  <si>
    <t>Alto</t>
  </si>
  <si>
    <t>Valle de Aburra</t>
  </si>
  <si>
    <t>Uraba</t>
  </si>
  <si>
    <t>Norte</t>
  </si>
  <si>
    <t>Occidente</t>
  </si>
  <si>
    <t>Suroeste</t>
  </si>
  <si>
    <t>Bajo Cauca</t>
  </si>
  <si>
    <t>Magdalena Medio</t>
  </si>
  <si>
    <t xml:space="preserve">Nordeste </t>
  </si>
  <si>
    <t>Oriente</t>
  </si>
  <si>
    <t>Municipio</t>
  </si>
  <si>
    <t>Apartado</t>
  </si>
  <si>
    <t>Chigorodo</t>
  </si>
  <si>
    <t>Mutata</t>
  </si>
  <si>
    <t>Necocli</t>
  </si>
  <si>
    <t>Abriaqui</t>
  </si>
  <si>
    <t>Anza</t>
  </si>
  <si>
    <t>Buritica</t>
  </si>
  <si>
    <t>Cañas gordas</t>
  </si>
  <si>
    <t>Ebejico</t>
  </si>
  <si>
    <t>Santa Fe de Antioquia</t>
  </si>
  <si>
    <t>Sopetran</t>
  </si>
  <si>
    <t>Amaga</t>
  </si>
  <si>
    <t>Nechi</t>
  </si>
  <si>
    <t>Puerto Berrio</t>
  </si>
  <si>
    <t>Yondo</t>
  </si>
  <si>
    <t>Anori</t>
  </si>
  <si>
    <t>Vegachi</t>
  </si>
  <si>
    <t>Yali</t>
  </si>
  <si>
    <t>Yolombo</t>
  </si>
  <si>
    <t xml:space="preserve">San Vicente Ferrer </t>
  </si>
  <si>
    <t xml:space="preserve">Total Muetras </t>
  </si>
  <si>
    <t>Asociación de UsuariosAcueducto Vereda Mediacuesta</t>
  </si>
  <si>
    <t xml:space="preserve">Asociación Usuarios Acueducto Las nieves Acuanieves ESP </t>
  </si>
  <si>
    <t>Junta Acción comunal villa Nueva</t>
  </si>
  <si>
    <t>Asociación de  Usuarios del Acueducto Piedra Negra y quebrahitas</t>
  </si>
  <si>
    <t>Aguas de San Jeronimo ESP (Acueducto los Altico-Los Cedros)</t>
  </si>
  <si>
    <t xml:space="preserve">Acueducto La David S.A.E.S.P </t>
  </si>
  <si>
    <t>Junta de Accion Comunal vereda Los Delirios</t>
  </si>
  <si>
    <t>Junta de Accion Comunal Vereda Las angelitas</t>
  </si>
  <si>
    <t>Junta de Acción Comunal Caño bodegas</t>
  </si>
  <si>
    <t>Junta de Accion Comunal Las Malvinas</t>
  </si>
  <si>
    <t>Asociacion de Usuarios del Acueducto  Nazareth alto</t>
  </si>
  <si>
    <t>Vereda Nazareth alto</t>
  </si>
  <si>
    <t>98.1</t>
  </si>
  <si>
    <t>Asociacion de Suscriptores Acueducto Multiveredal El Colorado Asucol - Colorado PTAP 1</t>
  </si>
  <si>
    <t>Asociacion de Suscriptores Acueducto Multiveredal El Colorado Asucol - Colorado PTAP 2</t>
  </si>
  <si>
    <t>Junta de Accion comunal el Jazmín</t>
  </si>
  <si>
    <t>Junta accion comunal Puente linda</t>
  </si>
  <si>
    <t>Junta de accion comunal Guamal</t>
  </si>
  <si>
    <t>Junta de Accion Comunal Florida</t>
  </si>
  <si>
    <t>Asociación de Usuarios Asodorada Los Animas</t>
  </si>
  <si>
    <t>20 de julio</t>
  </si>
  <si>
    <t>Acueducto 20 de Julio</t>
  </si>
  <si>
    <t>Assasave</t>
  </si>
  <si>
    <t>Acueducto Comunitario Sector fuente de agua, Los Yepes vereda Los Gómez</t>
  </si>
  <si>
    <t>Acueducto La Miel y Rodas -La Maria</t>
  </si>
  <si>
    <t xml:space="preserve"> TOTAL ANTIOQUIA 2023</t>
  </si>
  <si>
    <t>CONSOLIDADO REGIONAL INDICE DE RIESGO DE CALIDAD DEL AGUA PARA CONSUMO HUMANO- IRCA ACUEDUCTOS RURALES POR NIVEL DE RIESGO  2023</t>
  </si>
  <si>
    <t>ANTIOQUIA - SUBREGION VALLE DE ABURRA - 2023</t>
  </si>
  <si>
    <t>ANTIOQUIA - SUBREGION URABA - 2023</t>
  </si>
  <si>
    <t>ANTIOQUIA - SUBREGION  NORTE- 2023</t>
  </si>
  <si>
    <t>ANTIOQUIA - SUBREGION OCCIDENTE - 2023</t>
  </si>
  <si>
    <t>ANTIOQUIA - SUBREGION SUROESTE- 2023</t>
  </si>
  <si>
    <t>ANTIOQUIA -  SUBREGION  BAJO CAUCA 2023</t>
  </si>
  <si>
    <t>ANTIOQUIA -  SUBREGION  MAGDALENA MEDIO 2023</t>
  </si>
  <si>
    <t>ANTIOQUIA - SUBREGION NORDESTE - 2023</t>
  </si>
  <si>
    <t>ANTIOQUIA - SUBREGION ORIENTE - 2023</t>
  </si>
  <si>
    <t xml:space="preserve"> TOTAL MUESTRAS POR NIVEL DE RIESGO -  ANTIOQUIA 2023</t>
  </si>
  <si>
    <t>INFORME MENSUAL DEL INDICE DE RIESGO DE CALIDAD DEL AGUA PARA CONSUMO HUMANO - IRCA- ACUEDUCTOS RURALES 2023</t>
  </si>
  <si>
    <t>INFORME MENSUAL DEL INDICE DE RIESGO DE CALIDAD DEL AGUA PARA CONSUMO HUMANO - IRCA -   ACUEDUCTOS RURALES 2023</t>
  </si>
  <si>
    <t>CONSOLIDADO ACUEDUCTOS RURALES 2023</t>
  </si>
  <si>
    <t xml:space="preserve">Junta De Acción Comunal A.C Vereda San Juan Alto </t>
  </si>
  <si>
    <t xml:space="preserve">Asociación De Suscriptores Del Acueducto Multiveredal Arango-Asava </t>
  </si>
  <si>
    <t>A.U.A Acueducto La Quintero- Vereda Barro Blanco</t>
  </si>
  <si>
    <t>Vereda Los Altico -Los Cedros</t>
  </si>
  <si>
    <t>Vereda Cañlo Bodegas</t>
  </si>
  <si>
    <t>Las Malvinas</t>
  </si>
  <si>
    <t>Distrito Especial de Ciencia, Tecnología e Innovación de Medellín</t>
  </si>
  <si>
    <t>El Limonar Vereda Portachuelo</t>
  </si>
  <si>
    <t>Vereda Manga Arriba La Loma</t>
  </si>
  <si>
    <t>Junta Administradora Acueducto Veredal Jalisco-Los Carvajales</t>
  </si>
  <si>
    <t>Vereda Jalisco-Los Carvajales</t>
  </si>
  <si>
    <t>Asociación de Usuarios Acueducto Veredal La Unión</t>
  </si>
  <si>
    <t>Acueducto Buenavista</t>
  </si>
  <si>
    <t>Acueducto Tierradentro parte alta</t>
  </si>
  <si>
    <t>Vigia Del Fuerte</t>
  </si>
  <si>
    <t>Operadores de Servicios S.A E.S.P - San Isidro Parte Alta</t>
  </si>
  <si>
    <t>Acueducto Assasave - Vereda saladi</t>
  </si>
  <si>
    <t>Vereda Tierradentro</t>
  </si>
  <si>
    <t>NUMERO DE VIVIENDAS RURALES CON ACUEDUCTO - ANUARIO ESTADISTICO  ANTIOQUIA        2022</t>
  </si>
  <si>
    <t>COBERTURA DEL SERVICIO ACUEDUCTO A NIVEL RURAL % - ANUARIO ESTADISTICO 2022</t>
  </si>
  <si>
    <t>Aguas de San Jeronimo ESP -Vereda el Mestizo</t>
  </si>
  <si>
    <t>Asociación de usuarios Aguas de Poleal</t>
  </si>
  <si>
    <t>Vereda Qimbayo El Áltico</t>
  </si>
  <si>
    <t>Aguas de San Jerónimo ESP - Vereda El Altico</t>
  </si>
  <si>
    <t>Antioqueña de Servicios Públicos Llano de San Juan</t>
  </si>
  <si>
    <t xml:space="preserve">Aguas de San Jerónimo ESP (Acueducto Los Cedros- Chocho parte baja) </t>
  </si>
  <si>
    <t>Junta de Acción Comunal Los Llanos</t>
  </si>
  <si>
    <t xml:space="preserve">Vereda San Julian </t>
  </si>
  <si>
    <t xml:space="preserve">Junta de Acción Comunal San Julian </t>
  </si>
  <si>
    <t>Junta de Acción Comunal Lomitas</t>
  </si>
  <si>
    <t>Empresas Publicas de Medellin E.S.P.Los Cedros</t>
  </si>
  <si>
    <t xml:space="preserve"> La Porquera</t>
  </si>
  <si>
    <t>Junta de Acción Comunal Vereda La Porquera</t>
  </si>
  <si>
    <t xml:space="preserve"> Escarralao</t>
  </si>
  <si>
    <t>Junta de Acción Comunal Escarrlao</t>
  </si>
  <si>
    <t xml:space="preserve"> El Limon</t>
  </si>
  <si>
    <t>Junta de Acción Comunal El Limon</t>
  </si>
  <si>
    <t>La Maturana</t>
  </si>
  <si>
    <t>Junta de Acción Comunal Vereda Maturana</t>
  </si>
  <si>
    <t>Vereda San Juan Alto</t>
  </si>
  <si>
    <t>Vereda Arango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</si>
</sst>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(* #,##0.00_);_(* \(#,##0.00\);_(* &quot;-&quot;??_);_(@_)"/>
    <numFmt numFmtId="165" formatCode="0.0"/>
    <numFmt numFmtId="166" formatCode="_ [$€-2]\ * #,##0.00_ ;_ [$€-2]\ * \-#,##0.00_ ;_ [$€-2]\ * &quot;-&quot;??_ "/>
  </numFmts>
  <fonts count="6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Verdana"/>
      <family val="2"/>
    </font>
    <font>
      <b/>
      <sz val="12"/>
      <name val="Verdana"/>
      <family val="2"/>
    </font>
    <font>
      <sz val="11"/>
      <name val="Verdana"/>
      <family val="2"/>
    </font>
    <font>
      <b/>
      <sz val="12"/>
      <name val="Arial"/>
      <family val="2"/>
    </font>
    <font>
      <sz val="12"/>
      <name val="Verdana"/>
      <family val="2"/>
    </font>
    <font>
      <sz val="12"/>
      <name val="Arial"/>
      <family val="2"/>
    </font>
    <font>
      <b/>
      <sz val="10"/>
      <name val="Verdana"/>
      <family val="2"/>
    </font>
    <font>
      <sz val="11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b/>
      <sz val="11"/>
      <color indexed="8"/>
      <name val="Verdana"/>
      <family val="2"/>
    </font>
    <font>
      <sz val="9"/>
      <name val="Arial"/>
      <family val="2"/>
    </font>
    <font>
      <b/>
      <sz val="18"/>
      <name val="Arial"/>
      <family val="2"/>
    </font>
    <font>
      <b/>
      <sz val="11"/>
      <color indexed="8"/>
      <name val="Arial"/>
      <family val="2"/>
    </font>
    <font>
      <b/>
      <sz val="11"/>
      <color indexed="9"/>
      <name val="Arial"/>
      <family val="2"/>
    </font>
    <font>
      <sz val="11"/>
      <color indexed="9"/>
      <name val="Arial"/>
      <family val="2"/>
    </font>
    <font>
      <sz val="10"/>
      <name val="Arial"/>
      <family val="2"/>
    </font>
    <font>
      <sz val="11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Arial"/>
      <family val="2"/>
    </font>
    <font>
      <b/>
      <sz val="11"/>
      <color theme="0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8"/>
      <name val="Arial Narrow"/>
      <family val="2"/>
    </font>
    <font>
      <b/>
      <sz val="12"/>
      <name val="Arial Narrow"/>
      <family val="2"/>
    </font>
    <font>
      <b/>
      <sz val="11"/>
      <name val="Arial Narrow"/>
      <family val="2"/>
    </font>
    <font>
      <sz val="12"/>
      <name val="Arial Narrow"/>
      <family val="2"/>
    </font>
    <font>
      <b/>
      <sz val="16"/>
      <name val="Arial Narrow"/>
      <family val="2"/>
    </font>
    <font>
      <b/>
      <sz val="15"/>
      <name val="Arial Narrow"/>
      <family val="2"/>
    </font>
    <font>
      <sz val="11"/>
      <color indexed="81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sz val="12"/>
      <color theme="1"/>
      <name val="Verdana"/>
      <family val="2"/>
    </font>
    <font>
      <sz val="12"/>
      <color indexed="8"/>
      <name val="Arial"/>
      <family val="2"/>
    </font>
    <font>
      <b/>
      <sz val="12"/>
      <color indexed="81"/>
      <name val="Arial"/>
      <family val="2"/>
    </font>
    <font>
      <sz val="12"/>
      <color indexed="81"/>
      <name val="Arial"/>
      <family val="2"/>
    </font>
    <font>
      <sz val="14"/>
      <color indexed="81"/>
      <name val="Arial"/>
      <family val="2"/>
    </font>
    <font>
      <sz val="10"/>
      <color theme="1"/>
      <name val="Arial"/>
      <family val="2"/>
    </font>
    <font>
      <b/>
      <sz val="12"/>
      <color theme="1"/>
      <name val="Arial"/>
      <family val="2"/>
    </font>
    <font>
      <b/>
      <sz val="11"/>
      <color indexed="81"/>
      <name val="Arial"/>
      <family val="2"/>
    </font>
    <font>
      <sz val="16"/>
      <color indexed="81"/>
      <name val="Arial"/>
      <family val="2"/>
    </font>
    <font>
      <sz val="11"/>
      <name val="Calibri"/>
      <family val="2"/>
    </font>
    <font>
      <sz val="12"/>
      <name val="Arial"/>
      <family val="2"/>
    </font>
    <font>
      <b/>
      <sz val="12"/>
      <color theme="0"/>
      <name val="Arial"/>
      <family val="2"/>
    </font>
    <font>
      <sz val="12"/>
      <color indexed="9"/>
      <name val="Arial"/>
      <family val="2"/>
    </font>
    <font>
      <b/>
      <sz val="12"/>
      <color indexed="9"/>
      <name val="Arial"/>
      <family val="2"/>
    </font>
    <font>
      <b/>
      <sz val="12"/>
      <color indexed="8"/>
      <name val="Arial"/>
      <family val="2"/>
    </font>
    <font>
      <sz val="12"/>
      <color rgb="FF000000"/>
      <name val="Arial"/>
      <family val="2"/>
    </font>
    <font>
      <b/>
      <sz val="14"/>
      <color indexed="8"/>
      <name val="Arial"/>
      <family val="2"/>
    </font>
    <font>
      <sz val="12"/>
      <color theme="1" tint="4.9989318521683403E-2"/>
      <name val="Arial"/>
      <family val="2"/>
    </font>
    <font>
      <sz val="12"/>
      <name val="Arial"/>
    </font>
  </fonts>
  <fills count="3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indexed="4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5" tint="0.39997558519241921"/>
        <bgColor indexed="65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26"/>
      </patternFill>
    </fill>
    <fill>
      <patternFill patternType="solid">
        <fgColor theme="0" tint="-0.249977111117893"/>
        <bgColor indexed="26"/>
      </patternFill>
    </fill>
    <fill>
      <patternFill patternType="solid">
        <fgColor rgb="FF92D050"/>
        <bgColor indexed="26"/>
      </patternFill>
    </fill>
    <fill>
      <patternFill patternType="solid">
        <fgColor rgb="FFFFFF00"/>
        <bgColor indexed="26"/>
      </patternFill>
    </fill>
    <fill>
      <patternFill patternType="solid">
        <fgColor theme="9" tint="-0.249977111117893"/>
        <bgColor indexed="26"/>
      </patternFill>
    </fill>
    <fill>
      <patternFill patternType="solid">
        <fgColor theme="3" tint="0.59999389629810485"/>
        <bgColor indexed="2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FF"/>
        <bgColor rgb="FFFFFFCC"/>
      </patternFill>
    </fill>
  </fills>
  <borders count="3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/>
      <bottom style="thin">
        <color rgb="FF808080"/>
      </bottom>
      <diagonal/>
    </border>
    <border>
      <left/>
      <right style="thin">
        <color rgb="FF808080"/>
      </right>
      <top/>
      <bottom style="thin">
        <color rgb="FF808080"/>
      </bottom>
      <diagonal/>
    </border>
  </borders>
  <cellStyleXfs count="52">
    <xf numFmtId="0" fontId="0" fillId="0" borderId="0"/>
    <xf numFmtId="0" fontId="28" fillId="9" borderId="0" applyNumberFormat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1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7" fillId="0" borderId="0"/>
    <xf numFmtId="0" fontId="27" fillId="0" borderId="0"/>
    <xf numFmtId="0" fontId="27" fillId="0" borderId="0"/>
    <xf numFmtId="0" fontId="5" fillId="0" borderId="0"/>
    <xf numFmtId="0" fontId="27" fillId="0" borderId="0"/>
    <xf numFmtId="0" fontId="5" fillId="0" borderId="0"/>
    <xf numFmtId="0" fontId="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10" borderId="9" applyNumberFormat="0" applyFont="0" applyAlignment="0" applyProtection="0"/>
    <xf numFmtId="0" fontId="27" fillId="10" borderId="9" applyNumberFormat="0" applyFont="0" applyAlignment="0" applyProtection="0"/>
    <xf numFmtId="0" fontId="27" fillId="10" borderId="9" applyNumberFormat="0" applyFont="0" applyAlignment="0" applyProtection="0"/>
    <xf numFmtId="0" fontId="27" fillId="10" borderId="9" applyNumberFormat="0" applyFont="0" applyAlignment="0" applyProtection="0"/>
    <xf numFmtId="0" fontId="27" fillId="10" borderId="9" applyNumberFormat="0" applyFont="0" applyAlignment="0" applyProtection="0"/>
    <xf numFmtId="0" fontId="27" fillId="10" borderId="9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31" fillId="10" borderId="9" applyNumberFormat="0" applyFont="0" applyAlignment="0" applyProtection="0"/>
    <xf numFmtId="43" fontId="41" fillId="0" borderId="0" applyFont="0" applyFill="0" applyBorder="0" applyAlignment="0" applyProtection="0"/>
    <xf numFmtId="0" fontId="2" fillId="0" borderId="0"/>
    <xf numFmtId="0" fontId="2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</cellStyleXfs>
  <cellXfs count="418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left" wrapText="1"/>
    </xf>
    <xf numFmtId="0" fontId="8" fillId="0" borderId="0" xfId="0" applyFont="1" applyAlignment="1">
      <alignment vertical="center" wrapText="1"/>
    </xf>
    <xf numFmtId="0" fontId="11" fillId="0" borderId="0" xfId="0" applyFont="1"/>
    <xf numFmtId="0" fontId="11" fillId="0" borderId="0" xfId="0" applyFont="1" applyAlignment="1">
      <alignment vertical="top"/>
    </xf>
    <xf numFmtId="0" fontId="11" fillId="0" borderId="0" xfId="0" applyFont="1" applyAlignment="1">
      <alignment horizontal="left"/>
    </xf>
    <xf numFmtId="0" fontId="12" fillId="0" borderId="0" xfId="0" applyFont="1"/>
    <xf numFmtId="0" fontId="10" fillId="0" borderId="0" xfId="0" applyFont="1" applyAlignment="1">
      <alignment horizontal="center" vertical="center" wrapText="1"/>
    </xf>
    <xf numFmtId="0" fontId="5" fillId="0" borderId="0" xfId="0" applyFont="1"/>
    <xf numFmtId="0" fontId="5" fillId="0" borderId="0" xfId="0" applyFont="1" applyAlignment="1">
      <alignment horizontal="left"/>
    </xf>
    <xf numFmtId="0" fontId="5" fillId="0" borderId="0" xfId="0" applyFont="1" applyAlignment="1">
      <alignment wrapText="1"/>
    </xf>
    <xf numFmtId="0" fontId="6" fillId="0" borderId="0" xfId="0" applyFont="1"/>
    <xf numFmtId="0" fontId="0" fillId="11" borderId="0" xfId="0" applyFill="1"/>
    <xf numFmtId="0" fontId="0" fillId="0" borderId="0" xfId="0" applyProtection="1">
      <protection locked="0"/>
    </xf>
    <xf numFmtId="0" fontId="5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3" xfId="0" applyBorder="1"/>
    <xf numFmtId="0" fontId="9" fillId="0" borderId="4" xfId="0" applyFont="1" applyBorder="1" applyAlignment="1">
      <alignment vertical="top"/>
    </xf>
    <xf numFmtId="0" fontId="9" fillId="0" borderId="5" xfId="0" applyFont="1" applyBorder="1" applyAlignment="1">
      <alignment vertical="top"/>
    </xf>
    <xf numFmtId="0" fontId="0" fillId="0" borderId="3" xfId="0" applyBorder="1" applyProtection="1">
      <protection locked="0"/>
    </xf>
    <xf numFmtId="0" fontId="19" fillId="11" borderId="0" xfId="0" applyFont="1" applyFill="1" applyAlignment="1" applyProtection="1">
      <alignment vertical="center"/>
      <protection locked="0"/>
    </xf>
    <xf numFmtId="0" fontId="13" fillId="11" borderId="0" xfId="0" applyFont="1" applyFill="1" applyAlignment="1" applyProtection="1">
      <alignment vertical="center" wrapText="1"/>
      <protection locked="0"/>
    </xf>
    <xf numFmtId="0" fontId="10" fillId="2" borderId="1" xfId="0" applyFont="1" applyFill="1" applyBorder="1" applyAlignment="1">
      <alignment vertical="center"/>
    </xf>
    <xf numFmtId="0" fontId="16" fillId="0" borderId="0" xfId="0" applyFont="1"/>
    <xf numFmtId="0" fontId="15" fillId="0" borderId="0" xfId="0" applyFont="1"/>
    <xf numFmtId="0" fontId="10" fillId="0" borderId="0" xfId="0" applyFont="1"/>
    <xf numFmtId="0" fontId="21" fillId="0" borderId="0" xfId="0" applyFont="1" applyAlignment="1">
      <alignment vertical="center" wrapText="1"/>
    </xf>
    <xf numFmtId="0" fontId="15" fillId="0" borderId="0" xfId="0" applyFont="1" applyAlignment="1">
      <alignment vertical="center" wrapText="1"/>
    </xf>
    <xf numFmtId="0" fontId="5" fillId="0" borderId="2" xfId="0" applyFont="1" applyBorder="1"/>
    <xf numFmtId="165" fontId="14" fillId="2" borderId="7" xfId="0" applyNumberFormat="1" applyFont="1" applyFill="1" applyBorder="1" applyAlignment="1">
      <alignment horizontal="center" vertical="center"/>
    </xf>
    <xf numFmtId="165" fontId="14" fillId="0" borderId="0" xfId="0" applyNumberFormat="1" applyFont="1" applyAlignment="1">
      <alignment horizontal="center" vertical="center"/>
    </xf>
    <xf numFmtId="165" fontId="14" fillId="2" borderId="0" xfId="0" applyNumberFormat="1" applyFont="1" applyFill="1" applyAlignment="1">
      <alignment horizontal="center" vertical="center"/>
    </xf>
    <xf numFmtId="165" fontId="12" fillId="0" borderId="0" xfId="17" applyNumberFormat="1" applyFont="1" applyAlignment="1">
      <alignment horizontal="center" vertical="center"/>
    </xf>
    <xf numFmtId="165" fontId="11" fillId="0" borderId="0" xfId="0" applyNumberFormat="1" applyFont="1" applyAlignment="1">
      <alignment horizontal="center" vertical="center" wrapText="1"/>
    </xf>
    <xf numFmtId="165" fontId="12" fillId="0" borderId="0" xfId="0" applyNumberFormat="1" applyFont="1" applyAlignment="1">
      <alignment horizontal="center" vertical="center" wrapText="1"/>
    </xf>
    <xf numFmtId="0" fontId="16" fillId="0" borderId="0" xfId="0" applyFont="1" applyAlignment="1">
      <alignment vertical="center" wrapText="1"/>
    </xf>
    <xf numFmtId="0" fontId="16" fillId="0" borderId="3" xfId="0" applyFont="1" applyBorder="1" applyAlignment="1">
      <alignment vertical="center" wrapText="1"/>
    </xf>
    <xf numFmtId="0" fontId="15" fillId="0" borderId="3" xfId="0" applyFont="1" applyBorder="1" applyAlignment="1">
      <alignment vertical="center" wrapText="1"/>
    </xf>
    <xf numFmtId="0" fontId="19" fillId="11" borderId="0" xfId="0" applyFont="1" applyFill="1" applyAlignment="1" applyProtection="1">
      <alignment horizontal="center" vertical="center"/>
      <protection locked="0"/>
    </xf>
    <xf numFmtId="0" fontId="5" fillId="0" borderId="0" xfId="0" applyFont="1" applyAlignment="1">
      <alignment horizontal="center" vertical="center"/>
    </xf>
    <xf numFmtId="0" fontId="14" fillId="0" borderId="0" xfId="0" applyFont="1"/>
    <xf numFmtId="0" fontId="14" fillId="0" borderId="0" xfId="0" applyFont="1" applyAlignment="1">
      <alignment wrapText="1"/>
    </xf>
    <xf numFmtId="0" fontId="17" fillId="2" borderId="1" xfId="0" applyFont="1" applyFill="1" applyBorder="1" applyAlignment="1">
      <alignment vertical="center"/>
    </xf>
    <xf numFmtId="0" fontId="22" fillId="11" borderId="0" xfId="0" applyFont="1" applyFill="1" applyAlignment="1" applyProtection="1">
      <alignment horizontal="center" vertical="center"/>
      <protection locked="0"/>
    </xf>
    <xf numFmtId="0" fontId="14" fillId="0" borderId="0" xfId="0" applyFont="1" applyAlignment="1">
      <alignment horizontal="center" vertical="center" wrapText="1"/>
    </xf>
    <xf numFmtId="0" fontId="17" fillId="0" borderId="0" xfId="0" applyFont="1" applyAlignment="1" applyProtection="1">
      <alignment horizontal="center" vertical="center"/>
      <protection locked="0"/>
    </xf>
    <xf numFmtId="0" fontId="17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165" fontId="14" fillId="2" borderId="0" xfId="17" applyNumberFormat="1" applyFont="1" applyFill="1" applyAlignment="1">
      <alignment horizontal="center" vertical="center"/>
    </xf>
    <xf numFmtId="165" fontId="14" fillId="3" borderId="0" xfId="0" applyNumberFormat="1" applyFont="1" applyFill="1" applyAlignment="1">
      <alignment horizontal="center" vertical="center"/>
    </xf>
    <xf numFmtId="165" fontId="26" fillId="3" borderId="0" xfId="0" applyNumberFormat="1" applyFont="1" applyFill="1" applyAlignment="1">
      <alignment horizontal="center" vertical="center"/>
    </xf>
    <xf numFmtId="165" fontId="29" fillId="3" borderId="0" xfId="0" applyNumberFormat="1" applyFont="1" applyFill="1" applyAlignment="1">
      <alignment horizontal="center" vertical="center"/>
    </xf>
    <xf numFmtId="0" fontId="14" fillId="0" borderId="0" xfId="0" applyFont="1" applyAlignment="1">
      <alignment horizontal="left"/>
    </xf>
    <xf numFmtId="0" fontId="17" fillId="2" borderId="1" xfId="0" applyFont="1" applyFill="1" applyBorder="1" applyAlignment="1">
      <alignment horizontal="left" vertical="center"/>
    </xf>
    <xf numFmtId="0" fontId="17" fillId="0" borderId="0" xfId="0" applyFont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0" fontId="12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0" fontId="17" fillId="2" borderId="1" xfId="0" applyFont="1" applyFill="1" applyBorder="1" applyAlignment="1">
      <alignment horizontal="center" vertical="center"/>
    </xf>
    <xf numFmtId="0" fontId="29" fillId="0" borderId="0" xfId="46" applyFont="1" applyFill="1" applyBorder="1" applyAlignment="1">
      <alignment horizontal="left" vertical="center" wrapText="1"/>
    </xf>
    <xf numFmtId="0" fontId="14" fillId="0" borderId="0" xfId="0" applyFont="1" applyAlignment="1" applyProtection="1">
      <alignment horizontal="center" vertical="center"/>
      <protection locked="0"/>
    </xf>
    <xf numFmtId="165" fontId="14" fillId="0" borderId="0" xfId="0" applyNumberFormat="1" applyFont="1" applyAlignment="1" applyProtection="1">
      <alignment horizontal="center" vertical="top"/>
      <protection locked="0"/>
    </xf>
    <xf numFmtId="165" fontId="14" fillId="0" borderId="0" xfId="0" applyNumberFormat="1" applyFont="1" applyAlignment="1">
      <alignment horizontal="center" vertical="top"/>
    </xf>
    <xf numFmtId="165" fontId="29" fillId="0" borderId="0" xfId="0" applyNumberFormat="1" applyFont="1" applyAlignment="1">
      <alignment horizontal="center" vertical="top"/>
    </xf>
    <xf numFmtId="0" fontId="14" fillId="0" borderId="0" xfId="0" applyFont="1" applyProtection="1">
      <protection locked="0"/>
    </xf>
    <xf numFmtId="0" fontId="3" fillId="0" borderId="0" xfId="0" applyFont="1" applyAlignment="1">
      <alignment horizontal="center" vertical="center" wrapText="1"/>
    </xf>
    <xf numFmtId="165" fontId="12" fillId="0" borderId="0" xfId="0" applyNumberFormat="1" applyFont="1" applyAlignment="1">
      <alignment horizontal="center" vertical="center"/>
    </xf>
    <xf numFmtId="165" fontId="11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165" fontId="12" fillId="0" borderId="0" xfId="21" applyNumberFormat="1" applyFont="1" applyAlignment="1">
      <alignment horizontal="center" vertical="center"/>
    </xf>
    <xf numFmtId="165" fontId="12" fillId="0" borderId="0" xfId="21" applyNumberFormat="1" applyFont="1" applyAlignment="1" applyProtection="1">
      <alignment horizontal="center" vertical="center"/>
      <protection locked="0"/>
    </xf>
    <xf numFmtId="0" fontId="14" fillId="11" borderId="0" xfId="0" applyFont="1" applyFill="1" applyAlignment="1">
      <alignment horizontal="center" vertical="center" wrapText="1"/>
    </xf>
    <xf numFmtId="0" fontId="14" fillId="2" borderId="0" xfId="0" applyFont="1" applyFill="1" applyAlignment="1" applyProtection="1">
      <alignment horizontal="center" vertical="center"/>
      <protection locked="0"/>
    </xf>
    <xf numFmtId="165" fontId="14" fillId="2" borderId="0" xfId="0" applyNumberFormat="1" applyFont="1" applyFill="1" applyAlignment="1" applyProtection="1">
      <alignment horizontal="center" vertical="center"/>
      <protection locked="0"/>
    </xf>
    <xf numFmtId="165" fontId="29" fillId="0" borderId="0" xfId="0" applyNumberFormat="1" applyFont="1" applyAlignment="1">
      <alignment horizontal="center" vertical="center"/>
    </xf>
    <xf numFmtId="165" fontId="35" fillId="15" borderId="7" xfId="0" applyNumberFormat="1" applyFont="1" applyFill="1" applyBorder="1" applyAlignment="1" applyProtection="1">
      <alignment horizontal="left" vertical="center"/>
      <protection locked="0"/>
    </xf>
    <xf numFmtId="0" fontId="37" fillId="0" borderId="7" xfId="0" applyFont="1" applyBorder="1" applyAlignment="1">
      <alignment horizontal="center" vertical="center"/>
    </xf>
    <xf numFmtId="0" fontId="35" fillId="0" borderId="7" xfId="0" applyFont="1" applyBorder="1" applyAlignment="1">
      <alignment horizontal="center" vertical="center"/>
    </xf>
    <xf numFmtId="0" fontId="39" fillId="0" borderId="7" xfId="0" applyFont="1" applyBorder="1" applyAlignment="1">
      <alignment horizontal="center" vertical="center"/>
    </xf>
    <xf numFmtId="165" fontId="12" fillId="2" borderId="0" xfId="21" applyNumberFormat="1" applyFont="1" applyFill="1" applyAlignment="1" applyProtection="1">
      <alignment vertical="center"/>
      <protection locked="0"/>
    </xf>
    <xf numFmtId="0" fontId="26" fillId="11" borderId="0" xfId="0" applyFont="1" applyFill="1" applyAlignment="1">
      <alignment horizontal="center" vertical="center" wrapText="1"/>
    </xf>
    <xf numFmtId="0" fontId="14" fillId="11" borderId="0" xfId="0" applyFont="1" applyFill="1" applyAlignment="1" applyProtection="1">
      <alignment horizontal="center" vertical="center"/>
      <protection locked="0"/>
    </xf>
    <xf numFmtId="0" fontId="22" fillId="0" borderId="8" xfId="0" applyFont="1" applyBorder="1" applyAlignment="1" applyProtection="1">
      <alignment vertical="center"/>
      <protection locked="0"/>
    </xf>
    <xf numFmtId="0" fontId="22" fillId="0" borderId="0" xfId="0" applyFont="1" applyAlignment="1" applyProtection="1">
      <alignment vertical="center"/>
      <protection locked="0"/>
    </xf>
    <xf numFmtId="0" fontId="15" fillId="2" borderId="6" xfId="0" applyFont="1" applyFill="1" applyBorder="1" applyAlignment="1">
      <alignment horizontal="left" vertical="center"/>
    </xf>
    <xf numFmtId="0" fontId="15" fillId="2" borderId="6" xfId="0" applyFont="1" applyFill="1" applyBorder="1" applyAlignment="1">
      <alignment vertical="center"/>
    </xf>
    <xf numFmtId="0" fontId="15" fillId="2" borderId="6" xfId="0" applyFont="1" applyFill="1" applyBorder="1" applyAlignment="1">
      <alignment horizontal="center" vertical="center"/>
    </xf>
    <xf numFmtId="0" fontId="29" fillId="0" borderId="0" xfId="0" applyFont="1" applyAlignment="1">
      <alignment vertical="center"/>
    </xf>
    <xf numFmtId="0" fontId="42" fillId="0" borderId="0" xfId="0" applyFont="1" applyAlignment="1">
      <alignment horizontal="center" vertical="center"/>
    </xf>
    <xf numFmtId="0" fontId="48" fillId="0" borderId="0" xfId="0" applyFont="1" applyAlignment="1">
      <alignment wrapText="1"/>
    </xf>
    <xf numFmtId="0" fontId="48" fillId="0" borderId="0" xfId="0" applyFont="1" applyAlignment="1">
      <alignment vertical="center" wrapText="1"/>
    </xf>
    <xf numFmtId="0" fontId="48" fillId="0" borderId="0" xfId="0" applyFont="1"/>
    <xf numFmtId="0" fontId="48" fillId="0" borderId="0" xfId="0" applyFont="1" applyAlignment="1">
      <alignment horizontal="left"/>
    </xf>
    <xf numFmtId="0" fontId="48" fillId="0" borderId="0" xfId="0" applyFont="1" applyAlignment="1">
      <alignment horizontal="center" vertical="center" wrapText="1"/>
    </xf>
    <xf numFmtId="0" fontId="42" fillId="0" borderId="10" xfId="0" applyFont="1" applyBorder="1" applyAlignment="1">
      <alignment vertical="center" wrapText="1"/>
    </xf>
    <xf numFmtId="0" fontId="29" fillId="0" borderId="0" xfId="0" applyFont="1" applyAlignment="1">
      <alignment horizontal="center" vertical="center" wrapText="1"/>
    </xf>
    <xf numFmtId="0" fontId="29" fillId="0" borderId="0" xfId="0" applyFont="1" applyAlignment="1">
      <alignment wrapText="1"/>
    </xf>
    <xf numFmtId="0" fontId="29" fillId="0" borderId="0" xfId="0" applyFont="1" applyAlignment="1" applyProtection="1">
      <alignment horizontal="center" vertical="center"/>
      <protection locked="0"/>
    </xf>
    <xf numFmtId="165" fontId="29" fillId="0" borderId="0" xfId="0" applyNumberFormat="1" applyFont="1" applyAlignment="1" applyProtection="1">
      <alignment horizontal="center" vertical="top"/>
      <protection locked="0"/>
    </xf>
    <xf numFmtId="0" fontId="48" fillId="0" borderId="0" xfId="0" applyFont="1" applyAlignment="1">
      <alignment horizontal="center" vertical="center"/>
    </xf>
    <xf numFmtId="165" fontId="43" fillId="2" borderId="0" xfId="0" applyNumberFormat="1" applyFont="1" applyFill="1" applyAlignment="1" applyProtection="1">
      <alignment horizontal="center" vertical="center"/>
      <protection locked="0"/>
    </xf>
    <xf numFmtId="165" fontId="43" fillId="0" borderId="0" xfId="0" applyNumberFormat="1" applyFont="1" applyAlignment="1" applyProtection="1">
      <alignment horizontal="center" vertical="center"/>
      <protection locked="0"/>
    </xf>
    <xf numFmtId="165" fontId="42" fillId="0" borderId="0" xfId="0" applyNumberFormat="1" applyFont="1" applyAlignment="1">
      <alignment horizontal="center" vertical="center"/>
    </xf>
    <xf numFmtId="165" fontId="43" fillId="0" borderId="0" xfId="0" applyNumberFormat="1" applyFont="1" applyAlignment="1">
      <alignment horizontal="center" vertical="center"/>
    </xf>
    <xf numFmtId="0" fontId="42" fillId="0" borderId="0" xfId="0" applyFont="1" applyAlignment="1">
      <alignment vertical="center" wrapText="1"/>
    </xf>
    <xf numFmtId="165" fontId="42" fillId="2" borderId="0" xfId="0" applyNumberFormat="1" applyFont="1" applyFill="1" applyAlignment="1">
      <alignment horizontal="center" vertical="center"/>
    </xf>
    <xf numFmtId="0" fontId="52" fillId="0" borderId="0" xfId="0" applyFont="1" applyAlignment="1">
      <alignment vertical="center"/>
    </xf>
    <xf numFmtId="0" fontId="3" fillId="0" borderId="0" xfId="0" applyFont="1"/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wrapText="1"/>
    </xf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left"/>
    </xf>
    <xf numFmtId="165" fontId="12" fillId="3" borderId="11" xfId="0" applyNumberFormat="1" applyFont="1" applyFill="1" applyBorder="1" applyAlignment="1">
      <alignment horizontal="center" vertical="center"/>
    </xf>
    <xf numFmtId="165" fontId="44" fillId="3" borderId="11" xfId="0" applyNumberFormat="1" applyFont="1" applyFill="1" applyBorder="1" applyAlignment="1">
      <alignment horizontal="center" vertical="center"/>
    </xf>
    <xf numFmtId="0" fontId="12" fillId="0" borderId="11" xfId="0" applyFont="1" applyBorder="1" applyAlignment="1">
      <alignment horizontal="center" vertical="center"/>
    </xf>
    <xf numFmtId="0" fontId="34" fillId="14" borderId="15" xfId="0" applyFont="1" applyFill="1" applyBorder="1" applyAlignment="1">
      <alignment vertical="center" wrapText="1"/>
    </xf>
    <xf numFmtId="0" fontId="34" fillId="14" borderId="16" xfId="0" applyFont="1" applyFill="1" applyBorder="1" applyAlignment="1">
      <alignment horizontal="center" vertical="center" wrapText="1"/>
    </xf>
    <xf numFmtId="165" fontId="35" fillId="15" borderId="15" xfId="0" applyNumberFormat="1" applyFont="1" applyFill="1" applyBorder="1" applyAlignment="1" applyProtection="1">
      <alignment horizontal="left" vertical="center"/>
      <protection locked="0"/>
    </xf>
    <xf numFmtId="0" fontId="35" fillId="0" borderId="15" xfId="0" applyFont="1" applyBorder="1" applyAlignment="1">
      <alignment horizontal="center" vertical="center"/>
    </xf>
    <xf numFmtId="0" fontId="35" fillId="19" borderId="15" xfId="0" applyFont="1" applyFill="1" applyBorder="1" applyAlignment="1">
      <alignment horizontal="left" vertical="center" wrapText="1"/>
    </xf>
    <xf numFmtId="0" fontId="35" fillId="16" borderId="15" xfId="0" applyFont="1" applyFill="1" applyBorder="1" applyAlignment="1">
      <alignment horizontal="left" vertical="center" wrapText="1"/>
    </xf>
    <xf numFmtId="0" fontId="35" fillId="17" borderId="15" xfId="0" applyFont="1" applyFill="1" applyBorder="1" applyAlignment="1">
      <alignment horizontal="left" vertical="center" wrapText="1"/>
    </xf>
    <xf numFmtId="0" fontId="35" fillId="18" borderId="15" xfId="0" applyFont="1" applyFill="1" applyBorder="1" applyAlignment="1">
      <alignment horizontal="left" vertical="center" wrapText="1"/>
    </xf>
    <xf numFmtId="0" fontId="35" fillId="14" borderId="15" xfId="0" applyFont="1" applyFill="1" applyBorder="1" applyAlignment="1">
      <alignment horizontal="left" vertical="center" wrapText="1"/>
    </xf>
    <xf numFmtId="0" fontId="35" fillId="14" borderId="15" xfId="0" applyFont="1" applyFill="1" applyBorder="1" applyAlignment="1">
      <alignment horizontal="center" vertical="center"/>
    </xf>
    <xf numFmtId="0" fontId="35" fillId="12" borderId="15" xfId="0" applyFont="1" applyFill="1" applyBorder="1" applyAlignment="1">
      <alignment horizontal="left" vertical="center" wrapText="1"/>
    </xf>
    <xf numFmtId="0" fontId="35" fillId="12" borderId="15" xfId="0" applyFont="1" applyFill="1" applyBorder="1" applyAlignment="1">
      <alignment horizontal="center" vertical="center"/>
    </xf>
    <xf numFmtId="0" fontId="15" fillId="0" borderId="18" xfId="0" applyFont="1" applyBorder="1" applyAlignment="1">
      <alignment vertical="center" wrapText="1"/>
    </xf>
    <xf numFmtId="0" fontId="17" fillId="2" borderId="19" xfId="0" applyFont="1" applyFill="1" applyBorder="1" applyAlignment="1">
      <alignment horizontal="center" vertical="center"/>
    </xf>
    <xf numFmtId="0" fontId="17" fillId="2" borderId="16" xfId="0" applyFont="1" applyFill="1" applyBorder="1" applyAlignment="1">
      <alignment horizontal="center" vertical="center"/>
    </xf>
    <xf numFmtId="0" fontId="14" fillId="2" borderId="15" xfId="0" applyFont="1" applyFill="1" applyBorder="1" applyAlignment="1">
      <alignment horizontal="center" vertical="center" wrapText="1"/>
    </xf>
    <xf numFmtId="0" fontId="42" fillId="11" borderId="15" xfId="0" applyFont="1" applyFill="1" applyBorder="1" applyAlignment="1" applyProtection="1">
      <alignment horizontal="center" vertical="center"/>
      <protection locked="0"/>
    </xf>
    <xf numFmtId="165" fontId="12" fillId="2" borderId="15" xfId="0" applyNumberFormat="1" applyFont="1" applyFill="1" applyBorder="1" applyAlignment="1">
      <alignment horizontal="center" vertical="center"/>
    </xf>
    <xf numFmtId="165" fontId="12" fillId="3" borderId="15" xfId="0" applyNumberFormat="1" applyFont="1" applyFill="1" applyBorder="1" applyAlignment="1">
      <alignment horizontal="center" vertical="center"/>
    </xf>
    <xf numFmtId="165" fontId="42" fillId="3" borderId="15" xfId="0" applyNumberFormat="1" applyFont="1" applyFill="1" applyBorder="1" applyAlignment="1">
      <alignment horizontal="center" vertical="center"/>
    </xf>
    <xf numFmtId="0" fontId="42" fillId="11" borderId="15" xfId="46" applyFont="1" applyFill="1" applyBorder="1" applyAlignment="1">
      <alignment horizontal="left" vertical="center" wrapText="1"/>
    </xf>
    <xf numFmtId="165" fontId="12" fillId="2" borderId="15" xfId="0" applyNumberFormat="1" applyFont="1" applyFill="1" applyBorder="1" applyAlignment="1" applyProtection="1">
      <alignment horizontal="center" vertical="center" wrapText="1"/>
      <protection locked="0"/>
    </xf>
    <xf numFmtId="0" fontId="42" fillId="0" borderId="15" xfId="46" applyFont="1" applyFill="1" applyBorder="1" applyAlignment="1">
      <alignment horizontal="left" vertical="center" wrapText="1"/>
    </xf>
    <xf numFmtId="165" fontId="12" fillId="0" borderId="15" xfId="0" applyNumberFormat="1" applyFont="1" applyBorder="1" applyAlignment="1">
      <alignment horizontal="center" vertical="center"/>
    </xf>
    <xf numFmtId="0" fontId="42" fillId="11" borderId="15" xfId="0" applyFont="1" applyFill="1" applyBorder="1" applyAlignment="1">
      <alignment horizontal="left" vertical="center" wrapText="1"/>
    </xf>
    <xf numFmtId="0" fontId="12" fillId="0" borderId="15" xfId="0" applyFont="1" applyBorder="1" applyAlignment="1">
      <alignment wrapText="1"/>
    </xf>
    <xf numFmtId="0" fontId="35" fillId="26" borderId="15" xfId="0" applyFont="1" applyFill="1" applyBorder="1" applyAlignment="1">
      <alignment horizontal="left" vertical="center" wrapText="1"/>
    </xf>
    <xf numFmtId="0" fontId="35" fillId="26" borderId="15" xfId="0" applyFont="1" applyFill="1" applyBorder="1" applyAlignment="1">
      <alignment horizontal="center" vertical="center"/>
    </xf>
    <xf numFmtId="165" fontId="14" fillId="2" borderId="15" xfId="0" applyNumberFormat="1" applyFont="1" applyFill="1" applyBorder="1" applyAlignment="1">
      <alignment horizontal="center" vertical="center"/>
    </xf>
    <xf numFmtId="165" fontId="11" fillId="13" borderId="15" xfId="0" applyNumberFormat="1" applyFont="1" applyFill="1" applyBorder="1" applyAlignment="1">
      <alignment horizontal="center" vertical="top"/>
    </xf>
    <xf numFmtId="165" fontId="12" fillId="13" borderId="15" xfId="0" applyNumberFormat="1" applyFont="1" applyFill="1" applyBorder="1" applyAlignment="1">
      <alignment horizontal="center" vertical="center"/>
    </xf>
    <xf numFmtId="0" fontId="17" fillId="2" borderId="19" xfId="0" applyFont="1" applyFill="1" applyBorder="1" applyAlignment="1">
      <alignment vertical="center"/>
    </xf>
    <xf numFmtId="0" fontId="17" fillId="2" borderId="16" xfId="0" applyFont="1" applyFill="1" applyBorder="1" applyAlignment="1">
      <alignment vertical="center"/>
    </xf>
    <xf numFmtId="0" fontId="14" fillId="2" borderId="20" xfId="0" applyFont="1" applyFill="1" applyBorder="1" applyAlignment="1">
      <alignment horizontal="center" vertical="center" wrapText="1"/>
    </xf>
    <xf numFmtId="0" fontId="38" fillId="14" borderId="15" xfId="0" applyFont="1" applyFill="1" applyBorder="1" applyAlignment="1">
      <alignment horizontal="center" vertical="center" wrapText="1"/>
    </xf>
    <xf numFmtId="0" fontId="35" fillId="0" borderId="15" xfId="0" applyFont="1" applyBorder="1" applyAlignment="1">
      <alignment horizontal="center" vertical="center" wrapText="1"/>
    </xf>
    <xf numFmtId="0" fontId="29" fillId="0" borderId="15" xfId="46" applyFont="1" applyFill="1" applyBorder="1" applyAlignment="1">
      <alignment horizontal="left" vertical="center" wrapText="1"/>
    </xf>
    <xf numFmtId="0" fontId="14" fillId="0" borderId="15" xfId="0" applyFont="1" applyBorder="1" applyAlignment="1" applyProtection="1">
      <alignment horizontal="center" vertical="center"/>
      <protection locked="0"/>
    </xf>
    <xf numFmtId="165" fontId="14" fillId="2" borderId="15" xfId="0" applyNumberFormat="1" applyFont="1" applyFill="1" applyBorder="1" applyAlignment="1" applyProtection="1">
      <alignment horizontal="center" vertical="top"/>
      <protection locked="0"/>
    </xf>
    <xf numFmtId="165" fontId="14" fillId="16" borderId="15" xfId="0" applyNumberFormat="1" applyFont="1" applyFill="1" applyBorder="1" applyAlignment="1" applyProtection="1">
      <alignment horizontal="center" vertical="top"/>
      <protection locked="0"/>
    </xf>
    <xf numFmtId="165" fontId="14" fillId="15" borderId="15" xfId="0" applyNumberFormat="1" applyFont="1" applyFill="1" applyBorder="1" applyAlignment="1" applyProtection="1">
      <alignment horizontal="center" vertical="top"/>
      <protection locked="0"/>
    </xf>
    <xf numFmtId="165" fontId="14" fillId="19" borderId="15" xfId="0" applyNumberFormat="1" applyFont="1" applyFill="1" applyBorder="1" applyAlignment="1">
      <alignment horizontal="center" vertical="top"/>
    </xf>
    <xf numFmtId="165" fontId="14" fillId="21" borderId="15" xfId="0" applyNumberFormat="1" applyFont="1" applyFill="1" applyBorder="1" applyAlignment="1">
      <alignment horizontal="center" vertical="top"/>
    </xf>
    <xf numFmtId="165" fontId="29" fillId="22" borderId="15" xfId="0" applyNumberFormat="1" applyFont="1" applyFill="1" applyBorder="1" applyAlignment="1">
      <alignment horizontal="center" vertical="top"/>
    </xf>
    <xf numFmtId="0" fontId="14" fillId="2" borderId="15" xfId="0" applyFont="1" applyFill="1" applyBorder="1" applyAlignment="1" applyProtection="1">
      <alignment horizontal="center" vertical="center"/>
      <protection locked="0"/>
    </xf>
    <xf numFmtId="165" fontId="14" fillId="18" borderId="15" xfId="0" applyNumberFormat="1" applyFont="1" applyFill="1" applyBorder="1" applyAlignment="1" applyProtection="1">
      <alignment horizontal="center" vertical="top"/>
      <protection locked="0"/>
    </xf>
    <xf numFmtId="165" fontId="14" fillId="18" borderId="15" xfId="0" applyNumberFormat="1" applyFont="1" applyFill="1" applyBorder="1" applyAlignment="1">
      <alignment horizontal="center" vertical="top"/>
    </xf>
    <xf numFmtId="165" fontId="29" fillId="20" borderId="15" xfId="0" applyNumberFormat="1" applyFont="1" applyFill="1" applyBorder="1" applyAlignment="1">
      <alignment horizontal="center" vertical="top"/>
    </xf>
    <xf numFmtId="165" fontId="14" fillId="17" borderId="15" xfId="0" applyNumberFormat="1" applyFont="1" applyFill="1" applyBorder="1" applyAlignment="1" applyProtection="1">
      <alignment horizontal="center" vertical="top"/>
      <protection locked="0"/>
    </xf>
    <xf numFmtId="165" fontId="14" fillId="17" borderId="15" xfId="0" applyNumberFormat="1" applyFont="1" applyFill="1" applyBorder="1" applyAlignment="1">
      <alignment horizontal="center" vertical="top"/>
    </xf>
    <xf numFmtId="165" fontId="29" fillId="24" borderId="15" xfId="0" applyNumberFormat="1" applyFont="1" applyFill="1" applyBorder="1" applyAlignment="1">
      <alignment horizontal="center" vertical="top"/>
    </xf>
    <xf numFmtId="165" fontId="14" fillId="16" borderId="15" xfId="0" applyNumberFormat="1" applyFont="1" applyFill="1" applyBorder="1" applyAlignment="1">
      <alignment horizontal="center" vertical="top"/>
    </xf>
    <xf numFmtId="165" fontId="29" fillId="23" borderId="15" xfId="0" applyNumberFormat="1" applyFont="1" applyFill="1" applyBorder="1" applyAlignment="1">
      <alignment horizontal="center" vertical="top"/>
    </xf>
    <xf numFmtId="165" fontId="14" fillId="2" borderId="15" xfId="0" applyNumberFormat="1" applyFont="1" applyFill="1" applyBorder="1" applyAlignment="1">
      <alignment horizontal="center" vertical="top"/>
    </xf>
    <xf numFmtId="165" fontId="14" fillId="3" borderId="15" xfId="0" applyNumberFormat="1" applyFont="1" applyFill="1" applyBorder="1" applyAlignment="1">
      <alignment horizontal="center" vertical="top"/>
    </xf>
    <xf numFmtId="165" fontId="29" fillId="3" borderId="15" xfId="0" applyNumberFormat="1" applyFont="1" applyFill="1" applyBorder="1" applyAlignment="1">
      <alignment horizontal="center" vertical="top"/>
    </xf>
    <xf numFmtId="0" fontId="14" fillId="0" borderId="15" xfId="0" applyFont="1" applyBorder="1" applyProtection="1">
      <protection locked="0"/>
    </xf>
    <xf numFmtId="165" fontId="14" fillId="15" borderId="15" xfId="0" applyNumberFormat="1" applyFont="1" applyFill="1" applyBorder="1" applyAlignment="1">
      <alignment horizontal="center" vertical="top"/>
    </xf>
    <xf numFmtId="165" fontId="29" fillId="25" borderId="15" xfId="0" applyNumberFormat="1" applyFont="1" applyFill="1" applyBorder="1" applyAlignment="1">
      <alignment horizontal="center" vertical="top"/>
    </xf>
    <xf numFmtId="0" fontId="14" fillId="0" borderId="15" xfId="0" applyFont="1" applyBorder="1" applyAlignment="1">
      <alignment vertical="center" wrapText="1"/>
    </xf>
    <xf numFmtId="0" fontId="14" fillId="0" borderId="15" xfId="0" applyFont="1" applyBorder="1" applyAlignment="1">
      <alignment horizontal="center" vertical="center"/>
    </xf>
    <xf numFmtId="165" fontId="14" fillId="25" borderId="15" xfId="0" applyNumberFormat="1" applyFont="1" applyFill="1" applyBorder="1" applyAlignment="1">
      <alignment horizontal="center" vertical="top"/>
    </xf>
    <xf numFmtId="0" fontId="12" fillId="0" borderId="15" xfId="0" applyFont="1" applyBorder="1" applyAlignment="1">
      <alignment horizontal="center" vertical="center" wrapText="1"/>
    </xf>
    <xf numFmtId="0" fontId="10" fillId="2" borderId="19" xfId="0" applyFont="1" applyFill="1" applyBorder="1" applyAlignment="1">
      <alignment vertical="center"/>
    </xf>
    <xf numFmtId="0" fontId="10" fillId="2" borderId="16" xfId="0" applyFont="1" applyFill="1" applyBorder="1" applyAlignment="1">
      <alignment vertical="center"/>
    </xf>
    <xf numFmtId="0" fontId="37" fillId="0" borderId="15" xfId="0" applyFont="1" applyBorder="1" applyAlignment="1">
      <alignment horizontal="center" vertical="center" wrapText="1"/>
    </xf>
    <xf numFmtId="0" fontId="37" fillId="0" borderId="15" xfId="0" applyFont="1" applyBorder="1" applyAlignment="1">
      <alignment horizontal="center" vertical="center"/>
    </xf>
    <xf numFmtId="0" fontId="17" fillId="11" borderId="19" xfId="0" applyFont="1" applyFill="1" applyBorder="1" applyAlignment="1" applyProtection="1">
      <alignment horizontal="center" vertical="center" wrapText="1"/>
      <protection locked="0"/>
    </xf>
    <xf numFmtId="0" fontId="39" fillId="0" borderId="15" xfId="0" applyFont="1" applyBorder="1" applyAlignment="1">
      <alignment horizontal="center" vertical="center" wrapText="1"/>
    </xf>
    <xf numFmtId="0" fontId="39" fillId="0" borderId="15" xfId="0" applyFont="1" applyBorder="1" applyAlignment="1">
      <alignment horizontal="center" vertical="center"/>
    </xf>
    <xf numFmtId="0" fontId="36" fillId="26" borderId="15" xfId="0" applyFont="1" applyFill="1" applyBorder="1" applyAlignment="1">
      <alignment horizontal="center" vertical="center"/>
    </xf>
    <xf numFmtId="0" fontId="36" fillId="14" borderId="15" xfId="0" applyFont="1" applyFill="1" applyBorder="1" applyAlignment="1">
      <alignment horizontal="center" vertical="center"/>
    </xf>
    <xf numFmtId="0" fontId="10" fillId="0" borderId="15" xfId="0" applyFont="1" applyBorder="1" applyAlignment="1">
      <alignment horizontal="center" vertical="center" wrapText="1"/>
    </xf>
    <xf numFmtId="0" fontId="12" fillId="0" borderId="15" xfId="0" applyFont="1" applyBorder="1" applyAlignment="1">
      <alignment horizontal="left" vertical="center" wrapText="1"/>
    </xf>
    <xf numFmtId="0" fontId="6" fillId="0" borderId="15" xfId="0" applyFont="1" applyBorder="1" applyAlignment="1">
      <alignment horizontal="center" vertical="center" wrapText="1"/>
    </xf>
    <xf numFmtId="0" fontId="36" fillId="0" borderId="15" xfId="0" applyFont="1" applyBorder="1" applyAlignment="1">
      <alignment horizontal="center" vertical="center" wrapText="1"/>
    </xf>
    <xf numFmtId="0" fontId="36" fillId="26" borderId="15" xfId="0" applyFont="1" applyFill="1" applyBorder="1" applyAlignment="1">
      <alignment horizontal="center" vertical="center" wrapText="1"/>
    </xf>
    <xf numFmtId="0" fontId="12" fillId="0" borderId="15" xfId="0" applyFont="1" applyBorder="1" applyAlignment="1">
      <alignment horizontal="justify" vertical="center" wrapText="1"/>
    </xf>
    <xf numFmtId="1" fontId="12" fillId="26" borderId="15" xfId="0" applyNumberFormat="1" applyFont="1" applyFill="1" applyBorder="1" applyAlignment="1">
      <alignment horizontal="center" vertical="center"/>
    </xf>
    <xf numFmtId="2" fontId="12" fillId="26" borderId="15" xfId="0" applyNumberFormat="1" applyFont="1" applyFill="1" applyBorder="1" applyAlignment="1">
      <alignment horizontal="center" vertical="center"/>
    </xf>
    <xf numFmtId="0" fontId="10" fillId="0" borderId="15" xfId="0" applyFont="1" applyBorder="1" applyAlignment="1">
      <alignment horizontal="justify" vertical="center" wrapText="1"/>
    </xf>
    <xf numFmtId="1" fontId="10" fillId="0" borderId="15" xfId="0" applyNumberFormat="1" applyFont="1" applyBorder="1" applyAlignment="1">
      <alignment horizontal="center" vertical="center" wrapText="1"/>
    </xf>
    <xf numFmtId="2" fontId="10" fillId="0" borderId="15" xfId="0" applyNumberFormat="1" applyFont="1" applyBorder="1" applyAlignment="1">
      <alignment horizontal="center" vertical="center"/>
    </xf>
    <xf numFmtId="4" fontId="12" fillId="26" borderId="15" xfId="0" applyNumberFormat="1" applyFont="1" applyFill="1" applyBorder="1" applyAlignment="1">
      <alignment horizontal="center" vertical="center"/>
    </xf>
    <xf numFmtId="3" fontId="12" fillId="26" borderId="15" xfId="0" applyNumberFormat="1" applyFont="1" applyFill="1" applyBorder="1" applyAlignment="1">
      <alignment horizontal="center" vertical="center"/>
    </xf>
    <xf numFmtId="0" fontId="10" fillId="14" borderId="15" xfId="0" applyFont="1" applyFill="1" applyBorder="1" applyAlignment="1">
      <alignment horizontal="center" vertical="center" wrapText="1"/>
    </xf>
    <xf numFmtId="0" fontId="10" fillId="14" borderId="15" xfId="0" applyFont="1" applyFill="1" applyBorder="1" applyAlignment="1">
      <alignment horizontal="center" vertical="center" textRotation="90" wrapText="1"/>
    </xf>
    <xf numFmtId="0" fontId="10" fillId="15" borderId="15" xfId="0" applyFont="1" applyFill="1" applyBorder="1" applyAlignment="1">
      <alignment horizontal="center" vertical="center" textRotation="90" wrapText="1"/>
    </xf>
    <xf numFmtId="0" fontId="10" fillId="19" borderId="15" xfId="0" applyFont="1" applyFill="1" applyBorder="1" applyAlignment="1">
      <alignment horizontal="center" vertical="center" textRotation="90" wrapText="1"/>
    </xf>
    <xf numFmtId="0" fontId="10" fillId="16" borderId="15" xfId="0" applyFont="1" applyFill="1" applyBorder="1" applyAlignment="1">
      <alignment horizontal="center" vertical="center" textRotation="90" wrapText="1"/>
    </xf>
    <xf numFmtId="0" fontId="10" fillId="17" borderId="15" xfId="0" applyFont="1" applyFill="1" applyBorder="1" applyAlignment="1">
      <alignment horizontal="center" vertical="center" textRotation="90" wrapText="1"/>
    </xf>
    <xf numFmtId="0" fontId="10" fillId="18" borderId="15" xfId="0" applyFont="1" applyFill="1" applyBorder="1" applyAlignment="1">
      <alignment horizontal="center" vertical="center" textRotation="90" wrapText="1"/>
    </xf>
    <xf numFmtId="0" fontId="12" fillId="0" borderId="15" xfId="0" applyFont="1" applyBorder="1" applyAlignment="1">
      <alignment horizontal="left" vertical="center"/>
    </xf>
    <xf numFmtId="165" fontId="12" fillId="0" borderId="15" xfId="0" applyNumberFormat="1" applyFont="1" applyBorder="1" applyAlignment="1">
      <alignment horizontal="center" vertical="center" wrapText="1"/>
    </xf>
    <xf numFmtId="0" fontId="12" fillId="11" borderId="15" xfId="0" applyFont="1" applyFill="1" applyBorder="1" applyAlignment="1">
      <alignment horizontal="left" vertical="center" wrapText="1"/>
    </xf>
    <xf numFmtId="0" fontId="10" fillId="11" borderId="15" xfId="0" applyFont="1" applyFill="1" applyBorder="1" applyAlignment="1">
      <alignment horizontal="center" vertical="center" wrapText="1"/>
    </xf>
    <xf numFmtId="165" fontId="12" fillId="11" borderId="15" xfId="0" applyNumberFormat="1" applyFont="1" applyFill="1" applyBorder="1" applyAlignment="1">
      <alignment horizontal="center" vertical="center" wrapText="1"/>
    </xf>
    <xf numFmtId="0" fontId="10" fillId="14" borderId="15" xfId="0" applyFont="1" applyFill="1" applyBorder="1" applyAlignment="1">
      <alignment vertical="center" wrapText="1"/>
    </xf>
    <xf numFmtId="165" fontId="10" fillId="14" borderId="15" xfId="0" applyNumberFormat="1" applyFont="1" applyFill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/>
    </xf>
    <xf numFmtId="0" fontId="10" fillId="14" borderId="15" xfId="0" applyFont="1" applyFill="1" applyBorder="1" applyAlignment="1">
      <alignment vertical="center"/>
    </xf>
    <xf numFmtId="0" fontId="10" fillId="14" borderId="15" xfId="0" applyFont="1" applyFill="1" applyBorder="1" applyAlignment="1">
      <alignment horizontal="center" vertical="center"/>
    </xf>
    <xf numFmtId="165" fontId="10" fillId="14" borderId="15" xfId="0" applyNumberFormat="1" applyFont="1" applyFill="1" applyBorder="1" applyAlignment="1">
      <alignment horizontal="center" vertical="center"/>
    </xf>
    <xf numFmtId="0" fontId="12" fillId="0" borderId="15" xfId="0" applyFont="1" applyBorder="1" applyAlignment="1">
      <alignment horizontal="justify" vertical="top" wrapText="1"/>
    </xf>
    <xf numFmtId="0" fontId="10" fillId="11" borderId="19" xfId="0" applyFont="1" applyFill="1" applyBorder="1" applyAlignment="1">
      <alignment horizontal="center" vertical="center"/>
    </xf>
    <xf numFmtId="0" fontId="10" fillId="14" borderId="15" xfId="0" applyFont="1" applyFill="1" applyBorder="1" applyAlignment="1">
      <alignment horizontal="left" vertical="center"/>
    </xf>
    <xf numFmtId="0" fontId="10" fillId="16" borderId="15" xfId="0" applyFont="1" applyFill="1" applyBorder="1" applyAlignment="1">
      <alignment horizontal="center" vertical="center" wrapText="1"/>
    </xf>
    <xf numFmtId="0" fontId="3" fillId="2" borderId="15" xfId="0" applyFont="1" applyFill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11" fillId="0" borderId="11" xfId="0" applyFont="1" applyBorder="1"/>
    <xf numFmtId="0" fontId="12" fillId="0" borderId="11" xfId="0" applyFont="1" applyBorder="1" applyAlignment="1">
      <alignment vertical="center" wrapText="1"/>
    </xf>
    <xf numFmtId="0" fontId="11" fillId="0" borderId="11" xfId="0" applyFont="1" applyBorder="1" applyAlignment="1">
      <alignment horizontal="left"/>
    </xf>
    <xf numFmtId="0" fontId="53" fillId="0" borderId="11" xfId="0" applyFont="1" applyBorder="1" applyProtection="1">
      <protection locked="0"/>
    </xf>
    <xf numFmtId="0" fontId="10" fillId="2" borderId="11" xfId="0" applyFont="1" applyFill="1" applyBorder="1" applyAlignment="1">
      <alignment horizontal="left" vertical="center"/>
    </xf>
    <xf numFmtId="0" fontId="57" fillId="11" borderId="11" xfId="0" applyFont="1" applyFill="1" applyBorder="1" applyAlignment="1" applyProtection="1">
      <alignment vertical="center" wrapText="1"/>
      <protection locked="0"/>
    </xf>
    <xf numFmtId="0" fontId="10" fillId="11" borderId="11" xfId="0" applyFont="1" applyFill="1" applyBorder="1" applyAlignment="1" applyProtection="1">
      <alignment vertical="center" wrapText="1"/>
      <protection locked="0"/>
    </xf>
    <xf numFmtId="0" fontId="12" fillId="0" borderId="11" xfId="0" applyFont="1" applyBorder="1" applyAlignment="1" applyProtection="1">
      <alignment vertical="center"/>
      <protection locked="0"/>
    </xf>
    <xf numFmtId="0" fontId="10" fillId="2" borderId="11" xfId="0" applyFont="1" applyFill="1" applyBorder="1" applyAlignment="1">
      <alignment vertical="center"/>
    </xf>
    <xf numFmtId="0" fontId="10" fillId="2" borderId="11" xfId="0" applyFont="1" applyFill="1" applyBorder="1" applyAlignment="1">
      <alignment vertical="center" wrapText="1"/>
    </xf>
    <xf numFmtId="0" fontId="10" fillId="2" borderId="11" xfId="0" applyFont="1" applyFill="1" applyBorder="1" applyAlignment="1">
      <alignment horizontal="center" vertical="center"/>
    </xf>
    <xf numFmtId="0" fontId="10" fillId="0" borderId="11" xfId="0" applyFont="1" applyBorder="1" applyAlignment="1">
      <alignment horizontal="center" vertical="center" wrapText="1"/>
    </xf>
    <xf numFmtId="0" fontId="12" fillId="11" borderId="11" xfId="0" applyFont="1" applyFill="1" applyBorder="1" applyAlignment="1">
      <alignment horizontal="center" vertical="center" wrapText="1"/>
    </xf>
    <xf numFmtId="0" fontId="12" fillId="0" borderId="11" xfId="0" applyFont="1" applyBorder="1" applyAlignment="1">
      <alignment vertical="center"/>
    </xf>
    <xf numFmtId="165" fontId="42" fillId="3" borderId="11" xfId="0" applyNumberFormat="1" applyFont="1" applyFill="1" applyBorder="1" applyAlignment="1">
      <alignment horizontal="center" vertical="center"/>
    </xf>
    <xf numFmtId="0" fontId="42" fillId="0" borderId="11" xfId="0" applyFont="1" applyBorder="1" applyAlignment="1">
      <alignment horizontal="left" vertical="center" wrapText="1"/>
    </xf>
    <xf numFmtId="165" fontId="12" fillId="2" borderId="11" xfId="17" applyNumberFormat="1" applyFont="1" applyFill="1" applyBorder="1" applyAlignment="1">
      <alignment horizontal="center" vertical="center"/>
    </xf>
    <xf numFmtId="0" fontId="35" fillId="14" borderId="11" xfId="0" applyFont="1" applyFill="1" applyBorder="1" applyAlignment="1">
      <alignment horizontal="center" vertical="center" wrapText="1"/>
    </xf>
    <xf numFmtId="165" fontId="35" fillId="15" borderId="11" xfId="0" applyNumberFormat="1" applyFont="1" applyFill="1" applyBorder="1" applyAlignment="1" applyProtection="1">
      <alignment horizontal="left" vertical="center"/>
      <protection locked="0"/>
    </xf>
    <xf numFmtId="0" fontId="35" fillId="0" borderId="11" xfId="0" applyFont="1" applyBorder="1" applyAlignment="1">
      <alignment horizontal="center" vertical="center"/>
    </xf>
    <xf numFmtId="0" fontId="35" fillId="19" borderId="11" xfId="0" applyFont="1" applyFill="1" applyBorder="1" applyAlignment="1">
      <alignment horizontal="left" vertical="center" wrapText="1"/>
    </xf>
    <xf numFmtId="0" fontId="35" fillId="0" borderId="11" xfId="0" applyFont="1" applyBorder="1" applyAlignment="1">
      <alignment horizontal="center" vertical="center" wrapText="1"/>
    </xf>
    <xf numFmtId="0" fontId="42" fillId="0" borderId="11" xfId="0" applyFont="1" applyBorder="1" applyAlignment="1">
      <alignment horizontal="center" vertical="center"/>
    </xf>
    <xf numFmtId="0" fontId="42" fillId="0" borderId="11" xfId="0" applyFont="1" applyBorder="1" applyAlignment="1">
      <alignment vertical="center"/>
    </xf>
    <xf numFmtId="165" fontId="42" fillId="2" borderId="11" xfId="17" applyNumberFormat="1" applyFont="1" applyFill="1" applyBorder="1" applyAlignment="1">
      <alignment horizontal="center" vertical="center"/>
    </xf>
    <xf numFmtId="0" fontId="35" fillId="16" borderId="11" xfId="0" applyFont="1" applyFill="1" applyBorder="1" applyAlignment="1">
      <alignment horizontal="left" vertical="center" wrapText="1"/>
    </xf>
    <xf numFmtId="0" fontId="35" fillId="17" borderId="11" xfId="0" applyFont="1" applyFill="1" applyBorder="1" applyAlignment="1">
      <alignment horizontal="left" vertical="center" wrapText="1"/>
    </xf>
    <xf numFmtId="0" fontId="35" fillId="18" borderId="11" xfId="0" applyFont="1" applyFill="1" applyBorder="1" applyAlignment="1">
      <alignment horizontal="left" vertical="center" wrapText="1"/>
    </xf>
    <xf numFmtId="0" fontId="35" fillId="26" borderId="11" xfId="0" applyFont="1" applyFill="1" applyBorder="1" applyAlignment="1">
      <alignment horizontal="left" vertical="center" wrapText="1"/>
    </xf>
    <xf numFmtId="0" fontId="35" fillId="26" borderId="11" xfId="0" applyFont="1" applyFill="1" applyBorder="1" applyAlignment="1">
      <alignment horizontal="center" vertical="center"/>
    </xf>
    <xf numFmtId="0" fontId="35" fillId="14" borderId="11" xfId="0" applyFont="1" applyFill="1" applyBorder="1" applyAlignment="1">
      <alignment horizontal="left" vertical="center" wrapText="1"/>
    </xf>
    <xf numFmtId="0" fontId="35" fillId="14" borderId="11" xfId="0" applyFont="1" applyFill="1" applyBorder="1" applyAlignment="1">
      <alignment horizontal="center" vertical="center"/>
    </xf>
    <xf numFmtId="0" fontId="10" fillId="0" borderId="0" xfId="0" applyFont="1" applyAlignment="1">
      <alignment vertical="center" wrapText="1"/>
    </xf>
    <xf numFmtId="0" fontId="12" fillId="0" borderId="0" xfId="0" applyFont="1" applyAlignment="1">
      <alignment vertical="center" wrapText="1"/>
    </xf>
    <xf numFmtId="0" fontId="53" fillId="0" borderId="0" xfId="0" applyFont="1"/>
    <xf numFmtId="0" fontId="53" fillId="0" borderId="0" xfId="0" applyFont="1" applyProtection="1">
      <protection locked="0"/>
    </xf>
    <xf numFmtId="0" fontId="12" fillId="0" borderId="21" xfId="0" applyFont="1" applyBorder="1" applyAlignment="1">
      <alignment horizontal="center" vertical="center" wrapText="1"/>
    </xf>
    <xf numFmtId="0" fontId="10" fillId="0" borderId="21" xfId="0" applyFont="1" applyBorder="1" applyAlignment="1" applyProtection="1">
      <alignment horizontal="center" vertical="center"/>
      <protection locked="0"/>
    </xf>
    <xf numFmtId="0" fontId="11" fillId="0" borderId="13" xfId="0" applyFont="1" applyBorder="1"/>
    <xf numFmtId="0" fontId="11" fillId="0" borderId="13" xfId="0" applyFont="1" applyBorder="1" applyAlignment="1">
      <alignment horizontal="left"/>
    </xf>
    <xf numFmtId="0" fontId="53" fillId="0" borderId="13" xfId="0" applyFont="1" applyBorder="1" applyProtection="1">
      <protection locked="0"/>
    </xf>
    <xf numFmtId="0" fontId="57" fillId="11" borderId="14" xfId="0" applyFont="1" applyFill="1" applyBorder="1" applyAlignment="1" applyProtection="1">
      <alignment horizontal="center" vertical="center"/>
      <protection locked="0"/>
    </xf>
    <xf numFmtId="0" fontId="10" fillId="11" borderId="14" xfId="0" applyFont="1" applyFill="1" applyBorder="1" applyAlignment="1" applyProtection="1">
      <alignment vertical="center" wrapText="1"/>
      <protection locked="0"/>
    </xf>
    <xf numFmtId="0" fontId="12" fillId="0" borderId="14" xfId="0" applyFont="1" applyBorder="1" applyAlignment="1" applyProtection="1">
      <alignment vertical="center"/>
      <protection locked="0"/>
    </xf>
    <xf numFmtId="0" fontId="57" fillId="11" borderId="22" xfId="0" applyFont="1" applyFill="1" applyBorder="1" applyAlignment="1" applyProtection="1">
      <alignment vertical="center" wrapText="1"/>
      <protection locked="0"/>
    </xf>
    <xf numFmtId="0" fontId="12" fillId="0" borderId="23" xfId="0" applyFont="1" applyBorder="1" applyAlignment="1" applyProtection="1">
      <alignment vertical="center"/>
      <protection locked="0"/>
    </xf>
    <xf numFmtId="0" fontId="11" fillId="0" borderId="11" xfId="0" applyFont="1" applyBorder="1" applyAlignment="1">
      <alignment vertical="top"/>
    </xf>
    <xf numFmtId="0" fontId="15" fillId="0" borderId="25" xfId="0" applyFont="1" applyBorder="1" applyAlignment="1">
      <alignment vertical="center" wrapText="1"/>
    </xf>
    <xf numFmtId="0" fontId="5" fillId="0" borderId="15" xfId="0" applyFont="1" applyBorder="1"/>
    <xf numFmtId="0" fontId="42" fillId="0" borderId="11" xfId="0" applyFont="1" applyBorder="1" applyAlignment="1">
      <alignment vertical="center" wrapText="1"/>
    </xf>
    <xf numFmtId="0" fontId="15" fillId="0" borderId="0" xfId="0" applyFont="1" applyAlignment="1">
      <alignment vertical="center" wrapText="1"/>
    </xf>
    <xf numFmtId="0" fontId="16" fillId="0" borderId="0" xfId="0" applyFont="1" applyAlignment="1">
      <alignment vertical="center" wrapText="1"/>
    </xf>
    <xf numFmtId="0" fontId="14" fillId="2" borderId="15" xfId="0" applyFont="1" applyFill="1" applyBorder="1" applyAlignment="1">
      <alignment horizontal="center" vertical="center" wrapText="1"/>
    </xf>
    <xf numFmtId="0" fontId="14" fillId="0" borderId="15" xfId="0" applyFont="1" applyBorder="1" applyAlignment="1">
      <alignment horizontal="center" vertical="center" wrapText="1"/>
    </xf>
    <xf numFmtId="0" fontId="19" fillId="11" borderId="0" xfId="0" applyFont="1" applyFill="1" applyAlignment="1" applyProtection="1">
      <alignment vertical="center" wrapText="1"/>
      <protection locked="0"/>
    </xf>
    <xf numFmtId="0" fontId="17" fillId="2" borderId="19" xfId="0" applyFont="1" applyFill="1" applyBorder="1" applyAlignment="1">
      <alignment vertical="center" wrapText="1"/>
    </xf>
    <xf numFmtId="0" fontId="42" fillId="0" borderId="0" xfId="0" applyFont="1" applyAlignment="1">
      <alignment horizontal="left" vertical="center" wrapText="1"/>
    </xf>
    <xf numFmtId="0" fontId="42" fillId="0" borderId="0" xfId="0" applyFont="1" applyAlignment="1">
      <alignment horizontal="left" wrapText="1"/>
    </xf>
    <xf numFmtId="0" fontId="17" fillId="2" borderId="19" xfId="0" applyFont="1" applyFill="1" applyBorder="1" applyAlignment="1">
      <alignment horizontal="left" vertical="center" wrapText="1"/>
    </xf>
    <xf numFmtId="0" fontId="48" fillId="0" borderId="0" xfId="0" applyFont="1" applyAlignment="1">
      <alignment horizontal="left" wrapText="1"/>
    </xf>
    <xf numFmtId="0" fontId="5" fillId="0" borderId="0" xfId="0" applyFont="1" applyAlignment="1">
      <alignment horizontal="left" wrapText="1"/>
    </xf>
    <xf numFmtId="0" fontId="42" fillId="0" borderId="11" xfId="0" applyFont="1" applyBorder="1" applyAlignment="1">
      <alignment vertical="center" wrapText="1"/>
    </xf>
    <xf numFmtId="0" fontId="15" fillId="0" borderId="0" xfId="0" applyFont="1" applyAlignment="1">
      <alignment vertical="center" wrapText="1"/>
    </xf>
    <xf numFmtId="0" fontId="15" fillId="0" borderId="0" xfId="0" applyFont="1" applyBorder="1" applyAlignment="1">
      <alignment vertical="center" wrapText="1"/>
    </xf>
    <xf numFmtId="0" fontId="59" fillId="0" borderId="0" xfId="0" applyFont="1" applyBorder="1" applyAlignment="1" applyProtection="1">
      <alignment vertical="center"/>
      <protection locked="0"/>
    </xf>
    <xf numFmtId="0" fontId="12" fillId="0" borderId="15" xfId="0" applyFont="1" applyBorder="1" applyAlignment="1">
      <alignment vertical="center" wrapText="1"/>
    </xf>
    <xf numFmtId="165" fontId="12" fillId="2" borderId="26" xfId="0" applyNumberFormat="1" applyFont="1" applyFill="1" applyBorder="1" applyAlignment="1" applyProtection="1">
      <alignment horizontal="center" vertical="top"/>
      <protection locked="0"/>
    </xf>
    <xf numFmtId="165" fontId="7" fillId="2" borderId="15" xfId="50" applyNumberFormat="1" applyFont="1" applyFill="1" applyBorder="1" applyAlignment="1" applyProtection="1">
      <alignment horizontal="center" vertical="top"/>
      <protection locked="0"/>
    </xf>
    <xf numFmtId="0" fontId="1" fillId="0" borderId="15" xfId="50" applyBorder="1"/>
    <xf numFmtId="0" fontId="42" fillId="0" borderId="15" xfId="0" applyFont="1" applyFill="1" applyBorder="1" applyAlignment="1" applyProtection="1">
      <alignment horizontal="center" vertical="center"/>
      <protection locked="0"/>
    </xf>
    <xf numFmtId="165" fontId="12" fillId="2" borderId="15" xfId="17" applyNumberFormat="1" applyFont="1" applyFill="1" applyBorder="1" applyAlignment="1" applyProtection="1">
      <alignment horizontal="center" vertical="center" wrapText="1"/>
      <protection locked="0"/>
    </xf>
    <xf numFmtId="0" fontId="42" fillId="0" borderId="15" xfId="0" applyFont="1" applyFill="1" applyBorder="1" applyAlignment="1">
      <alignment horizontal="left" vertical="center" wrapText="1"/>
    </xf>
    <xf numFmtId="1" fontId="12" fillId="0" borderId="15" xfId="0" applyNumberFormat="1" applyFont="1" applyFill="1" applyBorder="1" applyAlignment="1">
      <alignment horizontal="center" vertical="center"/>
    </xf>
    <xf numFmtId="1" fontId="10" fillId="0" borderId="15" xfId="0" applyNumberFormat="1" applyFont="1" applyFill="1" applyBorder="1" applyAlignment="1">
      <alignment horizontal="center" vertical="center" wrapText="1"/>
    </xf>
    <xf numFmtId="165" fontId="12" fillId="2" borderId="15" xfId="0" applyNumberFormat="1" applyFont="1" applyFill="1" applyBorder="1" applyAlignment="1" applyProtection="1">
      <alignment horizontal="center" vertical="center"/>
      <protection locked="0"/>
    </xf>
    <xf numFmtId="0" fontId="34" fillId="14" borderId="15" xfId="0" applyFont="1" applyFill="1" applyBorder="1" applyAlignment="1">
      <alignment horizontal="center" vertical="center" wrapText="1"/>
    </xf>
    <xf numFmtId="0" fontId="60" fillId="0" borderId="15" xfId="17" applyFont="1" applyBorder="1" applyAlignment="1">
      <alignment horizontal="left" vertical="center" wrapText="1"/>
    </xf>
    <xf numFmtId="0" fontId="61" fillId="28" borderId="28" xfId="0" applyFont="1" applyFill="1" applyBorder="1" applyAlignment="1">
      <alignment horizontal="center" vertical="center"/>
    </xf>
    <xf numFmtId="165" fontId="12" fillId="2" borderId="15" xfId="17" applyNumberFormat="1" applyFont="1" applyFill="1" applyBorder="1" applyAlignment="1">
      <alignment horizontal="center" vertical="center"/>
    </xf>
    <xf numFmtId="0" fontId="61" fillId="29" borderId="29" xfId="0" applyFont="1" applyFill="1" applyBorder="1" applyAlignment="1">
      <alignment horizontal="center" vertical="center"/>
    </xf>
    <xf numFmtId="165" fontId="42" fillId="3" borderId="26" xfId="0" applyNumberFormat="1" applyFont="1" applyFill="1" applyBorder="1" applyAlignment="1">
      <alignment horizontal="center" vertical="center"/>
    </xf>
    <xf numFmtId="0" fontId="60" fillId="11" borderId="15" xfId="17" applyFont="1" applyFill="1" applyBorder="1" applyAlignment="1">
      <alignment horizontal="left" vertical="center" wrapText="1"/>
    </xf>
    <xf numFmtId="0" fontId="61" fillId="28" borderId="30" xfId="0" applyFont="1" applyFill="1" applyBorder="1" applyAlignment="1">
      <alignment horizontal="center" vertical="center"/>
    </xf>
    <xf numFmtId="0" fontId="61" fillId="29" borderId="31" xfId="0" applyFont="1" applyFill="1" applyBorder="1" applyAlignment="1">
      <alignment horizontal="center" vertical="center"/>
    </xf>
    <xf numFmtId="0" fontId="61" fillId="0" borderId="30" xfId="0" applyFont="1" applyBorder="1" applyAlignment="1">
      <alignment horizontal="center" vertical="center"/>
    </xf>
    <xf numFmtId="0" fontId="34" fillId="14" borderId="15" xfId="0" applyFont="1" applyFill="1" applyBorder="1" applyAlignment="1">
      <alignment horizontal="left" vertical="center" wrapText="1"/>
    </xf>
    <xf numFmtId="165" fontId="35" fillId="15" borderId="15" xfId="0" applyNumberFormat="1" applyFont="1" applyFill="1" applyBorder="1" applyAlignment="1" applyProtection="1">
      <alignment vertical="center"/>
      <protection locked="0"/>
    </xf>
    <xf numFmtId="0" fontId="35" fillId="19" borderId="15" xfId="0" applyFont="1" applyFill="1" applyBorder="1" applyAlignment="1">
      <alignment vertical="center" wrapText="1"/>
    </xf>
    <xf numFmtId="0" fontId="35" fillId="16" borderId="15" xfId="0" applyFont="1" applyFill="1" applyBorder="1" applyAlignment="1">
      <alignment vertical="center" wrapText="1"/>
    </xf>
    <xf numFmtId="0" fontId="35" fillId="17" borderId="15" xfId="0" applyFont="1" applyFill="1" applyBorder="1" applyAlignment="1">
      <alignment vertical="center" wrapText="1"/>
    </xf>
    <xf numFmtId="0" fontId="35" fillId="18" borderId="15" xfId="0" applyFont="1" applyFill="1" applyBorder="1" applyAlignment="1">
      <alignment vertical="center" wrapText="1"/>
    </xf>
    <xf numFmtId="0" fontId="42" fillId="11" borderId="17" xfId="46" applyFont="1" applyFill="1" applyBorder="1" applyAlignment="1">
      <alignment horizontal="left" vertical="center" wrapText="1"/>
    </xf>
    <xf numFmtId="0" fontId="42" fillId="11" borderId="16" xfId="0" applyFont="1" applyFill="1" applyBorder="1" applyAlignment="1" applyProtection="1">
      <alignment horizontal="center" vertical="center"/>
      <protection locked="0"/>
    </xf>
    <xf numFmtId="0" fontId="42" fillId="0" borderId="20" xfId="46" applyFont="1" applyFill="1" applyBorder="1" applyAlignment="1">
      <alignment horizontal="left" vertical="center" wrapText="1"/>
    </xf>
    <xf numFmtId="0" fontId="42" fillId="0" borderId="7" xfId="46" applyFont="1" applyFill="1" applyBorder="1" applyAlignment="1">
      <alignment horizontal="left" vertical="center" wrapText="1"/>
    </xf>
    <xf numFmtId="0" fontId="58" fillId="0" borderId="15" xfId="0" applyFont="1" applyBorder="1" applyAlignment="1">
      <alignment vertical="center" wrapText="1"/>
    </xf>
    <xf numFmtId="0" fontId="42" fillId="0" borderId="10" xfId="0" applyFont="1" applyBorder="1" applyAlignment="1">
      <alignment vertical="center" wrapText="1"/>
    </xf>
    <xf numFmtId="0" fontId="42" fillId="0" borderId="0" xfId="0" applyFont="1" applyAlignment="1">
      <alignment vertical="center" wrapText="1"/>
    </xf>
    <xf numFmtId="0" fontId="15" fillId="0" borderId="0" xfId="0" applyFont="1" applyAlignment="1">
      <alignment vertical="center" wrapText="1"/>
    </xf>
    <xf numFmtId="0" fontId="17" fillId="2" borderId="15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left" vertical="center"/>
    </xf>
    <xf numFmtId="0" fontId="17" fillId="0" borderId="15" xfId="0" applyFont="1" applyBorder="1" applyAlignment="1">
      <alignment horizontal="center" vertical="center" wrapText="1"/>
    </xf>
    <xf numFmtId="0" fontId="6" fillId="2" borderId="20" xfId="0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horizontal="center" vertical="center" wrapText="1"/>
    </xf>
    <xf numFmtId="0" fontId="14" fillId="11" borderId="15" xfId="0" applyFont="1" applyFill="1" applyBorder="1" applyAlignment="1">
      <alignment horizontal="center" vertical="center" wrapText="1"/>
    </xf>
    <xf numFmtId="0" fontId="17" fillId="6" borderId="15" xfId="0" applyFont="1" applyFill="1" applyBorder="1" applyAlignment="1" applyProtection="1">
      <alignment horizontal="center" vertical="center" wrapText="1"/>
      <protection locked="0"/>
    </xf>
    <xf numFmtId="0" fontId="30" fillId="7" borderId="15" xfId="0" applyFont="1" applyFill="1" applyBorder="1" applyAlignment="1" applyProtection="1">
      <alignment horizontal="center" vertical="center" wrapText="1"/>
      <protection locked="0"/>
    </xf>
    <xf numFmtId="0" fontId="17" fillId="27" borderId="15" xfId="0" applyFont="1" applyFill="1" applyBorder="1" applyAlignment="1" applyProtection="1">
      <alignment horizontal="center" vertical="center" wrapText="1"/>
      <protection locked="0"/>
    </xf>
    <xf numFmtId="0" fontId="17" fillId="2" borderId="15" xfId="0" applyFont="1" applyFill="1" applyBorder="1" applyAlignment="1">
      <alignment horizontal="center" vertical="center"/>
    </xf>
    <xf numFmtId="0" fontId="20" fillId="2" borderId="15" xfId="0" applyFont="1" applyFill="1" applyBorder="1" applyAlignment="1">
      <alignment horizontal="center" vertical="center" wrapText="1"/>
    </xf>
    <xf numFmtId="0" fontId="20" fillId="0" borderId="15" xfId="0" applyFont="1" applyBorder="1" applyAlignment="1">
      <alignment horizontal="center" vertical="center" wrapText="1"/>
    </xf>
    <xf numFmtId="0" fontId="17" fillId="5" borderId="15" xfId="0" applyFont="1" applyFill="1" applyBorder="1" applyAlignment="1" applyProtection="1">
      <alignment horizontal="center" vertical="center" wrapText="1"/>
      <protection locked="0"/>
    </xf>
    <xf numFmtId="0" fontId="17" fillId="11" borderId="15" xfId="0" applyFont="1" applyFill="1" applyBorder="1" applyAlignment="1" applyProtection="1">
      <alignment horizontal="center" vertical="center" wrapText="1"/>
      <protection locked="0"/>
    </xf>
    <xf numFmtId="0" fontId="16" fillId="0" borderId="0" xfId="0" applyFont="1" applyAlignment="1">
      <alignment vertical="center" wrapText="1"/>
    </xf>
    <xf numFmtId="0" fontId="15" fillId="2" borderId="17" xfId="0" applyFont="1" applyFill="1" applyBorder="1" applyAlignment="1">
      <alignment horizontal="left" vertical="center"/>
    </xf>
    <xf numFmtId="0" fontId="15" fillId="2" borderId="19" xfId="0" applyFont="1" applyFill="1" applyBorder="1" applyAlignment="1">
      <alignment horizontal="left" vertical="center"/>
    </xf>
    <xf numFmtId="0" fontId="49" fillId="0" borderId="10" xfId="0" applyFont="1" applyBorder="1" applyAlignment="1">
      <alignment vertical="center" wrapText="1"/>
    </xf>
    <xf numFmtId="0" fontId="49" fillId="0" borderId="0" xfId="0" applyFont="1" applyAlignment="1">
      <alignment vertical="center" wrapText="1"/>
    </xf>
    <xf numFmtId="0" fontId="3" fillId="2" borderId="15" xfId="0" applyFont="1" applyFill="1" applyBorder="1" applyAlignment="1">
      <alignment horizontal="center" vertical="center" wrapText="1"/>
    </xf>
    <xf numFmtId="0" fontId="17" fillId="8" borderId="15" xfId="0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Alignment="1">
      <alignment horizontal="justify" vertical="center" wrapText="1"/>
    </xf>
    <xf numFmtId="0" fontId="42" fillId="0" borderId="0" xfId="0" applyFont="1" applyBorder="1" applyAlignment="1">
      <alignment horizontal="center" vertical="center"/>
    </xf>
    <xf numFmtId="0" fontId="14" fillId="2" borderId="15" xfId="0" applyFont="1" applyFill="1" applyBorder="1" applyAlignment="1">
      <alignment horizontal="center" vertical="center" wrapText="1"/>
    </xf>
    <xf numFmtId="0" fontId="14" fillId="0" borderId="15" xfId="0" applyFont="1" applyBorder="1" applyAlignment="1">
      <alignment horizontal="center" vertical="center" wrapText="1"/>
    </xf>
    <xf numFmtId="0" fontId="17" fillId="2" borderId="20" xfId="0" applyFont="1" applyFill="1" applyBorder="1" applyAlignment="1">
      <alignment horizontal="center" vertical="center" wrapText="1"/>
    </xf>
    <xf numFmtId="0" fontId="17" fillId="2" borderId="7" xfId="0" applyFont="1" applyFill="1" applyBorder="1" applyAlignment="1">
      <alignment horizontal="center" vertical="center" wrapText="1"/>
    </xf>
    <xf numFmtId="0" fontId="17" fillId="4" borderId="15" xfId="0" applyFont="1" applyFill="1" applyBorder="1" applyAlignment="1" applyProtection="1">
      <alignment horizontal="center" vertical="center" wrapText="1"/>
      <protection locked="0"/>
    </xf>
    <xf numFmtId="0" fontId="49" fillId="0" borderId="0" xfId="0" applyFont="1" applyBorder="1" applyAlignment="1">
      <alignment vertical="center" wrapText="1"/>
    </xf>
    <xf numFmtId="43" fontId="42" fillId="0" borderId="10" xfId="47" applyFont="1" applyBorder="1" applyAlignment="1">
      <alignment vertical="center" wrapText="1"/>
    </xf>
    <xf numFmtId="43" fontId="42" fillId="0" borderId="0" xfId="47" applyFont="1" applyBorder="1" applyAlignment="1">
      <alignment vertical="center" wrapText="1"/>
    </xf>
    <xf numFmtId="0" fontId="42" fillId="0" borderId="0" xfId="0" applyFont="1" applyBorder="1" applyAlignment="1">
      <alignment vertical="center" wrapText="1"/>
    </xf>
    <xf numFmtId="0" fontId="30" fillId="7" borderId="20" xfId="0" applyFont="1" applyFill="1" applyBorder="1" applyAlignment="1" applyProtection="1">
      <alignment horizontal="center" vertical="center" wrapText="1"/>
      <protection locked="0"/>
    </xf>
    <xf numFmtId="0" fontId="30" fillId="7" borderId="7" xfId="0" applyFont="1" applyFill="1" applyBorder="1" applyAlignment="1" applyProtection="1">
      <alignment horizontal="center" vertical="center" wrapText="1"/>
      <protection locked="0"/>
    </xf>
    <xf numFmtId="0" fontId="17" fillId="11" borderId="27" xfId="0" applyFont="1" applyFill="1" applyBorder="1" applyAlignment="1" applyProtection="1">
      <alignment horizontal="center" vertical="center" wrapText="1"/>
      <protection locked="0"/>
    </xf>
    <xf numFmtId="0" fontId="17" fillId="11" borderId="25" xfId="0" applyFont="1" applyFill="1" applyBorder="1" applyAlignment="1" applyProtection="1">
      <alignment horizontal="center" vertical="center" wrapText="1"/>
      <protection locked="0"/>
    </xf>
    <xf numFmtId="0" fontId="17" fillId="11" borderId="24" xfId="0" applyFont="1" applyFill="1" applyBorder="1" applyAlignment="1" applyProtection="1">
      <alignment horizontal="center" vertical="center" wrapText="1"/>
      <protection locked="0"/>
    </xf>
    <xf numFmtId="0" fontId="17" fillId="11" borderId="6" xfId="0" applyFont="1" applyFill="1" applyBorder="1" applyAlignment="1" applyProtection="1">
      <alignment horizontal="center" vertical="center" wrapText="1"/>
      <protection locked="0"/>
    </xf>
    <xf numFmtId="0" fontId="17" fillId="11" borderId="1" xfId="0" applyFont="1" applyFill="1" applyBorder="1" applyAlignment="1" applyProtection="1">
      <alignment horizontal="center" vertical="center" wrapText="1"/>
      <protection locked="0"/>
    </xf>
    <xf numFmtId="0" fontId="17" fillId="11" borderId="12" xfId="0" applyFont="1" applyFill="1" applyBorder="1" applyAlignment="1" applyProtection="1">
      <alignment horizontal="center" vertical="center" wrapText="1"/>
      <protection locked="0"/>
    </xf>
    <xf numFmtId="0" fontId="17" fillId="4" borderId="27" xfId="0" applyFont="1" applyFill="1" applyBorder="1" applyAlignment="1" applyProtection="1">
      <alignment horizontal="center" vertical="center" wrapText="1"/>
      <protection locked="0"/>
    </xf>
    <xf numFmtId="0" fontId="17" fillId="4" borderId="25" xfId="0" applyFont="1" applyFill="1" applyBorder="1" applyAlignment="1" applyProtection="1">
      <alignment horizontal="center" vertical="center" wrapText="1"/>
      <protection locked="0"/>
    </xf>
    <xf numFmtId="0" fontId="17" fillId="4" borderId="24" xfId="0" applyFont="1" applyFill="1" applyBorder="1" applyAlignment="1" applyProtection="1">
      <alignment horizontal="center" vertical="center" wrapText="1"/>
      <protection locked="0"/>
    </xf>
    <xf numFmtId="0" fontId="17" fillId="4" borderId="6" xfId="0" applyFont="1" applyFill="1" applyBorder="1" applyAlignment="1" applyProtection="1">
      <alignment horizontal="center" vertical="center" wrapText="1"/>
      <protection locked="0"/>
    </xf>
    <xf numFmtId="0" fontId="17" fillId="4" borderId="1" xfId="0" applyFont="1" applyFill="1" applyBorder="1" applyAlignment="1" applyProtection="1">
      <alignment horizontal="center" vertical="center" wrapText="1"/>
      <protection locked="0"/>
    </xf>
    <xf numFmtId="0" fontId="17" fillId="4" borderId="12" xfId="0" applyFont="1" applyFill="1" applyBorder="1" applyAlignment="1" applyProtection="1">
      <alignment horizontal="center" vertical="center" wrapText="1"/>
      <protection locked="0"/>
    </xf>
    <xf numFmtId="0" fontId="17" fillId="8" borderId="27" xfId="0" applyFont="1" applyFill="1" applyBorder="1" applyAlignment="1" applyProtection="1">
      <alignment horizontal="center" vertical="center" wrapText="1"/>
      <protection locked="0"/>
    </xf>
    <xf numFmtId="0" fontId="17" fillId="8" borderId="25" xfId="0" applyFont="1" applyFill="1" applyBorder="1" applyAlignment="1" applyProtection="1">
      <alignment horizontal="center" vertical="center" wrapText="1"/>
      <protection locked="0"/>
    </xf>
    <xf numFmtId="0" fontId="17" fillId="8" borderId="24" xfId="0" applyFont="1" applyFill="1" applyBorder="1" applyAlignment="1" applyProtection="1">
      <alignment horizontal="center" vertical="center" wrapText="1"/>
      <protection locked="0"/>
    </xf>
    <xf numFmtId="0" fontId="17" fillId="8" borderId="6" xfId="0" applyFont="1" applyFill="1" applyBorder="1" applyAlignment="1" applyProtection="1">
      <alignment horizontal="center" vertical="center" wrapText="1"/>
      <protection locked="0"/>
    </xf>
    <xf numFmtId="0" fontId="17" fillId="8" borderId="1" xfId="0" applyFont="1" applyFill="1" applyBorder="1" applyAlignment="1" applyProtection="1">
      <alignment horizontal="center" vertical="center" wrapText="1"/>
      <protection locked="0"/>
    </xf>
    <xf numFmtId="0" fontId="17" fillId="8" borderId="12" xfId="0" applyFont="1" applyFill="1" applyBorder="1" applyAlignment="1" applyProtection="1">
      <alignment horizontal="center" vertical="center" wrapText="1"/>
      <protection locked="0"/>
    </xf>
    <xf numFmtId="0" fontId="17" fillId="5" borderId="27" xfId="0" applyFont="1" applyFill="1" applyBorder="1" applyAlignment="1" applyProtection="1">
      <alignment horizontal="center" vertical="center" wrapText="1"/>
      <protection locked="0"/>
    </xf>
    <xf numFmtId="0" fontId="17" fillId="5" borderId="25" xfId="0" applyFont="1" applyFill="1" applyBorder="1" applyAlignment="1" applyProtection="1">
      <alignment horizontal="center" vertical="center" wrapText="1"/>
      <protection locked="0"/>
    </xf>
    <xf numFmtId="0" fontId="17" fillId="5" borderId="24" xfId="0" applyFont="1" applyFill="1" applyBorder="1" applyAlignment="1" applyProtection="1">
      <alignment horizontal="center" vertical="center" wrapText="1"/>
      <protection locked="0"/>
    </xf>
    <xf numFmtId="0" fontId="17" fillId="5" borderId="6" xfId="0" applyFont="1" applyFill="1" applyBorder="1" applyAlignment="1" applyProtection="1">
      <alignment horizontal="center" vertical="center" wrapText="1"/>
      <protection locked="0"/>
    </xf>
    <xf numFmtId="0" fontId="17" fillId="5" borderId="1" xfId="0" applyFont="1" applyFill="1" applyBorder="1" applyAlignment="1" applyProtection="1">
      <alignment horizontal="center" vertical="center" wrapText="1"/>
      <protection locked="0"/>
    </xf>
    <xf numFmtId="0" fontId="17" fillId="5" borderId="12" xfId="0" applyFont="1" applyFill="1" applyBorder="1" applyAlignment="1" applyProtection="1">
      <alignment horizontal="center" vertical="center" wrapText="1"/>
      <protection locked="0"/>
    </xf>
    <xf numFmtId="0" fontId="17" fillId="6" borderId="27" xfId="0" applyFont="1" applyFill="1" applyBorder="1" applyAlignment="1" applyProtection="1">
      <alignment horizontal="center" vertical="center" wrapText="1"/>
      <protection locked="0"/>
    </xf>
    <xf numFmtId="0" fontId="17" fillId="6" borderId="24" xfId="0" applyFont="1" applyFill="1" applyBorder="1" applyAlignment="1" applyProtection="1">
      <alignment horizontal="center" vertical="center" wrapText="1"/>
      <protection locked="0"/>
    </xf>
    <xf numFmtId="0" fontId="17" fillId="6" borderId="6" xfId="0" applyFont="1" applyFill="1" applyBorder="1" applyAlignment="1" applyProtection="1">
      <alignment horizontal="center" vertical="center" wrapText="1"/>
      <protection locked="0"/>
    </xf>
    <xf numFmtId="0" fontId="17" fillId="6" borderId="12" xfId="0" applyFont="1" applyFill="1" applyBorder="1" applyAlignment="1" applyProtection="1">
      <alignment horizontal="center" vertical="center" wrapText="1"/>
      <protection locked="0"/>
    </xf>
    <xf numFmtId="0" fontId="17" fillId="0" borderId="20" xfId="0" applyFont="1" applyBorder="1" applyAlignment="1">
      <alignment horizontal="center" vertical="center" wrapText="1"/>
    </xf>
    <xf numFmtId="0" fontId="14" fillId="2" borderId="20" xfId="0" applyFont="1" applyFill="1" applyBorder="1" applyAlignment="1">
      <alignment horizontal="center" vertical="center" wrapText="1"/>
    </xf>
    <xf numFmtId="0" fontId="14" fillId="11" borderId="20" xfId="0" applyFont="1" applyFill="1" applyBorder="1" applyAlignment="1">
      <alignment horizontal="center" vertical="center" wrapText="1"/>
    </xf>
    <xf numFmtId="0" fontId="14" fillId="0" borderId="20" xfId="0" applyFont="1" applyBorder="1" applyAlignment="1">
      <alignment horizontal="center" vertical="center" wrapText="1"/>
    </xf>
    <xf numFmtId="0" fontId="16" fillId="0" borderId="0" xfId="0" applyFont="1" applyAlignment="1">
      <alignment horizontal="left" vertical="center" wrapText="1"/>
    </xf>
    <xf numFmtId="0" fontId="10" fillId="2" borderId="11" xfId="0" applyFont="1" applyFill="1" applyBorder="1" applyAlignment="1">
      <alignment horizontal="left" vertical="center"/>
    </xf>
    <xf numFmtId="0" fontId="10" fillId="0" borderId="11" xfId="0" applyFont="1" applyBorder="1" applyAlignment="1">
      <alignment horizontal="center" vertical="center" wrapText="1"/>
    </xf>
    <xf numFmtId="0" fontId="10" fillId="2" borderId="11" xfId="0" applyFont="1" applyFill="1" applyBorder="1" applyAlignment="1">
      <alignment horizontal="center" vertical="center" wrapText="1"/>
    </xf>
    <xf numFmtId="0" fontId="10" fillId="2" borderId="14" xfId="0" applyFont="1" applyFill="1" applyBorder="1" applyAlignment="1">
      <alignment horizontal="left" vertical="center"/>
    </xf>
    <xf numFmtId="0" fontId="12" fillId="11" borderId="11" xfId="0" applyFont="1" applyFill="1" applyBorder="1" applyAlignment="1">
      <alignment horizontal="center" vertical="center" wrapText="1"/>
    </xf>
    <xf numFmtId="0" fontId="10" fillId="2" borderId="11" xfId="0" applyFont="1" applyFill="1" applyBorder="1" applyAlignment="1">
      <alignment horizontal="center" vertical="center"/>
    </xf>
    <xf numFmtId="0" fontId="12" fillId="0" borderId="11" xfId="0" applyFont="1" applyBorder="1" applyAlignment="1">
      <alignment horizontal="center" vertical="center" wrapText="1"/>
    </xf>
    <xf numFmtId="0" fontId="10" fillId="11" borderId="15" xfId="0" applyFont="1" applyFill="1" applyBorder="1" applyAlignment="1" applyProtection="1">
      <alignment horizontal="center" vertical="center" wrapText="1"/>
      <protection locked="0"/>
    </xf>
    <xf numFmtId="0" fontId="10" fillId="4" borderId="13" xfId="0" applyFont="1" applyFill="1" applyBorder="1" applyAlignment="1" applyProtection="1">
      <alignment horizontal="center" vertical="center" wrapText="1"/>
      <protection locked="0"/>
    </xf>
    <xf numFmtId="0" fontId="10" fillId="4" borderId="11" xfId="0" applyFont="1" applyFill="1" applyBorder="1" applyAlignment="1" applyProtection="1">
      <alignment horizontal="center" vertical="center" wrapText="1"/>
      <protection locked="0"/>
    </xf>
    <xf numFmtId="0" fontId="10" fillId="8" borderId="11" xfId="0" applyFont="1" applyFill="1" applyBorder="1" applyAlignment="1" applyProtection="1">
      <alignment horizontal="center" vertical="center" wrapText="1"/>
      <protection locked="0"/>
    </xf>
    <xf numFmtId="0" fontId="10" fillId="5" borderId="11" xfId="0" applyFont="1" applyFill="1" applyBorder="1" applyAlignment="1" applyProtection="1">
      <alignment horizontal="center" vertical="center" wrapText="1"/>
      <protection locked="0"/>
    </xf>
    <xf numFmtId="0" fontId="10" fillId="6" borderId="11" xfId="0" applyFont="1" applyFill="1" applyBorder="1" applyAlignment="1" applyProtection="1">
      <alignment horizontal="center" vertical="center" wrapText="1"/>
      <protection locked="0"/>
    </xf>
    <xf numFmtId="0" fontId="10" fillId="6" borderId="21" xfId="0" applyFont="1" applyFill="1" applyBorder="1" applyAlignment="1" applyProtection="1">
      <alignment horizontal="center" vertical="center" wrapText="1"/>
      <protection locked="0"/>
    </xf>
    <xf numFmtId="0" fontId="54" fillId="7" borderId="11" xfId="0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Alignment="1"/>
    <xf numFmtId="0" fontId="10" fillId="0" borderId="15" xfId="0" applyFont="1" applyBorder="1" applyAlignment="1">
      <alignment horizontal="center" vertical="center" wrapText="1"/>
    </xf>
    <xf numFmtId="0" fontId="12" fillId="0" borderId="15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/>
    </xf>
    <xf numFmtId="0" fontId="10" fillId="11" borderId="15" xfId="0" applyFont="1" applyFill="1" applyBorder="1" applyAlignment="1">
      <alignment horizontal="center" vertical="center"/>
    </xf>
    <xf numFmtId="0" fontId="10" fillId="11" borderId="17" xfId="0" applyFont="1" applyFill="1" applyBorder="1" applyAlignment="1">
      <alignment horizontal="center" vertical="center"/>
    </xf>
    <xf numFmtId="0" fontId="12" fillId="11" borderId="19" xfId="0" applyFont="1" applyFill="1" applyBorder="1" applyAlignment="1">
      <alignment horizontal="center" vertical="center"/>
    </xf>
    <xf numFmtId="0" fontId="12" fillId="11" borderId="16" xfId="0" applyFont="1" applyFill="1" applyBorder="1" applyAlignment="1">
      <alignment horizontal="center" vertical="center"/>
    </xf>
    <xf numFmtId="0" fontId="10" fillId="11" borderId="19" xfId="0" applyFont="1" applyFill="1" applyBorder="1" applyAlignment="1">
      <alignment horizontal="center" vertical="center"/>
    </xf>
    <xf numFmtId="0" fontId="10" fillId="11" borderId="16" xfId="0" applyFont="1" applyFill="1" applyBorder="1" applyAlignment="1">
      <alignment horizontal="center" vertical="center"/>
    </xf>
  </cellXfs>
  <cellStyles count="52">
    <cellStyle name="60% - Énfasis2 2" xfId="1" xr:uid="{00000000-0005-0000-0000-000000000000}"/>
    <cellStyle name="Euro" xfId="2" xr:uid="{00000000-0005-0000-0000-000001000000}"/>
    <cellStyle name="Euro 2" xfId="3" xr:uid="{00000000-0005-0000-0000-000002000000}"/>
    <cellStyle name="Euro 2 2" xfId="4" xr:uid="{00000000-0005-0000-0000-000003000000}"/>
    <cellStyle name="Euro 3" xfId="5" xr:uid="{00000000-0005-0000-0000-000004000000}"/>
    <cellStyle name="Euro 4" xfId="6" xr:uid="{00000000-0005-0000-0000-000005000000}"/>
    <cellStyle name="Euro 4 2" xfId="7" xr:uid="{00000000-0005-0000-0000-000006000000}"/>
    <cellStyle name="Millares" xfId="47" builtinId="3"/>
    <cellStyle name="Millares 2" xfId="8" xr:uid="{00000000-0005-0000-0000-000008000000}"/>
    <cellStyle name="Millares 3" xfId="9" xr:uid="{00000000-0005-0000-0000-000009000000}"/>
    <cellStyle name="Millares 4" xfId="10" xr:uid="{00000000-0005-0000-0000-00000A000000}"/>
    <cellStyle name="Millares 4 2" xfId="11" xr:uid="{00000000-0005-0000-0000-00000B000000}"/>
    <cellStyle name="Millares 5" xfId="12" xr:uid="{00000000-0005-0000-0000-00000C000000}"/>
    <cellStyle name="Millares 5 2" xfId="13" xr:uid="{00000000-0005-0000-0000-00000D000000}"/>
    <cellStyle name="Millares 6" xfId="14" xr:uid="{00000000-0005-0000-0000-00000E000000}"/>
    <cellStyle name="Millares 6 2" xfId="15" xr:uid="{00000000-0005-0000-0000-00000F000000}"/>
    <cellStyle name="Normal" xfId="0" builtinId="0"/>
    <cellStyle name="Normal 2" xfId="16" xr:uid="{00000000-0005-0000-0000-000011000000}"/>
    <cellStyle name="Normal 2 2" xfId="17" xr:uid="{00000000-0005-0000-0000-000012000000}"/>
    <cellStyle name="Normal 2 2 2" xfId="18" xr:uid="{00000000-0005-0000-0000-000013000000}"/>
    <cellStyle name="Normal 2 3" xfId="19" xr:uid="{00000000-0005-0000-0000-000014000000}"/>
    <cellStyle name="Normal 2 4" xfId="20" xr:uid="{00000000-0005-0000-0000-000015000000}"/>
    <cellStyle name="Normal 3" xfId="21" xr:uid="{00000000-0005-0000-0000-000016000000}"/>
    <cellStyle name="Normal 3 2" xfId="22" xr:uid="{00000000-0005-0000-0000-000017000000}"/>
    <cellStyle name="Normal 3 2 2" xfId="23" xr:uid="{00000000-0005-0000-0000-000018000000}"/>
    <cellStyle name="Normal 3 3" xfId="24" xr:uid="{00000000-0005-0000-0000-000019000000}"/>
    <cellStyle name="Normal 3 4" xfId="25" xr:uid="{00000000-0005-0000-0000-00001A000000}"/>
    <cellStyle name="Normal 4" xfId="26" xr:uid="{00000000-0005-0000-0000-00001B000000}"/>
    <cellStyle name="Normal 4 2" xfId="27" xr:uid="{00000000-0005-0000-0000-00001C000000}"/>
    <cellStyle name="Normal 5" xfId="28" xr:uid="{00000000-0005-0000-0000-00001D000000}"/>
    <cellStyle name="Normal 5 2" xfId="29" xr:uid="{00000000-0005-0000-0000-00001E000000}"/>
    <cellStyle name="Normal 6" xfId="30" xr:uid="{00000000-0005-0000-0000-00001F000000}"/>
    <cellStyle name="Normal 6 2" xfId="31" xr:uid="{00000000-0005-0000-0000-000020000000}"/>
    <cellStyle name="Normal 7" xfId="32" xr:uid="{00000000-0005-0000-0000-000021000000}"/>
    <cellStyle name="Normal 7 2" xfId="33" xr:uid="{00000000-0005-0000-0000-000022000000}"/>
    <cellStyle name="Normal 8" xfId="48" xr:uid="{00000000-0005-0000-0000-000023000000}"/>
    <cellStyle name="Normal 9" xfId="50" xr:uid="{00000000-0005-0000-0000-000024000000}"/>
    <cellStyle name="Notas" xfId="46" builtinId="10"/>
    <cellStyle name="Notas 2" xfId="34" xr:uid="{00000000-0005-0000-0000-000026000000}"/>
    <cellStyle name="Notas 2 2" xfId="35" xr:uid="{00000000-0005-0000-0000-000027000000}"/>
    <cellStyle name="Notas 3" xfId="36" xr:uid="{00000000-0005-0000-0000-000028000000}"/>
    <cellStyle name="Notas 3 2" xfId="37" xr:uid="{00000000-0005-0000-0000-000029000000}"/>
    <cellStyle name="Notas 4" xfId="38" xr:uid="{00000000-0005-0000-0000-00002A000000}"/>
    <cellStyle name="Notas 4 2" xfId="39" xr:uid="{00000000-0005-0000-0000-00002B000000}"/>
    <cellStyle name="Notas 5" xfId="49" xr:uid="{00000000-0005-0000-0000-00002C000000}"/>
    <cellStyle name="Notas 6" xfId="51" xr:uid="{00000000-0005-0000-0000-00002D000000}"/>
    <cellStyle name="Porcentaje 2" xfId="40" xr:uid="{00000000-0005-0000-0000-00002E000000}"/>
    <cellStyle name="Porcentaje 2 2" xfId="41" xr:uid="{00000000-0005-0000-0000-00002F000000}"/>
    <cellStyle name="Porcentaje 3" xfId="42" xr:uid="{00000000-0005-0000-0000-000030000000}"/>
    <cellStyle name="Porcentaje 3 2" xfId="43" xr:uid="{00000000-0005-0000-0000-000031000000}"/>
    <cellStyle name="Porcentaje 4" xfId="44" xr:uid="{00000000-0005-0000-0000-000032000000}"/>
    <cellStyle name="Porcentaje 4 2" xfId="45" xr:uid="{00000000-0005-0000-0000-000033000000}"/>
  </cellStyles>
  <dxfs count="733"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59996337778862885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indexed="22"/>
        </patternFill>
      </fill>
    </dxf>
    <dxf>
      <fill>
        <patternFill>
          <bgColor indexed="1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</dxfs>
  <tableStyles count="0" defaultTableStyle="TableStyleMedium9" defaultPivotStyle="PivotStyleLight16"/>
  <colors>
    <mruColors>
      <color rgb="FF33CCFF"/>
      <color rgb="FF66CCFF"/>
      <color rgb="FFB08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Gráfico 2.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Numero y porcentaje de acueductos rurales por  nivel de riesgo sanitario .Antioquia  -  Colombia  2023</a:t>
            </a:r>
          </a:p>
        </c:rich>
      </c:tx>
      <c:overlay val="1"/>
      <c:spPr>
        <a:scene3d>
          <a:camera prst="orthographicFront"/>
          <a:lightRig rig="threePt" dir="t"/>
        </a:scene3d>
        <a:sp3d>
          <a:bevelB/>
        </a:sp3d>
      </c:spPr>
    </c:title>
    <c:autoTitleDeleted val="0"/>
    <c:plotArea>
      <c:layout>
        <c:manualLayout>
          <c:layoutTarget val="inner"/>
          <c:xMode val="edge"/>
          <c:yMode val="edge"/>
          <c:x val="0.21014317301823926"/>
          <c:y val="0.2080573725184732"/>
          <c:w val="0.69094811687293856"/>
          <c:h val="0.66975581216643609"/>
        </c:manualLayout>
      </c:layout>
      <c:barChart>
        <c:barDir val="bar"/>
        <c:grouping val="stacked"/>
        <c:varyColors val="0"/>
        <c:ser>
          <c:idx val="1"/>
          <c:order val="1"/>
          <c:tx>
            <c:strRef>
              <c:f>'CONSOLIDADO-ACUEDUCTOSRURALES2'!$B$8</c:f>
              <c:strCache>
                <c:ptCount val="1"/>
                <c:pt idx="0">
                  <c:v>Número de Sistemas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0.16433714527742477"/>
                  <c:y val="5.0555266676569361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C9-467A-9691-805E6294C450}"/>
                </c:ext>
              </c:extLst>
            </c:dLbl>
            <c:dLbl>
              <c:idx val="1"/>
              <c:layout>
                <c:manualLayout>
                  <c:x val="5.7811831559776442E-2"/>
                  <c:y val="-8.0205083868738506E-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6555812551470301E-3"/>
                      <c:h val="3.000992913868167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99C9-467A-9691-805E6294C450}"/>
                </c:ext>
              </c:extLst>
            </c:dLbl>
            <c:dLbl>
              <c:idx val="2"/>
              <c:layout>
                <c:manualLayout>
                  <c:x val="0.10600967449940091"/>
                  <c:y val="5.4318896512801189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C9-467A-9691-805E6294C450}"/>
                </c:ext>
              </c:extLst>
            </c:dLbl>
            <c:dLbl>
              <c:idx val="3"/>
              <c:layout>
                <c:manualLayout>
                  <c:x val="0.20596716216428335"/>
                  <c:y val="2.4272571086121396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C9-467A-9691-805E6294C450}"/>
                </c:ext>
              </c:extLst>
            </c:dLbl>
            <c:dLbl>
              <c:idx val="4"/>
              <c:layout>
                <c:manualLayout>
                  <c:x val="0.33253305593535776"/>
                  <c:y val="3.9430239228965922E-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C9-467A-9691-805E6294C450}"/>
                </c:ext>
              </c:extLst>
            </c:dLbl>
            <c:dLbl>
              <c:idx val="5"/>
              <c:layout>
                <c:manualLayout>
                  <c:x val="7.0371356058256382E-2"/>
                  <c:y val="1.2182439459214217E-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C9-467A-9691-805E6294C4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('CONSOLIDADO-ACUEDUCTOSRURALES2'!$D$8,'CONSOLIDADO-ACUEDUCTOSRURALES2'!$F$8,'CONSOLIDADO-ACUEDUCTOSRURALES2'!$H$8,'CONSOLIDADO-ACUEDUCTOSRURALES2'!$J$8,'CONSOLIDADO-ACUEDUCTOSRURALES2'!$L$8,'CONSOLIDADO-ACUEDUCTOSRURALES2'!$N$8)</c:f>
              <c:strCache>
                <c:ptCount val="6"/>
                <c:pt idx="0">
                  <c:v>Sin Riesgo</c:v>
                </c:pt>
                <c:pt idx="1">
                  <c:v>Bajo</c:v>
                </c:pt>
                <c:pt idx="2">
                  <c:v>Medio</c:v>
                </c:pt>
                <c:pt idx="3">
                  <c:v>Alto</c:v>
                </c:pt>
                <c:pt idx="4">
                  <c:v>Inviable Sanitariamente</c:v>
                </c:pt>
                <c:pt idx="5">
                  <c:v>Sin Dato</c:v>
                </c:pt>
              </c:strCache>
            </c:strRef>
          </c:cat>
          <c:val>
            <c:numRef>
              <c:f>('CONSOLIDADO-ACUEDUCTOSRURALES2'!$D$18,'CONSOLIDADO-ACUEDUCTOSRURALES2'!$F$18,'CONSOLIDADO-ACUEDUCTOSRURALES2'!$H$18,'CONSOLIDADO-ACUEDUCTOSRURALES2'!$J$18,'CONSOLIDADO-ACUEDUCTOSRURALES2'!$L$18,'CONSOLIDADO-ACUEDUCTOSRURALES2'!$N$18)</c:f>
              <c:numCache>
                <c:formatCode>General</c:formatCode>
                <c:ptCount val="6"/>
                <c:pt idx="0">
                  <c:v>422</c:v>
                </c:pt>
                <c:pt idx="1">
                  <c:v>93</c:v>
                </c:pt>
                <c:pt idx="2">
                  <c:v>223</c:v>
                </c:pt>
                <c:pt idx="3">
                  <c:v>522</c:v>
                </c:pt>
                <c:pt idx="4">
                  <c:v>1005</c:v>
                </c:pt>
                <c:pt idx="5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9C9-467A-9691-805E6294C4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6"/>
        <c:overlap val="-5"/>
        <c:axId val="-1892303856"/>
        <c:axId val="-1704600880"/>
      </c:barChart>
      <c:barChart>
        <c:barDir val="bar"/>
        <c:grouping val="stacked"/>
        <c:varyColors val="0"/>
        <c:ser>
          <c:idx val="0"/>
          <c:order val="0"/>
          <c:tx>
            <c:strRef>
              <c:f>'CONSOLIDADO-ACUEDUCTOSRURALES2'!$C$8</c:f>
              <c:strCache>
                <c:ptCount val="1"/>
                <c:pt idx="0">
                  <c:v>%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/>
          </c:spPr>
          <c:invertIfNegative val="0"/>
          <c:dPt>
            <c:idx val="0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8-99C9-467A-9691-805E6294C450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/>
              </a:solidFill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A-99C9-467A-9691-805E6294C45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00"/>
              </a:solidFill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C-99C9-467A-9691-805E6294C450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E-99C9-467A-9691-805E6294C450}"/>
              </c:ext>
            </c:extLst>
          </c:dPt>
          <c:dPt>
            <c:idx val="4"/>
            <c:invertIfNegative val="0"/>
            <c:bubble3D val="0"/>
            <c:spPr>
              <a:solidFill>
                <a:srgbClr val="C00000"/>
              </a:solidFill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10-99C9-467A-9691-805E6294C450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12-99C9-467A-9691-805E6294C450}"/>
              </c:ext>
            </c:extLst>
          </c:dPt>
          <c:dLbls>
            <c:dLbl>
              <c:idx val="4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FF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99C9-467A-9691-805E6294C450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FF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99C9-467A-9691-805E6294C4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('CONSOLIDADO-ACUEDUCTOSRURALES2'!$D$8,'CONSOLIDADO-ACUEDUCTOSRURALES2'!$F$8,'CONSOLIDADO-ACUEDUCTOSRURALES2'!$H$8,'CONSOLIDADO-ACUEDUCTOSRURALES2'!$J$8,'CONSOLIDADO-ACUEDUCTOSRURALES2'!$L$8,'CONSOLIDADO-ACUEDUCTOSRURALES2'!$N$8)</c:f>
              <c:strCache>
                <c:ptCount val="6"/>
                <c:pt idx="0">
                  <c:v>Sin Riesgo</c:v>
                </c:pt>
                <c:pt idx="1">
                  <c:v>Bajo</c:v>
                </c:pt>
                <c:pt idx="2">
                  <c:v>Medio</c:v>
                </c:pt>
                <c:pt idx="3">
                  <c:v>Alto</c:v>
                </c:pt>
                <c:pt idx="4">
                  <c:v>Inviable Sanitariamente</c:v>
                </c:pt>
                <c:pt idx="5">
                  <c:v>Sin Dato</c:v>
                </c:pt>
              </c:strCache>
            </c:strRef>
          </c:cat>
          <c:val>
            <c:numRef>
              <c:f>('CONSOLIDADO-ACUEDUCTOSRURALES2'!$E$18,'CONSOLIDADO-ACUEDUCTOSRURALES2'!$G$18,'CONSOLIDADO-ACUEDUCTOSRURALES2'!$I$18,'CONSOLIDADO-ACUEDUCTOSRURALES2'!$K$18,'CONSOLIDADO-ACUEDUCTOSRURALES2'!$M$18,'CONSOLIDADO-ACUEDUCTOSRURALES2'!$O$18)</c:f>
              <c:numCache>
                <c:formatCode>0.0</c:formatCode>
                <c:ptCount val="6"/>
                <c:pt idx="0">
                  <c:v>18.565772107347119</c:v>
                </c:pt>
                <c:pt idx="1">
                  <c:v>4.0915090189177299</c:v>
                </c:pt>
                <c:pt idx="2">
                  <c:v>9.8108227012758462</c:v>
                </c:pt>
                <c:pt idx="3">
                  <c:v>22.965244170699517</c:v>
                </c:pt>
                <c:pt idx="4">
                  <c:v>44.214694236691599</c:v>
                </c:pt>
                <c:pt idx="5">
                  <c:v>0.35195776506819182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99C9-467A-9691-805E6294C4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2"/>
        <c:overlap val="-5"/>
        <c:axId val="-1704614480"/>
        <c:axId val="-1704600336"/>
      </c:barChart>
      <c:catAx>
        <c:axId val="-18923038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-1704600880"/>
        <c:crosses val="autoZero"/>
        <c:auto val="1"/>
        <c:lblAlgn val="ctr"/>
        <c:lblOffset val="100"/>
        <c:noMultiLvlLbl val="0"/>
      </c:catAx>
      <c:valAx>
        <c:axId val="-1704600880"/>
        <c:scaling>
          <c:orientation val="minMax"/>
          <c:max val="110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O"/>
                  <a:t>Numero  de Acueductos</a:t>
                </a:r>
              </a:p>
            </c:rich>
          </c:tx>
          <c:layout>
            <c:manualLayout>
              <c:xMode val="edge"/>
              <c:yMode val="edge"/>
              <c:x val="0.4403355044405981"/>
              <c:y val="0.9292418220879289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CO"/>
          </a:p>
        </c:txPr>
        <c:crossAx val="-1892303856"/>
        <c:crosses val="autoZero"/>
        <c:crossBetween val="between"/>
      </c:valAx>
      <c:catAx>
        <c:axId val="-170461448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704600336"/>
        <c:crosses val="autoZero"/>
        <c:auto val="1"/>
        <c:lblAlgn val="ctr"/>
        <c:lblOffset val="100"/>
        <c:noMultiLvlLbl val="0"/>
      </c:catAx>
      <c:valAx>
        <c:axId val="-1704600336"/>
        <c:scaling>
          <c:orientation val="minMax"/>
          <c:max val="50"/>
          <c:min val="0"/>
        </c:scaling>
        <c:delete val="0"/>
        <c:axPos val="t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O"/>
                  <a:t>Porcentaje</a:t>
                </a:r>
              </a:p>
            </c:rich>
          </c:tx>
          <c:layout>
            <c:manualLayout>
              <c:xMode val="edge"/>
              <c:yMode val="edge"/>
              <c:x val="0.49828972776115821"/>
              <c:y val="0.1054735076829952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CO"/>
          </a:p>
        </c:txPr>
        <c:crossAx val="-1704614480"/>
        <c:crosses val="max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cene3d>
      <a:camera prst="orthographicFront"/>
      <a:lightRig rig="threePt" dir="t"/>
    </a:scene3d>
    <a:sp3d>
      <a:bevelT/>
      <a:bevelB/>
    </a:sp3d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Gráfico  10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 Numero y porcentaje de acueductos rurales por  nivel de riesgo sanitario subregión Occidente - Antioquia - Colombia  2023</a:t>
            </a:r>
          </a:p>
        </c:rich>
      </c:tx>
      <c:layout>
        <c:manualLayout>
          <c:xMode val="edge"/>
          <c:yMode val="edge"/>
          <c:x val="0.13230025889275968"/>
          <c:y val="2.0589330403631936E-2"/>
        </c:manualLayout>
      </c:layout>
      <c:overlay val="1"/>
      <c:spPr>
        <a:scene3d>
          <a:camera prst="orthographicFront"/>
          <a:lightRig rig="threePt" dir="t"/>
        </a:scene3d>
        <a:sp3d>
          <a:bevelB/>
        </a:sp3d>
      </c:spPr>
    </c:title>
    <c:autoTitleDeleted val="0"/>
    <c:plotArea>
      <c:layout>
        <c:manualLayout>
          <c:layoutTarget val="inner"/>
          <c:xMode val="edge"/>
          <c:yMode val="edge"/>
          <c:x val="0.21014317301823926"/>
          <c:y val="0.2080573725184732"/>
          <c:w val="0.69094811687293856"/>
          <c:h val="0.66975581216643609"/>
        </c:manualLayout>
      </c:layout>
      <c:barChart>
        <c:barDir val="bar"/>
        <c:grouping val="stacked"/>
        <c:varyColors val="0"/>
        <c:ser>
          <c:idx val="1"/>
          <c:order val="1"/>
          <c:tx>
            <c:strRef>
              <c:f>'CONSOLIDADO-ACUEDUCTOSRURALES2'!$B$79</c:f>
              <c:strCache>
                <c:ptCount val="1"/>
                <c:pt idx="0">
                  <c:v>Número de Sistemas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5.5908513341804321E-2"/>
                  <c:y val="-2.5367806035739788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DA9-41B1-BC75-80E2E73BFBDD}"/>
                </c:ext>
              </c:extLst>
            </c:dLbl>
            <c:dLbl>
              <c:idx val="1"/>
              <c:layout>
                <c:manualLayout>
                  <c:x val="4.5743195696471839E-2"/>
                  <c:y val="3.2268193866502045E-6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A9-41B1-BC75-80E2E73BFBDD}"/>
                </c:ext>
              </c:extLst>
            </c:dLbl>
            <c:dLbl>
              <c:idx val="2"/>
              <c:layout>
                <c:manualLayout>
                  <c:x val="4.7437526471833968E-2"/>
                  <c:y val="3.8414738387586611E-5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A9-41B1-BC75-80E2E73BFBDD}"/>
                </c:ext>
              </c:extLst>
            </c:dLbl>
            <c:dLbl>
              <c:idx val="3"/>
              <c:layout>
                <c:manualLayout>
                  <c:x val="6.9462092333756886E-2"/>
                  <c:y val="2.554278416347382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A9-41B1-BC75-80E2E73BFBDD}"/>
                </c:ext>
              </c:extLst>
            </c:dLbl>
            <c:dLbl>
              <c:idx val="4"/>
              <c:layout>
                <c:manualLayout>
                  <c:x val="0.35450504845978664"/>
                  <c:y val="4.283459914786909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A9-41B1-BC75-80E2E73BFBDD}"/>
                </c:ext>
              </c:extLst>
            </c:dLbl>
            <c:dLbl>
              <c:idx val="5"/>
              <c:layout>
                <c:manualLayout>
                  <c:x val="5.8204484286986366E-2"/>
                  <c:y val="-5.1121770698202952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A9-41B1-BC75-80E2E73BFB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('CONSOLIDADO-ACUEDUCTOSRURALES2'!$D$79,'CONSOLIDADO-ACUEDUCTOSRURALES2'!$F$79,'CONSOLIDADO-ACUEDUCTOSRURALES2'!$H$79,'CONSOLIDADO-ACUEDUCTOSRURALES2'!$J$79,'CONSOLIDADO-ACUEDUCTOSRURALES2'!$L$79,'CONSOLIDADO-ACUEDUCTOSRURALES2'!$N$79)</c:f>
              <c:strCache>
                <c:ptCount val="6"/>
                <c:pt idx="0">
                  <c:v>Sin Riesgo</c:v>
                </c:pt>
                <c:pt idx="1">
                  <c:v>Bajo</c:v>
                </c:pt>
                <c:pt idx="2">
                  <c:v>Medio</c:v>
                </c:pt>
                <c:pt idx="3">
                  <c:v>Alto</c:v>
                </c:pt>
                <c:pt idx="4">
                  <c:v>Inviable Sanitariamente</c:v>
                </c:pt>
                <c:pt idx="5">
                  <c:v>Sin Dato</c:v>
                </c:pt>
              </c:strCache>
            </c:strRef>
          </c:cat>
          <c:val>
            <c:numRef>
              <c:f>('CONSOLIDADO-ACUEDUCTOSRURALES2'!$D$99,'CONSOLIDADO-ACUEDUCTOSRURALES2'!$F$99,'CONSOLIDADO-ACUEDUCTOSRURALES2'!$H$99,'CONSOLIDADO-ACUEDUCTOSRURALES2'!$J$99,'CONSOLIDADO-ACUEDUCTOSRURALES2'!$L$99,'CONSOLIDADO-ACUEDUCTOSRURALES2'!$N$99)</c:f>
              <c:numCache>
                <c:formatCode>General</c:formatCode>
                <c:ptCount val="6"/>
                <c:pt idx="0">
                  <c:v>28</c:v>
                </c:pt>
                <c:pt idx="1">
                  <c:v>1</c:v>
                </c:pt>
                <c:pt idx="2">
                  <c:v>15</c:v>
                </c:pt>
                <c:pt idx="3">
                  <c:v>38</c:v>
                </c:pt>
                <c:pt idx="4">
                  <c:v>378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DA9-41B1-BC75-80E2E73BF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5"/>
        <c:overlap val="-5"/>
        <c:axId val="-1777368432"/>
        <c:axId val="-1777356464"/>
      </c:barChart>
      <c:barChart>
        <c:barDir val="bar"/>
        <c:grouping val="stacked"/>
        <c:varyColors val="0"/>
        <c:ser>
          <c:idx val="0"/>
          <c:order val="0"/>
          <c:tx>
            <c:strRef>
              <c:f>'CONSOLIDADO-ACUEDUCTOSRURALES2'!$C$79</c:f>
              <c:strCache>
                <c:ptCount val="1"/>
                <c:pt idx="0">
                  <c:v>%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/>
          </c:spPr>
          <c:invertIfNegative val="0"/>
          <c:dPt>
            <c:idx val="0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8-1DA9-41B1-BC75-80E2E73BFBDD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/>
              </a:solidFill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A-1DA9-41B1-BC75-80E2E73BFBDD}"/>
              </c:ext>
            </c:extLst>
          </c:dPt>
          <c:dPt>
            <c:idx val="2"/>
            <c:invertIfNegative val="0"/>
            <c:bubble3D val="0"/>
            <c:spPr>
              <a:solidFill>
                <a:srgbClr val="FFFF00"/>
              </a:solidFill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C-1DA9-41B1-BC75-80E2E73BFBDD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E-1DA9-41B1-BC75-80E2E73BFBDD}"/>
              </c:ext>
            </c:extLst>
          </c:dPt>
          <c:dPt>
            <c:idx val="4"/>
            <c:invertIfNegative val="0"/>
            <c:bubble3D val="0"/>
            <c:spPr>
              <a:solidFill>
                <a:srgbClr val="C00000"/>
              </a:solidFill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10-1DA9-41B1-BC75-80E2E73BFBDD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12-1DA9-41B1-BC75-80E2E73BFBDD}"/>
              </c:ext>
            </c:extLst>
          </c:dPt>
          <c:dLbls>
            <c:dLbl>
              <c:idx val="0"/>
              <c:layout>
                <c:manualLayout>
                  <c:x val="-2.4780638125443976E-3"/>
                  <c:y val="5.1703730384718618E-3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DA9-41B1-BC75-80E2E73BFBDD}"/>
                </c:ext>
              </c:extLst>
            </c:dLbl>
            <c:dLbl>
              <c:idx val="2"/>
              <c:layout>
                <c:manualLayout>
                  <c:x val="-7.0223814145214062E-3"/>
                  <c:y val="2.9951698821339763E-3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DA9-41B1-BC75-80E2E73BFBDD}"/>
                </c:ext>
              </c:extLst>
            </c:dLbl>
            <c:dLbl>
              <c:idx val="3"/>
              <c:layout>
                <c:manualLayout>
                  <c:x val="-5.8641240365919951E-2"/>
                  <c:y val="-3.4937926613793935E-4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DA9-41B1-BC75-80E2E73BFBDD}"/>
                </c:ext>
              </c:extLst>
            </c:dLbl>
            <c:dLbl>
              <c:idx val="4"/>
              <c:layout>
                <c:manualLayout>
                  <c:x val="5.8401784910304564E-3"/>
                  <c:y val="1.7638599772729091E-3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FF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DA9-41B1-BC75-80E2E73BFBDD}"/>
                </c:ext>
              </c:extLst>
            </c:dLbl>
            <c:dLbl>
              <c:idx val="5"/>
              <c:layout>
                <c:manualLayout>
                  <c:x val="7.0845464520238651E-3"/>
                  <c:y val="4.5846280709164232E-3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FF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DA9-41B1-BC75-80E2E73BFBD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('CONSOLIDADO-ACUEDUCTOSRURALES2'!$D$8,'CONSOLIDADO-ACUEDUCTOSRURALES2'!$F$8,'CONSOLIDADO-ACUEDUCTOSRURALES2'!$H$8,'CONSOLIDADO-ACUEDUCTOSRURALES2'!$J$8,'CONSOLIDADO-ACUEDUCTOSRURALES2'!$L$8,'CONSOLIDADO-ACUEDUCTOSRURALES2'!$N$8)</c:f>
              <c:strCache>
                <c:ptCount val="6"/>
                <c:pt idx="0">
                  <c:v>Sin Riesgo</c:v>
                </c:pt>
                <c:pt idx="1">
                  <c:v>Bajo</c:v>
                </c:pt>
                <c:pt idx="2">
                  <c:v>Medio</c:v>
                </c:pt>
                <c:pt idx="3">
                  <c:v>Alto</c:v>
                </c:pt>
                <c:pt idx="4">
                  <c:v>Inviable Sanitariamente</c:v>
                </c:pt>
                <c:pt idx="5">
                  <c:v>Sin Dato</c:v>
                </c:pt>
              </c:strCache>
            </c:strRef>
          </c:cat>
          <c:val>
            <c:numRef>
              <c:f>('CONSOLIDADO-ACUEDUCTOSRURALES2'!$E$99,'CONSOLIDADO-ACUEDUCTOSRURALES2'!$G$99,'CONSOLIDADO-ACUEDUCTOSRURALES2'!$I$99,'CONSOLIDADO-ACUEDUCTOSRURALES2'!$K$99,'CONSOLIDADO-ACUEDUCTOSRURALES2'!$M$99,'CONSOLIDADO-ACUEDUCTOSRURALES2'!$O$99)</c:f>
              <c:numCache>
                <c:formatCode>0.0</c:formatCode>
                <c:ptCount val="6"/>
                <c:pt idx="0">
                  <c:v>6.0869565217391308</c:v>
                </c:pt>
                <c:pt idx="1">
                  <c:v>0.21739130434782608</c:v>
                </c:pt>
                <c:pt idx="2">
                  <c:v>3.2608695652173911</c:v>
                </c:pt>
                <c:pt idx="3">
                  <c:v>8.2608695652173907</c:v>
                </c:pt>
                <c:pt idx="4">
                  <c:v>82.173913043478265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1DA9-41B1-BC75-80E2E73BF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6"/>
        <c:overlap val="-5"/>
        <c:axId val="-1777355920"/>
        <c:axId val="-1777367888"/>
      </c:barChart>
      <c:catAx>
        <c:axId val="-17773684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-1777356464"/>
        <c:crosses val="autoZero"/>
        <c:auto val="1"/>
        <c:lblAlgn val="ctr"/>
        <c:lblOffset val="100"/>
        <c:noMultiLvlLbl val="0"/>
      </c:catAx>
      <c:valAx>
        <c:axId val="-1777356464"/>
        <c:scaling>
          <c:orientation val="minMax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O"/>
                  <a:t>Numero  de Acueductos</a:t>
                </a:r>
              </a:p>
            </c:rich>
          </c:tx>
          <c:layout>
            <c:manualLayout>
              <c:xMode val="edge"/>
              <c:yMode val="edge"/>
              <c:x val="0.4403355044405981"/>
              <c:y val="0.9292419149360716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CO"/>
          </a:p>
        </c:txPr>
        <c:crossAx val="-1777368432"/>
        <c:crosses val="autoZero"/>
        <c:crossBetween val="between"/>
      </c:valAx>
      <c:catAx>
        <c:axId val="-177735592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777367888"/>
        <c:crosses val="autoZero"/>
        <c:auto val="1"/>
        <c:lblAlgn val="ctr"/>
        <c:lblOffset val="100"/>
        <c:noMultiLvlLbl val="0"/>
      </c:catAx>
      <c:valAx>
        <c:axId val="-1777367888"/>
        <c:scaling>
          <c:orientation val="minMax"/>
          <c:min val="0"/>
        </c:scaling>
        <c:delete val="0"/>
        <c:axPos val="t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O"/>
                  <a:t>Porcentaje</a:t>
                </a:r>
              </a:p>
            </c:rich>
          </c:tx>
          <c:layout>
            <c:manualLayout>
              <c:xMode val="edge"/>
              <c:yMode val="edge"/>
              <c:x val="0.49828972776115821"/>
              <c:y val="0.10547354095357964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CO"/>
          </a:p>
        </c:txPr>
        <c:crossAx val="-1777355920"/>
        <c:crosses val="max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cene3d>
      <a:camera prst="orthographicFront"/>
      <a:lightRig rig="threePt" dir="t"/>
    </a:scene3d>
    <a:sp3d>
      <a:bevelT/>
      <a:bevelB/>
    </a:sp3d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Gráfico 11</a:t>
            </a:r>
            <a:r>
              <a:rPr lang="es-CO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 Número y porcentaje de acueductos rurales  subregión 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Suroeste - Antioquia- Colombia  2023</a:t>
            </a:r>
          </a:p>
        </c:rich>
      </c:tx>
      <c:layout>
        <c:manualLayout>
          <c:xMode val="edge"/>
          <c:yMode val="edge"/>
          <c:x val="0.17977430486163851"/>
          <c:y val="1.19760466834849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438480088466099"/>
          <c:y val="0.10723879515060618"/>
          <c:w val="0.73332374062379257"/>
          <c:h val="0.630534783152105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'CONSOLIDADO-ACUEDUCTOSRURALES2'!$B$103</c:f>
              <c:strCache>
                <c:ptCount val="1"/>
                <c:pt idx="0">
                  <c:v>Número de Sistemas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  <a:scene3d>
              <a:camera prst="orthographicFront"/>
              <a:lightRig rig="threePt" dir="t"/>
            </a:scene3d>
            <a:sp3d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'CONSOLIDADO-ACUEDUCTOSRURALES2'!$A$104:$A$126</c:f>
              <c:strCache>
                <c:ptCount val="23"/>
                <c:pt idx="0">
                  <c:v>Amaga</c:v>
                </c:pt>
                <c:pt idx="1">
                  <c:v>Andes</c:v>
                </c:pt>
                <c:pt idx="2">
                  <c:v>Angelópolis</c:v>
                </c:pt>
                <c:pt idx="3">
                  <c:v>Betania</c:v>
                </c:pt>
                <c:pt idx="4">
                  <c:v>Betulia</c:v>
                </c:pt>
                <c:pt idx="5">
                  <c:v>Caramanta</c:v>
                </c:pt>
                <c:pt idx="6">
                  <c:v>Ciudad Bolívar</c:v>
                </c:pt>
                <c:pt idx="7">
                  <c:v>Concordia</c:v>
                </c:pt>
                <c:pt idx="8">
                  <c:v>Fredonia</c:v>
                </c:pt>
                <c:pt idx="9">
                  <c:v>Hispania</c:v>
                </c:pt>
                <c:pt idx="10">
                  <c:v>Jardín</c:v>
                </c:pt>
                <c:pt idx="11">
                  <c:v>Jericó</c:v>
                </c:pt>
                <c:pt idx="12">
                  <c:v>La Pintada</c:v>
                </c:pt>
                <c:pt idx="13">
                  <c:v>Montebello</c:v>
                </c:pt>
                <c:pt idx="14">
                  <c:v>Pueblorrico</c:v>
                </c:pt>
                <c:pt idx="15">
                  <c:v>Salgar</c:v>
                </c:pt>
                <c:pt idx="16">
                  <c:v>Santa Bárbara</c:v>
                </c:pt>
                <c:pt idx="17">
                  <c:v>Tamesis</c:v>
                </c:pt>
                <c:pt idx="18">
                  <c:v>Tarso</c:v>
                </c:pt>
                <c:pt idx="19">
                  <c:v>Titiribí</c:v>
                </c:pt>
                <c:pt idx="20">
                  <c:v>Urrao</c:v>
                </c:pt>
                <c:pt idx="21">
                  <c:v>Valparaíso</c:v>
                </c:pt>
                <c:pt idx="22">
                  <c:v>Venecia</c:v>
                </c:pt>
              </c:strCache>
            </c:strRef>
          </c:cat>
          <c:val>
            <c:numRef>
              <c:f>'CONSOLIDADO-ACUEDUCTOSRURALES2'!$B$104:$B$126</c:f>
              <c:numCache>
                <c:formatCode>General</c:formatCode>
                <c:ptCount val="23"/>
                <c:pt idx="0">
                  <c:v>34</c:v>
                </c:pt>
                <c:pt idx="1">
                  <c:v>54</c:v>
                </c:pt>
                <c:pt idx="2">
                  <c:v>12</c:v>
                </c:pt>
                <c:pt idx="3">
                  <c:v>20</c:v>
                </c:pt>
                <c:pt idx="4">
                  <c:v>29</c:v>
                </c:pt>
                <c:pt idx="5">
                  <c:v>16</c:v>
                </c:pt>
                <c:pt idx="6">
                  <c:v>17</c:v>
                </c:pt>
                <c:pt idx="7">
                  <c:v>20</c:v>
                </c:pt>
                <c:pt idx="8">
                  <c:v>36</c:v>
                </c:pt>
                <c:pt idx="9">
                  <c:v>9</c:v>
                </c:pt>
                <c:pt idx="10">
                  <c:v>23</c:v>
                </c:pt>
                <c:pt idx="11">
                  <c:v>25</c:v>
                </c:pt>
                <c:pt idx="12">
                  <c:v>0</c:v>
                </c:pt>
                <c:pt idx="13">
                  <c:v>14</c:v>
                </c:pt>
                <c:pt idx="14">
                  <c:v>11</c:v>
                </c:pt>
                <c:pt idx="15">
                  <c:v>22</c:v>
                </c:pt>
                <c:pt idx="16">
                  <c:v>42</c:v>
                </c:pt>
                <c:pt idx="17">
                  <c:v>35</c:v>
                </c:pt>
                <c:pt idx="18">
                  <c:v>9</c:v>
                </c:pt>
                <c:pt idx="19">
                  <c:v>23</c:v>
                </c:pt>
                <c:pt idx="20">
                  <c:v>27</c:v>
                </c:pt>
                <c:pt idx="21">
                  <c:v>14</c:v>
                </c:pt>
                <c:pt idx="2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DD-4F1A-88D9-A3EDDA458F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4"/>
        <c:overlap val="-78"/>
        <c:axId val="-1701033984"/>
        <c:axId val="-1701030176"/>
      </c:barChart>
      <c:barChart>
        <c:barDir val="col"/>
        <c:grouping val="clustered"/>
        <c:varyColors val="0"/>
        <c:ser>
          <c:idx val="1"/>
          <c:order val="1"/>
          <c:tx>
            <c:strRef>
              <c:f>'CONSOLIDADO-ACUEDUCTOSRURALES2'!$C$56</c:f>
              <c:strCache>
                <c:ptCount val="1"/>
                <c:pt idx="0">
                  <c:v>%</c:v>
                </c:pt>
              </c:strCache>
            </c:strRef>
          </c:tx>
          <c:spPr>
            <a:pattFill prst="ltDnDiag">
              <a:fgClr>
                <a:schemeClr val="tx2">
                  <a:lumMod val="60000"/>
                  <a:lumOff val="40000"/>
                </a:schemeClr>
              </a:fgClr>
              <a:bgClr>
                <a:schemeClr val="bg1"/>
              </a:bgClr>
            </a:pattFill>
            <a:scene3d>
              <a:camera prst="orthographicFront"/>
              <a:lightRig rig="threePt" dir="t"/>
            </a:scene3d>
            <a:sp3d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'CONSOLIDADO-ACUEDUCTOSRURALES2'!$A$57:$A$73</c:f>
              <c:strCache>
                <c:ptCount val="17"/>
                <c:pt idx="0">
                  <c:v>Angostura</c:v>
                </c:pt>
                <c:pt idx="1">
                  <c:v>Belmira</c:v>
                </c:pt>
                <c:pt idx="2">
                  <c:v>Briceño</c:v>
                </c:pt>
                <c:pt idx="3">
                  <c:v>Campamento</c:v>
                </c:pt>
                <c:pt idx="4">
                  <c:v>Carolina del Príncipe</c:v>
                </c:pt>
                <c:pt idx="5">
                  <c:v>Don Matías</c:v>
                </c:pt>
                <c:pt idx="6">
                  <c:v>Entrerríos</c:v>
                </c:pt>
                <c:pt idx="7">
                  <c:v>Gómez Plata</c:v>
                </c:pt>
                <c:pt idx="8">
                  <c:v>Guadalupe</c:v>
                </c:pt>
                <c:pt idx="9">
                  <c:v>Ituango</c:v>
                </c:pt>
                <c:pt idx="10">
                  <c:v>San Andrés de Cuerquia</c:v>
                </c:pt>
                <c:pt idx="11">
                  <c:v>San José de la Montaña</c:v>
                </c:pt>
                <c:pt idx="12">
                  <c:v>San Pedro de los Milagros</c:v>
                </c:pt>
                <c:pt idx="13">
                  <c:v>Santa Rosa de Osos</c:v>
                </c:pt>
                <c:pt idx="14">
                  <c:v>Toledo</c:v>
                </c:pt>
                <c:pt idx="15">
                  <c:v>Valdivia</c:v>
                </c:pt>
                <c:pt idx="16">
                  <c:v>Yarumal</c:v>
                </c:pt>
              </c:strCache>
            </c:strRef>
          </c:cat>
          <c:val>
            <c:numRef>
              <c:f>'CONSOLIDADO-ACUEDUCTOSRURALES2'!$C$104:$C$126</c:f>
              <c:numCache>
                <c:formatCode>0.0</c:formatCode>
                <c:ptCount val="23"/>
                <c:pt idx="0">
                  <c:v>6.7594433399602387</c:v>
                </c:pt>
                <c:pt idx="1">
                  <c:v>10.735586481113319</c:v>
                </c:pt>
                <c:pt idx="2">
                  <c:v>2.3856858846918487</c:v>
                </c:pt>
                <c:pt idx="3">
                  <c:v>3.9761431411530817</c:v>
                </c:pt>
                <c:pt idx="4">
                  <c:v>5.7654075546719685</c:v>
                </c:pt>
                <c:pt idx="5">
                  <c:v>3.180914512922465</c:v>
                </c:pt>
                <c:pt idx="6">
                  <c:v>3.3797216699801194</c:v>
                </c:pt>
                <c:pt idx="7">
                  <c:v>3.9761431411530817</c:v>
                </c:pt>
                <c:pt idx="8">
                  <c:v>7.1570576540755466</c:v>
                </c:pt>
                <c:pt idx="9">
                  <c:v>1.7892644135188867</c:v>
                </c:pt>
                <c:pt idx="10">
                  <c:v>4.5725646123260439</c:v>
                </c:pt>
                <c:pt idx="11">
                  <c:v>4.9701789264413518</c:v>
                </c:pt>
                <c:pt idx="12">
                  <c:v>0</c:v>
                </c:pt>
                <c:pt idx="13">
                  <c:v>2.7833001988071571</c:v>
                </c:pt>
                <c:pt idx="14">
                  <c:v>2.1868787276341948</c:v>
                </c:pt>
                <c:pt idx="15">
                  <c:v>4.3737574552683895</c:v>
                </c:pt>
                <c:pt idx="16">
                  <c:v>8.3499005964214703</c:v>
                </c:pt>
                <c:pt idx="17">
                  <c:v>6.9582504970178931</c:v>
                </c:pt>
                <c:pt idx="18">
                  <c:v>1.7892644135188867</c:v>
                </c:pt>
                <c:pt idx="19">
                  <c:v>4.5725646123260439</c:v>
                </c:pt>
                <c:pt idx="20">
                  <c:v>5.3677932405566597</c:v>
                </c:pt>
                <c:pt idx="21">
                  <c:v>2.7833001988071571</c:v>
                </c:pt>
                <c:pt idx="22">
                  <c:v>2.1868787276341948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DD-4F1A-88D9-A3EDDA458F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01024736"/>
        <c:axId val="-1701028544"/>
      </c:barChart>
      <c:catAx>
        <c:axId val="-1701033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336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CO"/>
          </a:p>
        </c:txPr>
        <c:crossAx val="-1701030176"/>
        <c:crossesAt val="0"/>
        <c:auto val="1"/>
        <c:lblAlgn val="ctr"/>
        <c:lblOffset val="100"/>
        <c:noMultiLvlLbl val="0"/>
      </c:catAx>
      <c:valAx>
        <c:axId val="-1701030176"/>
        <c:scaling>
          <c:orientation val="minMax"/>
          <c:max val="65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 Narrow" panose="020B0606020202030204" pitchFamily="34" charset="0"/>
                    <a:ea typeface="Calibri"/>
                    <a:cs typeface="Calibri"/>
                  </a:defRPr>
                </a:pPr>
                <a:r>
                  <a:rPr lang="es-CO" sz="1400">
                    <a:latin typeface="Arial Narrow" panose="020B0606020202030204" pitchFamily="34" charset="0"/>
                  </a:rPr>
                  <a:t>Numero de Sistemas</a:t>
                </a:r>
              </a:p>
            </c:rich>
          </c:tx>
          <c:layout>
            <c:manualLayout>
              <c:xMode val="edge"/>
              <c:yMode val="edge"/>
              <c:x val="1.8067735187923845E-2"/>
              <c:y val="0.22487434701730244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CO"/>
          </a:p>
        </c:txPr>
        <c:crossAx val="-1701033984"/>
        <c:crosses val="autoZero"/>
        <c:crossBetween val="between"/>
        <c:majorUnit val="5"/>
      </c:valAx>
      <c:catAx>
        <c:axId val="-17010247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701028544"/>
        <c:crosses val="autoZero"/>
        <c:auto val="1"/>
        <c:lblAlgn val="ctr"/>
        <c:lblOffset val="100"/>
        <c:noMultiLvlLbl val="0"/>
      </c:catAx>
      <c:valAx>
        <c:axId val="-1701028544"/>
        <c:scaling>
          <c:orientation val="minMax"/>
          <c:max val="2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 Narrow" panose="020B0606020202030204" pitchFamily="34" charset="0"/>
                    <a:ea typeface="Calibri"/>
                    <a:cs typeface="Calibri"/>
                  </a:defRPr>
                </a:pPr>
                <a:r>
                  <a:rPr lang="es-CO" sz="1400">
                    <a:latin typeface="Arial Narrow" panose="020B0606020202030204" pitchFamily="34" charset="0"/>
                  </a:rPr>
                  <a:t>Porcentaje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CO"/>
          </a:p>
        </c:txPr>
        <c:crossAx val="-1701024736"/>
        <c:crosses val="max"/>
        <c:crossBetween val="between"/>
      </c:valAx>
      <c:spPr>
        <a:solidFill>
          <a:sysClr val="window" lastClr="FFFFFF"/>
        </a:solidFill>
        <a:scene3d>
          <a:camera prst="orthographicFront"/>
          <a:lightRig rig="threePt" dir="t"/>
        </a:scene3d>
        <a:sp3d>
          <a:bevelT/>
          <a:bevelB/>
        </a:sp3d>
      </c:spPr>
    </c:plotArea>
    <c:legend>
      <c:legendPos val="t"/>
      <c:layout>
        <c:manualLayout>
          <c:xMode val="edge"/>
          <c:yMode val="edge"/>
          <c:x val="0.29130154415977189"/>
          <c:y val="0.9270881431083251"/>
          <c:w val="0.4600726114819404"/>
          <c:h val="6.0105700379685545E-2"/>
        </c:manualLayout>
      </c:layout>
      <c:overlay val="0"/>
      <c:txPr>
        <a:bodyPr/>
        <a:lstStyle/>
        <a:p>
          <a:pPr>
            <a:defRPr sz="11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cene3d>
      <a:camera prst="orthographicFront"/>
      <a:lightRig rig="threePt" dir="t"/>
    </a:scene3d>
    <a:sp3d>
      <a:bevelT/>
      <a:bevelB/>
    </a:sp3d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Gráfico 12</a:t>
            </a:r>
            <a:r>
              <a:rPr lang="es-CO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 Numero y porcentaje de acueductos rurales por  nivel de riesgo sanitario psubregión Suroeste - Antioquia - Colombia  2023</a:t>
            </a:r>
          </a:p>
        </c:rich>
      </c:tx>
      <c:layout>
        <c:manualLayout>
          <c:xMode val="edge"/>
          <c:yMode val="edge"/>
          <c:x val="0.12931436940873323"/>
          <c:y val="9.9284679633209385E-3"/>
        </c:manualLayout>
      </c:layout>
      <c:overlay val="1"/>
      <c:spPr>
        <a:scene3d>
          <a:camera prst="orthographicFront"/>
          <a:lightRig rig="threePt" dir="t"/>
        </a:scene3d>
        <a:sp3d>
          <a:bevelB/>
        </a:sp3d>
      </c:spPr>
    </c:title>
    <c:autoTitleDeleted val="0"/>
    <c:plotArea>
      <c:layout>
        <c:manualLayout>
          <c:layoutTarget val="inner"/>
          <c:xMode val="edge"/>
          <c:yMode val="edge"/>
          <c:x val="0.21014317301823926"/>
          <c:y val="0.2080573725184732"/>
          <c:w val="0.69094811687293856"/>
          <c:h val="0.66975581216643609"/>
        </c:manualLayout>
      </c:layout>
      <c:barChart>
        <c:barDir val="bar"/>
        <c:grouping val="stacked"/>
        <c:varyColors val="0"/>
        <c:ser>
          <c:idx val="1"/>
          <c:order val="1"/>
          <c:tx>
            <c:strRef>
              <c:f>'CONSOLIDADO-ACUEDUCTOSRURALES2'!$B$103</c:f>
              <c:strCache>
                <c:ptCount val="1"/>
                <c:pt idx="0">
                  <c:v>Número de Sistemas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0.1541719610334604"/>
                  <c:y val="-2.540011572035923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A33-44BF-BF8C-3B3D3E63493B}"/>
                </c:ext>
              </c:extLst>
            </c:dLbl>
            <c:dLbl>
              <c:idx val="1"/>
              <c:layout>
                <c:manualLayout>
                  <c:x val="4.5743195696471839E-2"/>
                  <c:y val="3.2268193866502045E-6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33-44BF-BF8C-3B3D3E63493B}"/>
                </c:ext>
              </c:extLst>
            </c:dLbl>
            <c:dLbl>
              <c:idx val="2"/>
              <c:layout>
                <c:manualLayout>
                  <c:x val="7.7577040411883666E-2"/>
                  <c:y val="2.5942863417448428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33-44BF-BF8C-3B3D3E63493B}"/>
                </c:ext>
              </c:extLst>
            </c:dLbl>
            <c:dLbl>
              <c:idx val="3"/>
              <c:layout>
                <c:manualLayout>
                  <c:x val="0.26937738246505716"/>
                  <c:y val="-1.6100223893738522E-6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33-44BF-BF8C-3B3D3E63493B}"/>
                </c:ext>
              </c:extLst>
            </c:dLbl>
            <c:dLbl>
              <c:idx val="4"/>
              <c:layout>
                <c:manualLayout>
                  <c:x val="0.26022414087748502"/>
                  <c:y val="1.22405961170309E-5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33-44BF-BF8C-3B3D3E63493B}"/>
                </c:ext>
              </c:extLst>
            </c:dLbl>
            <c:dLbl>
              <c:idx val="5"/>
              <c:layout>
                <c:manualLayout>
                  <c:x val="5.8204350885618303E-2"/>
                  <c:y val="5.106588513496515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33-44BF-BF8C-3B3D3E6349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('CONSOLIDADO-ACUEDUCTOSRURALES2'!$D$103,'CONSOLIDADO-ACUEDUCTOSRURALES2'!$F$103,'CONSOLIDADO-ACUEDUCTOSRURALES2'!$H$103,'CONSOLIDADO-ACUEDUCTOSRURALES2'!$J$103,'CONSOLIDADO-ACUEDUCTOSRURALES2'!$L$103,'CONSOLIDADO-ACUEDUCTOSRURALES2'!$N$103)</c:f>
              <c:strCache>
                <c:ptCount val="6"/>
                <c:pt idx="0">
                  <c:v>Sin Riesgo</c:v>
                </c:pt>
                <c:pt idx="1">
                  <c:v>Bajo</c:v>
                </c:pt>
                <c:pt idx="2">
                  <c:v>Medio</c:v>
                </c:pt>
                <c:pt idx="3">
                  <c:v>Alto</c:v>
                </c:pt>
                <c:pt idx="4">
                  <c:v>Inviable Sanitariamente</c:v>
                </c:pt>
                <c:pt idx="5">
                  <c:v>Sin Dato</c:v>
                </c:pt>
              </c:strCache>
            </c:strRef>
          </c:cat>
          <c:val>
            <c:numRef>
              <c:f>('CONSOLIDADO-ACUEDUCTOSRURALES2'!$D$127,'CONSOLIDADO-ACUEDUCTOSRURALES2'!$F$127,'CONSOLIDADO-ACUEDUCTOSRURALES2'!$H$127,'CONSOLIDADO-ACUEDUCTOSRURALES2'!$J$127,'CONSOLIDADO-ACUEDUCTOSRURALES2'!$L$127,'CONSOLIDADO-ACUEDUCTOSRURALES2'!$N$127)</c:f>
              <c:numCache>
                <c:formatCode>General</c:formatCode>
                <c:ptCount val="6"/>
                <c:pt idx="0">
                  <c:v>104</c:v>
                </c:pt>
                <c:pt idx="1">
                  <c:v>11</c:v>
                </c:pt>
                <c:pt idx="2">
                  <c:v>41</c:v>
                </c:pt>
                <c:pt idx="3">
                  <c:v>179</c:v>
                </c:pt>
                <c:pt idx="4">
                  <c:v>168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A33-44BF-BF8C-3B3D3E6349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6"/>
        <c:overlap val="-5"/>
        <c:axId val="-1701028000"/>
        <c:axId val="-1701033440"/>
      </c:barChart>
      <c:barChart>
        <c:barDir val="bar"/>
        <c:grouping val="stacked"/>
        <c:varyColors val="0"/>
        <c:ser>
          <c:idx val="0"/>
          <c:order val="0"/>
          <c:tx>
            <c:strRef>
              <c:f>'CONSOLIDADO-ACUEDUCTOSRURALES2'!$C$103</c:f>
              <c:strCache>
                <c:ptCount val="1"/>
                <c:pt idx="0">
                  <c:v>%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/>
          </c:spPr>
          <c:invertIfNegative val="0"/>
          <c:dPt>
            <c:idx val="0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8-EA33-44BF-BF8C-3B3D3E63493B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/>
              </a:solidFill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A-EA33-44BF-BF8C-3B3D3E63493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00"/>
              </a:solidFill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C-EA33-44BF-BF8C-3B3D3E63493B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E-EA33-44BF-BF8C-3B3D3E63493B}"/>
              </c:ext>
            </c:extLst>
          </c:dPt>
          <c:dPt>
            <c:idx val="4"/>
            <c:invertIfNegative val="0"/>
            <c:bubble3D val="0"/>
            <c:spPr>
              <a:solidFill>
                <a:srgbClr val="C00000"/>
              </a:solidFill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10-EA33-44BF-BF8C-3B3D3E63493B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12-EA33-44BF-BF8C-3B3D3E63493B}"/>
              </c:ext>
            </c:extLst>
          </c:dPt>
          <c:dLbls>
            <c:dLbl>
              <c:idx val="0"/>
              <c:layout>
                <c:manualLayout>
                  <c:x val="-2.4780638125443976E-3"/>
                  <c:y val="5.1703730384718618E-3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A33-44BF-BF8C-3B3D3E63493B}"/>
                </c:ext>
              </c:extLst>
            </c:dLbl>
            <c:dLbl>
              <c:idx val="2"/>
              <c:layout>
                <c:manualLayout>
                  <c:x val="-7.0223814145214062E-3"/>
                  <c:y val="2.9951698821339763E-3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A33-44BF-BF8C-3B3D3E63493B}"/>
                </c:ext>
              </c:extLst>
            </c:dLbl>
            <c:dLbl>
              <c:idx val="3"/>
              <c:layout>
                <c:manualLayout>
                  <c:x val="-5.8641240365919951E-2"/>
                  <c:y val="-3.4937926613793935E-4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A33-44BF-BF8C-3B3D3E63493B}"/>
                </c:ext>
              </c:extLst>
            </c:dLbl>
            <c:dLbl>
              <c:idx val="4"/>
              <c:layout>
                <c:manualLayout>
                  <c:x val="5.8401784910304564E-3"/>
                  <c:y val="1.7638599772729091E-3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FF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A33-44BF-BF8C-3B3D3E63493B}"/>
                </c:ext>
              </c:extLst>
            </c:dLbl>
            <c:dLbl>
              <c:idx val="5"/>
              <c:layout>
                <c:manualLayout>
                  <c:x val="7.0845464520238651E-3"/>
                  <c:y val="4.5846280709164232E-3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FF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A33-44BF-BF8C-3B3D3E63493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('CONSOLIDADO-ACUEDUCTOSRURALES2'!$D$103,'CONSOLIDADO-ACUEDUCTOSRURALES2'!$F$103,'CONSOLIDADO-ACUEDUCTOSRURALES2'!$H$103,'CONSOLIDADO-ACUEDUCTOSRURALES2'!$J$103,'CONSOLIDADO-ACUEDUCTOSRURALES2'!$L$103,'CONSOLIDADO-ACUEDUCTOSRURALES2'!$N$103)</c:f>
              <c:strCache>
                <c:ptCount val="6"/>
                <c:pt idx="0">
                  <c:v>Sin Riesgo</c:v>
                </c:pt>
                <c:pt idx="1">
                  <c:v>Bajo</c:v>
                </c:pt>
                <c:pt idx="2">
                  <c:v>Medio</c:v>
                </c:pt>
                <c:pt idx="3">
                  <c:v>Alto</c:v>
                </c:pt>
                <c:pt idx="4">
                  <c:v>Inviable Sanitariamente</c:v>
                </c:pt>
                <c:pt idx="5">
                  <c:v>Sin Dato</c:v>
                </c:pt>
              </c:strCache>
            </c:strRef>
          </c:cat>
          <c:val>
            <c:numRef>
              <c:f>('CONSOLIDADO-ACUEDUCTOSRURALES2'!$E$127,'CONSOLIDADO-ACUEDUCTOSRURALES2'!$G$127,'CONSOLIDADO-ACUEDUCTOSRURALES2'!$I$127,'CONSOLIDADO-ACUEDUCTOSRURALES2'!$K$127,'CONSOLIDADO-ACUEDUCTOSRURALES2'!$M$127,'CONSOLIDADO-ACUEDUCTOSRURALES2'!$O$127)</c:f>
              <c:numCache>
                <c:formatCode>0.0</c:formatCode>
                <c:ptCount val="6"/>
                <c:pt idx="0">
                  <c:v>20.675944333996025</c:v>
                </c:pt>
                <c:pt idx="1">
                  <c:v>2.1868787276341948</c:v>
                </c:pt>
                <c:pt idx="2">
                  <c:v>8.1510934393638177</c:v>
                </c:pt>
                <c:pt idx="3">
                  <c:v>35.586481113320076</c:v>
                </c:pt>
                <c:pt idx="4">
                  <c:v>33.399602385685881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EA33-44BF-BF8C-3B3D3E6349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5"/>
        <c:overlap val="-5"/>
        <c:axId val="-1701025280"/>
        <c:axId val="-1701032896"/>
      </c:barChart>
      <c:catAx>
        <c:axId val="-17010280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-1701033440"/>
        <c:crosses val="autoZero"/>
        <c:auto val="1"/>
        <c:lblAlgn val="ctr"/>
        <c:lblOffset val="100"/>
        <c:noMultiLvlLbl val="0"/>
      </c:catAx>
      <c:valAx>
        <c:axId val="-1701033440"/>
        <c:scaling>
          <c:orientation val="minMax"/>
          <c:max val="2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O"/>
                  <a:t>Numero  de Acueductos</a:t>
                </a:r>
              </a:p>
            </c:rich>
          </c:tx>
          <c:layout>
            <c:manualLayout>
              <c:xMode val="edge"/>
              <c:yMode val="edge"/>
              <c:x val="0.4403355044405981"/>
              <c:y val="0.929241920931758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CO"/>
          </a:p>
        </c:txPr>
        <c:crossAx val="-1701028000"/>
        <c:crosses val="autoZero"/>
        <c:crossBetween val="between"/>
      </c:valAx>
      <c:catAx>
        <c:axId val="-170102528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701032896"/>
        <c:crosses val="autoZero"/>
        <c:auto val="1"/>
        <c:lblAlgn val="ctr"/>
        <c:lblOffset val="100"/>
        <c:noMultiLvlLbl val="0"/>
      </c:catAx>
      <c:valAx>
        <c:axId val="-1701032896"/>
        <c:scaling>
          <c:orientation val="minMax"/>
          <c:max val="60"/>
          <c:min val="0"/>
        </c:scaling>
        <c:delete val="0"/>
        <c:axPos val="t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O"/>
                  <a:t>Porcentaje</a:t>
                </a:r>
              </a:p>
            </c:rich>
          </c:tx>
          <c:layout>
            <c:manualLayout>
              <c:xMode val="edge"/>
              <c:yMode val="edge"/>
              <c:x val="0.49828972776115821"/>
              <c:y val="0.10547346620734908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CO"/>
          </a:p>
        </c:txPr>
        <c:crossAx val="-1701025280"/>
        <c:crosses val="max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cene3d>
      <a:camera prst="orthographicFront"/>
      <a:lightRig rig="threePt" dir="t"/>
    </a:scene3d>
    <a:sp3d>
      <a:bevelT/>
      <a:bevelB/>
    </a:sp3d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Gráfico 13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 Número y porcentaje de acueductos rurales  subregión </a:t>
            </a:r>
          </a:p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Bajo Cauca - Antioquia- Colombia  2023</a:t>
            </a:r>
          </a:p>
        </c:rich>
      </c:tx>
      <c:layout>
        <c:manualLayout>
          <c:xMode val="edge"/>
          <c:yMode val="edge"/>
          <c:x val="0.18656839180412146"/>
          <c:y val="3.269554479764751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438480088466099"/>
          <c:y val="0.10723879515060618"/>
          <c:w val="0.73332374062379257"/>
          <c:h val="0.630534783152105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'CONSOLIDADO-ACUEDUCTOSRURALES2'!$B$132</c:f>
              <c:strCache>
                <c:ptCount val="1"/>
                <c:pt idx="0">
                  <c:v>Número de Sistemas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  <a:scene3d>
              <a:camera prst="orthographicFront"/>
              <a:lightRig rig="threePt" dir="t"/>
            </a:scene3d>
            <a:sp3d/>
          </c:spPr>
          <c:invertIfNegative val="0"/>
          <c:dLbls>
            <c:dLbl>
              <c:idx val="2"/>
              <c:layout>
                <c:manualLayout>
                  <c:x val="1.6920473773265031E-3"/>
                  <c:y val="-2.54777070063694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CB1-4E1B-B50F-DF180F3711A0}"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'CONSOLIDADO-ACUEDUCTOSRURALES2'!$A$133:$A$138</c:f>
              <c:strCache>
                <c:ptCount val="6"/>
                <c:pt idx="0">
                  <c:v>Caucasia</c:v>
                </c:pt>
                <c:pt idx="1">
                  <c:v>Cáceres</c:v>
                </c:pt>
                <c:pt idx="2">
                  <c:v>El Bagre</c:v>
                </c:pt>
                <c:pt idx="3">
                  <c:v>Nechi</c:v>
                </c:pt>
                <c:pt idx="4">
                  <c:v>Tarazá</c:v>
                </c:pt>
                <c:pt idx="5">
                  <c:v>Zaragoza</c:v>
                </c:pt>
              </c:strCache>
            </c:strRef>
          </c:cat>
          <c:val>
            <c:numRef>
              <c:f>'CONSOLIDADO-ACUEDUCTOSRURALES2'!$B$133:$B$138</c:f>
              <c:numCache>
                <c:formatCode>General</c:formatCode>
                <c:ptCount val="6"/>
                <c:pt idx="0">
                  <c:v>16</c:v>
                </c:pt>
                <c:pt idx="1">
                  <c:v>7</c:v>
                </c:pt>
                <c:pt idx="2">
                  <c:v>4</c:v>
                </c:pt>
                <c:pt idx="3">
                  <c:v>2</c:v>
                </c:pt>
                <c:pt idx="4">
                  <c:v>6</c:v>
                </c:pt>
                <c:pt idx="5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B1-4E1B-B50F-DF180F371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71"/>
        <c:overlap val="-78"/>
        <c:axId val="-1701027456"/>
        <c:axId val="-1701029088"/>
      </c:barChart>
      <c:barChart>
        <c:barDir val="col"/>
        <c:grouping val="clustered"/>
        <c:varyColors val="0"/>
        <c:ser>
          <c:idx val="1"/>
          <c:order val="1"/>
          <c:tx>
            <c:strRef>
              <c:f>'CONSOLIDADO-ACUEDUCTOSRURALES2'!$C$56</c:f>
              <c:strCache>
                <c:ptCount val="1"/>
                <c:pt idx="0">
                  <c:v>%</c:v>
                </c:pt>
              </c:strCache>
            </c:strRef>
          </c:tx>
          <c:spPr>
            <a:pattFill prst="ltDnDiag">
              <a:fgClr>
                <a:schemeClr val="tx2">
                  <a:lumMod val="60000"/>
                  <a:lumOff val="40000"/>
                </a:schemeClr>
              </a:fgClr>
              <a:bgClr>
                <a:schemeClr val="bg1"/>
              </a:bgClr>
            </a:pattFill>
            <a:scene3d>
              <a:camera prst="orthographicFront"/>
              <a:lightRig rig="threePt" dir="t"/>
            </a:scene3d>
            <a:sp3d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'CONSOLIDADO-ACUEDUCTOSRURALES2'!$A$57:$A$73</c:f>
              <c:strCache>
                <c:ptCount val="17"/>
                <c:pt idx="0">
                  <c:v>Angostura</c:v>
                </c:pt>
                <c:pt idx="1">
                  <c:v>Belmira</c:v>
                </c:pt>
                <c:pt idx="2">
                  <c:v>Briceño</c:v>
                </c:pt>
                <c:pt idx="3">
                  <c:v>Campamento</c:v>
                </c:pt>
                <c:pt idx="4">
                  <c:v>Carolina del Príncipe</c:v>
                </c:pt>
                <c:pt idx="5">
                  <c:v>Don Matías</c:v>
                </c:pt>
                <c:pt idx="6">
                  <c:v>Entrerríos</c:v>
                </c:pt>
                <c:pt idx="7">
                  <c:v>Gómez Plata</c:v>
                </c:pt>
                <c:pt idx="8">
                  <c:v>Guadalupe</c:v>
                </c:pt>
                <c:pt idx="9">
                  <c:v>Ituango</c:v>
                </c:pt>
                <c:pt idx="10">
                  <c:v>San Andrés de Cuerquia</c:v>
                </c:pt>
                <c:pt idx="11">
                  <c:v>San José de la Montaña</c:v>
                </c:pt>
                <c:pt idx="12">
                  <c:v>San Pedro de los Milagros</c:v>
                </c:pt>
                <c:pt idx="13">
                  <c:v>Santa Rosa de Osos</c:v>
                </c:pt>
                <c:pt idx="14">
                  <c:v>Toledo</c:v>
                </c:pt>
                <c:pt idx="15">
                  <c:v>Valdivia</c:v>
                </c:pt>
                <c:pt idx="16">
                  <c:v>Yarumal</c:v>
                </c:pt>
              </c:strCache>
            </c:strRef>
          </c:cat>
          <c:val>
            <c:numRef>
              <c:f>'CONSOLIDADO-ACUEDUCTOSRURALES2'!$C$133:$C$138</c:f>
              <c:numCache>
                <c:formatCode>0.0</c:formatCode>
                <c:ptCount val="6"/>
                <c:pt idx="0">
                  <c:v>38.095238095238095</c:v>
                </c:pt>
                <c:pt idx="1">
                  <c:v>16.666666666666664</c:v>
                </c:pt>
                <c:pt idx="2">
                  <c:v>9.5238095238095237</c:v>
                </c:pt>
                <c:pt idx="3">
                  <c:v>4.7619047619047619</c:v>
                </c:pt>
                <c:pt idx="4">
                  <c:v>14.285714285714285</c:v>
                </c:pt>
                <c:pt idx="5">
                  <c:v>16.666666666666664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B1-4E1B-B50F-DF180F371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22"/>
        <c:axId val="-1701026912"/>
        <c:axId val="-1701036160"/>
      </c:barChart>
      <c:catAx>
        <c:axId val="-1701027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336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CO"/>
          </a:p>
        </c:txPr>
        <c:crossAx val="-1701029088"/>
        <c:crossesAt val="0"/>
        <c:auto val="1"/>
        <c:lblAlgn val="ctr"/>
        <c:lblOffset val="100"/>
        <c:noMultiLvlLbl val="0"/>
      </c:catAx>
      <c:valAx>
        <c:axId val="-1701029088"/>
        <c:scaling>
          <c:orientation val="minMax"/>
          <c:max val="22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 Narrow" panose="020B0606020202030204" pitchFamily="34" charset="0"/>
                    <a:ea typeface="Calibri"/>
                    <a:cs typeface="Calibri"/>
                  </a:defRPr>
                </a:pPr>
                <a:r>
                  <a:rPr lang="es-CO" sz="1400">
                    <a:latin typeface="Arial Narrow" panose="020B0606020202030204" pitchFamily="34" charset="0"/>
                  </a:rPr>
                  <a:t>Numero de Sistemas</a:t>
                </a:r>
              </a:p>
            </c:rich>
          </c:tx>
          <c:layout>
            <c:manualLayout>
              <c:xMode val="edge"/>
              <c:yMode val="edge"/>
              <c:x val="4.5244000233244763E-2"/>
              <c:y val="0.234082930636871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CO"/>
          </a:p>
        </c:txPr>
        <c:crossAx val="-1701027456"/>
        <c:crosses val="autoZero"/>
        <c:crossBetween val="between"/>
        <c:majorUnit val="5"/>
      </c:valAx>
      <c:catAx>
        <c:axId val="-1701026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701036160"/>
        <c:crosses val="autoZero"/>
        <c:auto val="1"/>
        <c:lblAlgn val="ctr"/>
        <c:lblOffset val="100"/>
        <c:noMultiLvlLbl val="0"/>
      </c:catAx>
      <c:valAx>
        <c:axId val="-1701036160"/>
        <c:scaling>
          <c:orientation val="minMax"/>
          <c:max val="6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 Narrow" panose="020B0606020202030204" pitchFamily="34" charset="0"/>
                    <a:ea typeface="Calibri"/>
                    <a:cs typeface="Calibri"/>
                  </a:defRPr>
                </a:pPr>
                <a:r>
                  <a:rPr lang="es-CO" sz="1400">
                    <a:latin typeface="Arial Narrow" panose="020B0606020202030204" pitchFamily="34" charset="0"/>
                  </a:rPr>
                  <a:t>Porcentaje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CO"/>
          </a:p>
        </c:txPr>
        <c:crossAx val="-1701026912"/>
        <c:crosses val="max"/>
        <c:crossBetween val="between"/>
      </c:valAx>
      <c:spPr>
        <a:solidFill>
          <a:sysClr val="window" lastClr="FFFFFF"/>
        </a:solidFill>
        <a:scene3d>
          <a:camera prst="orthographicFront"/>
          <a:lightRig rig="threePt" dir="t"/>
        </a:scene3d>
        <a:sp3d>
          <a:bevelT/>
          <a:bevelB/>
        </a:sp3d>
      </c:spPr>
    </c:plotArea>
    <c:legend>
      <c:legendPos val="t"/>
      <c:layout>
        <c:manualLayout>
          <c:xMode val="edge"/>
          <c:yMode val="edge"/>
          <c:x val="0.29130154415977189"/>
          <c:y val="0.92708824187674221"/>
          <c:w val="0.4600726114819404"/>
          <c:h val="6.0105800728397329E-2"/>
        </c:manualLayout>
      </c:layout>
      <c:overlay val="0"/>
      <c:txPr>
        <a:bodyPr/>
        <a:lstStyle/>
        <a:p>
          <a:pPr>
            <a:defRPr sz="11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cene3d>
      <a:camera prst="orthographicFront"/>
      <a:lightRig rig="threePt" dir="t"/>
    </a:scene3d>
    <a:sp3d>
      <a:bevelT/>
      <a:bevelB/>
    </a:sp3d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Gráfico 14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 Numero y porcentaje de acueductos rurales por  nivel de riesgo sanitario subregión  Bajo Cauca- Antioquia - Colombia   2023</a:t>
            </a:r>
          </a:p>
        </c:rich>
      </c:tx>
      <c:overlay val="1"/>
      <c:spPr>
        <a:scene3d>
          <a:camera prst="orthographicFront"/>
          <a:lightRig rig="threePt" dir="t"/>
        </a:scene3d>
        <a:sp3d>
          <a:bevelB/>
        </a:sp3d>
      </c:spPr>
    </c:title>
    <c:autoTitleDeleted val="0"/>
    <c:plotArea>
      <c:layout>
        <c:manualLayout>
          <c:layoutTarget val="inner"/>
          <c:xMode val="edge"/>
          <c:yMode val="edge"/>
          <c:x val="0.21014317301823926"/>
          <c:y val="0.2080573725184732"/>
          <c:w val="0.69094811687293856"/>
          <c:h val="0.66975581216643609"/>
        </c:manualLayout>
      </c:layout>
      <c:barChart>
        <c:barDir val="bar"/>
        <c:grouping val="stacked"/>
        <c:varyColors val="0"/>
        <c:ser>
          <c:idx val="1"/>
          <c:order val="1"/>
          <c:tx>
            <c:strRef>
              <c:f>'CONSOLIDADO-ACUEDUCTOSRURALES2'!$B$132</c:f>
              <c:strCache>
                <c:ptCount val="1"/>
                <c:pt idx="0">
                  <c:v>Número de Sistemas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3.8966539601863616E-2"/>
                  <c:y val="9.2813510418820962E-6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83A-43E5-9547-3378C2D8FF4D}"/>
                </c:ext>
              </c:extLst>
            </c:dLbl>
            <c:dLbl>
              <c:idx val="1"/>
              <c:layout>
                <c:manualLayout>
                  <c:x val="4.5743195696471839E-2"/>
                  <c:y val="3.2268193866502045E-6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3A-43E5-9547-3378C2D8FF4D}"/>
                </c:ext>
              </c:extLst>
            </c:dLbl>
            <c:dLbl>
              <c:idx val="2"/>
              <c:layout>
                <c:manualLayout>
                  <c:x val="4.7437526471833968E-2"/>
                  <c:y val="3.8414738387586611E-5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3A-43E5-9547-3378C2D8FF4D}"/>
                </c:ext>
              </c:extLst>
            </c:dLbl>
            <c:dLbl>
              <c:idx val="3"/>
              <c:layout>
                <c:manualLayout>
                  <c:x val="5.2519985192448146E-2"/>
                  <c:y val="2.5541874530257708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3A-43E5-9547-3378C2D8FF4D}"/>
                </c:ext>
              </c:extLst>
            </c:dLbl>
            <c:dLbl>
              <c:idx val="4"/>
              <c:layout>
                <c:manualLayout>
                  <c:x val="0.36755363077269887"/>
                  <c:y val="5.7339025310555563E-6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3A-43E5-9547-3378C2D8FF4D}"/>
                </c:ext>
              </c:extLst>
            </c:dLbl>
            <c:dLbl>
              <c:idx val="5"/>
              <c:layout>
                <c:manualLayout>
                  <c:x val="0.16405486798267122"/>
                  <c:y val="-2.5743643031167721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3A-43E5-9547-3378C2D8FF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('CONSOLIDADO-ACUEDUCTOSRURALES2'!$D$132,'CONSOLIDADO-ACUEDUCTOSRURALES2'!$F$132,'CONSOLIDADO-ACUEDUCTOSRURALES2'!$H$132,'CONSOLIDADO-ACUEDUCTOSRURALES2'!$J$132,'CONSOLIDADO-ACUEDUCTOSRURALES2'!$L$132,'CONSOLIDADO-ACUEDUCTOSRURALES2'!$N$132)</c:f>
              <c:strCache>
                <c:ptCount val="6"/>
                <c:pt idx="0">
                  <c:v>Sin Riesgo</c:v>
                </c:pt>
                <c:pt idx="1">
                  <c:v>Bajo</c:v>
                </c:pt>
                <c:pt idx="2">
                  <c:v>Medio</c:v>
                </c:pt>
                <c:pt idx="3">
                  <c:v>Alto</c:v>
                </c:pt>
                <c:pt idx="4">
                  <c:v>Inviable Sanitariamente</c:v>
                </c:pt>
                <c:pt idx="5">
                  <c:v>Sin Dato</c:v>
                </c:pt>
              </c:strCache>
            </c:strRef>
          </c:cat>
          <c:val>
            <c:numRef>
              <c:f>('CONSOLIDADO-ACUEDUCTOSRURALES2'!$D$139,'CONSOLIDADO-ACUEDUCTOSRURALES2'!$F$139,'CONSOLIDADO-ACUEDUCTOSRURALES2'!$H$139,'CONSOLIDADO-ACUEDUCTOSRURALES2'!$J$139,'CONSOLIDADO-ACUEDUCTOSRURALES2'!$L$139,'CONSOLIDADO-ACUEDUCTOSRURALES2'!$N$139)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4</c:v>
                </c:pt>
                <c:pt idx="3">
                  <c:v>2</c:v>
                </c:pt>
                <c:pt idx="4">
                  <c:v>32</c:v>
                </c:pt>
                <c:pt idx="5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83A-43E5-9547-3378C2D8FF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5"/>
        <c:overlap val="-5"/>
        <c:axId val="-1701026368"/>
        <c:axId val="-1701032352"/>
      </c:barChart>
      <c:barChart>
        <c:barDir val="bar"/>
        <c:grouping val="stacked"/>
        <c:varyColors val="0"/>
        <c:ser>
          <c:idx val="0"/>
          <c:order val="0"/>
          <c:tx>
            <c:strRef>
              <c:f>'CONSOLIDADO-ACUEDUCTOSRURALES2'!$C$132</c:f>
              <c:strCache>
                <c:ptCount val="1"/>
                <c:pt idx="0">
                  <c:v>%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/>
          </c:spPr>
          <c:invertIfNegative val="0"/>
          <c:dPt>
            <c:idx val="0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8-483A-43E5-9547-3378C2D8FF4D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/>
              </a:solidFill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A-483A-43E5-9547-3378C2D8FF4D}"/>
              </c:ext>
            </c:extLst>
          </c:dPt>
          <c:dPt>
            <c:idx val="2"/>
            <c:invertIfNegative val="0"/>
            <c:bubble3D val="0"/>
            <c:spPr>
              <a:solidFill>
                <a:srgbClr val="FFFF00"/>
              </a:solidFill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C-483A-43E5-9547-3378C2D8FF4D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E-483A-43E5-9547-3378C2D8FF4D}"/>
              </c:ext>
            </c:extLst>
          </c:dPt>
          <c:dPt>
            <c:idx val="4"/>
            <c:invertIfNegative val="0"/>
            <c:bubble3D val="0"/>
            <c:spPr>
              <a:solidFill>
                <a:srgbClr val="C00000"/>
              </a:solidFill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10-483A-43E5-9547-3378C2D8FF4D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12-483A-43E5-9547-3378C2D8FF4D}"/>
              </c:ext>
            </c:extLst>
          </c:dPt>
          <c:dLbls>
            <c:dLbl>
              <c:idx val="0"/>
              <c:layout>
                <c:manualLayout>
                  <c:x val="-2.4780638125443976E-3"/>
                  <c:y val="5.1703730384718618E-3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3A-43E5-9547-3378C2D8FF4D}"/>
                </c:ext>
              </c:extLst>
            </c:dLbl>
            <c:dLbl>
              <c:idx val="2"/>
              <c:layout>
                <c:manualLayout>
                  <c:x val="-7.0223814145214062E-3"/>
                  <c:y val="2.9951698821339763E-3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3A-43E5-9547-3378C2D8FF4D}"/>
                </c:ext>
              </c:extLst>
            </c:dLbl>
            <c:dLbl>
              <c:idx val="3"/>
              <c:layout>
                <c:manualLayout>
                  <c:x val="-5.8641240365919951E-2"/>
                  <c:y val="-3.4937926613793935E-4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3A-43E5-9547-3378C2D8FF4D}"/>
                </c:ext>
              </c:extLst>
            </c:dLbl>
            <c:dLbl>
              <c:idx val="4"/>
              <c:layout>
                <c:manualLayout>
                  <c:x val="5.8401784910304564E-3"/>
                  <c:y val="1.7638599772729091E-3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FF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83A-43E5-9547-3378C2D8FF4D}"/>
                </c:ext>
              </c:extLst>
            </c:dLbl>
            <c:dLbl>
              <c:idx val="5"/>
              <c:layout>
                <c:manualLayout>
                  <c:x val="7.0845464520238651E-3"/>
                  <c:y val="4.5846280709164232E-3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FF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83A-43E5-9547-3378C2D8FF4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('CONSOLIDADO-ACUEDUCTOSRURALES2'!$D$103,'CONSOLIDADO-ACUEDUCTOSRURALES2'!$F$103,'CONSOLIDADO-ACUEDUCTOSRURALES2'!$H$103,'CONSOLIDADO-ACUEDUCTOSRURALES2'!$J$103,'CONSOLIDADO-ACUEDUCTOSRURALES2'!$L$103,'CONSOLIDADO-ACUEDUCTOSRURALES2'!$N$103)</c:f>
              <c:strCache>
                <c:ptCount val="6"/>
                <c:pt idx="0">
                  <c:v>Sin Riesgo</c:v>
                </c:pt>
                <c:pt idx="1">
                  <c:v>Bajo</c:v>
                </c:pt>
                <c:pt idx="2">
                  <c:v>Medio</c:v>
                </c:pt>
                <c:pt idx="3">
                  <c:v>Alto</c:v>
                </c:pt>
                <c:pt idx="4">
                  <c:v>Inviable Sanitariamente</c:v>
                </c:pt>
                <c:pt idx="5">
                  <c:v>Sin Dato</c:v>
                </c:pt>
              </c:strCache>
            </c:strRef>
          </c:cat>
          <c:val>
            <c:numRef>
              <c:f>('CONSOLIDADO-ACUEDUCTOSRURALES2'!$E$139,'CONSOLIDADO-ACUEDUCTOSRURALES2'!$G$139,'CONSOLIDADO-ACUEDUCTOSRURALES2'!$I$139,'CONSOLIDADO-ACUEDUCTOSRURALES2'!$K$139,'CONSOLIDADO-ACUEDUCTOSRURALES2'!$M$139,'CONSOLIDADO-ACUEDUCTOSRURALES2'!$O$139)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9.5238095238095237</c:v>
                </c:pt>
                <c:pt idx="3">
                  <c:v>4.7619047619047619</c:v>
                </c:pt>
                <c:pt idx="4">
                  <c:v>76.19047619047619</c:v>
                </c:pt>
                <c:pt idx="5">
                  <c:v>9.5238095238095237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483A-43E5-9547-3378C2D8FF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5"/>
        <c:overlap val="-5"/>
        <c:axId val="-1701035616"/>
        <c:axId val="-1701037792"/>
      </c:barChart>
      <c:catAx>
        <c:axId val="-17010263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-1701032352"/>
        <c:crosses val="autoZero"/>
        <c:auto val="1"/>
        <c:lblAlgn val="ctr"/>
        <c:lblOffset val="100"/>
        <c:noMultiLvlLbl val="0"/>
      </c:catAx>
      <c:valAx>
        <c:axId val="-1701032352"/>
        <c:scaling>
          <c:orientation val="minMax"/>
          <c:max val="32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O"/>
                  <a:t>Numero  de Acueductos</a:t>
                </a:r>
              </a:p>
            </c:rich>
          </c:tx>
          <c:layout>
            <c:manualLayout>
              <c:xMode val="edge"/>
              <c:yMode val="edge"/>
              <c:x val="0.4403355044405981"/>
              <c:y val="0.9292419149360716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CO"/>
          </a:p>
        </c:txPr>
        <c:crossAx val="-1701026368"/>
        <c:crosses val="autoZero"/>
        <c:crossBetween val="between"/>
      </c:valAx>
      <c:catAx>
        <c:axId val="-170103561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701037792"/>
        <c:crosses val="autoZero"/>
        <c:auto val="1"/>
        <c:lblAlgn val="ctr"/>
        <c:lblOffset val="100"/>
        <c:noMultiLvlLbl val="0"/>
      </c:catAx>
      <c:valAx>
        <c:axId val="-1701037792"/>
        <c:scaling>
          <c:orientation val="minMax"/>
          <c:max val="80"/>
          <c:min val="0"/>
        </c:scaling>
        <c:delete val="0"/>
        <c:axPos val="t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O"/>
                  <a:t>Porcentaje</a:t>
                </a:r>
              </a:p>
            </c:rich>
          </c:tx>
          <c:layout>
            <c:manualLayout>
              <c:xMode val="edge"/>
              <c:yMode val="edge"/>
              <c:x val="0.49828972776115821"/>
              <c:y val="0.10547354095357964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CO"/>
          </a:p>
        </c:txPr>
        <c:crossAx val="-1701035616"/>
        <c:crosses val="max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cene3d>
      <a:camera prst="orthographicFront"/>
      <a:lightRig rig="threePt" dir="t"/>
    </a:scene3d>
    <a:sp3d>
      <a:bevelT/>
      <a:bevelB/>
    </a:sp3d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Gráfico 15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 Número y porcentaje de acueductos rurales  subregión </a:t>
            </a:r>
          </a:p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Magdalena Medio- Antioquia- Colombia  2023</a:t>
            </a:r>
          </a:p>
        </c:rich>
      </c:tx>
      <c:layout>
        <c:manualLayout>
          <c:xMode val="edge"/>
          <c:yMode val="edge"/>
          <c:x val="0.20861751481855911"/>
          <c:y val="2.037888478812762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438480088466099"/>
          <c:y val="0.10723879515060618"/>
          <c:w val="0.73332374062379257"/>
          <c:h val="0.630534783152105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'CONSOLIDADO-ACUEDUCTOSRURALES2'!$B$143</c:f>
              <c:strCache>
                <c:ptCount val="1"/>
                <c:pt idx="0">
                  <c:v>Número de Sistemas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  <a:scene3d>
              <a:camera prst="orthographicFront"/>
              <a:lightRig rig="threePt" dir="t"/>
            </a:scene3d>
            <a:sp3d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'CONSOLIDADO-ACUEDUCTOSRURALES2'!$A$144:$A$149</c:f>
              <c:strCache>
                <c:ptCount val="6"/>
                <c:pt idx="0">
                  <c:v>Caracolí</c:v>
                </c:pt>
                <c:pt idx="1">
                  <c:v>Maceo</c:v>
                </c:pt>
                <c:pt idx="2">
                  <c:v>Puerto Berrio</c:v>
                </c:pt>
                <c:pt idx="3">
                  <c:v>Puerto Nare</c:v>
                </c:pt>
                <c:pt idx="4">
                  <c:v>Puerto Triunfo</c:v>
                </c:pt>
                <c:pt idx="5">
                  <c:v>Yondo</c:v>
                </c:pt>
              </c:strCache>
            </c:strRef>
          </c:cat>
          <c:val>
            <c:numRef>
              <c:f>'CONSOLIDADO-ACUEDUCTOSRURALES2'!$B$144:$B$149</c:f>
              <c:numCache>
                <c:formatCode>General</c:formatCode>
                <c:ptCount val="6"/>
                <c:pt idx="0">
                  <c:v>8</c:v>
                </c:pt>
                <c:pt idx="1">
                  <c:v>7</c:v>
                </c:pt>
                <c:pt idx="2">
                  <c:v>14</c:v>
                </c:pt>
                <c:pt idx="3">
                  <c:v>6</c:v>
                </c:pt>
                <c:pt idx="4">
                  <c:v>10</c:v>
                </c:pt>
                <c:pt idx="5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7D-4020-AF39-C514E335E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9"/>
        <c:overlap val="-78"/>
        <c:axId val="-1701037248"/>
        <c:axId val="-1701036704"/>
      </c:barChart>
      <c:barChart>
        <c:barDir val="col"/>
        <c:grouping val="clustered"/>
        <c:varyColors val="0"/>
        <c:ser>
          <c:idx val="1"/>
          <c:order val="1"/>
          <c:tx>
            <c:strRef>
              <c:f>'CONSOLIDADO-ACUEDUCTOSRURALES2'!$C$56</c:f>
              <c:strCache>
                <c:ptCount val="1"/>
                <c:pt idx="0">
                  <c:v>%</c:v>
                </c:pt>
              </c:strCache>
            </c:strRef>
          </c:tx>
          <c:spPr>
            <a:pattFill prst="ltDnDiag">
              <a:fgClr>
                <a:schemeClr val="tx2">
                  <a:lumMod val="60000"/>
                  <a:lumOff val="40000"/>
                </a:schemeClr>
              </a:fgClr>
              <a:bgClr>
                <a:schemeClr val="bg1"/>
              </a:bgClr>
            </a:pattFill>
            <a:scene3d>
              <a:camera prst="orthographicFront"/>
              <a:lightRig rig="threePt" dir="t"/>
            </a:scene3d>
            <a:sp3d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'CONSOLIDADO-ACUEDUCTOSRURALES2'!$A$57:$A$73</c:f>
              <c:strCache>
                <c:ptCount val="17"/>
                <c:pt idx="0">
                  <c:v>Angostura</c:v>
                </c:pt>
                <c:pt idx="1">
                  <c:v>Belmira</c:v>
                </c:pt>
                <c:pt idx="2">
                  <c:v>Briceño</c:v>
                </c:pt>
                <c:pt idx="3">
                  <c:v>Campamento</c:v>
                </c:pt>
                <c:pt idx="4">
                  <c:v>Carolina del Príncipe</c:v>
                </c:pt>
                <c:pt idx="5">
                  <c:v>Don Matías</c:v>
                </c:pt>
                <c:pt idx="6">
                  <c:v>Entrerríos</c:v>
                </c:pt>
                <c:pt idx="7">
                  <c:v>Gómez Plata</c:v>
                </c:pt>
                <c:pt idx="8">
                  <c:v>Guadalupe</c:v>
                </c:pt>
                <c:pt idx="9">
                  <c:v>Ituango</c:v>
                </c:pt>
                <c:pt idx="10">
                  <c:v>San Andrés de Cuerquia</c:v>
                </c:pt>
                <c:pt idx="11">
                  <c:v>San José de la Montaña</c:v>
                </c:pt>
                <c:pt idx="12">
                  <c:v>San Pedro de los Milagros</c:v>
                </c:pt>
                <c:pt idx="13">
                  <c:v>Santa Rosa de Osos</c:v>
                </c:pt>
                <c:pt idx="14">
                  <c:v>Toledo</c:v>
                </c:pt>
                <c:pt idx="15">
                  <c:v>Valdivia</c:v>
                </c:pt>
                <c:pt idx="16">
                  <c:v>Yarumal</c:v>
                </c:pt>
              </c:strCache>
            </c:strRef>
          </c:cat>
          <c:val>
            <c:numRef>
              <c:f>'CONSOLIDADO-ACUEDUCTOSRURALES2'!$C$144:$C$149</c:f>
              <c:numCache>
                <c:formatCode>0.0</c:formatCode>
                <c:ptCount val="6"/>
                <c:pt idx="0">
                  <c:v>11.940298507462686</c:v>
                </c:pt>
                <c:pt idx="1">
                  <c:v>10.44776119402985</c:v>
                </c:pt>
                <c:pt idx="2">
                  <c:v>20.8955223880597</c:v>
                </c:pt>
                <c:pt idx="3">
                  <c:v>8.9552238805970141</c:v>
                </c:pt>
                <c:pt idx="4">
                  <c:v>14.925373134328357</c:v>
                </c:pt>
                <c:pt idx="5">
                  <c:v>32.835820895522389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7D-4020-AF39-C514E335E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22"/>
        <c:axId val="-1701035072"/>
        <c:axId val="-1701029632"/>
      </c:barChart>
      <c:catAx>
        <c:axId val="-1701037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336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CO"/>
          </a:p>
        </c:txPr>
        <c:crossAx val="-1701036704"/>
        <c:crossesAt val="0"/>
        <c:auto val="1"/>
        <c:lblAlgn val="ctr"/>
        <c:lblOffset val="100"/>
        <c:noMultiLvlLbl val="0"/>
      </c:catAx>
      <c:valAx>
        <c:axId val="-1701036704"/>
        <c:scaling>
          <c:orientation val="minMax"/>
          <c:max val="3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 Narrow" panose="020B0606020202030204" pitchFamily="34" charset="0"/>
                    <a:ea typeface="Calibri"/>
                    <a:cs typeface="Calibri"/>
                  </a:defRPr>
                </a:pPr>
                <a:r>
                  <a:rPr lang="es-CO" sz="1400">
                    <a:latin typeface="Arial Narrow" panose="020B0606020202030204" pitchFamily="34" charset="0"/>
                  </a:rPr>
                  <a:t>Numero de Sistemas</a:t>
                </a:r>
              </a:p>
            </c:rich>
          </c:tx>
          <c:layout>
            <c:manualLayout>
              <c:xMode val="edge"/>
              <c:yMode val="edge"/>
              <c:x val="1.8067735187923845E-2"/>
              <c:y val="0.22487434701730244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CO"/>
          </a:p>
        </c:txPr>
        <c:crossAx val="-1701037248"/>
        <c:crosses val="autoZero"/>
        <c:crossBetween val="between"/>
        <c:majorUnit val="5"/>
      </c:valAx>
      <c:catAx>
        <c:axId val="-17010350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701029632"/>
        <c:crosses val="autoZero"/>
        <c:auto val="1"/>
        <c:lblAlgn val="ctr"/>
        <c:lblOffset val="100"/>
        <c:noMultiLvlLbl val="0"/>
      </c:catAx>
      <c:valAx>
        <c:axId val="-1701029632"/>
        <c:scaling>
          <c:orientation val="minMax"/>
          <c:max val="5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 Narrow" panose="020B0606020202030204" pitchFamily="34" charset="0"/>
                    <a:ea typeface="Calibri"/>
                    <a:cs typeface="Calibri"/>
                  </a:defRPr>
                </a:pPr>
                <a:r>
                  <a:rPr lang="es-CO" sz="1400">
                    <a:latin typeface="Arial Narrow" panose="020B0606020202030204" pitchFamily="34" charset="0"/>
                  </a:rPr>
                  <a:t>Porcentaje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CO"/>
          </a:p>
        </c:txPr>
        <c:crossAx val="-1701035072"/>
        <c:crosses val="max"/>
        <c:crossBetween val="between"/>
      </c:valAx>
      <c:spPr>
        <a:solidFill>
          <a:sysClr val="window" lastClr="FFFFFF"/>
        </a:solidFill>
        <a:scene3d>
          <a:camera prst="orthographicFront"/>
          <a:lightRig rig="threePt" dir="t"/>
        </a:scene3d>
        <a:sp3d>
          <a:bevelT/>
          <a:bevelB/>
        </a:sp3d>
      </c:spPr>
    </c:plotArea>
    <c:legend>
      <c:legendPos val="t"/>
      <c:layout>
        <c:manualLayout>
          <c:xMode val="edge"/>
          <c:yMode val="edge"/>
          <c:x val="0.29130154415977189"/>
          <c:y val="0.9270881431083251"/>
          <c:w val="0.4600726114819404"/>
          <c:h val="6.0105700379685545E-2"/>
        </c:manualLayout>
      </c:layout>
      <c:overlay val="0"/>
      <c:txPr>
        <a:bodyPr/>
        <a:lstStyle/>
        <a:p>
          <a:pPr>
            <a:defRPr sz="11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cene3d>
      <a:camera prst="orthographicFront"/>
      <a:lightRig rig="threePt" dir="t"/>
    </a:scene3d>
    <a:sp3d>
      <a:bevelT/>
      <a:bevelB/>
    </a:sp3d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Gráfico  16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 Numero y porcentaje de acueductos rurales por  nivel de riesgo sanitario psubregión  Magdalena Medio- Antioquia - Colombia   2023</a:t>
            </a:r>
          </a:p>
        </c:rich>
      </c:tx>
      <c:overlay val="1"/>
      <c:spPr>
        <a:scene3d>
          <a:camera prst="orthographicFront"/>
          <a:lightRig rig="threePt" dir="t"/>
        </a:scene3d>
        <a:sp3d>
          <a:bevelB/>
        </a:sp3d>
      </c:spPr>
    </c:title>
    <c:autoTitleDeleted val="0"/>
    <c:plotArea>
      <c:layout>
        <c:manualLayout>
          <c:layoutTarget val="inner"/>
          <c:xMode val="edge"/>
          <c:yMode val="edge"/>
          <c:x val="0.21014317301823926"/>
          <c:y val="0.2080573725184732"/>
          <c:w val="0.69094811687293856"/>
          <c:h val="0.66975581216643609"/>
        </c:manualLayout>
      </c:layout>
      <c:barChart>
        <c:barDir val="bar"/>
        <c:grouping val="stacked"/>
        <c:varyColors val="0"/>
        <c:ser>
          <c:idx val="1"/>
          <c:order val="1"/>
          <c:tx>
            <c:strRef>
              <c:f>'CONSOLIDADO-ACUEDUCTOSRURALES2'!$B$143</c:f>
              <c:strCache>
                <c:ptCount val="1"/>
                <c:pt idx="0">
                  <c:v>Número de Sistemas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0.18297318298999157"/>
                  <c:y val="5.1471889713208758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545-4A0D-B8E5-745CF12703C9}"/>
                </c:ext>
              </c:extLst>
            </c:dLbl>
            <c:dLbl>
              <c:idx val="1"/>
              <c:layout>
                <c:manualLayout>
                  <c:x val="3.8966272799127552E-2"/>
                  <c:y val="-2.565806441824829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45-4A0D-B8E5-745CF12703C9}"/>
                </c:ext>
              </c:extLst>
            </c:dLbl>
            <c:dLbl>
              <c:idx val="2"/>
              <c:layout>
                <c:manualLayout>
                  <c:x val="6.946182553102076E-2"/>
                  <c:y val="5.1797571546330331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45-4A0D-B8E5-745CF12703C9}"/>
                </c:ext>
              </c:extLst>
            </c:dLbl>
            <c:dLbl>
              <c:idx val="3"/>
              <c:layout>
                <c:manualLayout>
                  <c:x val="0.18975023928870391"/>
                  <c:y val="-1.486808368616523E-5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7420584498094026E-2"/>
                      <c:h val="6.260757867694283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E545-4A0D-B8E5-745CF12703C9}"/>
                </c:ext>
              </c:extLst>
            </c:dLbl>
            <c:dLbl>
              <c:idx val="4"/>
              <c:layout>
                <c:manualLayout>
                  <c:x val="0.35758129979622927"/>
                  <c:y val="2.569649892029392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45-4A0D-B8E5-745CF12703C9}"/>
                </c:ext>
              </c:extLst>
            </c:dLbl>
            <c:dLbl>
              <c:idx val="5"/>
              <c:layout>
                <c:manualLayout>
                  <c:x val="9.7133938308537296E-2"/>
                  <c:y val="-1.9722968155039284E-5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7263804540315561E-2"/>
                      <c:h val="5.74694926140012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E545-4A0D-B8E5-745CF12703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('CONSOLIDADO-ACUEDUCTOSRURALES2'!$D$143,'CONSOLIDADO-ACUEDUCTOSRURALES2'!$F$143,'CONSOLIDADO-ACUEDUCTOSRURALES2'!$H$143,'CONSOLIDADO-ACUEDUCTOSRURALES2'!$J$143,'CONSOLIDADO-ACUEDUCTOSRURALES2'!$L$143,'CONSOLIDADO-ACUEDUCTOSRURALES2'!$N$143)</c:f>
              <c:strCache>
                <c:ptCount val="6"/>
                <c:pt idx="0">
                  <c:v>Sin Riesgo</c:v>
                </c:pt>
                <c:pt idx="1">
                  <c:v>Bajo</c:v>
                </c:pt>
                <c:pt idx="2">
                  <c:v>Medio</c:v>
                </c:pt>
                <c:pt idx="3">
                  <c:v>Alto</c:v>
                </c:pt>
                <c:pt idx="4">
                  <c:v>Inviable Sanitariamente</c:v>
                </c:pt>
                <c:pt idx="5">
                  <c:v>Sin Dato</c:v>
                </c:pt>
              </c:strCache>
            </c:strRef>
          </c:cat>
          <c:val>
            <c:numRef>
              <c:f>('CONSOLIDADO-ACUEDUCTOSRURALES2'!$D$150,'CONSOLIDADO-ACUEDUCTOSRURALES2'!$F$150,'CONSOLIDADO-ACUEDUCTOSRURALES2'!$H$150,'CONSOLIDADO-ACUEDUCTOSRURALES2'!$J$150,'CONSOLIDADO-ACUEDUCTOSRURALES2'!$L$150,'CONSOLIDADO-ACUEDUCTOSRURALES2'!$N$150)</c:f>
              <c:numCache>
                <c:formatCode>General</c:formatCode>
                <c:ptCount val="6"/>
                <c:pt idx="0">
                  <c:v>11</c:v>
                </c:pt>
                <c:pt idx="1">
                  <c:v>0</c:v>
                </c:pt>
                <c:pt idx="2">
                  <c:v>2</c:v>
                </c:pt>
                <c:pt idx="3">
                  <c:v>15</c:v>
                </c:pt>
                <c:pt idx="4">
                  <c:v>38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545-4A0D-B8E5-745CF12703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6"/>
        <c:overlap val="-5"/>
        <c:axId val="-1700052080"/>
        <c:axId val="-1700054800"/>
      </c:barChart>
      <c:barChart>
        <c:barDir val="bar"/>
        <c:grouping val="stacked"/>
        <c:varyColors val="0"/>
        <c:ser>
          <c:idx val="0"/>
          <c:order val="0"/>
          <c:tx>
            <c:strRef>
              <c:f>'CONSOLIDADO-ACUEDUCTOSRURALES2'!$C$143</c:f>
              <c:strCache>
                <c:ptCount val="1"/>
                <c:pt idx="0">
                  <c:v>%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/>
          </c:spPr>
          <c:invertIfNegative val="0"/>
          <c:dPt>
            <c:idx val="0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8-E545-4A0D-B8E5-745CF12703C9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/>
              </a:solidFill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A-E545-4A0D-B8E5-745CF12703C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00"/>
              </a:solidFill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C-E545-4A0D-B8E5-745CF12703C9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E-E545-4A0D-B8E5-745CF12703C9}"/>
              </c:ext>
            </c:extLst>
          </c:dPt>
          <c:dPt>
            <c:idx val="4"/>
            <c:invertIfNegative val="0"/>
            <c:bubble3D val="0"/>
            <c:spPr>
              <a:solidFill>
                <a:srgbClr val="C00000"/>
              </a:solidFill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10-E545-4A0D-B8E5-745CF12703C9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12-E545-4A0D-B8E5-745CF12703C9}"/>
              </c:ext>
            </c:extLst>
          </c:dPt>
          <c:dLbls>
            <c:dLbl>
              <c:idx val="0"/>
              <c:layout>
                <c:manualLayout>
                  <c:x val="-2.4780638125443976E-3"/>
                  <c:y val="5.1703730384718618E-3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545-4A0D-B8E5-745CF12703C9}"/>
                </c:ext>
              </c:extLst>
            </c:dLbl>
            <c:dLbl>
              <c:idx val="2"/>
              <c:layout>
                <c:manualLayout>
                  <c:x val="-7.0223814145214062E-3"/>
                  <c:y val="2.9951698821339763E-3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545-4A0D-B8E5-745CF12703C9}"/>
                </c:ext>
              </c:extLst>
            </c:dLbl>
            <c:dLbl>
              <c:idx val="3"/>
              <c:layout>
                <c:manualLayout>
                  <c:x val="-5.8641240365919951E-2"/>
                  <c:y val="-3.4937926613793935E-4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545-4A0D-B8E5-745CF12703C9}"/>
                </c:ext>
              </c:extLst>
            </c:dLbl>
            <c:dLbl>
              <c:idx val="4"/>
              <c:layout>
                <c:manualLayout>
                  <c:x val="4.1459811170363242E-3"/>
                  <c:y val="-3.3777300973625085E-3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FF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545-4A0D-B8E5-745CF12703C9}"/>
                </c:ext>
              </c:extLst>
            </c:dLbl>
            <c:dLbl>
              <c:idx val="5"/>
              <c:layout>
                <c:manualLayout>
                  <c:x val="7.0845464520238651E-3"/>
                  <c:y val="4.5846280709164232E-3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FF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545-4A0D-B8E5-745CF12703C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('CONSOLIDADO-ACUEDUCTOSRURALES2'!$D$103,'CONSOLIDADO-ACUEDUCTOSRURALES2'!$F$103,'CONSOLIDADO-ACUEDUCTOSRURALES2'!$H$103,'CONSOLIDADO-ACUEDUCTOSRURALES2'!$J$103,'CONSOLIDADO-ACUEDUCTOSRURALES2'!$L$103,'CONSOLIDADO-ACUEDUCTOSRURALES2'!$N$103)</c:f>
              <c:strCache>
                <c:ptCount val="6"/>
                <c:pt idx="0">
                  <c:v>Sin Riesgo</c:v>
                </c:pt>
                <c:pt idx="1">
                  <c:v>Bajo</c:v>
                </c:pt>
                <c:pt idx="2">
                  <c:v>Medio</c:v>
                </c:pt>
                <c:pt idx="3">
                  <c:v>Alto</c:v>
                </c:pt>
                <c:pt idx="4">
                  <c:v>Inviable Sanitariamente</c:v>
                </c:pt>
                <c:pt idx="5">
                  <c:v>Sin Dato</c:v>
                </c:pt>
              </c:strCache>
            </c:strRef>
          </c:cat>
          <c:val>
            <c:numRef>
              <c:f>('CONSOLIDADO-ACUEDUCTOSRURALES2'!$E$150,'CONSOLIDADO-ACUEDUCTOSRURALES2'!$G$150,'CONSOLIDADO-ACUEDUCTOSRURALES2'!$I$150,'CONSOLIDADO-ACUEDUCTOSRURALES2'!$K$150,'CONSOLIDADO-ACUEDUCTOSRURALES2'!$M$150,'CONSOLIDADO-ACUEDUCTOSRURALES2'!$O$150)</c:f>
              <c:numCache>
                <c:formatCode>0.0</c:formatCode>
                <c:ptCount val="6"/>
                <c:pt idx="0">
                  <c:v>16.417910447761194</c:v>
                </c:pt>
                <c:pt idx="1">
                  <c:v>0</c:v>
                </c:pt>
                <c:pt idx="2">
                  <c:v>2.9850746268656714</c:v>
                </c:pt>
                <c:pt idx="3">
                  <c:v>22.388059701492537</c:v>
                </c:pt>
                <c:pt idx="4">
                  <c:v>56.71641791044776</c:v>
                </c:pt>
                <c:pt idx="5">
                  <c:v>1.4925373134328357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E545-4A0D-B8E5-745CF12703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5"/>
        <c:overlap val="-5"/>
        <c:axId val="-1700052624"/>
        <c:axId val="-1700046640"/>
      </c:barChart>
      <c:catAx>
        <c:axId val="-17000520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-1700054800"/>
        <c:crosses val="autoZero"/>
        <c:auto val="1"/>
        <c:lblAlgn val="ctr"/>
        <c:lblOffset val="100"/>
        <c:noMultiLvlLbl val="0"/>
      </c:catAx>
      <c:valAx>
        <c:axId val="-1700054800"/>
        <c:scaling>
          <c:orientation val="minMax"/>
          <c:max val="38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O"/>
                  <a:t>Numero  de Acueductos</a:t>
                </a:r>
              </a:p>
            </c:rich>
          </c:tx>
          <c:layout>
            <c:manualLayout>
              <c:xMode val="edge"/>
              <c:yMode val="edge"/>
              <c:x val="0.4403355044405981"/>
              <c:y val="0.9292419149360716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CO"/>
          </a:p>
        </c:txPr>
        <c:crossAx val="-1700052080"/>
        <c:crosses val="autoZero"/>
        <c:crossBetween val="between"/>
      </c:valAx>
      <c:catAx>
        <c:axId val="-170005262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700046640"/>
        <c:crosses val="autoZero"/>
        <c:auto val="1"/>
        <c:lblAlgn val="ctr"/>
        <c:lblOffset val="100"/>
        <c:noMultiLvlLbl val="0"/>
      </c:catAx>
      <c:valAx>
        <c:axId val="-1700046640"/>
        <c:scaling>
          <c:orientation val="minMax"/>
          <c:max val="80"/>
          <c:min val="0"/>
        </c:scaling>
        <c:delete val="0"/>
        <c:axPos val="t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O"/>
                  <a:t>Porcentaje</a:t>
                </a:r>
              </a:p>
            </c:rich>
          </c:tx>
          <c:layout>
            <c:manualLayout>
              <c:xMode val="edge"/>
              <c:yMode val="edge"/>
              <c:x val="0.49828972776115821"/>
              <c:y val="0.10547354095357964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CO"/>
          </a:p>
        </c:txPr>
        <c:crossAx val="-1700052624"/>
        <c:crosses val="max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cene3d>
      <a:camera prst="orthographicFront"/>
      <a:lightRig rig="threePt" dir="t"/>
    </a:scene3d>
    <a:sp3d>
      <a:bevelT/>
      <a:bevelB/>
    </a:sp3d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Gráfico 17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 Número y porcentaje de acueductos rurales  subregión </a:t>
            </a:r>
          </a:p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Nordeste Antioquia- Colombia  2023</a:t>
            </a:r>
          </a:p>
        </c:rich>
      </c:tx>
      <c:layout>
        <c:manualLayout>
          <c:xMode val="edge"/>
          <c:yMode val="edge"/>
          <c:x val="0.17977430486163851"/>
          <c:y val="1.197603206575922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438480088466099"/>
          <c:y val="0.10723879515060618"/>
          <c:w val="0.73332374062379257"/>
          <c:h val="0.630534783152105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'CONSOLIDADO-ACUEDUCTOSRURALES2'!$B$155</c:f>
              <c:strCache>
                <c:ptCount val="1"/>
                <c:pt idx="0">
                  <c:v>Número de Sistemas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  <a:scene3d>
              <a:camera prst="orthographicFront"/>
              <a:lightRig rig="threePt" dir="t"/>
            </a:scene3d>
            <a:sp3d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'CONSOLIDADO-ACUEDUCTOSRURALES2'!$A$156:$A$165</c:f>
              <c:strCache>
                <c:ptCount val="10"/>
                <c:pt idx="0">
                  <c:v>Amalfi</c:v>
                </c:pt>
                <c:pt idx="1">
                  <c:v>Anori</c:v>
                </c:pt>
                <c:pt idx="2">
                  <c:v>Cisneros</c:v>
                </c:pt>
                <c:pt idx="3">
                  <c:v>Remedios</c:v>
                </c:pt>
                <c:pt idx="4">
                  <c:v>San Roque</c:v>
                </c:pt>
                <c:pt idx="5">
                  <c:v>Santo Domingo</c:v>
                </c:pt>
                <c:pt idx="6">
                  <c:v>Segovia</c:v>
                </c:pt>
                <c:pt idx="7">
                  <c:v>Vegachi</c:v>
                </c:pt>
                <c:pt idx="8">
                  <c:v>Yali</c:v>
                </c:pt>
                <c:pt idx="9">
                  <c:v>Yolombo</c:v>
                </c:pt>
              </c:strCache>
            </c:strRef>
          </c:cat>
          <c:val>
            <c:numRef>
              <c:f>'CONSOLIDADO-ACUEDUCTOSRURALES2'!$B$156:$B$165</c:f>
              <c:numCache>
                <c:formatCode>General</c:formatCode>
                <c:ptCount val="10"/>
                <c:pt idx="0">
                  <c:v>5</c:v>
                </c:pt>
                <c:pt idx="1">
                  <c:v>5</c:v>
                </c:pt>
                <c:pt idx="2">
                  <c:v>3</c:v>
                </c:pt>
                <c:pt idx="3">
                  <c:v>7</c:v>
                </c:pt>
                <c:pt idx="4">
                  <c:v>33</c:v>
                </c:pt>
                <c:pt idx="5">
                  <c:v>20</c:v>
                </c:pt>
                <c:pt idx="6">
                  <c:v>12</c:v>
                </c:pt>
                <c:pt idx="7">
                  <c:v>6</c:v>
                </c:pt>
                <c:pt idx="8">
                  <c:v>9</c:v>
                </c:pt>
                <c:pt idx="9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41-4775-BC0C-06FDC07F00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91"/>
        <c:overlap val="-65"/>
        <c:axId val="-1700053168"/>
        <c:axId val="-1700051536"/>
      </c:barChart>
      <c:barChart>
        <c:barDir val="col"/>
        <c:grouping val="clustered"/>
        <c:varyColors val="0"/>
        <c:ser>
          <c:idx val="1"/>
          <c:order val="1"/>
          <c:tx>
            <c:strRef>
              <c:f>'CONSOLIDADO-ACUEDUCTOSRURALES2'!$C$56</c:f>
              <c:strCache>
                <c:ptCount val="1"/>
                <c:pt idx="0">
                  <c:v>%</c:v>
                </c:pt>
              </c:strCache>
            </c:strRef>
          </c:tx>
          <c:spPr>
            <a:pattFill prst="ltDnDiag">
              <a:fgClr>
                <a:schemeClr val="tx2">
                  <a:lumMod val="60000"/>
                  <a:lumOff val="40000"/>
                </a:schemeClr>
              </a:fgClr>
              <a:bgClr>
                <a:schemeClr val="bg1"/>
              </a:bgClr>
            </a:pattFill>
            <a:scene3d>
              <a:camera prst="orthographicFront"/>
              <a:lightRig rig="threePt" dir="t"/>
            </a:scene3d>
            <a:sp3d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'CONSOLIDADO-ACUEDUCTOSRURALES2'!$A$57:$A$73</c:f>
              <c:strCache>
                <c:ptCount val="17"/>
                <c:pt idx="0">
                  <c:v>Angostura</c:v>
                </c:pt>
                <c:pt idx="1">
                  <c:v>Belmira</c:v>
                </c:pt>
                <c:pt idx="2">
                  <c:v>Briceño</c:v>
                </c:pt>
                <c:pt idx="3">
                  <c:v>Campamento</c:v>
                </c:pt>
                <c:pt idx="4">
                  <c:v>Carolina del Príncipe</c:v>
                </c:pt>
                <c:pt idx="5">
                  <c:v>Don Matías</c:v>
                </c:pt>
                <c:pt idx="6">
                  <c:v>Entrerríos</c:v>
                </c:pt>
                <c:pt idx="7">
                  <c:v>Gómez Plata</c:v>
                </c:pt>
                <c:pt idx="8">
                  <c:v>Guadalupe</c:v>
                </c:pt>
                <c:pt idx="9">
                  <c:v>Ituango</c:v>
                </c:pt>
                <c:pt idx="10">
                  <c:v>San Andrés de Cuerquia</c:v>
                </c:pt>
                <c:pt idx="11">
                  <c:v>San José de la Montaña</c:v>
                </c:pt>
                <c:pt idx="12">
                  <c:v>San Pedro de los Milagros</c:v>
                </c:pt>
                <c:pt idx="13">
                  <c:v>Santa Rosa de Osos</c:v>
                </c:pt>
                <c:pt idx="14">
                  <c:v>Toledo</c:v>
                </c:pt>
                <c:pt idx="15">
                  <c:v>Valdivia</c:v>
                </c:pt>
                <c:pt idx="16">
                  <c:v>Yarumal</c:v>
                </c:pt>
              </c:strCache>
            </c:strRef>
          </c:cat>
          <c:val>
            <c:numRef>
              <c:f>'CONSOLIDADO-ACUEDUCTOSRURALES2'!$C$156:$C$165</c:f>
              <c:numCache>
                <c:formatCode>0.0</c:formatCode>
                <c:ptCount val="10"/>
                <c:pt idx="0">
                  <c:v>4.3103448275862073</c:v>
                </c:pt>
                <c:pt idx="1">
                  <c:v>4.3103448275862073</c:v>
                </c:pt>
                <c:pt idx="2">
                  <c:v>2.5862068965517242</c:v>
                </c:pt>
                <c:pt idx="3">
                  <c:v>6.0344827586206895</c:v>
                </c:pt>
                <c:pt idx="4">
                  <c:v>28.448275862068968</c:v>
                </c:pt>
                <c:pt idx="5">
                  <c:v>17.241379310344829</c:v>
                </c:pt>
                <c:pt idx="6">
                  <c:v>10.344827586206897</c:v>
                </c:pt>
                <c:pt idx="7">
                  <c:v>5.1724137931034484</c:v>
                </c:pt>
                <c:pt idx="8">
                  <c:v>7.7586206896551726</c:v>
                </c:pt>
                <c:pt idx="9">
                  <c:v>13.793103448275861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41-4775-BC0C-06FDC07F00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98"/>
        <c:axId val="-1700041744"/>
        <c:axId val="-1700048272"/>
      </c:barChart>
      <c:catAx>
        <c:axId val="-1700053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336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CO"/>
          </a:p>
        </c:txPr>
        <c:crossAx val="-1700051536"/>
        <c:crossesAt val="0"/>
        <c:auto val="1"/>
        <c:lblAlgn val="ctr"/>
        <c:lblOffset val="100"/>
        <c:noMultiLvlLbl val="0"/>
      </c:catAx>
      <c:valAx>
        <c:axId val="-1700051536"/>
        <c:scaling>
          <c:orientation val="minMax"/>
          <c:max val="4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 Narrow" panose="020B0606020202030204" pitchFamily="34" charset="0"/>
                    <a:ea typeface="Calibri"/>
                    <a:cs typeface="Arial" panose="020B0604020202020204" pitchFamily="34" charset="0"/>
                  </a:defRPr>
                </a:pPr>
                <a:r>
                  <a:rPr lang="es-CO" sz="1400">
                    <a:latin typeface="Arial Narrow" panose="020B0606020202030204" pitchFamily="34" charset="0"/>
                    <a:cs typeface="Arial" panose="020B0604020202020204" pitchFamily="34" charset="0"/>
                  </a:rPr>
                  <a:t>Numero de Sistemas</a:t>
                </a:r>
              </a:p>
            </c:rich>
          </c:tx>
          <c:layout>
            <c:manualLayout>
              <c:xMode val="edge"/>
              <c:yMode val="edge"/>
              <c:x val="1.8067735187923845E-2"/>
              <c:y val="0.22487436163502819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CO"/>
          </a:p>
        </c:txPr>
        <c:crossAx val="-1700053168"/>
        <c:crosses val="autoZero"/>
        <c:crossBetween val="between"/>
        <c:majorUnit val="5"/>
      </c:valAx>
      <c:catAx>
        <c:axId val="-17000417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700048272"/>
        <c:crosses val="autoZero"/>
        <c:auto val="1"/>
        <c:lblAlgn val="ctr"/>
        <c:lblOffset val="100"/>
        <c:noMultiLvlLbl val="0"/>
      </c:catAx>
      <c:valAx>
        <c:axId val="-1700048272"/>
        <c:scaling>
          <c:orientation val="minMax"/>
          <c:max val="5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 Narrow" panose="020B0606020202030204" pitchFamily="34" charset="0"/>
                    <a:ea typeface="Calibri"/>
                    <a:cs typeface="Calibri"/>
                  </a:defRPr>
                </a:pPr>
                <a:r>
                  <a:rPr lang="es-CO" sz="1400">
                    <a:latin typeface="Arial Narrow" panose="020B0606020202030204" pitchFamily="34" charset="0"/>
                  </a:rPr>
                  <a:t>Porcentaje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CO"/>
          </a:p>
        </c:txPr>
        <c:crossAx val="-1700041744"/>
        <c:crosses val="max"/>
        <c:crossBetween val="between"/>
      </c:valAx>
      <c:spPr>
        <a:solidFill>
          <a:sysClr val="window" lastClr="FFFFFF"/>
        </a:solidFill>
        <a:scene3d>
          <a:camera prst="orthographicFront"/>
          <a:lightRig rig="threePt" dir="t"/>
        </a:scene3d>
        <a:sp3d>
          <a:bevelT/>
          <a:bevelB/>
        </a:sp3d>
      </c:spPr>
    </c:plotArea>
    <c:legend>
      <c:legendPos val="t"/>
      <c:layout>
        <c:manualLayout>
          <c:xMode val="edge"/>
          <c:yMode val="edge"/>
          <c:x val="0.29130154415977189"/>
          <c:y val="0.92708824187674221"/>
          <c:w val="0.4600726114819404"/>
          <c:h val="6.0105800728397329E-2"/>
        </c:manualLayout>
      </c:layout>
      <c:overlay val="0"/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cene3d>
      <a:camera prst="orthographicFront"/>
      <a:lightRig rig="threePt" dir="t"/>
    </a:scene3d>
    <a:sp3d>
      <a:bevelT/>
      <a:bevelB/>
    </a:sp3d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1" i="0" baseline="0">
                <a:effectLst/>
                <a:latin typeface="Arial" panose="020B0604020202020204" pitchFamily="34" charset="0"/>
                <a:cs typeface="Arial" panose="020B0604020202020204" pitchFamily="34" charset="0"/>
              </a:rPr>
              <a:t>Gráfico  18</a:t>
            </a:r>
            <a:r>
              <a:rPr lang="es-CO" sz="1400" b="0" i="0" baseline="0">
                <a:effectLst/>
                <a:latin typeface="Arial" panose="020B0604020202020204" pitchFamily="34" charset="0"/>
                <a:cs typeface="Arial" panose="020B0604020202020204" pitchFamily="34" charset="0"/>
              </a:rPr>
              <a:t>. Numero y porcentaje de acueductos rurales por  nivel de riesgo sanitario psubregión  Nordeste - Antioquia - Colombia  2022</a:t>
            </a:r>
            <a:endParaRPr lang="en-US" sz="14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c:rich>
      </c:tx>
      <c:layout>
        <c:manualLayout>
          <c:xMode val="edge"/>
          <c:yMode val="edge"/>
          <c:x val="0.14171961033460398"/>
          <c:y val="2.0578778135048232E-2"/>
        </c:manualLayout>
      </c:layout>
      <c:overlay val="1"/>
      <c:spPr>
        <a:scene3d>
          <a:camera prst="orthographicFront"/>
          <a:lightRig rig="threePt" dir="t"/>
        </a:scene3d>
        <a:sp3d>
          <a:bevelB/>
        </a:sp3d>
      </c:spPr>
    </c:title>
    <c:autoTitleDeleted val="0"/>
    <c:plotArea>
      <c:layout>
        <c:manualLayout>
          <c:layoutTarget val="inner"/>
          <c:xMode val="edge"/>
          <c:yMode val="edge"/>
          <c:x val="0.19997798877427489"/>
          <c:y val="0.20548497354229434"/>
          <c:w val="0.69094811687293856"/>
          <c:h val="0.66975581216643609"/>
        </c:manualLayout>
      </c:layout>
      <c:barChart>
        <c:barDir val="bar"/>
        <c:grouping val="stacked"/>
        <c:varyColors val="0"/>
        <c:ser>
          <c:idx val="1"/>
          <c:order val="1"/>
          <c:tx>
            <c:strRef>
              <c:f>'CONSOLIDADO-ACUEDUCTOSRURALES2'!$B$155</c:f>
              <c:strCache>
                <c:ptCount val="1"/>
                <c:pt idx="0">
                  <c:v>Número de Sistemas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8.1321340550347343E-2"/>
                  <c:y val="9.1146162999721506E-6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A33-4E6F-9C7C-F1BDF42749B0}"/>
                </c:ext>
              </c:extLst>
            </c:dLbl>
            <c:dLbl>
              <c:idx val="1"/>
              <c:layout>
                <c:manualLayout>
                  <c:x val="3.7272075425133513E-2"/>
                  <c:y val="3.238669716413983E-6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33-4E6F-9C7C-F1BDF42749B0}"/>
                </c:ext>
              </c:extLst>
            </c:dLbl>
            <c:dLbl>
              <c:idx val="2"/>
              <c:layout>
                <c:manualLayout>
                  <c:x val="3.3883814078513375E-2"/>
                  <c:y val="7.7555257361318578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33-4E6F-9C7C-F1BDF42749B0}"/>
                </c:ext>
              </c:extLst>
            </c:dLbl>
            <c:dLbl>
              <c:idx val="3"/>
              <c:layout>
                <c:manualLayout>
                  <c:x val="9.487478614093188E-2"/>
                  <c:y val="-1.6608856368932457E-5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33-4E6F-9C7C-F1BDF42749B0}"/>
                </c:ext>
              </c:extLst>
            </c:dLbl>
            <c:dLbl>
              <c:idx val="4"/>
              <c:layout>
                <c:manualLayout>
                  <c:x val="0.33047427521369233"/>
                  <c:y val="2.5660683089854452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33-4E6F-9C7C-F1BDF42749B0}"/>
                </c:ext>
              </c:extLst>
            </c:dLbl>
            <c:dLbl>
              <c:idx val="5"/>
              <c:layout>
                <c:manualLayout>
                  <c:x val="6.9179815039003223E-2"/>
                  <c:y val="2.5524976580499786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33-4E6F-9C7C-F1BDF42749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('CONSOLIDADO-ACUEDUCTOSRURALES2'!$D$155,'CONSOLIDADO-ACUEDUCTOSRURALES2'!$F$155,'CONSOLIDADO-ACUEDUCTOSRURALES2'!$H$155,'CONSOLIDADO-ACUEDUCTOSRURALES2'!$J$155,'CONSOLIDADO-ACUEDUCTOSRURALES2'!$L$155,'CONSOLIDADO-ACUEDUCTOSRURALES2'!$N$155)</c:f>
              <c:strCache>
                <c:ptCount val="6"/>
                <c:pt idx="0">
                  <c:v>Sin Riesgo</c:v>
                </c:pt>
                <c:pt idx="1">
                  <c:v>Bajo</c:v>
                </c:pt>
                <c:pt idx="2">
                  <c:v>Medio</c:v>
                </c:pt>
                <c:pt idx="3">
                  <c:v>Alto</c:v>
                </c:pt>
                <c:pt idx="4">
                  <c:v>Inviable Sanitariamente</c:v>
                </c:pt>
                <c:pt idx="5">
                  <c:v>Sin Dato</c:v>
                </c:pt>
              </c:strCache>
            </c:strRef>
          </c:cat>
          <c:val>
            <c:numRef>
              <c:f>('CONSOLIDADO-ACUEDUCTOSRURALES2'!$D$166,'CONSOLIDADO-ACUEDUCTOSRURALES2'!$F$166,'CONSOLIDADO-ACUEDUCTOSRURALES2'!$H$166,'CONSOLIDADO-ACUEDUCTOSRURALES2'!$J$166,'CONSOLIDADO-ACUEDUCTOSRURALES2'!$L$166,'CONSOLIDADO-ACUEDUCTOSRURALES2'!$N$166)</c:f>
              <c:numCache>
                <c:formatCode>General</c:formatCode>
                <c:ptCount val="6"/>
                <c:pt idx="0">
                  <c:v>13</c:v>
                </c:pt>
                <c:pt idx="1">
                  <c:v>1</c:v>
                </c:pt>
                <c:pt idx="2">
                  <c:v>7</c:v>
                </c:pt>
                <c:pt idx="3">
                  <c:v>24</c:v>
                </c:pt>
                <c:pt idx="4">
                  <c:v>71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A33-4E6F-9C7C-F1BDF42749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6"/>
        <c:overlap val="-5"/>
        <c:axId val="-1700049904"/>
        <c:axId val="-1700055888"/>
      </c:barChart>
      <c:barChart>
        <c:barDir val="bar"/>
        <c:grouping val="stacked"/>
        <c:varyColors val="0"/>
        <c:ser>
          <c:idx val="0"/>
          <c:order val="0"/>
          <c:tx>
            <c:strRef>
              <c:f>'CONSOLIDADO-ACUEDUCTOSRURALES2'!$C$155</c:f>
              <c:strCache>
                <c:ptCount val="1"/>
                <c:pt idx="0">
                  <c:v>%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/>
          </c:spPr>
          <c:invertIfNegative val="0"/>
          <c:dPt>
            <c:idx val="0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8-4A33-4E6F-9C7C-F1BDF42749B0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/>
              </a:solidFill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A-4A33-4E6F-9C7C-F1BDF42749B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00"/>
              </a:solidFill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C-4A33-4E6F-9C7C-F1BDF42749B0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E-4A33-4E6F-9C7C-F1BDF42749B0}"/>
              </c:ext>
            </c:extLst>
          </c:dPt>
          <c:dPt>
            <c:idx val="4"/>
            <c:invertIfNegative val="0"/>
            <c:bubble3D val="0"/>
            <c:spPr>
              <a:solidFill>
                <a:srgbClr val="C00000"/>
              </a:solidFill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10-4A33-4E6F-9C7C-F1BDF42749B0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12-4A33-4E6F-9C7C-F1BDF42749B0}"/>
              </c:ext>
            </c:extLst>
          </c:dPt>
          <c:dLbls>
            <c:dLbl>
              <c:idx val="0"/>
              <c:layout>
                <c:manualLayout>
                  <c:x val="-2.4780638125443976E-3"/>
                  <c:y val="5.1703730384718618E-3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A33-4E6F-9C7C-F1BDF42749B0}"/>
                </c:ext>
              </c:extLst>
            </c:dLbl>
            <c:dLbl>
              <c:idx val="2"/>
              <c:layout>
                <c:manualLayout>
                  <c:x val="-7.0223814145214062E-3"/>
                  <c:y val="2.9951698821339763E-3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A33-4E6F-9C7C-F1BDF42749B0}"/>
                </c:ext>
              </c:extLst>
            </c:dLbl>
            <c:dLbl>
              <c:idx val="3"/>
              <c:layout>
                <c:manualLayout>
                  <c:x val="-5.8641240365919951E-2"/>
                  <c:y val="-3.4937926613793935E-4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A33-4E6F-9C7C-F1BDF42749B0}"/>
                </c:ext>
              </c:extLst>
            </c:dLbl>
            <c:dLbl>
              <c:idx val="4"/>
              <c:layout>
                <c:manualLayout>
                  <c:x val="4.1459811170363242E-3"/>
                  <c:y val="-3.3777300973625085E-3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FF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A33-4E6F-9C7C-F1BDF42749B0}"/>
                </c:ext>
              </c:extLst>
            </c:dLbl>
            <c:dLbl>
              <c:idx val="5"/>
              <c:layout>
                <c:manualLayout>
                  <c:x val="7.0845464520238651E-3"/>
                  <c:y val="4.5846280709164232E-3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FF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A33-4E6F-9C7C-F1BDF42749B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('CONSOLIDADO-ACUEDUCTOSRURALES2'!$D$103,'CONSOLIDADO-ACUEDUCTOSRURALES2'!$F$103,'CONSOLIDADO-ACUEDUCTOSRURALES2'!$H$103,'CONSOLIDADO-ACUEDUCTOSRURALES2'!$J$103,'CONSOLIDADO-ACUEDUCTOSRURALES2'!$L$103,'CONSOLIDADO-ACUEDUCTOSRURALES2'!$N$103)</c:f>
              <c:strCache>
                <c:ptCount val="6"/>
                <c:pt idx="0">
                  <c:v>Sin Riesgo</c:v>
                </c:pt>
                <c:pt idx="1">
                  <c:v>Bajo</c:v>
                </c:pt>
                <c:pt idx="2">
                  <c:v>Medio</c:v>
                </c:pt>
                <c:pt idx="3">
                  <c:v>Alto</c:v>
                </c:pt>
                <c:pt idx="4">
                  <c:v>Inviable Sanitariamente</c:v>
                </c:pt>
                <c:pt idx="5">
                  <c:v>Sin Dato</c:v>
                </c:pt>
              </c:strCache>
            </c:strRef>
          </c:cat>
          <c:val>
            <c:numRef>
              <c:f>('CONSOLIDADO-ACUEDUCTOSRURALES2'!$E$166,'CONSOLIDADO-ACUEDUCTOSRURALES2'!$G$166,'CONSOLIDADO-ACUEDUCTOSRURALES2'!$I$166,'CONSOLIDADO-ACUEDUCTOSRURALES2'!$K$166,'CONSOLIDADO-ACUEDUCTOSRURALES2'!$M$166,'CONSOLIDADO-ACUEDUCTOSRURALES2'!$O$166)</c:f>
              <c:numCache>
                <c:formatCode>0.0</c:formatCode>
                <c:ptCount val="6"/>
                <c:pt idx="0">
                  <c:v>11.206896551724139</c:v>
                </c:pt>
                <c:pt idx="1">
                  <c:v>0.86206896551724133</c:v>
                </c:pt>
                <c:pt idx="2">
                  <c:v>6.0344827586206895</c:v>
                </c:pt>
                <c:pt idx="3">
                  <c:v>20.689655172413794</c:v>
                </c:pt>
                <c:pt idx="4">
                  <c:v>61.206896551724135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4A33-4E6F-9C7C-F1BDF42749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5"/>
        <c:overlap val="-5"/>
        <c:axId val="-1700042832"/>
        <c:axId val="-1700056976"/>
      </c:barChart>
      <c:catAx>
        <c:axId val="-17000499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-1700055888"/>
        <c:crosses val="autoZero"/>
        <c:auto val="1"/>
        <c:lblAlgn val="ctr"/>
        <c:lblOffset val="100"/>
        <c:noMultiLvlLbl val="0"/>
      </c:catAx>
      <c:valAx>
        <c:axId val="-1700055888"/>
        <c:scaling>
          <c:orientation val="minMax"/>
          <c:max val="85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O"/>
                  <a:t>Numero  de Acueductos</a:t>
                </a:r>
              </a:p>
            </c:rich>
          </c:tx>
          <c:layout>
            <c:manualLayout>
              <c:xMode val="edge"/>
              <c:yMode val="edge"/>
              <c:x val="0.4403355044405981"/>
              <c:y val="0.929241920931758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CO"/>
          </a:p>
        </c:txPr>
        <c:crossAx val="-1700049904"/>
        <c:crosses val="autoZero"/>
        <c:crossBetween val="between"/>
      </c:valAx>
      <c:catAx>
        <c:axId val="-170004283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700056976"/>
        <c:crosses val="autoZero"/>
        <c:auto val="1"/>
        <c:lblAlgn val="ctr"/>
        <c:lblOffset val="100"/>
        <c:noMultiLvlLbl val="0"/>
      </c:catAx>
      <c:valAx>
        <c:axId val="-1700056976"/>
        <c:scaling>
          <c:orientation val="minMax"/>
          <c:max val="80"/>
          <c:min val="0"/>
        </c:scaling>
        <c:delete val="0"/>
        <c:axPos val="t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O"/>
                  <a:t>Porcentaje</a:t>
                </a:r>
              </a:p>
            </c:rich>
          </c:tx>
          <c:layout>
            <c:manualLayout>
              <c:xMode val="edge"/>
              <c:yMode val="edge"/>
              <c:x val="0.49828972776115821"/>
              <c:y val="0.10547346620734908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CO"/>
          </a:p>
        </c:txPr>
        <c:crossAx val="-1700042832"/>
        <c:crosses val="max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cene3d>
      <a:camera prst="orthographicFront"/>
      <a:lightRig rig="threePt" dir="t"/>
    </a:scene3d>
    <a:sp3d>
      <a:bevelT/>
      <a:bevelB/>
    </a:sp3d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Gráfico 19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 Número y porcentaje de acueductos rurales  subregión </a:t>
            </a:r>
          </a:p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Oriente   Antioquia- Colombia   2023</a:t>
            </a:r>
          </a:p>
        </c:rich>
      </c:tx>
      <c:layout>
        <c:manualLayout>
          <c:xMode val="edge"/>
          <c:yMode val="edge"/>
          <c:x val="0.20197419508387504"/>
          <c:y val="4.3377102741842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438480088466099"/>
          <c:y val="0.10723879515060618"/>
          <c:w val="0.73332374062379257"/>
          <c:h val="0.630534783152105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'CONSOLIDADO-ACUEDUCTOSRURALES2'!$B$171</c:f>
              <c:strCache>
                <c:ptCount val="1"/>
                <c:pt idx="0">
                  <c:v>Número de Sistemas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  <a:scene3d>
              <a:camera prst="orthographicFront"/>
              <a:lightRig rig="threePt" dir="t"/>
            </a:scene3d>
            <a:sp3d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>
                  <a:defRPr sz="1400" b="1" i="0" u="none" strike="noStrike" baseline="0">
                    <a:solidFill>
                      <a:sysClr val="windowText" lastClr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'CONSOLIDADO-ACUEDUCTOSRURALES2'!$A$172:$A$194</c:f>
              <c:strCache>
                <c:ptCount val="23"/>
                <c:pt idx="0">
                  <c:v>Abejorral</c:v>
                </c:pt>
                <c:pt idx="1">
                  <c:v>Alejandría</c:v>
                </c:pt>
                <c:pt idx="2">
                  <c:v>Argelia de María</c:v>
                </c:pt>
                <c:pt idx="3">
                  <c:v>Cocorná</c:v>
                </c:pt>
                <c:pt idx="4">
                  <c:v>Concepción</c:v>
                </c:pt>
                <c:pt idx="5">
                  <c:v>El Carmen de Viboral</c:v>
                </c:pt>
                <c:pt idx="6">
                  <c:v>El Peñol</c:v>
                </c:pt>
                <c:pt idx="7">
                  <c:v>El Retiro</c:v>
                </c:pt>
                <c:pt idx="8">
                  <c:v>El Santuario</c:v>
                </c:pt>
                <c:pt idx="9">
                  <c:v>Granada</c:v>
                </c:pt>
                <c:pt idx="10">
                  <c:v>Guarne</c:v>
                </c:pt>
                <c:pt idx="11">
                  <c:v>Guatapé</c:v>
                </c:pt>
                <c:pt idx="12">
                  <c:v>La Ceja del Tambo</c:v>
                </c:pt>
                <c:pt idx="13">
                  <c:v>La Unión</c:v>
                </c:pt>
                <c:pt idx="14">
                  <c:v>Marinilla</c:v>
                </c:pt>
                <c:pt idx="15">
                  <c:v>Nariño</c:v>
                </c:pt>
                <c:pt idx="16">
                  <c:v>Rionegro</c:v>
                </c:pt>
                <c:pt idx="17">
                  <c:v>San Carlos</c:v>
                </c:pt>
                <c:pt idx="18">
                  <c:v>San Francisco</c:v>
                </c:pt>
                <c:pt idx="19">
                  <c:v>San Luis</c:v>
                </c:pt>
                <c:pt idx="20">
                  <c:v>San Rafael</c:v>
                </c:pt>
                <c:pt idx="21">
                  <c:v>San Vicente Ferrer </c:v>
                </c:pt>
                <c:pt idx="22">
                  <c:v>Sonsón</c:v>
                </c:pt>
              </c:strCache>
            </c:strRef>
          </c:cat>
          <c:val>
            <c:numRef>
              <c:f>'CONSOLIDADO-ACUEDUCTOSRURALES2'!$B$172:$B$194</c:f>
              <c:numCache>
                <c:formatCode>General</c:formatCode>
                <c:ptCount val="23"/>
                <c:pt idx="0">
                  <c:v>44</c:v>
                </c:pt>
                <c:pt idx="1">
                  <c:v>11</c:v>
                </c:pt>
                <c:pt idx="2">
                  <c:v>20</c:v>
                </c:pt>
                <c:pt idx="3">
                  <c:v>23</c:v>
                </c:pt>
                <c:pt idx="4">
                  <c:v>3</c:v>
                </c:pt>
                <c:pt idx="5">
                  <c:v>34</c:v>
                </c:pt>
                <c:pt idx="6">
                  <c:v>29</c:v>
                </c:pt>
                <c:pt idx="7">
                  <c:v>21</c:v>
                </c:pt>
                <c:pt idx="8">
                  <c:v>35</c:v>
                </c:pt>
                <c:pt idx="9">
                  <c:v>27</c:v>
                </c:pt>
                <c:pt idx="10">
                  <c:v>62</c:v>
                </c:pt>
                <c:pt idx="11">
                  <c:v>6</c:v>
                </c:pt>
                <c:pt idx="12">
                  <c:v>15</c:v>
                </c:pt>
                <c:pt idx="13">
                  <c:v>18</c:v>
                </c:pt>
                <c:pt idx="14">
                  <c:v>38</c:v>
                </c:pt>
                <c:pt idx="15">
                  <c:v>12</c:v>
                </c:pt>
                <c:pt idx="16">
                  <c:v>24</c:v>
                </c:pt>
                <c:pt idx="17">
                  <c:v>28</c:v>
                </c:pt>
                <c:pt idx="18">
                  <c:v>8</c:v>
                </c:pt>
                <c:pt idx="19">
                  <c:v>8</c:v>
                </c:pt>
                <c:pt idx="20">
                  <c:v>17</c:v>
                </c:pt>
                <c:pt idx="21">
                  <c:v>56</c:v>
                </c:pt>
                <c:pt idx="2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00-4237-8439-17105CE6C6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42"/>
        <c:overlap val="-78"/>
        <c:axId val="-1700047184"/>
        <c:axId val="-1700045008"/>
      </c:barChart>
      <c:barChart>
        <c:barDir val="col"/>
        <c:grouping val="clustered"/>
        <c:varyColors val="0"/>
        <c:ser>
          <c:idx val="1"/>
          <c:order val="1"/>
          <c:tx>
            <c:strRef>
              <c:f>'CONSOLIDADO-ACUEDUCTOSRURALES2'!$C$56</c:f>
              <c:strCache>
                <c:ptCount val="1"/>
                <c:pt idx="0">
                  <c:v>%</c:v>
                </c:pt>
              </c:strCache>
            </c:strRef>
          </c:tx>
          <c:spPr>
            <a:pattFill prst="ltDnDiag">
              <a:fgClr>
                <a:schemeClr val="tx2">
                  <a:lumMod val="60000"/>
                  <a:lumOff val="40000"/>
                </a:schemeClr>
              </a:fgClr>
              <a:bgClr>
                <a:schemeClr val="bg1"/>
              </a:bgClr>
            </a:pattFill>
            <a:scene3d>
              <a:camera prst="orthographicFront"/>
              <a:lightRig rig="threePt" dir="t"/>
            </a:scene3d>
            <a:sp3d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>
                  <a:defRPr sz="1400" b="0" i="0" u="none" strike="noStrike" baseline="0">
                    <a:solidFill>
                      <a:sysClr val="windowText" lastClr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'CONSOLIDADO-ACUEDUCTOSRURALES2'!$A$57:$A$73</c:f>
              <c:strCache>
                <c:ptCount val="17"/>
                <c:pt idx="0">
                  <c:v>Angostura</c:v>
                </c:pt>
                <c:pt idx="1">
                  <c:v>Belmira</c:v>
                </c:pt>
                <c:pt idx="2">
                  <c:v>Briceño</c:v>
                </c:pt>
                <c:pt idx="3">
                  <c:v>Campamento</c:v>
                </c:pt>
                <c:pt idx="4">
                  <c:v>Carolina del Príncipe</c:v>
                </c:pt>
                <c:pt idx="5">
                  <c:v>Don Matías</c:v>
                </c:pt>
                <c:pt idx="6">
                  <c:v>Entrerríos</c:v>
                </c:pt>
                <c:pt idx="7">
                  <c:v>Gómez Plata</c:v>
                </c:pt>
                <c:pt idx="8">
                  <c:v>Guadalupe</c:v>
                </c:pt>
                <c:pt idx="9">
                  <c:v>Ituango</c:v>
                </c:pt>
                <c:pt idx="10">
                  <c:v>San Andrés de Cuerquia</c:v>
                </c:pt>
                <c:pt idx="11">
                  <c:v>San José de la Montaña</c:v>
                </c:pt>
                <c:pt idx="12">
                  <c:v>San Pedro de los Milagros</c:v>
                </c:pt>
                <c:pt idx="13">
                  <c:v>Santa Rosa de Osos</c:v>
                </c:pt>
                <c:pt idx="14">
                  <c:v>Toledo</c:v>
                </c:pt>
                <c:pt idx="15">
                  <c:v>Valdivia</c:v>
                </c:pt>
                <c:pt idx="16">
                  <c:v>Yarumal</c:v>
                </c:pt>
              </c:strCache>
            </c:strRef>
          </c:cat>
          <c:val>
            <c:numRef>
              <c:f>'CONSOLIDADO-ACUEDUCTOSRURALES2'!$C$172:$C$194</c:f>
              <c:numCache>
                <c:formatCode>0.0</c:formatCode>
                <c:ptCount val="23"/>
                <c:pt idx="0">
                  <c:v>7.8152753108348145</c:v>
                </c:pt>
                <c:pt idx="1">
                  <c:v>1.9538188277087036</c:v>
                </c:pt>
                <c:pt idx="2">
                  <c:v>3.5523978685612785</c:v>
                </c:pt>
                <c:pt idx="3">
                  <c:v>4.0852575488454708</c:v>
                </c:pt>
                <c:pt idx="4">
                  <c:v>0.53285968028419184</c:v>
                </c:pt>
                <c:pt idx="5">
                  <c:v>6.0390763765541742</c:v>
                </c:pt>
                <c:pt idx="6">
                  <c:v>5.1509769094138544</c:v>
                </c:pt>
                <c:pt idx="7">
                  <c:v>3.7300177619893424</c:v>
                </c:pt>
                <c:pt idx="8">
                  <c:v>6.2166962699822381</c:v>
                </c:pt>
                <c:pt idx="9">
                  <c:v>4.7957371225577266</c:v>
                </c:pt>
                <c:pt idx="10">
                  <c:v>11.012433392539965</c:v>
                </c:pt>
                <c:pt idx="11">
                  <c:v>1.0657193605683837</c:v>
                </c:pt>
                <c:pt idx="12">
                  <c:v>2.6642984014209592</c:v>
                </c:pt>
                <c:pt idx="13">
                  <c:v>3.197158081705151</c:v>
                </c:pt>
                <c:pt idx="14">
                  <c:v>6.74955595026643</c:v>
                </c:pt>
                <c:pt idx="15">
                  <c:v>2.1314387211367674</c:v>
                </c:pt>
                <c:pt idx="16">
                  <c:v>4.2628774422735347</c:v>
                </c:pt>
                <c:pt idx="17">
                  <c:v>4.9733570159857905</c:v>
                </c:pt>
                <c:pt idx="18">
                  <c:v>1.4209591474245116</c:v>
                </c:pt>
                <c:pt idx="19">
                  <c:v>1.4209591474245116</c:v>
                </c:pt>
                <c:pt idx="20">
                  <c:v>3.0195381882770871</c:v>
                </c:pt>
                <c:pt idx="21">
                  <c:v>9.946714031971581</c:v>
                </c:pt>
                <c:pt idx="22">
                  <c:v>4.2628774422735347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00-4237-8439-17105CE6C6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39"/>
        <c:axId val="-1700048816"/>
        <c:axId val="-1700043920"/>
      </c:barChart>
      <c:catAx>
        <c:axId val="-1700047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336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CO"/>
          </a:p>
        </c:txPr>
        <c:crossAx val="-1700045008"/>
        <c:crossesAt val="0"/>
        <c:auto val="1"/>
        <c:lblAlgn val="ctr"/>
        <c:lblOffset val="100"/>
        <c:noMultiLvlLbl val="0"/>
      </c:catAx>
      <c:valAx>
        <c:axId val="-1700045008"/>
        <c:scaling>
          <c:orientation val="minMax"/>
          <c:max val="85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 Narrow" panose="020B0606020202030204" pitchFamily="34" charset="0"/>
                    <a:ea typeface="Calibri"/>
                    <a:cs typeface="Calibri"/>
                  </a:defRPr>
                </a:pPr>
                <a:r>
                  <a:rPr lang="es-CO" sz="1400">
                    <a:latin typeface="Arial Narrow" panose="020B0606020202030204" pitchFamily="34" charset="0"/>
                  </a:rPr>
                  <a:t>Numero de Sistemas</a:t>
                </a:r>
              </a:p>
            </c:rich>
          </c:tx>
          <c:layout>
            <c:manualLayout>
              <c:xMode val="edge"/>
              <c:yMode val="edge"/>
              <c:x val="1.8067735187923845E-2"/>
              <c:y val="0.2248743028215223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CO"/>
          </a:p>
        </c:txPr>
        <c:crossAx val="-1700047184"/>
        <c:crosses val="autoZero"/>
        <c:crossBetween val="between"/>
        <c:majorUnit val="20"/>
      </c:valAx>
      <c:catAx>
        <c:axId val="-17000488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700043920"/>
        <c:crosses val="autoZero"/>
        <c:auto val="1"/>
        <c:lblAlgn val="ctr"/>
        <c:lblOffset val="100"/>
        <c:noMultiLvlLbl val="0"/>
      </c:catAx>
      <c:valAx>
        <c:axId val="-1700043920"/>
        <c:scaling>
          <c:orientation val="minMax"/>
          <c:max val="2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 Narrow" panose="020B0606020202030204" pitchFamily="34" charset="0"/>
                    <a:ea typeface="Calibri"/>
                    <a:cs typeface="Calibri"/>
                  </a:defRPr>
                </a:pPr>
                <a:r>
                  <a:rPr lang="es-CO" sz="1200">
                    <a:latin typeface="Arial Narrow" panose="020B0606020202030204" pitchFamily="34" charset="0"/>
                  </a:rPr>
                  <a:t>Porcentaje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CO"/>
          </a:p>
        </c:txPr>
        <c:crossAx val="-1700048816"/>
        <c:crosses val="max"/>
        <c:crossBetween val="between"/>
      </c:valAx>
      <c:spPr>
        <a:solidFill>
          <a:sysClr val="window" lastClr="FFFFFF"/>
        </a:solidFill>
        <a:scene3d>
          <a:camera prst="orthographicFront"/>
          <a:lightRig rig="threePt" dir="t"/>
        </a:scene3d>
        <a:sp3d>
          <a:bevelT/>
          <a:bevelB/>
        </a:sp3d>
      </c:spPr>
    </c:plotArea>
    <c:legend>
      <c:legendPos val="t"/>
      <c:layout>
        <c:manualLayout>
          <c:xMode val="edge"/>
          <c:yMode val="edge"/>
          <c:x val="0.29130154415977189"/>
          <c:y val="0.92708825459317579"/>
          <c:w val="0.4600726114819404"/>
          <c:h val="6.0105807086614171E-2"/>
        </c:manualLayout>
      </c:layout>
      <c:overlay val="0"/>
      <c:txPr>
        <a:bodyPr/>
        <a:lstStyle/>
        <a:p>
          <a:pPr>
            <a:defRPr sz="11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cene3d>
      <a:camera prst="orthographicFront"/>
      <a:lightRig rig="threePt" dir="t"/>
    </a:scene3d>
    <a:sp3d>
      <a:bevelT/>
      <a:bevelB/>
    </a:sp3d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Gráfico 1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 Número y porcentaje de acueductos rurales por subregión </a:t>
            </a:r>
          </a:p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Antioquia - Colombia 2023</a:t>
            </a:r>
          </a:p>
        </c:rich>
      </c:tx>
      <c:layout>
        <c:manualLayout>
          <c:xMode val="edge"/>
          <c:yMode val="edge"/>
          <c:x val="0.18689315082314564"/>
          <c:y val="2.106983441771474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0725696457006"/>
          <c:y val="0.12421017509584648"/>
          <c:w val="0.71471119175642162"/>
          <c:h val="0.620376052993375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'CONSOLIDADO-ACUEDUCTOSRURALES2'!$B$8</c:f>
              <c:strCache>
                <c:ptCount val="1"/>
                <c:pt idx="0">
                  <c:v>Número de Sistemas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  <a:scene3d>
              <a:camera prst="orthographicFront"/>
              <a:lightRig rig="threePt" dir="t"/>
            </a:scene3d>
            <a:sp3d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9"/>
              <c:pt idx="0">
                <c:v>Valle de Aburra</c:v>
              </c:pt>
              <c:pt idx="1">
                <c:v>Uraba</c:v>
              </c:pt>
              <c:pt idx="2">
                <c:v>Norte</c:v>
              </c:pt>
              <c:pt idx="3">
                <c:v>Occidente</c:v>
              </c:pt>
              <c:pt idx="4">
                <c:v>Suroeste</c:v>
              </c:pt>
              <c:pt idx="5">
                <c:v>Bajo Cauca</c:v>
              </c:pt>
              <c:pt idx="6">
                <c:v>Magdalena Medio</c:v>
              </c:pt>
              <c:pt idx="7">
                <c:v>Nordeste </c:v>
              </c:pt>
              <c:pt idx="8">
                <c:v>Oriente</c:v>
              </c:pt>
            </c:strLit>
          </c:cat>
          <c:val>
            <c:numRef>
              <c:f>'CONSOLIDADO-ACUEDUCTOSRURALES2'!$B$9:$B$17</c:f>
              <c:numCache>
                <c:formatCode>General</c:formatCode>
                <c:ptCount val="9"/>
                <c:pt idx="0">
                  <c:v>190</c:v>
                </c:pt>
                <c:pt idx="1">
                  <c:v>87</c:v>
                </c:pt>
                <c:pt idx="2">
                  <c:v>245</c:v>
                </c:pt>
                <c:pt idx="3">
                  <c:v>460</c:v>
                </c:pt>
                <c:pt idx="4">
                  <c:v>503</c:v>
                </c:pt>
                <c:pt idx="5">
                  <c:v>42</c:v>
                </c:pt>
                <c:pt idx="6">
                  <c:v>67</c:v>
                </c:pt>
                <c:pt idx="7">
                  <c:v>116</c:v>
                </c:pt>
                <c:pt idx="8">
                  <c:v>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3B-46F8-A1C8-7F4CE577D5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6"/>
        <c:overlap val="-78"/>
        <c:axId val="-1704603056"/>
        <c:axId val="-1704601968"/>
      </c:barChart>
      <c:barChart>
        <c:barDir val="col"/>
        <c:grouping val="clustered"/>
        <c:varyColors val="0"/>
        <c:ser>
          <c:idx val="1"/>
          <c:order val="1"/>
          <c:tx>
            <c:strRef>
              <c:f>'CONSOLIDADO-ACUEDUCTOSRURALES2'!$C$8</c:f>
              <c:strCache>
                <c:ptCount val="1"/>
                <c:pt idx="0">
                  <c:v>%</c:v>
                </c:pt>
              </c:strCache>
            </c:strRef>
          </c:tx>
          <c:spPr>
            <a:pattFill prst="ltDnDiag">
              <a:fgClr>
                <a:schemeClr val="accent1"/>
              </a:fgClr>
              <a:bgClr>
                <a:schemeClr val="bg1"/>
              </a:bgClr>
            </a:pattFill>
            <a:ln w="19050">
              <a:prstDash val="sysDash"/>
            </a:ln>
            <a:scene3d>
              <a:camera prst="orthographicFront"/>
              <a:lightRig rig="threePt" dir="t"/>
            </a:scene3d>
            <a:sp3d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'CONSOLIDADO-ACUEDUCTOSRURALES2'!$A$9:$A$17</c:f>
              <c:strCache>
                <c:ptCount val="9"/>
                <c:pt idx="0">
                  <c:v>Valle de Aburra</c:v>
                </c:pt>
                <c:pt idx="1">
                  <c:v>Uraba</c:v>
                </c:pt>
                <c:pt idx="2">
                  <c:v>Norte</c:v>
                </c:pt>
                <c:pt idx="3">
                  <c:v>Occidente</c:v>
                </c:pt>
                <c:pt idx="4">
                  <c:v>Suroeste</c:v>
                </c:pt>
                <c:pt idx="5">
                  <c:v>Bajo Cauca</c:v>
                </c:pt>
                <c:pt idx="6">
                  <c:v>Magdalena Medio</c:v>
                </c:pt>
                <c:pt idx="7">
                  <c:v>Nordeste </c:v>
                </c:pt>
                <c:pt idx="8">
                  <c:v>Oriente</c:v>
                </c:pt>
              </c:strCache>
            </c:strRef>
          </c:cat>
          <c:val>
            <c:numRef>
              <c:f>'CONSOLIDADO-ACUEDUCTOSRURALES2'!$C$9:$C$17</c:f>
              <c:numCache>
                <c:formatCode>0.0</c:formatCode>
                <c:ptCount val="9"/>
                <c:pt idx="0">
                  <c:v>8.358996920369556</c:v>
                </c:pt>
                <c:pt idx="1">
                  <c:v>3.827540695116586</c:v>
                </c:pt>
                <c:pt idx="2">
                  <c:v>10.778706555213374</c:v>
                </c:pt>
                <c:pt idx="3">
                  <c:v>20.237571491421029</c:v>
                </c:pt>
                <c:pt idx="4">
                  <c:v>22.12934447866256</c:v>
                </c:pt>
                <c:pt idx="5">
                  <c:v>1.8477782666080071</c:v>
                </c:pt>
                <c:pt idx="6">
                  <c:v>2.9476462824461063</c:v>
                </c:pt>
                <c:pt idx="7">
                  <c:v>5.1033875934887813</c:v>
                </c:pt>
                <c:pt idx="8">
                  <c:v>24.769027716674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3B-46F8-A1C8-7F4CE577D5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94"/>
        <c:axId val="-1704609040"/>
        <c:axId val="-1704611760"/>
      </c:barChart>
      <c:catAx>
        <c:axId val="-1704603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336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CO"/>
          </a:p>
        </c:txPr>
        <c:crossAx val="-1704601968"/>
        <c:crossesAt val="0"/>
        <c:auto val="1"/>
        <c:lblAlgn val="ctr"/>
        <c:lblOffset val="100"/>
        <c:noMultiLvlLbl val="0"/>
      </c:catAx>
      <c:valAx>
        <c:axId val="-1704601968"/>
        <c:scaling>
          <c:orientation val="minMax"/>
          <c:max val="600"/>
          <c:min val="1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 Narrow" panose="020B0606020202030204" pitchFamily="34" charset="0"/>
                    <a:ea typeface="Calibri"/>
                    <a:cs typeface="Calibri"/>
                  </a:defRPr>
                </a:pPr>
                <a:r>
                  <a:rPr lang="es-CO" sz="1400">
                    <a:latin typeface="Arial Narrow" panose="020B0606020202030204" pitchFamily="34" charset="0"/>
                  </a:rPr>
                  <a:t>Numero de Sistemas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CO"/>
          </a:p>
        </c:txPr>
        <c:crossAx val="-1704603056"/>
        <c:crosses val="autoZero"/>
        <c:crossBetween val="between"/>
        <c:majorUnit val="80"/>
      </c:valAx>
      <c:catAx>
        <c:axId val="-1704609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704611760"/>
        <c:crosses val="autoZero"/>
        <c:auto val="1"/>
        <c:lblAlgn val="ctr"/>
        <c:lblOffset val="100"/>
        <c:noMultiLvlLbl val="0"/>
      </c:catAx>
      <c:valAx>
        <c:axId val="-1704611760"/>
        <c:scaling>
          <c:orientation val="minMax"/>
          <c:max val="40"/>
        </c:scaling>
        <c:delete val="0"/>
        <c:axPos val="r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 Narrow" panose="020B0606020202030204" pitchFamily="34" charset="0"/>
                    <a:ea typeface="Calibri"/>
                    <a:cs typeface="Calibri"/>
                  </a:defRPr>
                </a:pPr>
                <a:r>
                  <a:rPr lang="es-CO" sz="1400">
                    <a:latin typeface="Arial Narrow" panose="020B0606020202030204" pitchFamily="34" charset="0"/>
                  </a:rPr>
                  <a:t>Porcentaje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CO"/>
          </a:p>
        </c:txPr>
        <c:crossAx val="-1704609040"/>
        <c:crosses val="max"/>
        <c:crossBetween val="between"/>
      </c:valAx>
      <c:spPr>
        <a:solidFill>
          <a:sysClr val="window" lastClr="FFFFFF"/>
        </a:solidFill>
        <a:scene3d>
          <a:camera prst="orthographicFront"/>
          <a:lightRig rig="threePt" dir="t"/>
        </a:scene3d>
        <a:sp3d>
          <a:bevelT/>
          <a:bevelB/>
        </a:sp3d>
      </c:spPr>
    </c:plotArea>
    <c:legend>
      <c:legendPos val="t"/>
      <c:layout>
        <c:manualLayout>
          <c:xMode val="edge"/>
          <c:yMode val="edge"/>
          <c:x val="0.29130154415977189"/>
          <c:y val="0.92708839026700607"/>
          <c:w val="0.4600726114819404"/>
          <c:h val="6.0105973595405815E-2"/>
        </c:manualLayout>
      </c:layout>
      <c:overlay val="0"/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cene3d>
      <a:camera prst="orthographicFront"/>
      <a:lightRig rig="threePt" dir="t"/>
    </a:scene3d>
    <a:sp3d>
      <a:bevelT/>
      <a:bevelB/>
    </a:sp3d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Gráfico 20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 Numero y porcentaje de acueductos rurales por  nivel de riesgo sanitario subregión  Oriente - Antioquia - Colombia  2023</a:t>
            </a:r>
          </a:p>
        </c:rich>
      </c:tx>
      <c:layout>
        <c:manualLayout>
          <c:xMode val="edge"/>
          <c:yMode val="edge"/>
          <c:x val="0.13585521406051987"/>
          <c:y val="4.1568989017380077E-2"/>
        </c:manualLayout>
      </c:layout>
      <c:overlay val="1"/>
      <c:spPr>
        <a:scene3d>
          <a:camera prst="orthographicFront"/>
          <a:lightRig rig="threePt" dir="t"/>
        </a:scene3d>
        <a:sp3d>
          <a:bevelB/>
        </a:sp3d>
      </c:spPr>
    </c:title>
    <c:autoTitleDeleted val="0"/>
    <c:plotArea>
      <c:layout>
        <c:manualLayout>
          <c:layoutTarget val="inner"/>
          <c:xMode val="edge"/>
          <c:yMode val="edge"/>
          <c:x val="0.21014317301823926"/>
          <c:y val="0.2080573725184732"/>
          <c:w val="0.69094811687293856"/>
          <c:h val="0.66975581216643609"/>
        </c:manualLayout>
      </c:layout>
      <c:barChart>
        <c:barDir val="bar"/>
        <c:grouping val="stacked"/>
        <c:varyColors val="0"/>
        <c:ser>
          <c:idx val="1"/>
          <c:order val="1"/>
          <c:tx>
            <c:strRef>
              <c:f>'CONSOLIDADO-ACUEDUCTOSRURALES2'!$B$171</c:f>
              <c:strCache>
                <c:ptCount val="1"/>
                <c:pt idx="0">
                  <c:v>Número de Sistemas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0.33036848792884371"/>
                  <c:y val="2.588286329679548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0B5-437F-9035-6060AEF10B01}"/>
                </c:ext>
              </c:extLst>
            </c:dLbl>
            <c:dLbl>
              <c:idx val="1"/>
              <c:layout>
                <c:manualLayout>
                  <c:x val="0.10069256251261842"/>
                  <c:y val="4.8511331787852319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B5-437F-9035-6060AEF10B01}"/>
                </c:ext>
              </c:extLst>
            </c:dLbl>
            <c:dLbl>
              <c:idx val="2"/>
              <c:layout>
                <c:manualLayout>
                  <c:x val="0.1766042890144397"/>
                  <c:y val="2.323980185882423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B5-437F-9035-6060AEF10B01}"/>
                </c:ext>
              </c:extLst>
            </c:dLbl>
            <c:dLbl>
              <c:idx val="3"/>
              <c:layout>
                <c:manualLayout>
                  <c:x val="0.25781512951598928"/>
                  <c:y val="-1.6556154336470726E-5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B5-437F-9035-6060AEF10B01}"/>
                </c:ext>
              </c:extLst>
            </c:dLbl>
            <c:dLbl>
              <c:idx val="4"/>
              <c:layout>
                <c:manualLayout>
                  <c:x val="0.24193122975751893"/>
                  <c:y val="2.8451391310826322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B5-437F-9035-6060AEF10B01}"/>
                </c:ext>
              </c:extLst>
            </c:dLbl>
            <c:dLbl>
              <c:idx val="5"/>
              <c:layout>
                <c:manualLayout>
                  <c:x val="0.11153448258611892"/>
                  <c:y val="-1.9773313089227076E-5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B5-437F-9035-6060AEF10B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('CONSOLIDADO-ACUEDUCTOSRURALES2'!$D$171,'CONSOLIDADO-ACUEDUCTOSRURALES2'!$F$171,'CONSOLIDADO-ACUEDUCTOSRURALES2'!$H$171,'CONSOLIDADO-ACUEDUCTOSRURALES2'!$J$171,'CONSOLIDADO-ACUEDUCTOSRURALES2'!$L$171,'CONSOLIDADO-ACUEDUCTOSRURALES2'!$N$171)</c:f>
              <c:strCache>
                <c:ptCount val="6"/>
                <c:pt idx="0">
                  <c:v>Sin Riesgo</c:v>
                </c:pt>
                <c:pt idx="1">
                  <c:v>Bajo</c:v>
                </c:pt>
                <c:pt idx="2">
                  <c:v>Medio</c:v>
                </c:pt>
                <c:pt idx="3">
                  <c:v>Alto</c:v>
                </c:pt>
                <c:pt idx="4">
                  <c:v>Inviable Sanitariamente</c:v>
                </c:pt>
                <c:pt idx="5">
                  <c:v>Sin Dato</c:v>
                </c:pt>
              </c:strCache>
            </c:strRef>
          </c:cat>
          <c:val>
            <c:numRef>
              <c:f>('CONSOLIDADO-ACUEDUCTOSRURALES2'!$D$195,'CONSOLIDADO-ACUEDUCTOSRURALES2'!$F$195,'CONSOLIDADO-ACUEDUCTOSRURALES2'!$H$195,'CONSOLIDADO-ACUEDUCTOSRURALES2'!$J$195,'CONSOLIDADO-ACUEDUCTOSRURALES2'!$L$195,'CONSOLIDADO-ACUEDUCTOSRURALES2'!$N$195)</c:f>
              <c:numCache>
                <c:formatCode>General</c:formatCode>
                <c:ptCount val="6"/>
                <c:pt idx="0">
                  <c:v>179</c:v>
                </c:pt>
                <c:pt idx="1">
                  <c:v>40</c:v>
                </c:pt>
                <c:pt idx="2">
                  <c:v>89</c:v>
                </c:pt>
                <c:pt idx="3">
                  <c:v>132</c:v>
                </c:pt>
                <c:pt idx="4">
                  <c:v>120</c:v>
                </c:pt>
                <c:pt idx="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0B5-437F-9035-6060AEF10B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5"/>
        <c:overlap val="-5"/>
        <c:axId val="-1700042288"/>
        <c:axId val="-1700053712"/>
      </c:barChart>
      <c:barChart>
        <c:barDir val="bar"/>
        <c:grouping val="stacked"/>
        <c:varyColors val="0"/>
        <c:ser>
          <c:idx val="0"/>
          <c:order val="0"/>
          <c:tx>
            <c:strRef>
              <c:f>'CONSOLIDADO-ACUEDUCTOSRURALES2'!$C$171</c:f>
              <c:strCache>
                <c:ptCount val="1"/>
                <c:pt idx="0">
                  <c:v>%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/>
          </c:spPr>
          <c:invertIfNegative val="0"/>
          <c:dPt>
            <c:idx val="0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8-80B5-437F-9035-6060AEF10B01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/>
              </a:solidFill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A-80B5-437F-9035-6060AEF10B0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00"/>
              </a:solidFill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C-80B5-437F-9035-6060AEF10B01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E-80B5-437F-9035-6060AEF10B01}"/>
              </c:ext>
            </c:extLst>
          </c:dPt>
          <c:dPt>
            <c:idx val="4"/>
            <c:invertIfNegative val="0"/>
            <c:bubble3D val="0"/>
            <c:spPr>
              <a:solidFill>
                <a:srgbClr val="C00000"/>
              </a:solidFill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10-80B5-437F-9035-6060AEF10B01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12-80B5-437F-9035-6060AEF10B01}"/>
              </c:ext>
            </c:extLst>
          </c:dPt>
          <c:dLbls>
            <c:dLbl>
              <c:idx val="0"/>
              <c:layout>
                <c:manualLayout>
                  <c:x val="-2.4780638125443976E-3"/>
                  <c:y val="5.1703730384718618E-3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B5-437F-9035-6060AEF10B01}"/>
                </c:ext>
              </c:extLst>
            </c:dLbl>
            <c:dLbl>
              <c:idx val="2"/>
              <c:layout>
                <c:manualLayout>
                  <c:x val="-7.0223814145214062E-3"/>
                  <c:y val="2.9951698821339763E-3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B5-437F-9035-6060AEF10B01}"/>
                </c:ext>
              </c:extLst>
            </c:dLbl>
            <c:dLbl>
              <c:idx val="3"/>
              <c:layout>
                <c:manualLayout>
                  <c:x val="-5.8641240365919951E-2"/>
                  <c:y val="-3.4937926613793935E-4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0B5-437F-9035-6060AEF10B01}"/>
                </c:ext>
              </c:extLst>
            </c:dLbl>
            <c:dLbl>
              <c:idx val="4"/>
              <c:layout>
                <c:manualLayout>
                  <c:x val="4.1459811170363242E-3"/>
                  <c:y val="-3.3777300973625085E-3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FF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0B5-437F-9035-6060AEF10B01}"/>
                </c:ext>
              </c:extLst>
            </c:dLbl>
            <c:dLbl>
              <c:idx val="5"/>
              <c:layout>
                <c:manualLayout>
                  <c:x val="7.0845464520238651E-3"/>
                  <c:y val="4.5846280709164232E-3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FF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0B5-437F-9035-6060AEF10B0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('CONSOLIDADO-ACUEDUCTOSRURALES2'!$D$103,'CONSOLIDADO-ACUEDUCTOSRURALES2'!$F$103,'CONSOLIDADO-ACUEDUCTOSRURALES2'!$H$103,'CONSOLIDADO-ACUEDUCTOSRURALES2'!$J$103,'CONSOLIDADO-ACUEDUCTOSRURALES2'!$L$103,'CONSOLIDADO-ACUEDUCTOSRURALES2'!$N$103)</c:f>
              <c:strCache>
                <c:ptCount val="6"/>
                <c:pt idx="0">
                  <c:v>Sin Riesgo</c:v>
                </c:pt>
                <c:pt idx="1">
                  <c:v>Bajo</c:v>
                </c:pt>
                <c:pt idx="2">
                  <c:v>Medio</c:v>
                </c:pt>
                <c:pt idx="3">
                  <c:v>Alto</c:v>
                </c:pt>
                <c:pt idx="4">
                  <c:v>Inviable Sanitariamente</c:v>
                </c:pt>
                <c:pt idx="5">
                  <c:v>Sin Dato</c:v>
                </c:pt>
              </c:strCache>
            </c:strRef>
          </c:cat>
          <c:val>
            <c:numRef>
              <c:f>('CONSOLIDADO-ACUEDUCTOSRURALES2'!$E$195,'CONSOLIDADO-ACUEDUCTOSRURALES2'!$G$195,'CONSOLIDADO-ACUEDUCTOSRURALES2'!$I$195,'CONSOLIDADO-ACUEDUCTOSRURALES2'!$K$195,'CONSOLIDADO-ACUEDUCTOSRURALES2'!$M$195,'CONSOLIDADO-ACUEDUCTOSRURALES2'!$O$195)</c:f>
              <c:numCache>
                <c:formatCode>0.0</c:formatCode>
                <c:ptCount val="6"/>
                <c:pt idx="0">
                  <c:v>31.793960923623445</c:v>
                </c:pt>
                <c:pt idx="1">
                  <c:v>7.104795737122557</c:v>
                </c:pt>
                <c:pt idx="2">
                  <c:v>15.808170515097691</c:v>
                </c:pt>
                <c:pt idx="3">
                  <c:v>23.445825932504441</c:v>
                </c:pt>
                <c:pt idx="4">
                  <c:v>21.314387211367674</c:v>
                </c:pt>
                <c:pt idx="5">
                  <c:v>0.53285968028419184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80B5-437F-9035-6060AEF10B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5"/>
        <c:overlap val="-5"/>
        <c:axId val="-1700045552"/>
        <c:axId val="-1699652864"/>
      </c:barChart>
      <c:catAx>
        <c:axId val="-17000422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-1700053712"/>
        <c:crosses val="autoZero"/>
        <c:auto val="1"/>
        <c:lblAlgn val="ctr"/>
        <c:lblOffset val="100"/>
        <c:noMultiLvlLbl val="0"/>
      </c:catAx>
      <c:valAx>
        <c:axId val="-1700053712"/>
        <c:scaling>
          <c:orientation val="minMax"/>
          <c:max val="20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O"/>
                  <a:t>Numero  de Acueductos</a:t>
                </a:r>
              </a:p>
            </c:rich>
          </c:tx>
          <c:layout>
            <c:manualLayout>
              <c:xMode val="edge"/>
              <c:yMode val="edge"/>
              <c:x val="0.4403355044405981"/>
              <c:y val="0.929241939060171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CO"/>
          </a:p>
        </c:txPr>
        <c:crossAx val="-1700042288"/>
        <c:crosses val="autoZero"/>
        <c:crossBetween val="between"/>
      </c:valAx>
      <c:catAx>
        <c:axId val="-170004555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699652864"/>
        <c:crosses val="autoZero"/>
        <c:auto val="1"/>
        <c:lblAlgn val="ctr"/>
        <c:lblOffset val="100"/>
        <c:noMultiLvlLbl val="0"/>
      </c:catAx>
      <c:valAx>
        <c:axId val="-1699652864"/>
        <c:scaling>
          <c:orientation val="minMax"/>
          <c:max val="50"/>
          <c:min val="0"/>
        </c:scaling>
        <c:delete val="0"/>
        <c:axPos val="t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O"/>
                  <a:t>Porcentaje</a:t>
                </a:r>
              </a:p>
            </c:rich>
          </c:tx>
          <c:layout>
            <c:manualLayout>
              <c:xMode val="edge"/>
              <c:yMode val="edge"/>
              <c:x val="0.49828972776115821"/>
              <c:y val="0.10547365272857592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CO"/>
          </a:p>
        </c:txPr>
        <c:crossAx val="-1700045552"/>
        <c:crosses val="max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cene3d>
      <a:camera prst="orthographicFront"/>
      <a:lightRig rig="threePt" dir="t"/>
    </a:scene3d>
    <a:sp3d>
      <a:bevelT/>
      <a:bevelB/>
    </a:sp3d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Gráfico  3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 Número y porcentaje de acueductos rurales  subregión </a:t>
            </a:r>
          </a:p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Valle de Aburra - Antiquia -Colombia 2023</a:t>
            </a:r>
          </a:p>
        </c:rich>
      </c:tx>
      <c:layout>
        <c:manualLayout>
          <c:xMode val="edge"/>
          <c:yMode val="edge"/>
          <c:x val="0.18485044699361819"/>
          <c:y val="1.19760175045817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299738642606248"/>
          <c:y val="0.1020621368015899"/>
          <c:w val="0.71471119175642162"/>
          <c:h val="0.674050162260068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'CONSOLIDADO-ACUEDUCTOSRURALES2'!$B$24</c:f>
              <c:strCache>
                <c:ptCount val="1"/>
                <c:pt idx="0">
                  <c:v>Número de Sistemas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  <a:scene3d>
              <a:camera prst="orthographicFront"/>
              <a:lightRig rig="threePt" dir="t"/>
            </a:scene3d>
            <a:sp3d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'CONSOLIDADO-ACUEDUCTOSRURALES2'!$A$25:$A$34</c:f>
              <c:strCache>
                <c:ptCount val="10"/>
                <c:pt idx="0">
                  <c:v>Distrito Especial de Ciencia, Tecnología e Innovación de Medellín</c:v>
                </c:pt>
                <c:pt idx="1">
                  <c:v>Barbosa</c:v>
                </c:pt>
                <c:pt idx="2">
                  <c:v>Bello</c:v>
                </c:pt>
                <c:pt idx="3">
                  <c:v>Caldas</c:v>
                </c:pt>
                <c:pt idx="4">
                  <c:v>Copacabana</c:v>
                </c:pt>
                <c:pt idx="5">
                  <c:v>Girardota</c:v>
                </c:pt>
                <c:pt idx="6">
                  <c:v>Itagui</c:v>
                </c:pt>
                <c:pt idx="7">
                  <c:v>Envigado</c:v>
                </c:pt>
                <c:pt idx="8">
                  <c:v>Sabaneta</c:v>
                </c:pt>
                <c:pt idx="9">
                  <c:v>La Estrella</c:v>
                </c:pt>
              </c:strCache>
            </c:strRef>
          </c:cat>
          <c:val>
            <c:numRef>
              <c:f>'CONSOLIDADO-ACUEDUCTOSRURALES2'!$B$25:$B$34</c:f>
              <c:numCache>
                <c:formatCode>General</c:formatCode>
                <c:ptCount val="10"/>
                <c:pt idx="0">
                  <c:v>21</c:v>
                </c:pt>
                <c:pt idx="1">
                  <c:v>60</c:v>
                </c:pt>
                <c:pt idx="2">
                  <c:v>12</c:v>
                </c:pt>
                <c:pt idx="3">
                  <c:v>18</c:v>
                </c:pt>
                <c:pt idx="4">
                  <c:v>19</c:v>
                </c:pt>
                <c:pt idx="5">
                  <c:v>27</c:v>
                </c:pt>
                <c:pt idx="6">
                  <c:v>7</c:v>
                </c:pt>
                <c:pt idx="7">
                  <c:v>15</c:v>
                </c:pt>
                <c:pt idx="8">
                  <c:v>7</c:v>
                </c:pt>
                <c:pt idx="9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7C-46D8-B81D-4CF35D243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8"/>
        <c:overlap val="-78"/>
        <c:axId val="-1704609584"/>
        <c:axId val="-1704605232"/>
      </c:barChart>
      <c:barChart>
        <c:barDir val="col"/>
        <c:grouping val="clustered"/>
        <c:varyColors val="0"/>
        <c:ser>
          <c:idx val="1"/>
          <c:order val="1"/>
          <c:tx>
            <c:strRef>
              <c:f>'CONSOLIDADO-ACUEDUCTOSRURALES2'!$C$24</c:f>
              <c:strCache>
                <c:ptCount val="1"/>
                <c:pt idx="0">
                  <c:v>%</c:v>
                </c:pt>
              </c:strCache>
            </c:strRef>
          </c:tx>
          <c:spPr>
            <a:pattFill prst="ltDnDiag">
              <a:fgClr>
                <a:schemeClr val="tx2">
                  <a:lumMod val="60000"/>
                  <a:lumOff val="40000"/>
                </a:schemeClr>
              </a:fgClr>
              <a:bgClr>
                <a:schemeClr val="bg1"/>
              </a:bgClr>
            </a:pattFill>
            <a:scene3d>
              <a:camera prst="orthographicFront"/>
              <a:lightRig rig="threePt" dir="t"/>
            </a:scene3d>
            <a:sp3d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'CONSOLIDADO-ACUEDUCTOSRURALES2'!$A$9:$A$17</c:f>
              <c:strCache>
                <c:ptCount val="9"/>
                <c:pt idx="0">
                  <c:v>Valle de Aburra</c:v>
                </c:pt>
                <c:pt idx="1">
                  <c:v>Uraba</c:v>
                </c:pt>
                <c:pt idx="2">
                  <c:v>Norte</c:v>
                </c:pt>
                <c:pt idx="3">
                  <c:v>Occidente</c:v>
                </c:pt>
                <c:pt idx="4">
                  <c:v>Suroeste</c:v>
                </c:pt>
                <c:pt idx="5">
                  <c:v>Bajo Cauca</c:v>
                </c:pt>
                <c:pt idx="6">
                  <c:v>Magdalena Medio</c:v>
                </c:pt>
                <c:pt idx="7">
                  <c:v>Nordeste </c:v>
                </c:pt>
                <c:pt idx="8">
                  <c:v>Oriente</c:v>
                </c:pt>
              </c:strCache>
            </c:strRef>
          </c:cat>
          <c:val>
            <c:numRef>
              <c:f>'CONSOLIDADO-ACUEDUCTOSRURALES2'!$C$25:$C$34</c:f>
              <c:numCache>
                <c:formatCode>0.0</c:formatCode>
                <c:ptCount val="10"/>
                <c:pt idx="0">
                  <c:v>11.052631578947368</c:v>
                </c:pt>
                <c:pt idx="1">
                  <c:v>31.578947368421051</c:v>
                </c:pt>
                <c:pt idx="2">
                  <c:v>6.3157894736842106</c:v>
                </c:pt>
                <c:pt idx="3">
                  <c:v>9.4736842105263168</c:v>
                </c:pt>
                <c:pt idx="4">
                  <c:v>10</c:v>
                </c:pt>
                <c:pt idx="5">
                  <c:v>14.210526315789473</c:v>
                </c:pt>
                <c:pt idx="6">
                  <c:v>3.6842105263157889</c:v>
                </c:pt>
                <c:pt idx="7">
                  <c:v>7.8947368421052628</c:v>
                </c:pt>
                <c:pt idx="8">
                  <c:v>3.6842105263157889</c:v>
                </c:pt>
                <c:pt idx="9">
                  <c:v>2.1052631578947367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7C-46D8-B81D-4CF35D243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6"/>
        <c:axId val="-1704601424"/>
        <c:axId val="-1704612304"/>
      </c:barChart>
      <c:catAx>
        <c:axId val="-1704609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336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CO"/>
          </a:p>
        </c:txPr>
        <c:crossAx val="-1704605232"/>
        <c:crossesAt val="0"/>
        <c:auto val="1"/>
        <c:lblAlgn val="ctr"/>
        <c:lblOffset val="100"/>
        <c:noMultiLvlLbl val="0"/>
      </c:catAx>
      <c:valAx>
        <c:axId val="-1704605232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 Narrow" panose="020B0606020202030204" pitchFamily="34" charset="0"/>
                    <a:ea typeface="Calibri"/>
                    <a:cs typeface="Calibri"/>
                  </a:defRPr>
                </a:pPr>
                <a:r>
                  <a:rPr lang="es-CO" sz="1400">
                    <a:latin typeface="Arial Narrow" panose="020B0606020202030204" pitchFamily="34" charset="0"/>
                  </a:rPr>
                  <a:t>Numero de Sistemas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CO"/>
          </a:p>
        </c:txPr>
        <c:crossAx val="-1704609584"/>
        <c:crosses val="autoZero"/>
        <c:crossBetween val="between"/>
        <c:majorUnit val="5"/>
      </c:valAx>
      <c:catAx>
        <c:axId val="-17046014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704612304"/>
        <c:crosses val="autoZero"/>
        <c:auto val="1"/>
        <c:lblAlgn val="ctr"/>
        <c:lblOffset val="100"/>
        <c:noMultiLvlLbl val="0"/>
      </c:catAx>
      <c:valAx>
        <c:axId val="-1704612304"/>
        <c:scaling>
          <c:orientation val="minMax"/>
          <c:max val="40"/>
        </c:scaling>
        <c:delete val="0"/>
        <c:axPos val="r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 Narrow" panose="020B0606020202030204" pitchFamily="34" charset="0"/>
                    <a:ea typeface="Calibri"/>
                    <a:cs typeface="Calibri"/>
                  </a:defRPr>
                </a:pPr>
                <a:r>
                  <a:rPr lang="es-CO" sz="1400">
                    <a:latin typeface="Arial Narrow" panose="020B0606020202030204" pitchFamily="34" charset="0"/>
                  </a:rPr>
                  <a:t>Porcentaje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CO"/>
          </a:p>
        </c:txPr>
        <c:crossAx val="-1704601424"/>
        <c:crosses val="max"/>
        <c:crossBetween val="between"/>
      </c:valAx>
      <c:spPr>
        <a:solidFill>
          <a:sysClr val="window" lastClr="FFFFFF"/>
        </a:solidFill>
        <a:scene3d>
          <a:camera prst="orthographicFront"/>
          <a:lightRig rig="threePt" dir="t"/>
        </a:scene3d>
        <a:sp3d>
          <a:bevelT/>
          <a:bevelB/>
        </a:sp3d>
      </c:spPr>
    </c:plotArea>
    <c:legend>
      <c:legendPos val="t"/>
      <c:layout>
        <c:manualLayout>
          <c:xMode val="edge"/>
          <c:yMode val="edge"/>
          <c:x val="0.29130154415977189"/>
          <c:y val="0.92708813719368244"/>
          <c:w val="0.4600726114819404"/>
          <c:h val="6.0105697619519005E-2"/>
        </c:manualLayout>
      </c:layout>
      <c:overlay val="0"/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cene3d>
      <a:camera prst="orthographicFront"/>
      <a:lightRig rig="threePt" dir="t"/>
    </a:scene3d>
    <a:sp3d>
      <a:bevelT/>
      <a:bevelB/>
    </a:sp3d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Gráfico 4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 Numero y porcentaje de acueductos rurales por  nivel de riesgo sanitario subregión </a:t>
            </a: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Valle de Aburra-  Antioquia - Colombia  2023</a:t>
            </a:r>
          </a:p>
        </c:rich>
      </c:tx>
      <c:overlay val="1"/>
      <c:spPr>
        <a:scene3d>
          <a:camera prst="orthographicFront"/>
          <a:lightRig rig="threePt" dir="t"/>
        </a:scene3d>
        <a:sp3d>
          <a:bevelB/>
        </a:sp3d>
      </c:spPr>
    </c:title>
    <c:autoTitleDeleted val="0"/>
    <c:plotArea>
      <c:layout>
        <c:manualLayout>
          <c:layoutTarget val="inner"/>
          <c:xMode val="edge"/>
          <c:yMode val="edge"/>
          <c:x val="0.21014317301823926"/>
          <c:y val="0.2080573725184732"/>
          <c:w val="0.69094811687293856"/>
          <c:h val="0.66975581216643609"/>
        </c:manualLayout>
      </c:layout>
      <c:barChart>
        <c:barDir val="bar"/>
        <c:grouping val="stacked"/>
        <c:varyColors val="0"/>
        <c:ser>
          <c:idx val="1"/>
          <c:order val="1"/>
          <c:tx>
            <c:strRef>
              <c:f>'CONSOLIDADO-ACUEDUCTOSRURALES2'!$B$24</c:f>
              <c:strCache>
                <c:ptCount val="1"/>
                <c:pt idx="0">
                  <c:v>Número de Sistemas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0.31681490893689102"/>
                  <c:y val="4.0379567938623056E-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2EC-4338-8B5E-7BD1F2E4B605}"/>
                </c:ext>
              </c:extLst>
            </c:dLbl>
            <c:dLbl>
              <c:idx val="1"/>
              <c:layout>
                <c:manualLayout>
                  <c:x val="0.19283716629980163"/>
                  <c:y val="2.1656380803980252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EC-4338-8B5E-7BD1F2E4B605}"/>
                </c:ext>
              </c:extLst>
            </c:dLbl>
            <c:dLbl>
              <c:idx val="2"/>
              <c:layout>
                <c:manualLayout>
                  <c:x val="0.23067642185445614"/>
                  <c:y val="2.5955758934012689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EC-4338-8B5E-7BD1F2E4B605}"/>
                </c:ext>
              </c:extLst>
            </c:dLbl>
            <c:dLbl>
              <c:idx val="3"/>
              <c:layout>
                <c:manualLayout>
                  <c:x val="0.2729662098385518"/>
                  <c:y val="2.2164008548487605E-6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EC-4338-8B5E-7BD1F2E4B605}"/>
                </c:ext>
              </c:extLst>
            </c:dLbl>
            <c:dLbl>
              <c:idx val="4"/>
              <c:layout>
                <c:manualLayout>
                  <c:x val="0.2261630620382683"/>
                  <c:y val="1.4533553439598761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EC-4338-8B5E-7BD1F2E4B605}"/>
                </c:ext>
              </c:extLst>
            </c:dLbl>
            <c:dLbl>
              <c:idx val="5"/>
              <c:layout>
                <c:manualLayout>
                  <c:x val="2.8932088698569572E-2"/>
                  <c:y val="2.5437108822935596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EC-4338-8B5E-7BD1F2E4B6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('CONSOLIDADO-ACUEDUCTOSRURALES2'!$D$24,'CONSOLIDADO-ACUEDUCTOSRURALES2'!$F$24,'CONSOLIDADO-ACUEDUCTOSRURALES2'!$H$24,'CONSOLIDADO-ACUEDUCTOSRURALES2'!$J$24,'CONSOLIDADO-ACUEDUCTOSRURALES2'!$L$24,'CONSOLIDADO-ACUEDUCTOSRURALES2'!$N$24)</c:f>
              <c:strCache>
                <c:ptCount val="6"/>
                <c:pt idx="0">
                  <c:v>Sin Riesgo</c:v>
                </c:pt>
                <c:pt idx="1">
                  <c:v>Bajo</c:v>
                </c:pt>
                <c:pt idx="2">
                  <c:v>Medio</c:v>
                </c:pt>
                <c:pt idx="3">
                  <c:v>Alto</c:v>
                </c:pt>
                <c:pt idx="4">
                  <c:v>Inviable Sanitariamente</c:v>
                </c:pt>
                <c:pt idx="5">
                  <c:v>Sin Dato</c:v>
                </c:pt>
              </c:strCache>
            </c:strRef>
          </c:cat>
          <c:val>
            <c:numRef>
              <c:f>('CONSOLIDADO-ACUEDUCTOSRURALES2'!$D$35,'CONSOLIDADO-ACUEDUCTOSRURALES2'!$F$35,'CONSOLIDADO-ACUEDUCTOSRURALES2'!$H$35,'CONSOLIDADO-ACUEDUCTOSRURALES2'!$J$35,'CONSOLIDADO-ACUEDUCTOSRURALES2'!$L$35,'CONSOLIDADO-ACUEDUCTOSRURALES2'!$N$35)</c:f>
              <c:numCache>
                <c:formatCode>General</c:formatCode>
                <c:ptCount val="6"/>
                <c:pt idx="0">
                  <c:v>51</c:v>
                </c:pt>
                <c:pt idx="1">
                  <c:v>28</c:v>
                </c:pt>
                <c:pt idx="2">
                  <c:v>37</c:v>
                </c:pt>
                <c:pt idx="3">
                  <c:v>40</c:v>
                </c:pt>
                <c:pt idx="4">
                  <c:v>34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2EC-4338-8B5E-7BD1F2E4B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4"/>
        <c:overlap val="-5"/>
        <c:axId val="-1704610128"/>
        <c:axId val="-1704603600"/>
      </c:barChart>
      <c:barChart>
        <c:barDir val="bar"/>
        <c:grouping val="stacked"/>
        <c:varyColors val="0"/>
        <c:ser>
          <c:idx val="0"/>
          <c:order val="0"/>
          <c:tx>
            <c:strRef>
              <c:f>'CONSOLIDADO-ACUEDUCTOSRURALES2'!$C$24</c:f>
              <c:strCache>
                <c:ptCount val="1"/>
                <c:pt idx="0">
                  <c:v>%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/>
          </c:spPr>
          <c:invertIfNegative val="0"/>
          <c:dPt>
            <c:idx val="0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8-C2EC-4338-8B5E-7BD1F2E4B605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/>
              </a:solidFill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A-C2EC-4338-8B5E-7BD1F2E4B605}"/>
              </c:ext>
            </c:extLst>
          </c:dPt>
          <c:dPt>
            <c:idx val="2"/>
            <c:invertIfNegative val="0"/>
            <c:bubble3D val="0"/>
            <c:spPr>
              <a:solidFill>
                <a:srgbClr val="FFFF00"/>
              </a:solidFill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C-C2EC-4338-8B5E-7BD1F2E4B605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E-C2EC-4338-8B5E-7BD1F2E4B605}"/>
              </c:ext>
            </c:extLst>
          </c:dPt>
          <c:dPt>
            <c:idx val="4"/>
            <c:invertIfNegative val="0"/>
            <c:bubble3D val="0"/>
            <c:spPr>
              <a:solidFill>
                <a:srgbClr val="C00000"/>
              </a:solidFill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10-C2EC-4338-8B5E-7BD1F2E4B605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12-C2EC-4338-8B5E-7BD1F2E4B605}"/>
              </c:ext>
            </c:extLst>
          </c:dPt>
          <c:dLbls>
            <c:dLbl>
              <c:idx val="0"/>
              <c:layout>
                <c:manualLayout>
                  <c:x val="-1.7725840178490999E-2"/>
                  <c:y val="5.1706111855084752E-3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EC-4338-8B5E-7BD1F2E4B605}"/>
                </c:ext>
              </c:extLst>
            </c:dLbl>
            <c:dLbl>
              <c:idx val="2"/>
              <c:layout>
                <c:manualLayout>
                  <c:x val="4.8370002034370859E-3"/>
                  <c:y val="-2.1330506763577628E-3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2EC-4338-8B5E-7BD1F2E4B605}"/>
                </c:ext>
              </c:extLst>
            </c:dLbl>
            <c:dLbl>
              <c:idx val="3"/>
              <c:layout>
                <c:manualLayout>
                  <c:x val="-7.8153191460978745E-3"/>
                  <c:y val="-2.9133858267716534E-3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EC-4338-8B5E-7BD1F2E4B605}"/>
                </c:ext>
              </c:extLst>
            </c:dLbl>
            <c:dLbl>
              <c:idx val="4"/>
              <c:layout>
                <c:manualLayout>
                  <c:x val="5.8401784910304564E-3"/>
                  <c:y val="1.7638599772729091E-3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FF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2EC-4338-8B5E-7BD1F2E4B605}"/>
                </c:ext>
              </c:extLst>
            </c:dLbl>
            <c:dLbl>
              <c:idx val="5"/>
              <c:layout>
                <c:manualLayout>
                  <c:x val="3.6961517040356938E-3"/>
                  <c:y val="-5.2392489400363419E-4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FF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2EC-4338-8B5E-7BD1F2E4B60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('CONSOLIDADO-ACUEDUCTOSRURALES2'!$D$24,'CONSOLIDADO-ACUEDUCTOSRURALES2'!$F$24,'CONSOLIDADO-ACUEDUCTOSRURALES2'!$H$24,'CONSOLIDADO-ACUEDUCTOSRURALES2'!$J$24,'CONSOLIDADO-ACUEDUCTOSRURALES2'!$L$24,'CONSOLIDADO-ACUEDUCTOSRURALES2'!$N$24)</c:f>
              <c:strCache>
                <c:ptCount val="6"/>
                <c:pt idx="0">
                  <c:v>Sin Riesgo</c:v>
                </c:pt>
                <c:pt idx="1">
                  <c:v>Bajo</c:v>
                </c:pt>
                <c:pt idx="2">
                  <c:v>Medio</c:v>
                </c:pt>
                <c:pt idx="3">
                  <c:v>Alto</c:v>
                </c:pt>
                <c:pt idx="4">
                  <c:v>Inviable Sanitariamente</c:v>
                </c:pt>
                <c:pt idx="5">
                  <c:v>Sin Dato</c:v>
                </c:pt>
              </c:strCache>
            </c:strRef>
          </c:cat>
          <c:val>
            <c:numRef>
              <c:f>('CONSOLIDADO-ACUEDUCTOSRURALES2'!$E$35,'CONSOLIDADO-ACUEDUCTOSRURALES2'!$G$35,'CONSOLIDADO-ACUEDUCTOSRURALES2'!$I$35,'CONSOLIDADO-ACUEDUCTOSRURALES2'!$K$35,'CONSOLIDADO-ACUEDUCTOSRURALES2'!$M$35,'CONSOLIDADO-ACUEDUCTOSRURALES2'!$O$35)</c:f>
              <c:numCache>
                <c:formatCode>0.0</c:formatCode>
                <c:ptCount val="6"/>
                <c:pt idx="0">
                  <c:v>26.842105263157894</c:v>
                </c:pt>
                <c:pt idx="1">
                  <c:v>14.736842105263156</c:v>
                </c:pt>
                <c:pt idx="2">
                  <c:v>19.473684210526315</c:v>
                </c:pt>
                <c:pt idx="3">
                  <c:v>21.052631578947366</c:v>
                </c:pt>
                <c:pt idx="4">
                  <c:v>17.894736842105264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C2EC-4338-8B5E-7BD1F2E4B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7"/>
        <c:overlap val="-5"/>
        <c:axId val="-1704607952"/>
        <c:axId val="-1704615024"/>
      </c:barChart>
      <c:catAx>
        <c:axId val="-17046101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-1704603600"/>
        <c:crosses val="autoZero"/>
        <c:auto val="1"/>
        <c:lblAlgn val="ctr"/>
        <c:lblOffset val="100"/>
        <c:noMultiLvlLbl val="0"/>
      </c:catAx>
      <c:valAx>
        <c:axId val="-1704603600"/>
        <c:scaling>
          <c:orientation val="minMax"/>
          <c:max val="6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O"/>
                  <a:t>Numero  de Acueductos</a:t>
                </a:r>
              </a:p>
            </c:rich>
          </c:tx>
          <c:layout>
            <c:manualLayout>
              <c:xMode val="edge"/>
              <c:yMode val="edge"/>
              <c:x val="0.4403355044405981"/>
              <c:y val="0.9292419030145503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CO"/>
          </a:p>
        </c:txPr>
        <c:crossAx val="-1704610128"/>
        <c:crosses val="autoZero"/>
        <c:crossBetween val="between"/>
      </c:valAx>
      <c:catAx>
        <c:axId val="-170460795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704615024"/>
        <c:crosses val="autoZero"/>
        <c:auto val="1"/>
        <c:lblAlgn val="ctr"/>
        <c:lblOffset val="100"/>
        <c:noMultiLvlLbl val="0"/>
      </c:catAx>
      <c:valAx>
        <c:axId val="-1704615024"/>
        <c:scaling>
          <c:orientation val="minMax"/>
          <c:max val="50"/>
          <c:min val="0"/>
        </c:scaling>
        <c:delete val="0"/>
        <c:axPos val="t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O"/>
                  <a:t>Porcentaje</a:t>
                </a:r>
              </a:p>
            </c:rich>
          </c:tx>
          <c:layout>
            <c:manualLayout>
              <c:xMode val="edge"/>
              <c:yMode val="edge"/>
              <c:x val="0.49828972776115821"/>
              <c:y val="0.10547368957521087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CO"/>
          </a:p>
        </c:txPr>
        <c:crossAx val="-1704607952"/>
        <c:crosses val="max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cene3d>
      <a:camera prst="orthographicFront"/>
      <a:lightRig rig="threePt" dir="t"/>
    </a:scene3d>
    <a:sp3d>
      <a:bevelT/>
      <a:bevelB/>
    </a:sp3d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Gráfico 5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 Número y porcentaje de acueductos rurales  subregión </a:t>
            </a:r>
          </a:p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Uraba- Antioquia - Colombia  2023</a:t>
            </a:r>
          </a:p>
        </c:rich>
      </c:tx>
      <c:layout>
        <c:manualLayout>
          <c:xMode val="edge"/>
          <c:yMode val="edge"/>
          <c:x val="0.17977430486163851"/>
          <c:y val="1.197598855056412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299738642606248"/>
          <c:y val="0.11739752530933634"/>
          <c:w val="0.71471119175642162"/>
          <c:h val="0.620376052993375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'CONSOLIDADO-ACUEDUCTOSRURALES2'!$B$39</c:f>
              <c:strCache>
                <c:ptCount val="1"/>
                <c:pt idx="0">
                  <c:v>Número de Sistemas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  <a:scene3d>
              <a:camera prst="orthographicFront"/>
              <a:lightRig rig="threePt" dir="t"/>
            </a:scene3d>
            <a:sp3d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'CONSOLIDADO-ACUEDUCTOSRURALES2'!$A$40:$A$50</c:f>
              <c:strCache>
                <c:ptCount val="11"/>
                <c:pt idx="0">
                  <c:v>Apartado</c:v>
                </c:pt>
                <c:pt idx="1">
                  <c:v>Arboletes</c:v>
                </c:pt>
                <c:pt idx="2">
                  <c:v>Carepa</c:v>
                </c:pt>
                <c:pt idx="3">
                  <c:v>Chigorodo</c:v>
                </c:pt>
                <c:pt idx="4">
                  <c:v>Murindo</c:v>
                </c:pt>
                <c:pt idx="5">
                  <c:v>Mutata</c:v>
                </c:pt>
                <c:pt idx="6">
                  <c:v>Necocli</c:v>
                </c:pt>
                <c:pt idx="7">
                  <c:v>San Juan de Urabá</c:v>
                </c:pt>
                <c:pt idx="8">
                  <c:v>San Pedro de Urabá</c:v>
                </c:pt>
                <c:pt idx="9">
                  <c:v>Vigía del Fuerte</c:v>
                </c:pt>
                <c:pt idx="10">
                  <c:v>Distrito Portuario, Logístico, Industrial, Turístico y Comercial de Turbo</c:v>
                </c:pt>
              </c:strCache>
            </c:strRef>
          </c:cat>
          <c:val>
            <c:numRef>
              <c:f>'CONSOLIDADO-ACUEDUCTOSRURALES2'!$B$40:$B$50</c:f>
              <c:numCache>
                <c:formatCode>General</c:formatCode>
                <c:ptCount val="11"/>
                <c:pt idx="0">
                  <c:v>10</c:v>
                </c:pt>
                <c:pt idx="1">
                  <c:v>12</c:v>
                </c:pt>
                <c:pt idx="2">
                  <c:v>15</c:v>
                </c:pt>
                <c:pt idx="3">
                  <c:v>4</c:v>
                </c:pt>
                <c:pt idx="4">
                  <c:v>0</c:v>
                </c:pt>
                <c:pt idx="5">
                  <c:v>7</c:v>
                </c:pt>
                <c:pt idx="6">
                  <c:v>20</c:v>
                </c:pt>
                <c:pt idx="7">
                  <c:v>1</c:v>
                </c:pt>
                <c:pt idx="8">
                  <c:v>9</c:v>
                </c:pt>
                <c:pt idx="9">
                  <c:v>0</c:v>
                </c:pt>
                <c:pt idx="10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4F-406B-B7EA-AF45F6425F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overlap val="-78"/>
        <c:axId val="-1704611216"/>
        <c:axId val="-1704602512"/>
      </c:barChart>
      <c:barChart>
        <c:barDir val="col"/>
        <c:grouping val="clustered"/>
        <c:varyColors val="0"/>
        <c:ser>
          <c:idx val="1"/>
          <c:order val="1"/>
          <c:tx>
            <c:strRef>
              <c:f>'CONSOLIDADO-ACUEDUCTOSRURALES2'!$C$39</c:f>
              <c:strCache>
                <c:ptCount val="1"/>
                <c:pt idx="0">
                  <c:v>%</c:v>
                </c:pt>
              </c:strCache>
            </c:strRef>
          </c:tx>
          <c:spPr>
            <a:pattFill prst="ltDnDiag">
              <a:fgClr>
                <a:schemeClr val="tx2">
                  <a:lumMod val="60000"/>
                  <a:lumOff val="40000"/>
                </a:schemeClr>
              </a:fgClr>
              <a:bgClr>
                <a:schemeClr val="bg1"/>
              </a:bgClr>
            </a:pattFill>
            <a:scene3d>
              <a:camera prst="orthographicFront"/>
              <a:lightRig rig="threePt" dir="t"/>
            </a:scene3d>
            <a:sp3d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'CONSOLIDADO-ACUEDUCTOSRURALES2'!$A$9:$A$17</c:f>
              <c:strCache>
                <c:ptCount val="9"/>
                <c:pt idx="0">
                  <c:v>Valle de Aburra</c:v>
                </c:pt>
                <c:pt idx="1">
                  <c:v>Uraba</c:v>
                </c:pt>
                <c:pt idx="2">
                  <c:v>Norte</c:v>
                </c:pt>
                <c:pt idx="3">
                  <c:v>Occidente</c:v>
                </c:pt>
                <c:pt idx="4">
                  <c:v>Suroeste</c:v>
                </c:pt>
                <c:pt idx="5">
                  <c:v>Bajo Cauca</c:v>
                </c:pt>
                <c:pt idx="6">
                  <c:v>Magdalena Medio</c:v>
                </c:pt>
                <c:pt idx="7">
                  <c:v>Nordeste </c:v>
                </c:pt>
                <c:pt idx="8">
                  <c:v>Oriente</c:v>
                </c:pt>
              </c:strCache>
            </c:strRef>
          </c:cat>
          <c:val>
            <c:numRef>
              <c:f>'CONSOLIDADO-ACUEDUCTOSRURALES2'!$C$40:$C$50</c:f>
              <c:numCache>
                <c:formatCode>0.0</c:formatCode>
                <c:ptCount val="11"/>
                <c:pt idx="0">
                  <c:v>11.494252873563218</c:v>
                </c:pt>
                <c:pt idx="1">
                  <c:v>13.793103448275861</c:v>
                </c:pt>
                <c:pt idx="2">
                  <c:v>17.241379310344829</c:v>
                </c:pt>
                <c:pt idx="3">
                  <c:v>4.5977011494252871</c:v>
                </c:pt>
                <c:pt idx="4">
                  <c:v>0</c:v>
                </c:pt>
                <c:pt idx="5">
                  <c:v>8.0459770114942533</c:v>
                </c:pt>
                <c:pt idx="6">
                  <c:v>22.988505747126435</c:v>
                </c:pt>
                <c:pt idx="7">
                  <c:v>1.1494252873563218</c:v>
                </c:pt>
                <c:pt idx="8">
                  <c:v>10.344827586206897</c:v>
                </c:pt>
                <c:pt idx="9">
                  <c:v>0</c:v>
                </c:pt>
                <c:pt idx="10">
                  <c:v>10.344827586206897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4F-406B-B7EA-AF45F6425F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-1704610672"/>
        <c:axId val="-1704608496"/>
      </c:barChart>
      <c:catAx>
        <c:axId val="-1704611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336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CO"/>
          </a:p>
        </c:txPr>
        <c:crossAx val="-1704602512"/>
        <c:crossesAt val="0"/>
        <c:auto val="1"/>
        <c:lblAlgn val="ctr"/>
        <c:lblOffset val="100"/>
        <c:noMultiLvlLbl val="0"/>
      </c:catAx>
      <c:valAx>
        <c:axId val="-1704602512"/>
        <c:scaling>
          <c:orientation val="minMax"/>
          <c:max val="3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 Narrow" panose="020B0606020202030204" pitchFamily="34" charset="0"/>
                    <a:ea typeface="Calibri"/>
                    <a:cs typeface="Calibri"/>
                  </a:defRPr>
                </a:pPr>
                <a:r>
                  <a:rPr lang="es-CO" sz="1400">
                    <a:latin typeface="Arial Narrow" panose="020B0606020202030204" pitchFamily="34" charset="0"/>
                  </a:rPr>
                  <a:t>Numero de Sistemas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CO"/>
          </a:p>
        </c:txPr>
        <c:crossAx val="-1704611216"/>
        <c:crosses val="autoZero"/>
        <c:crossBetween val="between"/>
        <c:majorUnit val="5"/>
      </c:valAx>
      <c:catAx>
        <c:axId val="-17046106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704608496"/>
        <c:crosses val="autoZero"/>
        <c:auto val="1"/>
        <c:lblAlgn val="ctr"/>
        <c:lblOffset val="100"/>
        <c:noMultiLvlLbl val="0"/>
      </c:catAx>
      <c:valAx>
        <c:axId val="-1704608496"/>
        <c:scaling>
          <c:orientation val="minMax"/>
          <c:max val="40"/>
        </c:scaling>
        <c:delete val="0"/>
        <c:axPos val="r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 Narrow" panose="020B0606020202030204" pitchFamily="34" charset="0"/>
                    <a:ea typeface="Calibri"/>
                    <a:cs typeface="Calibri"/>
                  </a:defRPr>
                </a:pPr>
                <a:r>
                  <a:rPr lang="es-CO" sz="1400">
                    <a:latin typeface="Arial Narrow" panose="020B0606020202030204" pitchFamily="34" charset="0"/>
                  </a:rPr>
                  <a:t>Porcentaje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CO"/>
          </a:p>
        </c:txPr>
        <c:crossAx val="-1704610672"/>
        <c:crosses val="max"/>
        <c:crossBetween val="between"/>
      </c:valAx>
      <c:spPr>
        <a:solidFill>
          <a:sysClr val="window" lastClr="FFFFFF"/>
        </a:solidFill>
        <a:scene3d>
          <a:camera prst="orthographicFront"/>
          <a:lightRig rig="threePt" dir="t"/>
        </a:scene3d>
        <a:sp3d>
          <a:bevelT/>
          <a:bevelB/>
        </a:sp3d>
      </c:spPr>
    </c:plotArea>
    <c:legend>
      <c:legendPos val="t"/>
      <c:layout>
        <c:manualLayout>
          <c:xMode val="edge"/>
          <c:yMode val="edge"/>
          <c:x val="0.29130154415977189"/>
          <c:y val="0.92454863142107235"/>
          <c:w val="0.4600726114819404"/>
          <c:h val="7.0264616922884646E-2"/>
        </c:manualLayout>
      </c:layout>
      <c:overlay val="0"/>
      <c:txPr>
        <a:bodyPr/>
        <a:lstStyle/>
        <a:p>
          <a:pPr>
            <a:defRPr sz="11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cene3d>
      <a:camera prst="orthographicFront"/>
      <a:lightRig rig="threePt" dir="t"/>
    </a:scene3d>
    <a:sp3d>
      <a:bevelT/>
      <a:bevelB/>
    </a:sp3d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Gráfico 6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 Numero y porcentaje de acueductos rurales por  nivel de riesgo sanitario  subregión Uraba - Antioquia - Colombia  2023</a:t>
            </a:r>
          </a:p>
        </c:rich>
      </c:tx>
      <c:layout>
        <c:manualLayout>
          <c:xMode val="edge"/>
          <c:yMode val="edge"/>
          <c:x val="0.14591183997948587"/>
          <c:y val="2.8940736881739561E-2"/>
        </c:manualLayout>
      </c:layout>
      <c:overlay val="1"/>
      <c:spPr>
        <a:scene3d>
          <a:camera prst="orthographicFront"/>
          <a:lightRig rig="threePt" dir="t"/>
        </a:scene3d>
        <a:sp3d>
          <a:bevelB/>
        </a:sp3d>
      </c:spPr>
    </c:title>
    <c:autoTitleDeleted val="0"/>
    <c:plotArea>
      <c:layout>
        <c:manualLayout>
          <c:layoutTarget val="inner"/>
          <c:xMode val="edge"/>
          <c:yMode val="edge"/>
          <c:x val="0.21014317301823926"/>
          <c:y val="0.2080573725184732"/>
          <c:w val="0.69094811687293856"/>
          <c:h val="0.66975581216643609"/>
        </c:manualLayout>
      </c:layout>
      <c:barChart>
        <c:barDir val="bar"/>
        <c:grouping val="stacked"/>
        <c:varyColors val="0"/>
        <c:ser>
          <c:idx val="1"/>
          <c:order val="1"/>
          <c:tx>
            <c:strRef>
              <c:f>'CONSOLIDADO-ACUEDUCTOSRURALES2'!$B$39</c:f>
              <c:strCache>
                <c:ptCount val="1"/>
                <c:pt idx="0">
                  <c:v>Número de Sistemas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5.5908513341804321E-2"/>
                  <c:y val="5.1260042719056091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AD-46E9-8A51-C478B93727B6}"/>
                </c:ext>
              </c:extLst>
            </c:dLbl>
            <c:dLbl>
              <c:idx val="1"/>
              <c:layout>
                <c:manualLayout>
                  <c:x val="4.5743195696471839E-2"/>
                  <c:y val="3.2268193866502045E-6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AD-46E9-8A51-C478B93727B6}"/>
                </c:ext>
              </c:extLst>
            </c:dLbl>
            <c:dLbl>
              <c:idx val="2"/>
              <c:layout>
                <c:manualLayout>
                  <c:x val="3.8966539601863616E-2"/>
                  <c:y val="2.592693154734968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AD-46E9-8A51-C478B93727B6}"/>
                </c:ext>
              </c:extLst>
            </c:dLbl>
            <c:dLbl>
              <c:idx val="3"/>
              <c:layout>
                <c:manualLayout>
                  <c:x val="0.10842863193562044"/>
                  <c:y val="2.554278416347382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AD-46E9-8A51-C478B93727B6}"/>
                </c:ext>
              </c:extLst>
            </c:dLbl>
            <c:dLbl>
              <c:idx val="4"/>
              <c:layout>
                <c:manualLayout>
                  <c:x val="0.32020330368487915"/>
                  <c:y val="2.5681559919952068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AD-46E9-8A51-C478B93727B6}"/>
                </c:ext>
              </c:extLst>
            </c:dLbl>
            <c:dLbl>
              <c:idx val="5"/>
              <c:layout>
                <c:manualLayout>
                  <c:x val="6.6762089191995735E-2"/>
                  <c:y val="-2.2444683145509156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AD-46E9-8A51-C478B93727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('CONSOLIDADO-ACUEDUCTOSRURALES2'!$D$39,'CONSOLIDADO-ACUEDUCTOSRURALES2'!$F$39,'CONSOLIDADO-ACUEDUCTOSRURALES2'!$H$39,'CONSOLIDADO-ACUEDUCTOSRURALES2'!$J$39,'CONSOLIDADO-ACUEDUCTOSRURALES2'!$L$39,'CONSOLIDADO-ACUEDUCTOSRURALES2'!$N$39)</c:f>
              <c:strCache>
                <c:ptCount val="6"/>
                <c:pt idx="0">
                  <c:v>Sin Riesgo</c:v>
                </c:pt>
                <c:pt idx="1">
                  <c:v>Bajo</c:v>
                </c:pt>
                <c:pt idx="2">
                  <c:v>Medio</c:v>
                </c:pt>
                <c:pt idx="3">
                  <c:v>Alto</c:v>
                </c:pt>
                <c:pt idx="4">
                  <c:v>Inviable Sanitariamente</c:v>
                </c:pt>
                <c:pt idx="5">
                  <c:v>Sin Dato</c:v>
                </c:pt>
              </c:strCache>
            </c:strRef>
          </c:cat>
          <c:val>
            <c:numRef>
              <c:f>('CONSOLIDADO-ACUEDUCTOSRURALES2'!$D$51,'CONSOLIDADO-ACUEDUCTOSRURALES2'!$F$51,'CONSOLIDADO-ACUEDUCTOSRURALES2'!$H$51,'CONSOLIDADO-ACUEDUCTOSRURALES2'!$J$51,'CONSOLIDADO-ACUEDUCTOSRURALES2'!$L$51,'CONSOLIDADO-ACUEDUCTOSRURALES2'!$N$51)</c:f>
              <c:numCache>
                <c:formatCode>General</c:formatCode>
                <c:ptCount val="6"/>
                <c:pt idx="0">
                  <c:v>9</c:v>
                </c:pt>
                <c:pt idx="1">
                  <c:v>2</c:v>
                </c:pt>
                <c:pt idx="2">
                  <c:v>4</c:v>
                </c:pt>
                <c:pt idx="3">
                  <c:v>22</c:v>
                </c:pt>
                <c:pt idx="4">
                  <c:v>44</c:v>
                </c:pt>
                <c:pt idx="5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3AD-46E9-8A51-C478B93727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3"/>
        <c:overlap val="-5"/>
        <c:axId val="-1777360272"/>
        <c:axId val="-1777361360"/>
      </c:barChart>
      <c:barChart>
        <c:barDir val="bar"/>
        <c:grouping val="stacked"/>
        <c:varyColors val="0"/>
        <c:ser>
          <c:idx val="0"/>
          <c:order val="0"/>
          <c:tx>
            <c:strRef>
              <c:f>'CONSOLIDADO-ACUEDUCTOSRURALES2'!$C$39</c:f>
              <c:strCache>
                <c:ptCount val="1"/>
                <c:pt idx="0">
                  <c:v>%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/>
          </c:spPr>
          <c:invertIfNegative val="0"/>
          <c:dPt>
            <c:idx val="0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8-E3AD-46E9-8A51-C478B93727B6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/>
              </a:solidFill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A-E3AD-46E9-8A51-C478B93727B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00"/>
              </a:solidFill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C-E3AD-46E9-8A51-C478B93727B6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E-E3AD-46E9-8A51-C478B93727B6}"/>
              </c:ext>
            </c:extLst>
          </c:dPt>
          <c:dPt>
            <c:idx val="4"/>
            <c:invertIfNegative val="0"/>
            <c:bubble3D val="0"/>
            <c:spPr>
              <a:solidFill>
                <a:srgbClr val="C00000"/>
              </a:solidFill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10-E3AD-46E9-8A51-C478B93727B6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12-E3AD-46E9-8A51-C478B93727B6}"/>
              </c:ext>
            </c:extLst>
          </c:dPt>
          <c:dLbls>
            <c:dLbl>
              <c:idx val="4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FFFF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E3AD-46E9-8A51-C478B93727B6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FFFF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E3AD-46E9-8A51-C478B93727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('CONSOLIDADO-ACUEDUCTOSRURALES2'!$D$8,'CONSOLIDADO-ACUEDUCTOSRURALES2'!$F$8,'CONSOLIDADO-ACUEDUCTOSRURALES2'!$H$8,'CONSOLIDADO-ACUEDUCTOSRURALES2'!$J$8,'CONSOLIDADO-ACUEDUCTOSRURALES2'!$L$8,'CONSOLIDADO-ACUEDUCTOSRURALES2'!$N$8)</c:f>
              <c:strCache>
                <c:ptCount val="6"/>
                <c:pt idx="0">
                  <c:v>Sin Riesgo</c:v>
                </c:pt>
                <c:pt idx="1">
                  <c:v>Bajo</c:v>
                </c:pt>
                <c:pt idx="2">
                  <c:v>Medio</c:v>
                </c:pt>
                <c:pt idx="3">
                  <c:v>Alto</c:v>
                </c:pt>
                <c:pt idx="4">
                  <c:v>Inviable Sanitariamente</c:v>
                </c:pt>
                <c:pt idx="5">
                  <c:v>Sin Dato</c:v>
                </c:pt>
              </c:strCache>
            </c:strRef>
          </c:cat>
          <c:val>
            <c:numRef>
              <c:f>('CONSOLIDADO-ACUEDUCTOSRURALES2'!$E$51,'CONSOLIDADO-ACUEDUCTOSRURALES2'!$G$51,'CONSOLIDADO-ACUEDUCTOSRURALES2'!$I$51,'CONSOLIDADO-ACUEDUCTOSRURALES2'!$K$51,'CONSOLIDADO-ACUEDUCTOSRURALES2'!$M$51,'CONSOLIDADO-ACUEDUCTOSRURALES2'!$O$51)</c:f>
              <c:numCache>
                <c:formatCode>0.0</c:formatCode>
                <c:ptCount val="6"/>
                <c:pt idx="0">
                  <c:v>10.344827586206897</c:v>
                </c:pt>
                <c:pt idx="1">
                  <c:v>2.2988505747126435</c:v>
                </c:pt>
                <c:pt idx="2">
                  <c:v>4.5977011494252871</c:v>
                </c:pt>
                <c:pt idx="3">
                  <c:v>25.287356321839084</c:v>
                </c:pt>
                <c:pt idx="4">
                  <c:v>50.574712643678168</c:v>
                </c:pt>
                <c:pt idx="5">
                  <c:v>6.8965517241379306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E3AD-46E9-8A51-C478B93727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3"/>
        <c:overlap val="-5"/>
        <c:axId val="-1777364080"/>
        <c:axId val="-1777366800"/>
      </c:barChart>
      <c:catAx>
        <c:axId val="-17773602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-1777361360"/>
        <c:crosses val="autoZero"/>
        <c:auto val="1"/>
        <c:lblAlgn val="ctr"/>
        <c:lblOffset val="100"/>
        <c:noMultiLvlLbl val="0"/>
      </c:catAx>
      <c:valAx>
        <c:axId val="-1777361360"/>
        <c:scaling>
          <c:orientation val="minMax"/>
          <c:max val="65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O"/>
                  <a:t>Numero  de Acueductos</a:t>
                </a:r>
              </a:p>
            </c:rich>
          </c:tx>
          <c:layout>
            <c:manualLayout>
              <c:xMode val="edge"/>
              <c:yMode val="edge"/>
              <c:x val="0.4403355044405981"/>
              <c:y val="0.929241897088445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CO"/>
          </a:p>
        </c:txPr>
        <c:crossAx val="-1777360272"/>
        <c:crosses val="autoZero"/>
        <c:crossBetween val="between"/>
      </c:valAx>
      <c:catAx>
        <c:axId val="-177736408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777366800"/>
        <c:crosses val="autoZero"/>
        <c:auto val="1"/>
        <c:lblAlgn val="ctr"/>
        <c:lblOffset val="100"/>
        <c:noMultiLvlLbl val="0"/>
      </c:catAx>
      <c:valAx>
        <c:axId val="-1777366800"/>
        <c:scaling>
          <c:orientation val="minMax"/>
          <c:max val="65"/>
          <c:min val="0"/>
        </c:scaling>
        <c:delete val="0"/>
        <c:axPos val="t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O"/>
                  <a:t>Porcentaje</a:t>
                </a:r>
              </a:p>
            </c:rich>
          </c:tx>
          <c:layout>
            <c:manualLayout>
              <c:xMode val="edge"/>
              <c:yMode val="edge"/>
              <c:x val="0.49828972776115821"/>
              <c:y val="0.10547355999104763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CO"/>
          </a:p>
        </c:txPr>
        <c:crossAx val="-1777364080"/>
        <c:crosses val="max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cene3d>
      <a:camera prst="orthographicFront"/>
      <a:lightRig rig="threePt" dir="t"/>
    </a:scene3d>
    <a:sp3d>
      <a:bevelT/>
      <a:bevelB/>
    </a:sp3d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Gráfico  7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 Número y porcentaje de acueductos rurales  subregión </a:t>
            </a:r>
          </a:p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Norte - Antioquia- Colombia 2023</a:t>
            </a:r>
          </a:p>
        </c:rich>
      </c:tx>
      <c:layout>
        <c:manualLayout>
          <c:xMode val="edge"/>
          <c:yMode val="edge"/>
          <c:x val="0.21895352906326448"/>
          <c:y val="2.3177671253513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299738642606248"/>
          <c:y val="0.11739752530933634"/>
          <c:w val="0.71471119175642162"/>
          <c:h val="0.620376052993375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'CONSOLIDADO-ACUEDUCTOSRURALES2'!$B$56</c:f>
              <c:strCache>
                <c:ptCount val="1"/>
                <c:pt idx="0">
                  <c:v>Número de Sistemas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  <a:scene3d>
              <a:camera prst="orthographicFront"/>
              <a:lightRig rig="threePt" dir="t"/>
            </a:scene3d>
            <a:sp3d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'CONSOLIDADO-ACUEDUCTOSRURALES2'!$A$57:$A$73</c:f>
              <c:strCache>
                <c:ptCount val="17"/>
                <c:pt idx="0">
                  <c:v>Angostura</c:v>
                </c:pt>
                <c:pt idx="1">
                  <c:v>Belmira</c:v>
                </c:pt>
                <c:pt idx="2">
                  <c:v>Briceño</c:v>
                </c:pt>
                <c:pt idx="3">
                  <c:v>Campamento</c:v>
                </c:pt>
                <c:pt idx="4">
                  <c:v>Carolina del Príncipe</c:v>
                </c:pt>
                <c:pt idx="5">
                  <c:v>Don Matías</c:v>
                </c:pt>
                <c:pt idx="6">
                  <c:v>Entrerríos</c:v>
                </c:pt>
                <c:pt idx="7">
                  <c:v>Gómez Plata</c:v>
                </c:pt>
                <c:pt idx="8">
                  <c:v>Guadalupe</c:v>
                </c:pt>
                <c:pt idx="9">
                  <c:v>Ituango</c:v>
                </c:pt>
                <c:pt idx="10">
                  <c:v>San Andrés de Cuerquia</c:v>
                </c:pt>
                <c:pt idx="11">
                  <c:v>San José de la Montaña</c:v>
                </c:pt>
                <c:pt idx="12">
                  <c:v>San Pedro de los Milagros</c:v>
                </c:pt>
                <c:pt idx="13">
                  <c:v>Santa Rosa de Osos</c:v>
                </c:pt>
                <c:pt idx="14">
                  <c:v>Toledo</c:v>
                </c:pt>
                <c:pt idx="15">
                  <c:v>Valdivia</c:v>
                </c:pt>
                <c:pt idx="16">
                  <c:v>Yarumal</c:v>
                </c:pt>
              </c:strCache>
            </c:strRef>
          </c:cat>
          <c:val>
            <c:numRef>
              <c:f>'CONSOLIDADO-ACUEDUCTOSRURALES2'!$B$57:$B$73</c:f>
              <c:numCache>
                <c:formatCode>General</c:formatCode>
                <c:ptCount val="17"/>
                <c:pt idx="0">
                  <c:v>23</c:v>
                </c:pt>
                <c:pt idx="1">
                  <c:v>9</c:v>
                </c:pt>
                <c:pt idx="2">
                  <c:v>12</c:v>
                </c:pt>
                <c:pt idx="3">
                  <c:v>14</c:v>
                </c:pt>
                <c:pt idx="4">
                  <c:v>4</c:v>
                </c:pt>
                <c:pt idx="5">
                  <c:v>5</c:v>
                </c:pt>
                <c:pt idx="6">
                  <c:v>11</c:v>
                </c:pt>
                <c:pt idx="7">
                  <c:v>17</c:v>
                </c:pt>
                <c:pt idx="8">
                  <c:v>15</c:v>
                </c:pt>
                <c:pt idx="9">
                  <c:v>36</c:v>
                </c:pt>
                <c:pt idx="10">
                  <c:v>18</c:v>
                </c:pt>
                <c:pt idx="11">
                  <c:v>4</c:v>
                </c:pt>
                <c:pt idx="12">
                  <c:v>15</c:v>
                </c:pt>
                <c:pt idx="13">
                  <c:v>30</c:v>
                </c:pt>
                <c:pt idx="14">
                  <c:v>12</c:v>
                </c:pt>
                <c:pt idx="15">
                  <c:v>8</c:v>
                </c:pt>
                <c:pt idx="1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DD-47E2-93AD-3D8456511C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73"/>
        <c:axId val="-1777359184"/>
        <c:axId val="-1777366256"/>
      </c:barChart>
      <c:barChart>
        <c:barDir val="col"/>
        <c:grouping val="clustered"/>
        <c:varyColors val="0"/>
        <c:ser>
          <c:idx val="1"/>
          <c:order val="1"/>
          <c:tx>
            <c:strRef>
              <c:f>'CONSOLIDADO-ACUEDUCTOSRURALES2'!$C$56</c:f>
              <c:strCache>
                <c:ptCount val="1"/>
                <c:pt idx="0">
                  <c:v>%</c:v>
                </c:pt>
              </c:strCache>
            </c:strRef>
          </c:tx>
          <c:spPr>
            <a:pattFill prst="ltDnDiag">
              <a:fgClr>
                <a:schemeClr val="tx2">
                  <a:lumMod val="60000"/>
                  <a:lumOff val="40000"/>
                </a:schemeClr>
              </a:fgClr>
              <a:bgClr>
                <a:schemeClr val="bg1"/>
              </a:bgClr>
            </a:pattFill>
            <a:scene3d>
              <a:camera prst="orthographicFront"/>
              <a:lightRig rig="threePt" dir="t"/>
            </a:scene3d>
            <a:sp3d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'CONSOLIDADO-ACUEDUCTOSRURALES2'!$A$57:$A$73</c:f>
              <c:strCache>
                <c:ptCount val="17"/>
                <c:pt idx="0">
                  <c:v>Angostura</c:v>
                </c:pt>
                <c:pt idx="1">
                  <c:v>Belmira</c:v>
                </c:pt>
                <c:pt idx="2">
                  <c:v>Briceño</c:v>
                </c:pt>
                <c:pt idx="3">
                  <c:v>Campamento</c:v>
                </c:pt>
                <c:pt idx="4">
                  <c:v>Carolina del Príncipe</c:v>
                </c:pt>
                <c:pt idx="5">
                  <c:v>Don Matías</c:v>
                </c:pt>
                <c:pt idx="6">
                  <c:v>Entrerríos</c:v>
                </c:pt>
                <c:pt idx="7">
                  <c:v>Gómez Plata</c:v>
                </c:pt>
                <c:pt idx="8">
                  <c:v>Guadalupe</c:v>
                </c:pt>
                <c:pt idx="9">
                  <c:v>Ituango</c:v>
                </c:pt>
                <c:pt idx="10">
                  <c:v>San Andrés de Cuerquia</c:v>
                </c:pt>
                <c:pt idx="11">
                  <c:v>San José de la Montaña</c:v>
                </c:pt>
                <c:pt idx="12">
                  <c:v>San Pedro de los Milagros</c:v>
                </c:pt>
                <c:pt idx="13">
                  <c:v>Santa Rosa de Osos</c:v>
                </c:pt>
                <c:pt idx="14">
                  <c:v>Toledo</c:v>
                </c:pt>
                <c:pt idx="15">
                  <c:v>Valdivia</c:v>
                </c:pt>
                <c:pt idx="16">
                  <c:v>Yarumal</c:v>
                </c:pt>
              </c:strCache>
            </c:strRef>
          </c:cat>
          <c:val>
            <c:numRef>
              <c:f>'CONSOLIDADO-ACUEDUCTOSRURALES2'!$C$57:$C$73</c:f>
              <c:numCache>
                <c:formatCode>0.0</c:formatCode>
                <c:ptCount val="17"/>
                <c:pt idx="0">
                  <c:v>9.387755102040817</c:v>
                </c:pt>
                <c:pt idx="1">
                  <c:v>3.6734693877551026</c:v>
                </c:pt>
                <c:pt idx="2">
                  <c:v>4.8979591836734695</c:v>
                </c:pt>
                <c:pt idx="3">
                  <c:v>5.7142857142857144</c:v>
                </c:pt>
                <c:pt idx="4">
                  <c:v>1.6326530612244898</c:v>
                </c:pt>
                <c:pt idx="5">
                  <c:v>2.0408163265306123</c:v>
                </c:pt>
                <c:pt idx="6">
                  <c:v>4.4897959183673466</c:v>
                </c:pt>
                <c:pt idx="7">
                  <c:v>6.9387755102040813</c:v>
                </c:pt>
                <c:pt idx="8">
                  <c:v>6.1224489795918364</c:v>
                </c:pt>
                <c:pt idx="9">
                  <c:v>14.69387755102041</c:v>
                </c:pt>
                <c:pt idx="10">
                  <c:v>7.3469387755102051</c:v>
                </c:pt>
                <c:pt idx="11">
                  <c:v>1.6326530612244898</c:v>
                </c:pt>
                <c:pt idx="12">
                  <c:v>6.1224489795918364</c:v>
                </c:pt>
                <c:pt idx="13">
                  <c:v>12.244897959183673</c:v>
                </c:pt>
                <c:pt idx="14">
                  <c:v>4.8979591836734695</c:v>
                </c:pt>
                <c:pt idx="15">
                  <c:v>3.2653061224489797</c:v>
                </c:pt>
                <c:pt idx="16">
                  <c:v>4.8979591836734695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DD-47E2-93AD-3D8456511C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0"/>
        <c:axId val="-1777357552"/>
        <c:axId val="-1777355376"/>
      </c:barChart>
      <c:catAx>
        <c:axId val="-1777359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336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CO"/>
          </a:p>
        </c:txPr>
        <c:crossAx val="-1777366256"/>
        <c:crossesAt val="0"/>
        <c:auto val="1"/>
        <c:lblAlgn val="ctr"/>
        <c:lblOffset val="100"/>
        <c:noMultiLvlLbl val="0"/>
      </c:catAx>
      <c:valAx>
        <c:axId val="-1777366256"/>
        <c:scaling>
          <c:orientation val="minMax"/>
          <c:max val="4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 Narrow" panose="020B0606020202030204" pitchFamily="34" charset="0"/>
                    <a:ea typeface="Calibri"/>
                    <a:cs typeface="Calibri"/>
                  </a:defRPr>
                </a:pPr>
                <a:r>
                  <a:rPr lang="es-CO" sz="1400">
                    <a:latin typeface="Arial Narrow" panose="020B0606020202030204" pitchFamily="34" charset="0"/>
                  </a:rPr>
                  <a:t>Numero de Sistemas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CO"/>
          </a:p>
        </c:txPr>
        <c:crossAx val="-1777359184"/>
        <c:crosses val="autoZero"/>
        <c:crossBetween val="between"/>
        <c:majorUnit val="5"/>
      </c:valAx>
      <c:catAx>
        <c:axId val="-17773575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777355376"/>
        <c:crosses val="autoZero"/>
        <c:auto val="1"/>
        <c:lblAlgn val="ctr"/>
        <c:lblOffset val="100"/>
        <c:noMultiLvlLbl val="0"/>
      </c:catAx>
      <c:valAx>
        <c:axId val="-1777355376"/>
        <c:scaling>
          <c:orientation val="minMax"/>
          <c:max val="3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 Narrow" panose="020B0606020202030204" pitchFamily="34" charset="0"/>
                    <a:ea typeface="Calibri"/>
                    <a:cs typeface="Calibri"/>
                  </a:defRPr>
                </a:pPr>
                <a:r>
                  <a:rPr lang="es-CO" sz="1400">
                    <a:latin typeface="Arial Narrow" panose="020B0606020202030204" pitchFamily="34" charset="0"/>
                  </a:rPr>
                  <a:t>Porcentaje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CO"/>
          </a:p>
        </c:txPr>
        <c:crossAx val="-1777357552"/>
        <c:crosses val="max"/>
        <c:crossBetween val="between"/>
      </c:valAx>
      <c:spPr>
        <a:solidFill>
          <a:sysClr val="window" lastClr="FFFFFF"/>
        </a:solidFill>
        <a:scene3d>
          <a:camera prst="orthographicFront"/>
          <a:lightRig rig="threePt" dir="t"/>
        </a:scene3d>
        <a:sp3d>
          <a:bevelT/>
          <a:bevelB/>
        </a:sp3d>
      </c:spPr>
    </c:plotArea>
    <c:legend>
      <c:legendPos val="t"/>
      <c:layout>
        <c:manualLayout>
          <c:xMode val="edge"/>
          <c:yMode val="edge"/>
          <c:x val="0.29130154415977189"/>
          <c:y val="0.92708824821021885"/>
          <c:w val="0.4600726114819404"/>
          <c:h val="6.0105803895135645E-2"/>
        </c:manualLayout>
      </c:layout>
      <c:overlay val="0"/>
      <c:txPr>
        <a:bodyPr/>
        <a:lstStyle/>
        <a:p>
          <a:pPr>
            <a:defRPr sz="11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cene3d>
      <a:camera prst="orthographicFront"/>
      <a:lightRig rig="threePt" dir="t"/>
    </a:scene3d>
    <a:sp3d>
      <a:bevelT/>
      <a:bevelB/>
    </a:sp3d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Gráfico  8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 Numero y porcentaje de acueductos rurales por  nivel de riesgo sanitario  subregión Norte - Antioquia - Colombia  2023</a:t>
            </a:r>
          </a:p>
        </c:rich>
      </c:tx>
      <c:overlay val="1"/>
      <c:spPr>
        <a:scene3d>
          <a:camera prst="orthographicFront"/>
          <a:lightRig rig="threePt" dir="t"/>
        </a:scene3d>
        <a:sp3d>
          <a:bevelB/>
        </a:sp3d>
      </c:spPr>
    </c:title>
    <c:autoTitleDeleted val="0"/>
    <c:plotArea>
      <c:layout>
        <c:manualLayout>
          <c:layoutTarget val="inner"/>
          <c:xMode val="edge"/>
          <c:yMode val="edge"/>
          <c:x val="0.21180779877221037"/>
          <c:y val="0.21035539207924842"/>
          <c:w val="0.69094811687293856"/>
          <c:h val="0.66975581216643609"/>
        </c:manualLayout>
      </c:layout>
      <c:barChart>
        <c:barDir val="bar"/>
        <c:grouping val="stacked"/>
        <c:varyColors val="0"/>
        <c:ser>
          <c:idx val="1"/>
          <c:order val="1"/>
          <c:tx>
            <c:strRef>
              <c:f>'CONSOLIDADO-ACUEDUCTOSRURALES2'!$B$56</c:f>
              <c:strCache>
                <c:ptCount val="1"/>
                <c:pt idx="0">
                  <c:v>Número de Sistemas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9.5526131980371354E-2"/>
                  <c:y val="-4.3225879649725378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D4A-4247-A780-888D2B64B2DC}"/>
                </c:ext>
              </c:extLst>
            </c:dLbl>
            <c:dLbl>
              <c:idx val="1"/>
              <c:layout>
                <c:manualLayout>
                  <c:x val="5.4066179844689345E-2"/>
                  <c:y val="-4.5929306650593282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4A-4247-A780-888D2B64B2DC}"/>
                </c:ext>
              </c:extLst>
            </c:dLbl>
            <c:dLbl>
              <c:idx val="2"/>
              <c:layout>
                <c:manualLayout>
                  <c:x val="8.1469478338178358E-2"/>
                  <c:y val="2.593046112611306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4A-4247-A780-888D2B64B2DC}"/>
                </c:ext>
              </c:extLst>
            </c:dLbl>
            <c:dLbl>
              <c:idx val="3"/>
              <c:layout>
                <c:manualLayout>
                  <c:x val="0.18628876950115755"/>
                  <c:y val="2.2980939030121136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4A-4247-A780-888D2B64B2DC}"/>
                </c:ext>
              </c:extLst>
            </c:dLbl>
            <c:dLbl>
              <c:idx val="4"/>
              <c:layout>
                <c:manualLayout>
                  <c:x val="0.33209183374548445"/>
                  <c:y val="-2.3885700409255548E-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4A-4247-A780-888D2B64B2DC}"/>
                </c:ext>
              </c:extLst>
            </c:dLbl>
            <c:dLbl>
              <c:idx val="5"/>
              <c:layout>
                <c:manualLayout>
                  <c:x val="0.22736148769205622"/>
                  <c:y val="-3.0149390228582629E-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064379500211774E-2"/>
                      <c:h val="5.710274409700062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AD4A-4247-A780-888D2B64B2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('CONSOLIDADO-ACUEDUCTOSRURALES2'!$D$56,'CONSOLIDADO-ACUEDUCTOSRURALES2'!$F$56,'CONSOLIDADO-ACUEDUCTOSRURALES2'!$H$56,'CONSOLIDADO-ACUEDUCTOSRURALES2'!$J$56,'CONSOLIDADO-ACUEDUCTOSRURALES2'!$L$56,'CONSOLIDADO-ACUEDUCTOSRURALES2'!$N$56)</c:f>
              <c:strCache>
                <c:ptCount val="6"/>
                <c:pt idx="0">
                  <c:v>Sin Riesgo</c:v>
                </c:pt>
                <c:pt idx="1">
                  <c:v>Bajo</c:v>
                </c:pt>
                <c:pt idx="2">
                  <c:v>Medio</c:v>
                </c:pt>
                <c:pt idx="3">
                  <c:v>Alto</c:v>
                </c:pt>
                <c:pt idx="4">
                  <c:v>Inviable Sanitariamente</c:v>
                </c:pt>
                <c:pt idx="5">
                  <c:v>Sin Dato</c:v>
                </c:pt>
              </c:strCache>
            </c:strRef>
          </c:cat>
          <c:val>
            <c:numRef>
              <c:f>('CONSOLIDADO-ACUEDUCTOSRURALES2'!$D$74,'CONSOLIDADO-ACUEDUCTOSRURALES2'!$F$74,'CONSOLIDADO-ACUEDUCTOSRURALES2'!$H$74,'CONSOLIDADO-ACUEDUCTOSRURALES2'!$J$74,'CONSOLIDADO-ACUEDUCTOSRURALES2'!$L$74,'CONSOLIDADO-ACUEDUCTOSRURALES2'!$N$74)</c:f>
              <c:numCache>
                <c:formatCode>General</c:formatCode>
                <c:ptCount val="6"/>
                <c:pt idx="0">
                  <c:v>28</c:v>
                </c:pt>
                <c:pt idx="1">
                  <c:v>10</c:v>
                </c:pt>
                <c:pt idx="2">
                  <c:v>23</c:v>
                </c:pt>
                <c:pt idx="3">
                  <c:v>64</c:v>
                </c:pt>
                <c:pt idx="4">
                  <c:v>120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D4A-4247-A780-888D2B64B2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6"/>
        <c:overlap val="-5"/>
        <c:axId val="-1777365168"/>
        <c:axId val="-1777354832"/>
      </c:barChart>
      <c:barChart>
        <c:barDir val="bar"/>
        <c:grouping val="stacked"/>
        <c:varyColors val="0"/>
        <c:ser>
          <c:idx val="0"/>
          <c:order val="0"/>
          <c:tx>
            <c:strRef>
              <c:f>'CONSOLIDADO-ACUEDUCTOSRURALES2'!$C$56</c:f>
              <c:strCache>
                <c:ptCount val="1"/>
                <c:pt idx="0">
                  <c:v>%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/>
          </c:spPr>
          <c:invertIfNegative val="0"/>
          <c:dPt>
            <c:idx val="0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8-AD4A-4247-A780-888D2B64B2DC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/>
              </a:solidFill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A-AD4A-4247-A780-888D2B64B2D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00"/>
              </a:solidFill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C-AD4A-4247-A780-888D2B64B2DC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E-AD4A-4247-A780-888D2B64B2DC}"/>
              </c:ext>
            </c:extLst>
          </c:dPt>
          <c:dPt>
            <c:idx val="4"/>
            <c:invertIfNegative val="0"/>
            <c:bubble3D val="0"/>
            <c:spPr>
              <a:solidFill>
                <a:srgbClr val="C00000"/>
              </a:solidFill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10-AD4A-4247-A780-888D2B64B2DC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12-AD4A-4247-A780-888D2B64B2DC}"/>
              </c:ext>
            </c:extLst>
          </c:dPt>
          <c:dLbls>
            <c:dLbl>
              <c:idx val="0"/>
              <c:layout>
                <c:manualLayout>
                  <c:x val="-2.4780638125443976E-3"/>
                  <c:y val="5.1703730384718618E-3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D4A-4247-A780-888D2B64B2DC}"/>
                </c:ext>
              </c:extLst>
            </c:dLbl>
            <c:dLbl>
              <c:idx val="2"/>
              <c:layout>
                <c:manualLayout>
                  <c:x val="-7.0223814145214062E-3"/>
                  <c:y val="2.9951698821339763E-3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D4A-4247-A780-888D2B64B2DC}"/>
                </c:ext>
              </c:extLst>
            </c:dLbl>
            <c:dLbl>
              <c:idx val="3"/>
              <c:layout>
                <c:manualLayout>
                  <c:x val="-3.1534082382014827E-2"/>
                  <c:y val="4.7559658105914811E-3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D4A-4247-A780-888D2B64B2DC}"/>
                </c:ext>
              </c:extLst>
            </c:dLbl>
            <c:dLbl>
              <c:idx val="4"/>
              <c:layout>
                <c:manualLayout>
                  <c:x val="5.8401784910304564E-3"/>
                  <c:y val="1.7638599772729091E-3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FF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D4A-4247-A780-888D2B64B2DC}"/>
                </c:ext>
              </c:extLst>
            </c:dLbl>
            <c:dLbl>
              <c:idx val="5"/>
              <c:layout>
                <c:manualLayout>
                  <c:x val="7.0845464520238651E-3"/>
                  <c:y val="4.5846280709164232E-3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FF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D4A-4247-A780-888D2B64B2DC}"/>
                </c:ext>
              </c:extLst>
            </c:dLbl>
            <c:numFmt formatCode="#,##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('CONSOLIDADO-ACUEDUCTOSRURALES2'!$D$8,'CONSOLIDADO-ACUEDUCTOSRURALES2'!$F$8,'CONSOLIDADO-ACUEDUCTOSRURALES2'!$H$8,'CONSOLIDADO-ACUEDUCTOSRURALES2'!$J$8,'CONSOLIDADO-ACUEDUCTOSRURALES2'!$L$8,'CONSOLIDADO-ACUEDUCTOSRURALES2'!$N$8)</c:f>
              <c:strCache>
                <c:ptCount val="6"/>
                <c:pt idx="0">
                  <c:v>Sin Riesgo</c:v>
                </c:pt>
                <c:pt idx="1">
                  <c:v>Bajo</c:v>
                </c:pt>
                <c:pt idx="2">
                  <c:v>Medio</c:v>
                </c:pt>
                <c:pt idx="3">
                  <c:v>Alto</c:v>
                </c:pt>
                <c:pt idx="4">
                  <c:v>Inviable Sanitariamente</c:v>
                </c:pt>
                <c:pt idx="5">
                  <c:v>Sin Dato</c:v>
                </c:pt>
              </c:strCache>
            </c:strRef>
          </c:cat>
          <c:val>
            <c:numRef>
              <c:f>('CONSOLIDADO-ACUEDUCTOSRURALES2'!$E$74,'CONSOLIDADO-ACUEDUCTOSRURALES2'!$G$74,'CONSOLIDADO-ACUEDUCTOSRURALES2'!$I$74,'CONSOLIDADO-ACUEDUCTOSRURALES2'!$K$74,'CONSOLIDADO-ACUEDUCTOSRURALES2'!$M$74,'CONSOLIDADO-ACUEDUCTOSRURALES2'!$O$74)</c:f>
              <c:numCache>
                <c:formatCode>0.0</c:formatCode>
                <c:ptCount val="6"/>
                <c:pt idx="0">
                  <c:v>11.428571428571429</c:v>
                </c:pt>
                <c:pt idx="1">
                  <c:v>4.0816326530612246</c:v>
                </c:pt>
                <c:pt idx="2">
                  <c:v>9.387755102040817</c:v>
                </c:pt>
                <c:pt idx="3">
                  <c:v>26.122448979591837</c:v>
                </c:pt>
                <c:pt idx="4">
                  <c:v>48.979591836734691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AD4A-4247-A780-888D2B64B2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5"/>
        <c:overlap val="-5"/>
        <c:axId val="-1777365712"/>
        <c:axId val="-1777364624"/>
      </c:barChart>
      <c:catAx>
        <c:axId val="-17773651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-1777354832"/>
        <c:crosses val="autoZero"/>
        <c:auto val="1"/>
        <c:lblAlgn val="ctr"/>
        <c:lblOffset val="100"/>
        <c:noMultiLvlLbl val="0"/>
      </c:catAx>
      <c:valAx>
        <c:axId val="-1777354832"/>
        <c:scaling>
          <c:orientation val="minMax"/>
          <c:max val="14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O"/>
                  <a:t>Numero  de Acueductos</a:t>
                </a:r>
              </a:p>
            </c:rich>
          </c:tx>
          <c:layout>
            <c:manualLayout>
              <c:xMode val="edge"/>
              <c:yMode val="edge"/>
              <c:x val="0.4403355044405981"/>
              <c:y val="0.9292419269509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CO"/>
          </a:p>
        </c:txPr>
        <c:crossAx val="-1777365168"/>
        <c:crosses val="autoZero"/>
        <c:crossBetween val="between"/>
      </c:valAx>
      <c:catAx>
        <c:axId val="-177736571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777364624"/>
        <c:crosses val="autoZero"/>
        <c:auto val="1"/>
        <c:lblAlgn val="ctr"/>
        <c:lblOffset val="100"/>
        <c:noMultiLvlLbl val="0"/>
      </c:catAx>
      <c:valAx>
        <c:axId val="-1777364624"/>
        <c:scaling>
          <c:orientation val="minMax"/>
          <c:max val="60"/>
          <c:min val="0"/>
        </c:scaling>
        <c:delete val="0"/>
        <c:axPos val="t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O"/>
                  <a:t>Porcentaje</a:t>
                </a:r>
              </a:p>
            </c:rich>
          </c:tx>
          <c:layout>
            <c:manualLayout>
              <c:xMode val="edge"/>
              <c:yMode val="edge"/>
              <c:x val="0.49828972776115821"/>
              <c:y val="0.10547359662234002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CO"/>
          </a:p>
        </c:txPr>
        <c:crossAx val="-1777365712"/>
        <c:crosses val="max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cene3d>
      <a:camera prst="orthographicFront"/>
      <a:lightRig rig="threePt" dir="t"/>
    </a:scene3d>
    <a:sp3d>
      <a:bevelT/>
      <a:bevelB/>
    </a:sp3d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Gráfico  9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 Número y porcentaje de acueductos rurales  subregión </a:t>
            </a:r>
          </a:p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Occidente - Antioquia- Colombia  2023</a:t>
            </a:r>
          </a:p>
        </c:rich>
      </c:tx>
      <c:layout>
        <c:manualLayout>
          <c:xMode val="edge"/>
          <c:yMode val="edge"/>
          <c:x val="0.21905139814247948"/>
          <c:y val="2.788895040450845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299738642606248"/>
          <c:y val="0.11739752530933634"/>
          <c:w val="0.71471119175642162"/>
          <c:h val="0.620376052993375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'CONSOLIDADO-ACUEDUCTOSRURALES2'!$B$79</c:f>
              <c:strCache>
                <c:ptCount val="1"/>
                <c:pt idx="0">
                  <c:v>Número de Sistemas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  <a:scene3d>
              <a:camera prst="orthographicFront"/>
              <a:lightRig rig="threePt" dir="t"/>
            </a:scene3d>
            <a:sp3d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'CONSOLIDADO-ACUEDUCTOSRURALES2'!$A$80:$A$98</c:f>
              <c:strCache>
                <c:ptCount val="19"/>
                <c:pt idx="0">
                  <c:v>Abriaqui</c:v>
                </c:pt>
                <c:pt idx="1">
                  <c:v>Anza</c:v>
                </c:pt>
                <c:pt idx="2">
                  <c:v>Armenia</c:v>
                </c:pt>
                <c:pt idx="3">
                  <c:v>Buritica</c:v>
                </c:pt>
                <c:pt idx="4">
                  <c:v>Caicedo</c:v>
                </c:pt>
                <c:pt idx="5">
                  <c:v>Cañas gordas</c:v>
                </c:pt>
                <c:pt idx="6">
                  <c:v>Dabeiba</c:v>
                </c:pt>
                <c:pt idx="7">
                  <c:v>Ebejico</c:v>
                </c:pt>
                <c:pt idx="8">
                  <c:v>Frontino</c:v>
                </c:pt>
                <c:pt idx="9">
                  <c:v>Giraldo</c:v>
                </c:pt>
                <c:pt idx="10">
                  <c:v>Heliconia</c:v>
                </c:pt>
                <c:pt idx="11">
                  <c:v>Liborina</c:v>
                </c:pt>
                <c:pt idx="12">
                  <c:v>Olaya</c:v>
                </c:pt>
                <c:pt idx="13">
                  <c:v>Peque</c:v>
                </c:pt>
                <c:pt idx="14">
                  <c:v>Sabanalarga</c:v>
                </c:pt>
                <c:pt idx="15">
                  <c:v>San Jerónimo</c:v>
                </c:pt>
                <c:pt idx="16">
                  <c:v>Santa Fe de Antioquia</c:v>
                </c:pt>
                <c:pt idx="17">
                  <c:v>Sopetran</c:v>
                </c:pt>
                <c:pt idx="18">
                  <c:v>Uramita</c:v>
                </c:pt>
              </c:strCache>
            </c:strRef>
          </c:cat>
          <c:val>
            <c:numRef>
              <c:f>'CONSOLIDADO-ACUEDUCTOSRURALES2'!$B$80:$B$98</c:f>
              <c:numCache>
                <c:formatCode>General</c:formatCode>
                <c:ptCount val="19"/>
                <c:pt idx="0">
                  <c:v>6</c:v>
                </c:pt>
                <c:pt idx="1">
                  <c:v>19</c:v>
                </c:pt>
                <c:pt idx="2">
                  <c:v>4</c:v>
                </c:pt>
                <c:pt idx="3">
                  <c:v>37</c:v>
                </c:pt>
                <c:pt idx="4">
                  <c:v>11</c:v>
                </c:pt>
                <c:pt idx="5">
                  <c:v>49</c:v>
                </c:pt>
                <c:pt idx="6">
                  <c:v>24</c:v>
                </c:pt>
                <c:pt idx="7">
                  <c:v>30</c:v>
                </c:pt>
                <c:pt idx="8">
                  <c:v>38</c:v>
                </c:pt>
                <c:pt idx="9">
                  <c:v>23</c:v>
                </c:pt>
                <c:pt idx="10">
                  <c:v>14</c:v>
                </c:pt>
                <c:pt idx="11">
                  <c:v>35</c:v>
                </c:pt>
                <c:pt idx="12">
                  <c:v>8</c:v>
                </c:pt>
                <c:pt idx="13">
                  <c:v>33</c:v>
                </c:pt>
                <c:pt idx="14">
                  <c:v>20</c:v>
                </c:pt>
                <c:pt idx="15">
                  <c:v>28</c:v>
                </c:pt>
                <c:pt idx="16">
                  <c:v>39</c:v>
                </c:pt>
                <c:pt idx="17">
                  <c:v>27</c:v>
                </c:pt>
                <c:pt idx="18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BA-4B19-B0D1-CA851B25B1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48"/>
        <c:overlap val="-78"/>
        <c:axId val="-1777359728"/>
        <c:axId val="-1777368976"/>
      </c:barChart>
      <c:barChart>
        <c:barDir val="col"/>
        <c:grouping val="clustered"/>
        <c:varyColors val="0"/>
        <c:ser>
          <c:idx val="1"/>
          <c:order val="1"/>
          <c:tx>
            <c:strRef>
              <c:f>'CONSOLIDADO-ACUEDUCTOSRURALES2'!$C$79</c:f>
              <c:strCache>
                <c:ptCount val="1"/>
                <c:pt idx="0">
                  <c:v>%</c:v>
                </c:pt>
              </c:strCache>
            </c:strRef>
          </c:tx>
          <c:spPr>
            <a:pattFill prst="ltDnDiag">
              <a:fgClr>
                <a:schemeClr val="tx2">
                  <a:lumMod val="60000"/>
                  <a:lumOff val="40000"/>
                </a:schemeClr>
              </a:fgClr>
              <a:bgClr>
                <a:schemeClr val="bg1"/>
              </a:bgClr>
            </a:pattFill>
            <a:scene3d>
              <a:camera prst="orthographicFront"/>
              <a:lightRig rig="threePt" dir="t"/>
            </a:scene3d>
            <a:sp3d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'CONSOLIDADO-ACUEDUCTOSRURALES2'!$A$80:$A$98</c:f>
              <c:strCache>
                <c:ptCount val="19"/>
                <c:pt idx="0">
                  <c:v>Abriaqui</c:v>
                </c:pt>
                <c:pt idx="1">
                  <c:v>Anza</c:v>
                </c:pt>
                <c:pt idx="2">
                  <c:v>Armenia</c:v>
                </c:pt>
                <c:pt idx="3">
                  <c:v>Buritica</c:v>
                </c:pt>
                <c:pt idx="4">
                  <c:v>Caicedo</c:v>
                </c:pt>
                <c:pt idx="5">
                  <c:v>Cañas gordas</c:v>
                </c:pt>
                <c:pt idx="6">
                  <c:v>Dabeiba</c:v>
                </c:pt>
                <c:pt idx="7">
                  <c:v>Ebejico</c:v>
                </c:pt>
                <c:pt idx="8">
                  <c:v>Frontino</c:v>
                </c:pt>
                <c:pt idx="9">
                  <c:v>Giraldo</c:v>
                </c:pt>
                <c:pt idx="10">
                  <c:v>Heliconia</c:v>
                </c:pt>
                <c:pt idx="11">
                  <c:v>Liborina</c:v>
                </c:pt>
                <c:pt idx="12">
                  <c:v>Olaya</c:v>
                </c:pt>
                <c:pt idx="13">
                  <c:v>Peque</c:v>
                </c:pt>
                <c:pt idx="14">
                  <c:v>Sabanalarga</c:v>
                </c:pt>
                <c:pt idx="15">
                  <c:v>San Jerónimo</c:v>
                </c:pt>
                <c:pt idx="16">
                  <c:v>Santa Fe de Antioquia</c:v>
                </c:pt>
                <c:pt idx="17">
                  <c:v>Sopetran</c:v>
                </c:pt>
                <c:pt idx="18">
                  <c:v>Uramita</c:v>
                </c:pt>
              </c:strCache>
            </c:strRef>
          </c:cat>
          <c:val>
            <c:numRef>
              <c:f>'CONSOLIDADO-ACUEDUCTOSRURALES2'!$C$80:$C$98</c:f>
              <c:numCache>
                <c:formatCode>0.0</c:formatCode>
                <c:ptCount val="19"/>
                <c:pt idx="0">
                  <c:v>1.3043478260869565</c:v>
                </c:pt>
                <c:pt idx="1">
                  <c:v>4.1304347826086953</c:v>
                </c:pt>
                <c:pt idx="2">
                  <c:v>0.86956521739130432</c:v>
                </c:pt>
                <c:pt idx="3">
                  <c:v>8.0434782608695645</c:v>
                </c:pt>
                <c:pt idx="4">
                  <c:v>2.3913043478260869</c:v>
                </c:pt>
                <c:pt idx="5">
                  <c:v>10.652173913043478</c:v>
                </c:pt>
                <c:pt idx="6">
                  <c:v>5.2173913043478262</c:v>
                </c:pt>
                <c:pt idx="7">
                  <c:v>6.5217391304347823</c:v>
                </c:pt>
                <c:pt idx="8">
                  <c:v>8.2608695652173907</c:v>
                </c:pt>
                <c:pt idx="9">
                  <c:v>5</c:v>
                </c:pt>
                <c:pt idx="10">
                  <c:v>3.0434782608695654</c:v>
                </c:pt>
                <c:pt idx="11">
                  <c:v>7.608695652173914</c:v>
                </c:pt>
                <c:pt idx="12">
                  <c:v>1.7391304347826086</c:v>
                </c:pt>
                <c:pt idx="13">
                  <c:v>7.1739130434782608</c:v>
                </c:pt>
                <c:pt idx="14">
                  <c:v>4.3478260869565215</c:v>
                </c:pt>
                <c:pt idx="15">
                  <c:v>6.0869565217391308</c:v>
                </c:pt>
                <c:pt idx="16">
                  <c:v>8.4782608695652169</c:v>
                </c:pt>
                <c:pt idx="17">
                  <c:v>5.8695652173913047</c:v>
                </c:pt>
                <c:pt idx="18">
                  <c:v>3.2608695652173911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BA-4B19-B0D1-CA851B25B1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77357008"/>
        <c:axId val="-1777358640"/>
      </c:barChart>
      <c:catAx>
        <c:axId val="-177735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336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CO"/>
          </a:p>
        </c:txPr>
        <c:crossAx val="-1777368976"/>
        <c:crossesAt val="0"/>
        <c:auto val="1"/>
        <c:lblAlgn val="ctr"/>
        <c:lblOffset val="100"/>
        <c:noMultiLvlLbl val="0"/>
      </c:catAx>
      <c:valAx>
        <c:axId val="-1777368976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 Narrow" panose="020B0606020202030204" pitchFamily="34" charset="0"/>
                    <a:ea typeface="Calibri"/>
                    <a:cs typeface="Calibri"/>
                  </a:defRPr>
                </a:pPr>
                <a:r>
                  <a:rPr lang="es-CO" sz="1400">
                    <a:latin typeface="Arial Narrow" panose="020B0606020202030204" pitchFamily="34" charset="0"/>
                  </a:rPr>
                  <a:t>Numero de Sistemas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CO"/>
          </a:p>
        </c:txPr>
        <c:crossAx val="-1777359728"/>
        <c:crosses val="autoZero"/>
        <c:crossBetween val="between"/>
        <c:majorUnit val="5"/>
      </c:valAx>
      <c:catAx>
        <c:axId val="-17773570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777358640"/>
        <c:crosses val="autoZero"/>
        <c:auto val="1"/>
        <c:lblAlgn val="ctr"/>
        <c:lblOffset val="100"/>
        <c:noMultiLvlLbl val="0"/>
      </c:catAx>
      <c:valAx>
        <c:axId val="-1777358640"/>
        <c:scaling>
          <c:orientation val="minMax"/>
          <c:max val="3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 Narrow" panose="020B0606020202030204" pitchFamily="34" charset="0"/>
                    <a:ea typeface="Calibri"/>
                    <a:cs typeface="Calibri"/>
                  </a:defRPr>
                </a:pPr>
                <a:r>
                  <a:rPr lang="es-CO" sz="1400">
                    <a:latin typeface="Arial Narrow" panose="020B0606020202030204" pitchFamily="34" charset="0"/>
                  </a:rPr>
                  <a:t>Porcentaje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CO"/>
          </a:p>
        </c:txPr>
        <c:crossAx val="-1777357008"/>
        <c:crosses val="max"/>
        <c:crossBetween val="between"/>
      </c:valAx>
      <c:spPr>
        <a:solidFill>
          <a:sysClr val="window" lastClr="FFFFFF"/>
        </a:solidFill>
        <a:scene3d>
          <a:camera prst="orthographicFront"/>
          <a:lightRig rig="threePt" dir="t"/>
        </a:scene3d>
        <a:sp3d>
          <a:bevelT/>
          <a:bevelB/>
        </a:sp3d>
      </c:spPr>
    </c:plotArea>
    <c:legend>
      <c:legendPos val="t"/>
      <c:layout>
        <c:manualLayout>
          <c:xMode val="edge"/>
          <c:yMode val="edge"/>
          <c:x val="0.29130154415977189"/>
          <c:y val="0.92708824187674221"/>
          <c:w val="0.4600726114819404"/>
          <c:h val="6.0105800728397329E-2"/>
        </c:manualLayout>
      </c:layout>
      <c:overlay val="0"/>
      <c:txPr>
        <a:bodyPr/>
        <a:lstStyle/>
        <a:p>
          <a:pPr>
            <a:defRPr sz="11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cene3d>
      <a:camera prst="orthographicFront"/>
      <a:lightRig rig="threePt" dir="t"/>
    </a:scene3d>
    <a:sp3d>
      <a:bevelT/>
      <a:bevelB/>
    </a:sp3d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13" Type="http://schemas.openxmlformats.org/officeDocument/2006/relationships/chart" Target="../charts/chart12.xml"/><Relationship Id="rId18" Type="http://schemas.openxmlformats.org/officeDocument/2006/relationships/chart" Target="../charts/chart17.xml"/><Relationship Id="rId3" Type="http://schemas.openxmlformats.org/officeDocument/2006/relationships/chart" Target="../charts/chart2.xml"/><Relationship Id="rId21" Type="http://schemas.openxmlformats.org/officeDocument/2006/relationships/chart" Target="../charts/chart20.xml"/><Relationship Id="rId7" Type="http://schemas.openxmlformats.org/officeDocument/2006/relationships/chart" Target="../charts/chart6.xml"/><Relationship Id="rId12" Type="http://schemas.openxmlformats.org/officeDocument/2006/relationships/chart" Target="../charts/chart11.xml"/><Relationship Id="rId17" Type="http://schemas.openxmlformats.org/officeDocument/2006/relationships/chart" Target="../charts/chart16.xml"/><Relationship Id="rId2" Type="http://schemas.openxmlformats.org/officeDocument/2006/relationships/image" Target="../media/image2.png"/><Relationship Id="rId16" Type="http://schemas.openxmlformats.org/officeDocument/2006/relationships/chart" Target="../charts/chart15.xml"/><Relationship Id="rId20" Type="http://schemas.openxmlformats.org/officeDocument/2006/relationships/chart" Target="../charts/chart19.xml"/><Relationship Id="rId1" Type="http://schemas.openxmlformats.org/officeDocument/2006/relationships/chart" Target="../charts/chart1.xml"/><Relationship Id="rId6" Type="http://schemas.openxmlformats.org/officeDocument/2006/relationships/chart" Target="../charts/chart5.xml"/><Relationship Id="rId11" Type="http://schemas.openxmlformats.org/officeDocument/2006/relationships/chart" Target="../charts/chart10.xml"/><Relationship Id="rId5" Type="http://schemas.openxmlformats.org/officeDocument/2006/relationships/chart" Target="../charts/chart4.xml"/><Relationship Id="rId15" Type="http://schemas.openxmlformats.org/officeDocument/2006/relationships/chart" Target="../charts/chart14.xml"/><Relationship Id="rId10" Type="http://schemas.openxmlformats.org/officeDocument/2006/relationships/chart" Target="../charts/chart9.xml"/><Relationship Id="rId19" Type="http://schemas.openxmlformats.org/officeDocument/2006/relationships/chart" Target="../charts/chart18.xml"/><Relationship Id="rId4" Type="http://schemas.openxmlformats.org/officeDocument/2006/relationships/chart" Target="../charts/chart3.xml"/><Relationship Id="rId9" Type="http://schemas.openxmlformats.org/officeDocument/2006/relationships/chart" Target="../charts/chart8.xml"/><Relationship Id="rId14" Type="http://schemas.openxmlformats.org/officeDocument/2006/relationships/chart" Target="../charts/chart1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210910</xdr:colOff>
      <xdr:row>0</xdr:row>
      <xdr:rowOff>68035</xdr:rowOff>
    </xdr:from>
    <xdr:to>
      <xdr:col>0</xdr:col>
      <xdr:colOff>2816454</xdr:colOff>
      <xdr:row>7</xdr:row>
      <xdr:rowOff>0</xdr:rowOff>
    </xdr:to>
    <xdr:pic>
      <xdr:nvPicPr>
        <xdr:cNvPr id="48807043" name="2 Imagen">
          <a:extLst>
            <a:ext uri="{FF2B5EF4-FFF2-40B4-BE49-F238E27FC236}">
              <a16:creationId xmlns:a16="http://schemas.microsoft.com/office/drawing/2014/main" id="{00000000-0008-0000-0000-000083BCE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910" y="68035"/>
          <a:ext cx="2605544" cy="13607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-2104798</xdr:colOff>
      <xdr:row>0</xdr:row>
      <xdr:rowOff>-2324100</xdr:rowOff>
    </xdr:from>
    <xdr:to>
      <xdr:col>0</xdr:col>
      <xdr:colOff>452210</xdr:colOff>
      <xdr:row>0</xdr:row>
      <xdr:rowOff>-1085850</xdr:rowOff>
    </xdr:to>
    <xdr:pic>
      <xdr:nvPicPr>
        <xdr:cNvPr id="48818303" name="2 Imagen">
          <a:extLst>
            <a:ext uri="{FF2B5EF4-FFF2-40B4-BE49-F238E27FC236}">
              <a16:creationId xmlns:a16="http://schemas.microsoft.com/office/drawing/2014/main" id="{00000000-0008-0000-0900-00007FE8E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-2104798" y="-2324100"/>
          <a:ext cx="2557008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204107</xdr:colOff>
      <xdr:row>0</xdr:row>
      <xdr:rowOff>0</xdr:rowOff>
    </xdr:from>
    <xdr:to>
      <xdr:col>0</xdr:col>
      <xdr:colOff>2613531</xdr:colOff>
      <xdr:row>5</xdr:row>
      <xdr:rowOff>244929</xdr:rowOff>
    </xdr:to>
    <xdr:pic>
      <xdr:nvPicPr>
        <xdr:cNvPr id="4" name="2 Imagen">
          <a:extLst>
            <a:ext uri="{FF2B5EF4-FFF2-40B4-BE49-F238E27FC236}">
              <a16:creationId xmlns:a16="http://schemas.microsoft.com/office/drawing/2014/main" id="{E4AC8A7A-BDB7-415A-A843-127A4485F6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107" y="0"/>
          <a:ext cx="2409424" cy="14015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612526</xdr:colOff>
      <xdr:row>0</xdr:row>
      <xdr:rowOff>16496</xdr:rowOff>
    </xdr:from>
    <xdr:to>
      <xdr:col>34</xdr:col>
      <xdr:colOff>606136</xdr:colOff>
      <xdr:row>17</xdr:row>
      <xdr:rowOff>86590</xdr:rowOff>
    </xdr:to>
    <xdr:graphicFrame macro="">
      <xdr:nvGraphicFramePr>
        <xdr:cNvPr id="51162469" name="40 Gráfico">
          <a:extLst>
            <a:ext uri="{FF2B5EF4-FFF2-40B4-BE49-F238E27FC236}">
              <a16:creationId xmlns:a16="http://schemas.microsoft.com/office/drawing/2014/main" id="{00000000-0008-0000-0A00-000065AD0C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27</xdr:col>
      <xdr:colOff>206375</xdr:colOff>
      <xdr:row>156</xdr:row>
      <xdr:rowOff>127000</xdr:rowOff>
    </xdr:from>
    <xdr:ext cx="184731" cy="264560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 txBox="1"/>
      </xdr:nvSpPr>
      <xdr:spPr>
        <a:xfrm>
          <a:off x="20097750" y="4610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CO"/>
        </a:p>
      </xdr:txBody>
    </xdr:sp>
    <xdr:clientData/>
  </xdr:oneCellAnchor>
  <xdr:oneCellAnchor>
    <xdr:from>
      <xdr:col>27</xdr:col>
      <xdr:colOff>238125</xdr:colOff>
      <xdr:row>161</xdr:row>
      <xdr:rowOff>127000</xdr:rowOff>
    </xdr:from>
    <xdr:ext cx="954898" cy="264560"/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 txBox="1"/>
      </xdr:nvSpPr>
      <xdr:spPr>
        <a:xfrm>
          <a:off x="20129500" y="47132875"/>
          <a:ext cx="95489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s-CO"/>
        </a:p>
      </xdr:txBody>
    </xdr:sp>
    <xdr:clientData/>
  </xdr:oneCellAnchor>
  <xdr:oneCellAnchor>
    <xdr:from>
      <xdr:col>27</xdr:col>
      <xdr:colOff>381000</xdr:colOff>
      <xdr:row>180</xdr:row>
      <xdr:rowOff>95250</xdr:rowOff>
    </xdr:from>
    <xdr:ext cx="184731" cy="264560"/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SpPr txBox="1"/>
      </xdr:nvSpPr>
      <xdr:spPr>
        <a:xfrm>
          <a:off x="20272375" y="527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CO"/>
        </a:p>
      </xdr:txBody>
    </xdr:sp>
    <xdr:clientData/>
  </xdr:oneCellAnchor>
  <xdr:oneCellAnchor>
    <xdr:from>
      <xdr:col>27</xdr:col>
      <xdr:colOff>317500</xdr:colOff>
      <xdr:row>161</xdr:row>
      <xdr:rowOff>190501</xdr:rowOff>
    </xdr:from>
    <xdr:ext cx="1002523" cy="610952"/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SpPr txBox="1"/>
      </xdr:nvSpPr>
      <xdr:spPr>
        <a:xfrm>
          <a:off x="20208875" y="47196376"/>
          <a:ext cx="1002523" cy="6109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lang="es-CO"/>
        </a:p>
      </xdr:txBody>
    </xdr:sp>
    <xdr:clientData/>
  </xdr:oneCellAnchor>
  <xdr:oneCellAnchor>
    <xdr:from>
      <xdr:col>27</xdr:col>
      <xdr:colOff>333375</xdr:colOff>
      <xdr:row>162</xdr:row>
      <xdr:rowOff>15875</xdr:rowOff>
    </xdr:from>
    <xdr:ext cx="184731" cy="264560"/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SpPr txBox="1"/>
      </xdr:nvSpPr>
      <xdr:spPr>
        <a:xfrm>
          <a:off x="20224750" y="4722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CO"/>
        </a:p>
      </xdr:txBody>
    </xdr:sp>
    <xdr:clientData/>
  </xdr:oneCellAnchor>
  <xdr:oneCellAnchor>
    <xdr:from>
      <xdr:col>27</xdr:col>
      <xdr:colOff>492125</xdr:colOff>
      <xdr:row>180</xdr:row>
      <xdr:rowOff>95250</xdr:rowOff>
    </xdr:from>
    <xdr:ext cx="184731" cy="264560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20383500" y="527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CO"/>
        </a:p>
      </xdr:txBody>
    </xdr:sp>
    <xdr:clientData/>
  </xdr:oneCellAnchor>
  <xdr:twoCellAnchor editAs="oneCell">
    <xdr:from>
      <xdr:col>0</xdr:col>
      <xdr:colOff>158750</xdr:colOff>
      <xdr:row>0</xdr:row>
      <xdr:rowOff>117474</xdr:rowOff>
    </xdr:from>
    <xdr:to>
      <xdr:col>1</xdr:col>
      <xdr:colOff>63500</xdr:colOff>
      <xdr:row>6</xdr:row>
      <xdr:rowOff>24045</xdr:rowOff>
    </xdr:to>
    <xdr:pic>
      <xdr:nvPicPr>
        <xdr:cNvPr id="51162476" name="27 Imagen">
          <a:extLst>
            <a:ext uri="{FF2B5EF4-FFF2-40B4-BE49-F238E27FC236}">
              <a16:creationId xmlns:a16="http://schemas.microsoft.com/office/drawing/2014/main" id="{00000000-0008-0000-0A00-00006CAD0C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117474"/>
          <a:ext cx="2794000" cy="13988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18348</xdr:colOff>
      <xdr:row>0</xdr:row>
      <xdr:rowOff>21440</xdr:rowOff>
    </xdr:from>
    <xdr:to>
      <xdr:col>24</xdr:col>
      <xdr:colOff>585932</xdr:colOff>
      <xdr:row>17</xdr:row>
      <xdr:rowOff>89477</xdr:rowOff>
    </xdr:to>
    <xdr:graphicFrame macro="">
      <xdr:nvGraphicFramePr>
        <xdr:cNvPr id="51162477" name="1 Gráfico">
          <a:extLst>
            <a:ext uri="{FF2B5EF4-FFF2-40B4-BE49-F238E27FC236}">
              <a16:creationId xmlns:a16="http://schemas.microsoft.com/office/drawing/2014/main" id="{00000000-0008-0000-0A00-00006DAD0C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21728</xdr:colOff>
      <xdr:row>17</xdr:row>
      <xdr:rowOff>107643</xdr:rowOff>
    </xdr:from>
    <xdr:to>
      <xdr:col>24</xdr:col>
      <xdr:colOff>575930</xdr:colOff>
      <xdr:row>35</xdr:row>
      <xdr:rowOff>19197</xdr:rowOff>
    </xdr:to>
    <xdr:graphicFrame macro="">
      <xdr:nvGraphicFramePr>
        <xdr:cNvPr id="51162478" name="1 Gráfico">
          <a:extLst>
            <a:ext uri="{FF2B5EF4-FFF2-40B4-BE49-F238E27FC236}">
              <a16:creationId xmlns:a16="http://schemas.microsoft.com/office/drawing/2014/main" id="{00000000-0008-0000-0A00-00006EAD0C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</xdr:col>
      <xdr:colOff>587270</xdr:colOff>
      <xdr:row>17</xdr:row>
      <xdr:rowOff>114710</xdr:rowOff>
    </xdr:from>
    <xdr:to>
      <xdr:col>34</xdr:col>
      <xdr:colOff>613253</xdr:colOff>
      <xdr:row>35</xdr:row>
      <xdr:rowOff>11075</xdr:rowOff>
    </xdr:to>
    <xdr:graphicFrame macro="">
      <xdr:nvGraphicFramePr>
        <xdr:cNvPr id="51162479" name="40 Gráfico">
          <a:extLst>
            <a:ext uri="{FF2B5EF4-FFF2-40B4-BE49-F238E27FC236}">
              <a16:creationId xmlns:a16="http://schemas.microsoft.com/office/drawing/2014/main" id="{00000000-0008-0000-0A00-00006FAD0C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13042</xdr:colOff>
      <xdr:row>35</xdr:row>
      <xdr:rowOff>48762</xdr:rowOff>
    </xdr:from>
    <xdr:to>
      <xdr:col>24</xdr:col>
      <xdr:colOff>595312</xdr:colOff>
      <xdr:row>53</xdr:row>
      <xdr:rowOff>142876</xdr:rowOff>
    </xdr:to>
    <xdr:graphicFrame macro="">
      <xdr:nvGraphicFramePr>
        <xdr:cNvPr id="51162480" name="1 Gráfico">
          <a:extLst>
            <a:ext uri="{FF2B5EF4-FFF2-40B4-BE49-F238E27FC236}">
              <a16:creationId xmlns:a16="http://schemas.microsoft.com/office/drawing/2014/main" id="{00000000-0008-0000-0A00-000070AD0C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24</xdr:col>
      <xdr:colOff>603818</xdr:colOff>
      <xdr:row>35</xdr:row>
      <xdr:rowOff>22110</xdr:rowOff>
    </xdr:from>
    <xdr:to>
      <xdr:col>34</xdr:col>
      <xdr:colOff>613253</xdr:colOff>
      <xdr:row>53</xdr:row>
      <xdr:rowOff>130969</xdr:rowOff>
    </xdr:to>
    <xdr:graphicFrame macro="">
      <xdr:nvGraphicFramePr>
        <xdr:cNvPr id="51162481" name="40 Gráfico">
          <a:extLst>
            <a:ext uri="{FF2B5EF4-FFF2-40B4-BE49-F238E27FC236}">
              <a16:creationId xmlns:a16="http://schemas.microsoft.com/office/drawing/2014/main" id="{00000000-0008-0000-0A00-000071AD0C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34636</xdr:colOff>
      <xdr:row>54</xdr:row>
      <xdr:rowOff>17319</xdr:rowOff>
    </xdr:from>
    <xdr:to>
      <xdr:col>24</xdr:col>
      <xdr:colOff>606136</xdr:colOff>
      <xdr:row>70</xdr:row>
      <xdr:rowOff>245342</xdr:rowOff>
    </xdr:to>
    <xdr:graphicFrame macro="">
      <xdr:nvGraphicFramePr>
        <xdr:cNvPr id="51162482" name="1 Gráfico">
          <a:extLst>
            <a:ext uri="{FF2B5EF4-FFF2-40B4-BE49-F238E27FC236}">
              <a16:creationId xmlns:a16="http://schemas.microsoft.com/office/drawing/2014/main" id="{00000000-0008-0000-0A00-000072AD0C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</xdr:col>
      <xdr:colOff>635000</xdr:colOff>
      <xdr:row>54</xdr:row>
      <xdr:rowOff>13606</xdr:rowOff>
    </xdr:from>
    <xdr:to>
      <xdr:col>34</xdr:col>
      <xdr:colOff>613253</xdr:colOff>
      <xdr:row>70</xdr:row>
      <xdr:rowOff>230908</xdr:rowOff>
    </xdr:to>
    <xdr:graphicFrame macro="">
      <xdr:nvGraphicFramePr>
        <xdr:cNvPr id="51162483" name="40 Gráfico">
          <a:extLst>
            <a:ext uri="{FF2B5EF4-FFF2-40B4-BE49-F238E27FC236}">
              <a16:creationId xmlns:a16="http://schemas.microsoft.com/office/drawing/2014/main" id="{00000000-0008-0000-0A00-000073AD0C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4883</xdr:colOff>
      <xdr:row>71</xdr:row>
      <xdr:rowOff>2793</xdr:rowOff>
    </xdr:from>
    <xdr:to>
      <xdr:col>24</xdr:col>
      <xdr:colOff>610576</xdr:colOff>
      <xdr:row>88</xdr:row>
      <xdr:rowOff>97692</xdr:rowOff>
    </xdr:to>
    <xdr:graphicFrame macro="">
      <xdr:nvGraphicFramePr>
        <xdr:cNvPr id="51162484" name="1 Gráfico">
          <a:extLst>
            <a:ext uri="{FF2B5EF4-FFF2-40B4-BE49-F238E27FC236}">
              <a16:creationId xmlns:a16="http://schemas.microsoft.com/office/drawing/2014/main" id="{00000000-0008-0000-0A00-000074AD0C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24</xdr:col>
      <xdr:colOff>626279</xdr:colOff>
      <xdr:row>71</xdr:row>
      <xdr:rowOff>13608</xdr:rowOff>
    </xdr:from>
    <xdr:to>
      <xdr:col>34</xdr:col>
      <xdr:colOff>639961</xdr:colOff>
      <xdr:row>88</xdr:row>
      <xdr:rowOff>104180</xdr:rowOff>
    </xdr:to>
    <xdr:graphicFrame macro="">
      <xdr:nvGraphicFramePr>
        <xdr:cNvPr id="51162485" name="40 Gráfico">
          <a:extLst>
            <a:ext uri="{FF2B5EF4-FFF2-40B4-BE49-F238E27FC236}">
              <a16:creationId xmlns:a16="http://schemas.microsoft.com/office/drawing/2014/main" id="{00000000-0008-0000-0A00-000075AD0C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4537</xdr:colOff>
      <xdr:row>88</xdr:row>
      <xdr:rowOff>111125</xdr:rowOff>
    </xdr:from>
    <xdr:to>
      <xdr:col>24</xdr:col>
      <xdr:colOff>612322</xdr:colOff>
      <xdr:row>105</xdr:row>
      <xdr:rowOff>45357</xdr:rowOff>
    </xdr:to>
    <xdr:graphicFrame macro="">
      <xdr:nvGraphicFramePr>
        <xdr:cNvPr id="51162486" name="1 Gráfico">
          <a:extLst>
            <a:ext uri="{FF2B5EF4-FFF2-40B4-BE49-F238E27FC236}">
              <a16:creationId xmlns:a16="http://schemas.microsoft.com/office/drawing/2014/main" id="{00000000-0008-0000-0A00-000076AD0C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24</xdr:col>
      <xdr:colOff>644072</xdr:colOff>
      <xdr:row>88</xdr:row>
      <xdr:rowOff>133804</xdr:rowOff>
    </xdr:from>
    <xdr:to>
      <xdr:col>34</xdr:col>
      <xdr:colOff>635000</xdr:colOff>
      <xdr:row>105</xdr:row>
      <xdr:rowOff>52162</xdr:rowOff>
    </xdr:to>
    <xdr:graphicFrame macro="">
      <xdr:nvGraphicFramePr>
        <xdr:cNvPr id="51162487" name="40 Gráfico">
          <a:extLst>
            <a:ext uri="{FF2B5EF4-FFF2-40B4-BE49-F238E27FC236}">
              <a16:creationId xmlns:a16="http://schemas.microsoft.com/office/drawing/2014/main" id="{00000000-0008-0000-0A00-000077AD0C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23813</xdr:colOff>
      <xdr:row>105</xdr:row>
      <xdr:rowOff>71437</xdr:rowOff>
    </xdr:from>
    <xdr:to>
      <xdr:col>24</xdr:col>
      <xdr:colOff>642937</xdr:colOff>
      <xdr:row>127</xdr:row>
      <xdr:rowOff>-1</xdr:rowOff>
    </xdr:to>
    <xdr:graphicFrame macro="">
      <xdr:nvGraphicFramePr>
        <xdr:cNvPr id="51162488" name="1 Gráfico">
          <a:extLst>
            <a:ext uri="{FF2B5EF4-FFF2-40B4-BE49-F238E27FC236}">
              <a16:creationId xmlns:a16="http://schemas.microsoft.com/office/drawing/2014/main" id="{00000000-0008-0000-0A00-000078AD0C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24</xdr:col>
      <xdr:colOff>690562</xdr:colOff>
      <xdr:row>105</xdr:row>
      <xdr:rowOff>78241</xdr:rowOff>
    </xdr:from>
    <xdr:to>
      <xdr:col>34</xdr:col>
      <xdr:colOff>642383</xdr:colOff>
      <xdr:row>126</xdr:row>
      <xdr:rowOff>238124</xdr:rowOff>
    </xdr:to>
    <xdr:graphicFrame macro="">
      <xdr:nvGraphicFramePr>
        <xdr:cNvPr id="51162489" name="40 Gráfico">
          <a:extLst>
            <a:ext uri="{FF2B5EF4-FFF2-40B4-BE49-F238E27FC236}">
              <a16:creationId xmlns:a16="http://schemas.microsoft.com/office/drawing/2014/main" id="{00000000-0008-0000-0A00-000079AD0C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51639</xdr:colOff>
      <xdr:row>127</xdr:row>
      <xdr:rowOff>24423</xdr:rowOff>
    </xdr:from>
    <xdr:to>
      <xdr:col>24</xdr:col>
      <xdr:colOff>659423</xdr:colOff>
      <xdr:row>142</xdr:row>
      <xdr:rowOff>830384</xdr:rowOff>
    </xdr:to>
    <xdr:graphicFrame macro="">
      <xdr:nvGraphicFramePr>
        <xdr:cNvPr id="51162490" name="1 Gráfico">
          <a:extLst>
            <a:ext uri="{FF2B5EF4-FFF2-40B4-BE49-F238E27FC236}">
              <a16:creationId xmlns:a16="http://schemas.microsoft.com/office/drawing/2014/main" id="{00000000-0008-0000-0A00-00007AAD0C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24</xdr:col>
      <xdr:colOff>671002</xdr:colOff>
      <xdr:row>127</xdr:row>
      <xdr:rowOff>13799</xdr:rowOff>
    </xdr:from>
    <xdr:to>
      <xdr:col>34</xdr:col>
      <xdr:colOff>630528</xdr:colOff>
      <xdr:row>142</xdr:row>
      <xdr:rowOff>841392</xdr:rowOff>
    </xdr:to>
    <xdr:graphicFrame macro="">
      <xdr:nvGraphicFramePr>
        <xdr:cNvPr id="51162491" name="40 Gráfico">
          <a:extLst>
            <a:ext uri="{FF2B5EF4-FFF2-40B4-BE49-F238E27FC236}">
              <a16:creationId xmlns:a16="http://schemas.microsoft.com/office/drawing/2014/main" id="{00000000-0008-0000-0A00-00007BAD0C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15</xdr:col>
      <xdr:colOff>38100</xdr:colOff>
      <xdr:row>142</xdr:row>
      <xdr:rowOff>832756</xdr:rowOff>
    </xdr:from>
    <xdr:to>
      <xdr:col>24</xdr:col>
      <xdr:colOff>647700</xdr:colOff>
      <xdr:row>157</xdr:row>
      <xdr:rowOff>57150</xdr:rowOff>
    </xdr:to>
    <xdr:graphicFrame macro="">
      <xdr:nvGraphicFramePr>
        <xdr:cNvPr id="51162492" name="1 Gráfico">
          <a:extLst>
            <a:ext uri="{FF2B5EF4-FFF2-40B4-BE49-F238E27FC236}">
              <a16:creationId xmlns:a16="http://schemas.microsoft.com/office/drawing/2014/main" id="{00000000-0008-0000-0A00-00007CAD0C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24</xdr:col>
      <xdr:colOff>672193</xdr:colOff>
      <xdr:row>142</xdr:row>
      <xdr:rowOff>832756</xdr:rowOff>
    </xdr:from>
    <xdr:to>
      <xdr:col>34</xdr:col>
      <xdr:colOff>635000</xdr:colOff>
      <xdr:row>157</xdr:row>
      <xdr:rowOff>57149</xdr:rowOff>
    </xdr:to>
    <xdr:graphicFrame macro="">
      <xdr:nvGraphicFramePr>
        <xdr:cNvPr id="51162493" name="40 Gráfico" descr="qwddwd">
          <a:extLst>
            <a:ext uri="{FF2B5EF4-FFF2-40B4-BE49-F238E27FC236}">
              <a16:creationId xmlns:a16="http://schemas.microsoft.com/office/drawing/2014/main" id="{00000000-0008-0000-0A00-00007DAD0C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15</xdr:col>
      <xdr:colOff>14167</xdr:colOff>
      <xdr:row>157</xdr:row>
      <xdr:rowOff>83320</xdr:rowOff>
    </xdr:from>
    <xdr:to>
      <xdr:col>24</xdr:col>
      <xdr:colOff>640095</xdr:colOff>
      <xdr:row>174</xdr:row>
      <xdr:rowOff>69714</xdr:rowOff>
    </xdr:to>
    <xdr:graphicFrame macro="">
      <xdr:nvGraphicFramePr>
        <xdr:cNvPr id="51162494" name="1 Gráfico">
          <a:extLst>
            <a:ext uri="{FF2B5EF4-FFF2-40B4-BE49-F238E27FC236}">
              <a16:creationId xmlns:a16="http://schemas.microsoft.com/office/drawing/2014/main" id="{00000000-0008-0000-0A00-00007EAD0C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24</xdr:col>
      <xdr:colOff>659396</xdr:colOff>
      <xdr:row>157</xdr:row>
      <xdr:rowOff>70272</xdr:rowOff>
    </xdr:from>
    <xdr:to>
      <xdr:col>34</xdr:col>
      <xdr:colOff>670579</xdr:colOff>
      <xdr:row>174</xdr:row>
      <xdr:rowOff>83880</xdr:rowOff>
    </xdr:to>
    <xdr:graphicFrame macro="">
      <xdr:nvGraphicFramePr>
        <xdr:cNvPr id="51162495" name="40 Gráfico">
          <a:extLst>
            <a:ext uri="{FF2B5EF4-FFF2-40B4-BE49-F238E27FC236}">
              <a16:creationId xmlns:a16="http://schemas.microsoft.com/office/drawing/2014/main" id="{00000000-0008-0000-0A00-00007FAD0C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0.88944</cdr:x>
      <cdr:y>0.83608</cdr:y>
    </cdr:from>
    <cdr:to>
      <cdr:x>1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8108950" y="5267325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CO"/>
        </a:p>
      </cdr:txBody>
    </cdr:sp>
  </cdr:relSizeAnchor>
  <cdr:relSizeAnchor xmlns:cdr="http://schemas.openxmlformats.org/drawingml/2006/chartDrawing">
    <cdr:from>
      <cdr:x>0.8925</cdr:x>
      <cdr:y>0.83608</cdr:y>
    </cdr:from>
    <cdr:to>
      <cdr:x>1</cdr:x>
      <cdr:y>1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8474075" y="48069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CO"/>
        </a:p>
      </cdr:txBody>
    </cdr:sp>
  </cdr:relSizeAnchor>
  <cdr:relSizeAnchor xmlns:cdr="http://schemas.openxmlformats.org/drawingml/2006/chartDrawing">
    <cdr:from>
      <cdr:x>0.7948</cdr:x>
      <cdr:y>0.4008</cdr:y>
    </cdr:from>
    <cdr:to>
      <cdr:x>0.96067</cdr:x>
      <cdr:y>0.6112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7378699" y="2340216"/>
          <a:ext cx="1539875" cy="12284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CO"/>
        </a:p>
      </cdr:txBody>
    </cdr:sp>
  </cdr:relSizeAnchor>
  <cdr:relSizeAnchor xmlns:cdr="http://schemas.openxmlformats.org/drawingml/2006/chartDrawing">
    <cdr:from>
      <cdr:x>0.81532</cdr:x>
      <cdr:y>0.46388</cdr:y>
    </cdr:from>
    <cdr:to>
      <cdr:x>0.9788</cdr:x>
      <cdr:y>0.70642</cdr:y>
    </cdr:to>
    <cdr:sp macro="" textlink="">
      <cdr:nvSpPr>
        <cdr:cNvPr id="6" name="5 CuadroTexto"/>
        <cdr:cNvSpPr txBox="1"/>
      </cdr:nvSpPr>
      <cdr:spPr>
        <a:xfrm xmlns:a="http://schemas.openxmlformats.org/drawingml/2006/main">
          <a:off x="7569200" y="2568574"/>
          <a:ext cx="1517650" cy="1343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CO"/>
        </a:p>
      </cdr:txBody>
    </cdr:sp>
  </cdr:relSizeAnchor>
  <cdr:relSizeAnchor xmlns:cdr="http://schemas.openxmlformats.org/drawingml/2006/chartDrawing">
    <cdr:from>
      <cdr:x>0.89398</cdr:x>
      <cdr:y>0.57855</cdr:y>
    </cdr:from>
    <cdr:to>
      <cdr:x>0.99248</cdr:x>
      <cdr:y>0.74369</cdr:y>
    </cdr:to>
    <cdr:sp macro="" textlink="">
      <cdr:nvSpPr>
        <cdr:cNvPr id="7" name="6 CuadroTexto"/>
        <cdr:cNvSpPr txBox="1"/>
      </cdr:nvSpPr>
      <cdr:spPr>
        <a:xfrm xmlns:a="http://schemas.openxmlformats.org/drawingml/2006/main">
          <a:off x="8299450" y="3203574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CO"/>
        </a:p>
      </cdr:txBody>
    </cdr:sp>
  </cdr:relSizeAnchor>
  <cdr:relSizeAnchor xmlns:cdr="http://schemas.openxmlformats.org/drawingml/2006/chartDrawing">
    <cdr:from>
      <cdr:x>0.85294</cdr:x>
      <cdr:y>0.75344</cdr:y>
    </cdr:from>
    <cdr:to>
      <cdr:x>0.95144</cdr:x>
      <cdr:y>0.91858</cdr:y>
    </cdr:to>
    <cdr:sp macro="" textlink="">
      <cdr:nvSpPr>
        <cdr:cNvPr id="10" name="9 CuadroTexto"/>
        <cdr:cNvSpPr txBox="1"/>
      </cdr:nvSpPr>
      <cdr:spPr>
        <a:xfrm xmlns:a="http://schemas.openxmlformats.org/drawingml/2006/main">
          <a:off x="7918450" y="4171949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CO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0.88944</cdr:x>
      <cdr:y>0.83608</cdr:y>
    </cdr:from>
    <cdr:to>
      <cdr:x>1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8108950" y="5267325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CO"/>
        </a:p>
      </cdr:txBody>
    </cdr:sp>
  </cdr:relSizeAnchor>
  <cdr:relSizeAnchor xmlns:cdr="http://schemas.openxmlformats.org/drawingml/2006/chartDrawing">
    <cdr:from>
      <cdr:x>0.8925</cdr:x>
      <cdr:y>0.83608</cdr:y>
    </cdr:from>
    <cdr:to>
      <cdr:x>1</cdr:x>
      <cdr:y>1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8474075" y="48069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CO"/>
        </a:p>
      </cdr:txBody>
    </cdr:sp>
  </cdr:relSizeAnchor>
  <cdr:relSizeAnchor xmlns:cdr="http://schemas.openxmlformats.org/drawingml/2006/chartDrawing">
    <cdr:from>
      <cdr:x>0.7948</cdr:x>
      <cdr:y>0.4008</cdr:y>
    </cdr:from>
    <cdr:to>
      <cdr:x>0.96067</cdr:x>
      <cdr:y>0.6112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7378699" y="2340216"/>
          <a:ext cx="1539875" cy="12284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CO"/>
        </a:p>
      </cdr:txBody>
    </cdr:sp>
  </cdr:relSizeAnchor>
  <cdr:relSizeAnchor xmlns:cdr="http://schemas.openxmlformats.org/drawingml/2006/chartDrawing">
    <cdr:from>
      <cdr:x>0.81532</cdr:x>
      <cdr:y>0.46388</cdr:y>
    </cdr:from>
    <cdr:to>
      <cdr:x>0.9788</cdr:x>
      <cdr:y>0.70642</cdr:y>
    </cdr:to>
    <cdr:sp macro="" textlink="">
      <cdr:nvSpPr>
        <cdr:cNvPr id="6" name="5 CuadroTexto"/>
        <cdr:cNvSpPr txBox="1"/>
      </cdr:nvSpPr>
      <cdr:spPr>
        <a:xfrm xmlns:a="http://schemas.openxmlformats.org/drawingml/2006/main">
          <a:off x="7569200" y="2568574"/>
          <a:ext cx="1517650" cy="1343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CO"/>
        </a:p>
      </cdr:txBody>
    </cdr:sp>
  </cdr:relSizeAnchor>
  <cdr:relSizeAnchor xmlns:cdr="http://schemas.openxmlformats.org/drawingml/2006/chartDrawing">
    <cdr:from>
      <cdr:x>0.89398</cdr:x>
      <cdr:y>0.57855</cdr:y>
    </cdr:from>
    <cdr:to>
      <cdr:x>0.99248</cdr:x>
      <cdr:y>0.74369</cdr:y>
    </cdr:to>
    <cdr:sp macro="" textlink="">
      <cdr:nvSpPr>
        <cdr:cNvPr id="7" name="6 CuadroTexto"/>
        <cdr:cNvSpPr txBox="1"/>
      </cdr:nvSpPr>
      <cdr:spPr>
        <a:xfrm xmlns:a="http://schemas.openxmlformats.org/drawingml/2006/main">
          <a:off x="8299450" y="3203574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CO"/>
        </a:p>
      </cdr:txBody>
    </cdr:sp>
  </cdr:relSizeAnchor>
  <cdr:relSizeAnchor xmlns:cdr="http://schemas.openxmlformats.org/drawingml/2006/chartDrawing">
    <cdr:from>
      <cdr:x>0.85294</cdr:x>
      <cdr:y>0.75344</cdr:y>
    </cdr:from>
    <cdr:to>
      <cdr:x>0.95144</cdr:x>
      <cdr:y>0.91858</cdr:y>
    </cdr:to>
    <cdr:sp macro="" textlink="">
      <cdr:nvSpPr>
        <cdr:cNvPr id="10" name="9 CuadroTexto"/>
        <cdr:cNvSpPr txBox="1"/>
      </cdr:nvSpPr>
      <cdr:spPr>
        <a:xfrm xmlns:a="http://schemas.openxmlformats.org/drawingml/2006/main">
          <a:off x="7918450" y="4171949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CO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0.88944</cdr:x>
      <cdr:y>0.83608</cdr:y>
    </cdr:from>
    <cdr:to>
      <cdr:x>1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8108950" y="5267325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CO"/>
        </a:p>
      </cdr:txBody>
    </cdr:sp>
  </cdr:relSizeAnchor>
  <cdr:relSizeAnchor xmlns:cdr="http://schemas.openxmlformats.org/drawingml/2006/chartDrawing">
    <cdr:from>
      <cdr:x>0.8925</cdr:x>
      <cdr:y>0.83608</cdr:y>
    </cdr:from>
    <cdr:to>
      <cdr:x>1</cdr:x>
      <cdr:y>1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8474075" y="48069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CO"/>
        </a:p>
      </cdr:txBody>
    </cdr:sp>
  </cdr:relSizeAnchor>
  <cdr:relSizeAnchor xmlns:cdr="http://schemas.openxmlformats.org/drawingml/2006/chartDrawing">
    <cdr:from>
      <cdr:x>0.7948</cdr:x>
      <cdr:y>0.4008</cdr:y>
    </cdr:from>
    <cdr:to>
      <cdr:x>0.96067</cdr:x>
      <cdr:y>0.6112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7378699" y="2340216"/>
          <a:ext cx="1539875" cy="12284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CO"/>
        </a:p>
      </cdr:txBody>
    </cdr:sp>
  </cdr:relSizeAnchor>
  <cdr:relSizeAnchor xmlns:cdr="http://schemas.openxmlformats.org/drawingml/2006/chartDrawing">
    <cdr:from>
      <cdr:x>0.81532</cdr:x>
      <cdr:y>0.46388</cdr:y>
    </cdr:from>
    <cdr:to>
      <cdr:x>0.9788</cdr:x>
      <cdr:y>0.70642</cdr:y>
    </cdr:to>
    <cdr:sp macro="" textlink="">
      <cdr:nvSpPr>
        <cdr:cNvPr id="6" name="5 CuadroTexto"/>
        <cdr:cNvSpPr txBox="1"/>
      </cdr:nvSpPr>
      <cdr:spPr>
        <a:xfrm xmlns:a="http://schemas.openxmlformats.org/drawingml/2006/main">
          <a:off x="7569200" y="2568574"/>
          <a:ext cx="1517650" cy="1343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CO"/>
        </a:p>
      </cdr:txBody>
    </cdr:sp>
  </cdr:relSizeAnchor>
  <cdr:relSizeAnchor xmlns:cdr="http://schemas.openxmlformats.org/drawingml/2006/chartDrawing">
    <cdr:from>
      <cdr:x>0.89398</cdr:x>
      <cdr:y>0.57855</cdr:y>
    </cdr:from>
    <cdr:to>
      <cdr:x>0.99248</cdr:x>
      <cdr:y>0.74369</cdr:y>
    </cdr:to>
    <cdr:sp macro="" textlink="">
      <cdr:nvSpPr>
        <cdr:cNvPr id="7" name="6 CuadroTexto"/>
        <cdr:cNvSpPr txBox="1"/>
      </cdr:nvSpPr>
      <cdr:spPr>
        <a:xfrm xmlns:a="http://schemas.openxmlformats.org/drawingml/2006/main">
          <a:off x="8299450" y="3203574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CO"/>
        </a:p>
      </cdr:txBody>
    </cdr:sp>
  </cdr:relSizeAnchor>
  <cdr:relSizeAnchor xmlns:cdr="http://schemas.openxmlformats.org/drawingml/2006/chartDrawing">
    <cdr:from>
      <cdr:x>0.85294</cdr:x>
      <cdr:y>0.75344</cdr:y>
    </cdr:from>
    <cdr:to>
      <cdr:x>0.95144</cdr:x>
      <cdr:y>0.91858</cdr:y>
    </cdr:to>
    <cdr:sp macro="" textlink="">
      <cdr:nvSpPr>
        <cdr:cNvPr id="10" name="9 CuadroTexto"/>
        <cdr:cNvSpPr txBox="1"/>
      </cdr:nvSpPr>
      <cdr:spPr>
        <a:xfrm xmlns:a="http://schemas.openxmlformats.org/drawingml/2006/main">
          <a:off x="7918450" y="4171949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CO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0.88944</cdr:x>
      <cdr:y>0.83608</cdr:y>
    </cdr:from>
    <cdr:to>
      <cdr:x>1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8108950" y="5267325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CO"/>
        </a:p>
      </cdr:txBody>
    </cdr:sp>
  </cdr:relSizeAnchor>
  <cdr:relSizeAnchor xmlns:cdr="http://schemas.openxmlformats.org/drawingml/2006/chartDrawing">
    <cdr:from>
      <cdr:x>0.8925</cdr:x>
      <cdr:y>0.83608</cdr:y>
    </cdr:from>
    <cdr:to>
      <cdr:x>1</cdr:x>
      <cdr:y>1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8474075" y="48069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CO"/>
        </a:p>
      </cdr:txBody>
    </cdr:sp>
  </cdr:relSizeAnchor>
  <cdr:relSizeAnchor xmlns:cdr="http://schemas.openxmlformats.org/drawingml/2006/chartDrawing">
    <cdr:from>
      <cdr:x>0.7948</cdr:x>
      <cdr:y>0.4008</cdr:y>
    </cdr:from>
    <cdr:to>
      <cdr:x>0.96067</cdr:x>
      <cdr:y>0.6112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7378699" y="2340216"/>
          <a:ext cx="1539875" cy="12284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CO"/>
        </a:p>
      </cdr:txBody>
    </cdr:sp>
  </cdr:relSizeAnchor>
  <cdr:relSizeAnchor xmlns:cdr="http://schemas.openxmlformats.org/drawingml/2006/chartDrawing">
    <cdr:from>
      <cdr:x>0.81532</cdr:x>
      <cdr:y>0.46388</cdr:y>
    </cdr:from>
    <cdr:to>
      <cdr:x>0.9788</cdr:x>
      <cdr:y>0.70642</cdr:y>
    </cdr:to>
    <cdr:sp macro="" textlink="">
      <cdr:nvSpPr>
        <cdr:cNvPr id="6" name="5 CuadroTexto"/>
        <cdr:cNvSpPr txBox="1"/>
      </cdr:nvSpPr>
      <cdr:spPr>
        <a:xfrm xmlns:a="http://schemas.openxmlformats.org/drawingml/2006/main">
          <a:off x="7569200" y="2568574"/>
          <a:ext cx="1517650" cy="1343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CO"/>
        </a:p>
      </cdr:txBody>
    </cdr:sp>
  </cdr:relSizeAnchor>
  <cdr:relSizeAnchor xmlns:cdr="http://schemas.openxmlformats.org/drawingml/2006/chartDrawing">
    <cdr:from>
      <cdr:x>0.89398</cdr:x>
      <cdr:y>0.57855</cdr:y>
    </cdr:from>
    <cdr:to>
      <cdr:x>0.99248</cdr:x>
      <cdr:y>0.74369</cdr:y>
    </cdr:to>
    <cdr:sp macro="" textlink="">
      <cdr:nvSpPr>
        <cdr:cNvPr id="7" name="6 CuadroTexto"/>
        <cdr:cNvSpPr txBox="1"/>
      </cdr:nvSpPr>
      <cdr:spPr>
        <a:xfrm xmlns:a="http://schemas.openxmlformats.org/drawingml/2006/main">
          <a:off x="8299450" y="3203574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CO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0.88944</cdr:x>
      <cdr:y>0.83608</cdr:y>
    </cdr:from>
    <cdr:to>
      <cdr:x>1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8108950" y="5267325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CO"/>
        </a:p>
      </cdr:txBody>
    </cdr:sp>
  </cdr:relSizeAnchor>
  <cdr:relSizeAnchor xmlns:cdr="http://schemas.openxmlformats.org/drawingml/2006/chartDrawing">
    <cdr:from>
      <cdr:x>0.8925</cdr:x>
      <cdr:y>0.83608</cdr:y>
    </cdr:from>
    <cdr:to>
      <cdr:x>1</cdr:x>
      <cdr:y>1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8474075" y="48069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CO"/>
        </a:p>
      </cdr:txBody>
    </cdr:sp>
  </cdr:relSizeAnchor>
  <cdr:relSizeAnchor xmlns:cdr="http://schemas.openxmlformats.org/drawingml/2006/chartDrawing">
    <cdr:from>
      <cdr:x>0.7948</cdr:x>
      <cdr:y>0.4008</cdr:y>
    </cdr:from>
    <cdr:to>
      <cdr:x>0.96067</cdr:x>
      <cdr:y>0.6112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7378699" y="2340216"/>
          <a:ext cx="1539875" cy="12284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CO"/>
        </a:p>
      </cdr:txBody>
    </cdr:sp>
  </cdr:relSizeAnchor>
  <cdr:relSizeAnchor xmlns:cdr="http://schemas.openxmlformats.org/drawingml/2006/chartDrawing">
    <cdr:from>
      <cdr:x>0.81532</cdr:x>
      <cdr:y>0.46388</cdr:y>
    </cdr:from>
    <cdr:to>
      <cdr:x>0.9788</cdr:x>
      <cdr:y>0.70642</cdr:y>
    </cdr:to>
    <cdr:sp macro="" textlink="">
      <cdr:nvSpPr>
        <cdr:cNvPr id="6" name="5 CuadroTexto"/>
        <cdr:cNvSpPr txBox="1"/>
      </cdr:nvSpPr>
      <cdr:spPr>
        <a:xfrm xmlns:a="http://schemas.openxmlformats.org/drawingml/2006/main">
          <a:off x="7569200" y="2568574"/>
          <a:ext cx="1517650" cy="1343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CO"/>
        </a:p>
      </cdr:txBody>
    </cdr:sp>
  </cdr:relSizeAnchor>
  <cdr:relSizeAnchor xmlns:cdr="http://schemas.openxmlformats.org/drawingml/2006/chartDrawing">
    <cdr:from>
      <cdr:x>0.89398</cdr:x>
      <cdr:y>0.57855</cdr:y>
    </cdr:from>
    <cdr:to>
      <cdr:x>0.99248</cdr:x>
      <cdr:y>0.74369</cdr:y>
    </cdr:to>
    <cdr:sp macro="" textlink="">
      <cdr:nvSpPr>
        <cdr:cNvPr id="7" name="6 CuadroTexto"/>
        <cdr:cNvSpPr txBox="1"/>
      </cdr:nvSpPr>
      <cdr:spPr>
        <a:xfrm xmlns:a="http://schemas.openxmlformats.org/drawingml/2006/main">
          <a:off x="8299450" y="3203574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CO"/>
        </a:p>
      </cdr:txBody>
    </cdr:sp>
  </cdr:relSizeAnchor>
  <cdr:relSizeAnchor xmlns:cdr="http://schemas.openxmlformats.org/drawingml/2006/chartDrawing">
    <cdr:from>
      <cdr:x>0.85294</cdr:x>
      <cdr:y>0.75344</cdr:y>
    </cdr:from>
    <cdr:to>
      <cdr:x>0.95144</cdr:x>
      <cdr:y>0.91858</cdr:y>
    </cdr:to>
    <cdr:sp macro="" textlink="">
      <cdr:nvSpPr>
        <cdr:cNvPr id="10" name="9 CuadroTexto"/>
        <cdr:cNvSpPr txBox="1"/>
      </cdr:nvSpPr>
      <cdr:spPr>
        <a:xfrm xmlns:a="http://schemas.openxmlformats.org/drawingml/2006/main">
          <a:off x="7918450" y="4171949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CO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0.88944</cdr:x>
      <cdr:y>0.83608</cdr:y>
    </cdr:from>
    <cdr:to>
      <cdr:x>1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8108950" y="5267325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CO"/>
        </a:p>
      </cdr:txBody>
    </cdr:sp>
  </cdr:relSizeAnchor>
  <cdr:relSizeAnchor xmlns:cdr="http://schemas.openxmlformats.org/drawingml/2006/chartDrawing">
    <cdr:from>
      <cdr:x>0.8925</cdr:x>
      <cdr:y>0.83608</cdr:y>
    </cdr:from>
    <cdr:to>
      <cdr:x>1</cdr:x>
      <cdr:y>1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8474075" y="48069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CO"/>
        </a:p>
      </cdr:txBody>
    </cdr:sp>
  </cdr:relSizeAnchor>
  <cdr:relSizeAnchor xmlns:cdr="http://schemas.openxmlformats.org/drawingml/2006/chartDrawing">
    <cdr:from>
      <cdr:x>0.7948</cdr:x>
      <cdr:y>0.4008</cdr:y>
    </cdr:from>
    <cdr:to>
      <cdr:x>0.96067</cdr:x>
      <cdr:y>0.6112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7378699" y="2340216"/>
          <a:ext cx="1539875" cy="12284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CO"/>
        </a:p>
      </cdr:txBody>
    </cdr:sp>
  </cdr:relSizeAnchor>
  <cdr:relSizeAnchor xmlns:cdr="http://schemas.openxmlformats.org/drawingml/2006/chartDrawing">
    <cdr:from>
      <cdr:x>0.81532</cdr:x>
      <cdr:y>0.46388</cdr:y>
    </cdr:from>
    <cdr:to>
      <cdr:x>0.9788</cdr:x>
      <cdr:y>0.70642</cdr:y>
    </cdr:to>
    <cdr:sp macro="" textlink="">
      <cdr:nvSpPr>
        <cdr:cNvPr id="6" name="5 CuadroTexto"/>
        <cdr:cNvSpPr txBox="1"/>
      </cdr:nvSpPr>
      <cdr:spPr>
        <a:xfrm xmlns:a="http://schemas.openxmlformats.org/drawingml/2006/main">
          <a:off x="7569200" y="2568574"/>
          <a:ext cx="1517650" cy="1343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CO"/>
        </a:p>
      </cdr:txBody>
    </cdr:sp>
  </cdr:relSizeAnchor>
  <cdr:relSizeAnchor xmlns:cdr="http://schemas.openxmlformats.org/drawingml/2006/chartDrawing">
    <cdr:from>
      <cdr:x>0.89398</cdr:x>
      <cdr:y>0.57855</cdr:y>
    </cdr:from>
    <cdr:to>
      <cdr:x>0.99248</cdr:x>
      <cdr:y>0.74369</cdr:y>
    </cdr:to>
    <cdr:sp macro="" textlink="">
      <cdr:nvSpPr>
        <cdr:cNvPr id="7" name="6 CuadroTexto"/>
        <cdr:cNvSpPr txBox="1"/>
      </cdr:nvSpPr>
      <cdr:spPr>
        <a:xfrm xmlns:a="http://schemas.openxmlformats.org/drawingml/2006/main">
          <a:off x="8299450" y="3203574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CO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0.88944</cdr:x>
      <cdr:y>0.83608</cdr:y>
    </cdr:from>
    <cdr:to>
      <cdr:x>1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8108950" y="5267325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CO"/>
        </a:p>
      </cdr:txBody>
    </cdr:sp>
  </cdr:relSizeAnchor>
  <cdr:relSizeAnchor xmlns:cdr="http://schemas.openxmlformats.org/drawingml/2006/chartDrawing">
    <cdr:from>
      <cdr:x>0.8925</cdr:x>
      <cdr:y>0.83608</cdr:y>
    </cdr:from>
    <cdr:to>
      <cdr:x>1</cdr:x>
      <cdr:y>1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8474075" y="48069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CO"/>
        </a:p>
      </cdr:txBody>
    </cdr:sp>
  </cdr:relSizeAnchor>
  <cdr:relSizeAnchor xmlns:cdr="http://schemas.openxmlformats.org/drawingml/2006/chartDrawing">
    <cdr:from>
      <cdr:x>0.7948</cdr:x>
      <cdr:y>0.4008</cdr:y>
    </cdr:from>
    <cdr:to>
      <cdr:x>0.96067</cdr:x>
      <cdr:y>0.6112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7378699" y="2340216"/>
          <a:ext cx="1539875" cy="12284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CO"/>
        </a:p>
      </cdr:txBody>
    </cdr:sp>
  </cdr:relSizeAnchor>
  <cdr:relSizeAnchor xmlns:cdr="http://schemas.openxmlformats.org/drawingml/2006/chartDrawing">
    <cdr:from>
      <cdr:x>0.81532</cdr:x>
      <cdr:y>0.46388</cdr:y>
    </cdr:from>
    <cdr:to>
      <cdr:x>0.9788</cdr:x>
      <cdr:y>0.70642</cdr:y>
    </cdr:to>
    <cdr:sp macro="" textlink="">
      <cdr:nvSpPr>
        <cdr:cNvPr id="6" name="5 CuadroTexto"/>
        <cdr:cNvSpPr txBox="1"/>
      </cdr:nvSpPr>
      <cdr:spPr>
        <a:xfrm xmlns:a="http://schemas.openxmlformats.org/drawingml/2006/main">
          <a:off x="7569200" y="2568574"/>
          <a:ext cx="1517650" cy="1343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CO"/>
        </a:p>
      </cdr:txBody>
    </cdr:sp>
  </cdr:relSizeAnchor>
  <cdr:relSizeAnchor xmlns:cdr="http://schemas.openxmlformats.org/drawingml/2006/chartDrawing">
    <cdr:from>
      <cdr:x>0.89398</cdr:x>
      <cdr:y>0.57855</cdr:y>
    </cdr:from>
    <cdr:to>
      <cdr:x>0.99248</cdr:x>
      <cdr:y>0.74369</cdr:y>
    </cdr:to>
    <cdr:sp macro="" textlink="">
      <cdr:nvSpPr>
        <cdr:cNvPr id="7" name="6 CuadroTexto"/>
        <cdr:cNvSpPr txBox="1"/>
      </cdr:nvSpPr>
      <cdr:spPr>
        <a:xfrm xmlns:a="http://schemas.openxmlformats.org/drawingml/2006/main">
          <a:off x="8299450" y="3203574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CO"/>
        </a:p>
      </cdr:txBody>
    </cdr:sp>
  </cdr:relSizeAnchor>
  <cdr:relSizeAnchor xmlns:cdr="http://schemas.openxmlformats.org/drawingml/2006/chartDrawing">
    <cdr:from>
      <cdr:x>0.85294</cdr:x>
      <cdr:y>0.75344</cdr:y>
    </cdr:from>
    <cdr:to>
      <cdr:x>0.95144</cdr:x>
      <cdr:y>0.91858</cdr:y>
    </cdr:to>
    <cdr:sp macro="" textlink="">
      <cdr:nvSpPr>
        <cdr:cNvPr id="10" name="9 CuadroTexto"/>
        <cdr:cNvSpPr txBox="1"/>
      </cdr:nvSpPr>
      <cdr:spPr>
        <a:xfrm xmlns:a="http://schemas.openxmlformats.org/drawingml/2006/main">
          <a:off x="7918450" y="4171949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CO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0.88944</cdr:x>
      <cdr:y>0.83608</cdr:y>
    </cdr:from>
    <cdr:to>
      <cdr:x>1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8108950" y="5267325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CO"/>
        </a:p>
      </cdr:txBody>
    </cdr:sp>
  </cdr:relSizeAnchor>
  <cdr:relSizeAnchor xmlns:cdr="http://schemas.openxmlformats.org/drawingml/2006/chartDrawing">
    <cdr:from>
      <cdr:x>0.8925</cdr:x>
      <cdr:y>0.83608</cdr:y>
    </cdr:from>
    <cdr:to>
      <cdr:x>1</cdr:x>
      <cdr:y>1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8474075" y="48069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CO"/>
        </a:p>
      </cdr:txBody>
    </cdr:sp>
  </cdr:relSizeAnchor>
  <cdr:relSizeAnchor xmlns:cdr="http://schemas.openxmlformats.org/drawingml/2006/chartDrawing">
    <cdr:from>
      <cdr:x>0.7948</cdr:x>
      <cdr:y>0.4008</cdr:y>
    </cdr:from>
    <cdr:to>
      <cdr:x>0.96067</cdr:x>
      <cdr:y>0.6112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7378699" y="2340216"/>
          <a:ext cx="1539875" cy="12284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CO"/>
        </a:p>
      </cdr:txBody>
    </cdr:sp>
  </cdr:relSizeAnchor>
  <cdr:relSizeAnchor xmlns:cdr="http://schemas.openxmlformats.org/drawingml/2006/chartDrawing">
    <cdr:from>
      <cdr:x>0.81532</cdr:x>
      <cdr:y>0.46388</cdr:y>
    </cdr:from>
    <cdr:to>
      <cdr:x>0.9788</cdr:x>
      <cdr:y>0.70642</cdr:y>
    </cdr:to>
    <cdr:sp macro="" textlink="">
      <cdr:nvSpPr>
        <cdr:cNvPr id="6" name="5 CuadroTexto"/>
        <cdr:cNvSpPr txBox="1"/>
      </cdr:nvSpPr>
      <cdr:spPr>
        <a:xfrm xmlns:a="http://schemas.openxmlformats.org/drawingml/2006/main">
          <a:off x="7569200" y="2568574"/>
          <a:ext cx="1517650" cy="1343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CO"/>
        </a:p>
      </cdr:txBody>
    </cdr:sp>
  </cdr:relSizeAnchor>
  <cdr:relSizeAnchor xmlns:cdr="http://schemas.openxmlformats.org/drawingml/2006/chartDrawing">
    <cdr:from>
      <cdr:x>0.89398</cdr:x>
      <cdr:y>0.57855</cdr:y>
    </cdr:from>
    <cdr:to>
      <cdr:x>0.99248</cdr:x>
      <cdr:y>0.74369</cdr:y>
    </cdr:to>
    <cdr:sp macro="" textlink="">
      <cdr:nvSpPr>
        <cdr:cNvPr id="7" name="6 CuadroTexto"/>
        <cdr:cNvSpPr txBox="1"/>
      </cdr:nvSpPr>
      <cdr:spPr>
        <a:xfrm xmlns:a="http://schemas.openxmlformats.org/drawingml/2006/main">
          <a:off x="8299450" y="3203574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CO"/>
        </a:p>
      </cdr:txBody>
    </cdr:sp>
  </cdr:relSizeAnchor>
  <cdr:relSizeAnchor xmlns:cdr="http://schemas.openxmlformats.org/drawingml/2006/chartDrawing">
    <cdr:from>
      <cdr:x>0.85294</cdr:x>
      <cdr:y>0.75344</cdr:y>
    </cdr:from>
    <cdr:to>
      <cdr:x>0.95144</cdr:x>
      <cdr:y>0.91858</cdr:y>
    </cdr:to>
    <cdr:sp macro="" textlink="">
      <cdr:nvSpPr>
        <cdr:cNvPr id="10" name="9 CuadroTexto"/>
        <cdr:cNvSpPr txBox="1"/>
      </cdr:nvSpPr>
      <cdr:spPr>
        <a:xfrm xmlns:a="http://schemas.openxmlformats.org/drawingml/2006/main">
          <a:off x="7918450" y="4171949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CO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95249</xdr:rowOff>
    </xdr:from>
    <xdr:to>
      <xdr:col>0</xdr:col>
      <xdr:colOff>2451554</xdr:colOff>
      <xdr:row>6</xdr:row>
      <xdr:rowOff>76465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95249"/>
          <a:ext cx="2365375" cy="13714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0.88944</cdr:x>
      <cdr:y>0.83608</cdr:y>
    </cdr:from>
    <cdr:to>
      <cdr:x>1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8108950" y="5267325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CO"/>
        </a:p>
      </cdr:txBody>
    </cdr:sp>
  </cdr:relSizeAnchor>
  <cdr:relSizeAnchor xmlns:cdr="http://schemas.openxmlformats.org/drawingml/2006/chartDrawing">
    <cdr:from>
      <cdr:x>0.8925</cdr:x>
      <cdr:y>0.83608</cdr:y>
    </cdr:from>
    <cdr:to>
      <cdr:x>1</cdr:x>
      <cdr:y>1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8474075" y="48069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CO"/>
        </a:p>
      </cdr:txBody>
    </cdr:sp>
  </cdr:relSizeAnchor>
  <cdr:relSizeAnchor xmlns:cdr="http://schemas.openxmlformats.org/drawingml/2006/chartDrawing">
    <cdr:from>
      <cdr:x>0.7948</cdr:x>
      <cdr:y>0.4008</cdr:y>
    </cdr:from>
    <cdr:to>
      <cdr:x>0.96067</cdr:x>
      <cdr:y>0.6112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7378699" y="2340216"/>
          <a:ext cx="1539875" cy="12284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CO"/>
        </a:p>
      </cdr:txBody>
    </cdr:sp>
  </cdr:relSizeAnchor>
  <cdr:relSizeAnchor xmlns:cdr="http://schemas.openxmlformats.org/drawingml/2006/chartDrawing">
    <cdr:from>
      <cdr:x>0.81532</cdr:x>
      <cdr:y>0.46388</cdr:y>
    </cdr:from>
    <cdr:to>
      <cdr:x>0.9788</cdr:x>
      <cdr:y>0.70642</cdr:y>
    </cdr:to>
    <cdr:sp macro="" textlink="">
      <cdr:nvSpPr>
        <cdr:cNvPr id="6" name="5 CuadroTexto"/>
        <cdr:cNvSpPr txBox="1"/>
      </cdr:nvSpPr>
      <cdr:spPr>
        <a:xfrm xmlns:a="http://schemas.openxmlformats.org/drawingml/2006/main">
          <a:off x="7569200" y="2568574"/>
          <a:ext cx="1517650" cy="1343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CO"/>
        </a:p>
      </cdr:txBody>
    </cdr:sp>
  </cdr:relSizeAnchor>
  <cdr:relSizeAnchor xmlns:cdr="http://schemas.openxmlformats.org/drawingml/2006/chartDrawing">
    <cdr:from>
      <cdr:x>0.89398</cdr:x>
      <cdr:y>0.57855</cdr:y>
    </cdr:from>
    <cdr:to>
      <cdr:x>0.99248</cdr:x>
      <cdr:y>0.74369</cdr:y>
    </cdr:to>
    <cdr:sp macro="" textlink="">
      <cdr:nvSpPr>
        <cdr:cNvPr id="7" name="6 CuadroTexto"/>
        <cdr:cNvSpPr txBox="1"/>
      </cdr:nvSpPr>
      <cdr:spPr>
        <a:xfrm xmlns:a="http://schemas.openxmlformats.org/drawingml/2006/main">
          <a:off x="8299450" y="3203574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CO"/>
        </a:p>
      </cdr:txBody>
    </cdr:sp>
  </cdr:relSizeAnchor>
  <cdr:relSizeAnchor xmlns:cdr="http://schemas.openxmlformats.org/drawingml/2006/chartDrawing">
    <cdr:from>
      <cdr:x>0.85294</cdr:x>
      <cdr:y>0.75344</cdr:y>
    </cdr:from>
    <cdr:to>
      <cdr:x>0.95144</cdr:x>
      <cdr:y>0.91858</cdr:y>
    </cdr:to>
    <cdr:sp macro="" textlink="">
      <cdr:nvSpPr>
        <cdr:cNvPr id="10" name="9 CuadroTexto"/>
        <cdr:cNvSpPr txBox="1"/>
      </cdr:nvSpPr>
      <cdr:spPr>
        <a:xfrm xmlns:a="http://schemas.openxmlformats.org/drawingml/2006/main">
          <a:off x="7918450" y="4171949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CO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0.88944</cdr:x>
      <cdr:y>0.83608</cdr:y>
    </cdr:from>
    <cdr:to>
      <cdr:x>1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8108950" y="5267325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CO"/>
        </a:p>
      </cdr:txBody>
    </cdr:sp>
  </cdr:relSizeAnchor>
  <cdr:relSizeAnchor xmlns:cdr="http://schemas.openxmlformats.org/drawingml/2006/chartDrawing">
    <cdr:from>
      <cdr:x>0.8925</cdr:x>
      <cdr:y>0.83608</cdr:y>
    </cdr:from>
    <cdr:to>
      <cdr:x>1</cdr:x>
      <cdr:y>1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8474075" y="48069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CO"/>
        </a:p>
      </cdr:txBody>
    </cdr:sp>
  </cdr:relSizeAnchor>
  <cdr:relSizeAnchor xmlns:cdr="http://schemas.openxmlformats.org/drawingml/2006/chartDrawing">
    <cdr:from>
      <cdr:x>0.7948</cdr:x>
      <cdr:y>0.4008</cdr:y>
    </cdr:from>
    <cdr:to>
      <cdr:x>0.96067</cdr:x>
      <cdr:y>0.6112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7378699" y="2340216"/>
          <a:ext cx="1539875" cy="12284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CO"/>
        </a:p>
      </cdr:txBody>
    </cdr:sp>
  </cdr:relSizeAnchor>
  <cdr:relSizeAnchor xmlns:cdr="http://schemas.openxmlformats.org/drawingml/2006/chartDrawing">
    <cdr:from>
      <cdr:x>0.81532</cdr:x>
      <cdr:y>0.46388</cdr:y>
    </cdr:from>
    <cdr:to>
      <cdr:x>0.9788</cdr:x>
      <cdr:y>0.70642</cdr:y>
    </cdr:to>
    <cdr:sp macro="" textlink="">
      <cdr:nvSpPr>
        <cdr:cNvPr id="6" name="5 CuadroTexto"/>
        <cdr:cNvSpPr txBox="1"/>
      </cdr:nvSpPr>
      <cdr:spPr>
        <a:xfrm xmlns:a="http://schemas.openxmlformats.org/drawingml/2006/main">
          <a:off x="7569200" y="2568574"/>
          <a:ext cx="1517650" cy="1343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CO"/>
        </a:p>
      </cdr:txBody>
    </cdr:sp>
  </cdr:relSizeAnchor>
  <cdr:relSizeAnchor xmlns:cdr="http://schemas.openxmlformats.org/drawingml/2006/chartDrawing">
    <cdr:from>
      <cdr:x>0.89398</cdr:x>
      <cdr:y>0.57855</cdr:y>
    </cdr:from>
    <cdr:to>
      <cdr:x>0.99248</cdr:x>
      <cdr:y>0.74369</cdr:y>
    </cdr:to>
    <cdr:sp macro="" textlink="">
      <cdr:nvSpPr>
        <cdr:cNvPr id="7" name="6 CuadroTexto"/>
        <cdr:cNvSpPr txBox="1"/>
      </cdr:nvSpPr>
      <cdr:spPr>
        <a:xfrm xmlns:a="http://schemas.openxmlformats.org/drawingml/2006/main">
          <a:off x="8299450" y="3203574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CO"/>
        </a:p>
      </cdr:txBody>
    </cdr:sp>
  </cdr:relSizeAnchor>
  <cdr:relSizeAnchor xmlns:cdr="http://schemas.openxmlformats.org/drawingml/2006/chartDrawing">
    <cdr:from>
      <cdr:x>0.85294</cdr:x>
      <cdr:y>0.75344</cdr:y>
    </cdr:from>
    <cdr:to>
      <cdr:x>0.95144</cdr:x>
      <cdr:y>0.91858</cdr:y>
    </cdr:to>
    <cdr:sp macro="" textlink="">
      <cdr:nvSpPr>
        <cdr:cNvPr id="10" name="9 CuadroTexto"/>
        <cdr:cNvSpPr txBox="1"/>
      </cdr:nvSpPr>
      <cdr:spPr>
        <a:xfrm xmlns:a="http://schemas.openxmlformats.org/drawingml/2006/main">
          <a:off x="7918450" y="4171949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CO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263525</xdr:colOff>
      <xdr:row>123</xdr:row>
      <xdr:rowOff>76200</xdr:rowOff>
    </xdr:from>
    <xdr:ext cx="184731" cy="264560"/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16856075" y="51473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CO"/>
        </a:p>
      </xdr:txBody>
    </xdr:sp>
    <xdr:clientData/>
  </xdr:oneCellAnchor>
  <xdr:twoCellAnchor editAs="oneCell">
    <xdr:from>
      <xdr:col>0</xdr:col>
      <xdr:colOff>81643</xdr:colOff>
      <xdr:row>0</xdr:row>
      <xdr:rowOff>0</xdr:rowOff>
    </xdr:from>
    <xdr:to>
      <xdr:col>0</xdr:col>
      <xdr:colOff>2490107</xdr:colOff>
      <xdr:row>7</xdr:row>
      <xdr:rowOff>6488</xdr:rowOff>
    </xdr:to>
    <xdr:pic>
      <xdr:nvPicPr>
        <xdr:cNvPr id="4" name="2 Imagen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43" y="0"/>
          <a:ext cx="2408464" cy="14080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263525</xdr:colOff>
      <xdr:row>123</xdr:row>
      <xdr:rowOff>76200</xdr:rowOff>
    </xdr:from>
    <xdr:ext cx="184731" cy="264560"/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376400" y="5751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CO"/>
        </a:p>
      </xdr:txBody>
    </xdr:sp>
    <xdr:clientData/>
  </xdr:oneCellAnchor>
  <xdr:twoCellAnchor editAs="oneCell">
    <xdr:from>
      <xdr:col>0</xdr:col>
      <xdr:colOff>1</xdr:colOff>
      <xdr:row>0</xdr:row>
      <xdr:rowOff>1</xdr:rowOff>
    </xdr:from>
    <xdr:to>
      <xdr:col>0</xdr:col>
      <xdr:colOff>2238375</xdr:colOff>
      <xdr:row>6</xdr:row>
      <xdr:rowOff>26097</xdr:rowOff>
    </xdr:to>
    <xdr:pic>
      <xdr:nvPicPr>
        <xdr:cNvPr id="5" name="2 Imagen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"/>
          <a:ext cx="2238374" cy="1409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109763</xdr:colOff>
      <xdr:row>0</xdr:row>
      <xdr:rowOff>82551</xdr:rowOff>
    </xdr:from>
    <xdr:to>
      <xdr:col>0</xdr:col>
      <xdr:colOff>2329089</xdr:colOff>
      <xdr:row>6</xdr:row>
      <xdr:rowOff>32952</xdr:rowOff>
    </xdr:to>
    <xdr:pic>
      <xdr:nvPicPr>
        <xdr:cNvPr id="48815231" name="2 Imagen">
          <a:extLst>
            <a:ext uri="{FF2B5EF4-FFF2-40B4-BE49-F238E27FC236}">
              <a16:creationId xmlns:a16="http://schemas.microsoft.com/office/drawing/2014/main" id="{00000000-0008-0000-0600-00007FDCE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763" y="82551"/>
          <a:ext cx="2219326" cy="1365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95252</xdr:colOff>
      <xdr:row>0</xdr:row>
      <xdr:rowOff>37193</xdr:rowOff>
    </xdr:from>
    <xdr:to>
      <xdr:col>1</xdr:col>
      <xdr:colOff>30385</xdr:colOff>
      <xdr:row>6</xdr:row>
      <xdr:rowOff>40821</xdr:rowOff>
    </xdr:to>
    <xdr:pic>
      <xdr:nvPicPr>
        <xdr:cNvPr id="48813183" name="2 Imagen">
          <a:extLst>
            <a:ext uri="{FF2B5EF4-FFF2-40B4-BE49-F238E27FC236}">
              <a16:creationId xmlns:a16="http://schemas.microsoft.com/office/drawing/2014/main" id="{00000000-0008-0000-0400-00007FD4E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2" y="37193"/>
          <a:ext cx="2289169" cy="14051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40822</xdr:rowOff>
    </xdr:from>
    <xdr:to>
      <xdr:col>0</xdr:col>
      <xdr:colOff>2354036</xdr:colOff>
      <xdr:row>6</xdr:row>
      <xdr:rowOff>53806</xdr:rowOff>
    </xdr:to>
    <xdr:pic>
      <xdr:nvPicPr>
        <xdr:cNvPr id="48817409" name="3 Imagen">
          <a:extLst>
            <a:ext uri="{FF2B5EF4-FFF2-40B4-BE49-F238E27FC236}">
              <a16:creationId xmlns:a16="http://schemas.microsoft.com/office/drawing/2014/main" id="{00000000-0008-0000-0800-000001E5E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822"/>
          <a:ext cx="2354036" cy="13736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68036</xdr:colOff>
      <xdr:row>0</xdr:row>
      <xdr:rowOff>0</xdr:rowOff>
    </xdr:from>
    <xdr:to>
      <xdr:col>0</xdr:col>
      <xdr:colOff>2245179</xdr:colOff>
      <xdr:row>5</xdr:row>
      <xdr:rowOff>185733</xdr:rowOff>
    </xdr:to>
    <xdr:pic>
      <xdr:nvPicPr>
        <xdr:cNvPr id="4" name="2 Imagen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36" y="0"/>
          <a:ext cx="2177143" cy="13151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54428</xdr:colOff>
      <xdr:row>0</xdr:row>
      <xdr:rowOff>66676</xdr:rowOff>
    </xdr:from>
    <xdr:to>
      <xdr:col>0</xdr:col>
      <xdr:colOff>2232266</xdr:colOff>
      <xdr:row>5</xdr:row>
      <xdr:rowOff>163287</xdr:rowOff>
    </xdr:to>
    <xdr:pic>
      <xdr:nvPicPr>
        <xdr:cNvPr id="48816258" name="2 Imagen">
          <a:extLst>
            <a:ext uri="{FF2B5EF4-FFF2-40B4-BE49-F238E27FC236}">
              <a16:creationId xmlns:a16="http://schemas.microsoft.com/office/drawing/2014/main" id="{00000000-0008-0000-0700-000082E0E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28" y="66676"/>
          <a:ext cx="2177838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VALERIA PARRA OSPINA" id="{B1C0DAFB-30CE-46B0-9346-F41D60352D65}" userId="S::valeria.parra@udea.edu.co::4c1d5677-b7e0-43eb-99bb-867a5bb8141c" providerId="AD"/>
  <person displayName="SARITA GARCES ZAPATA" id="{5129A5FA-5D6D-426B-9933-8A0791EA4BEB}" userId="S::sarita.garcesz@udea.edu.co::b85987f1-a106-4516-872b-9fbcbfe4f234" providerId="AD"/>
</personList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B47" dT="2024-02-16T00:52:41.04" personId="{B1C0DAFB-30CE-46B0-9346-F41D60352D65}" id="{F4FB36BC-F64B-4697-B96B-E8919453DB94}">
    <text>Se corrigió el nombre de la vereda, antes estaba Vereda La Cuesta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D90" dT="2024-02-14T20:01:50.35" personId="{B1C0DAFB-30CE-46B0-9346-F41D60352D65}" id="{7EF2C515-2CA3-4CF3-A5FA-D89DB5D8C5D8}">
    <text xml:space="preserve">En informe S01 no registra suscriptores
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A193" dT="2024-03-18T15:24:22.96" personId="{5129A5FA-5D6D-426B-9933-8A0791EA4BEB}" id="{C5456A6F-CF15-43EB-A7E0-9AB5752A861B}">
    <text>NOTA: EN EL PRIMER SEMESTRE NO SE TOMÓ MUESTRA EN NINGUN ACUEDUCTO Y EN EL SEGUNDO SEMESTRE SOLO FUE POSIBLE REALIZAR LA VISITA Y TOMAR MUESTRA DE DOS ACUEDUCTOS, YA QUE FUE DIFICIL CONCERTAR CON LOS ENCARGADOS DE LOS SISTEMAS POR ENCONTRARSE EN COSECHA</text>
  </threadedComment>
  <threadedComment ref="A309" dT="2024-03-18T16:52:06.66" personId="{5129A5FA-5D6D-426B-9933-8A0791EA4BEB}" id="{F857AEB5-AF12-4C12-8F49-6C5DDAB35824}">
    <text>NOTA: EL FUNCIONARIO ESTUVO INCAPACITADO DESDE EL 25/08/2023 HASTA EL 02/02/2024</text>
  </threadedComment>
</ThreadedComments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omments" Target="../comments1.xml"/><Relationship Id="rId3" Type="http://schemas.openxmlformats.org/officeDocument/2006/relationships/printerSettings" Target="../printerSettings/printerSettings3.bin"/><Relationship Id="rId7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5.bin"/><Relationship Id="rId10" Type="http://schemas.microsoft.com/office/2017/10/relationships/threadedComment" Target="../threadedComments/threadedComment1.xml"/><Relationship Id="rId4" Type="http://schemas.openxmlformats.org/officeDocument/2006/relationships/printerSettings" Target="../printerSettings/printerSettings4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comments" Target="../comments10.xml"/><Relationship Id="rId3" Type="http://schemas.openxmlformats.org/officeDocument/2006/relationships/printerSettings" Target="../printerSettings/printerSettings48.bin"/><Relationship Id="rId7" Type="http://schemas.openxmlformats.org/officeDocument/2006/relationships/vmlDrawing" Target="../drawings/vmlDrawing10.vml"/><Relationship Id="rId2" Type="http://schemas.openxmlformats.org/officeDocument/2006/relationships/printerSettings" Target="../printerSettings/printerSettings47.bin"/><Relationship Id="rId1" Type="http://schemas.openxmlformats.org/officeDocument/2006/relationships/printerSettings" Target="../printerSettings/printerSettings46.bin"/><Relationship Id="rId6" Type="http://schemas.openxmlformats.org/officeDocument/2006/relationships/drawing" Target="../drawings/drawing10.xml"/><Relationship Id="rId5" Type="http://schemas.openxmlformats.org/officeDocument/2006/relationships/printerSettings" Target="../printerSettings/printerSettings50.bin"/><Relationship Id="rId4" Type="http://schemas.openxmlformats.org/officeDocument/2006/relationships/printerSettings" Target="../printerSettings/printerSettings49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comments" Target="../comments11.xml"/><Relationship Id="rId3" Type="http://schemas.openxmlformats.org/officeDocument/2006/relationships/printerSettings" Target="../printerSettings/printerSettings53.bin"/><Relationship Id="rId7" Type="http://schemas.openxmlformats.org/officeDocument/2006/relationships/vmlDrawing" Target="../drawings/vmlDrawing11.vml"/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Relationship Id="rId6" Type="http://schemas.openxmlformats.org/officeDocument/2006/relationships/drawing" Target="../drawings/drawing11.xml"/><Relationship Id="rId5" Type="http://schemas.openxmlformats.org/officeDocument/2006/relationships/printerSettings" Target="../printerSettings/printerSettings55.bin"/><Relationship Id="rId4" Type="http://schemas.openxmlformats.org/officeDocument/2006/relationships/printerSettings" Target="../printerSettings/printerSettings54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omments" Target="../comments2.xml"/><Relationship Id="rId3" Type="http://schemas.openxmlformats.org/officeDocument/2006/relationships/printerSettings" Target="../printerSettings/printerSettings8.bin"/><Relationship Id="rId7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Relationship Id="rId6" Type="http://schemas.openxmlformats.org/officeDocument/2006/relationships/drawing" Target="../drawings/drawing2.xml"/><Relationship Id="rId5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omments" Target="../comments3.xml"/><Relationship Id="rId3" Type="http://schemas.openxmlformats.org/officeDocument/2006/relationships/printerSettings" Target="../printerSettings/printerSettings13.bin"/><Relationship Id="rId7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Relationship Id="rId6" Type="http://schemas.openxmlformats.org/officeDocument/2006/relationships/drawing" Target="../drawings/drawing3.xml"/><Relationship Id="rId5" Type="http://schemas.openxmlformats.org/officeDocument/2006/relationships/printerSettings" Target="../printerSettings/printerSettings15.bin"/><Relationship Id="rId4" Type="http://schemas.openxmlformats.org/officeDocument/2006/relationships/printerSettings" Target="../printerSettings/printerSettings14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omments" Target="../comments4.xml"/><Relationship Id="rId3" Type="http://schemas.openxmlformats.org/officeDocument/2006/relationships/printerSettings" Target="../printerSettings/printerSettings18.bin"/><Relationship Id="rId7" Type="http://schemas.openxmlformats.org/officeDocument/2006/relationships/vmlDrawing" Target="../drawings/vmlDrawing4.vml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6" Type="http://schemas.openxmlformats.org/officeDocument/2006/relationships/drawing" Target="../drawings/drawing4.xml"/><Relationship Id="rId5" Type="http://schemas.openxmlformats.org/officeDocument/2006/relationships/printerSettings" Target="../printerSettings/printerSettings20.bin"/><Relationship Id="rId10" Type="http://schemas.microsoft.com/office/2017/10/relationships/threadedComment" Target="../threadedComments/threadedComment2.xml"/><Relationship Id="rId4" Type="http://schemas.openxmlformats.org/officeDocument/2006/relationships/printerSettings" Target="../printerSettings/printerSettings19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omments" Target="../comments5.xml"/><Relationship Id="rId3" Type="http://schemas.openxmlformats.org/officeDocument/2006/relationships/printerSettings" Target="../printerSettings/printerSettings23.bin"/><Relationship Id="rId7" Type="http://schemas.openxmlformats.org/officeDocument/2006/relationships/vmlDrawing" Target="../drawings/vmlDrawing5.vml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6" Type="http://schemas.openxmlformats.org/officeDocument/2006/relationships/drawing" Target="../drawings/drawing5.xml"/><Relationship Id="rId5" Type="http://schemas.openxmlformats.org/officeDocument/2006/relationships/printerSettings" Target="../printerSettings/printerSettings25.bin"/><Relationship Id="rId4" Type="http://schemas.openxmlformats.org/officeDocument/2006/relationships/printerSettings" Target="../printerSettings/printerSettings24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omments" Target="../comments6.xml"/><Relationship Id="rId3" Type="http://schemas.openxmlformats.org/officeDocument/2006/relationships/printerSettings" Target="../printerSettings/printerSettings28.bin"/><Relationship Id="rId7" Type="http://schemas.openxmlformats.org/officeDocument/2006/relationships/vmlDrawing" Target="../drawings/vmlDrawing6.vml"/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Relationship Id="rId6" Type="http://schemas.openxmlformats.org/officeDocument/2006/relationships/drawing" Target="../drawings/drawing6.xml"/><Relationship Id="rId5" Type="http://schemas.openxmlformats.org/officeDocument/2006/relationships/printerSettings" Target="../printerSettings/printerSettings30.bin"/><Relationship Id="rId10" Type="http://schemas.microsoft.com/office/2017/10/relationships/threadedComment" Target="../threadedComments/threadedComment3.xml"/><Relationship Id="rId4" Type="http://schemas.openxmlformats.org/officeDocument/2006/relationships/printerSettings" Target="../printerSettings/printerSettings29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omments" Target="../comments7.xml"/><Relationship Id="rId3" Type="http://schemas.openxmlformats.org/officeDocument/2006/relationships/printerSettings" Target="../printerSettings/printerSettings33.bin"/><Relationship Id="rId7" Type="http://schemas.openxmlformats.org/officeDocument/2006/relationships/vmlDrawing" Target="../drawings/vmlDrawing7.vml"/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Relationship Id="rId6" Type="http://schemas.openxmlformats.org/officeDocument/2006/relationships/drawing" Target="../drawings/drawing7.xml"/><Relationship Id="rId5" Type="http://schemas.openxmlformats.org/officeDocument/2006/relationships/printerSettings" Target="../printerSettings/printerSettings35.bin"/><Relationship Id="rId4" Type="http://schemas.openxmlformats.org/officeDocument/2006/relationships/printerSettings" Target="../printerSettings/printerSettings34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comments" Target="../comments8.xml"/><Relationship Id="rId3" Type="http://schemas.openxmlformats.org/officeDocument/2006/relationships/printerSettings" Target="../printerSettings/printerSettings38.bin"/><Relationship Id="rId7" Type="http://schemas.openxmlformats.org/officeDocument/2006/relationships/vmlDrawing" Target="../drawings/vmlDrawing8.vml"/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Relationship Id="rId6" Type="http://schemas.openxmlformats.org/officeDocument/2006/relationships/drawing" Target="../drawings/drawing8.xml"/><Relationship Id="rId5" Type="http://schemas.openxmlformats.org/officeDocument/2006/relationships/printerSettings" Target="../printerSettings/printerSettings40.bin"/><Relationship Id="rId4" Type="http://schemas.openxmlformats.org/officeDocument/2006/relationships/printerSettings" Target="../printerSettings/printerSettings39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comments" Target="../comments9.xml"/><Relationship Id="rId3" Type="http://schemas.openxmlformats.org/officeDocument/2006/relationships/printerSettings" Target="../printerSettings/printerSettings43.bin"/><Relationship Id="rId7" Type="http://schemas.openxmlformats.org/officeDocument/2006/relationships/vmlDrawing" Target="../drawings/vmlDrawing9.vml"/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Relationship Id="rId6" Type="http://schemas.openxmlformats.org/officeDocument/2006/relationships/drawing" Target="../drawings/drawing9.xml"/><Relationship Id="rId5" Type="http://schemas.openxmlformats.org/officeDocument/2006/relationships/printerSettings" Target="../printerSettings/printerSettings45.bin"/><Relationship Id="rId4" Type="http://schemas.openxmlformats.org/officeDocument/2006/relationships/printerSettings" Target="../printerSettings/printerSettings4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</sheetPr>
  <dimension ref="A1:W224"/>
  <sheetViews>
    <sheetView showGridLines="0" zoomScale="70" zoomScaleNormal="70" workbookViewId="0">
      <pane xSplit="3" ySplit="10" topLeftCell="D11" activePane="bottomRight" state="frozenSplit"/>
      <selection pane="topRight" activeCell="D1" sqref="D1"/>
      <selection pane="bottomLeft" activeCell="A11" sqref="A11"/>
      <selection pane="bottomRight" activeCell="A11" sqref="A11"/>
    </sheetView>
  </sheetViews>
  <sheetFormatPr baseColWidth="10" defaultColWidth="11.42578125" defaultRowHeight="36.75" customHeight="1" x14ac:dyDescent="0.2"/>
  <cols>
    <col min="1" max="1" width="44.140625" style="67" customWidth="1"/>
    <col min="2" max="2" width="42" style="9" customWidth="1"/>
    <col min="3" max="3" width="66.28515625" style="9" customWidth="1"/>
    <col min="4" max="4" width="24.85546875" style="40" customWidth="1"/>
    <col min="5" max="16" width="10.7109375" style="9" customWidth="1"/>
    <col min="17" max="17" width="14.42578125" style="9" customWidth="1"/>
    <col min="18" max="18" width="13.42578125" style="9" customWidth="1"/>
    <col min="19" max="19" width="42.42578125" style="9" bestFit="1" customWidth="1"/>
    <col min="20" max="20" width="9.85546875" style="9" customWidth="1"/>
    <col min="21" max="16384" width="11.42578125" style="9"/>
  </cols>
  <sheetData>
    <row r="1" spans="1:23" s="4" customFormat="1" ht="18" customHeight="1" x14ac:dyDescent="0.2">
      <c r="A1" s="45"/>
      <c r="B1" s="324" t="s">
        <v>0</v>
      </c>
      <c r="C1" s="324"/>
      <c r="D1" s="324"/>
      <c r="E1" s="273"/>
      <c r="F1" s="273"/>
      <c r="G1" s="273"/>
      <c r="H1" s="273"/>
      <c r="I1" s="273"/>
      <c r="J1" s="273"/>
      <c r="K1" s="273"/>
      <c r="L1" s="273"/>
      <c r="M1" s="273"/>
      <c r="N1" s="273"/>
      <c r="O1" s="273"/>
      <c r="P1" s="273"/>
      <c r="Q1" s="273"/>
      <c r="R1" s="129"/>
      <c r="S1" s="18" t="s">
        <v>1</v>
      </c>
      <c r="T1" s="3"/>
      <c r="V1" s="5"/>
      <c r="W1" s="5"/>
    </row>
    <row r="2" spans="1:23" s="6" customFormat="1" ht="18" customHeight="1" x14ac:dyDescent="0.2">
      <c r="A2" s="45"/>
      <c r="B2" s="324" t="s">
        <v>2</v>
      </c>
      <c r="C2" s="324"/>
      <c r="D2" s="324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7"/>
      <c r="S2" s="19" t="s">
        <v>3</v>
      </c>
      <c r="T2" s="3"/>
      <c r="V2" s="5"/>
      <c r="W2" s="5"/>
    </row>
    <row r="3" spans="1:23" s="4" customFormat="1" ht="18" customHeight="1" x14ac:dyDescent="0.2">
      <c r="A3" s="45"/>
      <c r="B3" s="339" t="s">
        <v>4</v>
      </c>
      <c r="C3" s="339"/>
      <c r="D3" s="339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38"/>
      <c r="S3" s="19" t="s">
        <v>5</v>
      </c>
      <c r="T3" s="3"/>
      <c r="V3" s="5"/>
      <c r="W3" s="5"/>
    </row>
    <row r="4" spans="1:23" s="4" customFormat="1" ht="18" customHeight="1" x14ac:dyDescent="0.25">
      <c r="A4" s="45"/>
      <c r="B4" s="24" t="s">
        <v>6</v>
      </c>
      <c r="C4" s="28"/>
      <c r="D4" s="28"/>
      <c r="E4"/>
      <c r="F4"/>
      <c r="G4"/>
      <c r="H4"/>
      <c r="I4"/>
      <c r="J4"/>
      <c r="K4"/>
      <c r="L4"/>
      <c r="M4"/>
      <c r="N4"/>
      <c r="O4"/>
      <c r="P4"/>
      <c r="Q4"/>
      <c r="R4" s="17"/>
      <c r="S4" s="19" t="s">
        <v>7</v>
      </c>
      <c r="T4" s="3"/>
      <c r="V4" s="5"/>
      <c r="W4" s="5"/>
    </row>
    <row r="5" spans="1:23" s="14" customFormat="1" ht="17.25" customHeight="1" x14ac:dyDescent="0.2">
      <c r="A5" s="46"/>
      <c r="B5" s="346" t="s">
        <v>4324</v>
      </c>
      <c r="C5" s="346"/>
      <c r="D5" s="28"/>
      <c r="E5" s="338" t="s">
        <v>8</v>
      </c>
      <c r="F5" s="338"/>
      <c r="G5" s="338"/>
      <c r="H5" s="333" t="s">
        <v>9</v>
      </c>
      <c r="I5" s="333"/>
      <c r="J5" s="333"/>
      <c r="K5" s="345" t="s">
        <v>10</v>
      </c>
      <c r="L5" s="345"/>
      <c r="M5" s="345"/>
      <c r="N5" s="337" t="s">
        <v>11</v>
      </c>
      <c r="O5" s="337"/>
      <c r="P5" s="337"/>
      <c r="Q5" s="331" t="s">
        <v>12</v>
      </c>
      <c r="R5" s="331"/>
      <c r="S5" s="332" t="s">
        <v>13</v>
      </c>
    </row>
    <row r="6" spans="1:23" s="14" customFormat="1" ht="18.75" customHeight="1" x14ac:dyDescent="0.2">
      <c r="A6" s="46"/>
      <c r="B6" s="346"/>
      <c r="C6" s="346"/>
      <c r="D6" s="84" t="s">
        <v>14</v>
      </c>
      <c r="E6" s="338"/>
      <c r="F6" s="338"/>
      <c r="G6" s="338"/>
      <c r="H6" s="333"/>
      <c r="I6" s="333"/>
      <c r="J6" s="333"/>
      <c r="K6" s="345"/>
      <c r="L6" s="345"/>
      <c r="M6" s="345"/>
      <c r="N6" s="337"/>
      <c r="O6" s="337"/>
      <c r="P6" s="337"/>
      <c r="Q6" s="331"/>
      <c r="R6" s="331"/>
      <c r="S6" s="332"/>
    </row>
    <row r="7" spans="1:23" s="14" customFormat="1" ht="3" customHeight="1" x14ac:dyDescent="0.2">
      <c r="A7" s="326"/>
      <c r="B7" s="326"/>
      <c r="C7" s="21"/>
      <c r="D7" s="39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0"/>
    </row>
    <row r="8" spans="1:23" s="14" customFormat="1" ht="27" customHeight="1" x14ac:dyDescent="0.2">
      <c r="A8" s="340" t="s">
        <v>15</v>
      </c>
      <c r="B8" s="341"/>
      <c r="C8" s="180"/>
      <c r="D8" s="221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80"/>
      <c r="Q8" s="180"/>
      <c r="R8" s="180"/>
      <c r="S8" s="181"/>
    </row>
    <row r="9" spans="1:23" s="7" customFormat="1" ht="18" customHeight="1" x14ac:dyDescent="0.2">
      <c r="A9" s="327" t="s">
        <v>16</v>
      </c>
      <c r="B9" s="325" t="s">
        <v>17</v>
      </c>
      <c r="C9" s="325" t="s">
        <v>18</v>
      </c>
      <c r="D9" s="328" t="s">
        <v>19</v>
      </c>
      <c r="E9" s="334" t="s">
        <v>20</v>
      </c>
      <c r="F9" s="334"/>
      <c r="G9" s="334"/>
      <c r="H9" s="334"/>
      <c r="I9" s="334"/>
      <c r="J9" s="334"/>
      <c r="K9" s="334"/>
      <c r="L9" s="334"/>
      <c r="M9" s="334"/>
      <c r="N9" s="334"/>
      <c r="O9" s="334"/>
      <c r="P9" s="334"/>
      <c r="Q9" s="344" t="s">
        <v>21</v>
      </c>
      <c r="R9" s="335" t="s">
        <v>22</v>
      </c>
      <c r="S9" s="325" t="s">
        <v>23</v>
      </c>
      <c r="T9" s="8"/>
    </row>
    <row r="10" spans="1:23" s="7" customFormat="1" ht="24" customHeight="1" x14ac:dyDescent="0.2">
      <c r="A10" s="327"/>
      <c r="B10" s="325"/>
      <c r="C10" s="325"/>
      <c r="D10" s="329"/>
      <c r="E10" s="224" t="s">
        <v>24</v>
      </c>
      <c r="F10" s="224" t="s">
        <v>25</v>
      </c>
      <c r="G10" s="224" t="s">
        <v>26</v>
      </c>
      <c r="H10" s="224" t="s">
        <v>27</v>
      </c>
      <c r="I10" s="224" t="s">
        <v>28</v>
      </c>
      <c r="J10" s="224" t="s">
        <v>29</v>
      </c>
      <c r="K10" s="224" t="s">
        <v>30</v>
      </c>
      <c r="L10" s="224" t="s">
        <v>31</v>
      </c>
      <c r="M10" s="224" t="s">
        <v>32</v>
      </c>
      <c r="N10" s="224" t="s">
        <v>33</v>
      </c>
      <c r="O10" s="224" t="s">
        <v>34</v>
      </c>
      <c r="P10" s="224" t="s">
        <v>35</v>
      </c>
      <c r="Q10" s="344"/>
      <c r="R10" s="336"/>
      <c r="S10" s="330"/>
      <c r="T10" s="8"/>
    </row>
    <row r="11" spans="1:23" s="48" customFormat="1" ht="32.1" customHeight="1" x14ac:dyDescent="0.2">
      <c r="A11" s="141" t="s">
        <v>36</v>
      </c>
      <c r="B11" s="137" t="s">
        <v>37</v>
      </c>
      <c r="C11" s="139" t="s">
        <v>38</v>
      </c>
      <c r="D11" s="133">
        <v>630</v>
      </c>
      <c r="E11" s="138"/>
      <c r="F11" s="138"/>
      <c r="G11" s="138"/>
      <c r="H11" s="138">
        <v>0</v>
      </c>
      <c r="I11" s="140"/>
      <c r="J11" s="140"/>
      <c r="K11" s="138"/>
      <c r="L11" s="138"/>
      <c r="M11" s="138"/>
      <c r="N11" s="138">
        <v>22.4</v>
      </c>
      <c r="O11" s="138"/>
      <c r="P11" s="138"/>
      <c r="Q11" s="134">
        <v>11.2</v>
      </c>
      <c r="R11" s="135" t="s">
        <v>39</v>
      </c>
      <c r="S11" s="136" t="s">
        <v>40</v>
      </c>
      <c r="T11" s="45"/>
    </row>
    <row r="12" spans="1:23" s="48" customFormat="1" ht="32.1" customHeight="1" x14ac:dyDescent="0.2">
      <c r="A12" s="141" t="s">
        <v>36</v>
      </c>
      <c r="B12" s="137" t="s">
        <v>41</v>
      </c>
      <c r="C12" s="139" t="s">
        <v>42</v>
      </c>
      <c r="D12" s="133">
        <v>32</v>
      </c>
      <c r="E12" s="138"/>
      <c r="F12" s="138"/>
      <c r="G12" s="138"/>
      <c r="H12" s="138">
        <v>91</v>
      </c>
      <c r="I12" s="140"/>
      <c r="J12" s="140"/>
      <c r="K12" s="138"/>
      <c r="L12" s="138"/>
      <c r="M12" s="138"/>
      <c r="N12" s="138"/>
      <c r="O12" s="138"/>
      <c r="P12" s="138"/>
      <c r="Q12" s="134">
        <f t="shared" ref="Q12:Q72" si="0">AVERAGE(E12:P12)</f>
        <v>91</v>
      </c>
      <c r="R12" s="135" t="str">
        <f t="shared" ref="R12:R71" si="1">IF(Q12&lt;5,"SI","NO")</f>
        <v>NO</v>
      </c>
      <c r="S12" s="136" t="str">
        <f t="shared" ref="S12:S72" si="2">IF(Q12&lt;5,"Sin Riesgo",IF(Q12 &lt;=14,"Bajo",IF(Q12&lt;=35,"Medio",IF(Q12&lt;=80,"Alto","Inviable Sanitariamente"))))</f>
        <v>Inviable Sanitariamente</v>
      </c>
      <c r="T12" s="45"/>
    </row>
    <row r="13" spans="1:23" s="48" customFormat="1" ht="32.1" customHeight="1" x14ac:dyDescent="0.2">
      <c r="A13" s="141" t="s">
        <v>36</v>
      </c>
      <c r="B13" s="137" t="s">
        <v>43</v>
      </c>
      <c r="C13" s="139" t="s">
        <v>44</v>
      </c>
      <c r="D13" s="133">
        <v>131</v>
      </c>
      <c r="E13" s="138"/>
      <c r="F13" s="138">
        <v>82.1</v>
      </c>
      <c r="G13" s="138"/>
      <c r="H13" s="138"/>
      <c r="I13" s="140"/>
      <c r="J13" s="140"/>
      <c r="K13" s="138"/>
      <c r="L13" s="138"/>
      <c r="M13" s="138"/>
      <c r="N13" s="138"/>
      <c r="O13" s="138">
        <v>33.6</v>
      </c>
      <c r="P13" s="138"/>
      <c r="Q13" s="134">
        <f t="shared" si="0"/>
        <v>57.849999999999994</v>
      </c>
      <c r="R13" s="135" t="str">
        <f t="shared" si="1"/>
        <v>NO</v>
      </c>
      <c r="S13" s="136" t="str">
        <f t="shared" si="2"/>
        <v>Alto</v>
      </c>
      <c r="T13" s="45"/>
    </row>
    <row r="14" spans="1:23" s="48" customFormat="1" ht="32.1" customHeight="1" x14ac:dyDescent="0.2">
      <c r="A14" s="141" t="s">
        <v>36</v>
      </c>
      <c r="B14" s="137" t="s">
        <v>45</v>
      </c>
      <c r="C14" s="139" t="s">
        <v>46</v>
      </c>
      <c r="D14" s="133">
        <v>205</v>
      </c>
      <c r="E14" s="138"/>
      <c r="F14" s="138">
        <v>82.1</v>
      </c>
      <c r="G14" s="138"/>
      <c r="H14" s="138"/>
      <c r="I14" s="140"/>
      <c r="J14" s="140"/>
      <c r="K14" s="138"/>
      <c r="L14" s="138"/>
      <c r="M14" s="138"/>
      <c r="N14" s="138"/>
      <c r="O14" s="138"/>
      <c r="P14" s="138"/>
      <c r="Q14" s="134">
        <f t="shared" si="0"/>
        <v>82.1</v>
      </c>
      <c r="R14" s="135" t="str">
        <f t="shared" si="1"/>
        <v>NO</v>
      </c>
      <c r="S14" s="136" t="str">
        <f t="shared" si="2"/>
        <v>Inviable Sanitariamente</v>
      </c>
      <c r="T14" s="45"/>
    </row>
    <row r="15" spans="1:23" s="48" customFormat="1" ht="32.1" customHeight="1" x14ac:dyDescent="0.2">
      <c r="A15" s="141" t="s">
        <v>36</v>
      </c>
      <c r="B15" s="137" t="s">
        <v>47</v>
      </c>
      <c r="C15" s="139" t="s">
        <v>48</v>
      </c>
      <c r="D15" s="133">
        <v>115</v>
      </c>
      <c r="E15" s="138"/>
      <c r="F15" s="138">
        <v>82.1</v>
      </c>
      <c r="G15" s="138"/>
      <c r="H15" s="138"/>
      <c r="I15" s="140"/>
      <c r="J15" s="140"/>
      <c r="K15" s="138"/>
      <c r="L15" s="138"/>
      <c r="M15" s="138"/>
      <c r="N15" s="138"/>
      <c r="O15" s="138">
        <v>60.4</v>
      </c>
      <c r="P15" s="138"/>
      <c r="Q15" s="134">
        <f t="shared" si="0"/>
        <v>71.25</v>
      </c>
      <c r="R15" s="135" t="str">
        <f t="shared" si="1"/>
        <v>NO</v>
      </c>
      <c r="S15" s="136" t="str">
        <f t="shared" si="2"/>
        <v>Alto</v>
      </c>
      <c r="T15" s="45"/>
    </row>
    <row r="16" spans="1:23" s="48" customFormat="1" ht="32.1" customHeight="1" x14ac:dyDescent="0.2">
      <c r="A16" s="141" t="s">
        <v>36</v>
      </c>
      <c r="B16" s="137" t="s">
        <v>49</v>
      </c>
      <c r="C16" s="139" t="s">
        <v>50</v>
      </c>
      <c r="D16" s="133">
        <v>58</v>
      </c>
      <c r="E16" s="138"/>
      <c r="F16" s="138">
        <v>22.4</v>
      </c>
      <c r="G16" s="138"/>
      <c r="H16" s="138"/>
      <c r="I16" s="140"/>
      <c r="J16" s="140"/>
      <c r="K16" s="138"/>
      <c r="L16" s="138"/>
      <c r="M16" s="138"/>
      <c r="N16" s="138"/>
      <c r="O16" s="138">
        <v>93.3</v>
      </c>
      <c r="P16" s="138"/>
      <c r="Q16" s="134">
        <f t="shared" si="0"/>
        <v>57.849999999999994</v>
      </c>
      <c r="R16" s="135" t="str">
        <f t="shared" si="1"/>
        <v>NO</v>
      </c>
      <c r="S16" s="136" t="str">
        <f t="shared" si="2"/>
        <v>Alto</v>
      </c>
      <c r="T16" s="45"/>
    </row>
    <row r="17" spans="1:20" s="48" customFormat="1" ht="32.1" customHeight="1" x14ac:dyDescent="0.2">
      <c r="A17" s="141" t="s">
        <v>36</v>
      </c>
      <c r="B17" s="137" t="s">
        <v>51</v>
      </c>
      <c r="C17" s="139" t="s">
        <v>52</v>
      </c>
      <c r="D17" s="133">
        <v>100</v>
      </c>
      <c r="E17" s="138"/>
      <c r="F17" s="138">
        <v>82.1</v>
      </c>
      <c r="G17" s="138"/>
      <c r="H17" s="138"/>
      <c r="I17" s="140"/>
      <c r="J17" s="140"/>
      <c r="K17" s="138"/>
      <c r="L17" s="138"/>
      <c r="M17" s="138"/>
      <c r="N17" s="138"/>
      <c r="O17" s="138">
        <v>60.4</v>
      </c>
      <c r="P17" s="138"/>
      <c r="Q17" s="134">
        <f t="shared" si="0"/>
        <v>71.25</v>
      </c>
      <c r="R17" s="135" t="str">
        <f t="shared" si="1"/>
        <v>NO</v>
      </c>
      <c r="S17" s="136" t="str">
        <f t="shared" si="2"/>
        <v>Alto</v>
      </c>
      <c r="T17" s="45"/>
    </row>
    <row r="18" spans="1:20" s="48" customFormat="1" ht="32.1" customHeight="1" x14ac:dyDescent="0.2">
      <c r="A18" s="141" t="s">
        <v>36</v>
      </c>
      <c r="B18" s="137" t="s">
        <v>53</v>
      </c>
      <c r="C18" s="139" t="s">
        <v>54</v>
      </c>
      <c r="D18" s="133">
        <v>47</v>
      </c>
      <c r="E18" s="138"/>
      <c r="F18" s="138">
        <v>22.4</v>
      </c>
      <c r="G18" s="138"/>
      <c r="H18" s="138"/>
      <c r="I18" s="140"/>
      <c r="J18" s="140"/>
      <c r="K18" s="138"/>
      <c r="L18" s="138"/>
      <c r="M18" s="138"/>
      <c r="N18" s="138"/>
      <c r="O18" s="138">
        <v>38.1</v>
      </c>
      <c r="P18" s="138"/>
      <c r="Q18" s="134">
        <f t="shared" si="0"/>
        <v>30.25</v>
      </c>
      <c r="R18" s="135" t="str">
        <f t="shared" si="1"/>
        <v>NO</v>
      </c>
      <c r="S18" s="136" t="str">
        <f t="shared" si="2"/>
        <v>Medio</v>
      </c>
      <c r="T18" s="45"/>
    </row>
    <row r="19" spans="1:20" s="48" customFormat="1" ht="45" x14ac:dyDescent="0.2">
      <c r="A19" s="141" t="s">
        <v>36</v>
      </c>
      <c r="B19" s="137" t="s">
        <v>55</v>
      </c>
      <c r="C19" s="139" t="s">
        <v>56</v>
      </c>
      <c r="D19" s="133">
        <v>96</v>
      </c>
      <c r="E19" s="138"/>
      <c r="F19" s="138"/>
      <c r="G19" s="138"/>
      <c r="H19" s="138">
        <v>22.4</v>
      </c>
      <c r="I19" s="140"/>
      <c r="J19" s="140">
        <v>0</v>
      </c>
      <c r="K19" s="138"/>
      <c r="L19" s="138"/>
      <c r="M19" s="138"/>
      <c r="N19" s="138"/>
      <c r="O19" s="138"/>
      <c r="P19" s="138"/>
      <c r="Q19" s="134">
        <f t="shared" si="0"/>
        <v>11.2</v>
      </c>
      <c r="R19" s="135" t="str">
        <f t="shared" si="1"/>
        <v>NO</v>
      </c>
      <c r="S19" s="136" t="str">
        <f t="shared" si="2"/>
        <v>Bajo</v>
      </c>
      <c r="T19" s="45"/>
    </row>
    <row r="20" spans="1:20" s="48" customFormat="1" ht="32.1" customHeight="1" x14ac:dyDescent="0.2">
      <c r="A20" s="141" t="s">
        <v>36</v>
      </c>
      <c r="B20" s="137" t="s">
        <v>57</v>
      </c>
      <c r="C20" s="139" t="s">
        <v>58</v>
      </c>
      <c r="D20" s="133">
        <v>530</v>
      </c>
      <c r="E20" s="138"/>
      <c r="F20" s="138"/>
      <c r="G20" s="138"/>
      <c r="H20" s="138"/>
      <c r="I20" s="140"/>
      <c r="J20" s="140"/>
      <c r="K20" s="138"/>
      <c r="L20" s="138"/>
      <c r="M20" s="138"/>
      <c r="N20" s="138">
        <v>82.1</v>
      </c>
      <c r="O20" s="138"/>
      <c r="P20" s="138"/>
      <c r="Q20" s="134">
        <f t="shared" si="0"/>
        <v>82.1</v>
      </c>
      <c r="R20" s="135" t="str">
        <f t="shared" si="1"/>
        <v>NO</v>
      </c>
      <c r="S20" s="136" t="str">
        <f t="shared" si="2"/>
        <v>Inviable Sanitariamente</v>
      </c>
      <c r="T20" s="45"/>
    </row>
    <row r="21" spans="1:20" s="48" customFormat="1" ht="32.1" customHeight="1" x14ac:dyDescent="0.2">
      <c r="A21" s="141" t="s">
        <v>36</v>
      </c>
      <c r="B21" s="137" t="s">
        <v>59</v>
      </c>
      <c r="C21" s="139" t="s">
        <v>60</v>
      </c>
      <c r="D21" s="133">
        <v>209</v>
      </c>
      <c r="E21" s="138">
        <v>84.7</v>
      </c>
      <c r="F21" s="138"/>
      <c r="G21" s="138"/>
      <c r="H21" s="138"/>
      <c r="I21" s="140"/>
      <c r="J21" s="140"/>
      <c r="K21" s="138"/>
      <c r="L21" s="138"/>
      <c r="M21" s="138"/>
      <c r="N21" s="138">
        <v>82.1</v>
      </c>
      <c r="O21" s="138"/>
      <c r="P21" s="138"/>
      <c r="Q21" s="134">
        <f t="shared" si="0"/>
        <v>83.4</v>
      </c>
      <c r="R21" s="135" t="str">
        <f t="shared" si="1"/>
        <v>NO</v>
      </c>
      <c r="S21" s="136" t="str">
        <f t="shared" si="2"/>
        <v>Inviable Sanitariamente</v>
      </c>
      <c r="T21" s="45"/>
    </row>
    <row r="22" spans="1:20" s="48" customFormat="1" ht="32.1" customHeight="1" x14ac:dyDescent="0.2">
      <c r="A22" s="141" t="s">
        <v>36</v>
      </c>
      <c r="B22" s="137" t="s">
        <v>61</v>
      </c>
      <c r="C22" s="139" t="s">
        <v>62</v>
      </c>
      <c r="D22" s="133">
        <v>30</v>
      </c>
      <c r="E22" s="138">
        <v>82.1</v>
      </c>
      <c r="F22" s="138"/>
      <c r="G22" s="138"/>
      <c r="H22" s="138"/>
      <c r="I22" s="140"/>
      <c r="J22" s="140"/>
      <c r="K22" s="138"/>
      <c r="L22" s="138"/>
      <c r="M22" s="138"/>
      <c r="N22" s="138">
        <v>82.1</v>
      </c>
      <c r="O22" s="138"/>
      <c r="P22" s="138"/>
      <c r="Q22" s="134">
        <f t="shared" si="0"/>
        <v>82.1</v>
      </c>
      <c r="R22" s="135" t="str">
        <f t="shared" si="1"/>
        <v>NO</v>
      </c>
      <c r="S22" s="136" t="str">
        <f t="shared" si="2"/>
        <v>Inviable Sanitariamente</v>
      </c>
      <c r="T22" s="45"/>
    </row>
    <row r="23" spans="1:20" s="48" customFormat="1" ht="32.1" customHeight="1" x14ac:dyDescent="0.2">
      <c r="A23" s="141" t="s">
        <v>36</v>
      </c>
      <c r="B23" s="137" t="s">
        <v>63</v>
      </c>
      <c r="C23" s="139" t="s">
        <v>64</v>
      </c>
      <c r="D23" s="133">
        <v>64</v>
      </c>
      <c r="E23" s="138"/>
      <c r="F23" s="138">
        <v>82.1</v>
      </c>
      <c r="G23" s="138"/>
      <c r="H23" s="138"/>
      <c r="I23" s="140"/>
      <c r="J23" s="140"/>
      <c r="K23" s="138"/>
      <c r="L23" s="138">
        <v>82.1</v>
      </c>
      <c r="M23" s="138"/>
      <c r="N23" s="138"/>
      <c r="O23" s="138"/>
      <c r="P23" s="138"/>
      <c r="Q23" s="134">
        <f t="shared" si="0"/>
        <v>82.1</v>
      </c>
      <c r="R23" s="135" t="str">
        <f t="shared" si="1"/>
        <v>NO</v>
      </c>
      <c r="S23" s="136" t="str">
        <f t="shared" si="2"/>
        <v>Inviable Sanitariamente</v>
      </c>
      <c r="T23" s="45"/>
    </row>
    <row r="24" spans="1:20" s="48" customFormat="1" ht="32.1" customHeight="1" x14ac:dyDescent="0.2">
      <c r="A24" s="141" t="s">
        <v>36</v>
      </c>
      <c r="B24" s="137" t="s">
        <v>65</v>
      </c>
      <c r="C24" s="139" t="s">
        <v>66</v>
      </c>
      <c r="D24" s="133">
        <v>170</v>
      </c>
      <c r="E24" s="138"/>
      <c r="F24" s="138"/>
      <c r="G24" s="138"/>
      <c r="H24" s="138"/>
      <c r="I24" s="140"/>
      <c r="J24" s="140"/>
      <c r="K24" s="138"/>
      <c r="L24" s="138"/>
      <c r="M24" s="138"/>
      <c r="N24" s="138">
        <v>82.1</v>
      </c>
      <c r="O24" s="138"/>
      <c r="P24" s="138"/>
      <c r="Q24" s="134">
        <f t="shared" si="0"/>
        <v>82.1</v>
      </c>
      <c r="R24" s="135" t="str">
        <f t="shared" si="1"/>
        <v>NO</v>
      </c>
      <c r="S24" s="136" t="str">
        <f t="shared" si="2"/>
        <v>Inviable Sanitariamente</v>
      </c>
      <c r="T24" s="45"/>
    </row>
    <row r="25" spans="1:20" s="48" customFormat="1" ht="32.1" customHeight="1" x14ac:dyDescent="0.2">
      <c r="A25" s="141" t="s">
        <v>36</v>
      </c>
      <c r="B25" s="137" t="s">
        <v>67</v>
      </c>
      <c r="C25" s="139" t="s">
        <v>68</v>
      </c>
      <c r="D25" s="133">
        <v>15</v>
      </c>
      <c r="E25" s="138"/>
      <c r="F25" s="138"/>
      <c r="G25" s="138"/>
      <c r="H25" s="138"/>
      <c r="I25" s="140">
        <v>61.9</v>
      </c>
      <c r="J25" s="140"/>
      <c r="K25" s="138"/>
      <c r="L25" s="138"/>
      <c r="M25" s="138"/>
      <c r="N25" s="138"/>
      <c r="O25" s="138"/>
      <c r="P25" s="138"/>
      <c r="Q25" s="134">
        <f t="shared" si="0"/>
        <v>61.9</v>
      </c>
      <c r="R25" s="135" t="str">
        <f t="shared" si="1"/>
        <v>NO</v>
      </c>
      <c r="S25" s="136" t="str">
        <f t="shared" si="2"/>
        <v>Alto</v>
      </c>
      <c r="T25" s="45"/>
    </row>
    <row r="26" spans="1:20" s="48" customFormat="1" ht="32.1" customHeight="1" x14ac:dyDescent="0.2">
      <c r="A26" s="141" t="s">
        <v>36</v>
      </c>
      <c r="B26" s="137" t="s">
        <v>69</v>
      </c>
      <c r="C26" s="139" t="s">
        <v>70</v>
      </c>
      <c r="D26" s="133">
        <v>85</v>
      </c>
      <c r="E26" s="138"/>
      <c r="F26" s="138"/>
      <c r="G26" s="138"/>
      <c r="H26" s="138">
        <v>59.7</v>
      </c>
      <c r="I26" s="140"/>
      <c r="J26" s="140"/>
      <c r="K26" s="138"/>
      <c r="L26" s="138">
        <v>59.7</v>
      </c>
      <c r="M26" s="138"/>
      <c r="N26" s="138"/>
      <c r="O26" s="138"/>
      <c r="P26" s="138"/>
      <c r="Q26" s="134">
        <f t="shared" si="0"/>
        <v>59.7</v>
      </c>
      <c r="R26" s="135" t="str">
        <f t="shared" si="1"/>
        <v>NO</v>
      </c>
      <c r="S26" s="136" t="str">
        <f t="shared" si="2"/>
        <v>Alto</v>
      </c>
      <c r="T26" s="45"/>
    </row>
    <row r="27" spans="1:20" s="48" customFormat="1" ht="32.1" customHeight="1" x14ac:dyDescent="0.2">
      <c r="A27" s="141" t="s">
        <v>36</v>
      </c>
      <c r="B27" s="137" t="s">
        <v>71</v>
      </c>
      <c r="C27" s="139" t="s">
        <v>72</v>
      </c>
      <c r="D27" s="133">
        <v>54</v>
      </c>
      <c r="E27" s="138"/>
      <c r="F27" s="138">
        <v>84.3</v>
      </c>
      <c r="G27" s="138"/>
      <c r="H27" s="138"/>
      <c r="I27" s="140"/>
      <c r="J27" s="140"/>
      <c r="K27" s="138"/>
      <c r="L27" s="138"/>
      <c r="M27" s="138"/>
      <c r="N27" s="138"/>
      <c r="O27" s="138"/>
      <c r="P27" s="138"/>
      <c r="Q27" s="134">
        <f t="shared" si="0"/>
        <v>84.3</v>
      </c>
      <c r="R27" s="135" t="str">
        <f t="shared" si="1"/>
        <v>NO</v>
      </c>
      <c r="S27" s="136" t="str">
        <f t="shared" si="2"/>
        <v>Inviable Sanitariamente</v>
      </c>
      <c r="T27" s="45"/>
    </row>
    <row r="28" spans="1:20" s="48" customFormat="1" ht="32.1" customHeight="1" x14ac:dyDescent="0.2">
      <c r="A28" s="141" t="s">
        <v>36</v>
      </c>
      <c r="B28" s="137" t="s">
        <v>73</v>
      </c>
      <c r="C28" s="139" t="s">
        <v>74</v>
      </c>
      <c r="D28" s="133">
        <v>87</v>
      </c>
      <c r="E28" s="138"/>
      <c r="F28" s="138"/>
      <c r="G28" s="138"/>
      <c r="H28" s="138">
        <v>91</v>
      </c>
      <c r="I28" s="140"/>
      <c r="J28" s="140"/>
      <c r="K28" s="138"/>
      <c r="L28" s="138"/>
      <c r="M28" s="138"/>
      <c r="N28" s="138"/>
      <c r="O28" s="138"/>
      <c r="P28" s="138"/>
      <c r="Q28" s="134">
        <f t="shared" si="0"/>
        <v>91</v>
      </c>
      <c r="R28" s="135" t="str">
        <f t="shared" si="1"/>
        <v>NO</v>
      </c>
      <c r="S28" s="136" t="str">
        <f t="shared" si="2"/>
        <v>Inviable Sanitariamente</v>
      </c>
      <c r="T28" s="45"/>
    </row>
    <row r="29" spans="1:20" s="48" customFormat="1" ht="32.1" customHeight="1" x14ac:dyDescent="0.2">
      <c r="A29" s="141" t="s">
        <v>36</v>
      </c>
      <c r="B29" s="137" t="s">
        <v>75</v>
      </c>
      <c r="C29" s="139" t="s">
        <v>76</v>
      </c>
      <c r="D29" s="133">
        <v>150</v>
      </c>
      <c r="E29" s="138"/>
      <c r="F29" s="138"/>
      <c r="G29" s="138"/>
      <c r="H29" s="138">
        <v>82.1</v>
      </c>
      <c r="I29" s="140"/>
      <c r="J29" s="140">
        <v>93.3</v>
      </c>
      <c r="K29" s="138"/>
      <c r="L29" s="138"/>
      <c r="M29" s="138"/>
      <c r="N29" s="138"/>
      <c r="O29" s="138"/>
      <c r="P29" s="138"/>
      <c r="Q29" s="134">
        <f t="shared" si="0"/>
        <v>87.699999999999989</v>
      </c>
      <c r="R29" s="135" t="str">
        <f t="shared" si="1"/>
        <v>NO</v>
      </c>
      <c r="S29" s="136" t="str">
        <f t="shared" si="2"/>
        <v>Inviable Sanitariamente</v>
      </c>
      <c r="T29" s="45"/>
    </row>
    <row r="30" spans="1:20" s="48" customFormat="1" ht="32.1" customHeight="1" x14ac:dyDescent="0.2">
      <c r="A30" s="141" t="s">
        <v>36</v>
      </c>
      <c r="B30" s="137" t="s">
        <v>77</v>
      </c>
      <c r="C30" s="139" t="s">
        <v>78</v>
      </c>
      <c r="D30" s="133">
        <v>180</v>
      </c>
      <c r="E30" s="138"/>
      <c r="F30" s="138"/>
      <c r="G30" s="138"/>
      <c r="H30" s="138">
        <v>82.1</v>
      </c>
      <c r="I30" s="140"/>
      <c r="J30" s="140">
        <v>93.3</v>
      </c>
      <c r="K30" s="138"/>
      <c r="L30" s="138"/>
      <c r="M30" s="138"/>
      <c r="N30" s="138"/>
      <c r="O30" s="138"/>
      <c r="P30" s="138"/>
      <c r="Q30" s="134">
        <f t="shared" si="0"/>
        <v>87.699999999999989</v>
      </c>
      <c r="R30" s="135" t="str">
        <f t="shared" si="1"/>
        <v>NO</v>
      </c>
      <c r="S30" s="136" t="str">
        <f t="shared" si="2"/>
        <v>Inviable Sanitariamente</v>
      </c>
      <c r="T30" s="45"/>
    </row>
    <row r="31" spans="1:20" s="48" customFormat="1" ht="32.1" customHeight="1" x14ac:dyDescent="0.2">
      <c r="A31" s="141" t="s">
        <v>36</v>
      </c>
      <c r="B31" s="137" t="s">
        <v>79</v>
      </c>
      <c r="C31" s="139" t="s">
        <v>80</v>
      </c>
      <c r="D31" s="133">
        <v>127</v>
      </c>
      <c r="E31" s="138"/>
      <c r="F31" s="138">
        <v>59.7</v>
      </c>
      <c r="G31" s="138"/>
      <c r="H31" s="138"/>
      <c r="I31" s="140"/>
      <c r="J31" s="140"/>
      <c r="K31" s="138">
        <v>82.1</v>
      </c>
      <c r="L31" s="138"/>
      <c r="M31" s="138"/>
      <c r="N31" s="138"/>
      <c r="O31" s="138"/>
      <c r="P31" s="138"/>
      <c r="Q31" s="134">
        <f t="shared" si="0"/>
        <v>70.900000000000006</v>
      </c>
      <c r="R31" s="135" t="str">
        <f t="shared" si="1"/>
        <v>NO</v>
      </c>
      <c r="S31" s="136" t="str">
        <f t="shared" si="2"/>
        <v>Alto</v>
      </c>
      <c r="T31" s="45"/>
    </row>
    <row r="32" spans="1:20" s="48" customFormat="1" ht="32.1" customHeight="1" x14ac:dyDescent="0.2">
      <c r="A32" s="141" t="s">
        <v>36</v>
      </c>
      <c r="B32" s="137" t="s">
        <v>81</v>
      </c>
      <c r="C32" s="139" t="s">
        <v>82</v>
      </c>
      <c r="D32" s="133">
        <v>113</v>
      </c>
      <c r="E32" s="138"/>
      <c r="F32" s="138"/>
      <c r="G32" s="138"/>
      <c r="H32" s="138">
        <v>91</v>
      </c>
      <c r="I32" s="140"/>
      <c r="J32" s="140"/>
      <c r="K32" s="138"/>
      <c r="L32" s="138"/>
      <c r="M32" s="138"/>
      <c r="N32" s="138"/>
      <c r="O32" s="138"/>
      <c r="P32" s="138"/>
      <c r="Q32" s="134">
        <f t="shared" si="0"/>
        <v>91</v>
      </c>
      <c r="R32" s="135" t="str">
        <f t="shared" si="1"/>
        <v>NO</v>
      </c>
      <c r="S32" s="136" t="str">
        <f t="shared" si="2"/>
        <v>Inviable Sanitariamente</v>
      </c>
      <c r="T32" s="45"/>
    </row>
    <row r="33" spans="1:20" s="48" customFormat="1" ht="32.1" customHeight="1" x14ac:dyDescent="0.2">
      <c r="A33" s="141" t="s">
        <v>36</v>
      </c>
      <c r="B33" s="137" t="s">
        <v>83</v>
      </c>
      <c r="C33" s="139" t="s">
        <v>84</v>
      </c>
      <c r="D33" s="133">
        <v>50</v>
      </c>
      <c r="E33" s="138"/>
      <c r="F33" s="138"/>
      <c r="G33" s="138"/>
      <c r="H33" s="138"/>
      <c r="I33" s="140"/>
      <c r="J33" s="140">
        <v>22.4</v>
      </c>
      <c r="K33" s="138"/>
      <c r="L33" s="138"/>
      <c r="M33" s="138"/>
      <c r="N33" s="138"/>
      <c r="O33" s="138"/>
      <c r="P33" s="138"/>
      <c r="Q33" s="134">
        <f t="shared" si="0"/>
        <v>22.4</v>
      </c>
      <c r="R33" s="135" t="str">
        <f t="shared" si="1"/>
        <v>NO</v>
      </c>
      <c r="S33" s="136" t="str">
        <f t="shared" si="2"/>
        <v>Medio</v>
      </c>
      <c r="T33" s="45"/>
    </row>
    <row r="34" spans="1:20" s="48" customFormat="1" ht="32.1" customHeight="1" x14ac:dyDescent="0.2">
      <c r="A34" s="141" t="s">
        <v>36</v>
      </c>
      <c r="B34" s="137" t="s">
        <v>85</v>
      </c>
      <c r="C34" s="139" t="s">
        <v>86</v>
      </c>
      <c r="D34" s="133">
        <v>428</v>
      </c>
      <c r="E34" s="138"/>
      <c r="F34" s="138"/>
      <c r="G34" s="138"/>
      <c r="H34" s="138">
        <v>22.4</v>
      </c>
      <c r="I34" s="140"/>
      <c r="J34" s="140"/>
      <c r="K34" s="138"/>
      <c r="L34" s="138"/>
      <c r="M34" s="138"/>
      <c r="N34" s="138">
        <v>22.4</v>
      </c>
      <c r="O34" s="138"/>
      <c r="P34" s="138"/>
      <c r="Q34" s="134">
        <f t="shared" si="0"/>
        <v>22.4</v>
      </c>
      <c r="R34" s="135" t="str">
        <f t="shared" si="1"/>
        <v>NO</v>
      </c>
      <c r="S34" s="136" t="str">
        <f t="shared" si="2"/>
        <v>Medio</v>
      </c>
      <c r="T34" s="45"/>
    </row>
    <row r="35" spans="1:20" s="48" customFormat="1" ht="32.1" customHeight="1" x14ac:dyDescent="0.2">
      <c r="A35" s="141" t="s">
        <v>36</v>
      </c>
      <c r="B35" s="137" t="s">
        <v>87</v>
      </c>
      <c r="C35" s="139" t="s">
        <v>88</v>
      </c>
      <c r="D35" s="133">
        <v>65</v>
      </c>
      <c r="E35" s="138"/>
      <c r="F35" s="138"/>
      <c r="G35" s="138"/>
      <c r="H35" s="138"/>
      <c r="I35" s="140">
        <v>84.3</v>
      </c>
      <c r="J35" s="140"/>
      <c r="K35" s="138"/>
      <c r="L35" s="138"/>
      <c r="M35" s="138"/>
      <c r="N35" s="138"/>
      <c r="O35" s="138"/>
      <c r="P35" s="138"/>
      <c r="Q35" s="134">
        <f t="shared" si="0"/>
        <v>84.3</v>
      </c>
      <c r="R35" s="135" t="str">
        <f t="shared" si="1"/>
        <v>NO</v>
      </c>
      <c r="S35" s="136" t="str">
        <f t="shared" si="2"/>
        <v>Inviable Sanitariamente</v>
      </c>
      <c r="T35" s="45"/>
    </row>
    <row r="36" spans="1:20" s="48" customFormat="1" ht="32.1" customHeight="1" x14ac:dyDescent="0.2">
      <c r="A36" s="141" t="s">
        <v>36</v>
      </c>
      <c r="B36" s="137" t="s">
        <v>89</v>
      </c>
      <c r="C36" s="139" t="s">
        <v>90</v>
      </c>
      <c r="D36" s="133">
        <v>15</v>
      </c>
      <c r="E36" s="138"/>
      <c r="F36" s="138"/>
      <c r="G36" s="138"/>
      <c r="H36" s="138"/>
      <c r="I36" s="140">
        <v>70.900000000000006</v>
      </c>
      <c r="J36" s="140"/>
      <c r="K36" s="138"/>
      <c r="L36" s="138"/>
      <c r="M36" s="138"/>
      <c r="N36" s="138"/>
      <c r="O36" s="138"/>
      <c r="P36" s="138"/>
      <c r="Q36" s="134">
        <f t="shared" si="0"/>
        <v>70.900000000000006</v>
      </c>
      <c r="R36" s="135" t="str">
        <f t="shared" si="1"/>
        <v>NO</v>
      </c>
      <c r="S36" s="136" t="str">
        <f t="shared" si="2"/>
        <v>Alto</v>
      </c>
      <c r="T36" s="45"/>
    </row>
    <row r="37" spans="1:20" s="48" customFormat="1" ht="32.1" customHeight="1" x14ac:dyDescent="0.2">
      <c r="A37" s="141" t="s">
        <v>36</v>
      </c>
      <c r="B37" s="137" t="s">
        <v>91</v>
      </c>
      <c r="C37" s="139" t="s">
        <v>92</v>
      </c>
      <c r="D37" s="133">
        <v>758</v>
      </c>
      <c r="E37" s="138"/>
      <c r="F37" s="138"/>
      <c r="G37" s="138"/>
      <c r="H37" s="138">
        <v>0</v>
      </c>
      <c r="I37" s="140"/>
      <c r="J37" s="140"/>
      <c r="K37" s="138"/>
      <c r="L37" s="138"/>
      <c r="M37" s="138"/>
      <c r="N37" s="138">
        <v>0</v>
      </c>
      <c r="O37" s="138"/>
      <c r="P37" s="138"/>
      <c r="Q37" s="134">
        <f t="shared" si="0"/>
        <v>0</v>
      </c>
      <c r="R37" s="135" t="str">
        <f t="shared" si="1"/>
        <v>SI</v>
      </c>
      <c r="S37" s="136" t="str">
        <f t="shared" si="2"/>
        <v>Sin Riesgo</v>
      </c>
      <c r="T37" s="45"/>
    </row>
    <row r="38" spans="1:20" s="48" customFormat="1" ht="32.1" customHeight="1" x14ac:dyDescent="0.2">
      <c r="A38" s="141" t="s">
        <v>36</v>
      </c>
      <c r="B38" s="137" t="s">
        <v>93</v>
      </c>
      <c r="C38" s="139" t="s">
        <v>94</v>
      </c>
      <c r="D38" s="133">
        <v>226</v>
      </c>
      <c r="E38" s="138"/>
      <c r="F38" s="138">
        <v>0</v>
      </c>
      <c r="G38" s="138"/>
      <c r="H38" s="138"/>
      <c r="I38" s="140"/>
      <c r="J38" s="140"/>
      <c r="K38" s="138"/>
      <c r="L38" s="138">
        <v>22.4</v>
      </c>
      <c r="M38" s="138"/>
      <c r="N38" s="138">
        <v>44.8</v>
      </c>
      <c r="O38" s="138"/>
      <c r="P38" s="138"/>
      <c r="Q38" s="134">
        <f t="shared" si="0"/>
        <v>22.399999999999995</v>
      </c>
      <c r="R38" s="135" t="str">
        <f t="shared" si="1"/>
        <v>NO</v>
      </c>
      <c r="S38" s="136" t="str">
        <f t="shared" si="2"/>
        <v>Medio</v>
      </c>
      <c r="T38" s="45"/>
    </row>
    <row r="39" spans="1:20" s="48" customFormat="1" ht="32.1" customHeight="1" x14ac:dyDescent="0.2">
      <c r="A39" s="141" t="s">
        <v>36</v>
      </c>
      <c r="B39" s="137" t="s">
        <v>95</v>
      </c>
      <c r="C39" s="139" t="s">
        <v>96</v>
      </c>
      <c r="D39" s="133">
        <v>170</v>
      </c>
      <c r="E39" s="138"/>
      <c r="F39" s="138"/>
      <c r="G39" s="138"/>
      <c r="H39" s="138">
        <v>91</v>
      </c>
      <c r="I39" s="140"/>
      <c r="J39" s="140"/>
      <c r="K39" s="138"/>
      <c r="L39" s="138"/>
      <c r="M39" s="138"/>
      <c r="N39" s="138">
        <v>82.1</v>
      </c>
      <c r="O39" s="138"/>
      <c r="P39" s="138"/>
      <c r="Q39" s="134">
        <f t="shared" si="0"/>
        <v>86.55</v>
      </c>
      <c r="R39" s="135" t="str">
        <f t="shared" si="1"/>
        <v>NO</v>
      </c>
      <c r="S39" s="136" t="str">
        <f t="shared" si="2"/>
        <v>Inviable Sanitariamente</v>
      </c>
      <c r="T39" s="45"/>
    </row>
    <row r="40" spans="1:20" s="48" customFormat="1" ht="32.1" customHeight="1" x14ac:dyDescent="0.2">
      <c r="A40" s="141" t="s">
        <v>36</v>
      </c>
      <c r="B40" s="137" t="s">
        <v>97</v>
      </c>
      <c r="C40" s="139" t="s">
        <v>98</v>
      </c>
      <c r="D40" s="133">
        <v>170</v>
      </c>
      <c r="E40" s="138"/>
      <c r="F40" s="138"/>
      <c r="G40" s="138"/>
      <c r="H40" s="138">
        <v>93.3</v>
      </c>
      <c r="I40" s="140"/>
      <c r="J40" s="140"/>
      <c r="K40" s="138"/>
      <c r="L40" s="138"/>
      <c r="M40" s="138"/>
      <c r="N40" s="138">
        <v>82.1</v>
      </c>
      <c r="O40" s="138"/>
      <c r="P40" s="138"/>
      <c r="Q40" s="134">
        <f t="shared" si="0"/>
        <v>87.699999999999989</v>
      </c>
      <c r="R40" s="135" t="str">
        <f t="shared" si="1"/>
        <v>NO</v>
      </c>
      <c r="S40" s="136" t="str">
        <f t="shared" si="2"/>
        <v>Inviable Sanitariamente</v>
      </c>
      <c r="T40" s="45"/>
    </row>
    <row r="41" spans="1:20" s="48" customFormat="1" ht="32.1" customHeight="1" x14ac:dyDescent="0.2">
      <c r="A41" s="141" t="s">
        <v>36</v>
      </c>
      <c r="B41" s="137" t="s">
        <v>99</v>
      </c>
      <c r="C41" s="139" t="s">
        <v>100</v>
      </c>
      <c r="D41" s="133">
        <v>102</v>
      </c>
      <c r="E41" s="138"/>
      <c r="F41" s="138"/>
      <c r="G41" s="138"/>
      <c r="H41" s="138"/>
      <c r="I41" s="140">
        <v>59.7</v>
      </c>
      <c r="J41" s="140"/>
      <c r="K41" s="138"/>
      <c r="L41" s="138"/>
      <c r="M41" s="138"/>
      <c r="N41" s="138"/>
      <c r="O41" s="138"/>
      <c r="P41" s="138"/>
      <c r="Q41" s="134">
        <f t="shared" si="0"/>
        <v>59.7</v>
      </c>
      <c r="R41" s="135" t="str">
        <f t="shared" si="1"/>
        <v>NO</v>
      </c>
      <c r="S41" s="136" t="str">
        <f t="shared" si="2"/>
        <v>Alto</v>
      </c>
      <c r="T41" s="45"/>
    </row>
    <row r="42" spans="1:20" s="48" customFormat="1" ht="32.1" customHeight="1" x14ac:dyDescent="0.2">
      <c r="A42" s="141" t="s">
        <v>36</v>
      </c>
      <c r="B42" s="137" t="s">
        <v>101</v>
      </c>
      <c r="C42" s="139" t="s">
        <v>102</v>
      </c>
      <c r="D42" s="133">
        <v>33</v>
      </c>
      <c r="E42" s="138"/>
      <c r="F42" s="138"/>
      <c r="G42" s="138"/>
      <c r="H42" s="138">
        <v>82.1</v>
      </c>
      <c r="I42" s="140"/>
      <c r="J42" s="140"/>
      <c r="K42" s="138"/>
      <c r="L42" s="138">
        <v>59.7</v>
      </c>
      <c r="M42" s="138"/>
      <c r="N42" s="138"/>
      <c r="O42" s="138"/>
      <c r="P42" s="138"/>
      <c r="Q42" s="134">
        <f t="shared" si="0"/>
        <v>70.900000000000006</v>
      </c>
      <c r="R42" s="135" t="str">
        <f t="shared" si="1"/>
        <v>NO</v>
      </c>
      <c r="S42" s="136" t="str">
        <f t="shared" si="2"/>
        <v>Alto</v>
      </c>
      <c r="T42" s="45"/>
    </row>
    <row r="43" spans="1:20" s="48" customFormat="1" ht="45" x14ac:dyDescent="0.2">
      <c r="A43" s="141" t="s">
        <v>36</v>
      </c>
      <c r="B43" s="137" t="s">
        <v>103</v>
      </c>
      <c r="C43" s="139" t="s">
        <v>104</v>
      </c>
      <c r="D43" s="133">
        <v>48</v>
      </c>
      <c r="E43" s="138"/>
      <c r="F43" s="138"/>
      <c r="G43" s="138"/>
      <c r="H43" s="138"/>
      <c r="I43" s="140">
        <v>47</v>
      </c>
      <c r="J43" s="140"/>
      <c r="K43" s="138"/>
      <c r="L43" s="138"/>
      <c r="M43" s="138"/>
      <c r="N43" s="138"/>
      <c r="O43" s="138"/>
      <c r="P43" s="138"/>
      <c r="Q43" s="134">
        <f t="shared" si="0"/>
        <v>47</v>
      </c>
      <c r="R43" s="135" t="str">
        <f t="shared" si="1"/>
        <v>NO</v>
      </c>
      <c r="S43" s="136" t="str">
        <f t="shared" si="2"/>
        <v>Alto</v>
      </c>
      <c r="T43" s="45"/>
    </row>
    <row r="44" spans="1:20" s="48" customFormat="1" ht="45" x14ac:dyDescent="0.2">
      <c r="A44" s="141" t="s">
        <v>36</v>
      </c>
      <c r="B44" s="137" t="s">
        <v>105</v>
      </c>
      <c r="C44" s="139" t="s">
        <v>106</v>
      </c>
      <c r="D44" s="133">
        <v>60</v>
      </c>
      <c r="E44" s="138"/>
      <c r="F44" s="138"/>
      <c r="G44" s="138"/>
      <c r="H44" s="138"/>
      <c r="I44" s="140">
        <v>24.6</v>
      </c>
      <c r="J44" s="140"/>
      <c r="K44" s="138"/>
      <c r="L44" s="138"/>
      <c r="M44" s="138"/>
      <c r="N44" s="138"/>
      <c r="O44" s="138"/>
      <c r="P44" s="138"/>
      <c r="Q44" s="134">
        <f t="shared" si="0"/>
        <v>24.6</v>
      </c>
      <c r="R44" s="135" t="str">
        <f t="shared" si="1"/>
        <v>NO</v>
      </c>
      <c r="S44" s="136" t="str">
        <f t="shared" si="2"/>
        <v>Medio</v>
      </c>
      <c r="T44" s="45"/>
    </row>
    <row r="45" spans="1:20" s="48" customFormat="1" ht="45" x14ac:dyDescent="0.2">
      <c r="A45" s="141" t="s">
        <v>36</v>
      </c>
      <c r="B45" s="137" t="s">
        <v>107</v>
      </c>
      <c r="C45" s="139" t="s">
        <v>108</v>
      </c>
      <c r="D45" s="133">
        <v>157</v>
      </c>
      <c r="E45" s="138"/>
      <c r="F45" s="138"/>
      <c r="G45" s="138"/>
      <c r="H45" s="138"/>
      <c r="I45" s="140">
        <v>47</v>
      </c>
      <c r="J45" s="140"/>
      <c r="K45" s="138"/>
      <c r="L45" s="138"/>
      <c r="M45" s="138"/>
      <c r="N45" s="138"/>
      <c r="O45" s="138"/>
      <c r="P45" s="138"/>
      <c r="Q45" s="134">
        <f t="shared" si="0"/>
        <v>47</v>
      </c>
      <c r="R45" s="135" t="str">
        <f t="shared" si="1"/>
        <v>NO</v>
      </c>
      <c r="S45" s="136" t="str">
        <f t="shared" si="2"/>
        <v>Alto</v>
      </c>
      <c r="T45" s="45"/>
    </row>
    <row r="46" spans="1:20" s="48" customFormat="1" ht="32.1" customHeight="1" x14ac:dyDescent="0.2">
      <c r="A46" s="141" t="s">
        <v>36</v>
      </c>
      <c r="B46" s="137" t="s">
        <v>109</v>
      </c>
      <c r="C46" s="139" t="s">
        <v>110</v>
      </c>
      <c r="D46" s="133">
        <v>135</v>
      </c>
      <c r="E46" s="138"/>
      <c r="F46" s="138"/>
      <c r="G46" s="138"/>
      <c r="H46" s="138"/>
      <c r="I46" s="140">
        <v>59.7</v>
      </c>
      <c r="J46" s="140"/>
      <c r="K46" s="138"/>
      <c r="L46" s="138">
        <v>82.1</v>
      </c>
      <c r="M46" s="138"/>
      <c r="N46" s="138"/>
      <c r="O46" s="138"/>
      <c r="P46" s="138"/>
      <c r="Q46" s="134">
        <f t="shared" si="0"/>
        <v>70.900000000000006</v>
      </c>
      <c r="R46" s="135" t="str">
        <f t="shared" si="1"/>
        <v>NO</v>
      </c>
      <c r="S46" s="136" t="str">
        <f t="shared" si="2"/>
        <v>Alto</v>
      </c>
      <c r="T46" s="45"/>
    </row>
    <row r="47" spans="1:20" s="48" customFormat="1" ht="32.1" customHeight="1" x14ac:dyDescent="0.2">
      <c r="A47" s="141" t="s">
        <v>36</v>
      </c>
      <c r="B47" s="137" t="s">
        <v>101</v>
      </c>
      <c r="C47" s="139" t="s">
        <v>111</v>
      </c>
      <c r="D47" s="133">
        <v>65</v>
      </c>
      <c r="E47" s="138"/>
      <c r="F47" s="138"/>
      <c r="G47" s="138"/>
      <c r="H47" s="138"/>
      <c r="I47" s="140">
        <v>59.7</v>
      </c>
      <c r="J47" s="140"/>
      <c r="K47" s="138">
        <v>82.1</v>
      </c>
      <c r="L47" s="138"/>
      <c r="M47" s="138"/>
      <c r="N47" s="138"/>
      <c r="O47" s="138"/>
      <c r="P47" s="138"/>
      <c r="Q47" s="134">
        <f t="shared" si="0"/>
        <v>70.900000000000006</v>
      </c>
      <c r="R47" s="135" t="str">
        <f t="shared" si="1"/>
        <v>NO</v>
      </c>
      <c r="S47" s="136" t="str">
        <f t="shared" si="2"/>
        <v>Alto</v>
      </c>
      <c r="T47" s="45"/>
    </row>
    <row r="48" spans="1:20" s="48" customFormat="1" ht="32.1" customHeight="1" x14ac:dyDescent="0.2">
      <c r="A48" s="141" t="s">
        <v>36</v>
      </c>
      <c r="B48" s="137" t="s">
        <v>112</v>
      </c>
      <c r="C48" s="139" t="s">
        <v>113</v>
      </c>
      <c r="D48" s="133">
        <v>50</v>
      </c>
      <c r="E48" s="138"/>
      <c r="F48" s="138"/>
      <c r="G48" s="138"/>
      <c r="H48" s="138"/>
      <c r="I48" s="140"/>
      <c r="J48" s="140">
        <v>82.1</v>
      </c>
      <c r="K48" s="138"/>
      <c r="L48" s="138"/>
      <c r="M48" s="138"/>
      <c r="N48" s="138"/>
      <c r="O48" s="138"/>
      <c r="P48" s="138"/>
      <c r="Q48" s="134">
        <f t="shared" si="0"/>
        <v>82.1</v>
      </c>
      <c r="R48" s="135" t="str">
        <f t="shared" si="1"/>
        <v>NO</v>
      </c>
      <c r="S48" s="136" t="str">
        <f t="shared" si="2"/>
        <v>Inviable Sanitariamente</v>
      </c>
      <c r="T48" s="45"/>
    </row>
    <row r="49" spans="1:20" s="48" customFormat="1" ht="32.1" customHeight="1" x14ac:dyDescent="0.2">
      <c r="A49" s="141" t="s">
        <v>36</v>
      </c>
      <c r="B49" s="137" t="s">
        <v>114</v>
      </c>
      <c r="C49" s="139" t="s">
        <v>115</v>
      </c>
      <c r="D49" s="133">
        <v>100</v>
      </c>
      <c r="E49" s="138"/>
      <c r="F49" s="138"/>
      <c r="G49" s="138"/>
      <c r="H49" s="138"/>
      <c r="I49" s="140">
        <v>82.1</v>
      </c>
      <c r="J49" s="140"/>
      <c r="K49" s="138"/>
      <c r="L49" s="138"/>
      <c r="M49" s="138">
        <v>82.1</v>
      </c>
      <c r="N49" s="138"/>
      <c r="O49" s="138"/>
      <c r="P49" s="138"/>
      <c r="Q49" s="134">
        <f t="shared" si="0"/>
        <v>82.1</v>
      </c>
      <c r="R49" s="135" t="str">
        <f t="shared" si="1"/>
        <v>NO</v>
      </c>
      <c r="S49" s="136" t="str">
        <f t="shared" si="2"/>
        <v>Inviable Sanitariamente</v>
      </c>
      <c r="T49" s="45"/>
    </row>
    <row r="50" spans="1:20" s="48" customFormat="1" ht="32.1" customHeight="1" x14ac:dyDescent="0.2">
      <c r="A50" s="141" t="s">
        <v>36</v>
      </c>
      <c r="B50" s="137" t="s">
        <v>43</v>
      </c>
      <c r="C50" s="139" t="s">
        <v>116</v>
      </c>
      <c r="D50" s="133">
        <v>70</v>
      </c>
      <c r="E50" s="138"/>
      <c r="F50" s="138">
        <v>82.1</v>
      </c>
      <c r="G50" s="138"/>
      <c r="H50" s="138"/>
      <c r="I50" s="140"/>
      <c r="J50" s="140"/>
      <c r="K50" s="138"/>
      <c r="L50" s="138"/>
      <c r="M50" s="138"/>
      <c r="N50" s="138"/>
      <c r="O50" s="138"/>
      <c r="P50" s="138"/>
      <c r="Q50" s="134">
        <f t="shared" si="0"/>
        <v>82.1</v>
      </c>
      <c r="R50" s="135" t="str">
        <f t="shared" si="1"/>
        <v>NO</v>
      </c>
      <c r="S50" s="136" t="str">
        <f t="shared" si="2"/>
        <v>Inviable Sanitariamente</v>
      </c>
      <c r="T50" s="45"/>
    </row>
    <row r="51" spans="1:20" s="48" customFormat="1" ht="32.1" customHeight="1" x14ac:dyDescent="0.2">
      <c r="A51" s="141" t="s">
        <v>36</v>
      </c>
      <c r="B51" s="137" t="s">
        <v>117</v>
      </c>
      <c r="C51" s="139" t="s">
        <v>118</v>
      </c>
      <c r="D51" s="133">
        <v>250</v>
      </c>
      <c r="E51" s="138"/>
      <c r="F51" s="138"/>
      <c r="G51" s="138">
        <v>91</v>
      </c>
      <c r="H51" s="138"/>
      <c r="I51" s="140"/>
      <c r="J51" s="140"/>
      <c r="K51" s="138"/>
      <c r="L51" s="138"/>
      <c r="M51" s="138"/>
      <c r="N51" s="138">
        <v>59.7</v>
      </c>
      <c r="O51" s="138"/>
      <c r="P51" s="138"/>
      <c r="Q51" s="134">
        <f t="shared" si="0"/>
        <v>75.349999999999994</v>
      </c>
      <c r="R51" s="135" t="str">
        <f t="shared" si="1"/>
        <v>NO</v>
      </c>
      <c r="S51" s="136" t="str">
        <f t="shared" si="2"/>
        <v>Alto</v>
      </c>
      <c r="T51" s="45"/>
    </row>
    <row r="52" spans="1:20" s="48" customFormat="1" ht="32.1" customHeight="1" x14ac:dyDescent="0.2">
      <c r="A52" s="141" t="s">
        <v>36</v>
      </c>
      <c r="B52" s="137" t="s">
        <v>119</v>
      </c>
      <c r="C52" s="139" t="s">
        <v>120</v>
      </c>
      <c r="D52" s="133">
        <v>350</v>
      </c>
      <c r="E52" s="138"/>
      <c r="F52" s="138">
        <v>82.1</v>
      </c>
      <c r="G52" s="138"/>
      <c r="H52" s="138"/>
      <c r="I52" s="140"/>
      <c r="J52" s="140"/>
      <c r="K52" s="138"/>
      <c r="L52" s="138"/>
      <c r="M52" s="138"/>
      <c r="N52" s="138">
        <v>82.1</v>
      </c>
      <c r="O52" s="138"/>
      <c r="P52" s="138"/>
      <c r="Q52" s="134">
        <f t="shared" si="0"/>
        <v>82.1</v>
      </c>
      <c r="R52" s="135" t="str">
        <f t="shared" si="1"/>
        <v>NO</v>
      </c>
      <c r="S52" s="136" t="str">
        <f t="shared" si="2"/>
        <v>Inviable Sanitariamente</v>
      </c>
      <c r="T52" s="45"/>
    </row>
    <row r="53" spans="1:20" s="48" customFormat="1" ht="32.1" customHeight="1" x14ac:dyDescent="0.2">
      <c r="A53" s="141" t="s">
        <v>36</v>
      </c>
      <c r="B53" s="137" t="s">
        <v>121</v>
      </c>
      <c r="C53" s="139" t="s">
        <v>122</v>
      </c>
      <c r="D53" s="133">
        <v>150</v>
      </c>
      <c r="E53" s="138">
        <v>82.1</v>
      </c>
      <c r="F53" s="138"/>
      <c r="G53" s="138"/>
      <c r="H53" s="138"/>
      <c r="I53" s="140">
        <v>82.1</v>
      </c>
      <c r="J53" s="140"/>
      <c r="K53" s="138"/>
      <c r="L53" s="138"/>
      <c r="M53" s="138"/>
      <c r="N53" s="138"/>
      <c r="O53" s="138"/>
      <c r="P53" s="138"/>
      <c r="Q53" s="134">
        <f t="shared" si="0"/>
        <v>82.1</v>
      </c>
      <c r="R53" s="135" t="str">
        <f t="shared" si="1"/>
        <v>NO</v>
      </c>
      <c r="S53" s="136" t="str">
        <f t="shared" si="2"/>
        <v>Inviable Sanitariamente</v>
      </c>
      <c r="T53" s="45"/>
    </row>
    <row r="54" spans="1:20" s="48" customFormat="1" ht="32.1" customHeight="1" x14ac:dyDescent="0.2">
      <c r="A54" s="141" t="s">
        <v>36</v>
      </c>
      <c r="B54" s="137" t="s">
        <v>123</v>
      </c>
      <c r="C54" s="139" t="s">
        <v>124</v>
      </c>
      <c r="D54" s="133">
        <v>90</v>
      </c>
      <c r="E54" s="138">
        <v>59.7</v>
      </c>
      <c r="F54" s="138"/>
      <c r="G54" s="138"/>
      <c r="H54" s="138"/>
      <c r="I54" s="140">
        <v>82.1</v>
      </c>
      <c r="J54" s="140"/>
      <c r="K54" s="138"/>
      <c r="L54" s="138"/>
      <c r="M54" s="138"/>
      <c r="N54" s="138"/>
      <c r="O54" s="138"/>
      <c r="P54" s="138"/>
      <c r="Q54" s="134">
        <f t="shared" si="0"/>
        <v>70.900000000000006</v>
      </c>
      <c r="R54" s="135" t="str">
        <f t="shared" si="1"/>
        <v>NO</v>
      </c>
      <c r="S54" s="136" t="str">
        <f t="shared" si="2"/>
        <v>Alto</v>
      </c>
      <c r="T54" s="45"/>
    </row>
    <row r="55" spans="1:20" s="48" customFormat="1" ht="32.1" customHeight="1" x14ac:dyDescent="0.2">
      <c r="A55" s="141" t="s">
        <v>36</v>
      </c>
      <c r="B55" s="137" t="s">
        <v>125</v>
      </c>
      <c r="C55" s="139" t="s">
        <v>126</v>
      </c>
      <c r="D55" s="133">
        <v>27</v>
      </c>
      <c r="E55" s="138"/>
      <c r="F55" s="138">
        <v>59.7</v>
      </c>
      <c r="G55" s="138"/>
      <c r="H55" s="138"/>
      <c r="I55" s="140"/>
      <c r="J55" s="140"/>
      <c r="K55" s="138">
        <v>61.9</v>
      </c>
      <c r="L55" s="138"/>
      <c r="M55" s="138"/>
      <c r="N55" s="138"/>
      <c r="O55" s="138"/>
      <c r="P55" s="138"/>
      <c r="Q55" s="134">
        <f t="shared" si="0"/>
        <v>60.8</v>
      </c>
      <c r="R55" s="135" t="str">
        <f t="shared" si="1"/>
        <v>NO</v>
      </c>
      <c r="S55" s="136" t="str">
        <f t="shared" si="2"/>
        <v>Alto</v>
      </c>
      <c r="T55" s="45"/>
    </row>
    <row r="56" spans="1:20" s="48" customFormat="1" ht="32.1" customHeight="1" x14ac:dyDescent="0.2">
      <c r="A56" s="141" t="s">
        <v>36</v>
      </c>
      <c r="B56" s="137" t="s">
        <v>127</v>
      </c>
      <c r="C56" s="139" t="s">
        <v>128</v>
      </c>
      <c r="D56" s="133">
        <v>60</v>
      </c>
      <c r="E56" s="138"/>
      <c r="F56" s="138"/>
      <c r="G56" s="138"/>
      <c r="H56" s="138">
        <v>0</v>
      </c>
      <c r="I56" s="140"/>
      <c r="J56" s="140"/>
      <c r="K56" s="138"/>
      <c r="L56" s="138"/>
      <c r="M56" s="138">
        <v>0</v>
      </c>
      <c r="N56" s="138"/>
      <c r="O56" s="138"/>
      <c r="P56" s="138"/>
      <c r="Q56" s="134">
        <f t="shared" si="0"/>
        <v>0</v>
      </c>
      <c r="R56" s="135" t="str">
        <f t="shared" si="1"/>
        <v>SI</v>
      </c>
      <c r="S56" s="136" t="str">
        <f t="shared" si="2"/>
        <v>Sin Riesgo</v>
      </c>
      <c r="T56" s="45"/>
    </row>
    <row r="57" spans="1:20" s="48" customFormat="1" ht="45" x14ac:dyDescent="0.2">
      <c r="A57" s="141" t="s">
        <v>36</v>
      </c>
      <c r="B57" s="137" t="s">
        <v>129</v>
      </c>
      <c r="C57" s="139" t="s">
        <v>130</v>
      </c>
      <c r="D57" s="133">
        <v>94</v>
      </c>
      <c r="E57" s="138"/>
      <c r="F57" s="138"/>
      <c r="G57" s="138"/>
      <c r="H57" s="138">
        <v>22.4</v>
      </c>
      <c r="I57" s="140"/>
      <c r="J57" s="140">
        <v>22.4</v>
      </c>
      <c r="K57" s="138"/>
      <c r="L57" s="138"/>
      <c r="M57" s="138"/>
      <c r="N57" s="138"/>
      <c r="O57" s="138"/>
      <c r="P57" s="138"/>
      <c r="Q57" s="134">
        <f t="shared" si="0"/>
        <v>22.4</v>
      </c>
      <c r="R57" s="135" t="str">
        <f t="shared" si="1"/>
        <v>NO</v>
      </c>
      <c r="S57" s="136" t="str">
        <f t="shared" si="2"/>
        <v>Medio</v>
      </c>
      <c r="T57" s="45"/>
    </row>
    <row r="58" spans="1:20" s="48" customFormat="1" ht="45" x14ac:dyDescent="0.2">
      <c r="A58" s="141" t="s">
        <v>36</v>
      </c>
      <c r="B58" s="137" t="s">
        <v>49</v>
      </c>
      <c r="C58" s="139" t="s">
        <v>131</v>
      </c>
      <c r="D58" s="133">
        <v>45</v>
      </c>
      <c r="E58" s="138"/>
      <c r="F58" s="138"/>
      <c r="G58" s="138"/>
      <c r="H58" s="138">
        <v>22.4</v>
      </c>
      <c r="I58" s="140"/>
      <c r="J58" s="140">
        <v>22.4</v>
      </c>
      <c r="K58" s="138"/>
      <c r="L58" s="138"/>
      <c r="M58" s="138"/>
      <c r="N58" s="138"/>
      <c r="O58" s="138"/>
      <c r="P58" s="138"/>
      <c r="Q58" s="134">
        <f t="shared" si="0"/>
        <v>22.4</v>
      </c>
      <c r="R58" s="135" t="str">
        <f t="shared" si="1"/>
        <v>NO</v>
      </c>
      <c r="S58" s="136" t="str">
        <f t="shared" si="2"/>
        <v>Medio</v>
      </c>
      <c r="T58" s="45"/>
    </row>
    <row r="59" spans="1:20" s="48" customFormat="1" ht="32.1" customHeight="1" x14ac:dyDescent="0.2">
      <c r="A59" s="141" t="s">
        <v>36</v>
      </c>
      <c r="B59" s="137" t="s">
        <v>49</v>
      </c>
      <c r="C59" s="139" t="s">
        <v>132</v>
      </c>
      <c r="D59" s="133">
        <v>168</v>
      </c>
      <c r="E59" s="138"/>
      <c r="F59" s="138"/>
      <c r="G59" s="138"/>
      <c r="H59" s="138">
        <v>82.1</v>
      </c>
      <c r="I59" s="140"/>
      <c r="J59" s="140">
        <v>84.3</v>
      </c>
      <c r="K59" s="138"/>
      <c r="L59" s="138"/>
      <c r="M59" s="138"/>
      <c r="N59" s="138"/>
      <c r="O59" s="138"/>
      <c r="P59" s="138"/>
      <c r="Q59" s="134">
        <f t="shared" si="0"/>
        <v>83.199999999999989</v>
      </c>
      <c r="R59" s="135" t="str">
        <f t="shared" si="1"/>
        <v>NO</v>
      </c>
      <c r="S59" s="136" t="str">
        <f t="shared" si="2"/>
        <v>Inviable Sanitariamente</v>
      </c>
      <c r="T59" s="45"/>
    </row>
    <row r="60" spans="1:20" s="48" customFormat="1" ht="32.1" customHeight="1" x14ac:dyDescent="0.2">
      <c r="A60" s="141" t="s">
        <v>36</v>
      </c>
      <c r="B60" s="137" t="s">
        <v>133</v>
      </c>
      <c r="C60" s="139" t="s">
        <v>134</v>
      </c>
      <c r="D60" s="133">
        <v>18</v>
      </c>
      <c r="E60" s="138"/>
      <c r="F60" s="138"/>
      <c r="G60" s="138"/>
      <c r="H60" s="138"/>
      <c r="I60" s="140"/>
      <c r="J60" s="140">
        <v>84.3</v>
      </c>
      <c r="K60" s="138"/>
      <c r="L60" s="138"/>
      <c r="M60" s="138"/>
      <c r="N60" s="138"/>
      <c r="O60" s="138"/>
      <c r="P60" s="138"/>
      <c r="Q60" s="134">
        <f t="shared" si="0"/>
        <v>84.3</v>
      </c>
      <c r="R60" s="135" t="str">
        <f t="shared" si="1"/>
        <v>NO</v>
      </c>
      <c r="S60" s="136" t="str">
        <f t="shared" si="2"/>
        <v>Inviable Sanitariamente</v>
      </c>
      <c r="T60" s="45"/>
    </row>
    <row r="61" spans="1:20" s="48" customFormat="1" ht="32.1" customHeight="1" x14ac:dyDescent="0.2">
      <c r="A61" s="141" t="s">
        <v>36</v>
      </c>
      <c r="B61" s="137" t="s">
        <v>135</v>
      </c>
      <c r="C61" s="139" t="s">
        <v>134</v>
      </c>
      <c r="D61" s="133">
        <v>18</v>
      </c>
      <c r="E61" s="138"/>
      <c r="F61" s="138"/>
      <c r="G61" s="138"/>
      <c r="H61" s="138"/>
      <c r="I61" s="140"/>
      <c r="J61" s="140">
        <v>59.7</v>
      </c>
      <c r="K61" s="138"/>
      <c r="L61" s="138"/>
      <c r="M61" s="138"/>
      <c r="N61" s="138"/>
      <c r="O61" s="138"/>
      <c r="P61" s="138"/>
      <c r="Q61" s="134">
        <f t="shared" si="0"/>
        <v>59.7</v>
      </c>
      <c r="R61" s="135" t="str">
        <f t="shared" si="1"/>
        <v>NO</v>
      </c>
      <c r="S61" s="136" t="str">
        <f t="shared" si="2"/>
        <v>Alto</v>
      </c>
      <c r="T61" s="45"/>
    </row>
    <row r="62" spans="1:20" s="48" customFormat="1" ht="32.1" customHeight="1" x14ac:dyDescent="0.2">
      <c r="A62" s="141" t="s">
        <v>36</v>
      </c>
      <c r="B62" s="137" t="s">
        <v>136</v>
      </c>
      <c r="C62" s="139" t="s">
        <v>137</v>
      </c>
      <c r="D62" s="133">
        <v>182</v>
      </c>
      <c r="E62" s="138"/>
      <c r="F62" s="138"/>
      <c r="G62" s="138"/>
      <c r="H62" s="138">
        <v>0</v>
      </c>
      <c r="I62" s="140"/>
      <c r="J62" s="140"/>
      <c r="K62" s="138"/>
      <c r="L62" s="138">
        <v>22.4</v>
      </c>
      <c r="M62" s="138"/>
      <c r="N62" s="138"/>
      <c r="O62" s="138"/>
      <c r="P62" s="138"/>
      <c r="Q62" s="134">
        <f t="shared" si="0"/>
        <v>11.2</v>
      </c>
      <c r="R62" s="135" t="str">
        <f t="shared" si="1"/>
        <v>NO</v>
      </c>
      <c r="S62" s="136" t="str">
        <f t="shared" si="2"/>
        <v>Bajo</v>
      </c>
      <c r="T62" s="45"/>
    </row>
    <row r="63" spans="1:20" s="48" customFormat="1" ht="32.1" customHeight="1" x14ac:dyDescent="0.2">
      <c r="A63" s="141" t="s">
        <v>36</v>
      </c>
      <c r="B63" s="137" t="s">
        <v>138</v>
      </c>
      <c r="C63" s="139" t="s">
        <v>139</v>
      </c>
      <c r="D63" s="133">
        <v>35</v>
      </c>
      <c r="E63" s="138">
        <v>82.1</v>
      </c>
      <c r="F63" s="138"/>
      <c r="G63" s="138"/>
      <c r="H63" s="138"/>
      <c r="I63" s="140"/>
      <c r="J63" s="140"/>
      <c r="K63" s="138"/>
      <c r="L63" s="138"/>
      <c r="M63" s="138"/>
      <c r="N63" s="138">
        <v>84.3</v>
      </c>
      <c r="O63" s="138"/>
      <c r="P63" s="138"/>
      <c r="Q63" s="134">
        <f t="shared" si="0"/>
        <v>83.199999999999989</v>
      </c>
      <c r="R63" s="135" t="str">
        <f t="shared" si="1"/>
        <v>NO</v>
      </c>
      <c r="S63" s="136" t="str">
        <f t="shared" si="2"/>
        <v>Inviable Sanitariamente</v>
      </c>
      <c r="T63" s="45"/>
    </row>
    <row r="64" spans="1:20" s="48" customFormat="1" ht="32.1" customHeight="1" x14ac:dyDescent="0.2">
      <c r="A64" s="141" t="s">
        <v>36</v>
      </c>
      <c r="B64" s="137" t="s">
        <v>140</v>
      </c>
      <c r="C64" s="139" t="s">
        <v>141</v>
      </c>
      <c r="D64" s="133">
        <v>93</v>
      </c>
      <c r="E64" s="138"/>
      <c r="F64" s="138">
        <v>84.3</v>
      </c>
      <c r="G64" s="138"/>
      <c r="H64" s="138"/>
      <c r="I64" s="140"/>
      <c r="J64" s="140"/>
      <c r="K64" s="138"/>
      <c r="L64" s="138"/>
      <c r="M64" s="138"/>
      <c r="N64" s="138"/>
      <c r="O64" s="138"/>
      <c r="P64" s="138"/>
      <c r="Q64" s="134">
        <f t="shared" si="0"/>
        <v>84.3</v>
      </c>
      <c r="R64" s="135" t="str">
        <f t="shared" si="1"/>
        <v>NO</v>
      </c>
      <c r="S64" s="136" t="str">
        <f t="shared" si="2"/>
        <v>Inviable Sanitariamente</v>
      </c>
      <c r="T64" s="45"/>
    </row>
    <row r="65" spans="1:20" s="48" customFormat="1" ht="32.1" customHeight="1" x14ac:dyDescent="0.2">
      <c r="A65" s="141" t="s">
        <v>36</v>
      </c>
      <c r="B65" s="137" t="s">
        <v>142</v>
      </c>
      <c r="C65" s="139" t="s">
        <v>143</v>
      </c>
      <c r="D65" s="133">
        <v>110</v>
      </c>
      <c r="E65" s="138"/>
      <c r="F65" s="138"/>
      <c r="G65" s="138"/>
      <c r="H65" s="138"/>
      <c r="I65" s="140"/>
      <c r="J65" s="140">
        <v>22.4</v>
      </c>
      <c r="K65" s="138"/>
      <c r="L65" s="138"/>
      <c r="M65" s="138"/>
      <c r="N65" s="138"/>
      <c r="O65" s="138"/>
      <c r="P65" s="138"/>
      <c r="Q65" s="134">
        <f t="shared" si="0"/>
        <v>22.4</v>
      </c>
      <c r="R65" s="135" t="str">
        <f t="shared" si="1"/>
        <v>NO</v>
      </c>
      <c r="S65" s="136" t="str">
        <f t="shared" si="2"/>
        <v>Medio</v>
      </c>
      <c r="T65" s="45"/>
    </row>
    <row r="66" spans="1:20" s="48" customFormat="1" ht="32.1" customHeight="1" x14ac:dyDescent="0.2">
      <c r="A66" s="141" t="s">
        <v>36</v>
      </c>
      <c r="B66" s="137" t="s">
        <v>144</v>
      </c>
      <c r="C66" s="139" t="s">
        <v>145</v>
      </c>
      <c r="D66" s="133">
        <v>86</v>
      </c>
      <c r="E66" s="138">
        <v>59.7</v>
      </c>
      <c r="F66" s="138"/>
      <c r="G66" s="138"/>
      <c r="H66" s="138"/>
      <c r="I66" s="140">
        <v>82.1</v>
      </c>
      <c r="J66" s="140"/>
      <c r="K66" s="138"/>
      <c r="L66" s="138"/>
      <c r="M66" s="138"/>
      <c r="N66" s="138"/>
      <c r="O66" s="138"/>
      <c r="P66" s="138"/>
      <c r="Q66" s="134">
        <f t="shared" si="0"/>
        <v>70.900000000000006</v>
      </c>
      <c r="R66" s="135" t="str">
        <f t="shared" si="1"/>
        <v>NO</v>
      </c>
      <c r="S66" s="136" t="str">
        <f t="shared" si="2"/>
        <v>Alto</v>
      </c>
      <c r="T66" s="45"/>
    </row>
    <row r="67" spans="1:20" s="48" customFormat="1" ht="32.1" customHeight="1" x14ac:dyDescent="0.2">
      <c r="A67" s="141" t="s">
        <v>36</v>
      </c>
      <c r="B67" s="137" t="s">
        <v>146</v>
      </c>
      <c r="C67" s="139" t="s">
        <v>147</v>
      </c>
      <c r="D67" s="133">
        <v>222</v>
      </c>
      <c r="E67" s="138"/>
      <c r="F67" s="138"/>
      <c r="G67" s="138"/>
      <c r="H67" s="138"/>
      <c r="I67" s="140">
        <v>2.2000000000000002</v>
      </c>
      <c r="J67" s="140"/>
      <c r="K67" s="138"/>
      <c r="L67" s="138"/>
      <c r="M67" s="138">
        <v>2.2000000000000002</v>
      </c>
      <c r="N67" s="138"/>
      <c r="O67" s="138"/>
      <c r="P67" s="138"/>
      <c r="Q67" s="134">
        <f t="shared" si="0"/>
        <v>2.2000000000000002</v>
      </c>
      <c r="R67" s="135" t="str">
        <f t="shared" si="1"/>
        <v>SI</v>
      </c>
      <c r="S67" s="136" t="str">
        <f t="shared" si="2"/>
        <v>Sin Riesgo</v>
      </c>
      <c r="T67" s="45"/>
    </row>
    <row r="68" spans="1:20" s="48" customFormat="1" ht="32.1" customHeight="1" x14ac:dyDescent="0.2">
      <c r="A68" s="141" t="s">
        <v>36</v>
      </c>
      <c r="B68" s="137" t="s">
        <v>148</v>
      </c>
      <c r="C68" s="139" t="s">
        <v>149</v>
      </c>
      <c r="D68" s="133">
        <v>119</v>
      </c>
      <c r="E68" s="138"/>
      <c r="F68" s="138"/>
      <c r="G68" s="138"/>
      <c r="H68" s="138"/>
      <c r="I68" s="140"/>
      <c r="J68" s="140">
        <v>93.3</v>
      </c>
      <c r="K68" s="138"/>
      <c r="L68" s="138"/>
      <c r="M68" s="138"/>
      <c r="N68" s="138"/>
      <c r="O68" s="138"/>
      <c r="P68" s="138"/>
      <c r="Q68" s="134">
        <f t="shared" si="0"/>
        <v>93.3</v>
      </c>
      <c r="R68" s="135" t="str">
        <f t="shared" si="1"/>
        <v>NO</v>
      </c>
      <c r="S68" s="136" t="str">
        <f t="shared" si="2"/>
        <v>Inviable Sanitariamente</v>
      </c>
      <c r="T68" s="45"/>
    </row>
    <row r="69" spans="1:20" s="48" customFormat="1" ht="32.1" customHeight="1" x14ac:dyDescent="0.2">
      <c r="A69" s="141" t="s">
        <v>36</v>
      </c>
      <c r="B69" s="137" t="s">
        <v>150</v>
      </c>
      <c r="C69" s="139" t="s">
        <v>151</v>
      </c>
      <c r="D69" s="133">
        <v>80</v>
      </c>
      <c r="E69" s="138"/>
      <c r="F69" s="138"/>
      <c r="G69" s="138"/>
      <c r="H69" s="138"/>
      <c r="I69" s="140"/>
      <c r="J69" s="140">
        <v>82.1</v>
      </c>
      <c r="K69" s="138"/>
      <c r="L69" s="138"/>
      <c r="M69" s="138"/>
      <c r="N69" s="138"/>
      <c r="O69" s="138"/>
      <c r="P69" s="138"/>
      <c r="Q69" s="134">
        <f t="shared" si="0"/>
        <v>82.1</v>
      </c>
      <c r="R69" s="135" t="str">
        <f t="shared" si="1"/>
        <v>NO</v>
      </c>
      <c r="S69" s="136" t="str">
        <f t="shared" si="2"/>
        <v>Inviable Sanitariamente</v>
      </c>
      <c r="T69" s="45"/>
    </row>
    <row r="70" spans="1:20" s="48" customFormat="1" ht="32.1" customHeight="1" x14ac:dyDescent="0.2">
      <c r="A70" s="141" t="s">
        <v>36</v>
      </c>
      <c r="B70" s="137" t="s">
        <v>105</v>
      </c>
      <c r="C70" s="139" t="s">
        <v>152</v>
      </c>
      <c r="D70" s="133">
        <v>25</v>
      </c>
      <c r="E70" s="138">
        <v>82.1</v>
      </c>
      <c r="F70" s="138"/>
      <c r="G70" s="138"/>
      <c r="H70" s="138"/>
      <c r="I70" s="140">
        <v>82.1</v>
      </c>
      <c r="J70" s="140"/>
      <c r="K70" s="138"/>
      <c r="L70" s="138"/>
      <c r="M70" s="138"/>
      <c r="N70" s="138"/>
      <c r="O70" s="138"/>
      <c r="P70" s="138"/>
      <c r="Q70" s="134">
        <f t="shared" si="0"/>
        <v>82.1</v>
      </c>
      <c r="R70" s="135" t="str">
        <f t="shared" si="1"/>
        <v>NO</v>
      </c>
      <c r="S70" s="136" t="str">
        <f t="shared" si="2"/>
        <v>Inviable Sanitariamente</v>
      </c>
      <c r="T70" s="45"/>
    </row>
    <row r="71" spans="1:20" s="48" customFormat="1" ht="32.1" customHeight="1" x14ac:dyDescent="0.2">
      <c r="A71" s="141" t="s">
        <v>153</v>
      </c>
      <c r="B71" s="137" t="s">
        <v>154</v>
      </c>
      <c r="C71" s="139" t="s">
        <v>155</v>
      </c>
      <c r="D71" s="133">
        <v>650</v>
      </c>
      <c r="E71" s="138"/>
      <c r="F71" s="292">
        <v>0</v>
      </c>
      <c r="G71" s="292">
        <v>0</v>
      </c>
      <c r="H71" s="292">
        <v>0</v>
      </c>
      <c r="I71" s="292">
        <v>0</v>
      </c>
      <c r="J71" s="292">
        <v>0</v>
      </c>
      <c r="K71" s="292">
        <v>0</v>
      </c>
      <c r="L71" s="138"/>
      <c r="M71" s="292">
        <v>0</v>
      </c>
      <c r="N71" s="292">
        <v>0</v>
      </c>
      <c r="O71" s="292">
        <v>0</v>
      </c>
      <c r="P71" s="292">
        <v>0</v>
      </c>
      <c r="Q71" s="134">
        <f t="shared" si="0"/>
        <v>0</v>
      </c>
      <c r="R71" s="135" t="str">
        <f t="shared" si="1"/>
        <v>SI</v>
      </c>
      <c r="S71" s="136" t="str">
        <f t="shared" si="2"/>
        <v>Sin Riesgo</v>
      </c>
      <c r="T71" s="45"/>
    </row>
    <row r="72" spans="1:20" s="48" customFormat="1" ht="32.1" customHeight="1" x14ac:dyDescent="0.2">
      <c r="A72" s="141" t="s">
        <v>153</v>
      </c>
      <c r="B72" s="137" t="s">
        <v>156</v>
      </c>
      <c r="C72" s="139" t="s">
        <v>157</v>
      </c>
      <c r="D72" s="133">
        <v>300</v>
      </c>
      <c r="E72" s="138"/>
      <c r="F72" s="138"/>
      <c r="G72" s="138"/>
      <c r="H72" s="138"/>
      <c r="I72" s="140"/>
      <c r="J72" s="140"/>
      <c r="K72" s="138"/>
      <c r="L72" s="138"/>
      <c r="M72" s="138"/>
      <c r="N72" s="138"/>
      <c r="O72" s="138"/>
      <c r="P72" s="138">
        <v>7.5</v>
      </c>
      <c r="Q72" s="134">
        <f t="shared" si="0"/>
        <v>7.5</v>
      </c>
      <c r="R72" s="135" t="str">
        <f t="shared" ref="R72:R111" si="3">IF(Q72&lt;5,"SI","NO")</f>
        <v>NO</v>
      </c>
      <c r="S72" s="136" t="str">
        <f t="shared" si="2"/>
        <v>Bajo</v>
      </c>
      <c r="T72" s="45"/>
    </row>
    <row r="73" spans="1:20" s="48" customFormat="1" ht="32.1" customHeight="1" x14ac:dyDescent="0.2">
      <c r="A73" s="141" t="s">
        <v>153</v>
      </c>
      <c r="B73" s="137" t="s">
        <v>158</v>
      </c>
      <c r="C73" s="139" t="s">
        <v>159</v>
      </c>
      <c r="D73" s="133">
        <v>187</v>
      </c>
      <c r="E73" s="138"/>
      <c r="F73" s="138"/>
      <c r="G73" s="138"/>
      <c r="H73" s="138"/>
      <c r="I73" s="140"/>
      <c r="J73" s="140"/>
      <c r="K73" s="138"/>
      <c r="L73" s="138"/>
      <c r="M73" s="138"/>
      <c r="N73" s="138"/>
      <c r="O73" s="138"/>
      <c r="P73" s="138">
        <v>29.3</v>
      </c>
      <c r="Q73" s="134">
        <f t="shared" ref="Q73:Q111" si="4">AVERAGE(E73:P73)</f>
        <v>29.3</v>
      </c>
      <c r="R73" s="135" t="str">
        <f t="shared" si="3"/>
        <v>NO</v>
      </c>
      <c r="S73" s="136" t="str">
        <f t="shared" ref="S73:S111" si="5">IF(Q73&lt;5,"Sin Riesgo",IF(Q73 &lt;=14,"Bajo",IF(Q73&lt;=35,"Medio",IF(Q73&lt;=80,"Alto","Inviable Sanitariamente"))))</f>
        <v>Medio</v>
      </c>
      <c r="T73" s="45"/>
    </row>
    <row r="74" spans="1:20" s="48" customFormat="1" ht="32.1" customHeight="1" x14ac:dyDescent="0.2">
      <c r="A74" s="141" t="s">
        <v>153</v>
      </c>
      <c r="B74" s="137" t="s">
        <v>160</v>
      </c>
      <c r="C74" s="139" t="s">
        <v>4338</v>
      </c>
      <c r="D74" s="133">
        <v>398</v>
      </c>
      <c r="E74" s="138"/>
      <c r="F74" s="138"/>
      <c r="G74" s="138"/>
      <c r="H74" s="138"/>
      <c r="I74" s="140"/>
      <c r="J74" s="140"/>
      <c r="K74" s="138"/>
      <c r="L74" s="138"/>
      <c r="M74" s="138"/>
      <c r="N74" s="138"/>
      <c r="O74" s="138"/>
      <c r="P74" s="138">
        <v>4.3</v>
      </c>
      <c r="Q74" s="134">
        <f t="shared" si="4"/>
        <v>4.3</v>
      </c>
      <c r="R74" s="135" t="str">
        <f t="shared" si="3"/>
        <v>SI</v>
      </c>
      <c r="S74" s="136" t="str">
        <f t="shared" si="5"/>
        <v>Sin Riesgo</v>
      </c>
      <c r="T74" s="45"/>
    </row>
    <row r="75" spans="1:20" s="48" customFormat="1" ht="32.1" customHeight="1" x14ac:dyDescent="0.2">
      <c r="A75" s="141" t="s">
        <v>153</v>
      </c>
      <c r="B75" s="137" t="s">
        <v>49</v>
      </c>
      <c r="C75" s="139" t="s">
        <v>161</v>
      </c>
      <c r="D75" s="133">
        <v>210</v>
      </c>
      <c r="E75" s="138"/>
      <c r="F75" s="138"/>
      <c r="G75" s="138"/>
      <c r="H75" s="138"/>
      <c r="I75" s="140"/>
      <c r="J75" s="140"/>
      <c r="K75" s="138"/>
      <c r="L75" s="138"/>
      <c r="M75" s="138"/>
      <c r="N75" s="138"/>
      <c r="O75" s="138"/>
      <c r="P75" s="138">
        <v>32.1</v>
      </c>
      <c r="Q75" s="134">
        <f t="shared" si="4"/>
        <v>32.1</v>
      </c>
      <c r="R75" s="135" t="str">
        <f t="shared" si="3"/>
        <v>NO</v>
      </c>
      <c r="S75" s="136" t="str">
        <f t="shared" si="5"/>
        <v>Medio</v>
      </c>
      <c r="T75" s="45"/>
    </row>
    <row r="76" spans="1:20" s="48" customFormat="1" ht="32.1" customHeight="1" x14ac:dyDescent="0.2">
      <c r="A76" s="141" t="s">
        <v>153</v>
      </c>
      <c r="B76" s="137" t="s">
        <v>73</v>
      </c>
      <c r="C76" s="139" t="s">
        <v>162</v>
      </c>
      <c r="D76" s="133">
        <v>290</v>
      </c>
      <c r="E76" s="138"/>
      <c r="F76" s="138"/>
      <c r="G76" s="138"/>
      <c r="H76" s="138"/>
      <c r="I76" s="140"/>
      <c r="J76" s="140"/>
      <c r="K76" s="138"/>
      <c r="L76" s="138"/>
      <c r="M76" s="138"/>
      <c r="N76" s="138"/>
      <c r="O76" s="138"/>
      <c r="P76" s="138">
        <v>4</v>
      </c>
      <c r="Q76" s="134">
        <f t="shared" si="4"/>
        <v>4</v>
      </c>
      <c r="R76" s="135" t="str">
        <f t="shared" si="3"/>
        <v>SI</v>
      </c>
      <c r="S76" s="136" t="str">
        <f t="shared" si="5"/>
        <v>Sin Riesgo</v>
      </c>
      <c r="T76" s="45"/>
    </row>
    <row r="77" spans="1:20" s="48" customFormat="1" ht="32.1" customHeight="1" x14ac:dyDescent="0.2">
      <c r="A77" s="141" t="s">
        <v>153</v>
      </c>
      <c r="B77" s="137" t="s">
        <v>4337</v>
      </c>
      <c r="C77" s="139" t="s">
        <v>4336</v>
      </c>
      <c r="D77" s="133">
        <v>126</v>
      </c>
      <c r="E77" s="138"/>
      <c r="F77" s="138"/>
      <c r="G77" s="138"/>
      <c r="H77" s="138"/>
      <c r="I77" s="140"/>
      <c r="J77" s="140"/>
      <c r="K77" s="138"/>
      <c r="L77" s="138"/>
      <c r="M77" s="138"/>
      <c r="N77" s="138"/>
      <c r="O77" s="138"/>
      <c r="P77" s="138">
        <v>8</v>
      </c>
      <c r="Q77" s="134">
        <f t="shared" si="4"/>
        <v>8</v>
      </c>
      <c r="R77" s="135" t="str">
        <f t="shared" si="3"/>
        <v>NO</v>
      </c>
      <c r="S77" s="136" t="str">
        <f t="shared" si="5"/>
        <v>Bajo</v>
      </c>
      <c r="T77" s="45"/>
    </row>
    <row r="78" spans="1:20" s="48" customFormat="1" ht="32.1" customHeight="1" x14ac:dyDescent="0.2">
      <c r="A78" s="297" t="s">
        <v>153</v>
      </c>
      <c r="B78" s="139" t="s">
        <v>4344</v>
      </c>
      <c r="C78" s="139" t="s">
        <v>4340</v>
      </c>
      <c r="D78" s="295">
        <v>18</v>
      </c>
      <c r="E78" s="138"/>
      <c r="F78" s="138"/>
      <c r="G78" s="138"/>
      <c r="H78" s="138"/>
      <c r="I78" s="140"/>
      <c r="J78" s="140"/>
      <c r="K78" s="138"/>
      <c r="L78" s="138"/>
      <c r="M78" s="138"/>
      <c r="N78" s="138"/>
      <c r="O78" s="138"/>
      <c r="P78" s="138">
        <v>83.4</v>
      </c>
      <c r="Q78" s="134">
        <f t="shared" si="4"/>
        <v>83.4</v>
      </c>
      <c r="R78" s="135" t="str">
        <f t="shared" si="3"/>
        <v>NO</v>
      </c>
      <c r="S78" s="136" t="str">
        <f t="shared" si="5"/>
        <v>Inviable Sanitariamente</v>
      </c>
      <c r="T78" s="45"/>
    </row>
    <row r="79" spans="1:20" s="48" customFormat="1" ht="32.1" customHeight="1" x14ac:dyDescent="0.2">
      <c r="A79" s="297" t="s">
        <v>153</v>
      </c>
      <c r="B79" s="139" t="s">
        <v>2703</v>
      </c>
      <c r="C79" s="139" t="s">
        <v>4339</v>
      </c>
      <c r="D79" s="295">
        <v>11</v>
      </c>
      <c r="E79" s="138"/>
      <c r="F79" s="138"/>
      <c r="G79" s="138"/>
      <c r="H79" s="138"/>
      <c r="I79" s="140"/>
      <c r="J79" s="140"/>
      <c r="K79" s="138"/>
      <c r="L79" s="138"/>
      <c r="M79" s="138"/>
      <c r="N79" s="138"/>
      <c r="O79" s="138"/>
      <c r="P79" s="138">
        <v>85.5</v>
      </c>
      <c r="Q79" s="134">
        <f t="shared" si="4"/>
        <v>85.5</v>
      </c>
      <c r="R79" s="135" t="str">
        <f t="shared" si="3"/>
        <v>NO</v>
      </c>
      <c r="S79" s="136" t="str">
        <f t="shared" si="5"/>
        <v>Inviable Sanitariamente</v>
      </c>
      <c r="T79" s="45"/>
    </row>
    <row r="80" spans="1:20" s="48" customFormat="1" ht="32.1" customHeight="1" x14ac:dyDescent="0.2">
      <c r="A80" s="141" t="s">
        <v>153</v>
      </c>
      <c r="B80" s="137" t="s">
        <v>163</v>
      </c>
      <c r="C80" s="139" t="s">
        <v>164</v>
      </c>
      <c r="D80" s="133">
        <v>96</v>
      </c>
      <c r="E80" s="138"/>
      <c r="F80" s="138"/>
      <c r="G80" s="138">
        <v>0</v>
      </c>
      <c r="H80" s="138">
        <v>42.1</v>
      </c>
      <c r="I80" s="140"/>
      <c r="J80" s="140"/>
      <c r="K80" s="138"/>
      <c r="L80" s="138"/>
      <c r="M80" s="138"/>
      <c r="N80" s="138"/>
      <c r="O80" s="138"/>
      <c r="P80" s="138"/>
      <c r="Q80" s="134">
        <f t="shared" si="4"/>
        <v>21.05</v>
      </c>
      <c r="R80" s="135" t="str">
        <f t="shared" si="3"/>
        <v>NO</v>
      </c>
      <c r="S80" s="136" t="str">
        <f t="shared" si="5"/>
        <v>Medio</v>
      </c>
      <c r="T80" s="45"/>
    </row>
    <row r="81" spans="1:20" s="48" customFormat="1" ht="32.1" customHeight="1" x14ac:dyDescent="0.2">
      <c r="A81" s="141" t="s">
        <v>153</v>
      </c>
      <c r="B81" s="137" t="s">
        <v>165</v>
      </c>
      <c r="C81" s="139" t="s">
        <v>166</v>
      </c>
      <c r="D81" s="133">
        <v>235</v>
      </c>
      <c r="E81" s="138"/>
      <c r="F81" s="138"/>
      <c r="G81" s="138"/>
      <c r="H81" s="138"/>
      <c r="I81" s="140"/>
      <c r="J81" s="140"/>
      <c r="K81" s="138"/>
      <c r="L81" s="138"/>
      <c r="M81" s="138"/>
      <c r="N81" s="138"/>
      <c r="O81" s="138"/>
      <c r="P81" s="138">
        <v>85.5</v>
      </c>
      <c r="Q81" s="134">
        <f t="shared" si="4"/>
        <v>85.5</v>
      </c>
      <c r="R81" s="135" t="str">
        <f t="shared" si="3"/>
        <v>NO</v>
      </c>
      <c r="S81" s="136" t="str">
        <f t="shared" si="5"/>
        <v>Inviable Sanitariamente</v>
      </c>
      <c r="T81" s="45"/>
    </row>
    <row r="82" spans="1:20" s="48" customFormat="1" ht="32.1" customHeight="1" x14ac:dyDescent="0.2">
      <c r="A82" s="141" t="s">
        <v>153</v>
      </c>
      <c r="B82" s="137" t="s">
        <v>167</v>
      </c>
      <c r="C82" s="139" t="s">
        <v>168</v>
      </c>
      <c r="D82" s="133">
        <v>53</v>
      </c>
      <c r="E82" s="138"/>
      <c r="F82" s="138"/>
      <c r="G82" s="138"/>
      <c r="H82" s="138"/>
      <c r="I82" s="140"/>
      <c r="J82" s="140"/>
      <c r="K82" s="138"/>
      <c r="L82" s="138"/>
      <c r="M82" s="138"/>
      <c r="N82" s="138"/>
      <c r="O82" s="138"/>
      <c r="P82" s="138">
        <v>16</v>
      </c>
      <c r="Q82" s="134">
        <f t="shared" si="4"/>
        <v>16</v>
      </c>
      <c r="R82" s="135" t="str">
        <f t="shared" si="3"/>
        <v>NO</v>
      </c>
      <c r="S82" s="136" t="str">
        <f t="shared" si="5"/>
        <v>Medio</v>
      </c>
      <c r="T82" s="45"/>
    </row>
    <row r="83" spans="1:20" s="48" customFormat="1" ht="32.1" customHeight="1" x14ac:dyDescent="0.2">
      <c r="A83" s="141" t="s">
        <v>169</v>
      </c>
      <c r="B83" s="137" t="s">
        <v>170</v>
      </c>
      <c r="C83" s="139" t="s">
        <v>171</v>
      </c>
      <c r="D83" s="133">
        <v>180</v>
      </c>
      <c r="E83" s="138"/>
      <c r="F83" s="138"/>
      <c r="G83" s="138"/>
      <c r="H83" s="138"/>
      <c r="I83" s="140">
        <v>56.3</v>
      </c>
      <c r="J83" s="140"/>
      <c r="K83" s="138"/>
      <c r="L83" s="138"/>
      <c r="M83" s="138"/>
      <c r="N83" s="138"/>
      <c r="O83" s="138"/>
      <c r="P83" s="138">
        <v>24</v>
      </c>
      <c r="Q83" s="134">
        <f t="shared" si="4"/>
        <v>40.15</v>
      </c>
      <c r="R83" s="135" t="str">
        <f t="shared" si="3"/>
        <v>NO</v>
      </c>
      <c r="S83" s="136" t="str">
        <f t="shared" si="5"/>
        <v>Alto</v>
      </c>
      <c r="T83" s="45"/>
    </row>
    <row r="84" spans="1:20" s="48" customFormat="1" ht="32.1" customHeight="1" x14ac:dyDescent="0.2">
      <c r="A84" s="141" t="s">
        <v>169</v>
      </c>
      <c r="B84" s="137" t="s">
        <v>172</v>
      </c>
      <c r="C84" s="139" t="s">
        <v>173</v>
      </c>
      <c r="D84" s="133">
        <v>1111</v>
      </c>
      <c r="E84" s="138"/>
      <c r="F84" s="138"/>
      <c r="G84" s="138"/>
      <c r="H84" s="138">
        <v>0</v>
      </c>
      <c r="I84" s="140">
        <v>0</v>
      </c>
      <c r="J84" s="140">
        <v>0</v>
      </c>
      <c r="K84" s="138">
        <v>0</v>
      </c>
      <c r="L84" s="138">
        <v>12</v>
      </c>
      <c r="M84" s="138">
        <v>0</v>
      </c>
      <c r="N84" s="138">
        <v>0</v>
      </c>
      <c r="O84" s="138">
        <v>0</v>
      </c>
      <c r="P84" s="138">
        <v>0</v>
      </c>
      <c r="Q84" s="134">
        <f t="shared" si="4"/>
        <v>1.3333333333333333</v>
      </c>
      <c r="R84" s="135" t="str">
        <f t="shared" si="3"/>
        <v>SI</v>
      </c>
      <c r="S84" s="136" t="str">
        <f t="shared" si="5"/>
        <v>Sin Riesgo</v>
      </c>
      <c r="T84" s="45"/>
    </row>
    <row r="85" spans="1:20" s="48" customFormat="1" ht="32.1" customHeight="1" x14ac:dyDescent="0.2">
      <c r="A85" s="141" t="s">
        <v>169</v>
      </c>
      <c r="B85" s="137" t="s">
        <v>174</v>
      </c>
      <c r="C85" s="139" t="s">
        <v>175</v>
      </c>
      <c r="D85" s="133">
        <v>230</v>
      </c>
      <c r="E85" s="138"/>
      <c r="F85" s="138"/>
      <c r="G85" s="138"/>
      <c r="H85" s="138"/>
      <c r="I85" s="140">
        <v>29.6</v>
      </c>
      <c r="J85" s="140"/>
      <c r="K85" s="138"/>
      <c r="L85" s="138"/>
      <c r="M85" s="138"/>
      <c r="N85" s="138"/>
      <c r="O85" s="138"/>
      <c r="P85" s="138">
        <v>57.6</v>
      </c>
      <c r="Q85" s="134">
        <f t="shared" si="4"/>
        <v>43.6</v>
      </c>
      <c r="R85" s="135" t="str">
        <f t="shared" si="3"/>
        <v>NO</v>
      </c>
      <c r="S85" s="136" t="str">
        <f t="shared" si="5"/>
        <v>Alto</v>
      </c>
      <c r="T85" s="45"/>
    </row>
    <row r="86" spans="1:20" s="48" customFormat="1" ht="32.1" customHeight="1" x14ac:dyDescent="0.2">
      <c r="A86" s="141" t="s">
        <v>169</v>
      </c>
      <c r="B86" s="137" t="s">
        <v>176</v>
      </c>
      <c r="C86" s="139" t="s">
        <v>177</v>
      </c>
      <c r="D86" s="133">
        <v>1352</v>
      </c>
      <c r="E86" s="138"/>
      <c r="F86" s="138"/>
      <c r="G86" s="138"/>
      <c r="H86" s="138">
        <v>0</v>
      </c>
      <c r="I86" s="140">
        <v>8</v>
      </c>
      <c r="J86" s="140">
        <v>0</v>
      </c>
      <c r="K86" s="138">
        <v>0</v>
      </c>
      <c r="L86" s="138">
        <v>0</v>
      </c>
      <c r="M86" s="138">
        <v>0</v>
      </c>
      <c r="N86" s="138">
        <v>0</v>
      </c>
      <c r="O86" s="138">
        <v>0</v>
      </c>
      <c r="P86" s="138">
        <v>0</v>
      </c>
      <c r="Q86" s="134">
        <f t="shared" si="4"/>
        <v>0.88888888888888884</v>
      </c>
      <c r="R86" s="135" t="str">
        <f t="shared" si="3"/>
        <v>SI</v>
      </c>
      <c r="S86" s="136" t="str">
        <f t="shared" si="5"/>
        <v>Sin Riesgo</v>
      </c>
      <c r="T86" s="45"/>
    </row>
    <row r="87" spans="1:20" s="48" customFormat="1" ht="32.1" customHeight="1" x14ac:dyDescent="0.2">
      <c r="A87" s="141" t="s">
        <v>169</v>
      </c>
      <c r="B87" s="137" t="s">
        <v>178</v>
      </c>
      <c r="C87" s="139" t="s">
        <v>179</v>
      </c>
      <c r="D87" s="133">
        <v>177</v>
      </c>
      <c r="E87" s="138"/>
      <c r="F87" s="138"/>
      <c r="G87" s="138"/>
      <c r="H87" s="138"/>
      <c r="I87" s="140">
        <v>42.3</v>
      </c>
      <c r="J87" s="140"/>
      <c r="K87" s="138"/>
      <c r="L87" s="138"/>
      <c r="M87" s="138"/>
      <c r="N87" s="138"/>
      <c r="O87" s="138"/>
      <c r="P87" s="138">
        <v>24</v>
      </c>
      <c r="Q87" s="134">
        <f t="shared" si="4"/>
        <v>33.15</v>
      </c>
      <c r="R87" s="135" t="str">
        <f t="shared" si="3"/>
        <v>NO</v>
      </c>
      <c r="S87" s="136" t="str">
        <f t="shared" si="5"/>
        <v>Medio</v>
      </c>
      <c r="T87" s="45"/>
    </row>
    <row r="88" spans="1:20" s="48" customFormat="1" ht="32.1" customHeight="1" x14ac:dyDescent="0.2">
      <c r="A88" s="141" t="s">
        <v>169</v>
      </c>
      <c r="B88" s="137" t="s">
        <v>180</v>
      </c>
      <c r="C88" s="139" t="s">
        <v>181</v>
      </c>
      <c r="D88" s="133">
        <v>161</v>
      </c>
      <c r="E88" s="138"/>
      <c r="F88" s="138"/>
      <c r="G88" s="138"/>
      <c r="H88" s="138"/>
      <c r="I88" s="140"/>
      <c r="J88" s="140">
        <v>56.3</v>
      </c>
      <c r="K88" s="138"/>
      <c r="L88" s="138"/>
      <c r="M88" s="138">
        <v>64</v>
      </c>
      <c r="N88" s="138"/>
      <c r="O88" s="138"/>
      <c r="P88" s="138"/>
      <c r="Q88" s="134">
        <f t="shared" si="4"/>
        <v>60.15</v>
      </c>
      <c r="R88" s="135" t="str">
        <f t="shared" si="3"/>
        <v>NO</v>
      </c>
      <c r="S88" s="136" t="str">
        <f t="shared" si="5"/>
        <v>Alto</v>
      </c>
      <c r="T88" s="45"/>
    </row>
    <row r="89" spans="1:20" s="48" customFormat="1" ht="32.1" customHeight="1" x14ac:dyDescent="0.2">
      <c r="A89" s="141" t="s">
        <v>169</v>
      </c>
      <c r="B89" s="137" t="s">
        <v>182</v>
      </c>
      <c r="C89" s="139" t="s">
        <v>183</v>
      </c>
      <c r="D89" s="133">
        <v>352</v>
      </c>
      <c r="E89" s="138"/>
      <c r="F89" s="138"/>
      <c r="G89" s="138"/>
      <c r="H89" s="138"/>
      <c r="I89" s="140"/>
      <c r="J89" s="140">
        <v>60.6</v>
      </c>
      <c r="K89" s="138"/>
      <c r="L89" s="138"/>
      <c r="M89" s="138">
        <v>64</v>
      </c>
      <c r="N89" s="138"/>
      <c r="O89" s="138"/>
      <c r="P89" s="138"/>
      <c r="Q89" s="134">
        <f t="shared" si="4"/>
        <v>62.3</v>
      </c>
      <c r="R89" s="135" t="str">
        <f t="shared" si="3"/>
        <v>NO</v>
      </c>
      <c r="S89" s="136" t="str">
        <f t="shared" si="5"/>
        <v>Alto</v>
      </c>
      <c r="T89" s="45"/>
    </row>
    <row r="90" spans="1:20" s="48" customFormat="1" ht="32.1" customHeight="1" x14ac:dyDescent="0.2">
      <c r="A90" s="141" t="s">
        <v>169</v>
      </c>
      <c r="B90" s="137" t="s">
        <v>184</v>
      </c>
      <c r="C90" s="139" t="s">
        <v>185</v>
      </c>
      <c r="D90" s="133">
        <v>108</v>
      </c>
      <c r="E90" s="138"/>
      <c r="F90" s="138"/>
      <c r="G90" s="138"/>
      <c r="H90" s="138"/>
      <c r="I90" s="140"/>
      <c r="J90" s="140">
        <v>56.3</v>
      </c>
      <c r="K90" s="138"/>
      <c r="L90" s="138"/>
      <c r="M90" s="138">
        <v>97.6</v>
      </c>
      <c r="N90" s="138"/>
      <c r="O90" s="138"/>
      <c r="P90" s="138"/>
      <c r="Q90" s="134">
        <f t="shared" si="4"/>
        <v>76.949999999999989</v>
      </c>
      <c r="R90" s="135" t="str">
        <f t="shared" si="3"/>
        <v>NO</v>
      </c>
      <c r="S90" s="136" t="str">
        <f t="shared" si="5"/>
        <v>Alto</v>
      </c>
      <c r="T90" s="45"/>
    </row>
    <row r="91" spans="1:20" s="48" customFormat="1" ht="32.1" customHeight="1" x14ac:dyDescent="0.2">
      <c r="A91" s="141" t="s">
        <v>169</v>
      </c>
      <c r="B91" s="137" t="s">
        <v>186</v>
      </c>
      <c r="C91" s="139" t="s">
        <v>187</v>
      </c>
      <c r="D91" s="133">
        <v>375</v>
      </c>
      <c r="E91" s="138"/>
      <c r="F91" s="138"/>
      <c r="G91" s="138"/>
      <c r="H91" s="138"/>
      <c r="I91" s="140">
        <v>21.1</v>
      </c>
      <c r="J91" s="140"/>
      <c r="K91" s="138"/>
      <c r="L91" s="138"/>
      <c r="M91" s="138"/>
      <c r="N91" s="138"/>
      <c r="O91" s="138"/>
      <c r="P91" s="138">
        <v>24</v>
      </c>
      <c r="Q91" s="134">
        <f t="shared" si="4"/>
        <v>22.55</v>
      </c>
      <c r="R91" s="135" t="str">
        <f t="shared" si="3"/>
        <v>NO</v>
      </c>
      <c r="S91" s="136" t="str">
        <f t="shared" si="5"/>
        <v>Medio</v>
      </c>
      <c r="T91" s="45"/>
    </row>
    <row r="92" spans="1:20" s="48" customFormat="1" ht="32.1" customHeight="1" x14ac:dyDescent="0.2">
      <c r="A92" s="141" t="s">
        <v>169</v>
      </c>
      <c r="B92" s="137" t="s">
        <v>188</v>
      </c>
      <c r="C92" s="139" t="s">
        <v>189</v>
      </c>
      <c r="D92" s="133">
        <v>300</v>
      </c>
      <c r="E92" s="138"/>
      <c r="F92" s="138"/>
      <c r="G92" s="138"/>
      <c r="H92" s="138"/>
      <c r="I92" s="140">
        <v>50.7</v>
      </c>
      <c r="J92" s="140"/>
      <c r="K92" s="138"/>
      <c r="L92" s="138"/>
      <c r="M92" s="138"/>
      <c r="N92" s="138"/>
      <c r="O92" s="138"/>
      <c r="P92" s="138">
        <v>48</v>
      </c>
      <c r="Q92" s="134">
        <f t="shared" si="4"/>
        <v>49.35</v>
      </c>
      <c r="R92" s="135" t="str">
        <f t="shared" si="3"/>
        <v>NO</v>
      </c>
      <c r="S92" s="136" t="str">
        <f t="shared" si="5"/>
        <v>Alto</v>
      </c>
      <c r="T92" s="45"/>
    </row>
    <row r="93" spans="1:20" s="48" customFormat="1" ht="32.1" customHeight="1" x14ac:dyDescent="0.2">
      <c r="A93" s="141" t="s">
        <v>169</v>
      </c>
      <c r="B93" s="137" t="s">
        <v>190</v>
      </c>
      <c r="C93" s="139" t="s">
        <v>191</v>
      </c>
      <c r="D93" s="133">
        <v>130</v>
      </c>
      <c r="E93" s="138"/>
      <c r="F93" s="138"/>
      <c r="G93" s="138"/>
      <c r="H93" s="138"/>
      <c r="I93" s="140">
        <v>56.3</v>
      </c>
      <c r="J93" s="140"/>
      <c r="K93" s="138"/>
      <c r="L93" s="138"/>
      <c r="M93" s="138"/>
      <c r="N93" s="138"/>
      <c r="O93" s="138"/>
      <c r="P93" s="138">
        <v>57.6</v>
      </c>
      <c r="Q93" s="134">
        <f t="shared" si="4"/>
        <v>56.95</v>
      </c>
      <c r="R93" s="135" t="str">
        <f t="shared" si="3"/>
        <v>NO</v>
      </c>
      <c r="S93" s="136" t="str">
        <f t="shared" si="5"/>
        <v>Alto</v>
      </c>
      <c r="T93" s="45"/>
    </row>
    <row r="94" spans="1:20" s="48" customFormat="1" ht="32.1" customHeight="1" x14ac:dyDescent="0.2">
      <c r="A94" s="141" t="s">
        <v>169</v>
      </c>
      <c r="B94" s="137" t="s">
        <v>192</v>
      </c>
      <c r="C94" s="139" t="s">
        <v>193</v>
      </c>
      <c r="D94" s="133">
        <v>36</v>
      </c>
      <c r="E94" s="138"/>
      <c r="F94" s="138"/>
      <c r="G94" s="138"/>
      <c r="H94" s="138"/>
      <c r="I94" s="140">
        <v>63.8</v>
      </c>
      <c r="J94" s="140"/>
      <c r="K94" s="138"/>
      <c r="L94" s="138">
        <v>64</v>
      </c>
      <c r="M94" s="138"/>
      <c r="N94" s="138"/>
      <c r="O94" s="138"/>
      <c r="P94" s="138"/>
      <c r="Q94" s="134">
        <f t="shared" si="4"/>
        <v>63.9</v>
      </c>
      <c r="R94" s="135" t="str">
        <f t="shared" si="3"/>
        <v>NO</v>
      </c>
      <c r="S94" s="136" t="str">
        <f t="shared" si="5"/>
        <v>Alto</v>
      </c>
      <c r="T94" s="45"/>
    </row>
    <row r="95" spans="1:20" s="48" customFormat="1" ht="32.1" customHeight="1" x14ac:dyDescent="0.2">
      <c r="A95" s="141" t="s">
        <v>169</v>
      </c>
      <c r="B95" s="137" t="s">
        <v>194</v>
      </c>
      <c r="C95" s="139" t="s">
        <v>195</v>
      </c>
      <c r="D95" s="133">
        <v>50</v>
      </c>
      <c r="E95" s="138"/>
      <c r="F95" s="138"/>
      <c r="G95" s="138"/>
      <c r="H95" s="138"/>
      <c r="I95" s="140">
        <v>56.3</v>
      </c>
      <c r="J95" s="140"/>
      <c r="K95" s="138"/>
      <c r="L95" s="138">
        <v>64</v>
      </c>
      <c r="M95" s="138"/>
      <c r="N95" s="138"/>
      <c r="O95" s="138"/>
      <c r="P95" s="138"/>
      <c r="Q95" s="134">
        <f t="shared" si="4"/>
        <v>60.15</v>
      </c>
      <c r="R95" s="135" t="str">
        <f t="shared" si="3"/>
        <v>NO</v>
      </c>
      <c r="S95" s="136" t="str">
        <f t="shared" si="5"/>
        <v>Alto</v>
      </c>
      <c r="T95" s="45"/>
    </row>
    <row r="96" spans="1:20" s="48" customFormat="1" ht="32.1" customHeight="1" x14ac:dyDescent="0.2">
      <c r="A96" s="141" t="s">
        <v>169</v>
      </c>
      <c r="B96" s="137" t="s">
        <v>196</v>
      </c>
      <c r="C96" s="139" t="s">
        <v>197</v>
      </c>
      <c r="D96" s="133">
        <v>458</v>
      </c>
      <c r="E96" s="138"/>
      <c r="F96" s="138"/>
      <c r="G96" s="138"/>
      <c r="H96" s="138">
        <v>0</v>
      </c>
      <c r="I96" s="140">
        <v>0</v>
      </c>
      <c r="J96" s="140">
        <v>0</v>
      </c>
      <c r="K96" s="138">
        <v>0</v>
      </c>
      <c r="L96" s="138">
        <v>0</v>
      </c>
      <c r="M96" s="138">
        <v>0</v>
      </c>
      <c r="N96" s="138">
        <v>0</v>
      </c>
      <c r="O96" s="138">
        <v>0</v>
      </c>
      <c r="P96" s="138">
        <v>0</v>
      </c>
      <c r="Q96" s="134">
        <f t="shared" si="4"/>
        <v>0</v>
      </c>
      <c r="R96" s="135" t="str">
        <f t="shared" si="3"/>
        <v>SI</v>
      </c>
      <c r="S96" s="136" t="str">
        <f t="shared" si="5"/>
        <v>Sin Riesgo</v>
      </c>
      <c r="T96" s="45"/>
    </row>
    <row r="97" spans="1:20" s="48" customFormat="1" ht="32.1" customHeight="1" x14ac:dyDescent="0.2">
      <c r="A97" s="141" t="s">
        <v>169</v>
      </c>
      <c r="B97" s="137" t="s">
        <v>198</v>
      </c>
      <c r="C97" s="139" t="s">
        <v>199</v>
      </c>
      <c r="D97" s="133">
        <v>490</v>
      </c>
      <c r="E97" s="138"/>
      <c r="F97" s="138"/>
      <c r="G97" s="138"/>
      <c r="H97" s="138">
        <v>0</v>
      </c>
      <c r="I97" s="140">
        <v>0</v>
      </c>
      <c r="J97" s="140">
        <v>0</v>
      </c>
      <c r="K97" s="138">
        <v>0</v>
      </c>
      <c r="L97" s="138">
        <v>0</v>
      </c>
      <c r="M97" s="138">
        <v>0</v>
      </c>
      <c r="N97" s="138">
        <v>0</v>
      </c>
      <c r="O97" s="138">
        <v>0</v>
      </c>
      <c r="P97" s="138">
        <v>0</v>
      </c>
      <c r="Q97" s="134">
        <f t="shared" si="4"/>
        <v>0</v>
      </c>
      <c r="R97" s="135" t="str">
        <f t="shared" si="3"/>
        <v>SI</v>
      </c>
      <c r="S97" s="136" t="str">
        <f t="shared" si="5"/>
        <v>Sin Riesgo</v>
      </c>
      <c r="T97" s="45"/>
    </row>
    <row r="98" spans="1:20" s="48" customFormat="1" ht="32.1" customHeight="1" x14ac:dyDescent="0.2">
      <c r="A98" s="141" t="s">
        <v>169</v>
      </c>
      <c r="B98" s="137" t="s">
        <v>200</v>
      </c>
      <c r="C98" s="139" t="s">
        <v>201</v>
      </c>
      <c r="D98" s="133">
        <v>60</v>
      </c>
      <c r="E98" s="138"/>
      <c r="F98" s="138"/>
      <c r="G98" s="138"/>
      <c r="H98" s="138"/>
      <c r="I98" s="140"/>
      <c r="J98" s="140">
        <v>56.3</v>
      </c>
      <c r="K98" s="138"/>
      <c r="L98" s="138"/>
      <c r="M98" s="138"/>
      <c r="N98" s="138"/>
      <c r="O98" s="138"/>
      <c r="P98" s="138">
        <v>48</v>
      </c>
      <c r="Q98" s="134">
        <f t="shared" si="4"/>
        <v>52.15</v>
      </c>
      <c r="R98" s="135" t="str">
        <f t="shared" si="3"/>
        <v>NO</v>
      </c>
      <c r="S98" s="136" t="str">
        <f t="shared" si="5"/>
        <v>Alto</v>
      </c>
      <c r="T98" s="45"/>
    </row>
    <row r="99" spans="1:20" s="48" customFormat="1" ht="32.1" customHeight="1" x14ac:dyDescent="0.2">
      <c r="A99" s="141" t="s">
        <v>169</v>
      </c>
      <c r="B99" s="137" t="s">
        <v>202</v>
      </c>
      <c r="C99" s="139" t="s">
        <v>203</v>
      </c>
      <c r="D99" s="133">
        <v>50</v>
      </c>
      <c r="E99" s="138"/>
      <c r="F99" s="138"/>
      <c r="G99" s="138"/>
      <c r="H99" s="138"/>
      <c r="I99" s="140"/>
      <c r="J99" s="140">
        <v>56.3</v>
      </c>
      <c r="K99" s="138"/>
      <c r="L99" s="138"/>
      <c r="M99" s="138"/>
      <c r="N99" s="138"/>
      <c r="O99" s="138"/>
      <c r="P99" s="138">
        <v>24</v>
      </c>
      <c r="Q99" s="134">
        <f t="shared" si="4"/>
        <v>40.15</v>
      </c>
      <c r="R99" s="135" t="str">
        <f t="shared" si="3"/>
        <v>NO</v>
      </c>
      <c r="S99" s="136" t="str">
        <f t="shared" si="5"/>
        <v>Alto</v>
      </c>
      <c r="T99" s="45"/>
    </row>
    <row r="100" spans="1:20" s="48" customFormat="1" ht="32.1" customHeight="1" x14ac:dyDescent="0.2">
      <c r="A100" s="141" t="s">
        <v>169</v>
      </c>
      <c r="B100" s="137" t="s">
        <v>204</v>
      </c>
      <c r="C100" s="139" t="s">
        <v>205</v>
      </c>
      <c r="D100" s="133">
        <v>458</v>
      </c>
      <c r="E100" s="138"/>
      <c r="F100" s="138"/>
      <c r="G100" s="138"/>
      <c r="H100" s="138">
        <v>64</v>
      </c>
      <c r="I100" s="140">
        <v>24</v>
      </c>
      <c r="J100" s="140">
        <v>56.3</v>
      </c>
      <c r="K100" s="138">
        <v>70.7</v>
      </c>
      <c r="L100" s="138">
        <v>48</v>
      </c>
      <c r="M100" s="138">
        <v>24</v>
      </c>
      <c r="N100" s="138">
        <v>0</v>
      </c>
      <c r="O100" s="138">
        <v>19.399999999999999</v>
      </c>
      <c r="P100" s="138">
        <v>40</v>
      </c>
      <c r="Q100" s="134">
        <f t="shared" si="4"/>
        <v>38.488888888888887</v>
      </c>
      <c r="R100" s="135" t="str">
        <f t="shared" si="3"/>
        <v>NO</v>
      </c>
      <c r="S100" s="136" t="str">
        <f t="shared" si="5"/>
        <v>Alto</v>
      </c>
      <c r="T100" s="45"/>
    </row>
    <row r="101" spans="1:20" s="48" customFormat="1" ht="32.1" customHeight="1" x14ac:dyDescent="0.2">
      <c r="A101" s="141" t="s">
        <v>206</v>
      </c>
      <c r="B101" s="137" t="s">
        <v>207</v>
      </c>
      <c r="C101" s="139" t="s">
        <v>208</v>
      </c>
      <c r="D101" s="133">
        <v>257</v>
      </c>
      <c r="E101" s="138"/>
      <c r="F101" s="138"/>
      <c r="G101" s="138"/>
      <c r="H101" s="138"/>
      <c r="I101" s="140">
        <v>24.7</v>
      </c>
      <c r="J101" s="140"/>
      <c r="K101" s="138">
        <v>0</v>
      </c>
      <c r="L101" s="138"/>
      <c r="M101" s="138"/>
      <c r="N101" s="138"/>
      <c r="O101" s="138"/>
      <c r="P101" s="138">
        <v>0</v>
      </c>
      <c r="Q101" s="134">
        <f t="shared" si="4"/>
        <v>8.2333333333333325</v>
      </c>
      <c r="R101" s="135" t="str">
        <f t="shared" si="3"/>
        <v>NO</v>
      </c>
      <c r="S101" s="136" t="str">
        <f t="shared" si="5"/>
        <v>Bajo</v>
      </c>
      <c r="T101" s="45"/>
    </row>
    <row r="102" spans="1:20" s="48" customFormat="1" ht="32.1" customHeight="1" x14ac:dyDescent="0.2">
      <c r="A102" s="141" t="s">
        <v>206</v>
      </c>
      <c r="B102" s="137" t="s">
        <v>209</v>
      </c>
      <c r="C102" s="139" t="s">
        <v>210</v>
      </c>
      <c r="D102" s="133">
        <v>390</v>
      </c>
      <c r="E102" s="138"/>
      <c r="F102" s="138"/>
      <c r="G102" s="138"/>
      <c r="H102" s="138"/>
      <c r="I102" s="140">
        <v>0</v>
      </c>
      <c r="J102" s="140"/>
      <c r="K102" s="138">
        <v>0</v>
      </c>
      <c r="L102" s="138"/>
      <c r="M102" s="138"/>
      <c r="N102" s="138"/>
      <c r="O102" s="138">
        <v>0</v>
      </c>
      <c r="P102" s="138"/>
      <c r="Q102" s="134">
        <f t="shared" si="4"/>
        <v>0</v>
      </c>
      <c r="R102" s="135" t="str">
        <f t="shared" si="3"/>
        <v>SI</v>
      </c>
      <c r="S102" s="136" t="str">
        <f t="shared" si="5"/>
        <v>Sin Riesgo</v>
      </c>
      <c r="T102" s="45"/>
    </row>
    <row r="103" spans="1:20" s="48" customFormat="1" ht="32.1" customHeight="1" x14ac:dyDescent="0.2">
      <c r="A103" s="141" t="s">
        <v>206</v>
      </c>
      <c r="B103" s="137" t="s">
        <v>211</v>
      </c>
      <c r="C103" s="139" t="s">
        <v>212</v>
      </c>
      <c r="D103" s="133">
        <v>80</v>
      </c>
      <c r="E103" s="138"/>
      <c r="F103" s="138"/>
      <c r="G103" s="138"/>
      <c r="H103" s="138"/>
      <c r="I103" s="140"/>
      <c r="J103" s="140">
        <v>42.4</v>
      </c>
      <c r="K103" s="138"/>
      <c r="L103" s="138"/>
      <c r="M103" s="138"/>
      <c r="N103" s="138"/>
      <c r="O103" s="138">
        <v>0</v>
      </c>
      <c r="P103" s="138"/>
      <c r="Q103" s="134">
        <f t="shared" si="4"/>
        <v>21.2</v>
      </c>
      <c r="R103" s="135" t="str">
        <f t="shared" si="3"/>
        <v>NO</v>
      </c>
      <c r="S103" s="136" t="str">
        <f t="shared" si="5"/>
        <v>Medio</v>
      </c>
      <c r="T103" s="45"/>
    </row>
    <row r="104" spans="1:20" s="48" customFormat="1" ht="32.1" customHeight="1" x14ac:dyDescent="0.2">
      <c r="A104" s="141" t="s">
        <v>206</v>
      </c>
      <c r="B104" s="137" t="s">
        <v>213</v>
      </c>
      <c r="C104" s="139" t="s">
        <v>214</v>
      </c>
      <c r="D104" s="133">
        <v>241</v>
      </c>
      <c r="E104" s="138"/>
      <c r="F104" s="138"/>
      <c r="G104" s="138"/>
      <c r="H104" s="138"/>
      <c r="I104" s="140">
        <v>42.4</v>
      </c>
      <c r="J104" s="140">
        <v>0</v>
      </c>
      <c r="K104" s="138">
        <v>0</v>
      </c>
      <c r="L104" s="138"/>
      <c r="M104" s="138"/>
      <c r="N104" s="138"/>
      <c r="O104" s="138">
        <v>0</v>
      </c>
      <c r="P104" s="138"/>
      <c r="Q104" s="134">
        <f t="shared" si="4"/>
        <v>10.6</v>
      </c>
      <c r="R104" s="135" t="str">
        <f t="shared" si="3"/>
        <v>NO</v>
      </c>
      <c r="S104" s="136" t="str">
        <f t="shared" si="5"/>
        <v>Bajo</v>
      </c>
      <c r="T104" s="45"/>
    </row>
    <row r="105" spans="1:20" s="48" customFormat="1" ht="32.1" customHeight="1" x14ac:dyDescent="0.2">
      <c r="A105" s="141" t="s">
        <v>206</v>
      </c>
      <c r="B105" s="137" t="s">
        <v>215</v>
      </c>
      <c r="C105" s="139" t="s">
        <v>216</v>
      </c>
      <c r="D105" s="133">
        <v>68</v>
      </c>
      <c r="E105" s="138"/>
      <c r="F105" s="138"/>
      <c r="G105" s="138"/>
      <c r="H105" s="138"/>
      <c r="I105" s="140">
        <v>42.4</v>
      </c>
      <c r="J105" s="140"/>
      <c r="K105" s="138">
        <v>0</v>
      </c>
      <c r="L105" s="138"/>
      <c r="M105" s="138"/>
      <c r="N105" s="138"/>
      <c r="O105" s="138">
        <v>0</v>
      </c>
      <c r="P105" s="138"/>
      <c r="Q105" s="134">
        <f t="shared" si="4"/>
        <v>14.133333333333333</v>
      </c>
      <c r="R105" s="135" t="str">
        <f t="shared" si="3"/>
        <v>NO</v>
      </c>
      <c r="S105" s="136" t="str">
        <f t="shared" si="5"/>
        <v>Medio</v>
      </c>
      <c r="T105" s="45"/>
    </row>
    <row r="106" spans="1:20" s="48" customFormat="1" ht="32.1" customHeight="1" x14ac:dyDescent="0.2">
      <c r="A106" s="141" t="s">
        <v>206</v>
      </c>
      <c r="B106" s="137" t="s">
        <v>217</v>
      </c>
      <c r="C106" s="139" t="s">
        <v>218</v>
      </c>
      <c r="D106" s="133">
        <v>123</v>
      </c>
      <c r="E106" s="138"/>
      <c r="F106" s="138"/>
      <c r="G106" s="138"/>
      <c r="H106" s="138"/>
      <c r="I106" s="140">
        <v>89.4</v>
      </c>
      <c r="J106" s="140"/>
      <c r="K106" s="138">
        <v>0</v>
      </c>
      <c r="L106" s="138"/>
      <c r="M106" s="138"/>
      <c r="N106" s="138"/>
      <c r="O106" s="138">
        <v>17.600000000000001</v>
      </c>
      <c r="P106" s="138"/>
      <c r="Q106" s="134">
        <f t="shared" si="4"/>
        <v>35.666666666666664</v>
      </c>
      <c r="R106" s="135" t="str">
        <f t="shared" si="3"/>
        <v>NO</v>
      </c>
      <c r="S106" s="136" t="str">
        <f t="shared" si="5"/>
        <v>Alto</v>
      </c>
      <c r="T106" s="45"/>
    </row>
    <row r="107" spans="1:20" s="48" customFormat="1" ht="32.1" customHeight="1" x14ac:dyDescent="0.2">
      <c r="A107" s="141" t="s">
        <v>206</v>
      </c>
      <c r="B107" s="137" t="s">
        <v>219</v>
      </c>
      <c r="C107" s="139" t="s">
        <v>220</v>
      </c>
      <c r="D107" s="133">
        <v>478</v>
      </c>
      <c r="E107" s="138"/>
      <c r="F107" s="138"/>
      <c r="G107" s="138"/>
      <c r="H107" s="138"/>
      <c r="I107" s="140">
        <v>0</v>
      </c>
      <c r="J107" s="140">
        <v>0</v>
      </c>
      <c r="K107" s="138">
        <v>35.5</v>
      </c>
      <c r="L107" s="138"/>
      <c r="M107" s="138"/>
      <c r="N107" s="138"/>
      <c r="O107" s="138">
        <v>17.600000000000001</v>
      </c>
      <c r="P107" s="138"/>
      <c r="Q107" s="134">
        <f t="shared" si="4"/>
        <v>13.275</v>
      </c>
      <c r="R107" s="135" t="str">
        <f t="shared" si="3"/>
        <v>NO</v>
      </c>
      <c r="S107" s="136" t="str">
        <f t="shared" si="5"/>
        <v>Bajo</v>
      </c>
      <c r="T107" s="45"/>
    </row>
    <row r="108" spans="1:20" s="48" customFormat="1" ht="32.1" customHeight="1" x14ac:dyDescent="0.2">
      <c r="A108" s="141" t="s">
        <v>206</v>
      </c>
      <c r="B108" s="137" t="s">
        <v>221</v>
      </c>
      <c r="C108" s="139" t="s">
        <v>222</v>
      </c>
      <c r="D108" s="133">
        <v>60</v>
      </c>
      <c r="E108" s="138"/>
      <c r="F108" s="138"/>
      <c r="G108" s="138"/>
      <c r="H108" s="138"/>
      <c r="I108" s="140">
        <v>24.7</v>
      </c>
      <c r="J108" s="140"/>
      <c r="K108" s="138"/>
      <c r="L108" s="138"/>
      <c r="M108" s="138"/>
      <c r="N108" s="138"/>
      <c r="O108" s="138">
        <v>35.299999999999997</v>
      </c>
      <c r="P108" s="138"/>
      <c r="Q108" s="134">
        <f t="shared" si="4"/>
        <v>30</v>
      </c>
      <c r="R108" s="135" t="str">
        <f t="shared" si="3"/>
        <v>NO</v>
      </c>
      <c r="S108" s="136" t="str">
        <f t="shared" si="5"/>
        <v>Medio</v>
      </c>
      <c r="T108" s="45"/>
    </row>
    <row r="109" spans="1:20" s="48" customFormat="1" ht="32.1" customHeight="1" x14ac:dyDescent="0.2">
      <c r="A109" s="141" t="s">
        <v>206</v>
      </c>
      <c r="B109" s="137" t="s">
        <v>223</v>
      </c>
      <c r="C109" s="139" t="s">
        <v>224</v>
      </c>
      <c r="D109" s="133">
        <v>86</v>
      </c>
      <c r="E109" s="138"/>
      <c r="F109" s="138"/>
      <c r="G109" s="138"/>
      <c r="H109" s="138"/>
      <c r="I109" s="140"/>
      <c r="J109" s="140">
        <v>0</v>
      </c>
      <c r="K109" s="138"/>
      <c r="L109" s="138">
        <v>17.600000000000001</v>
      </c>
      <c r="M109" s="138"/>
      <c r="N109" s="138"/>
      <c r="O109" s="138">
        <v>0</v>
      </c>
      <c r="P109" s="138"/>
      <c r="Q109" s="134">
        <f t="shared" si="4"/>
        <v>5.8666666666666671</v>
      </c>
      <c r="R109" s="135" t="str">
        <f t="shared" si="3"/>
        <v>NO</v>
      </c>
      <c r="S109" s="136" t="str">
        <f t="shared" si="5"/>
        <v>Bajo</v>
      </c>
      <c r="T109" s="45"/>
    </row>
    <row r="110" spans="1:20" s="48" customFormat="1" ht="32.1" customHeight="1" x14ac:dyDescent="0.2">
      <c r="A110" s="141" t="s">
        <v>206</v>
      </c>
      <c r="B110" s="137" t="s">
        <v>225</v>
      </c>
      <c r="C110" s="139" t="s">
        <v>226</v>
      </c>
      <c r="D110" s="133">
        <v>92</v>
      </c>
      <c r="E110" s="138"/>
      <c r="F110" s="138"/>
      <c r="G110" s="138"/>
      <c r="H110" s="138"/>
      <c r="I110" s="140"/>
      <c r="J110" s="140">
        <v>60</v>
      </c>
      <c r="K110" s="138"/>
      <c r="L110" s="138">
        <v>0</v>
      </c>
      <c r="M110" s="138"/>
      <c r="N110" s="138"/>
      <c r="O110" s="138">
        <v>0</v>
      </c>
      <c r="P110" s="138"/>
      <c r="Q110" s="134">
        <f t="shared" si="4"/>
        <v>20</v>
      </c>
      <c r="R110" s="135" t="str">
        <f t="shared" si="3"/>
        <v>NO</v>
      </c>
      <c r="S110" s="136" t="str">
        <f t="shared" si="5"/>
        <v>Medio</v>
      </c>
      <c r="T110" s="45"/>
    </row>
    <row r="111" spans="1:20" s="48" customFormat="1" ht="32.1" customHeight="1" x14ac:dyDescent="0.2">
      <c r="A111" s="141" t="s">
        <v>206</v>
      </c>
      <c r="B111" s="137" t="s">
        <v>227</v>
      </c>
      <c r="C111" s="139" t="s">
        <v>228</v>
      </c>
      <c r="D111" s="133">
        <v>70</v>
      </c>
      <c r="E111" s="138"/>
      <c r="F111" s="138"/>
      <c r="G111" s="138"/>
      <c r="H111" s="138"/>
      <c r="I111" s="140"/>
      <c r="J111" s="140">
        <v>0</v>
      </c>
      <c r="K111" s="138"/>
      <c r="L111" s="138">
        <v>17.600000000000001</v>
      </c>
      <c r="M111" s="138"/>
      <c r="N111" s="138"/>
      <c r="O111" s="138">
        <v>21.2</v>
      </c>
      <c r="P111" s="138"/>
      <c r="Q111" s="134">
        <f t="shared" si="4"/>
        <v>12.933333333333332</v>
      </c>
      <c r="R111" s="135" t="str">
        <f t="shared" si="3"/>
        <v>NO</v>
      </c>
      <c r="S111" s="136" t="str">
        <f t="shared" si="5"/>
        <v>Bajo</v>
      </c>
      <c r="T111" s="45"/>
    </row>
    <row r="112" spans="1:20" s="48" customFormat="1" ht="32.1" customHeight="1" x14ac:dyDescent="0.2">
      <c r="A112" s="141" t="s">
        <v>206</v>
      </c>
      <c r="B112" s="137" t="s">
        <v>229</v>
      </c>
      <c r="C112" s="139" t="s">
        <v>230</v>
      </c>
      <c r="D112" s="133">
        <v>265</v>
      </c>
      <c r="E112" s="138"/>
      <c r="F112" s="138"/>
      <c r="G112" s="138"/>
      <c r="H112" s="138"/>
      <c r="I112" s="140">
        <v>17.600000000000001</v>
      </c>
      <c r="J112" s="140"/>
      <c r="K112" s="138">
        <v>52.9</v>
      </c>
      <c r="L112" s="138"/>
      <c r="M112" s="138"/>
      <c r="N112" s="138"/>
      <c r="O112" s="138">
        <v>17.600000000000001</v>
      </c>
      <c r="P112" s="138"/>
      <c r="Q112" s="134">
        <f t="shared" ref="Q112:Q175" si="6">AVERAGE(E112:P112)</f>
        <v>29.366666666666664</v>
      </c>
      <c r="R112" s="135" t="str">
        <f t="shared" ref="R112:R175" si="7">IF(Q112&lt;5,"SI","NO")</f>
        <v>NO</v>
      </c>
      <c r="S112" s="136" t="str">
        <f t="shared" ref="S112:S175" si="8">IF(Q112&lt;5,"Sin Riesgo",IF(Q112 &lt;=14,"Bajo",IF(Q112&lt;=35,"Medio",IF(Q112&lt;=80,"Alto","Inviable Sanitariamente"))))</f>
        <v>Medio</v>
      </c>
      <c r="T112" s="45"/>
    </row>
    <row r="113" spans="1:20" s="48" customFormat="1" ht="49.5" customHeight="1" x14ac:dyDescent="0.2">
      <c r="A113" s="141" t="s">
        <v>206</v>
      </c>
      <c r="B113" s="137" t="s">
        <v>231</v>
      </c>
      <c r="C113" s="139" t="s">
        <v>232</v>
      </c>
      <c r="D113" s="133">
        <v>1070</v>
      </c>
      <c r="E113" s="138"/>
      <c r="F113" s="138"/>
      <c r="G113" s="138"/>
      <c r="H113" s="138"/>
      <c r="I113" s="140">
        <v>0</v>
      </c>
      <c r="J113" s="140">
        <v>52.9</v>
      </c>
      <c r="K113" s="138">
        <v>17.600000000000001</v>
      </c>
      <c r="L113" s="138"/>
      <c r="M113" s="138"/>
      <c r="N113" s="138"/>
      <c r="O113" s="138">
        <v>53.3</v>
      </c>
      <c r="P113" s="138"/>
      <c r="Q113" s="134">
        <f t="shared" si="6"/>
        <v>30.95</v>
      </c>
      <c r="R113" s="135" t="str">
        <f t="shared" si="7"/>
        <v>NO</v>
      </c>
      <c r="S113" s="136" t="str">
        <f t="shared" si="8"/>
        <v>Medio</v>
      </c>
      <c r="T113" s="45"/>
    </row>
    <row r="114" spans="1:20" s="48" customFormat="1" ht="30" x14ac:dyDescent="0.2">
      <c r="A114" s="141" t="s">
        <v>206</v>
      </c>
      <c r="B114" s="137" t="s">
        <v>233</v>
      </c>
      <c r="C114" s="139" t="s">
        <v>234</v>
      </c>
      <c r="D114" s="133">
        <v>182</v>
      </c>
      <c r="E114" s="138"/>
      <c r="F114" s="138"/>
      <c r="G114" s="138"/>
      <c r="H114" s="138"/>
      <c r="I114" s="140">
        <v>26.5</v>
      </c>
      <c r="J114" s="140"/>
      <c r="K114" s="138"/>
      <c r="L114" s="138"/>
      <c r="M114" s="138"/>
      <c r="N114" s="138"/>
      <c r="O114" s="138">
        <v>21.2</v>
      </c>
      <c r="P114" s="138"/>
      <c r="Q114" s="134">
        <f t="shared" si="6"/>
        <v>23.85</v>
      </c>
      <c r="R114" s="135" t="str">
        <f t="shared" si="7"/>
        <v>NO</v>
      </c>
      <c r="S114" s="136" t="str">
        <f t="shared" si="8"/>
        <v>Medio</v>
      </c>
      <c r="T114" s="45"/>
    </row>
    <row r="115" spans="1:20" s="48" customFormat="1" ht="32.1" customHeight="1" x14ac:dyDescent="0.2">
      <c r="A115" s="141" t="s">
        <v>206</v>
      </c>
      <c r="B115" s="137" t="s">
        <v>235</v>
      </c>
      <c r="C115" s="139" t="s">
        <v>236</v>
      </c>
      <c r="D115" s="133">
        <v>288</v>
      </c>
      <c r="E115" s="138"/>
      <c r="F115" s="138"/>
      <c r="G115" s="138"/>
      <c r="H115" s="138"/>
      <c r="I115" s="140"/>
      <c r="J115" s="140">
        <v>35.299999999999997</v>
      </c>
      <c r="K115" s="138">
        <v>24.7</v>
      </c>
      <c r="L115" s="138">
        <v>0</v>
      </c>
      <c r="M115" s="138"/>
      <c r="N115" s="138"/>
      <c r="O115" s="138">
        <v>17.600000000000001</v>
      </c>
      <c r="P115" s="138"/>
      <c r="Q115" s="134">
        <f t="shared" si="6"/>
        <v>19.399999999999999</v>
      </c>
      <c r="R115" s="135" t="str">
        <f t="shared" si="7"/>
        <v>NO</v>
      </c>
      <c r="S115" s="136" t="str">
        <f t="shared" si="8"/>
        <v>Medio</v>
      </c>
      <c r="T115" s="45"/>
    </row>
    <row r="116" spans="1:20" s="48" customFormat="1" ht="32.1" customHeight="1" x14ac:dyDescent="0.2">
      <c r="A116" s="141" t="s">
        <v>206</v>
      </c>
      <c r="B116" s="137" t="s">
        <v>237</v>
      </c>
      <c r="C116" s="139" t="s">
        <v>238</v>
      </c>
      <c r="D116" s="133">
        <v>282</v>
      </c>
      <c r="E116" s="138"/>
      <c r="F116" s="138"/>
      <c r="G116" s="138"/>
      <c r="H116" s="138"/>
      <c r="I116" s="140">
        <v>0</v>
      </c>
      <c r="J116" s="140">
        <v>35.299999999999997</v>
      </c>
      <c r="K116" s="138">
        <v>0</v>
      </c>
      <c r="L116" s="138"/>
      <c r="M116" s="138"/>
      <c r="N116" s="138"/>
      <c r="O116" s="138">
        <v>0</v>
      </c>
      <c r="P116" s="138"/>
      <c r="Q116" s="134">
        <f t="shared" si="6"/>
        <v>8.8249999999999993</v>
      </c>
      <c r="R116" s="135" t="str">
        <f t="shared" si="7"/>
        <v>NO</v>
      </c>
      <c r="S116" s="136" t="str">
        <f t="shared" si="8"/>
        <v>Bajo</v>
      </c>
      <c r="T116" s="45"/>
    </row>
    <row r="117" spans="1:20" s="48" customFormat="1" ht="32.1" customHeight="1" x14ac:dyDescent="0.2">
      <c r="A117" s="141" t="s">
        <v>206</v>
      </c>
      <c r="B117" s="137" t="s">
        <v>239</v>
      </c>
      <c r="C117" s="139" t="s">
        <v>240</v>
      </c>
      <c r="D117" s="133">
        <v>32</v>
      </c>
      <c r="E117" s="138"/>
      <c r="F117" s="138"/>
      <c r="G117" s="138"/>
      <c r="H117" s="138"/>
      <c r="I117" s="140">
        <v>0</v>
      </c>
      <c r="J117" s="140"/>
      <c r="K117" s="138">
        <v>35.299999999999997</v>
      </c>
      <c r="L117" s="138"/>
      <c r="M117" s="138"/>
      <c r="N117" s="138"/>
      <c r="O117" s="138">
        <v>18</v>
      </c>
      <c r="P117" s="138"/>
      <c r="Q117" s="134">
        <f t="shared" si="6"/>
        <v>17.766666666666666</v>
      </c>
      <c r="R117" s="135" t="str">
        <f t="shared" si="7"/>
        <v>NO</v>
      </c>
      <c r="S117" s="136" t="str">
        <f t="shared" si="8"/>
        <v>Medio</v>
      </c>
      <c r="T117" s="45"/>
    </row>
    <row r="118" spans="1:20" s="48" customFormat="1" ht="32.1" customHeight="1" x14ac:dyDescent="0.2">
      <c r="A118" s="141" t="s">
        <v>206</v>
      </c>
      <c r="B118" s="137" t="s">
        <v>241</v>
      </c>
      <c r="C118" s="139" t="s">
        <v>242</v>
      </c>
      <c r="D118" s="133">
        <v>24</v>
      </c>
      <c r="E118" s="138"/>
      <c r="F118" s="138"/>
      <c r="G118" s="138"/>
      <c r="H118" s="138"/>
      <c r="I118" s="140"/>
      <c r="J118" s="140">
        <v>0</v>
      </c>
      <c r="K118" s="138"/>
      <c r="L118" s="138">
        <v>64.7</v>
      </c>
      <c r="M118" s="138"/>
      <c r="N118" s="138"/>
      <c r="O118" s="138"/>
      <c r="P118" s="138">
        <v>0</v>
      </c>
      <c r="Q118" s="134">
        <f t="shared" si="6"/>
        <v>21.566666666666666</v>
      </c>
      <c r="R118" s="135" t="str">
        <f t="shared" si="7"/>
        <v>NO</v>
      </c>
      <c r="S118" s="136" t="str">
        <f t="shared" si="8"/>
        <v>Medio</v>
      </c>
      <c r="T118" s="45"/>
    </row>
    <row r="119" spans="1:20" s="48" customFormat="1" ht="32.1" customHeight="1" x14ac:dyDescent="0.2">
      <c r="A119" s="141" t="s">
        <v>206</v>
      </c>
      <c r="B119" s="137" t="s">
        <v>243</v>
      </c>
      <c r="C119" s="139" t="s">
        <v>244</v>
      </c>
      <c r="D119" s="133">
        <v>26</v>
      </c>
      <c r="E119" s="138"/>
      <c r="F119" s="138"/>
      <c r="G119" s="138"/>
      <c r="H119" s="138"/>
      <c r="I119" s="140"/>
      <c r="J119" s="140"/>
      <c r="K119" s="138"/>
      <c r="L119" s="138">
        <v>73.5</v>
      </c>
      <c r="M119" s="138"/>
      <c r="N119" s="138"/>
      <c r="O119" s="138"/>
      <c r="P119" s="138"/>
      <c r="Q119" s="134">
        <f t="shared" si="6"/>
        <v>73.5</v>
      </c>
      <c r="R119" s="135" t="str">
        <f t="shared" si="7"/>
        <v>NO</v>
      </c>
      <c r="S119" s="136" t="str">
        <f t="shared" si="8"/>
        <v>Alto</v>
      </c>
      <c r="T119" s="45"/>
    </row>
    <row r="120" spans="1:20" s="48" customFormat="1" ht="32.1" customHeight="1" x14ac:dyDescent="0.2">
      <c r="A120" s="141" t="s">
        <v>245</v>
      </c>
      <c r="B120" s="137" t="s">
        <v>246</v>
      </c>
      <c r="C120" s="139" t="s">
        <v>247</v>
      </c>
      <c r="D120" s="133">
        <v>56</v>
      </c>
      <c r="E120" s="138">
        <v>17.600000000000001</v>
      </c>
      <c r="F120" s="138"/>
      <c r="G120" s="138"/>
      <c r="H120" s="138"/>
      <c r="I120" s="140">
        <v>23.6</v>
      </c>
      <c r="J120" s="140">
        <v>0</v>
      </c>
      <c r="K120" s="138">
        <v>0</v>
      </c>
      <c r="L120" s="138">
        <v>0</v>
      </c>
      <c r="M120" s="138">
        <v>17.600000000000001</v>
      </c>
      <c r="N120" s="138"/>
      <c r="O120" s="138">
        <v>1.8</v>
      </c>
      <c r="P120" s="138"/>
      <c r="Q120" s="134">
        <f t="shared" si="6"/>
        <v>8.6571428571428566</v>
      </c>
      <c r="R120" s="135" t="str">
        <f t="shared" si="7"/>
        <v>NO</v>
      </c>
      <c r="S120" s="136" t="str">
        <f t="shared" si="8"/>
        <v>Bajo</v>
      </c>
      <c r="T120" s="45"/>
    </row>
    <row r="121" spans="1:20" s="48" customFormat="1" ht="32.1" customHeight="1" x14ac:dyDescent="0.2">
      <c r="A121" s="141" t="s">
        <v>245</v>
      </c>
      <c r="B121" s="137" t="s">
        <v>248</v>
      </c>
      <c r="C121" s="139" t="s">
        <v>249</v>
      </c>
      <c r="D121" s="133">
        <v>190</v>
      </c>
      <c r="E121" s="138">
        <v>0</v>
      </c>
      <c r="F121" s="138">
        <v>0</v>
      </c>
      <c r="G121" s="138">
        <v>0</v>
      </c>
      <c r="H121" s="138">
        <v>0</v>
      </c>
      <c r="I121" s="140">
        <v>16.899999999999999</v>
      </c>
      <c r="J121" s="140">
        <v>17.600000000000001</v>
      </c>
      <c r="K121" s="138">
        <v>0</v>
      </c>
      <c r="L121" s="138">
        <v>0</v>
      </c>
      <c r="M121" s="138">
        <v>0</v>
      </c>
      <c r="N121" s="138">
        <v>17.600000000000001</v>
      </c>
      <c r="O121" s="138">
        <v>17.600000000000001</v>
      </c>
      <c r="P121" s="138"/>
      <c r="Q121" s="134">
        <f t="shared" si="6"/>
        <v>6.3363636363636369</v>
      </c>
      <c r="R121" s="135" t="str">
        <f t="shared" si="7"/>
        <v>NO</v>
      </c>
      <c r="S121" s="136" t="str">
        <f t="shared" si="8"/>
        <v>Bajo</v>
      </c>
      <c r="T121" s="45"/>
    </row>
    <row r="122" spans="1:20" s="48" customFormat="1" ht="32.1" customHeight="1" x14ac:dyDescent="0.2">
      <c r="A122" s="141" t="s">
        <v>245</v>
      </c>
      <c r="B122" s="137" t="s">
        <v>250</v>
      </c>
      <c r="C122" s="139" t="s">
        <v>251</v>
      </c>
      <c r="D122" s="133">
        <v>120</v>
      </c>
      <c r="E122" s="138">
        <v>0</v>
      </c>
      <c r="F122" s="138">
        <v>0</v>
      </c>
      <c r="G122" s="138">
        <v>0</v>
      </c>
      <c r="H122" s="138"/>
      <c r="I122" s="140"/>
      <c r="J122" s="140">
        <v>0</v>
      </c>
      <c r="K122" s="138">
        <v>0</v>
      </c>
      <c r="L122" s="138">
        <v>17.600000000000001</v>
      </c>
      <c r="M122" s="138">
        <v>0</v>
      </c>
      <c r="N122" s="138">
        <v>0</v>
      </c>
      <c r="O122" s="138">
        <v>48.82</v>
      </c>
      <c r="P122" s="138"/>
      <c r="Q122" s="134">
        <f t="shared" si="6"/>
        <v>7.38</v>
      </c>
      <c r="R122" s="135" t="str">
        <f t="shared" si="7"/>
        <v>NO</v>
      </c>
      <c r="S122" s="136" t="str">
        <f t="shared" si="8"/>
        <v>Bajo</v>
      </c>
      <c r="T122" s="45"/>
    </row>
    <row r="123" spans="1:20" s="48" customFormat="1" ht="32.1" customHeight="1" x14ac:dyDescent="0.2">
      <c r="A123" s="141" t="s">
        <v>245</v>
      </c>
      <c r="B123" s="137" t="s">
        <v>252</v>
      </c>
      <c r="C123" s="139" t="s">
        <v>253</v>
      </c>
      <c r="D123" s="133">
        <v>1014</v>
      </c>
      <c r="E123" s="138">
        <v>0</v>
      </c>
      <c r="F123" s="138">
        <v>0</v>
      </c>
      <c r="G123" s="138">
        <v>0</v>
      </c>
      <c r="H123" s="138">
        <v>0</v>
      </c>
      <c r="I123" s="140">
        <v>0</v>
      </c>
      <c r="J123" s="140">
        <v>0</v>
      </c>
      <c r="K123" s="138">
        <v>0</v>
      </c>
      <c r="L123" s="138">
        <v>0</v>
      </c>
      <c r="M123" s="138">
        <v>0</v>
      </c>
      <c r="N123" s="138">
        <v>0</v>
      </c>
      <c r="O123" s="138">
        <v>0</v>
      </c>
      <c r="P123" s="138"/>
      <c r="Q123" s="134">
        <f t="shared" si="6"/>
        <v>0</v>
      </c>
      <c r="R123" s="135" t="str">
        <f t="shared" si="7"/>
        <v>SI</v>
      </c>
      <c r="S123" s="136" t="str">
        <f t="shared" si="8"/>
        <v>Sin Riesgo</v>
      </c>
      <c r="T123" s="45"/>
    </row>
    <row r="124" spans="1:20" s="48" customFormat="1" ht="32.1" customHeight="1" x14ac:dyDescent="0.2">
      <c r="A124" s="141" t="s">
        <v>245</v>
      </c>
      <c r="B124" s="137" t="s">
        <v>254</v>
      </c>
      <c r="C124" s="139" t="s">
        <v>255</v>
      </c>
      <c r="D124" s="133">
        <v>489</v>
      </c>
      <c r="E124" s="138">
        <v>0</v>
      </c>
      <c r="F124" s="138"/>
      <c r="G124" s="138">
        <v>0</v>
      </c>
      <c r="H124" s="138">
        <v>17.600000000000001</v>
      </c>
      <c r="I124" s="140">
        <v>41.4</v>
      </c>
      <c r="J124" s="140"/>
      <c r="K124" s="138">
        <v>0</v>
      </c>
      <c r="L124" s="138">
        <v>17.600000000000001</v>
      </c>
      <c r="M124" s="138">
        <v>0</v>
      </c>
      <c r="N124" s="138">
        <v>0</v>
      </c>
      <c r="O124" s="138">
        <v>0</v>
      </c>
      <c r="P124" s="138"/>
      <c r="Q124" s="134">
        <f t="shared" si="6"/>
        <v>8.5111111111111111</v>
      </c>
      <c r="R124" s="135" t="str">
        <f t="shared" si="7"/>
        <v>NO</v>
      </c>
      <c r="S124" s="136" t="str">
        <f t="shared" si="8"/>
        <v>Bajo</v>
      </c>
      <c r="T124" s="45"/>
    </row>
    <row r="125" spans="1:20" s="48" customFormat="1" ht="32.1" customHeight="1" x14ac:dyDescent="0.2">
      <c r="A125" s="141" t="s">
        <v>245</v>
      </c>
      <c r="B125" s="137" t="s">
        <v>256</v>
      </c>
      <c r="C125" s="139" t="s">
        <v>257</v>
      </c>
      <c r="D125" s="133">
        <v>498</v>
      </c>
      <c r="E125" s="138">
        <v>17.5</v>
      </c>
      <c r="F125" s="138">
        <v>17.5</v>
      </c>
      <c r="G125" s="138">
        <v>0</v>
      </c>
      <c r="H125" s="138">
        <v>5.3</v>
      </c>
      <c r="I125" s="140">
        <v>18.5</v>
      </c>
      <c r="J125" s="140"/>
      <c r="K125" s="138">
        <v>0</v>
      </c>
      <c r="L125" s="138">
        <v>17.899999999999999</v>
      </c>
      <c r="M125" s="138">
        <v>0</v>
      </c>
      <c r="N125" s="138">
        <v>0</v>
      </c>
      <c r="O125" s="138">
        <v>19.399999999999999</v>
      </c>
      <c r="P125" s="138"/>
      <c r="Q125" s="134">
        <f t="shared" si="6"/>
        <v>9.61</v>
      </c>
      <c r="R125" s="135" t="str">
        <f t="shared" si="7"/>
        <v>NO</v>
      </c>
      <c r="S125" s="136" t="str">
        <f t="shared" si="8"/>
        <v>Bajo</v>
      </c>
      <c r="T125" s="45"/>
    </row>
    <row r="126" spans="1:20" s="48" customFormat="1" ht="32.1" customHeight="1" x14ac:dyDescent="0.2">
      <c r="A126" s="141" t="s">
        <v>245</v>
      </c>
      <c r="B126" s="137" t="s">
        <v>258</v>
      </c>
      <c r="C126" s="139" t="s">
        <v>259</v>
      </c>
      <c r="D126" s="133">
        <v>244</v>
      </c>
      <c r="E126" s="138">
        <v>0</v>
      </c>
      <c r="F126" s="138">
        <v>0</v>
      </c>
      <c r="G126" s="138">
        <v>0</v>
      </c>
      <c r="H126" s="138">
        <v>17.600000000000001</v>
      </c>
      <c r="I126" s="140">
        <v>16.899999999999999</v>
      </c>
      <c r="J126" s="140"/>
      <c r="K126" s="138">
        <v>0</v>
      </c>
      <c r="L126" s="138">
        <v>0</v>
      </c>
      <c r="M126" s="138">
        <v>1.8</v>
      </c>
      <c r="N126" s="138">
        <v>0</v>
      </c>
      <c r="O126" s="138">
        <v>0</v>
      </c>
      <c r="P126" s="138"/>
      <c r="Q126" s="134">
        <f t="shared" si="6"/>
        <v>3.63</v>
      </c>
      <c r="R126" s="135" t="str">
        <f t="shared" si="7"/>
        <v>SI</v>
      </c>
      <c r="S126" s="136" t="str">
        <f t="shared" si="8"/>
        <v>Sin Riesgo</v>
      </c>
      <c r="T126" s="45"/>
    </row>
    <row r="127" spans="1:20" s="48" customFormat="1" ht="32.1" customHeight="1" x14ac:dyDescent="0.2">
      <c r="A127" s="141" t="s">
        <v>245</v>
      </c>
      <c r="B127" s="137" t="s">
        <v>258</v>
      </c>
      <c r="C127" s="139" t="s">
        <v>260</v>
      </c>
      <c r="D127" s="133">
        <v>147</v>
      </c>
      <c r="E127" s="138">
        <v>0</v>
      </c>
      <c r="F127" s="138">
        <v>0</v>
      </c>
      <c r="G127" s="138">
        <v>0</v>
      </c>
      <c r="H127" s="138">
        <v>0</v>
      </c>
      <c r="I127" s="140">
        <v>0</v>
      </c>
      <c r="J127" s="140">
        <v>0</v>
      </c>
      <c r="K127" s="138">
        <v>0</v>
      </c>
      <c r="L127" s="138">
        <v>0</v>
      </c>
      <c r="M127" s="138">
        <v>0</v>
      </c>
      <c r="N127" s="138">
        <v>0</v>
      </c>
      <c r="O127" s="138">
        <v>0</v>
      </c>
      <c r="P127" s="138"/>
      <c r="Q127" s="134">
        <f t="shared" si="6"/>
        <v>0</v>
      </c>
      <c r="R127" s="135" t="str">
        <f t="shared" si="7"/>
        <v>SI</v>
      </c>
      <c r="S127" s="136" t="str">
        <f t="shared" si="8"/>
        <v>Sin Riesgo</v>
      </c>
      <c r="T127" s="45"/>
    </row>
    <row r="128" spans="1:20" s="48" customFormat="1" ht="32.1" customHeight="1" x14ac:dyDescent="0.2">
      <c r="A128" s="141" t="s">
        <v>245</v>
      </c>
      <c r="B128" s="137" t="s">
        <v>146</v>
      </c>
      <c r="C128" s="139" t="s">
        <v>261</v>
      </c>
      <c r="D128" s="133">
        <v>498</v>
      </c>
      <c r="E128" s="138">
        <v>0</v>
      </c>
      <c r="F128" s="138">
        <v>0</v>
      </c>
      <c r="G128" s="138">
        <v>0</v>
      </c>
      <c r="H128" s="138">
        <v>0</v>
      </c>
      <c r="I128" s="140"/>
      <c r="J128" s="140">
        <v>0</v>
      </c>
      <c r="K128" s="138">
        <v>0</v>
      </c>
      <c r="L128" s="138">
        <v>0</v>
      </c>
      <c r="M128" s="138">
        <v>0</v>
      </c>
      <c r="N128" s="138">
        <v>0</v>
      </c>
      <c r="O128" s="138"/>
      <c r="P128" s="138"/>
      <c r="Q128" s="134">
        <f t="shared" si="6"/>
        <v>0</v>
      </c>
      <c r="R128" s="135" t="str">
        <f t="shared" si="7"/>
        <v>SI</v>
      </c>
      <c r="S128" s="136" t="str">
        <f t="shared" si="8"/>
        <v>Sin Riesgo</v>
      </c>
      <c r="T128" s="45"/>
    </row>
    <row r="129" spans="1:20" s="48" customFormat="1" ht="32.1" customHeight="1" x14ac:dyDescent="0.2">
      <c r="A129" s="141" t="s">
        <v>245</v>
      </c>
      <c r="B129" s="137" t="s">
        <v>262</v>
      </c>
      <c r="C129" s="139" t="s">
        <v>263</v>
      </c>
      <c r="D129" s="133">
        <v>2100</v>
      </c>
      <c r="E129" s="138">
        <v>0</v>
      </c>
      <c r="F129" s="138">
        <v>17.5</v>
      </c>
      <c r="G129" s="138">
        <v>0</v>
      </c>
      <c r="H129" s="138"/>
      <c r="I129" s="140">
        <v>40.4</v>
      </c>
      <c r="J129" s="140">
        <v>0</v>
      </c>
      <c r="K129" s="138">
        <v>0</v>
      </c>
      <c r="L129" s="138">
        <v>17.600000000000001</v>
      </c>
      <c r="M129" s="138">
        <v>0</v>
      </c>
      <c r="N129" s="138">
        <v>0</v>
      </c>
      <c r="O129" s="138">
        <v>0</v>
      </c>
      <c r="P129" s="138"/>
      <c r="Q129" s="134">
        <f t="shared" si="6"/>
        <v>7.55</v>
      </c>
      <c r="R129" s="135" t="str">
        <f t="shared" si="7"/>
        <v>NO</v>
      </c>
      <c r="S129" s="136" t="str">
        <f t="shared" si="8"/>
        <v>Bajo</v>
      </c>
      <c r="T129" s="45"/>
    </row>
    <row r="130" spans="1:20" s="48" customFormat="1" ht="32.1" customHeight="1" x14ac:dyDescent="0.2">
      <c r="A130" s="141" t="s">
        <v>245</v>
      </c>
      <c r="B130" s="137" t="s">
        <v>264</v>
      </c>
      <c r="C130" s="139" t="s">
        <v>265</v>
      </c>
      <c r="D130" s="133">
        <v>131</v>
      </c>
      <c r="E130" s="138">
        <v>0</v>
      </c>
      <c r="F130" s="138">
        <v>0</v>
      </c>
      <c r="G130" s="138">
        <v>0</v>
      </c>
      <c r="H130" s="138">
        <v>17.600000000000001</v>
      </c>
      <c r="I130" s="140">
        <v>0</v>
      </c>
      <c r="J130" s="140">
        <v>0</v>
      </c>
      <c r="K130" s="138">
        <v>0</v>
      </c>
      <c r="L130" s="138">
        <v>0</v>
      </c>
      <c r="M130" s="138">
        <v>0</v>
      </c>
      <c r="N130" s="138">
        <v>0</v>
      </c>
      <c r="O130" s="138">
        <v>0</v>
      </c>
      <c r="P130" s="138"/>
      <c r="Q130" s="134">
        <f t="shared" si="6"/>
        <v>1.6</v>
      </c>
      <c r="R130" s="135" t="str">
        <f t="shared" si="7"/>
        <v>SI</v>
      </c>
      <c r="S130" s="136" t="str">
        <f t="shared" si="8"/>
        <v>Sin Riesgo</v>
      </c>
      <c r="T130" s="45"/>
    </row>
    <row r="131" spans="1:20" s="48" customFormat="1" ht="32.1" customHeight="1" x14ac:dyDescent="0.2">
      <c r="A131" s="141" t="s">
        <v>245</v>
      </c>
      <c r="B131" s="137" t="s">
        <v>266</v>
      </c>
      <c r="C131" s="139" t="s">
        <v>267</v>
      </c>
      <c r="D131" s="133">
        <v>122</v>
      </c>
      <c r="E131" s="138">
        <v>0</v>
      </c>
      <c r="F131" s="138">
        <v>0</v>
      </c>
      <c r="G131" s="138"/>
      <c r="H131" s="138">
        <v>0</v>
      </c>
      <c r="I131" s="140"/>
      <c r="J131" s="140"/>
      <c r="K131" s="138">
        <v>0</v>
      </c>
      <c r="L131" s="138">
        <v>0</v>
      </c>
      <c r="M131" s="138">
        <v>0</v>
      </c>
      <c r="N131" s="138">
        <v>0</v>
      </c>
      <c r="O131" s="138">
        <v>0</v>
      </c>
      <c r="P131" s="138"/>
      <c r="Q131" s="134">
        <f t="shared" si="6"/>
        <v>0</v>
      </c>
      <c r="R131" s="135" t="str">
        <f t="shared" si="7"/>
        <v>SI</v>
      </c>
      <c r="S131" s="136" t="str">
        <f t="shared" si="8"/>
        <v>Sin Riesgo</v>
      </c>
      <c r="T131" s="45"/>
    </row>
    <row r="132" spans="1:20" s="48" customFormat="1" ht="32.1" customHeight="1" x14ac:dyDescent="0.2">
      <c r="A132" s="141" t="s">
        <v>245</v>
      </c>
      <c r="B132" s="137" t="s">
        <v>268</v>
      </c>
      <c r="C132" s="139" t="s">
        <v>269</v>
      </c>
      <c r="D132" s="133">
        <v>254</v>
      </c>
      <c r="E132" s="138">
        <v>0</v>
      </c>
      <c r="F132" s="138">
        <v>29.4</v>
      </c>
      <c r="G132" s="138">
        <v>29.4</v>
      </c>
      <c r="H132" s="138">
        <v>17.600000000000001</v>
      </c>
      <c r="I132" s="140">
        <v>0</v>
      </c>
      <c r="J132" s="140">
        <v>0</v>
      </c>
      <c r="K132" s="138">
        <v>17.600000000000001</v>
      </c>
      <c r="L132" s="138">
        <v>0</v>
      </c>
      <c r="M132" s="138">
        <v>42.35</v>
      </c>
      <c r="N132" s="138">
        <v>17.600000000000001</v>
      </c>
      <c r="O132" s="138">
        <v>0</v>
      </c>
      <c r="P132" s="138"/>
      <c r="Q132" s="134">
        <f t="shared" si="6"/>
        <v>13.995454545454544</v>
      </c>
      <c r="R132" s="135" t="str">
        <f t="shared" si="7"/>
        <v>NO</v>
      </c>
      <c r="S132" s="136" t="str">
        <f t="shared" si="8"/>
        <v>Bajo</v>
      </c>
      <c r="T132" s="45"/>
    </row>
    <row r="133" spans="1:20" s="48" customFormat="1" ht="32.1" customHeight="1" x14ac:dyDescent="0.2">
      <c r="A133" s="141" t="s">
        <v>245</v>
      </c>
      <c r="B133" s="137" t="s">
        <v>270</v>
      </c>
      <c r="C133" s="139" t="s">
        <v>271</v>
      </c>
      <c r="D133" s="133">
        <v>1400</v>
      </c>
      <c r="E133" s="138">
        <v>0</v>
      </c>
      <c r="F133" s="138"/>
      <c r="G133" s="138">
        <v>0</v>
      </c>
      <c r="H133" s="138">
        <v>0</v>
      </c>
      <c r="I133" s="140">
        <v>0</v>
      </c>
      <c r="J133" s="140">
        <v>0</v>
      </c>
      <c r="K133" s="138">
        <v>0</v>
      </c>
      <c r="L133" s="138">
        <v>0</v>
      </c>
      <c r="M133" s="138"/>
      <c r="N133" s="138">
        <v>0</v>
      </c>
      <c r="O133" s="138"/>
      <c r="P133" s="138"/>
      <c r="Q133" s="134">
        <f t="shared" si="6"/>
        <v>0</v>
      </c>
      <c r="R133" s="135" t="str">
        <f t="shared" si="7"/>
        <v>SI</v>
      </c>
      <c r="S133" s="136" t="str">
        <f t="shared" si="8"/>
        <v>Sin Riesgo</v>
      </c>
      <c r="T133" s="45"/>
    </row>
    <row r="134" spans="1:20" s="48" customFormat="1" ht="32.1" customHeight="1" x14ac:dyDescent="0.2">
      <c r="A134" s="141" t="s">
        <v>245</v>
      </c>
      <c r="B134" s="137" t="s">
        <v>272</v>
      </c>
      <c r="C134" s="139" t="s">
        <v>4311</v>
      </c>
      <c r="D134" s="133">
        <v>56</v>
      </c>
      <c r="E134" s="138"/>
      <c r="F134" s="138"/>
      <c r="G134" s="138">
        <v>0</v>
      </c>
      <c r="H134" s="138">
        <v>0</v>
      </c>
      <c r="I134" s="140"/>
      <c r="J134" s="140">
        <v>0</v>
      </c>
      <c r="K134" s="138">
        <v>0</v>
      </c>
      <c r="L134" s="138">
        <v>17.600000000000001</v>
      </c>
      <c r="M134" s="138">
        <v>0</v>
      </c>
      <c r="N134" s="138">
        <v>17.600000000000001</v>
      </c>
      <c r="O134" s="138">
        <v>0</v>
      </c>
      <c r="P134" s="138"/>
      <c r="Q134" s="134">
        <f t="shared" si="6"/>
        <v>4.4000000000000004</v>
      </c>
      <c r="R134" s="135" t="str">
        <f t="shared" si="7"/>
        <v>SI</v>
      </c>
      <c r="S134" s="136" t="str">
        <f t="shared" si="8"/>
        <v>Sin Riesgo</v>
      </c>
      <c r="T134" s="45"/>
    </row>
    <row r="135" spans="1:20" s="48" customFormat="1" ht="32.1" customHeight="1" x14ac:dyDescent="0.2">
      <c r="A135" s="141" t="s">
        <v>273</v>
      </c>
      <c r="B135" s="137" t="s">
        <v>274</v>
      </c>
      <c r="C135" s="139" t="s">
        <v>275</v>
      </c>
      <c r="D135" s="133">
        <v>330</v>
      </c>
      <c r="E135" s="138"/>
      <c r="F135" s="138"/>
      <c r="G135" s="138"/>
      <c r="H135" s="138">
        <v>48</v>
      </c>
      <c r="I135" s="140">
        <v>33.6</v>
      </c>
      <c r="J135" s="140">
        <v>33.6</v>
      </c>
      <c r="K135" s="138">
        <v>0</v>
      </c>
      <c r="L135" s="138">
        <v>0</v>
      </c>
      <c r="M135" s="138">
        <v>0</v>
      </c>
      <c r="N135" s="138">
        <v>0</v>
      </c>
      <c r="O135" s="138"/>
      <c r="P135" s="138"/>
      <c r="Q135" s="134">
        <f t="shared" si="6"/>
        <v>16.457142857142856</v>
      </c>
      <c r="R135" s="135" t="str">
        <f t="shared" si="7"/>
        <v>NO</v>
      </c>
      <c r="S135" s="136" t="str">
        <f t="shared" si="8"/>
        <v>Medio</v>
      </c>
      <c r="T135" s="45"/>
    </row>
    <row r="136" spans="1:20" s="48" customFormat="1" ht="32.1" customHeight="1" x14ac:dyDescent="0.2">
      <c r="A136" s="141" t="s">
        <v>273</v>
      </c>
      <c r="B136" s="137" t="s">
        <v>276</v>
      </c>
      <c r="C136" s="139" t="s">
        <v>277</v>
      </c>
      <c r="D136" s="133">
        <v>318</v>
      </c>
      <c r="E136" s="138"/>
      <c r="F136" s="138"/>
      <c r="G136" s="138"/>
      <c r="H136" s="138">
        <v>33.6</v>
      </c>
      <c r="I136" s="140">
        <v>24</v>
      </c>
      <c r="J136" s="140">
        <v>33.6</v>
      </c>
      <c r="K136" s="138">
        <v>33.6</v>
      </c>
      <c r="L136" s="138">
        <v>24</v>
      </c>
      <c r="M136" s="138">
        <v>57.6</v>
      </c>
      <c r="N136" s="138">
        <v>0</v>
      </c>
      <c r="O136" s="138"/>
      <c r="P136" s="138"/>
      <c r="Q136" s="134">
        <f t="shared" si="6"/>
        <v>29.485714285714288</v>
      </c>
      <c r="R136" s="135" t="str">
        <f t="shared" si="7"/>
        <v>NO</v>
      </c>
      <c r="S136" s="136" t="str">
        <f t="shared" si="8"/>
        <v>Medio</v>
      </c>
      <c r="T136" s="45"/>
    </row>
    <row r="137" spans="1:20" s="48" customFormat="1" ht="45" x14ac:dyDescent="0.2">
      <c r="A137" s="141" t="s">
        <v>273</v>
      </c>
      <c r="B137" s="137" t="s">
        <v>278</v>
      </c>
      <c r="C137" s="139" t="s">
        <v>279</v>
      </c>
      <c r="D137" s="133">
        <v>75</v>
      </c>
      <c r="E137" s="138"/>
      <c r="F137" s="138"/>
      <c r="G137" s="138"/>
      <c r="H137" s="138">
        <v>24</v>
      </c>
      <c r="I137" s="140">
        <v>24</v>
      </c>
      <c r="J137" s="140">
        <v>0</v>
      </c>
      <c r="K137" s="138">
        <v>0</v>
      </c>
      <c r="L137" s="138">
        <v>0</v>
      </c>
      <c r="M137" s="138">
        <v>33.6</v>
      </c>
      <c r="N137" s="138">
        <v>0</v>
      </c>
      <c r="O137" s="138"/>
      <c r="P137" s="138"/>
      <c r="Q137" s="134">
        <f t="shared" si="6"/>
        <v>11.657142857142857</v>
      </c>
      <c r="R137" s="135" t="str">
        <f t="shared" si="7"/>
        <v>NO</v>
      </c>
      <c r="S137" s="136" t="str">
        <f t="shared" si="8"/>
        <v>Bajo</v>
      </c>
      <c r="T137" s="45"/>
    </row>
    <row r="138" spans="1:20" s="48" customFormat="1" ht="32.1" customHeight="1" x14ac:dyDescent="0.2">
      <c r="A138" s="141" t="s">
        <v>273</v>
      </c>
      <c r="B138" s="137" t="s">
        <v>280</v>
      </c>
      <c r="C138" s="139" t="s">
        <v>281</v>
      </c>
      <c r="D138" s="133">
        <v>123</v>
      </c>
      <c r="E138" s="138"/>
      <c r="F138" s="138"/>
      <c r="G138" s="138"/>
      <c r="H138" s="138">
        <v>0</v>
      </c>
      <c r="I138" s="140">
        <v>33.6</v>
      </c>
      <c r="J138" s="140"/>
      <c r="K138" s="138">
        <v>57.6</v>
      </c>
      <c r="L138" s="138">
        <v>33.6</v>
      </c>
      <c r="M138" s="138">
        <v>57.6</v>
      </c>
      <c r="N138" s="138">
        <v>0</v>
      </c>
      <c r="O138" s="138"/>
      <c r="P138" s="138"/>
      <c r="Q138" s="134">
        <f t="shared" si="6"/>
        <v>30.400000000000002</v>
      </c>
      <c r="R138" s="135" t="str">
        <f t="shared" si="7"/>
        <v>NO</v>
      </c>
      <c r="S138" s="136" t="str">
        <f t="shared" si="8"/>
        <v>Medio</v>
      </c>
      <c r="T138" s="45"/>
    </row>
    <row r="139" spans="1:20" s="48" customFormat="1" ht="32.1" customHeight="1" x14ac:dyDescent="0.2">
      <c r="A139" s="141" t="s">
        <v>273</v>
      </c>
      <c r="B139" s="137" t="s">
        <v>282</v>
      </c>
      <c r="C139" s="139" t="s">
        <v>283</v>
      </c>
      <c r="D139" s="133">
        <v>215</v>
      </c>
      <c r="E139" s="138"/>
      <c r="F139" s="138"/>
      <c r="G139" s="138"/>
      <c r="H139" s="138">
        <v>24</v>
      </c>
      <c r="I139" s="140">
        <v>33.6</v>
      </c>
      <c r="J139" s="140">
        <v>24</v>
      </c>
      <c r="K139" s="138">
        <v>0</v>
      </c>
      <c r="L139" s="138">
        <v>0</v>
      </c>
      <c r="M139" s="138">
        <v>0</v>
      </c>
      <c r="N139" s="138">
        <v>57.6</v>
      </c>
      <c r="O139" s="138"/>
      <c r="P139" s="138"/>
      <c r="Q139" s="134">
        <f t="shared" si="6"/>
        <v>19.885714285714283</v>
      </c>
      <c r="R139" s="135" t="str">
        <f t="shared" si="7"/>
        <v>NO</v>
      </c>
      <c r="S139" s="136" t="str">
        <f t="shared" si="8"/>
        <v>Medio</v>
      </c>
      <c r="T139" s="45"/>
    </row>
    <row r="140" spans="1:20" s="48" customFormat="1" ht="32.1" customHeight="1" x14ac:dyDescent="0.2">
      <c r="A140" s="141" t="s">
        <v>273</v>
      </c>
      <c r="B140" s="137" t="s">
        <v>284</v>
      </c>
      <c r="C140" s="139" t="s">
        <v>285</v>
      </c>
      <c r="D140" s="133">
        <v>135</v>
      </c>
      <c r="E140" s="138"/>
      <c r="F140" s="138"/>
      <c r="G140" s="138"/>
      <c r="H140" s="138">
        <v>57.6</v>
      </c>
      <c r="I140" s="140">
        <v>33.6</v>
      </c>
      <c r="J140" s="140">
        <v>33.6</v>
      </c>
      <c r="K140" s="138">
        <v>24</v>
      </c>
      <c r="L140" s="138">
        <v>24</v>
      </c>
      <c r="M140" s="138">
        <v>57.6</v>
      </c>
      <c r="N140" s="138">
        <v>24</v>
      </c>
      <c r="O140" s="138"/>
      <c r="P140" s="138"/>
      <c r="Q140" s="134">
        <f t="shared" si="6"/>
        <v>36.342857142857142</v>
      </c>
      <c r="R140" s="135" t="str">
        <f t="shared" si="7"/>
        <v>NO</v>
      </c>
      <c r="S140" s="136" t="str">
        <f t="shared" si="8"/>
        <v>Alto</v>
      </c>
      <c r="T140" s="45"/>
    </row>
    <row r="141" spans="1:20" s="48" customFormat="1" ht="32.1" customHeight="1" x14ac:dyDescent="0.2">
      <c r="A141" s="141" t="s">
        <v>273</v>
      </c>
      <c r="B141" s="137" t="s">
        <v>286</v>
      </c>
      <c r="C141" s="139" t="s">
        <v>287</v>
      </c>
      <c r="D141" s="133">
        <v>34</v>
      </c>
      <c r="E141" s="138"/>
      <c r="F141" s="138"/>
      <c r="G141" s="138"/>
      <c r="H141" s="138">
        <v>64</v>
      </c>
      <c r="I141" s="140"/>
      <c r="J141" s="140"/>
      <c r="K141" s="138"/>
      <c r="L141" s="138"/>
      <c r="M141" s="138"/>
      <c r="N141" s="138"/>
      <c r="O141" s="138"/>
      <c r="P141" s="138"/>
      <c r="Q141" s="134">
        <f t="shared" si="6"/>
        <v>64</v>
      </c>
      <c r="R141" s="135" t="str">
        <f t="shared" si="7"/>
        <v>NO</v>
      </c>
      <c r="S141" s="136" t="str">
        <f t="shared" si="8"/>
        <v>Alto</v>
      </c>
      <c r="T141" s="45"/>
    </row>
    <row r="142" spans="1:20" s="48" customFormat="1" ht="32.1" customHeight="1" x14ac:dyDescent="0.2">
      <c r="A142" s="141" t="s">
        <v>273</v>
      </c>
      <c r="B142" s="137" t="s">
        <v>4335</v>
      </c>
      <c r="C142" s="139" t="s">
        <v>289</v>
      </c>
      <c r="D142" s="133">
        <v>318</v>
      </c>
      <c r="E142" s="138"/>
      <c r="F142" s="138"/>
      <c r="G142" s="138"/>
      <c r="H142" s="138">
        <v>0</v>
      </c>
      <c r="I142" s="140">
        <v>24</v>
      </c>
      <c r="J142" s="140">
        <v>0</v>
      </c>
      <c r="K142" s="138">
        <v>64</v>
      </c>
      <c r="L142" s="138">
        <v>0</v>
      </c>
      <c r="M142" s="138">
        <v>0</v>
      </c>
      <c r="N142" s="138">
        <v>0</v>
      </c>
      <c r="O142" s="138"/>
      <c r="P142" s="138"/>
      <c r="Q142" s="134">
        <f t="shared" si="6"/>
        <v>12.571428571428571</v>
      </c>
      <c r="R142" s="135" t="str">
        <f t="shared" si="7"/>
        <v>NO</v>
      </c>
      <c r="S142" s="136" t="str">
        <f t="shared" si="8"/>
        <v>Bajo</v>
      </c>
      <c r="T142" s="45"/>
    </row>
    <row r="143" spans="1:20" s="48" customFormat="1" ht="32.1" customHeight="1" x14ac:dyDescent="0.2">
      <c r="A143" s="141" t="s">
        <v>273</v>
      </c>
      <c r="B143" s="137" t="s">
        <v>290</v>
      </c>
      <c r="C143" s="139" t="s">
        <v>291</v>
      </c>
      <c r="D143" s="133">
        <v>785</v>
      </c>
      <c r="E143" s="138"/>
      <c r="F143" s="138"/>
      <c r="G143" s="138"/>
      <c r="H143" s="138">
        <v>0</v>
      </c>
      <c r="I143" s="140">
        <v>33.6</v>
      </c>
      <c r="J143" s="140">
        <v>0</v>
      </c>
      <c r="K143" s="138">
        <v>0</v>
      </c>
      <c r="L143" s="138">
        <v>0</v>
      </c>
      <c r="M143" s="138">
        <v>0</v>
      </c>
      <c r="N143" s="138">
        <v>0</v>
      </c>
      <c r="O143" s="138"/>
      <c r="P143" s="138"/>
      <c r="Q143" s="134">
        <f t="shared" si="6"/>
        <v>4.8</v>
      </c>
      <c r="R143" s="135" t="str">
        <f t="shared" si="7"/>
        <v>SI</v>
      </c>
      <c r="S143" s="136" t="str">
        <f t="shared" si="8"/>
        <v>Sin Riesgo</v>
      </c>
      <c r="T143" s="45"/>
    </row>
    <row r="144" spans="1:20" s="48" customFormat="1" ht="32.1" customHeight="1" x14ac:dyDescent="0.2">
      <c r="A144" s="141" t="s">
        <v>273</v>
      </c>
      <c r="B144" s="137" t="s">
        <v>292</v>
      </c>
      <c r="C144" s="139" t="s">
        <v>293</v>
      </c>
      <c r="D144" s="133">
        <v>168</v>
      </c>
      <c r="E144" s="138"/>
      <c r="F144" s="138"/>
      <c r="G144" s="138"/>
      <c r="H144" s="138">
        <v>0</v>
      </c>
      <c r="I144" s="140">
        <v>33.6</v>
      </c>
      <c r="J144" s="140">
        <v>0</v>
      </c>
      <c r="K144" s="138">
        <v>0</v>
      </c>
      <c r="L144" s="138">
        <v>0</v>
      </c>
      <c r="M144" s="138">
        <v>0</v>
      </c>
      <c r="N144" s="138">
        <v>0</v>
      </c>
      <c r="O144" s="138"/>
      <c r="P144" s="138"/>
      <c r="Q144" s="134">
        <f t="shared" si="6"/>
        <v>4.8</v>
      </c>
      <c r="R144" s="135" t="str">
        <f t="shared" si="7"/>
        <v>SI</v>
      </c>
      <c r="S144" s="136" t="str">
        <f t="shared" si="8"/>
        <v>Sin Riesgo</v>
      </c>
      <c r="T144" s="45"/>
    </row>
    <row r="145" spans="1:20" s="48" customFormat="1" ht="32.1" customHeight="1" x14ac:dyDescent="0.2">
      <c r="A145" s="141" t="s">
        <v>273</v>
      </c>
      <c r="B145" s="137" t="s">
        <v>294</v>
      </c>
      <c r="C145" s="139" t="s">
        <v>295</v>
      </c>
      <c r="D145" s="133">
        <v>380</v>
      </c>
      <c r="E145" s="138"/>
      <c r="F145" s="138"/>
      <c r="G145" s="138"/>
      <c r="H145" s="138">
        <v>9.6</v>
      </c>
      <c r="I145" s="140">
        <v>0</v>
      </c>
      <c r="J145" s="140">
        <v>0</v>
      </c>
      <c r="K145" s="138">
        <v>24</v>
      </c>
      <c r="L145" s="138">
        <v>33.6</v>
      </c>
      <c r="M145" s="138">
        <v>0</v>
      </c>
      <c r="N145" s="138">
        <v>0</v>
      </c>
      <c r="O145" s="138"/>
      <c r="P145" s="138"/>
      <c r="Q145" s="134">
        <f t="shared" si="6"/>
        <v>9.6</v>
      </c>
      <c r="R145" s="135" t="str">
        <f t="shared" si="7"/>
        <v>NO</v>
      </c>
      <c r="S145" s="136" t="str">
        <f t="shared" si="8"/>
        <v>Bajo</v>
      </c>
      <c r="T145" s="45"/>
    </row>
    <row r="146" spans="1:20" s="48" customFormat="1" ht="32.1" customHeight="1" x14ac:dyDescent="0.2">
      <c r="A146" s="141" t="s">
        <v>273</v>
      </c>
      <c r="B146" s="137" t="s">
        <v>296</v>
      </c>
      <c r="C146" s="139" t="s">
        <v>297</v>
      </c>
      <c r="D146" s="133">
        <v>170</v>
      </c>
      <c r="E146" s="138"/>
      <c r="F146" s="138"/>
      <c r="G146" s="138"/>
      <c r="H146" s="138">
        <v>33.6</v>
      </c>
      <c r="I146" s="140">
        <v>33.6</v>
      </c>
      <c r="J146" s="140">
        <v>33.6</v>
      </c>
      <c r="K146" s="138">
        <v>52</v>
      </c>
      <c r="L146" s="138">
        <v>24</v>
      </c>
      <c r="M146" s="138">
        <v>24</v>
      </c>
      <c r="N146" s="138">
        <v>0</v>
      </c>
      <c r="O146" s="138"/>
      <c r="P146" s="138"/>
      <c r="Q146" s="134">
        <f t="shared" si="6"/>
        <v>28.685714285714287</v>
      </c>
      <c r="R146" s="135" t="str">
        <f t="shared" si="7"/>
        <v>NO</v>
      </c>
      <c r="S146" s="136" t="str">
        <f t="shared" si="8"/>
        <v>Medio</v>
      </c>
      <c r="T146" s="45"/>
    </row>
    <row r="147" spans="1:20" s="48" customFormat="1" ht="32.1" customHeight="1" x14ac:dyDescent="0.2">
      <c r="A147" s="141" t="s">
        <v>273</v>
      </c>
      <c r="B147" s="137" t="s">
        <v>298</v>
      </c>
      <c r="C147" s="139" t="s">
        <v>299</v>
      </c>
      <c r="D147" s="133">
        <v>124</v>
      </c>
      <c r="E147" s="138"/>
      <c r="F147" s="138"/>
      <c r="G147" s="138"/>
      <c r="H147" s="138">
        <v>97.6</v>
      </c>
      <c r="I147" s="140"/>
      <c r="J147" s="140"/>
      <c r="K147" s="138"/>
      <c r="L147" s="138"/>
      <c r="M147" s="138"/>
      <c r="N147" s="138"/>
      <c r="O147" s="138"/>
      <c r="P147" s="138"/>
      <c r="Q147" s="134">
        <f t="shared" si="6"/>
        <v>97.6</v>
      </c>
      <c r="R147" s="135" t="str">
        <f t="shared" si="7"/>
        <v>NO</v>
      </c>
      <c r="S147" s="136" t="str">
        <f t="shared" si="8"/>
        <v>Inviable Sanitariamente</v>
      </c>
      <c r="T147" s="45"/>
    </row>
    <row r="148" spans="1:20" s="48" customFormat="1" ht="32.1" customHeight="1" x14ac:dyDescent="0.2">
      <c r="A148" s="141" t="s">
        <v>273</v>
      </c>
      <c r="B148" s="137" t="s">
        <v>300</v>
      </c>
      <c r="C148" s="139" t="s">
        <v>301</v>
      </c>
      <c r="D148" s="133">
        <v>359</v>
      </c>
      <c r="E148" s="138"/>
      <c r="F148" s="138"/>
      <c r="G148" s="138"/>
      <c r="H148" s="138">
        <v>33.6</v>
      </c>
      <c r="I148" s="140">
        <v>57.6</v>
      </c>
      <c r="J148" s="140">
        <v>24</v>
      </c>
      <c r="K148" s="138">
        <v>97.6</v>
      </c>
      <c r="L148" s="138">
        <v>0</v>
      </c>
      <c r="M148" s="138">
        <v>33.6</v>
      </c>
      <c r="N148" s="138">
        <v>33.6</v>
      </c>
      <c r="O148" s="138"/>
      <c r="P148" s="138"/>
      <c r="Q148" s="134">
        <f t="shared" si="6"/>
        <v>40</v>
      </c>
      <c r="R148" s="135" t="str">
        <f t="shared" si="7"/>
        <v>NO</v>
      </c>
      <c r="S148" s="136" t="str">
        <f t="shared" si="8"/>
        <v>Alto</v>
      </c>
      <c r="T148" s="45"/>
    </row>
    <row r="149" spans="1:20" s="48" customFormat="1" ht="32.1" customHeight="1" x14ac:dyDescent="0.2">
      <c r="A149" s="141" t="s">
        <v>273</v>
      </c>
      <c r="B149" s="137" t="s">
        <v>73</v>
      </c>
      <c r="C149" s="139" t="s">
        <v>74</v>
      </c>
      <c r="D149" s="133">
        <v>89</v>
      </c>
      <c r="E149" s="138"/>
      <c r="F149" s="138"/>
      <c r="G149" s="138"/>
      <c r="H149" s="138">
        <v>97.6</v>
      </c>
      <c r="I149" s="140"/>
      <c r="J149" s="140"/>
      <c r="K149" s="138"/>
      <c r="L149" s="138"/>
      <c r="M149" s="138"/>
      <c r="N149" s="138"/>
      <c r="O149" s="138"/>
      <c r="P149" s="138"/>
      <c r="Q149" s="134">
        <f t="shared" si="6"/>
        <v>97.6</v>
      </c>
      <c r="R149" s="135" t="str">
        <f t="shared" si="7"/>
        <v>NO</v>
      </c>
      <c r="S149" s="136" t="str">
        <f t="shared" si="8"/>
        <v>Inviable Sanitariamente</v>
      </c>
      <c r="T149" s="45"/>
    </row>
    <row r="150" spans="1:20" s="48" customFormat="1" ht="32.1" customHeight="1" x14ac:dyDescent="0.2">
      <c r="A150" s="141" t="s">
        <v>273</v>
      </c>
      <c r="B150" s="137" t="s">
        <v>204</v>
      </c>
      <c r="C150" s="139" t="s">
        <v>302</v>
      </c>
      <c r="D150" s="133">
        <v>32</v>
      </c>
      <c r="E150" s="138"/>
      <c r="F150" s="138"/>
      <c r="G150" s="138"/>
      <c r="H150" s="138">
        <v>97.6</v>
      </c>
      <c r="I150" s="140"/>
      <c r="J150" s="140"/>
      <c r="K150" s="138"/>
      <c r="L150" s="138"/>
      <c r="M150" s="138"/>
      <c r="N150" s="138"/>
      <c r="O150" s="138"/>
      <c r="P150" s="138"/>
      <c r="Q150" s="134">
        <f t="shared" si="6"/>
        <v>97.6</v>
      </c>
      <c r="R150" s="135" t="str">
        <f t="shared" si="7"/>
        <v>NO</v>
      </c>
      <c r="S150" s="136" t="str">
        <f t="shared" si="8"/>
        <v>Inviable Sanitariamente</v>
      </c>
      <c r="T150" s="45"/>
    </row>
    <row r="151" spans="1:20" s="48" customFormat="1" ht="32.1" customHeight="1" x14ac:dyDescent="0.2">
      <c r="A151" s="141" t="s">
        <v>273</v>
      </c>
      <c r="B151" s="137" t="s">
        <v>303</v>
      </c>
      <c r="C151" s="139" t="s">
        <v>304</v>
      </c>
      <c r="D151" s="133">
        <v>136</v>
      </c>
      <c r="E151" s="138"/>
      <c r="F151" s="138"/>
      <c r="G151" s="138"/>
      <c r="H151" s="138">
        <v>0</v>
      </c>
      <c r="I151" s="140"/>
      <c r="J151" s="140">
        <v>73.599999999999994</v>
      </c>
      <c r="K151" s="138">
        <v>64</v>
      </c>
      <c r="L151" s="138">
        <v>0</v>
      </c>
      <c r="M151" s="138">
        <v>64</v>
      </c>
      <c r="N151" s="138">
        <v>97.6</v>
      </c>
      <c r="O151" s="138"/>
      <c r="P151" s="138"/>
      <c r="Q151" s="134">
        <f t="shared" si="6"/>
        <v>49.866666666666667</v>
      </c>
      <c r="R151" s="135" t="str">
        <f t="shared" si="7"/>
        <v>NO</v>
      </c>
      <c r="S151" s="136" t="str">
        <f t="shared" si="8"/>
        <v>Alto</v>
      </c>
      <c r="T151" s="45"/>
    </row>
    <row r="152" spans="1:20" s="48" customFormat="1" ht="32.1" customHeight="1" x14ac:dyDescent="0.2">
      <c r="A152" s="141" t="s">
        <v>273</v>
      </c>
      <c r="B152" s="137" t="s">
        <v>305</v>
      </c>
      <c r="C152" s="139" t="s">
        <v>306</v>
      </c>
      <c r="D152" s="133">
        <v>460</v>
      </c>
      <c r="E152" s="138"/>
      <c r="F152" s="138"/>
      <c r="G152" s="138"/>
      <c r="H152" s="138">
        <v>97.6</v>
      </c>
      <c r="I152" s="140"/>
      <c r="J152" s="140"/>
      <c r="K152" s="138"/>
      <c r="L152" s="138"/>
      <c r="M152" s="138"/>
      <c r="N152" s="138"/>
      <c r="O152" s="138"/>
      <c r="P152" s="138"/>
      <c r="Q152" s="134">
        <f t="shared" si="6"/>
        <v>97.6</v>
      </c>
      <c r="R152" s="135" t="str">
        <f t="shared" si="7"/>
        <v>NO</v>
      </c>
      <c r="S152" s="136" t="str">
        <f t="shared" si="8"/>
        <v>Inviable Sanitariamente</v>
      </c>
      <c r="T152" s="45"/>
    </row>
    <row r="153" spans="1:20" s="48" customFormat="1" ht="32.1" customHeight="1" x14ac:dyDescent="0.2">
      <c r="A153" s="141" t="s">
        <v>273</v>
      </c>
      <c r="B153" s="137" t="s">
        <v>307</v>
      </c>
      <c r="C153" s="139" t="s">
        <v>308</v>
      </c>
      <c r="D153" s="133">
        <v>495</v>
      </c>
      <c r="E153" s="138"/>
      <c r="F153" s="138"/>
      <c r="G153" s="138"/>
      <c r="H153" s="138"/>
      <c r="I153" s="140"/>
      <c r="J153" s="140"/>
      <c r="K153" s="138"/>
      <c r="L153" s="138">
        <v>33.6</v>
      </c>
      <c r="M153" s="138">
        <v>33.6</v>
      </c>
      <c r="N153" s="138">
        <v>33.6</v>
      </c>
      <c r="O153" s="138"/>
      <c r="P153" s="138"/>
      <c r="Q153" s="134">
        <f t="shared" si="6"/>
        <v>33.6</v>
      </c>
      <c r="R153" s="135" t="str">
        <f t="shared" si="7"/>
        <v>NO</v>
      </c>
      <c r="S153" s="136" t="str">
        <f t="shared" si="8"/>
        <v>Medio</v>
      </c>
      <c r="T153" s="45"/>
    </row>
    <row r="154" spans="1:20" s="48" customFormat="1" ht="32.1" customHeight="1" x14ac:dyDescent="0.2">
      <c r="A154" s="141" t="s">
        <v>273</v>
      </c>
      <c r="B154" s="137" t="s">
        <v>309</v>
      </c>
      <c r="C154" s="139" t="s">
        <v>310</v>
      </c>
      <c r="D154" s="133">
        <v>108</v>
      </c>
      <c r="E154" s="138"/>
      <c r="F154" s="138"/>
      <c r="G154" s="138"/>
      <c r="H154" s="138">
        <v>24</v>
      </c>
      <c r="I154" s="140">
        <v>97.6</v>
      </c>
      <c r="J154" s="140">
        <v>24</v>
      </c>
      <c r="K154" s="138">
        <v>0</v>
      </c>
      <c r="L154" s="138">
        <v>0</v>
      </c>
      <c r="M154" s="138">
        <v>24</v>
      </c>
      <c r="N154" s="138">
        <v>24</v>
      </c>
      <c r="O154" s="138"/>
      <c r="P154" s="138"/>
      <c r="Q154" s="134">
        <f t="shared" si="6"/>
        <v>27.657142857142855</v>
      </c>
      <c r="R154" s="135" t="str">
        <f t="shared" si="7"/>
        <v>NO</v>
      </c>
      <c r="S154" s="136" t="str">
        <f t="shared" si="8"/>
        <v>Medio</v>
      </c>
      <c r="T154" s="45"/>
    </row>
    <row r="155" spans="1:20" s="48" customFormat="1" ht="32.1" customHeight="1" x14ac:dyDescent="0.2">
      <c r="A155" s="141" t="s">
        <v>273</v>
      </c>
      <c r="B155" s="137" t="s">
        <v>311</v>
      </c>
      <c r="C155" s="139" t="s">
        <v>312</v>
      </c>
      <c r="D155" s="133">
        <v>430</v>
      </c>
      <c r="E155" s="138"/>
      <c r="F155" s="138"/>
      <c r="G155" s="138"/>
      <c r="H155" s="138">
        <v>57.6</v>
      </c>
      <c r="I155" s="140">
        <v>0</v>
      </c>
      <c r="J155" s="140">
        <v>2.4</v>
      </c>
      <c r="K155" s="138">
        <v>0</v>
      </c>
      <c r="L155" s="138">
        <v>0</v>
      </c>
      <c r="M155" s="138">
        <v>0</v>
      </c>
      <c r="N155" s="138">
        <v>33.6</v>
      </c>
      <c r="O155" s="138"/>
      <c r="P155" s="138"/>
      <c r="Q155" s="134">
        <f t="shared" si="6"/>
        <v>13.37142857142857</v>
      </c>
      <c r="R155" s="135" t="str">
        <f t="shared" si="7"/>
        <v>NO</v>
      </c>
      <c r="S155" s="136" t="str">
        <f t="shared" si="8"/>
        <v>Bajo</v>
      </c>
      <c r="T155" s="45"/>
    </row>
    <row r="156" spans="1:20" s="48" customFormat="1" ht="32.1" customHeight="1" x14ac:dyDescent="0.2">
      <c r="A156" s="141" t="s">
        <v>273</v>
      </c>
      <c r="B156" s="137" t="s">
        <v>313</v>
      </c>
      <c r="C156" s="139" t="s">
        <v>314</v>
      </c>
      <c r="D156" s="133">
        <v>485</v>
      </c>
      <c r="E156" s="138"/>
      <c r="F156" s="138"/>
      <c r="G156" s="138"/>
      <c r="H156" s="138">
        <v>9.6</v>
      </c>
      <c r="I156" s="140">
        <v>24</v>
      </c>
      <c r="J156" s="140"/>
      <c r="K156" s="138">
        <v>0</v>
      </c>
      <c r="L156" s="138">
        <v>33.6</v>
      </c>
      <c r="M156" s="138">
        <v>0</v>
      </c>
      <c r="N156" s="138">
        <v>0</v>
      </c>
      <c r="O156" s="138"/>
      <c r="P156" s="138"/>
      <c r="Q156" s="134">
        <f t="shared" si="6"/>
        <v>11.200000000000001</v>
      </c>
      <c r="R156" s="135" t="str">
        <f t="shared" si="7"/>
        <v>NO</v>
      </c>
      <c r="S156" s="136" t="str">
        <f t="shared" si="8"/>
        <v>Bajo</v>
      </c>
      <c r="T156" s="45"/>
    </row>
    <row r="157" spans="1:20" s="48" customFormat="1" ht="32.1" customHeight="1" x14ac:dyDescent="0.2">
      <c r="A157" s="141" t="s">
        <v>273</v>
      </c>
      <c r="B157" s="137" t="s">
        <v>315</v>
      </c>
      <c r="C157" s="139" t="s">
        <v>316</v>
      </c>
      <c r="D157" s="133">
        <v>36</v>
      </c>
      <c r="E157" s="138"/>
      <c r="F157" s="138"/>
      <c r="G157" s="138"/>
      <c r="H157" s="138">
        <v>33.6</v>
      </c>
      <c r="I157" s="140">
        <v>36</v>
      </c>
      <c r="J157" s="140">
        <v>2.4</v>
      </c>
      <c r="K157" s="138">
        <v>33.6</v>
      </c>
      <c r="L157" s="138">
        <v>33.6</v>
      </c>
      <c r="M157" s="138">
        <v>33.6</v>
      </c>
      <c r="N157" s="138">
        <v>9.6</v>
      </c>
      <c r="O157" s="138"/>
      <c r="P157" s="138"/>
      <c r="Q157" s="134">
        <f t="shared" si="6"/>
        <v>26.057142857142853</v>
      </c>
      <c r="R157" s="135" t="str">
        <f t="shared" si="7"/>
        <v>NO</v>
      </c>
      <c r="S157" s="136" t="str">
        <f t="shared" si="8"/>
        <v>Medio</v>
      </c>
      <c r="T157" s="45"/>
    </row>
    <row r="158" spans="1:20" s="48" customFormat="1" ht="32.1" customHeight="1" x14ac:dyDescent="0.2">
      <c r="A158" s="141" t="s">
        <v>273</v>
      </c>
      <c r="B158" s="137" t="s">
        <v>317</v>
      </c>
      <c r="C158" s="139" t="s">
        <v>318</v>
      </c>
      <c r="D158" s="133">
        <v>28</v>
      </c>
      <c r="E158" s="138"/>
      <c r="F158" s="138"/>
      <c r="G158" s="138"/>
      <c r="H158" s="138">
        <v>64</v>
      </c>
      <c r="I158" s="140"/>
      <c r="J158" s="140"/>
      <c r="K158" s="138"/>
      <c r="L158" s="138"/>
      <c r="M158" s="138"/>
      <c r="N158" s="138"/>
      <c r="O158" s="138"/>
      <c r="P158" s="138"/>
      <c r="Q158" s="134">
        <f t="shared" si="6"/>
        <v>64</v>
      </c>
      <c r="R158" s="135" t="str">
        <f t="shared" si="7"/>
        <v>NO</v>
      </c>
      <c r="S158" s="136" t="str">
        <f t="shared" si="8"/>
        <v>Alto</v>
      </c>
      <c r="T158" s="45"/>
    </row>
    <row r="159" spans="1:20" s="48" customFormat="1" ht="32.1" customHeight="1" x14ac:dyDescent="0.2">
      <c r="A159" s="141" t="s">
        <v>273</v>
      </c>
      <c r="B159" s="137" t="s">
        <v>319</v>
      </c>
      <c r="C159" s="139" t="s">
        <v>320</v>
      </c>
      <c r="D159" s="133">
        <v>130</v>
      </c>
      <c r="E159" s="138"/>
      <c r="F159" s="138"/>
      <c r="G159" s="138"/>
      <c r="H159" s="138">
        <v>57.6</v>
      </c>
      <c r="I159" s="140">
        <v>24</v>
      </c>
      <c r="J159" s="140">
        <v>33.6</v>
      </c>
      <c r="K159" s="138">
        <v>33.6</v>
      </c>
      <c r="L159" s="138">
        <v>0</v>
      </c>
      <c r="M159" s="138">
        <v>24</v>
      </c>
      <c r="N159" s="138">
        <v>0</v>
      </c>
      <c r="O159" s="138"/>
      <c r="P159" s="138"/>
      <c r="Q159" s="134">
        <f t="shared" si="6"/>
        <v>24.685714285714283</v>
      </c>
      <c r="R159" s="135" t="str">
        <f t="shared" si="7"/>
        <v>NO</v>
      </c>
      <c r="S159" s="136" t="str">
        <f t="shared" si="8"/>
        <v>Medio</v>
      </c>
      <c r="T159" s="45"/>
    </row>
    <row r="160" spans="1:20" s="48" customFormat="1" ht="32.1" customHeight="1" x14ac:dyDescent="0.2">
      <c r="A160" s="141" t="s">
        <v>273</v>
      </c>
      <c r="B160" s="137" t="s">
        <v>321</v>
      </c>
      <c r="C160" s="139" t="s">
        <v>322</v>
      </c>
      <c r="D160" s="133">
        <v>975</v>
      </c>
      <c r="E160" s="138"/>
      <c r="F160" s="138"/>
      <c r="G160" s="138"/>
      <c r="H160" s="138">
        <v>97.6</v>
      </c>
      <c r="I160" s="140">
        <v>33.6</v>
      </c>
      <c r="J160" s="140">
        <v>97.6</v>
      </c>
      <c r="K160" s="138">
        <v>33.6</v>
      </c>
      <c r="L160" s="138">
        <v>57.6</v>
      </c>
      <c r="M160" s="138"/>
      <c r="N160" s="138">
        <v>97.6</v>
      </c>
      <c r="O160" s="138"/>
      <c r="P160" s="138"/>
      <c r="Q160" s="134">
        <f t="shared" si="6"/>
        <v>69.600000000000009</v>
      </c>
      <c r="R160" s="135" t="str">
        <f t="shared" si="7"/>
        <v>NO</v>
      </c>
      <c r="S160" s="136" t="str">
        <f t="shared" si="8"/>
        <v>Alto</v>
      </c>
      <c r="T160" s="45"/>
    </row>
    <row r="161" spans="1:20" s="48" customFormat="1" ht="32.1" customHeight="1" x14ac:dyDescent="0.2">
      <c r="A161" s="141" t="s">
        <v>273</v>
      </c>
      <c r="B161" s="137" t="s">
        <v>4334</v>
      </c>
      <c r="C161" s="139" t="s">
        <v>323</v>
      </c>
      <c r="D161" s="133">
        <v>14</v>
      </c>
      <c r="E161" s="138"/>
      <c r="F161" s="138"/>
      <c r="G161" s="138"/>
      <c r="H161" s="138">
        <v>0</v>
      </c>
      <c r="I161" s="140">
        <v>0</v>
      </c>
      <c r="J161" s="140">
        <v>0</v>
      </c>
      <c r="K161" s="138">
        <v>0</v>
      </c>
      <c r="L161" s="138">
        <v>0</v>
      </c>
      <c r="M161" s="138">
        <v>0</v>
      </c>
      <c r="N161" s="138">
        <v>0</v>
      </c>
      <c r="O161" s="138"/>
      <c r="P161" s="138"/>
      <c r="Q161" s="134">
        <f t="shared" si="6"/>
        <v>0</v>
      </c>
      <c r="R161" s="135" t="str">
        <f t="shared" si="7"/>
        <v>SI</v>
      </c>
      <c r="S161" s="136" t="str">
        <f t="shared" si="8"/>
        <v>Sin Riesgo</v>
      </c>
      <c r="T161" s="45"/>
    </row>
    <row r="162" spans="1:20" s="48" customFormat="1" ht="32.1" customHeight="1" x14ac:dyDescent="0.2">
      <c r="A162" s="141" t="s">
        <v>324</v>
      </c>
      <c r="B162" s="137" t="s">
        <v>325</v>
      </c>
      <c r="C162" s="139" t="s">
        <v>4310</v>
      </c>
      <c r="D162" s="133">
        <v>90</v>
      </c>
      <c r="E162" s="138"/>
      <c r="F162" s="138"/>
      <c r="G162" s="138"/>
      <c r="H162" s="138"/>
      <c r="I162" s="140"/>
      <c r="J162" s="140">
        <v>17</v>
      </c>
      <c r="K162" s="138"/>
      <c r="L162" s="138"/>
      <c r="M162" s="138">
        <v>16.600000000000001</v>
      </c>
      <c r="N162" s="138">
        <v>16.600000000000001</v>
      </c>
      <c r="O162" s="138">
        <v>50</v>
      </c>
      <c r="P162" s="138"/>
      <c r="Q162" s="134">
        <f t="shared" si="6"/>
        <v>25.05</v>
      </c>
      <c r="R162" s="135" t="str">
        <f t="shared" si="7"/>
        <v>NO</v>
      </c>
      <c r="S162" s="136" t="str">
        <f t="shared" si="8"/>
        <v>Medio</v>
      </c>
      <c r="T162" s="45"/>
    </row>
    <row r="163" spans="1:20" s="48" customFormat="1" ht="32.1" customHeight="1" x14ac:dyDescent="0.2">
      <c r="A163" s="141" t="s">
        <v>324</v>
      </c>
      <c r="B163" s="137" t="s">
        <v>326</v>
      </c>
      <c r="C163" s="139" t="s">
        <v>327</v>
      </c>
      <c r="D163" s="133">
        <v>266</v>
      </c>
      <c r="E163" s="138"/>
      <c r="F163" s="138"/>
      <c r="G163" s="138"/>
      <c r="H163" s="138"/>
      <c r="I163" s="140"/>
      <c r="J163" s="140"/>
      <c r="K163" s="138">
        <v>17</v>
      </c>
      <c r="L163" s="138"/>
      <c r="M163" s="138">
        <v>20</v>
      </c>
      <c r="N163" s="138">
        <v>16.600000000000001</v>
      </c>
      <c r="O163" s="138">
        <v>21.6</v>
      </c>
      <c r="P163" s="138"/>
      <c r="Q163" s="134">
        <f t="shared" si="6"/>
        <v>18.8</v>
      </c>
      <c r="R163" s="135" t="str">
        <f t="shared" si="7"/>
        <v>NO</v>
      </c>
      <c r="S163" s="136" t="str">
        <f t="shared" si="8"/>
        <v>Medio</v>
      </c>
      <c r="T163" s="45"/>
    </row>
    <row r="164" spans="1:20" s="48" customFormat="1" ht="32.1" customHeight="1" x14ac:dyDescent="0.2">
      <c r="A164" s="141" t="s">
        <v>324</v>
      </c>
      <c r="B164" s="137" t="s">
        <v>328</v>
      </c>
      <c r="C164" s="139" t="s">
        <v>329</v>
      </c>
      <c r="D164" s="133">
        <v>87</v>
      </c>
      <c r="E164" s="138"/>
      <c r="F164" s="138"/>
      <c r="G164" s="138"/>
      <c r="H164" s="138"/>
      <c r="I164" s="140"/>
      <c r="J164" s="140">
        <v>0</v>
      </c>
      <c r="K164" s="138"/>
      <c r="L164" s="138"/>
      <c r="M164" s="138">
        <v>16.600000000000001</v>
      </c>
      <c r="N164" s="138">
        <v>33.299999999999997</v>
      </c>
      <c r="O164" s="138">
        <v>0</v>
      </c>
      <c r="P164" s="138"/>
      <c r="Q164" s="134">
        <f t="shared" si="6"/>
        <v>12.475</v>
      </c>
      <c r="R164" s="135" t="str">
        <f t="shared" si="7"/>
        <v>NO</v>
      </c>
      <c r="S164" s="136" t="str">
        <f t="shared" si="8"/>
        <v>Bajo</v>
      </c>
      <c r="T164" s="45"/>
    </row>
    <row r="165" spans="1:20" s="48" customFormat="1" ht="32.1" customHeight="1" x14ac:dyDescent="0.2">
      <c r="A165" s="141" t="s">
        <v>324</v>
      </c>
      <c r="B165" s="137" t="s">
        <v>330</v>
      </c>
      <c r="C165" s="139" t="s">
        <v>331</v>
      </c>
      <c r="D165" s="133">
        <v>92</v>
      </c>
      <c r="E165" s="138"/>
      <c r="F165" s="138"/>
      <c r="G165" s="138"/>
      <c r="H165" s="138"/>
      <c r="I165" s="140"/>
      <c r="J165" s="140">
        <v>17</v>
      </c>
      <c r="K165" s="138"/>
      <c r="L165" s="138"/>
      <c r="M165" s="138">
        <v>16.600000000000001</v>
      </c>
      <c r="N165" s="138">
        <v>16.600000000000001</v>
      </c>
      <c r="O165" s="138">
        <v>50</v>
      </c>
      <c r="P165" s="138"/>
      <c r="Q165" s="134">
        <f t="shared" si="6"/>
        <v>25.05</v>
      </c>
      <c r="R165" s="135" t="str">
        <f t="shared" si="7"/>
        <v>NO</v>
      </c>
      <c r="S165" s="136" t="str">
        <f t="shared" si="8"/>
        <v>Medio</v>
      </c>
      <c r="T165" s="45"/>
    </row>
    <row r="166" spans="1:20" s="48" customFormat="1" ht="32.1" customHeight="1" x14ac:dyDescent="0.2">
      <c r="A166" s="141" t="s">
        <v>324</v>
      </c>
      <c r="B166" s="137" t="s">
        <v>332</v>
      </c>
      <c r="C166" s="139" t="s">
        <v>333</v>
      </c>
      <c r="D166" s="133">
        <v>70</v>
      </c>
      <c r="E166" s="138"/>
      <c r="F166" s="138"/>
      <c r="G166" s="138"/>
      <c r="H166" s="138"/>
      <c r="I166" s="140"/>
      <c r="J166" s="140">
        <v>17</v>
      </c>
      <c r="K166" s="138"/>
      <c r="L166" s="138">
        <v>20</v>
      </c>
      <c r="M166" s="138">
        <v>0</v>
      </c>
      <c r="N166" s="138">
        <v>0</v>
      </c>
      <c r="O166" s="138">
        <v>0</v>
      </c>
      <c r="P166" s="138"/>
      <c r="Q166" s="134">
        <f t="shared" si="6"/>
        <v>7.4</v>
      </c>
      <c r="R166" s="135" t="str">
        <f t="shared" si="7"/>
        <v>NO</v>
      </c>
      <c r="S166" s="136" t="str">
        <f t="shared" si="8"/>
        <v>Bajo</v>
      </c>
      <c r="T166" s="45"/>
    </row>
    <row r="167" spans="1:20" s="48" customFormat="1" ht="32.1" customHeight="1" x14ac:dyDescent="0.2">
      <c r="A167" s="141" t="s">
        <v>324</v>
      </c>
      <c r="B167" s="137" t="s">
        <v>334</v>
      </c>
      <c r="C167" s="139" t="s">
        <v>335</v>
      </c>
      <c r="D167" s="133">
        <v>70</v>
      </c>
      <c r="E167" s="138"/>
      <c r="F167" s="138"/>
      <c r="G167" s="138"/>
      <c r="H167" s="138"/>
      <c r="I167" s="140"/>
      <c r="J167" s="140">
        <v>17</v>
      </c>
      <c r="K167" s="138"/>
      <c r="L167" s="138"/>
      <c r="M167" s="138">
        <v>61.1</v>
      </c>
      <c r="N167" s="138">
        <v>61.1</v>
      </c>
      <c r="O167" s="138">
        <v>33.299999999999997</v>
      </c>
      <c r="P167" s="138"/>
      <c r="Q167" s="134">
        <f t="shared" si="6"/>
        <v>43.125</v>
      </c>
      <c r="R167" s="135" t="str">
        <f t="shared" si="7"/>
        <v>NO</v>
      </c>
      <c r="S167" s="136" t="str">
        <f t="shared" si="8"/>
        <v>Alto</v>
      </c>
      <c r="T167" s="45"/>
    </row>
    <row r="168" spans="1:20" s="48" customFormat="1" ht="50.25" customHeight="1" x14ac:dyDescent="0.2">
      <c r="A168" s="141" t="s">
        <v>324</v>
      </c>
      <c r="B168" s="137" t="s">
        <v>336</v>
      </c>
      <c r="C168" s="139" t="s">
        <v>337</v>
      </c>
      <c r="D168" s="133">
        <v>70</v>
      </c>
      <c r="E168" s="138"/>
      <c r="F168" s="138"/>
      <c r="G168" s="138"/>
      <c r="H168" s="138"/>
      <c r="I168" s="140">
        <v>23</v>
      </c>
      <c r="J168" s="140"/>
      <c r="K168" s="138"/>
      <c r="L168" s="138"/>
      <c r="M168" s="138"/>
      <c r="N168" s="138"/>
      <c r="O168" s="138"/>
      <c r="P168" s="138"/>
      <c r="Q168" s="134">
        <f t="shared" si="6"/>
        <v>23</v>
      </c>
      <c r="R168" s="135" t="str">
        <f t="shared" si="7"/>
        <v>NO</v>
      </c>
      <c r="S168" s="136" t="str">
        <f t="shared" si="8"/>
        <v>Medio</v>
      </c>
      <c r="T168" s="45"/>
    </row>
    <row r="169" spans="1:20" s="48" customFormat="1" ht="32.1" customHeight="1" x14ac:dyDescent="0.2">
      <c r="A169" s="141" t="s">
        <v>338</v>
      </c>
      <c r="B169" s="137" t="s">
        <v>339</v>
      </c>
      <c r="C169" s="139" t="s">
        <v>340</v>
      </c>
      <c r="D169" s="133">
        <v>100</v>
      </c>
      <c r="E169" s="138"/>
      <c r="F169" s="138"/>
      <c r="G169" s="138"/>
      <c r="H169" s="138"/>
      <c r="I169" s="140"/>
      <c r="J169" s="140">
        <v>0</v>
      </c>
      <c r="K169" s="138">
        <v>0</v>
      </c>
      <c r="L169" s="138">
        <v>0</v>
      </c>
      <c r="M169" s="138">
        <v>33.700000000000003</v>
      </c>
      <c r="N169" s="138">
        <v>0</v>
      </c>
      <c r="O169" s="138">
        <v>0</v>
      </c>
      <c r="P169" s="138">
        <v>0</v>
      </c>
      <c r="Q169" s="134">
        <f t="shared" si="6"/>
        <v>4.8142857142857149</v>
      </c>
      <c r="R169" s="135" t="str">
        <f t="shared" si="7"/>
        <v>SI</v>
      </c>
      <c r="S169" s="136" t="str">
        <f t="shared" si="8"/>
        <v>Sin Riesgo</v>
      </c>
      <c r="T169" s="45"/>
    </row>
    <row r="170" spans="1:20" s="48" customFormat="1" ht="32.1" customHeight="1" x14ac:dyDescent="0.2">
      <c r="A170" s="141" t="s">
        <v>338</v>
      </c>
      <c r="B170" s="137" t="s">
        <v>341</v>
      </c>
      <c r="C170" s="139" t="s">
        <v>342</v>
      </c>
      <c r="D170" s="133">
        <v>207</v>
      </c>
      <c r="E170" s="138"/>
      <c r="F170" s="138"/>
      <c r="G170" s="138"/>
      <c r="H170" s="138"/>
      <c r="I170" s="140"/>
      <c r="J170" s="140">
        <v>16.899999999999999</v>
      </c>
      <c r="K170" s="138">
        <v>0</v>
      </c>
      <c r="L170" s="138">
        <v>0</v>
      </c>
      <c r="M170" s="138">
        <v>0</v>
      </c>
      <c r="N170" s="138">
        <v>0</v>
      </c>
      <c r="O170" s="138">
        <v>0</v>
      </c>
      <c r="P170" s="138">
        <v>0</v>
      </c>
      <c r="Q170" s="134">
        <f t="shared" si="6"/>
        <v>2.4142857142857141</v>
      </c>
      <c r="R170" s="135" t="str">
        <f t="shared" si="7"/>
        <v>SI</v>
      </c>
      <c r="S170" s="136" t="str">
        <f t="shared" si="8"/>
        <v>Sin Riesgo</v>
      </c>
      <c r="T170" s="45"/>
    </row>
    <row r="171" spans="1:20" s="48" customFormat="1" ht="32.1" customHeight="1" x14ac:dyDescent="0.2">
      <c r="A171" s="141" t="s">
        <v>338</v>
      </c>
      <c r="B171" s="137" t="s">
        <v>343</v>
      </c>
      <c r="C171" s="139" t="s">
        <v>344</v>
      </c>
      <c r="D171" s="133">
        <v>141</v>
      </c>
      <c r="E171" s="138"/>
      <c r="F171" s="138"/>
      <c r="G171" s="138"/>
      <c r="H171" s="138"/>
      <c r="I171" s="140"/>
      <c r="J171" s="140">
        <v>0</v>
      </c>
      <c r="K171" s="138">
        <v>0</v>
      </c>
      <c r="L171" s="138">
        <v>0</v>
      </c>
      <c r="M171" s="138">
        <v>0</v>
      </c>
      <c r="N171" s="138">
        <v>0</v>
      </c>
      <c r="O171" s="138">
        <v>0</v>
      </c>
      <c r="P171" s="138">
        <v>0</v>
      </c>
      <c r="Q171" s="134">
        <f t="shared" si="6"/>
        <v>0</v>
      </c>
      <c r="R171" s="135" t="str">
        <f t="shared" si="7"/>
        <v>SI</v>
      </c>
      <c r="S171" s="136" t="str">
        <f t="shared" si="8"/>
        <v>Sin Riesgo</v>
      </c>
      <c r="T171" s="45"/>
    </row>
    <row r="172" spans="1:20" s="48" customFormat="1" ht="32.1" customHeight="1" x14ac:dyDescent="0.2">
      <c r="A172" s="141" t="s">
        <v>338</v>
      </c>
      <c r="B172" s="137" t="s">
        <v>345</v>
      </c>
      <c r="C172" s="139" t="s">
        <v>346</v>
      </c>
      <c r="D172" s="133">
        <v>112</v>
      </c>
      <c r="E172" s="138"/>
      <c r="F172" s="138"/>
      <c r="G172" s="138"/>
      <c r="H172" s="138"/>
      <c r="I172" s="140"/>
      <c r="J172" s="140">
        <v>0</v>
      </c>
      <c r="K172" s="138">
        <v>0</v>
      </c>
      <c r="L172" s="138">
        <v>0</v>
      </c>
      <c r="M172" s="138">
        <v>0</v>
      </c>
      <c r="N172" s="138">
        <v>0</v>
      </c>
      <c r="O172" s="138">
        <v>0</v>
      </c>
      <c r="P172" s="138">
        <v>0</v>
      </c>
      <c r="Q172" s="134">
        <f t="shared" si="6"/>
        <v>0</v>
      </c>
      <c r="R172" s="135" t="str">
        <f t="shared" si="7"/>
        <v>SI</v>
      </c>
      <c r="S172" s="136" t="str">
        <f t="shared" si="8"/>
        <v>Sin Riesgo</v>
      </c>
      <c r="T172" s="45"/>
    </row>
    <row r="173" spans="1:20" s="48" customFormat="1" ht="32.1" customHeight="1" x14ac:dyDescent="0.2">
      <c r="A173" s="141" t="s">
        <v>4333</v>
      </c>
      <c r="B173" s="137" t="s">
        <v>347</v>
      </c>
      <c r="C173" s="139" t="s">
        <v>348</v>
      </c>
      <c r="D173" s="133">
        <v>1185</v>
      </c>
      <c r="E173" s="138">
        <v>0</v>
      </c>
      <c r="F173" s="138">
        <v>0</v>
      </c>
      <c r="G173" s="138">
        <v>0</v>
      </c>
      <c r="H173" s="138">
        <v>0</v>
      </c>
      <c r="I173" s="140">
        <v>0</v>
      </c>
      <c r="J173" s="140">
        <v>0</v>
      </c>
      <c r="K173" s="138">
        <v>0</v>
      </c>
      <c r="L173" s="138">
        <v>0</v>
      </c>
      <c r="M173" s="138">
        <v>4.5999999999999996</v>
      </c>
      <c r="N173" s="138">
        <v>0</v>
      </c>
      <c r="O173" s="138">
        <v>0</v>
      </c>
      <c r="P173" s="138">
        <v>0</v>
      </c>
      <c r="Q173" s="134">
        <f t="shared" si="6"/>
        <v>0.3833333333333333</v>
      </c>
      <c r="R173" s="135" t="str">
        <f t="shared" si="7"/>
        <v>SI</v>
      </c>
      <c r="S173" s="136" t="str">
        <f t="shared" si="8"/>
        <v>Sin Riesgo</v>
      </c>
      <c r="T173" s="45"/>
    </row>
    <row r="174" spans="1:20" s="48" customFormat="1" ht="32.1" customHeight="1" x14ac:dyDescent="0.2">
      <c r="A174" s="141" t="s">
        <v>4333</v>
      </c>
      <c r="B174" s="137" t="s">
        <v>349</v>
      </c>
      <c r="C174" s="139" t="s">
        <v>350</v>
      </c>
      <c r="D174" s="133">
        <v>1687</v>
      </c>
      <c r="E174" s="138">
        <v>0</v>
      </c>
      <c r="F174" s="138">
        <v>0</v>
      </c>
      <c r="G174" s="138">
        <v>2.7</v>
      </c>
      <c r="H174" s="138">
        <v>0</v>
      </c>
      <c r="I174" s="140">
        <v>0</v>
      </c>
      <c r="J174" s="140">
        <v>0</v>
      </c>
      <c r="K174" s="138">
        <v>0</v>
      </c>
      <c r="L174" s="138">
        <v>3.7</v>
      </c>
      <c r="M174" s="138">
        <v>4.5999999999999996</v>
      </c>
      <c r="N174" s="138">
        <v>9.6</v>
      </c>
      <c r="O174" s="138">
        <v>4.5999999999999996</v>
      </c>
      <c r="P174" s="138">
        <v>0</v>
      </c>
      <c r="Q174" s="134">
        <f t="shared" si="6"/>
        <v>2.1</v>
      </c>
      <c r="R174" s="135" t="str">
        <f t="shared" si="7"/>
        <v>SI</v>
      </c>
      <c r="S174" s="136" t="str">
        <f t="shared" si="8"/>
        <v>Sin Riesgo</v>
      </c>
      <c r="T174" s="45"/>
    </row>
    <row r="175" spans="1:20" s="48" customFormat="1" ht="32.1" customHeight="1" x14ac:dyDescent="0.2">
      <c r="A175" s="141" t="s">
        <v>4333</v>
      </c>
      <c r="B175" s="137" t="s">
        <v>351</v>
      </c>
      <c r="C175" s="139" t="s">
        <v>352</v>
      </c>
      <c r="D175" s="133">
        <v>257</v>
      </c>
      <c r="E175" s="138">
        <v>0</v>
      </c>
      <c r="F175" s="138">
        <v>0</v>
      </c>
      <c r="G175" s="138">
        <v>8</v>
      </c>
      <c r="H175" s="138">
        <v>8</v>
      </c>
      <c r="I175" s="140">
        <v>0</v>
      </c>
      <c r="J175" s="140">
        <v>0</v>
      </c>
      <c r="K175" s="138">
        <v>0</v>
      </c>
      <c r="L175" s="138">
        <v>0</v>
      </c>
      <c r="M175" s="138">
        <v>0</v>
      </c>
      <c r="N175" s="138">
        <v>9.5</v>
      </c>
      <c r="O175" s="138">
        <v>0</v>
      </c>
      <c r="P175" s="138">
        <v>0</v>
      </c>
      <c r="Q175" s="134">
        <f t="shared" si="6"/>
        <v>2.125</v>
      </c>
      <c r="R175" s="135" t="str">
        <f t="shared" si="7"/>
        <v>SI</v>
      </c>
      <c r="S175" s="136" t="str">
        <f t="shared" si="8"/>
        <v>Sin Riesgo</v>
      </c>
      <c r="T175" s="45"/>
    </row>
    <row r="176" spans="1:20" s="48" customFormat="1" ht="32.1" customHeight="1" x14ac:dyDescent="0.2">
      <c r="A176" s="141" t="s">
        <v>4333</v>
      </c>
      <c r="B176" s="137" t="s">
        <v>353</v>
      </c>
      <c r="C176" s="139" t="s">
        <v>354</v>
      </c>
      <c r="D176" s="133">
        <v>519</v>
      </c>
      <c r="E176" s="138">
        <v>0</v>
      </c>
      <c r="F176" s="138">
        <v>0</v>
      </c>
      <c r="G176" s="138">
        <v>0</v>
      </c>
      <c r="H176" s="138">
        <v>0</v>
      </c>
      <c r="I176" s="140">
        <v>0</v>
      </c>
      <c r="J176" s="140">
        <v>0</v>
      </c>
      <c r="K176" s="138">
        <v>0</v>
      </c>
      <c r="L176" s="138">
        <v>0</v>
      </c>
      <c r="M176" s="138">
        <v>0</v>
      </c>
      <c r="N176" s="138">
        <v>0</v>
      </c>
      <c r="O176" s="138">
        <v>0</v>
      </c>
      <c r="P176" s="138">
        <v>0</v>
      </c>
      <c r="Q176" s="134">
        <f t="shared" ref="Q176:Q200" si="9">AVERAGE(E176:P176)</f>
        <v>0</v>
      </c>
      <c r="R176" s="135" t="str">
        <f t="shared" ref="R176:R200" si="10">IF(Q176&lt;5,"SI","NO")</f>
        <v>SI</v>
      </c>
      <c r="S176" s="136" t="str">
        <f t="shared" ref="S176:S200" si="11">IF(Q176&lt;5,"Sin Riesgo",IF(Q176 &lt;=14,"Bajo",IF(Q176&lt;=35,"Medio",IF(Q176&lt;=80,"Alto","Inviable Sanitariamente"))))</f>
        <v>Sin Riesgo</v>
      </c>
      <c r="T176" s="45"/>
    </row>
    <row r="177" spans="1:20" s="48" customFormat="1" ht="32.1" customHeight="1" x14ac:dyDescent="0.2">
      <c r="A177" s="141" t="s">
        <v>4333</v>
      </c>
      <c r="B177" s="137" t="s">
        <v>355</v>
      </c>
      <c r="C177" s="139" t="s">
        <v>356</v>
      </c>
      <c r="D177" s="133">
        <v>512</v>
      </c>
      <c r="E177" s="138">
        <v>0</v>
      </c>
      <c r="F177" s="138">
        <v>0</v>
      </c>
      <c r="G177" s="138">
        <v>0</v>
      </c>
      <c r="H177" s="138">
        <v>0</v>
      </c>
      <c r="I177" s="140">
        <v>0</v>
      </c>
      <c r="J177" s="140">
        <v>0</v>
      </c>
      <c r="K177" s="138">
        <v>0</v>
      </c>
      <c r="L177" s="138">
        <v>0</v>
      </c>
      <c r="M177" s="138">
        <v>0</v>
      </c>
      <c r="N177" s="138">
        <v>0</v>
      </c>
      <c r="O177" s="138">
        <v>5.7</v>
      </c>
      <c r="P177" s="138">
        <v>0</v>
      </c>
      <c r="Q177" s="134">
        <f t="shared" si="9"/>
        <v>0.47500000000000003</v>
      </c>
      <c r="R177" s="135" t="str">
        <f t="shared" si="10"/>
        <v>SI</v>
      </c>
      <c r="S177" s="136" t="str">
        <f t="shared" si="11"/>
        <v>Sin Riesgo</v>
      </c>
      <c r="T177" s="45"/>
    </row>
    <row r="178" spans="1:20" s="48" customFormat="1" ht="32.1" customHeight="1" x14ac:dyDescent="0.2">
      <c r="A178" s="141" t="s">
        <v>4333</v>
      </c>
      <c r="B178" s="137" t="s">
        <v>357</v>
      </c>
      <c r="C178" s="139" t="s">
        <v>358</v>
      </c>
      <c r="D178" s="133">
        <v>741</v>
      </c>
      <c r="E178" s="138">
        <v>0</v>
      </c>
      <c r="F178" s="138">
        <v>0</v>
      </c>
      <c r="G178" s="138">
        <v>0</v>
      </c>
      <c r="H178" s="138">
        <v>0</v>
      </c>
      <c r="I178" s="140">
        <v>0</v>
      </c>
      <c r="J178" s="140">
        <v>8</v>
      </c>
      <c r="K178" s="138">
        <v>0</v>
      </c>
      <c r="L178" s="138">
        <v>0</v>
      </c>
      <c r="M178" s="138">
        <v>0</v>
      </c>
      <c r="N178" s="138">
        <v>11.5</v>
      </c>
      <c r="O178" s="138">
        <v>0</v>
      </c>
      <c r="P178" s="138">
        <v>0</v>
      </c>
      <c r="Q178" s="134">
        <f t="shared" si="9"/>
        <v>1.625</v>
      </c>
      <c r="R178" s="135" t="str">
        <f t="shared" si="10"/>
        <v>SI</v>
      </c>
      <c r="S178" s="136" t="str">
        <f t="shared" si="11"/>
        <v>Sin Riesgo</v>
      </c>
      <c r="T178" s="45"/>
    </row>
    <row r="179" spans="1:20" s="48" customFormat="1" ht="32.1" customHeight="1" x14ac:dyDescent="0.2">
      <c r="A179" s="141" t="s">
        <v>4333</v>
      </c>
      <c r="B179" s="137" t="s">
        <v>359</v>
      </c>
      <c r="C179" s="139" t="s">
        <v>360</v>
      </c>
      <c r="D179" s="133">
        <v>721</v>
      </c>
      <c r="E179" s="138">
        <v>27.1</v>
      </c>
      <c r="F179" s="138">
        <v>33.6</v>
      </c>
      <c r="G179" s="138">
        <v>33.6</v>
      </c>
      <c r="H179" s="138">
        <v>16.8</v>
      </c>
      <c r="I179" s="140">
        <v>10.7</v>
      </c>
      <c r="J179" s="140">
        <v>14.4</v>
      </c>
      <c r="K179" s="138">
        <v>0</v>
      </c>
      <c r="L179" s="138">
        <v>8</v>
      </c>
      <c r="M179" s="138">
        <v>0</v>
      </c>
      <c r="N179" s="138">
        <v>4.5999999999999996</v>
      </c>
      <c r="O179" s="138">
        <v>9.1999999999999993</v>
      </c>
      <c r="P179" s="138">
        <v>0</v>
      </c>
      <c r="Q179" s="134">
        <f t="shared" si="9"/>
        <v>13.166666666666666</v>
      </c>
      <c r="R179" s="135" t="str">
        <f t="shared" si="10"/>
        <v>NO</v>
      </c>
      <c r="S179" s="136" t="str">
        <f t="shared" si="11"/>
        <v>Bajo</v>
      </c>
      <c r="T179" s="45"/>
    </row>
    <row r="180" spans="1:20" s="48" customFormat="1" ht="32.1" customHeight="1" x14ac:dyDescent="0.2">
      <c r="A180" s="141" t="s">
        <v>4333</v>
      </c>
      <c r="B180" s="137" t="s">
        <v>361</v>
      </c>
      <c r="C180" s="139" t="s">
        <v>362</v>
      </c>
      <c r="D180" s="133">
        <v>442</v>
      </c>
      <c r="E180" s="138">
        <v>0</v>
      </c>
      <c r="F180" s="138">
        <v>33.6</v>
      </c>
      <c r="G180" s="138">
        <v>0</v>
      </c>
      <c r="H180" s="138">
        <v>0</v>
      </c>
      <c r="I180" s="140">
        <v>0</v>
      </c>
      <c r="J180" s="140">
        <v>0</v>
      </c>
      <c r="K180" s="138">
        <v>0</v>
      </c>
      <c r="L180" s="138">
        <v>2.2999999999999998</v>
      </c>
      <c r="M180" s="138">
        <v>0</v>
      </c>
      <c r="N180" s="138">
        <v>4.5999999999999996</v>
      </c>
      <c r="O180" s="138">
        <v>0</v>
      </c>
      <c r="P180" s="138">
        <v>1.2</v>
      </c>
      <c r="Q180" s="134">
        <f t="shared" si="9"/>
        <v>3.4750000000000001</v>
      </c>
      <c r="R180" s="135" t="str">
        <f t="shared" si="10"/>
        <v>SI</v>
      </c>
      <c r="S180" s="136" t="str">
        <f t="shared" si="11"/>
        <v>Sin Riesgo</v>
      </c>
      <c r="T180" s="45"/>
    </row>
    <row r="181" spans="1:20" s="48" customFormat="1" ht="32.1" customHeight="1" x14ac:dyDescent="0.2">
      <c r="A181" s="141" t="s">
        <v>4333</v>
      </c>
      <c r="B181" s="137" t="s">
        <v>363</v>
      </c>
      <c r="C181" s="139" t="s">
        <v>364</v>
      </c>
      <c r="D181" s="133">
        <v>3042</v>
      </c>
      <c r="E181" s="138">
        <v>0</v>
      </c>
      <c r="F181" s="138">
        <v>0</v>
      </c>
      <c r="G181" s="138">
        <v>0</v>
      </c>
      <c r="H181" s="138">
        <v>0</v>
      </c>
      <c r="I181" s="140">
        <v>0</v>
      </c>
      <c r="J181" s="140">
        <v>4</v>
      </c>
      <c r="K181" s="138">
        <v>0</v>
      </c>
      <c r="L181" s="138">
        <v>0</v>
      </c>
      <c r="M181" s="138">
        <v>0</v>
      </c>
      <c r="N181" s="138">
        <v>3.8</v>
      </c>
      <c r="O181" s="138">
        <v>0</v>
      </c>
      <c r="P181" s="138">
        <v>0</v>
      </c>
      <c r="Q181" s="134">
        <f t="shared" si="9"/>
        <v>0.65</v>
      </c>
      <c r="R181" s="135" t="str">
        <f t="shared" si="10"/>
        <v>SI</v>
      </c>
      <c r="S181" s="136" t="str">
        <f t="shared" si="11"/>
        <v>Sin Riesgo</v>
      </c>
      <c r="T181" s="45"/>
    </row>
    <row r="182" spans="1:20" s="48" customFormat="1" ht="32.1" customHeight="1" x14ac:dyDescent="0.2">
      <c r="A182" s="141" t="s">
        <v>4333</v>
      </c>
      <c r="B182" s="137" t="s">
        <v>365</v>
      </c>
      <c r="C182" s="139" t="s">
        <v>366</v>
      </c>
      <c r="D182" s="133">
        <v>588</v>
      </c>
      <c r="E182" s="138">
        <v>0</v>
      </c>
      <c r="F182" s="138">
        <v>0</v>
      </c>
      <c r="G182" s="138">
        <v>0</v>
      </c>
      <c r="H182" s="138">
        <v>0</v>
      </c>
      <c r="I182" s="140">
        <v>0</v>
      </c>
      <c r="J182" s="140">
        <v>11.2</v>
      </c>
      <c r="K182" s="138">
        <v>0</v>
      </c>
      <c r="L182" s="138">
        <v>5.7</v>
      </c>
      <c r="M182" s="138">
        <v>0</v>
      </c>
      <c r="N182" s="138">
        <v>0</v>
      </c>
      <c r="O182" s="138">
        <v>0</v>
      </c>
      <c r="P182" s="138">
        <v>0</v>
      </c>
      <c r="Q182" s="134">
        <f t="shared" si="9"/>
        <v>1.4083333333333332</v>
      </c>
      <c r="R182" s="135" t="str">
        <f t="shared" si="10"/>
        <v>SI</v>
      </c>
      <c r="S182" s="136" t="str">
        <f t="shared" si="11"/>
        <v>Sin Riesgo</v>
      </c>
      <c r="T182" s="45"/>
    </row>
    <row r="183" spans="1:20" s="48" customFormat="1" ht="32.1" customHeight="1" x14ac:dyDescent="0.2">
      <c r="A183" s="141" t="s">
        <v>4333</v>
      </c>
      <c r="B183" s="137" t="s">
        <v>367</v>
      </c>
      <c r="C183" s="139" t="s">
        <v>368</v>
      </c>
      <c r="D183" s="133">
        <v>725</v>
      </c>
      <c r="E183" s="138">
        <v>0</v>
      </c>
      <c r="F183" s="138">
        <v>24</v>
      </c>
      <c r="G183" s="138">
        <v>0</v>
      </c>
      <c r="H183" s="138">
        <v>0</v>
      </c>
      <c r="I183" s="140">
        <v>0</v>
      </c>
      <c r="J183" s="140">
        <v>0</v>
      </c>
      <c r="K183" s="138">
        <v>0</v>
      </c>
      <c r="L183" s="138">
        <v>0</v>
      </c>
      <c r="M183" s="138">
        <v>32.1</v>
      </c>
      <c r="N183" s="138">
        <v>0</v>
      </c>
      <c r="O183" s="138">
        <v>0</v>
      </c>
      <c r="P183" s="138">
        <v>0</v>
      </c>
      <c r="Q183" s="134">
        <f t="shared" si="9"/>
        <v>4.6749999999999998</v>
      </c>
      <c r="R183" s="135" t="str">
        <f t="shared" si="10"/>
        <v>SI</v>
      </c>
      <c r="S183" s="136" t="str">
        <f t="shared" si="11"/>
        <v>Sin Riesgo</v>
      </c>
      <c r="T183" s="45"/>
    </row>
    <row r="184" spans="1:20" s="48" customFormat="1" ht="32.1" customHeight="1" x14ac:dyDescent="0.2">
      <c r="A184" s="141" t="s">
        <v>4333</v>
      </c>
      <c r="B184" s="137" t="s">
        <v>369</v>
      </c>
      <c r="C184" s="139" t="s">
        <v>370</v>
      </c>
      <c r="D184" s="133">
        <v>1204</v>
      </c>
      <c r="E184" s="138">
        <v>0</v>
      </c>
      <c r="F184" s="138">
        <v>0</v>
      </c>
      <c r="G184" s="138">
        <v>4.8</v>
      </c>
      <c r="H184" s="138">
        <v>0</v>
      </c>
      <c r="I184" s="140">
        <v>0</v>
      </c>
      <c r="J184" s="140">
        <v>0</v>
      </c>
      <c r="K184" s="138">
        <v>0</v>
      </c>
      <c r="L184" s="138">
        <v>0</v>
      </c>
      <c r="M184" s="138">
        <v>0</v>
      </c>
      <c r="N184" s="138">
        <v>0</v>
      </c>
      <c r="O184" s="138">
        <v>0</v>
      </c>
      <c r="P184" s="138">
        <v>0</v>
      </c>
      <c r="Q184" s="134">
        <f t="shared" si="9"/>
        <v>0.39999999999999997</v>
      </c>
      <c r="R184" s="135" t="str">
        <f t="shared" si="10"/>
        <v>SI</v>
      </c>
      <c r="S184" s="136" t="str">
        <f t="shared" si="11"/>
        <v>Sin Riesgo</v>
      </c>
      <c r="T184" s="45"/>
    </row>
    <row r="185" spans="1:20" s="48" customFormat="1" ht="32.1" customHeight="1" x14ac:dyDescent="0.2">
      <c r="A185" s="141" t="s">
        <v>4333</v>
      </c>
      <c r="B185" s="137" t="s">
        <v>371</v>
      </c>
      <c r="C185" s="139" t="s">
        <v>372</v>
      </c>
      <c r="D185" s="133">
        <v>2157</v>
      </c>
      <c r="E185" s="138">
        <v>0</v>
      </c>
      <c r="F185" s="138">
        <v>0</v>
      </c>
      <c r="G185" s="138">
        <v>0</v>
      </c>
      <c r="H185" s="138">
        <v>0</v>
      </c>
      <c r="I185" s="140">
        <v>0</v>
      </c>
      <c r="J185" s="140">
        <v>0</v>
      </c>
      <c r="K185" s="138">
        <v>0</v>
      </c>
      <c r="L185" s="138">
        <v>0</v>
      </c>
      <c r="M185" s="138">
        <v>0</v>
      </c>
      <c r="N185" s="138">
        <v>0</v>
      </c>
      <c r="O185" s="138">
        <v>0</v>
      </c>
      <c r="P185" s="138">
        <v>0</v>
      </c>
      <c r="Q185" s="134">
        <f t="shared" si="9"/>
        <v>0</v>
      </c>
      <c r="R185" s="135" t="str">
        <f t="shared" si="10"/>
        <v>SI</v>
      </c>
      <c r="S185" s="136" t="str">
        <f t="shared" si="11"/>
        <v>Sin Riesgo</v>
      </c>
      <c r="T185" s="45"/>
    </row>
    <row r="186" spans="1:20" s="48" customFormat="1" ht="32.1" customHeight="1" x14ac:dyDescent="0.2">
      <c r="A186" s="141" t="s">
        <v>4333</v>
      </c>
      <c r="B186" s="137" t="s">
        <v>373</v>
      </c>
      <c r="C186" s="139" t="s">
        <v>374</v>
      </c>
      <c r="D186" s="133">
        <v>338</v>
      </c>
      <c r="E186" s="138">
        <v>0</v>
      </c>
      <c r="F186" s="138">
        <v>0</v>
      </c>
      <c r="G186" s="138">
        <v>0</v>
      </c>
      <c r="H186" s="138">
        <v>0</v>
      </c>
      <c r="I186" s="140">
        <v>0</v>
      </c>
      <c r="J186" s="140">
        <v>0</v>
      </c>
      <c r="K186" s="138">
        <v>0</v>
      </c>
      <c r="L186" s="138">
        <v>0</v>
      </c>
      <c r="M186" s="138">
        <v>0</v>
      </c>
      <c r="N186" s="138">
        <v>0</v>
      </c>
      <c r="O186" s="138">
        <v>5.7</v>
      </c>
      <c r="P186" s="138">
        <v>0</v>
      </c>
      <c r="Q186" s="134">
        <f t="shared" si="9"/>
        <v>0.47500000000000003</v>
      </c>
      <c r="R186" s="135" t="str">
        <f t="shared" si="10"/>
        <v>SI</v>
      </c>
      <c r="S186" s="136" t="str">
        <f t="shared" si="11"/>
        <v>Sin Riesgo</v>
      </c>
      <c r="T186" s="45"/>
    </row>
    <row r="187" spans="1:20" s="48" customFormat="1" ht="32.1" customHeight="1" x14ac:dyDescent="0.2">
      <c r="A187" s="141" t="s">
        <v>4333</v>
      </c>
      <c r="B187" s="137" t="s">
        <v>375</v>
      </c>
      <c r="C187" s="139" t="s">
        <v>376</v>
      </c>
      <c r="D187" s="133">
        <v>209</v>
      </c>
      <c r="E187" s="138">
        <v>0</v>
      </c>
      <c r="F187" s="138">
        <v>57.6</v>
      </c>
      <c r="G187" s="138">
        <v>0</v>
      </c>
      <c r="H187" s="138">
        <v>0</v>
      </c>
      <c r="I187" s="140">
        <v>13.4</v>
      </c>
      <c r="J187" s="140">
        <v>0</v>
      </c>
      <c r="K187" s="138">
        <v>0</v>
      </c>
      <c r="L187" s="138">
        <v>0</v>
      </c>
      <c r="M187" s="138">
        <v>0</v>
      </c>
      <c r="N187" s="138">
        <v>0</v>
      </c>
      <c r="O187" s="138">
        <v>0</v>
      </c>
      <c r="P187" s="138">
        <v>12</v>
      </c>
      <c r="Q187" s="134">
        <f t="shared" si="9"/>
        <v>6.916666666666667</v>
      </c>
      <c r="R187" s="135" t="str">
        <f t="shared" si="10"/>
        <v>NO</v>
      </c>
      <c r="S187" s="136" t="str">
        <f t="shared" si="11"/>
        <v>Bajo</v>
      </c>
      <c r="T187" s="45"/>
    </row>
    <row r="188" spans="1:20" s="48" customFormat="1" ht="32.1" customHeight="1" x14ac:dyDescent="0.2">
      <c r="A188" s="141" t="s">
        <v>4333</v>
      </c>
      <c r="B188" s="137" t="s">
        <v>377</v>
      </c>
      <c r="C188" s="139" t="s">
        <v>378</v>
      </c>
      <c r="D188" s="133">
        <v>178</v>
      </c>
      <c r="E188" s="138">
        <v>0</v>
      </c>
      <c r="F188" s="138">
        <v>0</v>
      </c>
      <c r="G188" s="138">
        <v>0</v>
      </c>
      <c r="H188" s="138">
        <v>0</v>
      </c>
      <c r="I188" s="140">
        <v>0</v>
      </c>
      <c r="J188" s="140">
        <v>0</v>
      </c>
      <c r="K188" s="138">
        <v>0</v>
      </c>
      <c r="L188" s="138">
        <v>0</v>
      </c>
      <c r="M188" s="138">
        <v>0</v>
      </c>
      <c r="N188" s="138">
        <v>0</v>
      </c>
      <c r="O188" s="138">
        <v>0</v>
      </c>
      <c r="P188" s="138">
        <v>0</v>
      </c>
      <c r="Q188" s="134">
        <f t="shared" si="9"/>
        <v>0</v>
      </c>
      <c r="R188" s="135" t="str">
        <f t="shared" si="10"/>
        <v>SI</v>
      </c>
      <c r="S188" s="136" t="str">
        <f t="shared" si="11"/>
        <v>Sin Riesgo</v>
      </c>
      <c r="T188" s="45"/>
    </row>
    <row r="189" spans="1:20" s="48" customFormat="1" ht="32.1" customHeight="1" x14ac:dyDescent="0.2">
      <c r="A189" s="141" t="s">
        <v>4333</v>
      </c>
      <c r="B189" s="137" t="s">
        <v>379</v>
      </c>
      <c r="C189" s="139" t="s">
        <v>380</v>
      </c>
      <c r="D189" s="133">
        <v>1213</v>
      </c>
      <c r="E189" s="138">
        <v>0</v>
      </c>
      <c r="F189" s="138">
        <v>0</v>
      </c>
      <c r="G189" s="138">
        <v>0</v>
      </c>
      <c r="H189" s="138">
        <v>0</v>
      </c>
      <c r="I189" s="140">
        <v>0</v>
      </c>
      <c r="J189" s="140">
        <v>0</v>
      </c>
      <c r="K189" s="138">
        <v>0</v>
      </c>
      <c r="L189" s="138">
        <v>6.9</v>
      </c>
      <c r="M189" s="138">
        <v>0</v>
      </c>
      <c r="N189" s="138">
        <v>0</v>
      </c>
      <c r="O189" s="138">
        <v>0</v>
      </c>
      <c r="P189" s="138">
        <v>0</v>
      </c>
      <c r="Q189" s="134">
        <f t="shared" si="9"/>
        <v>0.57500000000000007</v>
      </c>
      <c r="R189" s="135" t="str">
        <f t="shared" si="10"/>
        <v>SI</v>
      </c>
      <c r="S189" s="136" t="str">
        <f t="shared" si="11"/>
        <v>Sin Riesgo</v>
      </c>
      <c r="T189" s="45"/>
    </row>
    <row r="190" spans="1:20" s="48" customFormat="1" ht="32.1" customHeight="1" x14ac:dyDescent="0.2">
      <c r="A190" s="141" t="s">
        <v>4333</v>
      </c>
      <c r="B190" s="137" t="s">
        <v>381</v>
      </c>
      <c r="C190" s="139" t="s">
        <v>382</v>
      </c>
      <c r="D190" s="133">
        <v>693</v>
      </c>
      <c r="E190" s="138">
        <v>1.9</v>
      </c>
      <c r="F190" s="138">
        <v>0</v>
      </c>
      <c r="G190" s="138">
        <v>0</v>
      </c>
      <c r="H190" s="138">
        <v>0</v>
      </c>
      <c r="I190" s="140">
        <v>4.8</v>
      </c>
      <c r="J190" s="140">
        <v>0</v>
      </c>
      <c r="K190" s="138">
        <v>0</v>
      </c>
      <c r="L190" s="138">
        <v>0</v>
      </c>
      <c r="M190" s="138">
        <v>0</v>
      </c>
      <c r="N190" s="138">
        <v>9.1999999999999993</v>
      </c>
      <c r="O190" s="138">
        <v>0</v>
      </c>
      <c r="P190" s="138">
        <v>0</v>
      </c>
      <c r="Q190" s="134">
        <f t="shared" si="9"/>
        <v>1.325</v>
      </c>
      <c r="R190" s="135" t="str">
        <f t="shared" si="10"/>
        <v>SI</v>
      </c>
      <c r="S190" s="136" t="str">
        <f t="shared" si="11"/>
        <v>Sin Riesgo</v>
      </c>
      <c r="T190" s="45"/>
    </row>
    <row r="191" spans="1:20" s="48" customFormat="1" ht="32.1" customHeight="1" x14ac:dyDescent="0.2">
      <c r="A191" s="141" t="s">
        <v>4333</v>
      </c>
      <c r="B191" s="137" t="s">
        <v>383</v>
      </c>
      <c r="C191" s="139" t="s">
        <v>384</v>
      </c>
      <c r="D191" s="133">
        <v>4855</v>
      </c>
      <c r="E191" s="138">
        <v>0</v>
      </c>
      <c r="F191" s="138"/>
      <c r="G191" s="138">
        <v>0</v>
      </c>
      <c r="H191" s="138">
        <v>0</v>
      </c>
      <c r="I191" s="140">
        <v>0</v>
      </c>
      <c r="J191" s="140">
        <v>6</v>
      </c>
      <c r="K191" s="138">
        <v>0</v>
      </c>
      <c r="L191" s="138">
        <v>0</v>
      </c>
      <c r="M191" s="138">
        <v>11.5</v>
      </c>
      <c r="N191" s="138">
        <v>0</v>
      </c>
      <c r="O191" s="138">
        <v>7.6</v>
      </c>
      <c r="P191" s="138">
        <v>0</v>
      </c>
      <c r="Q191" s="134">
        <f t="shared" si="9"/>
        <v>2.2818181818181817</v>
      </c>
      <c r="R191" s="135" t="str">
        <f t="shared" si="10"/>
        <v>SI</v>
      </c>
      <c r="S191" s="136" t="str">
        <f t="shared" si="11"/>
        <v>Sin Riesgo</v>
      </c>
      <c r="T191" s="45"/>
    </row>
    <row r="192" spans="1:20" s="48" customFormat="1" ht="32.1" customHeight="1" x14ac:dyDescent="0.2">
      <c r="A192" s="141" t="s">
        <v>4333</v>
      </c>
      <c r="B192" s="137" t="s">
        <v>385</v>
      </c>
      <c r="C192" s="139" t="s">
        <v>386</v>
      </c>
      <c r="D192" s="133">
        <v>754</v>
      </c>
      <c r="E192" s="138">
        <v>0</v>
      </c>
      <c r="F192" s="138">
        <v>0</v>
      </c>
      <c r="G192" s="138">
        <v>0</v>
      </c>
      <c r="H192" s="138">
        <v>24</v>
      </c>
      <c r="I192" s="140">
        <v>8</v>
      </c>
      <c r="J192" s="140">
        <v>0</v>
      </c>
      <c r="K192" s="138">
        <v>0</v>
      </c>
      <c r="L192" s="138">
        <v>0</v>
      </c>
      <c r="M192" s="138">
        <v>0</v>
      </c>
      <c r="N192" s="138">
        <v>8</v>
      </c>
      <c r="O192" s="138">
        <v>0</v>
      </c>
      <c r="P192" s="138">
        <v>4</v>
      </c>
      <c r="Q192" s="134">
        <f t="shared" si="9"/>
        <v>3.6666666666666665</v>
      </c>
      <c r="R192" s="135" t="str">
        <f t="shared" si="10"/>
        <v>SI</v>
      </c>
      <c r="S192" s="136" t="str">
        <f t="shared" si="11"/>
        <v>Sin Riesgo</v>
      </c>
      <c r="T192" s="45"/>
    </row>
    <row r="193" spans="1:23" s="48" customFormat="1" ht="32.1" customHeight="1" x14ac:dyDescent="0.2">
      <c r="A193" s="141" t="s">
        <v>4333</v>
      </c>
      <c r="B193" s="137" t="s">
        <v>387</v>
      </c>
      <c r="C193" s="139" t="s">
        <v>388</v>
      </c>
      <c r="D193" s="133">
        <v>321</v>
      </c>
      <c r="E193" s="138">
        <v>0</v>
      </c>
      <c r="F193" s="138">
        <v>0</v>
      </c>
      <c r="G193" s="138">
        <v>6</v>
      </c>
      <c r="H193" s="138">
        <v>0</v>
      </c>
      <c r="I193" s="140">
        <v>0</v>
      </c>
      <c r="J193" s="140">
        <v>0</v>
      </c>
      <c r="K193" s="138">
        <v>0</v>
      </c>
      <c r="L193" s="138">
        <v>0</v>
      </c>
      <c r="M193" s="138">
        <v>11.5</v>
      </c>
      <c r="N193" s="138">
        <v>0</v>
      </c>
      <c r="O193" s="138">
        <v>0</v>
      </c>
      <c r="P193" s="138">
        <v>0</v>
      </c>
      <c r="Q193" s="134">
        <f t="shared" si="9"/>
        <v>1.4583333333333333</v>
      </c>
      <c r="R193" s="135" t="str">
        <f t="shared" si="10"/>
        <v>SI</v>
      </c>
      <c r="S193" s="136" t="str">
        <f t="shared" si="11"/>
        <v>Sin Riesgo</v>
      </c>
      <c r="T193" s="45"/>
    </row>
    <row r="194" spans="1:23" s="48" customFormat="1" ht="32.1" customHeight="1" x14ac:dyDescent="0.2">
      <c r="A194" s="141" t="s">
        <v>389</v>
      </c>
      <c r="B194" s="137" t="s">
        <v>390</v>
      </c>
      <c r="C194" s="139" t="s">
        <v>391</v>
      </c>
      <c r="D194" s="133">
        <v>777</v>
      </c>
      <c r="E194" s="138">
        <v>21</v>
      </c>
      <c r="F194" s="138">
        <v>0</v>
      </c>
      <c r="G194" s="138"/>
      <c r="H194" s="138"/>
      <c r="I194" s="140">
        <v>0</v>
      </c>
      <c r="J194" s="140">
        <v>0</v>
      </c>
      <c r="K194" s="138">
        <v>0</v>
      </c>
      <c r="L194" s="138">
        <v>25</v>
      </c>
      <c r="M194" s="138">
        <v>0</v>
      </c>
      <c r="N194" s="138">
        <v>0</v>
      </c>
      <c r="O194" s="138">
        <v>25</v>
      </c>
      <c r="P194" s="138">
        <v>0</v>
      </c>
      <c r="Q194" s="134">
        <f t="shared" si="9"/>
        <v>7.1</v>
      </c>
      <c r="R194" s="135" t="str">
        <f t="shared" si="10"/>
        <v>NO</v>
      </c>
      <c r="S194" s="136" t="str">
        <f t="shared" si="11"/>
        <v>Bajo</v>
      </c>
      <c r="T194" s="45"/>
    </row>
    <row r="195" spans="1:23" s="48" customFormat="1" ht="32.1" customHeight="1" x14ac:dyDescent="0.2">
      <c r="A195" s="141" t="s">
        <v>389</v>
      </c>
      <c r="B195" s="137" t="s">
        <v>392</v>
      </c>
      <c r="C195" s="139" t="s">
        <v>393</v>
      </c>
      <c r="D195" s="133">
        <v>234</v>
      </c>
      <c r="E195" s="138">
        <v>0</v>
      </c>
      <c r="F195" s="138">
        <v>0</v>
      </c>
      <c r="G195" s="138"/>
      <c r="H195" s="138"/>
      <c r="I195" s="140">
        <v>0</v>
      </c>
      <c r="J195" s="140">
        <v>0</v>
      </c>
      <c r="K195" s="138">
        <v>0</v>
      </c>
      <c r="L195" s="138">
        <v>0</v>
      </c>
      <c r="M195" s="138">
        <v>0</v>
      </c>
      <c r="N195" s="138">
        <v>0</v>
      </c>
      <c r="O195" s="138">
        <v>0</v>
      </c>
      <c r="P195" s="138">
        <v>0</v>
      </c>
      <c r="Q195" s="134">
        <f t="shared" si="9"/>
        <v>0</v>
      </c>
      <c r="R195" s="135" t="str">
        <f t="shared" si="10"/>
        <v>SI</v>
      </c>
      <c r="S195" s="136" t="str">
        <f t="shared" si="11"/>
        <v>Sin Riesgo</v>
      </c>
      <c r="T195" s="45"/>
    </row>
    <row r="196" spans="1:23" s="48" customFormat="1" ht="32.1" customHeight="1" x14ac:dyDescent="0.2">
      <c r="A196" s="141" t="s">
        <v>389</v>
      </c>
      <c r="B196" s="137" t="s">
        <v>394</v>
      </c>
      <c r="C196" s="139" t="s">
        <v>395</v>
      </c>
      <c r="D196" s="133">
        <v>420</v>
      </c>
      <c r="E196" s="138">
        <v>0</v>
      </c>
      <c r="F196" s="138">
        <v>0</v>
      </c>
      <c r="G196" s="138"/>
      <c r="H196" s="138"/>
      <c r="I196" s="140">
        <v>0</v>
      </c>
      <c r="J196" s="140">
        <v>0</v>
      </c>
      <c r="K196" s="138">
        <v>0</v>
      </c>
      <c r="L196" s="138">
        <v>0</v>
      </c>
      <c r="M196" s="138">
        <v>0</v>
      </c>
      <c r="N196" s="138">
        <v>0</v>
      </c>
      <c r="O196" s="138">
        <v>0</v>
      </c>
      <c r="P196" s="138">
        <v>0</v>
      </c>
      <c r="Q196" s="134">
        <f t="shared" si="9"/>
        <v>0</v>
      </c>
      <c r="R196" s="135" t="str">
        <f t="shared" si="10"/>
        <v>SI</v>
      </c>
      <c r="S196" s="136" t="str">
        <f t="shared" si="11"/>
        <v>Sin Riesgo</v>
      </c>
      <c r="T196" s="45"/>
    </row>
    <row r="197" spans="1:23" s="48" customFormat="1" ht="32.1" customHeight="1" x14ac:dyDescent="0.2">
      <c r="A197" s="141" t="s">
        <v>389</v>
      </c>
      <c r="B197" s="137" t="s">
        <v>396</v>
      </c>
      <c r="C197" s="139" t="s">
        <v>397</v>
      </c>
      <c r="D197" s="133">
        <v>733</v>
      </c>
      <c r="E197" s="138">
        <v>0</v>
      </c>
      <c r="F197" s="138">
        <v>0</v>
      </c>
      <c r="G197" s="138"/>
      <c r="H197" s="138"/>
      <c r="I197" s="140">
        <v>0</v>
      </c>
      <c r="J197" s="140">
        <v>0</v>
      </c>
      <c r="K197" s="138">
        <v>25</v>
      </c>
      <c r="L197" s="138">
        <v>0</v>
      </c>
      <c r="M197" s="138">
        <v>0</v>
      </c>
      <c r="N197" s="138">
        <v>0</v>
      </c>
      <c r="O197" s="138">
        <v>0</v>
      </c>
      <c r="P197" s="138">
        <v>0</v>
      </c>
      <c r="Q197" s="134">
        <f t="shared" si="9"/>
        <v>2.5</v>
      </c>
      <c r="R197" s="135" t="str">
        <f t="shared" si="10"/>
        <v>SI</v>
      </c>
      <c r="S197" s="136" t="str">
        <f t="shared" si="11"/>
        <v>Sin Riesgo</v>
      </c>
      <c r="T197" s="45"/>
    </row>
    <row r="198" spans="1:23" s="48" customFormat="1" ht="32.1" customHeight="1" x14ac:dyDescent="0.2">
      <c r="A198" s="141" t="s">
        <v>389</v>
      </c>
      <c r="B198" s="137" t="s">
        <v>398</v>
      </c>
      <c r="C198" s="139" t="s">
        <v>399</v>
      </c>
      <c r="D198" s="133">
        <v>410</v>
      </c>
      <c r="E198" s="138">
        <v>21</v>
      </c>
      <c r="F198" s="138">
        <v>0</v>
      </c>
      <c r="G198" s="138"/>
      <c r="H198" s="138"/>
      <c r="I198" s="140">
        <v>0</v>
      </c>
      <c r="J198" s="140">
        <v>25</v>
      </c>
      <c r="K198" s="138">
        <v>0</v>
      </c>
      <c r="L198" s="138">
        <v>0</v>
      </c>
      <c r="M198" s="138">
        <v>0</v>
      </c>
      <c r="N198" s="138">
        <v>0</v>
      </c>
      <c r="O198" s="138">
        <v>0</v>
      </c>
      <c r="P198" s="138">
        <v>0</v>
      </c>
      <c r="Q198" s="134">
        <f t="shared" si="9"/>
        <v>4.5999999999999996</v>
      </c>
      <c r="R198" s="135" t="str">
        <f t="shared" si="10"/>
        <v>SI</v>
      </c>
      <c r="S198" s="136" t="str">
        <f t="shared" si="11"/>
        <v>Sin Riesgo</v>
      </c>
      <c r="T198" s="45"/>
    </row>
    <row r="199" spans="1:23" s="48" customFormat="1" ht="32.1" customHeight="1" x14ac:dyDescent="0.2">
      <c r="A199" s="141" t="s">
        <v>389</v>
      </c>
      <c r="B199" s="137" t="s">
        <v>400</v>
      </c>
      <c r="C199" s="139" t="s">
        <v>401</v>
      </c>
      <c r="D199" s="133">
        <v>510</v>
      </c>
      <c r="E199" s="138">
        <v>15</v>
      </c>
      <c r="F199" s="138">
        <v>0</v>
      </c>
      <c r="G199" s="138"/>
      <c r="H199" s="138"/>
      <c r="I199" s="140">
        <v>0</v>
      </c>
      <c r="J199" s="140">
        <v>0</v>
      </c>
      <c r="K199" s="138">
        <v>0</v>
      </c>
      <c r="L199" s="138">
        <v>0</v>
      </c>
      <c r="M199" s="138">
        <v>0</v>
      </c>
      <c r="N199" s="138">
        <v>0</v>
      </c>
      <c r="O199" s="138">
        <v>0</v>
      </c>
      <c r="P199" s="138">
        <v>0</v>
      </c>
      <c r="Q199" s="134">
        <f t="shared" si="9"/>
        <v>1.5</v>
      </c>
      <c r="R199" s="135" t="str">
        <f t="shared" si="10"/>
        <v>SI</v>
      </c>
      <c r="S199" s="136" t="str">
        <f t="shared" si="11"/>
        <v>Sin Riesgo</v>
      </c>
      <c r="T199" s="45"/>
    </row>
    <row r="200" spans="1:23" s="48" customFormat="1" ht="32.1" customHeight="1" x14ac:dyDescent="0.2">
      <c r="A200" s="141" t="s">
        <v>389</v>
      </c>
      <c r="B200" s="137" t="s">
        <v>402</v>
      </c>
      <c r="C200" s="139" t="s">
        <v>403</v>
      </c>
      <c r="D200" s="133">
        <v>94</v>
      </c>
      <c r="E200" s="138">
        <v>0</v>
      </c>
      <c r="F200" s="138">
        <v>0</v>
      </c>
      <c r="G200" s="138"/>
      <c r="H200" s="138"/>
      <c r="I200" s="140">
        <v>40</v>
      </c>
      <c r="J200" s="140">
        <v>0</v>
      </c>
      <c r="K200" s="138">
        <v>0</v>
      </c>
      <c r="L200" s="138">
        <v>0</v>
      </c>
      <c r="M200" s="138">
        <v>0</v>
      </c>
      <c r="N200" s="138">
        <v>0</v>
      </c>
      <c r="O200" s="138">
        <v>0</v>
      </c>
      <c r="P200" s="138">
        <v>0</v>
      </c>
      <c r="Q200" s="134">
        <f t="shared" si="9"/>
        <v>4</v>
      </c>
      <c r="R200" s="135" t="str">
        <f t="shared" si="10"/>
        <v>SI</v>
      </c>
      <c r="S200" s="136" t="str">
        <f t="shared" si="11"/>
        <v>Sin Riesgo</v>
      </c>
      <c r="T200" s="45"/>
    </row>
    <row r="201" spans="1:23" ht="37.5" customHeight="1" x14ac:dyDescent="0.2">
      <c r="B201" s="109"/>
      <c r="C201" s="109"/>
      <c r="D201" s="110"/>
      <c r="E201" s="109"/>
      <c r="F201" s="109"/>
      <c r="G201" s="109"/>
      <c r="H201" s="109"/>
      <c r="I201" s="109"/>
      <c r="J201" s="109"/>
      <c r="K201" s="109"/>
      <c r="L201" s="109"/>
      <c r="M201" s="109"/>
      <c r="N201" s="109"/>
      <c r="O201" s="109"/>
      <c r="P201" s="109"/>
      <c r="Q201" s="109"/>
      <c r="R201" s="109"/>
      <c r="S201" s="109"/>
      <c r="T201" s="109"/>
      <c r="U201" s="109"/>
      <c r="V201" s="109"/>
      <c r="W201" s="109"/>
    </row>
    <row r="202" spans="1:23" ht="37.5" customHeight="1" x14ac:dyDescent="0.2">
      <c r="B202" s="109"/>
      <c r="C202" s="109"/>
      <c r="D202" s="110"/>
      <c r="E202" s="109"/>
      <c r="F202" s="109"/>
      <c r="G202" s="109"/>
      <c r="H202" s="109"/>
      <c r="I202" s="109"/>
      <c r="J202" s="109"/>
      <c r="K202" s="109"/>
      <c r="L202" s="109"/>
      <c r="M202" s="109"/>
      <c r="N202" s="109"/>
      <c r="O202" s="109"/>
      <c r="P202" s="109"/>
      <c r="Q202" s="109"/>
      <c r="R202" s="109"/>
      <c r="S202" s="109"/>
      <c r="T202" s="109"/>
      <c r="U202" s="109"/>
      <c r="V202" s="109"/>
      <c r="W202" s="109"/>
    </row>
    <row r="203" spans="1:23" ht="32.1" customHeight="1" x14ac:dyDescent="0.2">
      <c r="B203" s="109"/>
      <c r="C203" s="93"/>
      <c r="D203" s="101"/>
      <c r="E203" s="93"/>
      <c r="F203" s="93"/>
      <c r="G203" s="93"/>
      <c r="H203" s="93"/>
      <c r="I203" s="93"/>
      <c r="J203" s="93"/>
      <c r="K203" s="93"/>
      <c r="L203" s="93"/>
      <c r="M203" s="93"/>
      <c r="N203" s="93"/>
      <c r="O203" s="93"/>
      <c r="P203" s="93"/>
      <c r="Q203" s="93"/>
      <c r="R203" s="93"/>
      <c r="S203" s="93"/>
      <c r="T203" s="109"/>
      <c r="U203" s="109"/>
      <c r="V203" s="109"/>
      <c r="W203" s="109"/>
    </row>
    <row r="204" spans="1:23" ht="32.1" customHeight="1" x14ac:dyDescent="0.2">
      <c r="A204" s="311" t="s">
        <v>404</v>
      </c>
      <c r="B204" s="118" t="s">
        <v>405</v>
      </c>
      <c r="C204" s="342"/>
      <c r="D204" s="343"/>
      <c r="E204" s="343"/>
      <c r="F204" s="343"/>
      <c r="G204" s="343"/>
      <c r="H204" s="343"/>
      <c r="I204" s="343"/>
      <c r="J204" s="343"/>
      <c r="K204" s="343"/>
      <c r="L204" s="343"/>
      <c r="M204" s="343"/>
      <c r="N204" s="343"/>
      <c r="O204" s="343"/>
      <c r="P204" s="343"/>
      <c r="Q204" s="343"/>
      <c r="R204" s="343"/>
      <c r="S204" s="343"/>
      <c r="T204" s="109"/>
      <c r="U204" s="109"/>
      <c r="V204" s="109"/>
      <c r="W204" s="109"/>
    </row>
    <row r="205" spans="1:23" ht="32.1" customHeight="1" x14ac:dyDescent="0.2">
      <c r="A205" s="312" t="s">
        <v>406</v>
      </c>
      <c r="B205" s="120">
        <f>COUNTIF(E11:P200,"&lt;=5")</f>
        <v>565</v>
      </c>
      <c r="C205" s="322"/>
      <c r="D205" s="323"/>
      <c r="E205" s="323"/>
      <c r="F205" s="323"/>
      <c r="G205" s="323"/>
      <c r="H205" s="323"/>
      <c r="I205" s="323"/>
      <c r="J205" s="323"/>
      <c r="K205" s="323"/>
      <c r="L205" s="323"/>
      <c r="M205" s="323"/>
      <c r="N205" s="323"/>
      <c r="O205" s="323"/>
      <c r="P205" s="323"/>
      <c r="Q205" s="323"/>
      <c r="R205" s="323"/>
      <c r="S205" s="323"/>
      <c r="T205" s="109"/>
      <c r="U205" s="109"/>
      <c r="V205" s="109"/>
      <c r="W205" s="109"/>
    </row>
    <row r="206" spans="1:23" ht="32.1" customHeight="1" x14ac:dyDescent="0.2">
      <c r="A206" s="313" t="s">
        <v>407</v>
      </c>
      <c r="B206" s="120">
        <f>COUNTIFS(E11:P200,"&gt;5",E11:P200,"&lt;=14")</f>
        <v>32</v>
      </c>
      <c r="C206" s="322"/>
      <c r="D206" s="323"/>
      <c r="E206" s="323"/>
      <c r="F206" s="323"/>
      <c r="G206" s="323"/>
      <c r="H206" s="323"/>
      <c r="I206" s="323"/>
      <c r="J206" s="323"/>
      <c r="K206" s="323"/>
      <c r="L206" s="323"/>
      <c r="M206" s="323"/>
      <c r="N206" s="323"/>
      <c r="O206" s="323"/>
      <c r="P206" s="323"/>
      <c r="Q206" s="323"/>
      <c r="R206" s="323"/>
      <c r="S206" s="323"/>
      <c r="T206" s="109"/>
      <c r="U206" s="109"/>
      <c r="V206" s="109"/>
      <c r="W206" s="109"/>
    </row>
    <row r="207" spans="1:23" ht="32.1" customHeight="1" x14ac:dyDescent="0.2">
      <c r="A207" s="314" t="s">
        <v>408</v>
      </c>
      <c r="B207" s="120">
        <f>COUNTIFS(E11:P200,"&gt;14",E11:P200,"&lt;=35")</f>
        <v>159</v>
      </c>
      <c r="C207" s="93"/>
      <c r="D207" s="101"/>
      <c r="E207" s="102"/>
      <c r="F207" s="102"/>
      <c r="G207" s="102"/>
      <c r="H207" s="103"/>
      <c r="I207" s="103"/>
      <c r="J207" s="103"/>
      <c r="K207" s="103"/>
      <c r="L207" s="103"/>
      <c r="M207" s="103"/>
      <c r="N207" s="103"/>
      <c r="O207" s="103"/>
      <c r="P207" s="104"/>
      <c r="Q207" s="104"/>
      <c r="R207" s="105"/>
      <c r="S207" s="104"/>
      <c r="T207" s="109"/>
      <c r="U207" s="109"/>
      <c r="V207" s="109"/>
      <c r="W207" s="109"/>
    </row>
    <row r="208" spans="1:23" ht="32.1" customHeight="1" x14ac:dyDescent="0.2">
      <c r="A208" s="315" t="s">
        <v>409</v>
      </c>
      <c r="B208" s="120">
        <f>COUNTIFS(E11:P200,"&gt;35",E11:P200,"&lt;=80")</f>
        <v>89</v>
      </c>
      <c r="C208" s="93"/>
      <c r="D208" s="101"/>
      <c r="E208" s="102"/>
      <c r="F208" s="102"/>
      <c r="G208" s="102"/>
      <c r="H208" s="103"/>
      <c r="I208" s="103"/>
      <c r="J208" s="103"/>
      <c r="K208" s="103"/>
      <c r="L208" s="103"/>
      <c r="M208" s="103"/>
      <c r="N208" s="103"/>
      <c r="O208" s="103"/>
      <c r="P208" s="103"/>
      <c r="Q208" s="104"/>
      <c r="R208" s="105"/>
      <c r="S208" s="104"/>
      <c r="T208" s="109"/>
      <c r="U208" s="109"/>
      <c r="V208" s="109"/>
      <c r="W208" s="109"/>
    </row>
    <row r="209" spans="1:23" ht="32.1" customHeight="1" x14ac:dyDescent="0.2">
      <c r="A209" s="316" t="s">
        <v>410</v>
      </c>
      <c r="B209" s="120">
        <f>COUNTIFS(E11:P200,"&gt;80",E11:P200,"&lt;=100")</f>
        <v>66</v>
      </c>
      <c r="C209" s="93"/>
      <c r="D209" s="101"/>
      <c r="E209" s="102"/>
      <c r="F209" s="102"/>
      <c r="G209" s="102"/>
      <c r="H209" s="103"/>
      <c r="I209" s="103"/>
      <c r="J209" s="103"/>
      <c r="K209" s="103"/>
      <c r="L209" s="103"/>
      <c r="M209" s="103"/>
      <c r="N209" s="103"/>
      <c r="O209" s="103"/>
      <c r="P209" s="103"/>
      <c r="Q209" s="104"/>
      <c r="R209" s="105"/>
      <c r="S209" s="104"/>
      <c r="T209" s="109"/>
      <c r="U209" s="109"/>
      <c r="V209" s="109"/>
      <c r="W209" s="109"/>
    </row>
    <row r="210" spans="1:23" ht="32.1" customHeight="1" x14ac:dyDescent="0.2">
      <c r="A210" s="125" t="s">
        <v>411</v>
      </c>
      <c r="B210" s="126">
        <f>COUNT(E11:P200)</f>
        <v>911</v>
      </c>
      <c r="C210" s="93"/>
      <c r="D210" s="101"/>
      <c r="E210" s="102"/>
      <c r="F210" s="102"/>
      <c r="G210" s="102"/>
      <c r="H210" s="103"/>
      <c r="I210" s="103"/>
      <c r="J210" s="103"/>
      <c r="K210" s="103"/>
      <c r="L210" s="103"/>
      <c r="M210" s="103"/>
      <c r="N210" s="103"/>
      <c r="O210" s="103"/>
      <c r="P210" s="103"/>
      <c r="Q210" s="104"/>
      <c r="R210" s="105"/>
      <c r="S210" s="104"/>
      <c r="T210" s="109"/>
      <c r="U210" s="109"/>
      <c r="V210" s="109"/>
      <c r="W210" s="109"/>
    </row>
    <row r="211" spans="1:23" ht="32.1" customHeight="1" x14ac:dyDescent="0.2">
      <c r="A211" s="127" t="s">
        <v>412</v>
      </c>
      <c r="B211" s="128">
        <f>B210-B205</f>
        <v>346</v>
      </c>
      <c r="C211" s="106"/>
      <c r="D211" s="90"/>
      <c r="E211" s="107"/>
      <c r="F211" s="107"/>
      <c r="G211" s="107"/>
      <c r="H211" s="104"/>
      <c r="I211" s="104"/>
      <c r="J211" s="104"/>
      <c r="K211" s="104"/>
      <c r="L211" s="104"/>
      <c r="M211" s="104"/>
      <c r="N211" s="104"/>
      <c r="O211" s="104"/>
      <c r="P211" s="103"/>
      <c r="Q211" s="104"/>
      <c r="R211" s="105"/>
      <c r="S211" s="104"/>
      <c r="T211" s="109"/>
      <c r="U211" s="109"/>
      <c r="V211" s="109"/>
      <c r="W211" s="109"/>
    </row>
    <row r="212" spans="1:23" ht="32.1" customHeight="1" x14ac:dyDescent="0.2">
      <c r="A212" s="70"/>
      <c r="B212" s="81"/>
      <c r="C212" s="81"/>
      <c r="D212" s="81"/>
      <c r="E212" s="81"/>
      <c r="F212" s="81"/>
      <c r="G212" s="81"/>
      <c r="H212" s="71"/>
      <c r="I212" s="71"/>
      <c r="J212" s="71"/>
      <c r="K212" s="71"/>
      <c r="L212" s="71"/>
      <c r="M212" s="72"/>
      <c r="N212" s="72"/>
      <c r="O212" s="72"/>
      <c r="P212" s="72"/>
      <c r="Q212" s="68"/>
      <c r="R212" s="69"/>
      <c r="S212" s="68"/>
      <c r="T212" s="109"/>
      <c r="U212" s="109"/>
      <c r="V212" s="109"/>
      <c r="W212" s="109"/>
    </row>
    <row r="213" spans="1:23" ht="32.1" customHeight="1" x14ac:dyDescent="0.2">
      <c r="A213" s="70"/>
      <c r="B213" s="81"/>
      <c r="C213" s="81"/>
      <c r="D213" s="81"/>
      <c r="E213" s="81"/>
      <c r="F213" s="81"/>
      <c r="G213" s="81"/>
      <c r="H213" s="71"/>
      <c r="I213" s="71"/>
      <c r="J213" s="71"/>
      <c r="K213" s="71"/>
      <c r="L213" s="71"/>
      <c r="M213" s="72"/>
      <c r="N213" s="72"/>
      <c r="O213" s="72"/>
      <c r="P213" s="72"/>
      <c r="Q213" s="68"/>
      <c r="R213" s="69"/>
      <c r="S213" s="68"/>
      <c r="T213" s="109"/>
      <c r="U213" s="109"/>
      <c r="V213" s="109"/>
      <c r="W213" s="109"/>
    </row>
    <row r="214" spans="1:23" ht="32.1" customHeight="1" x14ac:dyDescent="0.2">
      <c r="A214" s="70"/>
      <c r="B214" s="81"/>
      <c r="C214" s="81"/>
      <c r="D214" s="81"/>
      <c r="E214" s="81"/>
      <c r="F214" s="81"/>
      <c r="G214" s="81"/>
      <c r="H214" s="71"/>
      <c r="I214" s="71"/>
      <c r="J214" s="71"/>
      <c r="K214" s="71"/>
      <c r="L214" s="71"/>
      <c r="M214" s="72"/>
      <c r="N214" s="72"/>
      <c r="O214" s="72"/>
      <c r="P214" s="72"/>
      <c r="Q214" s="68"/>
      <c r="R214" s="69"/>
      <c r="S214" s="68"/>
      <c r="T214" s="109"/>
      <c r="U214" s="109"/>
      <c r="V214" s="109"/>
      <c r="W214" s="109"/>
    </row>
    <row r="215" spans="1:23" ht="36.75" customHeight="1" x14ac:dyDescent="0.2">
      <c r="B215" s="81"/>
      <c r="C215" s="81"/>
      <c r="D215" s="81"/>
      <c r="E215" s="81"/>
      <c r="F215" s="81"/>
      <c r="G215" s="81"/>
      <c r="H215" s="109"/>
      <c r="I215" s="109"/>
      <c r="J215" s="109"/>
      <c r="K215" s="109"/>
      <c r="L215" s="109"/>
      <c r="M215" s="109"/>
      <c r="N215" s="109"/>
      <c r="O215" s="109"/>
      <c r="P215" s="109"/>
      <c r="Q215" s="33"/>
      <c r="R215" s="34"/>
      <c r="S215" s="35"/>
      <c r="T215" s="109"/>
      <c r="U215" s="109"/>
      <c r="V215" s="109"/>
      <c r="W215" s="109"/>
    </row>
    <row r="216" spans="1:23" ht="36.75" customHeight="1" x14ac:dyDescent="0.2">
      <c r="B216" s="81"/>
      <c r="C216" s="81"/>
      <c r="D216" s="81"/>
      <c r="E216" s="81"/>
      <c r="F216" s="81"/>
      <c r="G216" s="81"/>
      <c r="H216" s="109"/>
      <c r="I216" s="109"/>
      <c r="J216" s="109"/>
      <c r="K216" s="109"/>
      <c r="L216" s="109"/>
      <c r="M216" s="109"/>
      <c r="N216" s="109"/>
      <c r="O216" s="109"/>
      <c r="P216" s="109"/>
      <c r="Q216" s="33"/>
      <c r="R216" s="34"/>
      <c r="S216" s="35"/>
      <c r="T216" s="109"/>
      <c r="U216" s="109"/>
      <c r="V216" s="109"/>
      <c r="W216" s="109"/>
    </row>
    <row r="217" spans="1:23" ht="36.75" customHeight="1" x14ac:dyDescent="0.2">
      <c r="B217" s="109"/>
      <c r="C217" s="109"/>
      <c r="D217" s="110"/>
      <c r="E217" s="109"/>
      <c r="F217" s="109"/>
      <c r="G217" s="109"/>
      <c r="H217" s="109"/>
      <c r="I217" s="109"/>
      <c r="J217" s="109"/>
      <c r="K217" s="109"/>
      <c r="L217" s="109"/>
      <c r="M217" s="109"/>
      <c r="N217" s="109"/>
      <c r="O217" s="109"/>
      <c r="P217" s="109"/>
      <c r="Q217" s="33"/>
      <c r="R217" s="34"/>
      <c r="S217" s="35"/>
      <c r="T217" s="109"/>
      <c r="U217" s="109"/>
      <c r="V217" s="109"/>
      <c r="W217" s="109"/>
    </row>
    <row r="218" spans="1:23" ht="36.75" customHeight="1" x14ac:dyDescent="0.2">
      <c r="B218" s="109"/>
      <c r="C218" s="109"/>
      <c r="D218" s="110"/>
      <c r="E218" s="109"/>
      <c r="F218" s="109"/>
      <c r="G218" s="109"/>
      <c r="H218" s="109"/>
      <c r="I218" s="109"/>
      <c r="J218" s="109"/>
      <c r="K218" s="109"/>
      <c r="L218" s="109"/>
      <c r="M218" s="109"/>
      <c r="N218" s="109"/>
      <c r="O218" s="109"/>
      <c r="P218" s="109"/>
      <c r="Q218" s="33"/>
      <c r="R218" s="34"/>
      <c r="S218" s="35"/>
      <c r="T218" s="109"/>
      <c r="U218" s="109"/>
      <c r="V218" s="109"/>
      <c r="W218" s="109"/>
    </row>
    <row r="219" spans="1:23" ht="36.75" customHeight="1" x14ac:dyDescent="0.2">
      <c r="B219" s="109"/>
      <c r="C219" s="109"/>
      <c r="D219" s="110"/>
      <c r="E219" s="109"/>
      <c r="F219" s="109"/>
      <c r="G219" s="109"/>
      <c r="H219" s="109"/>
      <c r="I219" s="109"/>
      <c r="J219" s="109"/>
      <c r="K219" s="109"/>
      <c r="L219" s="109"/>
      <c r="M219" s="109"/>
      <c r="N219" s="109"/>
      <c r="O219" s="109"/>
      <c r="P219" s="109"/>
      <c r="Q219" s="33"/>
      <c r="R219" s="34"/>
      <c r="S219" s="35"/>
      <c r="T219" s="109"/>
      <c r="U219" s="109"/>
      <c r="V219" s="109"/>
      <c r="W219" s="109"/>
    </row>
    <row r="220" spans="1:23" ht="36.75" customHeight="1" x14ac:dyDescent="0.2">
      <c r="B220" s="109"/>
      <c r="C220" s="109"/>
      <c r="D220" s="110"/>
      <c r="E220" s="109"/>
      <c r="F220" s="109"/>
      <c r="G220" s="109"/>
      <c r="H220" s="109"/>
      <c r="I220" s="109"/>
      <c r="J220" s="109"/>
      <c r="K220" s="109"/>
      <c r="L220" s="109"/>
      <c r="M220" s="109"/>
      <c r="N220" s="109"/>
      <c r="O220" s="109"/>
      <c r="P220" s="109"/>
      <c r="Q220" s="33"/>
      <c r="R220" s="34"/>
      <c r="S220" s="35"/>
      <c r="T220" s="109"/>
      <c r="U220" s="109"/>
      <c r="V220" s="109"/>
      <c r="W220" s="109"/>
    </row>
    <row r="221" spans="1:23" ht="36.75" customHeight="1" x14ac:dyDescent="0.2">
      <c r="B221" s="109"/>
      <c r="C221" s="109"/>
      <c r="D221" s="110"/>
      <c r="E221" s="109"/>
      <c r="F221" s="109"/>
      <c r="G221" s="109"/>
      <c r="H221" s="109"/>
      <c r="I221" s="109"/>
      <c r="J221" s="109"/>
      <c r="K221" s="109"/>
      <c r="L221" s="109"/>
      <c r="M221" s="109"/>
      <c r="N221" s="109"/>
      <c r="O221" s="109"/>
      <c r="P221" s="109"/>
      <c r="Q221" s="109"/>
      <c r="R221" s="109"/>
      <c r="S221" s="109"/>
      <c r="T221" s="109"/>
      <c r="U221" s="109"/>
      <c r="V221" s="109"/>
      <c r="W221" s="109"/>
    </row>
    <row r="222" spans="1:23" ht="36.75" customHeight="1" x14ac:dyDescent="0.2">
      <c r="B222" s="109"/>
      <c r="C222" s="109"/>
      <c r="D222" s="110"/>
      <c r="E222" s="109"/>
      <c r="F222" s="109"/>
      <c r="G222" s="109"/>
      <c r="H222" s="109"/>
      <c r="I222" s="109"/>
      <c r="J222" s="109"/>
      <c r="K222" s="109"/>
      <c r="L222" s="109"/>
      <c r="M222" s="109"/>
      <c r="N222" s="109"/>
      <c r="O222" s="109"/>
      <c r="P222" s="109"/>
      <c r="Q222" s="109"/>
      <c r="R222" s="109"/>
      <c r="S222" s="109"/>
      <c r="T222" s="109"/>
      <c r="U222" s="109"/>
      <c r="V222" s="109"/>
      <c r="W222" s="109"/>
    </row>
    <row r="223" spans="1:23" ht="36.75" customHeight="1" x14ac:dyDescent="0.2">
      <c r="B223" s="109"/>
      <c r="C223" s="109"/>
      <c r="D223" s="110"/>
      <c r="E223" s="109"/>
      <c r="F223" s="109"/>
      <c r="G223" s="109"/>
      <c r="H223" s="109"/>
      <c r="I223" s="109"/>
      <c r="J223" s="109"/>
      <c r="K223" s="109"/>
      <c r="L223" s="109"/>
      <c r="M223" s="109"/>
      <c r="N223" s="109"/>
      <c r="O223" s="109"/>
      <c r="P223" s="109"/>
      <c r="Q223" s="109"/>
      <c r="R223" s="109"/>
      <c r="S223" s="109"/>
      <c r="T223" s="109"/>
      <c r="U223" s="109"/>
      <c r="V223" s="109"/>
      <c r="W223" s="109"/>
    </row>
    <row r="224" spans="1:23" ht="36.75" customHeight="1" x14ac:dyDescent="0.2">
      <c r="B224" s="109"/>
      <c r="C224" s="109"/>
      <c r="D224" s="110"/>
      <c r="E224" s="109"/>
      <c r="F224" s="109"/>
      <c r="G224" s="109"/>
      <c r="H224" s="109"/>
      <c r="I224" s="109"/>
      <c r="J224" s="109"/>
      <c r="K224" s="109"/>
      <c r="L224" s="109"/>
      <c r="M224" s="109"/>
      <c r="N224" s="109"/>
      <c r="O224" s="109"/>
      <c r="P224" s="109"/>
      <c r="Q224" s="109"/>
      <c r="R224" s="109"/>
      <c r="S224" s="109"/>
      <c r="T224" s="109"/>
      <c r="U224" s="109"/>
      <c r="V224" s="109"/>
      <c r="W224" s="109"/>
    </row>
  </sheetData>
  <autoFilter ref="A8:S200" xr:uid="{E737E7DE-5DD1-4257-8672-0DBFF2EF753A}">
    <filterColumn colId="0" showButton="0"/>
  </autoFilter>
  <customSheetViews>
    <customSheetView guid="{75DD7674-E7DE-4BB1-A36D-76AA33452CB3}" scale="60" showAutoFilter="1" hiddenColumns="1">
      <pane xSplit="3" ySplit="10" topLeftCell="D11" activePane="bottomRight" state="frozenSplit"/>
      <selection pane="bottomRight" activeCell="B3" sqref="B3"/>
      <pageMargins left="0" right="0" top="0" bottom="0" header="0" footer="0"/>
      <printOptions horizontalCentered="1"/>
      <pageSetup paperSize="14" scale="75" orientation="landscape" r:id="rId1"/>
      <headerFooter alignWithMargins="0">
        <oddHeader xml:space="preserve">&amp;L
&amp;C&amp;"Arial,Negrita"&amp;12
&amp;R
&amp;"Arial,Negrita"&amp;12
</oddHeader>
        <oddFooter>&amp;L                                       NA: APLICA.     INDICE DE RIESGO DE CALIDAD DEL  AGUA- IRCA- APTA PARA EL CONSUMO HUMANO. 0 - 5 % % SE CONSIDERA NO APTA PARA EL CONSUMO: 5.1 - 100 %&amp;R
&amp;P</oddFooter>
      </headerFooter>
      <autoFilter ref="A10:W208" xr:uid="{00000000-0000-0000-0000-000000000000}">
        <sortState ref="A12:W210">
          <sortCondition ref="A10:A210"/>
        </sortState>
      </autoFilter>
    </customSheetView>
    <customSheetView guid="{AEDE1BDB-8710-4CDA-8488-31F49D423ACE}" scale="70" showAutoFilter="1">
      <pane xSplit="3" ySplit="10" topLeftCell="S11" activePane="bottomRight" state="frozenSplit"/>
      <selection pane="bottomRight" activeCell="S11" sqref="S11"/>
      <pageMargins left="0" right="0" top="0" bottom="0" header="0" footer="0"/>
      <printOptions horizontalCentered="1"/>
      <pageSetup paperSize="14" scale="75" orientation="landscape" r:id="rId2"/>
      <headerFooter alignWithMargins="0">
        <oddHeader xml:space="preserve">&amp;L
&amp;C&amp;"Arial,Negrita"&amp;12
&amp;R
&amp;"Arial,Negrita"&amp;12
</oddHeader>
        <oddFooter>&amp;L                                       NA: APLICA.     INDICE DE RIESGO DE CALIDAD DEL  AGUA- IRCA- APTA PARA EL CONSUMO HUMANO. 0 - 5 % % SE CONSIDERA NO APTA PARA EL CONSUMO: 5.1 - 100 %&amp;R
&amp;P</oddFooter>
      </headerFooter>
      <autoFilter ref="A10:W233" xr:uid="{00000000-0000-0000-0000-000000000000}"/>
    </customSheetView>
    <customSheetView guid="{FCC3B493-4306-43B2-9C73-76324485DD47}" scale="60" showAutoFilter="1" hiddenColumns="1">
      <pane xSplit="3" ySplit="10" topLeftCell="D29" activePane="bottomRight" state="frozenSplit"/>
      <selection pane="bottomRight" activeCell="C215" sqref="C215"/>
      <pageMargins left="0" right="0" top="0" bottom="0" header="0" footer="0"/>
      <printOptions horizontalCentered="1"/>
      <pageSetup paperSize="14" scale="75" orientation="landscape" r:id="rId3"/>
      <headerFooter alignWithMargins="0">
        <oddHeader xml:space="preserve">&amp;L
&amp;C&amp;"Arial,Negrita"&amp;12
&amp;R
&amp;"Arial,Negrita"&amp;12
</oddHeader>
        <oddFooter>&amp;L                                       NA: APLICA.     INDICE DE RIESGO DE CALIDAD DEL  AGUA- IRCA- APTA PARA EL CONSUMO HUMANO. 0 - 5 % % SE CONSIDERA NO APTA PARA EL CONSUMO: 5.1 - 100 %&amp;R
&amp;P</oddFooter>
      </headerFooter>
      <autoFilter ref="A10:W210" xr:uid="{00000000-0000-0000-0000-000000000000}">
        <sortState ref="A12:W210">
          <sortCondition ref="A10:A210"/>
        </sortState>
      </autoFilter>
    </customSheetView>
    <customSheetView guid="{45C8AF51-29EC-46A5-AB7F-1F0634E55D82}" scale="60" showAutoFilter="1" hiddenColumns="1">
      <pane xSplit="3" ySplit="10" topLeftCell="D95" activePane="bottomRight" state="frozenSplit"/>
      <selection pane="bottomRight" activeCell="A220" sqref="A220"/>
      <pageMargins left="0" right="0" top="0" bottom="0" header="0" footer="0"/>
      <printOptions horizontalCentered="1"/>
      <pageSetup paperSize="14" scale="75" orientation="landscape" r:id="rId4"/>
      <headerFooter alignWithMargins="0">
        <oddHeader xml:space="preserve">&amp;L
&amp;C&amp;"Arial,Negrita"&amp;12
&amp;R
&amp;"Arial,Negrita"&amp;12
</oddHeader>
        <oddFooter>&amp;L                                       NA: APLICA.     INDICE DE RIESGO DE CALIDAD DEL  AGUA- IRCA- APTA PARA EL CONSUMO HUMANO. 0 - 5 % % SE CONSIDERA NO APTA PARA EL CONSUMO: 5.1 - 100 %&amp;R
&amp;P</oddFooter>
      </headerFooter>
      <autoFilter ref="A10:W208" xr:uid="{00000000-0000-0000-0000-000000000000}">
        <sortState ref="A12:W210">
          <sortCondition ref="A10:A210"/>
        </sortState>
      </autoFilter>
    </customSheetView>
  </customSheetViews>
  <mergeCells count="23">
    <mergeCell ref="B3:D3"/>
    <mergeCell ref="A8:B8"/>
    <mergeCell ref="C204:S204"/>
    <mergeCell ref="C205:S205"/>
    <mergeCell ref="Q9:Q10"/>
    <mergeCell ref="K5:M6"/>
    <mergeCell ref="B5:C6"/>
    <mergeCell ref="C206:S206"/>
    <mergeCell ref="B1:D1"/>
    <mergeCell ref="B2:D2"/>
    <mergeCell ref="C9:C10"/>
    <mergeCell ref="A7:B7"/>
    <mergeCell ref="A9:A10"/>
    <mergeCell ref="B9:B10"/>
    <mergeCell ref="D9:D10"/>
    <mergeCell ref="S9:S10"/>
    <mergeCell ref="Q5:R6"/>
    <mergeCell ref="S5:S6"/>
    <mergeCell ref="H5:J6"/>
    <mergeCell ref="E9:P9"/>
    <mergeCell ref="R9:R10"/>
    <mergeCell ref="N5:P6"/>
    <mergeCell ref="E5:G6"/>
  </mergeCells>
  <conditionalFormatting sqref="R215:R220 R207:R211 R12:R200">
    <cfRule type="cellIs" dxfId="732" priority="4684" stopIfTrue="1" operator="equal">
      <formula>"NO"</formula>
    </cfRule>
  </conditionalFormatting>
  <conditionalFormatting sqref="S215:S220 S207:S211 S12:S200">
    <cfRule type="cellIs" dxfId="731" priority="4651" stopIfTrue="1" operator="equal">
      <formula>"INVIABLE SANITARIAMENTE"</formula>
    </cfRule>
  </conditionalFormatting>
  <conditionalFormatting sqref="S215:S220 S207:S211">
    <cfRule type="containsText" dxfId="730" priority="4646" stopIfTrue="1" operator="containsText" text="INVIABLE SANITARIAMENTE">
      <formula>NOT(ISERROR(SEARCH("INVIABLE SANITARIAMENTE",S207)))</formula>
    </cfRule>
    <cfRule type="containsText" dxfId="729" priority="4647" stopIfTrue="1" operator="containsText" text="ALTO">
      <formula>NOT(ISERROR(SEARCH("ALTO",S207)))</formula>
    </cfRule>
    <cfRule type="containsText" dxfId="728" priority="4648" stopIfTrue="1" operator="containsText" text="MEDIO">
      <formula>NOT(ISERROR(SEARCH("MEDIO",S207)))</formula>
    </cfRule>
    <cfRule type="containsText" dxfId="727" priority="4649" stopIfTrue="1" operator="containsText" text="BAJO">
      <formula>NOT(ISERROR(SEARCH("BAJO",S207)))</formula>
    </cfRule>
    <cfRule type="containsText" dxfId="726" priority="4650" stopIfTrue="1" operator="containsText" text="SIN RIESGO">
      <formula>NOT(ISERROR(SEARCH("SIN RIESGO",S207)))</formula>
    </cfRule>
  </conditionalFormatting>
  <conditionalFormatting sqref="S215:S220 S207:S211 S12:S200">
    <cfRule type="containsText" dxfId="725" priority="4645" stopIfTrue="1" operator="containsText" text="SIN RIESGO">
      <formula>NOT(ISERROR(SEARCH("SIN RIESGO",S12)))</formula>
    </cfRule>
  </conditionalFormatting>
  <conditionalFormatting sqref="Q215:Q220 Q211 E72:P200 Q12:Q200">
    <cfRule type="containsBlanks" dxfId="724" priority="4638" stopIfTrue="1">
      <formula>LEN(TRIM(E12))=0</formula>
    </cfRule>
    <cfRule type="cellIs" dxfId="723" priority="4639" stopIfTrue="1" operator="between">
      <formula>80.1</formula>
      <formula>100</formula>
    </cfRule>
    <cfRule type="cellIs" dxfId="722" priority="4640" stopIfTrue="1" operator="between">
      <formula>35.1</formula>
      <formula>80</formula>
    </cfRule>
    <cfRule type="cellIs" dxfId="721" priority="4641" stopIfTrue="1" operator="between">
      <formula>14.1</formula>
      <formula>35</formula>
    </cfRule>
    <cfRule type="cellIs" dxfId="720" priority="4642" stopIfTrue="1" operator="between">
      <formula>5.1</formula>
      <formula>14</formula>
    </cfRule>
    <cfRule type="cellIs" dxfId="719" priority="4643" stopIfTrue="1" operator="between">
      <formula>0</formula>
      <formula>5</formula>
    </cfRule>
    <cfRule type="containsBlanks" dxfId="718" priority="4644" stopIfTrue="1">
      <formula>LEN(TRIM(E12))=0</formula>
    </cfRule>
  </conditionalFormatting>
  <conditionalFormatting sqref="E211:O211">
    <cfRule type="containsBlanks" dxfId="717" priority="3217" stopIfTrue="1">
      <formula>LEN(TRIM(E211))=0</formula>
    </cfRule>
    <cfRule type="cellIs" dxfId="716" priority="3218" stopIfTrue="1" operator="between">
      <formula>80.1</formula>
      <formula>100</formula>
    </cfRule>
    <cfRule type="cellIs" dxfId="715" priority="3219" stopIfTrue="1" operator="between">
      <formula>35.1</formula>
      <formula>80</formula>
    </cfRule>
    <cfRule type="cellIs" dxfId="714" priority="3220" stopIfTrue="1" operator="between">
      <formula>14.1</formula>
      <formula>35</formula>
    </cfRule>
    <cfRule type="cellIs" dxfId="713" priority="3221" stopIfTrue="1" operator="between">
      <formula>5.1</formula>
      <formula>14</formula>
    </cfRule>
    <cfRule type="cellIs" dxfId="712" priority="3222" stopIfTrue="1" operator="between">
      <formula>0</formula>
      <formula>5</formula>
    </cfRule>
    <cfRule type="containsBlanks" dxfId="711" priority="3223" stopIfTrue="1">
      <formula>LEN(TRIM(E211))=0</formula>
    </cfRule>
  </conditionalFormatting>
  <conditionalFormatting sqref="Q212:Q213">
    <cfRule type="containsBlanks" dxfId="710" priority="3343" stopIfTrue="1">
      <formula>LEN(TRIM(Q212))=0</formula>
    </cfRule>
    <cfRule type="cellIs" dxfId="709" priority="3344" stopIfTrue="1" operator="between">
      <formula>80.1</formula>
      <formula>100</formula>
    </cfRule>
    <cfRule type="cellIs" dxfId="708" priority="3345" stopIfTrue="1" operator="between">
      <formula>35.1</formula>
      <formula>80</formula>
    </cfRule>
    <cfRule type="cellIs" dxfId="707" priority="3346" stopIfTrue="1" operator="between">
      <formula>14.1</formula>
      <formula>35</formula>
    </cfRule>
    <cfRule type="cellIs" dxfId="706" priority="3347" stopIfTrue="1" operator="between">
      <formula>5.1</formula>
      <formula>14</formula>
    </cfRule>
    <cfRule type="cellIs" dxfId="705" priority="3348" stopIfTrue="1" operator="between">
      <formula>0</formula>
      <formula>5</formula>
    </cfRule>
    <cfRule type="containsBlanks" dxfId="704" priority="3349" stopIfTrue="1">
      <formula>LEN(TRIM(Q212))=0</formula>
    </cfRule>
  </conditionalFormatting>
  <conditionalFormatting sqref="Q214">
    <cfRule type="containsBlanks" dxfId="703" priority="3326" stopIfTrue="1">
      <formula>LEN(TRIM(Q214))=0</formula>
    </cfRule>
    <cfRule type="cellIs" dxfId="702" priority="3327" stopIfTrue="1" operator="between">
      <formula>80.1</formula>
      <formula>100</formula>
    </cfRule>
    <cfRule type="cellIs" dxfId="701" priority="3328" stopIfTrue="1" operator="between">
      <formula>35.1</formula>
      <formula>80</formula>
    </cfRule>
    <cfRule type="cellIs" dxfId="700" priority="3329" stopIfTrue="1" operator="between">
      <formula>14.1</formula>
      <formula>35</formula>
    </cfRule>
    <cfRule type="cellIs" dxfId="699" priority="3330" stopIfTrue="1" operator="between">
      <formula>5.1</formula>
      <formula>14</formula>
    </cfRule>
    <cfRule type="cellIs" dxfId="698" priority="3331" stopIfTrue="1" operator="between">
      <formula>0</formula>
      <formula>5</formula>
    </cfRule>
    <cfRule type="containsBlanks" dxfId="697" priority="3332" stopIfTrue="1">
      <formula>LEN(TRIM(Q214))=0</formula>
    </cfRule>
  </conditionalFormatting>
  <conditionalFormatting sqref="Q209:Q210">
    <cfRule type="containsBlanks" dxfId="696" priority="3258" stopIfTrue="1">
      <formula>LEN(TRIM(Q209))=0</formula>
    </cfRule>
    <cfRule type="cellIs" dxfId="695" priority="3259" stopIfTrue="1" operator="between">
      <formula>80.1</formula>
      <formula>100</formula>
    </cfRule>
    <cfRule type="cellIs" dxfId="694" priority="3260" stopIfTrue="1" operator="between">
      <formula>35.1</formula>
      <formula>80</formula>
    </cfRule>
    <cfRule type="cellIs" dxfId="693" priority="3261" stopIfTrue="1" operator="between">
      <formula>14.1</formula>
      <formula>35</formula>
    </cfRule>
    <cfRule type="cellIs" dxfId="692" priority="3262" stopIfTrue="1" operator="between">
      <formula>5.1</formula>
      <formula>14</formula>
    </cfRule>
    <cfRule type="cellIs" dxfId="691" priority="3263" stopIfTrue="1" operator="between">
      <formula>0</formula>
      <formula>5</formula>
    </cfRule>
    <cfRule type="containsBlanks" dxfId="690" priority="3264" stopIfTrue="1">
      <formula>LEN(TRIM(Q209))=0</formula>
    </cfRule>
  </conditionalFormatting>
  <conditionalFormatting sqref="Q207:Q208">
    <cfRule type="containsBlanks" dxfId="689" priority="3275" stopIfTrue="1">
      <formula>LEN(TRIM(Q207))=0</formula>
    </cfRule>
    <cfRule type="cellIs" dxfId="688" priority="3276" stopIfTrue="1" operator="between">
      <formula>80.1</formula>
      <formula>100</formula>
    </cfRule>
    <cfRule type="cellIs" dxfId="687" priority="3277" stopIfTrue="1" operator="between">
      <formula>35.1</formula>
      <formula>80</formula>
    </cfRule>
    <cfRule type="cellIs" dxfId="686" priority="3278" stopIfTrue="1" operator="between">
      <formula>14.1</formula>
      <formula>35</formula>
    </cfRule>
    <cfRule type="cellIs" dxfId="685" priority="3279" stopIfTrue="1" operator="between">
      <formula>5.1</formula>
      <formula>14</formula>
    </cfRule>
    <cfRule type="cellIs" dxfId="684" priority="3280" stopIfTrue="1" operator="between">
      <formula>0</formula>
      <formula>5</formula>
    </cfRule>
    <cfRule type="containsBlanks" dxfId="683" priority="3281" stopIfTrue="1">
      <formula>LEN(TRIM(Q207))=0</formula>
    </cfRule>
  </conditionalFormatting>
  <conditionalFormatting sqref="E207:O207 I72:J200">
    <cfRule type="containsBlanks" dxfId="682" priority="3168" stopIfTrue="1">
      <formula>LEN(TRIM(E72))=0</formula>
    </cfRule>
    <cfRule type="cellIs" dxfId="681" priority="3169" stopIfTrue="1" operator="between">
      <formula>79.1</formula>
      <formula>100</formula>
    </cfRule>
    <cfRule type="cellIs" dxfId="680" priority="3170" stopIfTrue="1" operator="between">
      <formula>34.1</formula>
      <formula>79</formula>
    </cfRule>
    <cfRule type="cellIs" dxfId="679" priority="3171" stopIfTrue="1" operator="between">
      <formula>13.1</formula>
      <formula>34</formula>
    </cfRule>
    <cfRule type="cellIs" dxfId="678" priority="3172" stopIfTrue="1" operator="between">
      <formula>5.1</formula>
      <formula>13</formula>
    </cfRule>
    <cfRule type="cellIs" dxfId="677" priority="3173" stopIfTrue="1" operator="between">
      <formula>0</formula>
      <formula>5</formula>
    </cfRule>
    <cfRule type="containsBlanks" dxfId="676" priority="3174" stopIfTrue="1">
      <formula>LEN(TRIM(E72))=0</formula>
    </cfRule>
  </conditionalFormatting>
  <conditionalFormatting sqref="E210:O210">
    <cfRule type="containsBlanks" dxfId="675" priority="3161" stopIfTrue="1">
      <formula>LEN(TRIM(E210))=0</formula>
    </cfRule>
    <cfRule type="cellIs" dxfId="674" priority="3162" stopIfTrue="1" operator="between">
      <formula>79.1</formula>
      <formula>100</formula>
    </cfRule>
    <cfRule type="cellIs" dxfId="673" priority="3163" stopIfTrue="1" operator="between">
      <formula>34.1</formula>
      <formula>79</formula>
    </cfRule>
    <cfRule type="cellIs" dxfId="672" priority="3164" stopIfTrue="1" operator="between">
      <formula>13.1</formula>
      <formula>34</formula>
    </cfRule>
    <cfRule type="cellIs" dxfId="671" priority="3165" stopIfTrue="1" operator="between">
      <formula>5.1</formula>
      <formula>13</formula>
    </cfRule>
    <cfRule type="cellIs" dxfId="670" priority="3166" stopIfTrue="1" operator="between">
      <formula>0</formula>
      <formula>5</formula>
    </cfRule>
    <cfRule type="containsBlanks" dxfId="669" priority="3167" stopIfTrue="1">
      <formula>LEN(TRIM(E210))=0</formula>
    </cfRule>
  </conditionalFormatting>
  <conditionalFormatting sqref="E208:O208">
    <cfRule type="containsBlanks" dxfId="668" priority="3154" stopIfTrue="1">
      <formula>LEN(TRIM(E208))=0</formula>
    </cfRule>
    <cfRule type="cellIs" dxfId="667" priority="3155" stopIfTrue="1" operator="between">
      <formula>79.1</formula>
      <formula>100</formula>
    </cfRule>
    <cfRule type="cellIs" dxfId="666" priority="3156" stopIfTrue="1" operator="between">
      <formula>34.1</formula>
      <formula>79</formula>
    </cfRule>
    <cfRule type="cellIs" dxfId="665" priority="3157" stopIfTrue="1" operator="between">
      <formula>13.1</formula>
      <formula>34</formula>
    </cfRule>
    <cfRule type="cellIs" dxfId="664" priority="3158" stopIfTrue="1" operator="between">
      <formula>5.1</formula>
      <formula>13</formula>
    </cfRule>
    <cfRule type="cellIs" dxfId="663" priority="3159" stopIfTrue="1" operator="between">
      <formula>0</formula>
      <formula>5</formula>
    </cfRule>
    <cfRule type="containsBlanks" dxfId="662" priority="3160" stopIfTrue="1">
      <formula>LEN(TRIM(E208))=0</formula>
    </cfRule>
  </conditionalFormatting>
  <conditionalFormatting sqref="E209:O209">
    <cfRule type="containsBlanks" dxfId="661" priority="3147" stopIfTrue="1">
      <formula>LEN(TRIM(E209))=0</formula>
    </cfRule>
    <cfRule type="cellIs" dxfId="660" priority="3148" stopIfTrue="1" operator="between">
      <formula>79.1</formula>
      <formula>100</formula>
    </cfRule>
    <cfRule type="cellIs" dxfId="659" priority="3149" stopIfTrue="1" operator="between">
      <formula>34.1</formula>
      <formula>79</formula>
    </cfRule>
    <cfRule type="cellIs" dxfId="658" priority="3150" stopIfTrue="1" operator="between">
      <formula>13.1</formula>
      <formula>34</formula>
    </cfRule>
    <cfRule type="cellIs" dxfId="657" priority="3151" stopIfTrue="1" operator="between">
      <formula>5.1</formula>
      <formula>13</formula>
    </cfRule>
    <cfRule type="cellIs" dxfId="656" priority="3152" stopIfTrue="1" operator="between">
      <formula>0</formula>
      <formula>5</formula>
    </cfRule>
    <cfRule type="containsBlanks" dxfId="655" priority="3153" stopIfTrue="1">
      <formula>LEN(TRIM(E209))=0</formula>
    </cfRule>
  </conditionalFormatting>
  <conditionalFormatting sqref="P207">
    <cfRule type="containsBlanks" dxfId="654" priority="3140" stopIfTrue="1">
      <formula>LEN(TRIM(P207))=0</formula>
    </cfRule>
    <cfRule type="cellIs" dxfId="653" priority="3141" stopIfTrue="1" operator="between">
      <formula>80.1</formula>
      <formula>100</formula>
    </cfRule>
    <cfRule type="cellIs" dxfId="652" priority="3142" stopIfTrue="1" operator="between">
      <formula>35.1</formula>
      <formula>80</formula>
    </cfRule>
    <cfRule type="cellIs" dxfId="651" priority="3143" stopIfTrue="1" operator="between">
      <formula>14.1</formula>
      <formula>35</formula>
    </cfRule>
    <cfRule type="cellIs" dxfId="650" priority="3144" stopIfTrue="1" operator="between">
      <formula>5.1</formula>
      <formula>14</formula>
    </cfRule>
    <cfRule type="cellIs" dxfId="649" priority="3145" stopIfTrue="1" operator="between">
      <formula>0</formula>
      <formula>5</formula>
    </cfRule>
    <cfRule type="containsBlanks" dxfId="648" priority="3146" stopIfTrue="1">
      <formula>LEN(TRIM(P207))=0</formula>
    </cfRule>
  </conditionalFormatting>
  <conditionalFormatting sqref="P208">
    <cfRule type="containsBlanks" dxfId="647" priority="3119" stopIfTrue="1">
      <formula>LEN(TRIM(P208))=0</formula>
    </cfRule>
    <cfRule type="cellIs" dxfId="646" priority="3120" stopIfTrue="1" operator="between">
      <formula>79.1</formula>
      <formula>100</formula>
    </cfRule>
    <cfRule type="cellIs" dxfId="645" priority="3121" stopIfTrue="1" operator="between">
      <formula>34.1</formula>
      <formula>79</formula>
    </cfRule>
    <cfRule type="cellIs" dxfId="644" priority="3122" stopIfTrue="1" operator="between">
      <formula>13.1</formula>
      <formula>34</formula>
    </cfRule>
    <cfRule type="cellIs" dxfId="643" priority="3123" stopIfTrue="1" operator="between">
      <formula>5.1</formula>
      <formula>13</formula>
    </cfRule>
    <cfRule type="cellIs" dxfId="642" priority="3124" stopIfTrue="1" operator="between">
      <formula>0</formula>
      <formula>5</formula>
    </cfRule>
    <cfRule type="containsBlanks" dxfId="641" priority="3125" stopIfTrue="1">
      <formula>LEN(TRIM(P208))=0</formula>
    </cfRule>
  </conditionalFormatting>
  <conditionalFormatting sqref="P211">
    <cfRule type="containsBlanks" dxfId="640" priority="3112" stopIfTrue="1">
      <formula>LEN(TRIM(P211))=0</formula>
    </cfRule>
    <cfRule type="cellIs" dxfId="639" priority="3113" stopIfTrue="1" operator="between">
      <formula>79.1</formula>
      <formula>100</formula>
    </cfRule>
    <cfRule type="cellIs" dxfId="638" priority="3114" stopIfTrue="1" operator="between">
      <formula>34.1</formula>
      <formula>79</formula>
    </cfRule>
    <cfRule type="cellIs" dxfId="637" priority="3115" stopIfTrue="1" operator="between">
      <formula>13.1</formula>
      <formula>34</formula>
    </cfRule>
    <cfRule type="cellIs" dxfId="636" priority="3116" stopIfTrue="1" operator="between">
      <formula>5.1</formula>
      <formula>13</formula>
    </cfRule>
    <cfRule type="cellIs" dxfId="635" priority="3117" stopIfTrue="1" operator="between">
      <formula>0</formula>
      <formula>5</formula>
    </cfRule>
    <cfRule type="containsBlanks" dxfId="634" priority="3118" stopIfTrue="1">
      <formula>LEN(TRIM(P211))=0</formula>
    </cfRule>
  </conditionalFormatting>
  <conditionalFormatting sqref="P209">
    <cfRule type="containsBlanks" dxfId="633" priority="3105" stopIfTrue="1">
      <formula>LEN(TRIM(P209))=0</formula>
    </cfRule>
    <cfRule type="cellIs" dxfId="632" priority="3106" stopIfTrue="1" operator="between">
      <formula>79.1</formula>
      <formula>100</formula>
    </cfRule>
    <cfRule type="cellIs" dxfId="631" priority="3107" stopIfTrue="1" operator="between">
      <formula>34.1</formula>
      <formula>79</formula>
    </cfRule>
    <cfRule type="cellIs" dxfId="630" priority="3108" stopIfTrue="1" operator="between">
      <formula>13.1</formula>
      <formula>34</formula>
    </cfRule>
    <cfRule type="cellIs" dxfId="629" priority="3109" stopIfTrue="1" operator="between">
      <formula>5.1</formula>
      <formula>13</formula>
    </cfRule>
    <cfRule type="cellIs" dxfId="628" priority="3110" stopIfTrue="1" operator="between">
      <formula>0</formula>
      <formula>5</formula>
    </cfRule>
    <cfRule type="containsBlanks" dxfId="627" priority="3111" stopIfTrue="1">
      <formula>LEN(TRIM(P209))=0</formula>
    </cfRule>
  </conditionalFormatting>
  <conditionalFormatting sqref="P210">
    <cfRule type="containsBlanks" dxfId="626" priority="3098" stopIfTrue="1">
      <formula>LEN(TRIM(P210))=0</formula>
    </cfRule>
    <cfRule type="cellIs" dxfId="625" priority="3099" stopIfTrue="1" operator="between">
      <formula>79.1</formula>
      <formula>100</formula>
    </cfRule>
    <cfRule type="cellIs" dxfId="624" priority="3100" stopIfTrue="1" operator="between">
      <formula>34.1</formula>
      <formula>79</formula>
    </cfRule>
    <cfRule type="cellIs" dxfId="623" priority="3101" stopIfTrue="1" operator="between">
      <formula>13.1</formula>
      <formula>34</formula>
    </cfRule>
    <cfRule type="cellIs" dxfId="622" priority="3102" stopIfTrue="1" operator="between">
      <formula>5.1</formula>
      <formula>13</formula>
    </cfRule>
    <cfRule type="cellIs" dxfId="621" priority="3103" stopIfTrue="1" operator="between">
      <formula>0</formula>
      <formula>5</formula>
    </cfRule>
    <cfRule type="containsBlanks" dxfId="620" priority="3104" stopIfTrue="1">
      <formula>LEN(TRIM(P210))=0</formula>
    </cfRule>
  </conditionalFormatting>
  <conditionalFormatting sqref="R212:R214">
    <cfRule type="cellIs" dxfId="619" priority="3069" stopIfTrue="1" operator="equal">
      <formula>"NO"</formula>
    </cfRule>
  </conditionalFormatting>
  <conditionalFormatting sqref="R212:R214">
    <cfRule type="cellIs" dxfId="618" priority="3068" stopIfTrue="1" operator="equal">
      <formula>"NO"</formula>
    </cfRule>
  </conditionalFormatting>
  <conditionalFormatting sqref="R212:R214">
    <cfRule type="cellIs" dxfId="617" priority="3067" stopIfTrue="1" operator="equal">
      <formula>"NO"</formula>
    </cfRule>
  </conditionalFormatting>
  <conditionalFormatting sqref="S212:S214">
    <cfRule type="cellIs" dxfId="616" priority="3066" stopIfTrue="1" operator="equal">
      <formula>"INVIABLE SANITARIAMENTE"</formula>
    </cfRule>
  </conditionalFormatting>
  <conditionalFormatting sqref="S212:S214">
    <cfRule type="containsText" dxfId="615" priority="3061" stopIfTrue="1" operator="containsText" text="INVIABLE SANITARIAMENTE">
      <formula>NOT(ISERROR(SEARCH("INVIABLE SANITARIAMENTE",S212)))</formula>
    </cfRule>
    <cfRule type="containsText" dxfId="614" priority="3062" stopIfTrue="1" operator="containsText" text="ALTO">
      <formula>NOT(ISERROR(SEARCH("ALTO",S212)))</formula>
    </cfRule>
    <cfRule type="containsText" dxfId="613" priority="3063" stopIfTrue="1" operator="containsText" text="MEDIO">
      <formula>NOT(ISERROR(SEARCH("MEDIO",S212)))</formula>
    </cfRule>
    <cfRule type="containsText" dxfId="612" priority="3064" stopIfTrue="1" operator="containsText" text="BAJO">
      <formula>NOT(ISERROR(SEARCH("BAJO",S212)))</formula>
    </cfRule>
    <cfRule type="containsText" dxfId="611" priority="3065" stopIfTrue="1" operator="containsText" text="SIN RIESGO">
      <formula>NOT(ISERROR(SEARCH("SIN RIESGO",S212)))</formula>
    </cfRule>
  </conditionalFormatting>
  <conditionalFormatting sqref="S212:S214">
    <cfRule type="containsText" dxfId="610" priority="3060" stopIfTrue="1" operator="containsText" text="SIN RIESGO">
      <formula>NOT(ISERROR(SEARCH("SIN RIESGO",S212)))</formula>
    </cfRule>
  </conditionalFormatting>
  <conditionalFormatting sqref="R11">
    <cfRule type="cellIs" dxfId="609" priority="100" stopIfTrue="1" operator="equal">
      <formula>"NO"</formula>
    </cfRule>
  </conditionalFormatting>
  <conditionalFormatting sqref="S11">
    <cfRule type="cellIs" dxfId="608" priority="99" stopIfTrue="1" operator="equal">
      <formula>"INVIABLE SANITARIAMENTE"</formula>
    </cfRule>
  </conditionalFormatting>
  <conditionalFormatting sqref="S11">
    <cfRule type="containsText" dxfId="607" priority="98" stopIfTrue="1" operator="containsText" text="SIN RIESGO">
      <formula>NOT(ISERROR(SEARCH("SIN RIESGO",S11)))</formula>
    </cfRule>
  </conditionalFormatting>
  <conditionalFormatting sqref="Q11">
    <cfRule type="containsBlanks" dxfId="606" priority="91" stopIfTrue="1">
      <formula>LEN(TRIM(Q11))=0</formula>
    </cfRule>
    <cfRule type="cellIs" dxfId="605" priority="92" stopIfTrue="1" operator="between">
      <formula>80.1</formula>
      <formula>100</formula>
    </cfRule>
    <cfRule type="cellIs" dxfId="604" priority="93" stopIfTrue="1" operator="between">
      <formula>35.1</formula>
      <formula>80</formula>
    </cfRule>
    <cfRule type="cellIs" dxfId="603" priority="94" stopIfTrue="1" operator="between">
      <formula>14.1</formula>
      <formula>35</formula>
    </cfRule>
    <cfRule type="cellIs" dxfId="602" priority="95" stopIfTrue="1" operator="between">
      <formula>5.1</formula>
      <formula>14</formula>
    </cfRule>
    <cfRule type="cellIs" dxfId="601" priority="96" stopIfTrue="1" operator="between">
      <formula>0</formula>
      <formula>5</formula>
    </cfRule>
    <cfRule type="containsBlanks" dxfId="600" priority="97" stopIfTrue="1">
      <formula>LEN(TRIM(Q11))=0</formula>
    </cfRule>
  </conditionalFormatting>
  <conditionalFormatting sqref="S11:S200">
    <cfRule type="containsText" dxfId="599" priority="86" stopIfTrue="1" operator="containsText" text="INVIABLE SANITARIAMENTE">
      <formula>NOT(ISERROR(SEARCH("INVIABLE SANITARIAMENTE",S11)))</formula>
    </cfRule>
    <cfRule type="containsText" dxfId="598" priority="87" stopIfTrue="1" operator="containsText" text="ALTO">
      <formula>NOT(ISERROR(SEARCH("ALTO",S11)))</formula>
    </cfRule>
    <cfRule type="containsText" dxfId="597" priority="88" stopIfTrue="1" operator="containsText" text="MEDIO">
      <formula>NOT(ISERROR(SEARCH("MEDIO",S11)))</formula>
    </cfRule>
    <cfRule type="containsText" dxfId="596" priority="89" stopIfTrue="1" operator="containsText" text="BAJO">
      <formula>NOT(ISERROR(SEARCH("BAJO",S11)))</formula>
    </cfRule>
    <cfRule type="containsText" dxfId="595" priority="90" stopIfTrue="1" operator="containsText" text="SIN RIESGO">
      <formula>NOT(ISERROR(SEARCH("SIN RIESGO",S11)))</formula>
    </cfRule>
  </conditionalFormatting>
  <conditionalFormatting sqref="K11:P11">
    <cfRule type="containsBlanks" dxfId="594" priority="79" stopIfTrue="1">
      <formula>LEN(TRIM(K11))=0</formula>
    </cfRule>
    <cfRule type="cellIs" dxfId="593" priority="80" stopIfTrue="1" operator="between">
      <formula>80.1</formula>
      <formula>100</formula>
    </cfRule>
    <cfRule type="cellIs" dxfId="592" priority="81" stopIfTrue="1" operator="between">
      <formula>35.1</formula>
      <formula>80</formula>
    </cfRule>
    <cfRule type="cellIs" dxfId="591" priority="82" stopIfTrue="1" operator="between">
      <formula>14.1</formula>
      <formula>35</formula>
    </cfRule>
    <cfRule type="cellIs" dxfId="590" priority="83" stopIfTrue="1" operator="between">
      <formula>5.1</formula>
      <formula>14</formula>
    </cfRule>
    <cfRule type="cellIs" dxfId="589" priority="84" stopIfTrue="1" operator="between">
      <formula>0</formula>
      <formula>5</formula>
    </cfRule>
    <cfRule type="containsBlanks" dxfId="588" priority="85" stopIfTrue="1">
      <formula>LEN(TRIM(K11))=0</formula>
    </cfRule>
  </conditionalFormatting>
  <conditionalFormatting sqref="I11:J11">
    <cfRule type="containsBlanks" dxfId="587" priority="72" stopIfTrue="1">
      <formula>LEN(TRIM(I11))=0</formula>
    </cfRule>
    <cfRule type="cellIs" dxfId="586" priority="73" stopIfTrue="1" operator="between">
      <formula>80.1</formula>
      <formula>100</formula>
    </cfRule>
    <cfRule type="cellIs" dxfId="585" priority="74" stopIfTrue="1" operator="between">
      <formula>35.1</formula>
      <formula>80</formula>
    </cfRule>
    <cfRule type="cellIs" dxfId="584" priority="75" stopIfTrue="1" operator="between">
      <formula>14.1</formula>
      <formula>35</formula>
    </cfRule>
    <cfRule type="cellIs" dxfId="583" priority="76" stopIfTrue="1" operator="between">
      <formula>5.1</formula>
      <formula>14</formula>
    </cfRule>
    <cfRule type="cellIs" dxfId="582" priority="77" stopIfTrue="1" operator="between">
      <formula>0</formula>
      <formula>5</formula>
    </cfRule>
    <cfRule type="containsBlanks" dxfId="581" priority="78" stopIfTrue="1">
      <formula>LEN(TRIM(I11))=0</formula>
    </cfRule>
  </conditionalFormatting>
  <conditionalFormatting sqref="I11:J11">
    <cfRule type="containsBlanks" dxfId="580" priority="65" stopIfTrue="1">
      <formula>LEN(TRIM(I11))=0</formula>
    </cfRule>
    <cfRule type="cellIs" dxfId="579" priority="66" stopIfTrue="1" operator="between">
      <formula>79.1</formula>
      <formula>100</formula>
    </cfRule>
    <cfRule type="cellIs" dxfId="578" priority="67" stopIfTrue="1" operator="between">
      <formula>34.1</formula>
      <formula>79</formula>
    </cfRule>
    <cfRule type="cellIs" dxfId="577" priority="68" stopIfTrue="1" operator="between">
      <formula>13.1</formula>
      <formula>34</formula>
    </cfRule>
    <cfRule type="cellIs" dxfId="576" priority="69" stopIfTrue="1" operator="between">
      <formula>5.1</formula>
      <formula>13</formula>
    </cfRule>
    <cfRule type="cellIs" dxfId="575" priority="70" stopIfTrue="1" operator="between">
      <formula>0</formula>
      <formula>5</formula>
    </cfRule>
    <cfRule type="containsBlanks" dxfId="574" priority="71" stopIfTrue="1">
      <formula>LEN(TRIM(I11))=0</formula>
    </cfRule>
  </conditionalFormatting>
  <conditionalFormatting sqref="E11:H11">
    <cfRule type="containsBlanks" dxfId="573" priority="58" stopIfTrue="1">
      <formula>LEN(TRIM(E11))=0</formula>
    </cfRule>
    <cfRule type="cellIs" dxfId="572" priority="59" stopIfTrue="1" operator="between">
      <formula>80.1</formula>
      <formula>100</formula>
    </cfRule>
    <cfRule type="cellIs" dxfId="571" priority="60" stopIfTrue="1" operator="between">
      <formula>35.1</formula>
      <formula>80</formula>
    </cfRule>
    <cfRule type="cellIs" dxfId="570" priority="61" stopIfTrue="1" operator="between">
      <formula>14.1</formula>
      <formula>35</formula>
    </cfRule>
    <cfRule type="cellIs" dxfId="569" priority="62" stopIfTrue="1" operator="between">
      <formula>5.1</formula>
      <formula>14</formula>
    </cfRule>
    <cfRule type="cellIs" dxfId="568" priority="63" stopIfTrue="1" operator="between">
      <formula>0</formula>
      <formula>5</formula>
    </cfRule>
    <cfRule type="containsBlanks" dxfId="567" priority="64" stopIfTrue="1">
      <formula>LEN(TRIM(E11))=0</formula>
    </cfRule>
  </conditionalFormatting>
  <conditionalFormatting sqref="K12:P70 L71">
    <cfRule type="containsBlanks" dxfId="566" priority="36" stopIfTrue="1">
      <formula>LEN(TRIM(K12))=0</formula>
    </cfRule>
    <cfRule type="cellIs" dxfId="565" priority="37" stopIfTrue="1" operator="between">
      <formula>80.1</formula>
      <formula>100</formula>
    </cfRule>
    <cfRule type="cellIs" dxfId="564" priority="38" stopIfTrue="1" operator="between">
      <formula>35.1</formula>
      <formula>80</formula>
    </cfRule>
    <cfRule type="cellIs" dxfId="563" priority="39" stopIfTrue="1" operator="between">
      <formula>14.1</formula>
      <formula>35</formula>
    </cfRule>
    <cfRule type="cellIs" dxfId="562" priority="40" stopIfTrue="1" operator="between">
      <formula>5.1</formula>
      <formula>14</formula>
    </cfRule>
    <cfRule type="cellIs" dxfId="561" priority="41" stopIfTrue="1" operator="between">
      <formula>0</formula>
      <formula>5</formula>
    </cfRule>
    <cfRule type="containsBlanks" dxfId="560" priority="42" stopIfTrue="1">
      <formula>LEN(TRIM(K12))=0</formula>
    </cfRule>
  </conditionalFormatting>
  <conditionalFormatting sqref="I12:J70">
    <cfRule type="containsBlanks" dxfId="559" priority="29" stopIfTrue="1">
      <formula>LEN(TRIM(I12))=0</formula>
    </cfRule>
    <cfRule type="cellIs" dxfId="558" priority="30" stopIfTrue="1" operator="between">
      <formula>80.1</formula>
      <formula>100</formula>
    </cfRule>
    <cfRule type="cellIs" dxfId="557" priority="31" stopIfTrue="1" operator="between">
      <formula>35.1</formula>
      <formula>80</formula>
    </cfRule>
    <cfRule type="cellIs" dxfId="556" priority="32" stopIfTrue="1" operator="between">
      <formula>14.1</formula>
      <formula>35</formula>
    </cfRule>
    <cfRule type="cellIs" dxfId="555" priority="33" stopIfTrue="1" operator="between">
      <formula>5.1</formula>
      <formula>14</formula>
    </cfRule>
    <cfRule type="cellIs" dxfId="554" priority="34" stopIfTrue="1" operator="between">
      <formula>0</formula>
      <formula>5</formula>
    </cfRule>
    <cfRule type="containsBlanks" dxfId="553" priority="35" stopIfTrue="1">
      <formula>LEN(TRIM(I12))=0</formula>
    </cfRule>
  </conditionalFormatting>
  <conditionalFormatting sqref="I12:J70">
    <cfRule type="containsBlanks" dxfId="552" priority="22" stopIfTrue="1">
      <formula>LEN(TRIM(I12))=0</formula>
    </cfRule>
    <cfRule type="cellIs" dxfId="551" priority="23" stopIfTrue="1" operator="between">
      <formula>79.1</formula>
      <formula>100</formula>
    </cfRule>
    <cfRule type="cellIs" dxfId="550" priority="24" stopIfTrue="1" operator="between">
      <formula>34.1</formula>
      <formula>79</formula>
    </cfRule>
    <cfRule type="cellIs" dxfId="549" priority="25" stopIfTrue="1" operator="between">
      <formula>13.1</formula>
      <formula>34</formula>
    </cfRule>
    <cfRule type="cellIs" dxfId="548" priority="26" stopIfTrue="1" operator="between">
      <formula>5.1</formula>
      <formula>13</formula>
    </cfRule>
    <cfRule type="cellIs" dxfId="547" priority="27" stopIfTrue="1" operator="between">
      <formula>0</formula>
      <formula>5</formula>
    </cfRule>
    <cfRule type="containsBlanks" dxfId="546" priority="28" stopIfTrue="1">
      <formula>LEN(TRIM(I12))=0</formula>
    </cfRule>
  </conditionalFormatting>
  <conditionalFormatting sqref="E12:H70 E71">
    <cfRule type="containsBlanks" dxfId="545" priority="15" stopIfTrue="1">
      <formula>LEN(TRIM(E12))=0</formula>
    </cfRule>
    <cfRule type="cellIs" dxfId="544" priority="16" stopIfTrue="1" operator="between">
      <formula>80.1</formula>
      <formula>100</formula>
    </cfRule>
    <cfRule type="cellIs" dxfId="543" priority="17" stopIfTrue="1" operator="between">
      <formula>35.1</formula>
      <formula>80</formula>
    </cfRule>
    <cfRule type="cellIs" dxfId="542" priority="18" stopIfTrue="1" operator="between">
      <formula>14.1</formula>
      <formula>35</formula>
    </cfRule>
    <cfRule type="cellIs" dxfId="541" priority="19" stopIfTrue="1" operator="between">
      <formula>5.1</formula>
      <formula>14</formula>
    </cfRule>
    <cfRule type="cellIs" dxfId="540" priority="20" stopIfTrue="1" operator="between">
      <formula>0</formula>
      <formula>5</formula>
    </cfRule>
    <cfRule type="containsBlanks" dxfId="539" priority="21" stopIfTrue="1">
      <formula>LEN(TRIM(E12))=0</formula>
    </cfRule>
  </conditionalFormatting>
  <conditionalFormatting sqref="F71:K71">
    <cfRule type="containsBlanks" dxfId="538" priority="8" stopIfTrue="1">
      <formula>LEN(TRIM(F71))=0</formula>
    </cfRule>
    <cfRule type="cellIs" dxfId="537" priority="9" stopIfTrue="1" operator="between">
      <formula>79.1</formula>
      <formula>100</formula>
    </cfRule>
    <cfRule type="cellIs" dxfId="536" priority="10" stopIfTrue="1" operator="between">
      <formula>34.1</formula>
      <formula>79</formula>
    </cfRule>
    <cfRule type="cellIs" dxfId="535" priority="11" stopIfTrue="1" operator="between">
      <formula>13.1</formula>
      <formula>34</formula>
    </cfRule>
    <cfRule type="cellIs" dxfId="534" priority="12" stopIfTrue="1" operator="between">
      <formula>5.1</formula>
      <formula>13</formula>
    </cfRule>
    <cfRule type="cellIs" dxfId="533" priority="13" stopIfTrue="1" operator="between">
      <formula>0</formula>
      <formula>5</formula>
    </cfRule>
    <cfRule type="containsBlanks" dxfId="532" priority="14" stopIfTrue="1">
      <formula>LEN(TRIM(F71))=0</formula>
    </cfRule>
  </conditionalFormatting>
  <conditionalFormatting sqref="M71:P71">
    <cfRule type="containsBlanks" dxfId="531" priority="1" stopIfTrue="1">
      <formula>LEN(TRIM(M71))=0</formula>
    </cfRule>
    <cfRule type="cellIs" dxfId="530" priority="2" stopIfTrue="1" operator="between">
      <formula>79.1</formula>
      <formula>100</formula>
    </cfRule>
    <cfRule type="cellIs" dxfId="529" priority="3" stopIfTrue="1" operator="between">
      <formula>34.1</formula>
      <formula>79</formula>
    </cfRule>
    <cfRule type="cellIs" dxfId="528" priority="4" stopIfTrue="1" operator="between">
      <formula>13.1</formula>
      <formula>34</formula>
    </cfRule>
    <cfRule type="cellIs" dxfId="527" priority="5" stopIfTrue="1" operator="between">
      <formula>5.1</formula>
      <formula>13</formula>
    </cfRule>
    <cfRule type="cellIs" dxfId="526" priority="6" stopIfTrue="1" operator="between">
      <formula>0</formula>
      <formula>5</formula>
    </cfRule>
    <cfRule type="containsBlanks" dxfId="525" priority="7" stopIfTrue="1">
      <formula>LEN(TRIM(M71))=0</formula>
    </cfRule>
  </conditionalFormatting>
  <printOptions horizontalCentered="1"/>
  <pageMargins left="0.28999999999999998" right="0.2" top="0.6692913385826772" bottom="0.9055118110236221" header="0.43" footer="0.59055118110236227"/>
  <pageSetup paperSize="14" scale="75" orientation="landscape" r:id="rId5"/>
  <headerFooter alignWithMargins="0">
    <oddHeader xml:space="preserve">&amp;L
&amp;C&amp;"Arial,Negrita"&amp;12
&amp;R
&amp;"Arial,Negrita"&amp;12
</oddHeader>
    <oddFooter>&amp;L                                       NA: APLICA.     INDICE DE RIESGO DE CALIDAD DEL  AGUA- IRCA- APTA PARA EL CONSUMO HUMANO. 0 - 5 % % SE CONSIDERA NO APTA PARA EL CONSUMO: 5.1 - 100 %&amp;R
&amp;P</oddFooter>
  </headerFooter>
  <drawing r:id="rId6"/>
  <legacyDrawing r:id="rId7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9"/>
  <dimension ref="A1:F142"/>
  <sheetViews>
    <sheetView zoomScale="70" zoomScaleNormal="70" workbookViewId="0">
      <selection activeCell="A7" sqref="A7"/>
    </sheetView>
  </sheetViews>
  <sheetFormatPr baseColWidth="10" defaultColWidth="11.42578125" defaultRowHeight="12.75" x14ac:dyDescent="0.2"/>
  <cols>
    <col min="1" max="1" width="42.85546875" customWidth="1"/>
    <col min="2" max="2" width="34.85546875" customWidth="1"/>
    <col min="3" max="3" width="25.140625" customWidth="1"/>
    <col min="4" max="4" width="28.42578125" customWidth="1"/>
    <col min="5" max="5" width="45.85546875" customWidth="1"/>
    <col min="6" max="6" width="42.5703125" customWidth="1"/>
  </cols>
  <sheetData>
    <row r="1" spans="1:6" ht="18" x14ac:dyDescent="0.25">
      <c r="B1" s="25" t="s">
        <v>0</v>
      </c>
      <c r="C1" s="24"/>
      <c r="D1" s="24"/>
    </row>
    <row r="2" spans="1:6" ht="18" x14ac:dyDescent="0.25">
      <c r="B2" s="25" t="s">
        <v>2</v>
      </c>
      <c r="C2" s="24"/>
      <c r="D2" s="24"/>
    </row>
    <row r="3" spans="1:6" ht="18" x14ac:dyDescent="0.25">
      <c r="B3" s="24" t="s">
        <v>4226</v>
      </c>
      <c r="C3" s="24"/>
      <c r="D3" s="24"/>
    </row>
    <row r="4" spans="1:6" ht="18" x14ac:dyDescent="0.25">
      <c r="B4" s="24" t="s">
        <v>4227</v>
      </c>
      <c r="C4" s="25"/>
      <c r="D4" s="25"/>
    </row>
    <row r="5" spans="1:6" ht="18" x14ac:dyDescent="0.25">
      <c r="B5" s="407" t="s">
        <v>4326</v>
      </c>
      <c r="C5" s="407"/>
      <c r="D5" s="407"/>
    </row>
    <row r="6" spans="1:6" ht="20.25" customHeight="1" x14ac:dyDescent="0.2"/>
    <row r="7" spans="1:6" ht="54" customHeight="1" x14ac:dyDescent="0.2">
      <c r="A7" s="191" t="s">
        <v>4228</v>
      </c>
      <c r="B7" s="192" t="s">
        <v>16</v>
      </c>
      <c r="C7" s="192" t="s">
        <v>4229</v>
      </c>
      <c r="D7" s="192" t="s">
        <v>4230</v>
      </c>
      <c r="E7" s="193" t="s">
        <v>4345</v>
      </c>
      <c r="F7" s="193" t="s">
        <v>4346</v>
      </c>
    </row>
    <row r="8" spans="1:6" ht="45" x14ac:dyDescent="0.2">
      <c r="A8" s="408" t="s">
        <v>4231</v>
      </c>
      <c r="B8" s="194" t="s">
        <v>4333</v>
      </c>
      <c r="C8" s="179">
        <v>54</v>
      </c>
      <c r="D8" s="179">
        <f>COUNTIF('VALLE DE ABURRA'!A:A, "Distrito Especial de Ciencia, Tecnología e Innovación de Medellín")-COUNTIFS('VALLE DE ABURRA'!A:A,"Distrito Especial de Ciencia, Tecnología e Innovación de Medellín",'VALLE DE ABURRA'!C:C,"")</f>
        <v>21</v>
      </c>
      <c r="E8" s="298">
        <v>108068</v>
      </c>
      <c r="F8" s="196">
        <v>96.3</v>
      </c>
    </row>
    <row r="9" spans="1:6" ht="24.95" customHeight="1" x14ac:dyDescent="0.2">
      <c r="A9" s="408"/>
      <c r="B9" s="194" t="s">
        <v>36</v>
      </c>
      <c r="C9" s="179">
        <v>55</v>
      </c>
      <c r="D9" s="179">
        <f>COUNTIF('VALLE DE ABURRA'!A:A, "Barbosa")-COUNTIFS('VALLE DE ABURRA'!A:A,"Barbosa",'VALLE DE ABURRA'!C:C,"")</f>
        <v>60</v>
      </c>
      <c r="E9" s="298">
        <v>8060</v>
      </c>
      <c r="F9" s="196">
        <v>70.34</v>
      </c>
    </row>
    <row r="10" spans="1:6" ht="24.95" customHeight="1" x14ac:dyDescent="0.2">
      <c r="A10" s="408"/>
      <c r="B10" s="194" t="s">
        <v>153</v>
      </c>
      <c r="C10" s="179">
        <v>19</v>
      </c>
      <c r="D10" s="179">
        <f>COUNTIF('VALLE DE ABURRA'!A:A, "Bello")-COUNTIFS('VALLE DE ABURRA'!A:A,"Bello",'VALLE DE ABURRA'!C:C,"")</f>
        <v>12</v>
      </c>
      <c r="E10" s="298">
        <v>2545</v>
      </c>
      <c r="F10" s="196">
        <v>49.22</v>
      </c>
    </row>
    <row r="11" spans="1:6" ht="24.95" customHeight="1" x14ac:dyDescent="0.2">
      <c r="A11" s="408"/>
      <c r="B11" s="194" t="s">
        <v>169</v>
      </c>
      <c r="C11" s="179">
        <v>19</v>
      </c>
      <c r="D11" s="179">
        <f>COUNTIF('VALLE DE ABURRA'!A:A, "Caldas")-COUNTIFS('VALLE DE ABURRA'!A:A,"Caldas",'VALLE DE ABURRA'!C:C,"")</f>
        <v>18</v>
      </c>
      <c r="E11" s="298">
        <v>4205</v>
      </c>
      <c r="F11" s="196">
        <v>83.636363636363598</v>
      </c>
    </row>
    <row r="12" spans="1:6" ht="24.95" customHeight="1" x14ac:dyDescent="0.2">
      <c r="A12" s="408"/>
      <c r="B12" s="194" t="s">
        <v>206</v>
      </c>
      <c r="C12" s="179">
        <v>15</v>
      </c>
      <c r="D12" s="179">
        <f>COUNTIF('VALLE DE ABURRA'!A:A, "Copacabana")-COUNTIFS('VALLE DE ABURRA'!A:A,"Copacabana",'VALLE DE ABURRA'!C:C,"")</f>
        <v>19</v>
      </c>
      <c r="E12" s="298">
        <v>4213</v>
      </c>
      <c r="F12" s="196">
        <v>88.45</v>
      </c>
    </row>
    <row r="13" spans="1:6" ht="24.95" customHeight="1" x14ac:dyDescent="0.2">
      <c r="A13" s="408"/>
      <c r="B13" s="194" t="s">
        <v>273</v>
      </c>
      <c r="C13" s="179">
        <v>25</v>
      </c>
      <c r="D13" s="179">
        <f>COUNTIF('VALLE DE ABURRA'!A:A, "Girardota")-COUNTIFS('VALLE DE ABURRA'!A:A,"Girardota",'VALLE DE ABURRA'!C:C,"")</f>
        <v>27</v>
      </c>
      <c r="E13" s="298">
        <v>6489</v>
      </c>
      <c r="F13" s="196">
        <v>89.96</v>
      </c>
    </row>
    <row r="14" spans="1:6" ht="24.95" customHeight="1" x14ac:dyDescent="0.2">
      <c r="A14" s="408"/>
      <c r="B14" s="194" t="s">
        <v>324</v>
      </c>
      <c r="C14" s="179">
        <v>8</v>
      </c>
      <c r="D14" s="179">
        <f>COUNTIF('VALLE DE ABURRA'!A:A, "Itagui")-COUNTIFS('VALLE DE ABURRA'!A:A,"Itagui",'VALLE DE ABURRA'!C:C,"")</f>
        <v>7</v>
      </c>
      <c r="E14" s="298">
        <v>6725</v>
      </c>
      <c r="F14" s="196">
        <v>89.26</v>
      </c>
    </row>
    <row r="15" spans="1:6" ht="24.95" customHeight="1" x14ac:dyDescent="0.2">
      <c r="A15" s="408"/>
      <c r="B15" s="194" t="s">
        <v>245</v>
      </c>
      <c r="C15" s="179">
        <v>6</v>
      </c>
      <c r="D15" s="179">
        <f>COUNTIF('VALLE DE ABURRA'!A:A, "Envigado")-COUNTIFS('VALLE DE ABURRA'!A:A,"Envigado",'VALLE DE ABURRA'!C:C,"")</f>
        <v>15</v>
      </c>
      <c r="E15" s="298">
        <v>2118</v>
      </c>
      <c r="F15" s="196">
        <v>99.88</v>
      </c>
    </row>
    <row r="16" spans="1:6" ht="24.95" customHeight="1" x14ac:dyDescent="0.2">
      <c r="A16" s="408"/>
      <c r="B16" s="194" t="s">
        <v>389</v>
      </c>
      <c r="C16" s="179">
        <v>6</v>
      </c>
      <c r="D16" s="179">
        <f>COUNTIF('VALLE DE ABURRA'!A:A, "Sabaneta")-COUNTIFS('VALLE DE ABURRA'!A:A,"Sabaneta",'VALLE DE ABURRA'!C:C,"")</f>
        <v>7</v>
      </c>
      <c r="E16" s="298">
        <v>3389</v>
      </c>
      <c r="F16" s="196">
        <v>98.94</v>
      </c>
    </row>
    <row r="17" spans="1:6" ht="24.95" customHeight="1" x14ac:dyDescent="0.2">
      <c r="A17" s="408"/>
      <c r="B17" s="194" t="s">
        <v>338</v>
      </c>
      <c r="C17" s="179">
        <v>13</v>
      </c>
      <c r="D17" s="179">
        <f>COUNTIF('VALLE DE ABURRA'!A:A, "La Estrella")-COUNTIFS('VALLE DE ABURRA'!A:A,"La Estrella",'VALLE DE ABURRA'!C:C,"")</f>
        <v>4</v>
      </c>
      <c r="E17" s="298">
        <v>3033</v>
      </c>
      <c r="F17" s="196">
        <v>86.29</v>
      </c>
    </row>
    <row r="18" spans="1:6" ht="24.95" customHeight="1" x14ac:dyDescent="0.2">
      <c r="A18" s="409"/>
      <c r="B18" s="197" t="s">
        <v>4232</v>
      </c>
      <c r="C18" s="189">
        <f>SUM(C8:C17)</f>
        <v>220</v>
      </c>
      <c r="D18" s="189">
        <f>SUM(D8:D17)</f>
        <v>190</v>
      </c>
      <c r="E18" s="299">
        <f>SUM(E8:E17)</f>
        <v>148845</v>
      </c>
      <c r="F18" s="199">
        <v>91.31</v>
      </c>
    </row>
    <row r="19" spans="1:6" ht="24.95" customHeight="1" x14ac:dyDescent="0.2">
      <c r="A19" s="408" t="s">
        <v>4233</v>
      </c>
      <c r="B19" s="194" t="s">
        <v>415</v>
      </c>
      <c r="C19" s="179">
        <v>50</v>
      </c>
      <c r="D19" s="179">
        <f>COUNTIF('URABA '!A:A, "Apartadó")-COUNTIFS('URABA '!A:A,"Apartadó",'URABA '!C:C,"")</f>
        <v>10</v>
      </c>
      <c r="E19" s="195">
        <v>4173</v>
      </c>
      <c r="F19" s="200">
        <v>69.13</v>
      </c>
    </row>
    <row r="20" spans="1:6" ht="24.95" customHeight="1" x14ac:dyDescent="0.2">
      <c r="A20" s="408"/>
      <c r="B20" s="194" t="s">
        <v>436</v>
      </c>
      <c r="C20" s="179">
        <v>70</v>
      </c>
      <c r="D20" s="179">
        <f>COUNTIF('URABA '!A:A, "Arboletes")-COUNTIFS('URABA '!A:A,"Arboletes",'URABA '!C:C,"")</f>
        <v>12</v>
      </c>
      <c r="E20" s="195">
        <v>1959</v>
      </c>
      <c r="F20" s="200">
        <v>36.68</v>
      </c>
    </row>
    <row r="21" spans="1:6" ht="24.95" customHeight="1" x14ac:dyDescent="0.2">
      <c r="A21" s="408"/>
      <c r="B21" s="194" t="s">
        <v>461</v>
      </c>
      <c r="C21" s="179">
        <v>31</v>
      </c>
      <c r="D21" s="179">
        <f>COUNTIF('URABA '!A:A, "Carepa")-COUNTIFS('URABA '!A:A,"Carepa",'URABA '!C:C,"")</f>
        <v>15</v>
      </c>
      <c r="E21" s="195">
        <v>2487</v>
      </c>
      <c r="F21" s="200">
        <v>64.099999999999994</v>
      </c>
    </row>
    <row r="22" spans="1:6" ht="24.95" customHeight="1" x14ac:dyDescent="0.2">
      <c r="A22" s="408"/>
      <c r="B22" s="194" t="s">
        <v>492</v>
      </c>
      <c r="C22" s="179">
        <v>35</v>
      </c>
      <c r="D22" s="179">
        <f>COUNTIF('URABA '!A:A, "Chigorodó")-COUNTIFS('URABA '!A:A,"Chigorodó",'URABA '!C:C,"")</f>
        <v>4</v>
      </c>
      <c r="E22" s="195">
        <v>359</v>
      </c>
      <c r="F22" s="200">
        <v>14.18</v>
      </c>
    </row>
    <row r="23" spans="1:6" ht="24.95" customHeight="1" x14ac:dyDescent="0.2">
      <c r="A23" s="408"/>
      <c r="B23" s="194" t="s">
        <v>501</v>
      </c>
      <c r="C23" s="179">
        <v>20</v>
      </c>
      <c r="D23" s="179">
        <f>COUNTIF('URABA '!A:A, "Murindo")-COUNTIFS('URABA '!A:A,"Murindo",'URABA '!C:C,"")</f>
        <v>0</v>
      </c>
      <c r="E23" s="195">
        <v>0</v>
      </c>
      <c r="F23" s="200">
        <v>0</v>
      </c>
    </row>
    <row r="24" spans="1:6" ht="24.95" customHeight="1" x14ac:dyDescent="0.2">
      <c r="A24" s="408"/>
      <c r="B24" s="194" t="s">
        <v>503</v>
      </c>
      <c r="C24" s="179">
        <v>49</v>
      </c>
      <c r="D24" s="179">
        <f>COUNTIF('URABA '!A:A, "Mutatá")-COUNTIFS('URABA '!A:A,"Mutatá",'URABA '!C:C,"")</f>
        <v>7</v>
      </c>
      <c r="E24" s="195">
        <v>1335</v>
      </c>
      <c r="F24" s="200">
        <v>56.02</v>
      </c>
    </row>
    <row r="25" spans="1:6" ht="24.95" customHeight="1" x14ac:dyDescent="0.2">
      <c r="A25" s="408"/>
      <c r="B25" s="194" t="s">
        <v>518</v>
      </c>
      <c r="C25" s="179">
        <v>105</v>
      </c>
      <c r="D25" s="179">
        <f>COUNTIF('URABA '!A:A, "Necoclí")-COUNTIFS('URABA '!A:A,"Necoclí",'URABA '!C:C,"")</f>
        <v>20</v>
      </c>
      <c r="E25" s="195">
        <v>3554</v>
      </c>
      <c r="F25" s="200">
        <v>41.31</v>
      </c>
    </row>
    <row r="26" spans="1:6" ht="24.95" customHeight="1" x14ac:dyDescent="0.2">
      <c r="A26" s="408"/>
      <c r="B26" s="194" t="s">
        <v>4234</v>
      </c>
      <c r="C26" s="179">
        <v>35</v>
      </c>
      <c r="D26" s="179">
        <f>COUNTIF('URABA '!A:A, "San Juan De Urabá")-COUNTIFS('URABA '!A:A,"San Juan De Urabá",'URABA '!C:C,"")</f>
        <v>1</v>
      </c>
      <c r="E26" s="195">
        <v>908</v>
      </c>
      <c r="F26" s="200">
        <v>24.51</v>
      </c>
    </row>
    <row r="27" spans="1:6" ht="24.95" customHeight="1" x14ac:dyDescent="0.2">
      <c r="A27" s="408"/>
      <c r="B27" s="194" t="s">
        <v>562</v>
      </c>
      <c r="C27" s="179">
        <v>59</v>
      </c>
      <c r="D27" s="179">
        <f>COUNTIF('URABA '!A:A, "San Pedro de Urabá")-COUNTIFS('URABA '!A:A,"San Pedro de Urabá",'URABA '!C:C,"")</f>
        <v>9</v>
      </c>
      <c r="E27" s="195">
        <v>787</v>
      </c>
      <c r="F27" s="200">
        <v>16.652433817250216</v>
      </c>
    </row>
    <row r="28" spans="1:6" ht="24.95" customHeight="1" x14ac:dyDescent="0.2">
      <c r="A28" s="408"/>
      <c r="B28" s="194" t="s">
        <v>4235</v>
      </c>
      <c r="C28" s="179">
        <v>29</v>
      </c>
      <c r="D28" s="179">
        <f>COUNTIF('URABA '!A:A,"Vigia del Fuerte")-COUNTIFS('URABA '!A:A,"Vigia del fuerte",'URABA '!C:C,"")</f>
        <v>0</v>
      </c>
      <c r="E28" s="195">
        <v>135</v>
      </c>
      <c r="F28" s="200">
        <v>8.6199999999999992</v>
      </c>
    </row>
    <row r="29" spans="1:6" ht="45" x14ac:dyDescent="0.2">
      <c r="A29" s="408"/>
      <c r="B29" s="142" t="s">
        <v>581</v>
      </c>
      <c r="C29" s="179">
        <v>219</v>
      </c>
      <c r="D29" s="179">
        <f>COUNTIF('URABA '!A:A,"Distrito Portuario, Logístico, Industrial, Turístico y Comercial de Turbo")-COUNTIFS('URABA '!A:A,"Turbo",'URABA '!C:C,"")</f>
        <v>9</v>
      </c>
      <c r="E29" s="195">
        <v>12852</v>
      </c>
      <c r="F29" s="200">
        <v>60.52</v>
      </c>
    </row>
    <row r="30" spans="1:6" ht="24.95" customHeight="1" x14ac:dyDescent="0.2">
      <c r="A30" s="409"/>
      <c r="B30" s="197" t="s">
        <v>4232</v>
      </c>
      <c r="C30" s="189">
        <f>SUM(C19:C29)</f>
        <v>702</v>
      </c>
      <c r="D30" s="189">
        <f>SUM(D19:D29)</f>
        <v>87</v>
      </c>
      <c r="E30" s="198">
        <f>SUM(E19:E29)</f>
        <v>28549</v>
      </c>
      <c r="F30" s="199">
        <v>47.05</v>
      </c>
    </row>
    <row r="31" spans="1:6" ht="24.95" customHeight="1" x14ac:dyDescent="0.2">
      <c r="A31" s="408" t="s">
        <v>4236</v>
      </c>
      <c r="B31" s="194" t="s">
        <v>604</v>
      </c>
      <c r="C31" s="179">
        <v>46</v>
      </c>
      <c r="D31" s="179">
        <f>COUNTIF('NORTE '!A:A,"Angostura")-COUNTIFS('NORTE '!A:A,"Angostura",'NORTE '!C:C,"")</f>
        <v>23</v>
      </c>
      <c r="E31" s="195">
        <v>1641</v>
      </c>
      <c r="F31" s="200">
        <v>65.81</v>
      </c>
    </row>
    <row r="32" spans="1:6" ht="24.95" customHeight="1" x14ac:dyDescent="0.2">
      <c r="A32" s="408"/>
      <c r="B32" s="194" t="s">
        <v>652</v>
      </c>
      <c r="C32" s="179">
        <v>15</v>
      </c>
      <c r="D32" s="179">
        <f>COUNTIF('NORTE '!A:A,"Belmira")-COUNTIFS('NORTE '!A:A,"Belmira",'NORTE '!C:C,"")</f>
        <v>9</v>
      </c>
      <c r="E32" s="195">
        <v>480</v>
      </c>
      <c r="F32" s="200">
        <v>38.85</v>
      </c>
    </row>
    <row r="33" spans="1:6" ht="24.95" customHeight="1" x14ac:dyDescent="0.2">
      <c r="A33" s="408"/>
      <c r="B33" s="194" t="s">
        <v>671</v>
      </c>
      <c r="C33" s="179">
        <v>35</v>
      </c>
      <c r="D33" s="179">
        <f>COUNTIF('NORTE '!A:A,"Briceño")-COUNTIFS('NORTE '!A:A,"Briceño",'NORTE '!C:C,"")</f>
        <v>12</v>
      </c>
      <c r="E33" s="195">
        <v>635</v>
      </c>
      <c r="F33" s="200">
        <v>38.44</v>
      </c>
    </row>
    <row r="34" spans="1:6" ht="24.95" customHeight="1" x14ac:dyDescent="0.2">
      <c r="A34" s="408"/>
      <c r="B34" s="194" t="s">
        <v>694</v>
      </c>
      <c r="C34" s="179">
        <v>43</v>
      </c>
      <c r="D34" s="179">
        <f>COUNTIF('NORTE '!A:A,"Campamento")-COUNTIFS('NORTE '!A:A,"Campamento",'NORTE '!C:C,"")</f>
        <v>14</v>
      </c>
      <c r="E34" s="195">
        <v>778</v>
      </c>
      <c r="F34" s="200">
        <v>42.63</v>
      </c>
    </row>
    <row r="35" spans="1:6" ht="24.95" customHeight="1" x14ac:dyDescent="0.2">
      <c r="A35" s="408"/>
      <c r="B35" s="194" t="s">
        <v>721</v>
      </c>
      <c r="C35" s="179">
        <v>6</v>
      </c>
      <c r="D35" s="179">
        <f>COUNTIF('NORTE '!A:A,"Carolina del Príncipe")-COUNTIFS('NORTE '!A:A,"Carolina del Príncipe",'NORTE '!C:C,"")</f>
        <v>4</v>
      </c>
      <c r="E35" s="195">
        <v>132</v>
      </c>
      <c r="F35" s="200">
        <v>38.888888888888893</v>
      </c>
    </row>
    <row r="36" spans="1:6" ht="24.95" customHeight="1" x14ac:dyDescent="0.2">
      <c r="A36" s="408"/>
      <c r="B36" s="194" t="s">
        <v>4237</v>
      </c>
      <c r="C36" s="179">
        <v>22</v>
      </c>
      <c r="D36" s="179">
        <f>COUNTIF('NORTE '!A:A,"Donmatías")-COUNTIFS('NORTE '!A:A,"Donmatías",'NORTE '!C:C,"")</f>
        <v>5</v>
      </c>
      <c r="E36" s="195">
        <v>1123</v>
      </c>
      <c r="F36" s="200">
        <v>52.54</v>
      </c>
    </row>
    <row r="37" spans="1:6" ht="24.95" customHeight="1" x14ac:dyDescent="0.2">
      <c r="A37" s="408"/>
      <c r="B37" s="194" t="s">
        <v>741</v>
      </c>
      <c r="C37" s="179">
        <v>11</v>
      </c>
      <c r="D37" s="179">
        <f>COUNTIF('NORTE '!A:A,"Entrerríos")-COUNTIFS('NORTE '!A:A,"Entrerríos",'NORTE '!C:C,"")</f>
        <v>11</v>
      </c>
      <c r="E37" s="195">
        <v>1101.9999999999998</v>
      </c>
      <c r="F37" s="200">
        <v>66.39</v>
      </c>
    </row>
    <row r="38" spans="1:6" ht="24.95" customHeight="1" x14ac:dyDescent="0.2">
      <c r="A38" s="408"/>
      <c r="B38" s="194" t="s">
        <v>764</v>
      </c>
      <c r="C38" s="179">
        <v>28</v>
      </c>
      <c r="D38" s="179">
        <f>COUNTIF('NORTE '!A:A,"Gómez Plata")-COUNTIFS('NORTE '!A:A,"Gómez Plata",'NORTE '!C:C,"")</f>
        <v>17</v>
      </c>
      <c r="E38" s="195">
        <v>793</v>
      </c>
      <c r="F38" s="200">
        <v>49.89</v>
      </c>
    </row>
    <row r="39" spans="1:6" ht="24.95" customHeight="1" x14ac:dyDescent="0.2">
      <c r="A39" s="408"/>
      <c r="B39" s="194" t="s">
        <v>796</v>
      </c>
      <c r="C39" s="179">
        <v>24</v>
      </c>
      <c r="D39" s="179">
        <f>COUNTIF('NORTE '!A:A,"Guadalupe")-COUNTIFS('NORTE '!A:A,"Guadalupe",'NORTE '!C:C,"")</f>
        <v>15</v>
      </c>
      <c r="E39" s="195">
        <v>573</v>
      </c>
      <c r="F39" s="200">
        <v>43.91</v>
      </c>
    </row>
    <row r="40" spans="1:6" ht="24.95" customHeight="1" x14ac:dyDescent="0.2">
      <c r="A40" s="408"/>
      <c r="B40" s="194" t="s">
        <v>826</v>
      </c>
      <c r="C40" s="179">
        <v>120</v>
      </c>
      <c r="D40" s="179">
        <f>COUNTIF('NORTE '!A:A,"Ituango")-COUNTIFS('NORTE '!A:A,"Ituango",'NORTE '!C:C,"")</f>
        <v>36</v>
      </c>
      <c r="E40" s="195">
        <v>1869</v>
      </c>
      <c r="F40" s="200">
        <v>45.63</v>
      </c>
    </row>
    <row r="41" spans="1:6" ht="24.95" customHeight="1" x14ac:dyDescent="0.2">
      <c r="A41" s="408"/>
      <c r="B41" s="194" t="s">
        <v>894</v>
      </c>
      <c r="C41" s="179">
        <v>34</v>
      </c>
      <c r="D41" s="179">
        <f>COUNTIF('NORTE '!A:A,"San Andrés de Cuerquia")-COUNTIFS('NORTE '!A:A,"San Andrés de Cuerquia",'NORTE '!C:C,"")</f>
        <v>18</v>
      </c>
      <c r="E41" s="195">
        <v>585</v>
      </c>
      <c r="F41" s="200">
        <v>48.03</v>
      </c>
    </row>
    <row r="42" spans="1:6" ht="24.95" customHeight="1" x14ac:dyDescent="0.2">
      <c r="A42" s="408"/>
      <c r="B42" s="194" t="s">
        <v>4238</v>
      </c>
      <c r="C42" s="179">
        <v>9</v>
      </c>
      <c r="D42" s="179">
        <f>COUNTIF('NORTE '!A:A,"San José de la Montaña")-COUNTIFS('NORTE '!A:A,"San José de la Montaña",'NORTE '!C:C,"")</f>
        <v>4</v>
      </c>
      <c r="E42" s="195">
        <v>141</v>
      </c>
      <c r="F42" s="200">
        <v>38.11</v>
      </c>
    </row>
    <row r="43" spans="1:6" ht="24.95" customHeight="1" x14ac:dyDescent="0.2">
      <c r="A43" s="408"/>
      <c r="B43" s="194" t="s">
        <v>937</v>
      </c>
      <c r="C43" s="179">
        <v>20</v>
      </c>
      <c r="D43" s="179">
        <f>COUNTIF('NORTE '!A:A,"San Pedro De Los Milagros")-COUNTIFS('NORTE '!A:A,"San Pedro De Los Milagros",'NORTE '!C:C,"")</f>
        <v>15</v>
      </c>
      <c r="E43" s="195">
        <v>1870</v>
      </c>
      <c r="F43" s="200">
        <v>65.98</v>
      </c>
    </row>
    <row r="44" spans="1:6" ht="24.95" customHeight="1" x14ac:dyDescent="0.2">
      <c r="A44" s="408"/>
      <c r="B44" s="194" t="s">
        <v>965</v>
      </c>
      <c r="C44" s="179">
        <v>73</v>
      </c>
      <c r="D44" s="179">
        <f>COUNTIF('NORTE '!A:A,"Santa Rosa De Osos")-COUNTIFS('NORTE '!A:A,"Santa Rosa De Osos",'NORTE '!C:C,"")</f>
        <v>30</v>
      </c>
      <c r="E44" s="195">
        <v>3271</v>
      </c>
      <c r="F44" s="200">
        <v>69.010000000000005</v>
      </c>
    </row>
    <row r="45" spans="1:6" ht="24.95" customHeight="1" x14ac:dyDescent="0.2">
      <c r="A45" s="408"/>
      <c r="B45" s="194" t="s">
        <v>1021</v>
      </c>
      <c r="C45" s="179">
        <v>20</v>
      </c>
      <c r="D45" s="179">
        <f>COUNTIF('NORTE '!A:A,"Toledo")-COUNTIFS('NORTE '!A:A,"Toledo",'NORTE '!C:C,"")</f>
        <v>12</v>
      </c>
      <c r="E45" s="195">
        <v>753.00000000000011</v>
      </c>
      <c r="F45" s="200">
        <v>75.599999999999994</v>
      </c>
    </row>
    <row r="46" spans="1:6" ht="24.95" customHeight="1" x14ac:dyDescent="0.2">
      <c r="A46" s="408"/>
      <c r="B46" s="194" t="s">
        <v>1044</v>
      </c>
      <c r="C46" s="179">
        <v>43</v>
      </c>
      <c r="D46" s="179">
        <f>COUNTIF('NORTE '!A:A,"Valdivia")-COUNTIFS('NORTE '!A:A,"Valdivia",'NORTE '!C:C,"")</f>
        <v>8</v>
      </c>
      <c r="E46" s="195">
        <v>1457</v>
      </c>
      <c r="F46" s="200">
        <v>43.39</v>
      </c>
    </row>
    <row r="47" spans="1:6" ht="24.95" customHeight="1" x14ac:dyDescent="0.2">
      <c r="A47" s="408"/>
      <c r="B47" s="194" t="s">
        <v>1061</v>
      </c>
      <c r="C47" s="179">
        <v>51</v>
      </c>
      <c r="D47" s="179">
        <f>COUNTIF('NORTE '!A:A,"Yarumal")-COUNTIFS('NORTE '!A:A,"Yarumal",'NORTE '!C:C,"")</f>
        <v>12</v>
      </c>
      <c r="E47" s="195">
        <v>2014</v>
      </c>
      <c r="F47" s="200">
        <v>57.72</v>
      </c>
    </row>
    <row r="48" spans="1:6" ht="24.95" customHeight="1" x14ac:dyDescent="0.2">
      <c r="A48" s="409"/>
      <c r="B48" s="197" t="s">
        <v>4232</v>
      </c>
      <c r="C48" s="189">
        <f>SUM(C31:C47)</f>
        <v>600</v>
      </c>
      <c r="D48" s="189">
        <f>SUM(D31:D47)</f>
        <v>245</v>
      </c>
      <c r="E48" s="198">
        <f>SUM(E31:E47)</f>
        <v>19217</v>
      </c>
      <c r="F48" s="199">
        <v>54.38</v>
      </c>
    </row>
    <row r="49" spans="1:6" ht="24.95" customHeight="1" x14ac:dyDescent="0.2">
      <c r="A49" s="408" t="s">
        <v>4239</v>
      </c>
      <c r="B49" s="194" t="s">
        <v>1155</v>
      </c>
      <c r="C49" s="179">
        <v>16</v>
      </c>
      <c r="D49" s="179">
        <f>COUNTIF('OCCIDENTE '!A:A, "Abriaquí")-COUNTIFS('OCCIDENTE '!A:A,"Abriaquí",'OCCIDENTE '!C:C,"")</f>
        <v>6</v>
      </c>
      <c r="E49" s="195">
        <v>260</v>
      </c>
      <c r="F49" s="200">
        <v>44.77</v>
      </c>
    </row>
    <row r="50" spans="1:6" ht="24.95" customHeight="1" x14ac:dyDescent="0.2">
      <c r="A50" s="408"/>
      <c r="B50" s="194" t="s">
        <v>1168</v>
      </c>
      <c r="C50" s="179">
        <v>19</v>
      </c>
      <c r="D50" s="179">
        <f>COUNTIF('OCCIDENTE '!A:A, "Anzá")-COUNTIFS('OCCIDENTE '!A:A,"Anzá",'OCCIDENTE '!C:C,"")</f>
        <v>19</v>
      </c>
      <c r="E50" s="195">
        <v>1249</v>
      </c>
      <c r="F50" s="200">
        <v>67.56</v>
      </c>
    </row>
    <row r="51" spans="1:6" ht="24.95" customHeight="1" x14ac:dyDescent="0.2">
      <c r="A51" s="408"/>
      <c r="B51" s="194" t="s">
        <v>1201</v>
      </c>
      <c r="C51" s="179">
        <v>10</v>
      </c>
      <c r="D51" s="179">
        <f>COUNTIF('OCCIDENTE '!A:A, "Armenia")-COUNTIFS('OCCIDENTE '!A:A,"Armenia",'OCCIDENTE '!C:C,"")</f>
        <v>4</v>
      </c>
      <c r="E51" s="195">
        <v>737</v>
      </c>
      <c r="F51" s="200">
        <v>64.285714285714292</v>
      </c>
    </row>
    <row r="52" spans="1:6" ht="24.95" customHeight="1" x14ac:dyDescent="0.2">
      <c r="A52" s="408"/>
      <c r="B52" s="194" t="s">
        <v>1209</v>
      </c>
      <c r="C52" s="179">
        <v>36</v>
      </c>
      <c r="D52" s="179">
        <f>COUNTIF('OCCIDENTE '!A:A, "Buriticá")-COUNTIFS('OCCIDENTE '!A:A,"Buriticá",'OCCIDENTE '!C:C,"")</f>
        <v>37</v>
      </c>
      <c r="E52" s="195">
        <v>1609</v>
      </c>
      <c r="F52" s="200">
        <v>77.588721438988813</v>
      </c>
    </row>
    <row r="53" spans="1:6" ht="24.95" customHeight="1" x14ac:dyDescent="0.2">
      <c r="A53" s="408"/>
      <c r="B53" s="194" t="s">
        <v>1279</v>
      </c>
      <c r="C53" s="179">
        <v>22</v>
      </c>
      <c r="D53" s="179">
        <f>COUNTIF('OCCIDENTE '!A:A, "Caicedo")-COUNTIFS('OCCIDENTE '!A:A,"Caicedo",'OCCIDENTE '!C:C,"")</f>
        <v>11</v>
      </c>
      <c r="E53" s="195">
        <v>1324</v>
      </c>
      <c r="F53" s="200">
        <v>64.180000000000007</v>
      </c>
    </row>
    <row r="54" spans="1:6" ht="24.95" customHeight="1" x14ac:dyDescent="0.2">
      <c r="A54" s="408"/>
      <c r="B54" s="194" t="s">
        <v>1301</v>
      </c>
      <c r="C54" s="179">
        <v>71</v>
      </c>
      <c r="D54" s="179">
        <f>COUNTIF('OCCIDENTE '!A:A, "Cañasgordas")-COUNTIFS('OCCIDENTE '!A:A,"Cañasgordas",'OCCIDENTE '!C:C,"")</f>
        <v>49</v>
      </c>
      <c r="E54" s="195">
        <v>2214</v>
      </c>
      <c r="F54" s="200">
        <v>69.319999999999993</v>
      </c>
    </row>
    <row r="55" spans="1:6" ht="24.95" customHeight="1" x14ac:dyDescent="0.2">
      <c r="A55" s="408"/>
      <c r="B55" s="194" t="s">
        <v>1390</v>
      </c>
      <c r="C55" s="179">
        <v>92</v>
      </c>
      <c r="D55" s="179">
        <f>COUNTIF('OCCIDENTE '!A:A, "Dabeiba")-COUNTIFS('OCCIDENTE '!A:A,"Dabeiba",'OCCIDENTE '!C:C,"")</f>
        <v>24</v>
      </c>
      <c r="E55" s="195">
        <v>1111</v>
      </c>
      <c r="F55" s="200">
        <v>29.86</v>
      </c>
    </row>
    <row r="56" spans="1:6" ht="24.95" customHeight="1" x14ac:dyDescent="0.2">
      <c r="A56" s="408"/>
      <c r="B56" s="194" t="s">
        <v>1438</v>
      </c>
      <c r="C56" s="179">
        <v>33</v>
      </c>
      <c r="D56" s="179">
        <f>COUNTIF('OCCIDENTE '!A:A, "Ebéjico")-COUNTIFS('OCCIDENTE '!A:A,"Ebéjico",'OCCIDENTE '!C:C,"")</f>
        <v>30</v>
      </c>
      <c r="E56" s="195">
        <v>3150</v>
      </c>
      <c r="F56" s="200">
        <v>88.52</v>
      </c>
    </row>
    <row r="57" spans="1:6" ht="24.95" customHeight="1" x14ac:dyDescent="0.2">
      <c r="A57" s="408"/>
      <c r="B57" s="194" t="s">
        <v>1494</v>
      </c>
      <c r="C57" s="179">
        <v>68</v>
      </c>
      <c r="D57" s="179">
        <f>COUNTIF('OCCIDENTE '!A:A, "Frontino")-COUNTIFS('OCCIDENTE '!A:A,"Frontino",'OCCIDENTE '!C:C,"")</f>
        <v>38</v>
      </c>
      <c r="E57" s="195">
        <v>2405</v>
      </c>
      <c r="F57" s="200">
        <v>78.98</v>
      </c>
    </row>
    <row r="58" spans="1:6" ht="24.95" customHeight="1" x14ac:dyDescent="0.2">
      <c r="A58" s="408"/>
      <c r="B58" s="194" t="s">
        <v>1559</v>
      </c>
      <c r="C58" s="179">
        <v>15</v>
      </c>
      <c r="D58" s="179">
        <f>COUNTIF('OCCIDENTE '!A:A, "Giraldo")-COUNTIFS('OCCIDENTE '!A:A,"Giraldo",'OCCIDENTE '!C:C,"")</f>
        <v>23</v>
      </c>
      <c r="E58" s="195">
        <v>847</v>
      </c>
      <c r="F58" s="200">
        <v>79.34</v>
      </c>
    </row>
    <row r="59" spans="1:6" ht="24.95" customHeight="1" x14ac:dyDescent="0.2">
      <c r="A59" s="408"/>
      <c r="B59" s="194" t="s">
        <v>1605</v>
      </c>
      <c r="C59" s="179">
        <v>18</v>
      </c>
      <c r="D59" s="179">
        <f>COUNTIF('OCCIDENTE '!A:A, "Heliconia")-COUNTIFS('OCCIDENTE '!A:A,"Heliconia",'OCCIDENTE '!C:C,"")</f>
        <v>14</v>
      </c>
      <c r="E59" s="195">
        <v>904</v>
      </c>
      <c r="F59" s="200">
        <v>89.5</v>
      </c>
    </row>
    <row r="60" spans="1:6" ht="24.95" customHeight="1" x14ac:dyDescent="0.2">
      <c r="A60" s="408"/>
      <c r="B60" s="194" t="s">
        <v>1634</v>
      </c>
      <c r="C60" s="179">
        <v>37</v>
      </c>
      <c r="D60" s="179">
        <f>COUNTIF('OCCIDENTE '!A:A, "Liborina")-COUNTIFS('OCCIDENTE '!A:A,"Liborina",'OCCIDENTE '!C:C,"")</f>
        <v>35</v>
      </c>
      <c r="E60" s="195">
        <v>1996</v>
      </c>
      <c r="F60" s="200">
        <v>83.29</v>
      </c>
    </row>
    <row r="61" spans="1:6" ht="24.95" customHeight="1" x14ac:dyDescent="0.2">
      <c r="A61" s="408"/>
      <c r="B61" s="194" t="s">
        <v>4240</v>
      </c>
      <c r="C61" s="179">
        <v>14</v>
      </c>
      <c r="D61" s="179">
        <f>COUNTIF('OCCIDENTE '!A:A, "Olaya")-COUNTIFS('OCCIDENTE '!A:A,"Olaya",'OCCIDENTE '!C:C,"")</f>
        <v>8</v>
      </c>
      <c r="E61" s="195">
        <v>917</v>
      </c>
      <c r="F61" s="200">
        <v>90.38</v>
      </c>
    </row>
    <row r="62" spans="1:6" ht="24.95" customHeight="1" x14ac:dyDescent="0.2">
      <c r="A62" s="408"/>
      <c r="B62" s="194" t="s">
        <v>1710</v>
      </c>
      <c r="C62" s="179">
        <v>36</v>
      </c>
      <c r="D62" s="179">
        <f>COUNTIF('OCCIDENTE '!A:A, "Peque")-COUNTIFS('OCCIDENTE '!A:A,"Peque",'OCCIDENTE '!C:C,"")</f>
        <v>33</v>
      </c>
      <c r="E62" s="195">
        <v>1516</v>
      </c>
      <c r="F62" s="200">
        <v>93.3</v>
      </c>
    </row>
    <row r="63" spans="1:6" ht="24.95" customHeight="1" x14ac:dyDescent="0.2">
      <c r="A63" s="408"/>
      <c r="B63" s="194" t="s">
        <v>1769</v>
      </c>
      <c r="C63" s="179">
        <v>32</v>
      </c>
      <c r="D63" s="179">
        <f>COUNTIF('OCCIDENTE '!A:A, "Sabanalarga")-COUNTIFS('OCCIDENTE '!A:A,"Sabanalarga",'OCCIDENTE '!C:C,"")</f>
        <v>20</v>
      </c>
      <c r="E63" s="195">
        <v>1273</v>
      </c>
      <c r="F63" s="200">
        <v>69.52</v>
      </c>
    </row>
    <row r="64" spans="1:6" ht="24.95" customHeight="1" x14ac:dyDescent="0.2">
      <c r="A64" s="408"/>
      <c r="B64" s="194" t="s">
        <v>1803</v>
      </c>
      <c r="C64" s="179">
        <v>37</v>
      </c>
      <c r="D64" s="179">
        <f>COUNTIF('OCCIDENTE '!A:A, "San Jerónimo")-COUNTIFS('OCCIDENTE '!A:A,"San Jerónimo",'OCCIDENTE '!C:C,"")</f>
        <v>28</v>
      </c>
      <c r="E64" s="195">
        <v>1898</v>
      </c>
      <c r="F64" s="200">
        <v>68.48</v>
      </c>
    </row>
    <row r="65" spans="1:6" ht="24.95" customHeight="1" x14ac:dyDescent="0.2">
      <c r="A65" s="408"/>
      <c r="B65" s="194" t="s">
        <v>1847</v>
      </c>
      <c r="C65" s="179">
        <v>41</v>
      </c>
      <c r="D65" s="179">
        <f>COUNTIF('OCCIDENTE '!A:A, "Santafe de Antioquia")-COUNTIFS('OCCIDENTE '!A:A,"Santafe de Antioquia",'OCCIDENTE '!C:C,"")</f>
        <v>39</v>
      </c>
      <c r="E65" s="195">
        <v>2360</v>
      </c>
      <c r="F65" s="200">
        <v>78.422515635858232</v>
      </c>
    </row>
    <row r="66" spans="1:6" ht="24.95" customHeight="1" x14ac:dyDescent="0.2">
      <c r="A66" s="408"/>
      <c r="B66" s="194" t="s">
        <v>1911</v>
      </c>
      <c r="C66" s="179">
        <v>31</v>
      </c>
      <c r="D66" s="179">
        <f>COUNTIF('OCCIDENTE '!A:A, "Sopetrán")-COUNTIFS('OCCIDENTE '!A:A,"Sopetrán",'OCCIDENTE '!C:C,"")</f>
        <v>27</v>
      </c>
      <c r="E66" s="195">
        <v>2360</v>
      </c>
      <c r="F66" s="200">
        <v>78.23</v>
      </c>
    </row>
    <row r="67" spans="1:6" ht="24.95" customHeight="1" x14ac:dyDescent="0.2">
      <c r="A67" s="409"/>
      <c r="B67" s="194" t="s">
        <v>1931</v>
      </c>
      <c r="C67" s="179">
        <v>42</v>
      </c>
      <c r="D67" s="179">
        <f>COUNTIF('OCCIDENTE '!A:A, "Uramita")-COUNTIFS('OCCIDENTE '!A:A,"Uramita",'OCCIDENTE '!C:C,"")</f>
        <v>15</v>
      </c>
      <c r="E67" s="195">
        <v>523</v>
      </c>
      <c r="F67" s="200">
        <v>36.86</v>
      </c>
    </row>
    <row r="68" spans="1:6" ht="24.95" customHeight="1" x14ac:dyDescent="0.2">
      <c r="A68" s="409"/>
      <c r="B68" s="197" t="s">
        <v>4232</v>
      </c>
      <c r="C68" s="189">
        <f>SUM(C49:C67)</f>
        <v>670</v>
      </c>
      <c r="D68" s="189">
        <f>SUM(D49:D67)</f>
        <v>460</v>
      </c>
      <c r="E68" s="198">
        <f>SUM(E49:E67)</f>
        <v>28653</v>
      </c>
      <c r="F68" s="199">
        <v>70.92</v>
      </c>
    </row>
    <row r="69" spans="1:6" ht="24.95" customHeight="1" x14ac:dyDescent="0.2">
      <c r="A69" s="408" t="s">
        <v>4241</v>
      </c>
      <c r="B69" s="194" t="s">
        <v>2065</v>
      </c>
      <c r="C69" s="179">
        <v>21</v>
      </c>
      <c r="D69" s="179">
        <f>COUNTIF('SUROESTE '!A:A, "Amagá")-COUNTIFS('SUROESTE '!A:A,"Amagá",'SUROESTE '!C:C,"")</f>
        <v>34</v>
      </c>
      <c r="E69" s="195">
        <v>4830</v>
      </c>
      <c r="F69" s="196">
        <v>92.36</v>
      </c>
    </row>
    <row r="70" spans="1:6" ht="24.95" customHeight="1" x14ac:dyDescent="0.2">
      <c r="A70" s="408"/>
      <c r="B70" s="194" t="s">
        <v>2129</v>
      </c>
      <c r="C70" s="179">
        <v>67</v>
      </c>
      <c r="D70" s="179">
        <f>COUNTIF('SUROESTE '!A:A, "Andes")-COUNTIFS('SUROESTE '!A:A,"Andes",'SUROESTE '!C:C,"")</f>
        <v>54</v>
      </c>
      <c r="E70" s="195">
        <v>3017</v>
      </c>
      <c r="F70" s="196">
        <v>41.942728804042673</v>
      </c>
    </row>
    <row r="71" spans="1:6" ht="24.95" customHeight="1" x14ac:dyDescent="0.2">
      <c r="A71" s="408"/>
      <c r="B71" s="194" t="s">
        <v>2229</v>
      </c>
      <c r="C71" s="179">
        <v>12</v>
      </c>
      <c r="D71" s="179">
        <f>COUNTIF('SUROESTE '!A:A, "Angelópolis")-COUNTIFS('SUROESTE '!A:A,"Angelópolis",'SUROESTE '!C:C,"")</f>
        <v>12</v>
      </c>
      <c r="E71" s="195">
        <v>952</v>
      </c>
      <c r="F71" s="196">
        <v>81.239999999999995</v>
      </c>
    </row>
    <row r="72" spans="1:6" ht="24.95" customHeight="1" x14ac:dyDescent="0.2">
      <c r="A72" s="408"/>
      <c r="B72" s="194" t="s">
        <v>2247</v>
      </c>
      <c r="C72" s="179">
        <v>27</v>
      </c>
      <c r="D72" s="179">
        <f>COUNTIF('SUROESTE '!A:A, "Betania")-COUNTIFS('SUROESTE '!A:A,"Betania",'SUROESTE '!C:C,"")</f>
        <v>20</v>
      </c>
      <c r="E72" s="195">
        <v>670</v>
      </c>
      <c r="F72" s="196">
        <v>36.450000000000003</v>
      </c>
    </row>
    <row r="73" spans="1:6" ht="24.95" customHeight="1" x14ac:dyDescent="0.2">
      <c r="A73" s="408"/>
      <c r="B73" s="194" t="s">
        <v>2285</v>
      </c>
      <c r="C73" s="179">
        <v>41</v>
      </c>
      <c r="D73" s="179">
        <f>COUNTIF('SUROESTE '!A:A, "Betulia")-COUNTIFS('SUROESTE '!A:A,"Betulia",'SUROESTE '!C:C,"")</f>
        <v>29</v>
      </c>
      <c r="E73" s="195">
        <v>2156</v>
      </c>
      <c r="F73" s="196">
        <v>62.7</v>
      </c>
    </row>
    <row r="74" spans="1:6" ht="24.95" customHeight="1" x14ac:dyDescent="0.2">
      <c r="A74" s="408"/>
      <c r="B74" s="194" t="s">
        <v>2338</v>
      </c>
      <c r="C74" s="179">
        <v>24</v>
      </c>
      <c r="D74" s="179">
        <f>COUNTIF('SUROESTE '!A:A, "Caramanta")-COUNTIFS('SUROESTE '!A:A,"Caramanta",'SUROESTE '!C:C,"")</f>
        <v>16</v>
      </c>
      <c r="E74" s="195">
        <v>585</v>
      </c>
      <c r="F74" s="196">
        <v>71.599999999999994</v>
      </c>
    </row>
    <row r="75" spans="1:6" ht="24.95" customHeight="1" x14ac:dyDescent="0.2">
      <c r="A75" s="408"/>
      <c r="B75" s="194" t="s">
        <v>2368</v>
      </c>
      <c r="C75" s="179">
        <v>18</v>
      </c>
      <c r="D75" s="179">
        <f>COUNTIF('SUROESTE '!A:A, "Ciudad Bolívar")-COUNTIFS('SUROESTE '!A:A,"Ciudad Bolívar",'SUROESTE '!C:C,"")</f>
        <v>17</v>
      </c>
      <c r="E75" s="195">
        <v>1562</v>
      </c>
      <c r="F75" s="196">
        <v>54.6</v>
      </c>
    </row>
    <row r="76" spans="1:6" ht="24.95" customHeight="1" x14ac:dyDescent="0.2">
      <c r="A76" s="408"/>
      <c r="B76" s="194" t="s">
        <v>2401</v>
      </c>
      <c r="C76" s="179">
        <v>24</v>
      </c>
      <c r="D76" s="179">
        <f>COUNTIF('SUROESTE '!A:A, "Concordia")-COUNTIFS('SUROESTE '!A:A,"Concordia",'SUROESTE '!C:C,"")</f>
        <v>20</v>
      </c>
      <c r="E76" s="195">
        <v>1500</v>
      </c>
      <c r="F76" s="196">
        <v>35.04</v>
      </c>
    </row>
    <row r="77" spans="1:6" ht="24.95" customHeight="1" x14ac:dyDescent="0.2">
      <c r="A77" s="408"/>
      <c r="B77" s="194" t="s">
        <v>2440</v>
      </c>
      <c r="C77" s="179">
        <v>36</v>
      </c>
      <c r="D77" s="179">
        <f>COUNTIF('SUROESTE '!A:A, "Fredonia")-COUNTIFS('SUROESTE '!A:A,"Fredonia",'SUROESTE '!C:C,"")</f>
        <v>36</v>
      </c>
      <c r="E77" s="195">
        <v>4237</v>
      </c>
      <c r="F77" s="196">
        <v>72.28</v>
      </c>
    </row>
    <row r="78" spans="1:6" ht="24.95" customHeight="1" x14ac:dyDescent="0.2">
      <c r="A78" s="408"/>
      <c r="B78" s="194" t="s">
        <v>2504</v>
      </c>
      <c r="C78" s="179">
        <v>11</v>
      </c>
      <c r="D78" s="179">
        <f>COUNTIF('SUROESTE '!A:A, "Hispania")-COUNTIFS('SUROESTE '!A:A,"Hispania",'SUROESTE '!C:C,"")</f>
        <v>9</v>
      </c>
      <c r="E78" s="195">
        <v>147</v>
      </c>
      <c r="F78" s="196">
        <v>25.29</v>
      </c>
    </row>
    <row r="79" spans="1:6" ht="24.95" customHeight="1" x14ac:dyDescent="0.2">
      <c r="A79" s="408"/>
      <c r="B79" s="194" t="s">
        <v>2522</v>
      </c>
      <c r="C79" s="179">
        <v>21</v>
      </c>
      <c r="D79" s="179">
        <f>COUNTIF('SUROESTE '!A:A, "Jardín")-COUNTIFS('SUROESTE '!A:A,"Jardín",'SUROESTE '!C:C,"")</f>
        <v>23</v>
      </c>
      <c r="E79" s="195">
        <v>1645</v>
      </c>
      <c r="F79" s="196">
        <v>85.81</v>
      </c>
    </row>
    <row r="80" spans="1:6" ht="24.95" customHeight="1" x14ac:dyDescent="0.2">
      <c r="A80" s="408"/>
      <c r="B80" s="194" t="s">
        <v>2564</v>
      </c>
      <c r="C80" s="179">
        <v>31</v>
      </c>
      <c r="D80" s="179">
        <f>COUNTIF('SUROESTE '!A:A, "Jericó")-COUNTIFS('SUROESTE '!A:A,"Jericó",'SUROESTE '!C:C,"")</f>
        <v>25</v>
      </c>
      <c r="E80" s="195">
        <v>1427</v>
      </c>
      <c r="F80" s="196">
        <v>79.932165065008476</v>
      </c>
    </row>
    <row r="81" spans="1:6" ht="24.95" customHeight="1" x14ac:dyDescent="0.2">
      <c r="A81" s="408"/>
      <c r="B81" s="194" t="s">
        <v>2605</v>
      </c>
      <c r="C81" s="179">
        <v>3</v>
      </c>
      <c r="D81" s="179">
        <f>COUNTIF('SUROESTE '!A:A, "La Pintada")-COUNTIFS('SUROESTE '!A:A,"La Pintada",'SUROESTE '!C:C,"")</f>
        <v>0</v>
      </c>
      <c r="E81" s="195">
        <v>195</v>
      </c>
      <c r="F81" s="196">
        <v>75.454545454545453</v>
      </c>
    </row>
    <row r="82" spans="1:6" ht="24.95" customHeight="1" x14ac:dyDescent="0.2">
      <c r="A82" s="408"/>
      <c r="B82" s="194" t="s">
        <v>2607</v>
      </c>
      <c r="C82" s="179">
        <v>24</v>
      </c>
      <c r="D82" s="179">
        <f>COUNTIF('SUROESTE '!A:A, "Montebello")-COUNTIFS('SUROESTE '!A:A,"Montebello",'SUROESTE '!C:C,"")</f>
        <v>14</v>
      </c>
      <c r="E82" s="195">
        <v>697</v>
      </c>
      <c r="F82" s="196">
        <v>45.08</v>
      </c>
    </row>
    <row r="83" spans="1:6" ht="24.95" customHeight="1" x14ac:dyDescent="0.2">
      <c r="A83" s="408"/>
      <c r="B83" s="194" t="s">
        <v>2634</v>
      </c>
      <c r="C83" s="179">
        <v>20</v>
      </c>
      <c r="D83" s="179">
        <f>COUNTIF('SUROESTE '!A:A, "Pueblorrico")-COUNTIFS('SUROESTE '!A:A,"Pueblorrico",'SUROESTE '!C:C,"")</f>
        <v>11</v>
      </c>
      <c r="E83" s="195">
        <v>291</v>
      </c>
      <c r="F83" s="196">
        <v>24.7</v>
      </c>
    </row>
    <row r="84" spans="1:6" ht="24.95" customHeight="1" x14ac:dyDescent="0.2">
      <c r="A84" s="408"/>
      <c r="B84" s="194" t="s">
        <v>2654</v>
      </c>
      <c r="C84" s="179">
        <v>32</v>
      </c>
      <c r="D84" s="179">
        <f>COUNTIF('SUROESTE '!A:A, "Salgar")-COUNTIFS('SUROESTE '!A:A,"Salgar",'SUROESTE '!C:C,"")</f>
        <v>22</v>
      </c>
      <c r="E84" s="195">
        <v>1578</v>
      </c>
      <c r="F84" s="196">
        <v>44.6</v>
      </c>
    </row>
    <row r="85" spans="1:6" ht="24.95" customHeight="1" x14ac:dyDescent="0.2">
      <c r="A85" s="408"/>
      <c r="B85" s="194" t="s">
        <v>2696</v>
      </c>
      <c r="C85" s="179">
        <v>46</v>
      </c>
      <c r="D85" s="179">
        <f>COUNTIF('SUROESTE '!A:A, "Santa Bárbara")-COUNTIFS('SUROESTE '!A:A,"Santa Bárbara",'SUROESTE '!C:C,"")</f>
        <v>42</v>
      </c>
      <c r="E85" s="195">
        <v>4400</v>
      </c>
      <c r="F85" s="196">
        <v>90.48</v>
      </c>
    </row>
    <row r="86" spans="1:6" ht="24.95" customHeight="1" x14ac:dyDescent="0.2">
      <c r="A86" s="408"/>
      <c r="B86" s="194" t="s">
        <v>4242</v>
      </c>
      <c r="C86" s="179">
        <v>37</v>
      </c>
      <c r="D86" s="179">
        <f>COUNTIF('SUROESTE '!A:A, "Támesis")-COUNTIFS('SUROESTE '!A:A,"Támesis",'SUROESTE '!C:C,"")</f>
        <v>35</v>
      </c>
      <c r="E86" s="195">
        <v>2575</v>
      </c>
      <c r="F86" s="196">
        <v>89.86</v>
      </c>
    </row>
    <row r="87" spans="1:6" ht="24.95" customHeight="1" x14ac:dyDescent="0.2">
      <c r="A87" s="408"/>
      <c r="B87" s="194" t="s">
        <v>2829</v>
      </c>
      <c r="C87" s="179">
        <v>16</v>
      </c>
      <c r="D87" s="179">
        <f>COUNTIF('SUROESTE '!A:A, "Tarso")-COUNTIFS('SUROESTE '!A:A,"Tarso",'SUROESTE '!C:C,"")</f>
        <v>9</v>
      </c>
      <c r="E87" s="195">
        <v>499</v>
      </c>
      <c r="F87" s="196">
        <v>61.53</v>
      </c>
    </row>
    <row r="88" spans="1:6" ht="24.95" customHeight="1" x14ac:dyDescent="0.2">
      <c r="A88" s="408"/>
      <c r="B88" s="194" t="s">
        <v>2844</v>
      </c>
      <c r="C88" s="179">
        <v>21</v>
      </c>
      <c r="D88" s="179">
        <f>COUNTIF('SUROESTE '!A:A, "Titiribí")-COUNTIFS('SUROESTE '!A:A,"Titiribí",'SUROESTE '!C:C,"")</f>
        <v>23</v>
      </c>
      <c r="E88" s="195">
        <v>1644</v>
      </c>
      <c r="F88" s="196">
        <v>87.21</v>
      </c>
    </row>
    <row r="89" spans="1:6" ht="24.95" customHeight="1" x14ac:dyDescent="0.2">
      <c r="A89" s="408"/>
      <c r="B89" s="194" t="s">
        <v>2887</v>
      </c>
      <c r="C89" s="179">
        <v>53</v>
      </c>
      <c r="D89" s="179">
        <f>COUNTIF('SUROESTE '!A:A, "Urrao")-COUNTIFS('SUROESTE '!A:A,"Urrao",'SUROESTE '!C:C,"")</f>
        <v>27</v>
      </c>
      <c r="E89" s="195">
        <v>2133</v>
      </c>
      <c r="F89" s="196">
        <v>54</v>
      </c>
    </row>
    <row r="90" spans="1:6" ht="24.95" customHeight="1" x14ac:dyDescent="0.2">
      <c r="A90" s="408"/>
      <c r="B90" s="194" t="s">
        <v>2934</v>
      </c>
      <c r="C90" s="179">
        <v>13</v>
      </c>
      <c r="D90" s="179">
        <f>COUNTIF('SUROESTE '!A:A, "Valparaíso")-COUNTIFS('SUROESTE '!A:A,"Valparaíso",'SUROESTE '!C:C,"")</f>
        <v>14</v>
      </c>
      <c r="E90" s="195">
        <v>747</v>
      </c>
      <c r="F90" s="196">
        <v>82.72</v>
      </c>
    </row>
    <row r="91" spans="1:6" ht="24.95" customHeight="1" x14ac:dyDescent="0.2">
      <c r="A91" s="408"/>
      <c r="B91" s="194" t="s">
        <v>2958</v>
      </c>
      <c r="C91" s="179">
        <v>17</v>
      </c>
      <c r="D91" s="179">
        <f>COUNTIF('SUROESTE '!A:A, "Venecia")-COUNTIFS('SUROESTE '!A:A,"Venecia",'SUROESTE '!C:C,"")</f>
        <v>11</v>
      </c>
      <c r="E91" s="195">
        <v>1973</v>
      </c>
      <c r="F91" s="196">
        <v>90.79</v>
      </c>
    </row>
    <row r="92" spans="1:6" ht="24.95" customHeight="1" x14ac:dyDescent="0.2">
      <c r="A92" s="409"/>
      <c r="B92" s="197" t="s">
        <v>4232</v>
      </c>
      <c r="C92" s="189">
        <f>SUM(C69:C91)</f>
        <v>615</v>
      </c>
      <c r="D92" s="189">
        <f>SUM(D69:D91)</f>
        <v>503</v>
      </c>
      <c r="E92" s="198">
        <f>SUM(E69:E91)</f>
        <v>39460</v>
      </c>
      <c r="F92" s="199">
        <v>64.75</v>
      </c>
    </row>
    <row r="93" spans="1:6" ht="24.95" customHeight="1" x14ac:dyDescent="0.2">
      <c r="A93" s="408" t="s">
        <v>4243</v>
      </c>
      <c r="B93" s="194" t="s">
        <v>4244</v>
      </c>
      <c r="C93" s="179">
        <v>44</v>
      </c>
      <c r="D93" s="179">
        <f>COUNTIF('BAJO CAUCA '!A:A, "Caceres")-COUNTIFS('BAJO CAUCA '!A:A,"Caceres",'BAJO CAUCA '!C:C,"")</f>
        <v>7</v>
      </c>
      <c r="E93" s="195">
        <v>1410</v>
      </c>
      <c r="F93" s="196">
        <v>19.93</v>
      </c>
    </row>
    <row r="94" spans="1:6" ht="24.95" customHeight="1" x14ac:dyDescent="0.2">
      <c r="A94" s="408"/>
      <c r="B94" s="194" t="s">
        <v>3958</v>
      </c>
      <c r="C94" s="179">
        <v>45</v>
      </c>
      <c r="D94" s="179">
        <f>COUNTIF('BAJO CAUCA '!A:A, "Caucasia")-COUNTIFS('BAJO CAUCA '!A:A,"Caucasia",'BAJO CAUCA '!C:C,"")</f>
        <v>16</v>
      </c>
      <c r="E94" s="195">
        <v>873</v>
      </c>
      <c r="F94" s="196">
        <v>27.71</v>
      </c>
    </row>
    <row r="95" spans="1:6" ht="24.95" customHeight="1" x14ac:dyDescent="0.2">
      <c r="A95" s="408"/>
      <c r="B95" s="194" t="s">
        <v>3987</v>
      </c>
      <c r="C95" s="179">
        <v>53</v>
      </c>
      <c r="D95" s="179">
        <f>COUNTIF('BAJO CAUCA '!A:A, "El Bagre")-COUNTIFS('BAJO CAUCA '!A:A,"El Bagre",'BAJO CAUCA '!C:C,"")</f>
        <v>4</v>
      </c>
      <c r="E95" s="195">
        <v>1849</v>
      </c>
      <c r="F95" s="196">
        <v>37.332439678284182</v>
      </c>
    </row>
    <row r="96" spans="1:6" ht="24.95" customHeight="1" x14ac:dyDescent="0.2">
      <c r="A96" s="408"/>
      <c r="B96" s="194" t="s">
        <v>3997</v>
      </c>
      <c r="C96" s="179">
        <v>20</v>
      </c>
      <c r="D96" s="179">
        <f>COUNTIF('BAJO CAUCA '!A:A, "Nechí")-COUNTIFS('BAJO CAUCA '!A:A,"Nechí",'BAJO CAUCA '!C:C,"")</f>
        <v>2</v>
      </c>
      <c r="E96" s="195">
        <v>536</v>
      </c>
      <c r="F96" s="196">
        <v>15.35</v>
      </c>
    </row>
    <row r="97" spans="1:6" ht="24.95" customHeight="1" x14ac:dyDescent="0.2">
      <c r="A97" s="408"/>
      <c r="B97" s="194" t="s">
        <v>4002</v>
      </c>
      <c r="C97" s="179">
        <v>42</v>
      </c>
      <c r="D97" s="179">
        <f>COUNTIF('BAJO CAUCA '!A:A, "Tarazá")-COUNTIFS('BAJO CAUCA '!A:A,"Tarazá",'BAJO CAUCA '!C:C,"")</f>
        <v>6</v>
      </c>
      <c r="E97" s="195">
        <v>2722</v>
      </c>
      <c r="F97" s="196">
        <v>60.87</v>
      </c>
    </row>
    <row r="98" spans="1:6" ht="24.95" customHeight="1" x14ac:dyDescent="0.2">
      <c r="A98" s="408"/>
      <c r="B98" s="194" t="s">
        <v>4014</v>
      </c>
      <c r="C98" s="179">
        <v>80</v>
      </c>
      <c r="D98" s="179">
        <f>COUNTIF('BAJO CAUCA '!A:A, "Zaragoza")-COUNTIFS('BAJO CAUCA '!A:A,"Zaragoza",'BAJO CAUCA '!C:C,"")</f>
        <v>7</v>
      </c>
      <c r="E98" s="195">
        <v>552</v>
      </c>
      <c r="F98" s="196">
        <v>13.528520949015649</v>
      </c>
    </row>
    <row r="99" spans="1:6" ht="24.95" customHeight="1" x14ac:dyDescent="0.2">
      <c r="A99" s="409"/>
      <c r="B99" s="197" t="s">
        <v>4232</v>
      </c>
      <c r="C99" s="189">
        <f>SUM(C93:C98)</f>
        <v>284</v>
      </c>
      <c r="D99" s="189">
        <f>SUM(D93:D98)</f>
        <v>42</v>
      </c>
      <c r="E99" s="198">
        <f>SUM(E93:E98)</f>
        <v>7942</v>
      </c>
      <c r="F99" s="199">
        <v>29.18</v>
      </c>
    </row>
    <row r="100" spans="1:6" ht="24.95" customHeight="1" x14ac:dyDescent="0.2">
      <c r="A100" s="408" t="s">
        <v>4245</v>
      </c>
      <c r="B100" s="194" t="s">
        <v>1934</v>
      </c>
      <c r="C100" s="179">
        <v>15</v>
      </c>
      <c r="D100" s="179">
        <f>COUNTIF('MAGDALENA MEDIO '!A:A, "Caracolí")-COUNTIFS('MAGDALENA MEDIO '!A:A,"Caracolí",'MAGDALENA MEDIO '!C:C,"")</f>
        <v>8</v>
      </c>
      <c r="E100" s="201">
        <v>366</v>
      </c>
      <c r="F100" s="200">
        <v>59.07</v>
      </c>
    </row>
    <row r="101" spans="1:6" ht="24.95" customHeight="1" x14ac:dyDescent="0.2">
      <c r="A101" s="408"/>
      <c r="B101" s="194" t="s">
        <v>1950</v>
      </c>
      <c r="C101" s="179">
        <v>22</v>
      </c>
      <c r="D101" s="179">
        <f>COUNTIF('MAGDALENA MEDIO '!A:A, "Maceo")-COUNTIFS('MAGDALENA MEDIO '!A:A,"Maceo",'MAGDALENA MEDIO '!C:C,"")</f>
        <v>7</v>
      </c>
      <c r="E101" s="201">
        <v>869</v>
      </c>
      <c r="F101" s="200">
        <v>50.3</v>
      </c>
    </row>
    <row r="102" spans="1:6" ht="24.95" customHeight="1" x14ac:dyDescent="0.2">
      <c r="A102" s="408"/>
      <c r="B102" s="194" t="s">
        <v>1964</v>
      </c>
      <c r="C102" s="179">
        <v>25</v>
      </c>
      <c r="D102" s="179">
        <f>COUNTIF('MAGDALENA MEDIO '!A:A, "Puerto Berrío")-COUNTIFS('MAGDALENA MEDIO '!A:A,"Puerto Berrío",'MAGDALENA MEDIO '!C:C,"")</f>
        <v>14</v>
      </c>
      <c r="E102" s="201">
        <v>1140</v>
      </c>
      <c r="F102" s="200">
        <v>60.762211486849168</v>
      </c>
    </row>
    <row r="103" spans="1:6" ht="24.95" customHeight="1" x14ac:dyDescent="0.2">
      <c r="A103" s="408"/>
      <c r="B103" s="194" t="s">
        <v>1992</v>
      </c>
      <c r="C103" s="179">
        <v>24</v>
      </c>
      <c r="D103" s="179">
        <f>COUNTIF('MAGDALENA MEDIO '!A:A, "Puerto Nare")-COUNTIFS('MAGDALENA MEDIO '!A:A,"Puerto Nare",'MAGDALENA MEDIO '!C:C,"")</f>
        <v>6</v>
      </c>
      <c r="E103" s="201">
        <v>2702</v>
      </c>
      <c r="F103" s="200">
        <v>79.42</v>
      </c>
    </row>
    <row r="104" spans="1:6" ht="24.95" customHeight="1" x14ac:dyDescent="0.2">
      <c r="A104" s="408"/>
      <c r="B104" s="194" t="s">
        <v>2002</v>
      </c>
      <c r="C104" s="179">
        <v>12</v>
      </c>
      <c r="D104" s="179">
        <f>COUNTIF('MAGDALENA MEDIO '!A:A, "Puerto Triunfo")-COUNTIFS('MAGDALENA MEDIO '!A:A,"Puerto Triunfo",'MAGDALENA MEDIO '!C:C,"")</f>
        <v>10</v>
      </c>
      <c r="E104" s="201">
        <v>4217</v>
      </c>
      <c r="F104" s="200">
        <v>94.086021505376294</v>
      </c>
    </row>
    <row r="105" spans="1:6" ht="24.95" customHeight="1" x14ac:dyDescent="0.2">
      <c r="A105" s="408"/>
      <c r="B105" s="194" t="s">
        <v>2022</v>
      </c>
      <c r="C105" s="179">
        <v>62</v>
      </c>
      <c r="D105" s="179">
        <f>COUNTIF('MAGDALENA MEDIO '!A:A, "Yondó")-COUNTIFS('MAGDALENA MEDIO '!A:A,"Yondó",'MAGDALENA MEDIO '!C:C,"")</f>
        <v>22</v>
      </c>
      <c r="E105" s="201">
        <v>1461</v>
      </c>
      <c r="F105" s="200">
        <v>51.83</v>
      </c>
    </row>
    <row r="106" spans="1:6" ht="24.95" customHeight="1" x14ac:dyDescent="0.2">
      <c r="A106" s="409"/>
      <c r="B106" s="197" t="s">
        <v>4232</v>
      </c>
      <c r="C106" s="189">
        <f>SUM(C100:C105)</f>
        <v>160</v>
      </c>
      <c r="D106" s="189">
        <f>SUM(D100:D105)</f>
        <v>67</v>
      </c>
      <c r="E106" s="198">
        <f>SUM(E100:E105)</f>
        <v>10755</v>
      </c>
      <c r="F106" s="199">
        <v>72.05</v>
      </c>
    </row>
    <row r="107" spans="1:6" ht="24.95" customHeight="1" x14ac:dyDescent="0.2">
      <c r="A107" s="408" t="s">
        <v>4246</v>
      </c>
      <c r="B107" s="194" t="s">
        <v>4022</v>
      </c>
      <c r="C107" s="179">
        <v>61</v>
      </c>
      <c r="D107" s="179">
        <f>COUNTIF(NORDESTE!A:A, "Amalfi")-COUNTIFS(NORDESTE!A:A,"Amalfi",NORDESTE!C:C,"")</f>
        <v>5</v>
      </c>
      <c r="E107" s="195">
        <v>297</v>
      </c>
      <c r="F107" s="196">
        <v>8.0337690631808272</v>
      </c>
    </row>
    <row r="108" spans="1:6" ht="24.95" customHeight="1" x14ac:dyDescent="0.2">
      <c r="A108" s="408"/>
      <c r="B108" s="194" t="s">
        <v>4031</v>
      </c>
      <c r="C108" s="179">
        <v>52</v>
      </c>
      <c r="D108" s="179">
        <f>COUNTIF(NORDESTE!A:A, "Anorí")-COUNTIFS(NORDESTE!A:A,"Anorí",NORDESTE!C:C,"")</f>
        <v>5</v>
      </c>
      <c r="E108" s="195">
        <v>556</v>
      </c>
      <c r="F108" s="196">
        <v>16.28</v>
      </c>
    </row>
    <row r="109" spans="1:6" ht="24.95" customHeight="1" x14ac:dyDescent="0.2">
      <c r="A109" s="408"/>
      <c r="B109" s="194" t="s">
        <v>4037</v>
      </c>
      <c r="C109" s="179">
        <v>14</v>
      </c>
      <c r="D109" s="179">
        <f>COUNTIF(NORDESTE!A:A, "Cisneros")-COUNTIFS(NORDESTE!A:A,"Cisneros",NORDESTE!C:C,"")</f>
        <v>3</v>
      </c>
      <c r="E109" s="195">
        <v>151</v>
      </c>
      <c r="F109" s="196">
        <v>39.29</v>
      </c>
    </row>
    <row r="110" spans="1:6" ht="24.95" customHeight="1" x14ac:dyDescent="0.2">
      <c r="A110" s="408"/>
      <c r="B110" s="194" t="s">
        <v>4043</v>
      </c>
      <c r="C110" s="179">
        <v>71</v>
      </c>
      <c r="D110" s="179">
        <f>COUNTIF(NORDESTE!A:A, "Remedios")-COUNTIFS(NORDESTE!A:A,"Remedios",NORDESTE!C:C,"")</f>
        <v>7</v>
      </c>
      <c r="E110" s="195">
        <v>2432</v>
      </c>
      <c r="F110" s="196">
        <v>45.29</v>
      </c>
    </row>
    <row r="111" spans="1:6" ht="24.95" customHeight="1" x14ac:dyDescent="0.2">
      <c r="A111" s="408"/>
      <c r="B111" s="194" t="s">
        <v>4056</v>
      </c>
      <c r="C111" s="179">
        <v>55</v>
      </c>
      <c r="D111" s="179">
        <f>COUNTIF(NORDESTE!A:A, "San Roque")-COUNTIFS(NORDESTE!A:A,"San Roque",NORDESTE!C:C,"")</f>
        <v>33</v>
      </c>
      <c r="E111" s="195">
        <v>3037</v>
      </c>
      <c r="F111" s="196">
        <v>60.023219814241493</v>
      </c>
    </row>
    <row r="112" spans="1:6" ht="24.95" customHeight="1" x14ac:dyDescent="0.2">
      <c r="A112" s="408"/>
      <c r="B112" s="194" t="s">
        <v>4112</v>
      </c>
      <c r="C112" s="179">
        <v>58</v>
      </c>
      <c r="D112" s="179">
        <f>COUNTIF(NORDESTE!A:A, "Santo Domingo")-COUNTIFS(NORDESTE!A:A,"Santo Domingo",NORDESTE!C:C,"")</f>
        <v>20</v>
      </c>
      <c r="E112" s="195">
        <v>1167</v>
      </c>
      <c r="F112" s="196">
        <v>36.53</v>
      </c>
    </row>
    <row r="113" spans="1:6" ht="24.95" customHeight="1" x14ac:dyDescent="0.2">
      <c r="A113" s="408"/>
      <c r="B113" s="194" t="s">
        <v>4145</v>
      </c>
      <c r="C113" s="179">
        <v>29</v>
      </c>
      <c r="D113" s="179">
        <f>COUNTIF(NORDESTE!A:A, "Segovia")-COUNTIFS(NORDESTE!A:A,"Segovia",NORDESTE!C:C,"")</f>
        <v>12</v>
      </c>
      <c r="E113" s="195">
        <v>877</v>
      </c>
      <c r="F113" s="196">
        <v>42.73</v>
      </c>
    </row>
    <row r="114" spans="1:6" ht="24.95" customHeight="1" x14ac:dyDescent="0.2">
      <c r="A114" s="408"/>
      <c r="B114" s="194" t="s">
        <v>4169</v>
      </c>
      <c r="C114" s="179">
        <v>24</v>
      </c>
      <c r="D114" s="179">
        <f>COUNTIF(NORDESTE!A:A, "Vegachí")-COUNTIFS(NORDESTE!A:A,"Vegachí",NORDESTE!C:C,"")</f>
        <v>6</v>
      </c>
      <c r="E114" s="195">
        <v>594</v>
      </c>
      <c r="F114" s="196">
        <v>56.41</v>
      </c>
    </row>
    <row r="115" spans="1:6" ht="24.95" customHeight="1" x14ac:dyDescent="0.2">
      <c r="A115" s="408"/>
      <c r="B115" s="194" t="s">
        <v>4181</v>
      </c>
      <c r="C115" s="179">
        <v>27</v>
      </c>
      <c r="D115" s="179">
        <f>COUNTIF(NORDESTE!A:A, "Yalí")-COUNTIFS(NORDESTE!A:A,"Yalí",NORDESTE!C:C,"")</f>
        <v>9</v>
      </c>
      <c r="E115" s="195">
        <v>683</v>
      </c>
      <c r="F115" s="196">
        <v>50</v>
      </c>
    </row>
    <row r="116" spans="1:6" ht="24.95" customHeight="1" x14ac:dyDescent="0.2">
      <c r="A116" s="408"/>
      <c r="B116" s="194" t="s">
        <v>4197</v>
      </c>
      <c r="C116" s="179">
        <v>73</v>
      </c>
      <c r="D116" s="179">
        <f>COUNTIF(NORDESTE!A:A, "Yolombó")-COUNTIFS(NORDESTE!A:A,"Yolombó",NORDESTE!C:C,"")</f>
        <v>16</v>
      </c>
      <c r="E116" s="195">
        <v>1711</v>
      </c>
      <c r="F116" s="196">
        <v>32.47</v>
      </c>
    </row>
    <row r="117" spans="1:6" ht="24.95" customHeight="1" x14ac:dyDescent="0.2">
      <c r="A117" s="409"/>
      <c r="B117" s="197" t="s">
        <v>4232</v>
      </c>
      <c r="C117" s="189">
        <f>SUM(C107:C116)</f>
        <v>464</v>
      </c>
      <c r="D117" s="189">
        <f>SUM(D107:D116)</f>
        <v>116</v>
      </c>
      <c r="E117" s="198">
        <f>SUM(E107:E116)</f>
        <v>11505</v>
      </c>
      <c r="F117" s="199">
        <v>37.270000000000003</v>
      </c>
    </row>
    <row r="118" spans="1:6" ht="24.95" customHeight="1" x14ac:dyDescent="0.2">
      <c r="A118" s="408" t="s">
        <v>4247</v>
      </c>
      <c r="B118" s="194" t="s">
        <v>2982</v>
      </c>
      <c r="C118" s="179">
        <v>64</v>
      </c>
      <c r="D118" s="179">
        <f>COUNTIF(ORIENTE!A:A, "Abejorral")-COUNTIFS(ORIENTE!A:A,"Abejorral",ORIENTE!C:C,"")</f>
        <v>44</v>
      </c>
      <c r="E118" s="195">
        <v>2153</v>
      </c>
      <c r="F118" s="196">
        <v>53.77</v>
      </c>
    </row>
    <row r="119" spans="1:6" ht="24.95" customHeight="1" x14ac:dyDescent="0.2">
      <c r="A119" s="408"/>
      <c r="B119" s="194" t="s">
        <v>3058</v>
      </c>
      <c r="C119" s="179">
        <v>14</v>
      </c>
      <c r="D119" s="179">
        <f>COUNTIF(ORIENTE!A:A, "Alejandría")-COUNTIFS(ORIENTE!A:A,"Alejandría",ORIENTE!C:C,"")</f>
        <v>11</v>
      </c>
      <c r="E119" s="195">
        <v>367</v>
      </c>
      <c r="F119" s="196">
        <v>51.142355008787341</v>
      </c>
    </row>
    <row r="120" spans="1:6" ht="24.95" customHeight="1" x14ac:dyDescent="0.2">
      <c r="A120" s="408"/>
      <c r="B120" s="194" t="s">
        <v>3078</v>
      </c>
      <c r="C120" s="179">
        <v>48</v>
      </c>
      <c r="D120" s="179">
        <f>COUNTIF(ORIENTE!A:A, "Argelia de María")-COUNTIFS(ORIENTE!A:A,"Argelia de María",ORIENTE!C:C,"")</f>
        <v>20</v>
      </c>
      <c r="E120" s="195">
        <v>581</v>
      </c>
      <c r="F120" s="196">
        <v>48.22</v>
      </c>
    </row>
    <row r="121" spans="1:6" ht="24.95" customHeight="1" x14ac:dyDescent="0.2">
      <c r="A121" s="408"/>
      <c r="B121" s="194" t="s">
        <v>3171</v>
      </c>
      <c r="C121" s="179">
        <v>78</v>
      </c>
      <c r="D121" s="179">
        <f>COUNTIF(ORIENTE!A:A, "Cocorná")-COUNTIFS(ORIENTE!A:A,"Cocorná",ORIENTE!C:C,"")</f>
        <v>23</v>
      </c>
      <c r="E121" s="195">
        <v>1234</v>
      </c>
      <c r="F121" s="196">
        <v>45.74</v>
      </c>
    </row>
    <row r="122" spans="1:6" ht="24.95" customHeight="1" x14ac:dyDescent="0.2">
      <c r="A122" s="408"/>
      <c r="B122" s="194" t="s">
        <v>3211</v>
      </c>
      <c r="C122" s="179">
        <v>24</v>
      </c>
      <c r="D122" s="179">
        <f>COUNTIF(ORIENTE!A:A, "Concepción")-COUNTIFS(ORIENTE!A:A,"Concepción",ORIENTE!C:C,"")</f>
        <v>3</v>
      </c>
      <c r="E122" s="195">
        <v>94.64150943396227</v>
      </c>
      <c r="F122" s="196">
        <v>10.377358490566039</v>
      </c>
    </row>
    <row r="123" spans="1:6" ht="24.95" customHeight="1" x14ac:dyDescent="0.2">
      <c r="A123" s="408"/>
      <c r="B123" s="194" t="s">
        <v>4248</v>
      </c>
      <c r="C123" s="179">
        <v>36</v>
      </c>
      <c r="D123" s="179">
        <f>COUNTIF(ORIENTE!A:A, "Carmen De Viboral")-COUNTIFS(ORIENTE!A:A,"Carmen De Viboral",ORIENTE!C:C,"")</f>
        <v>34</v>
      </c>
      <c r="E123" s="195">
        <v>6485</v>
      </c>
      <c r="F123" s="196">
        <v>84.81</v>
      </c>
    </row>
    <row r="124" spans="1:6" ht="24.95" customHeight="1" x14ac:dyDescent="0.2">
      <c r="A124" s="408"/>
      <c r="B124" s="194" t="s">
        <v>3212</v>
      </c>
      <c r="C124" s="179">
        <v>23</v>
      </c>
      <c r="D124" s="179">
        <f>COUNTIF(ORIENTE!A:A, "El Peñol")-COUNTIFS(ORIENTE!A:A,"El Peñol",ORIENTE!C:C,"")</f>
        <v>29</v>
      </c>
      <c r="E124" s="195">
        <v>2703</v>
      </c>
      <c r="F124" s="196">
        <v>82.49</v>
      </c>
    </row>
    <row r="125" spans="1:6" ht="24.95" customHeight="1" x14ac:dyDescent="0.2">
      <c r="A125" s="408"/>
      <c r="B125" s="194" t="s">
        <v>3263</v>
      </c>
      <c r="C125" s="179">
        <v>20</v>
      </c>
      <c r="D125" s="179">
        <f>COUNTIF(ORIENTE!A:A, "El Retiro")-COUNTIFS(ORIENTE!A:A,"El Retiro",ORIENTE!C:C,"")</f>
        <v>21</v>
      </c>
      <c r="E125" s="195">
        <v>2634</v>
      </c>
      <c r="F125" s="196">
        <v>73</v>
      </c>
    </row>
    <row r="126" spans="1:6" ht="24.95" customHeight="1" x14ac:dyDescent="0.2">
      <c r="A126" s="408"/>
      <c r="B126" s="194" t="s">
        <v>3304</v>
      </c>
      <c r="C126" s="179">
        <v>33</v>
      </c>
      <c r="D126" s="179">
        <f>COUNTIF(ORIENTE!A:A, "El Santuario")-COUNTIFS(ORIENTE!A:A,"El Santuario",ORIENTE!C:C,"")</f>
        <v>35</v>
      </c>
      <c r="E126" s="195">
        <v>2422</v>
      </c>
      <c r="F126" s="196">
        <v>82.27</v>
      </c>
    </row>
    <row r="127" spans="1:6" ht="24.95" customHeight="1" x14ac:dyDescent="0.2">
      <c r="A127" s="408"/>
      <c r="B127" s="194" t="s">
        <v>3363</v>
      </c>
      <c r="C127" s="179">
        <v>36</v>
      </c>
      <c r="D127" s="179">
        <f>COUNTIF(ORIENTE!A:A, "Granada")-COUNTIFS(ORIENTE!A:A,"Granada",ORIENTE!C:C,"")</f>
        <v>27</v>
      </c>
      <c r="E127" s="195">
        <v>1181</v>
      </c>
      <c r="F127" s="196">
        <v>78.569999999999993</v>
      </c>
    </row>
    <row r="128" spans="1:6" ht="24.95" customHeight="1" x14ac:dyDescent="0.2">
      <c r="A128" s="408"/>
      <c r="B128" s="194" t="s">
        <v>3401</v>
      </c>
      <c r="C128" s="179">
        <v>37</v>
      </c>
      <c r="D128" s="179">
        <f>COUNTIF(ORIENTE!A:A, "Guarne")-COUNTIFS(ORIENTE!A:A,"Guarne",ORIENTE!C:C,"")</f>
        <v>62</v>
      </c>
      <c r="E128" s="195">
        <v>9656</v>
      </c>
      <c r="F128" s="196">
        <v>82.37</v>
      </c>
    </row>
    <row r="129" spans="1:6" ht="24.95" customHeight="1" x14ac:dyDescent="0.2">
      <c r="A129" s="408"/>
      <c r="B129" s="194" t="s">
        <v>3492</v>
      </c>
      <c r="C129" s="179">
        <v>8</v>
      </c>
      <c r="D129" s="179">
        <f>COUNTIF(ORIENTE!A:A, "Guatapé")-COUNTIFS(ORIENTE!A:A,"Guatapé",ORIENTE!C:C,"")</f>
        <v>6</v>
      </c>
      <c r="E129" s="195">
        <v>969</v>
      </c>
      <c r="F129" s="196">
        <v>90.72</v>
      </c>
    </row>
    <row r="130" spans="1:6" ht="24.95" customHeight="1" x14ac:dyDescent="0.2">
      <c r="A130" s="408"/>
      <c r="B130" s="194" t="s">
        <v>3501</v>
      </c>
      <c r="C130" s="179">
        <v>17</v>
      </c>
      <c r="D130" s="179">
        <f>COUNTIF(ORIENTE!A:A, "La Ceja del Tambo")-COUNTIFS(ORIENTE!A:A,"La Ceja del Tambo",ORIENTE!C:C,"")</f>
        <v>15</v>
      </c>
      <c r="E130" s="195">
        <v>1554</v>
      </c>
      <c r="F130" s="196">
        <v>59.05</v>
      </c>
    </row>
    <row r="131" spans="1:6" ht="24.95" customHeight="1" x14ac:dyDescent="0.2">
      <c r="A131" s="408"/>
      <c r="B131" s="194" t="s">
        <v>3525</v>
      </c>
      <c r="C131" s="179">
        <v>26</v>
      </c>
      <c r="D131" s="179">
        <f>COUNTIF(ORIENTE!A:A, "La Unión")-COUNTIFS(ORIENTE!A:A,"LLa Unión",ORIENTE!C:C,"")</f>
        <v>18</v>
      </c>
      <c r="E131" s="195">
        <v>1842</v>
      </c>
      <c r="F131" s="196">
        <v>75.12</v>
      </c>
    </row>
    <row r="132" spans="1:6" ht="24.95" customHeight="1" x14ac:dyDescent="0.2">
      <c r="A132" s="408"/>
      <c r="B132" s="194" t="s">
        <v>3555</v>
      </c>
      <c r="C132" s="179">
        <v>34</v>
      </c>
      <c r="D132" s="179">
        <f>COUNTIF(ORIENTE!A:A, "Marinilla")-COUNTIFS(ORIENTE!A:A,"Marinilla",ORIENTE!C:C,"")</f>
        <v>38</v>
      </c>
      <c r="E132" s="195">
        <v>5647</v>
      </c>
      <c r="F132" s="196">
        <v>95.84</v>
      </c>
    </row>
    <row r="133" spans="1:6" ht="24.95" customHeight="1" x14ac:dyDescent="0.2">
      <c r="A133" s="408"/>
      <c r="B133" s="194" t="s">
        <v>3615</v>
      </c>
      <c r="C133" s="179">
        <v>49</v>
      </c>
      <c r="D133" s="179">
        <f>COUNTIF(ORIENTE!A:A, "Nariño")-COUNTIFS(ORIENTE!A:A,"Nariño",ORIENTE!C:C,"")</f>
        <v>12</v>
      </c>
      <c r="E133" s="195">
        <v>571</v>
      </c>
      <c r="F133" s="196">
        <v>27.44</v>
      </c>
    </row>
    <row r="134" spans="1:6" ht="24.95" customHeight="1" x14ac:dyDescent="0.2">
      <c r="A134" s="408"/>
      <c r="B134" s="194" t="s">
        <v>3634</v>
      </c>
      <c r="C134" s="179">
        <v>36</v>
      </c>
      <c r="D134" s="179">
        <f>COUNTIF(ORIENTE!A:A, "Rionegro")-COUNTIFS(ORIENTE!A:A,"Rionegro",ORIENTE!C:C,"")</f>
        <v>24</v>
      </c>
      <c r="E134" s="195">
        <v>16509</v>
      </c>
      <c r="F134" s="196">
        <v>97.27</v>
      </c>
    </row>
    <row r="135" spans="1:6" ht="24.95" customHeight="1" x14ac:dyDescent="0.2">
      <c r="A135" s="408"/>
      <c r="B135" s="194" t="s">
        <v>3677</v>
      </c>
      <c r="C135" s="179">
        <v>78</v>
      </c>
      <c r="D135" s="179">
        <f>COUNTIF(ORIENTE!A:A, "San Carlos")-COUNTIFS(ORIENTE!A:A,"San Carlos",ORIENTE!C:C,"")</f>
        <v>28</v>
      </c>
      <c r="E135" s="195">
        <v>2705</v>
      </c>
      <c r="F135" s="196">
        <v>86.43</v>
      </c>
    </row>
    <row r="136" spans="1:6" ht="24.95" customHeight="1" x14ac:dyDescent="0.2">
      <c r="A136" s="408"/>
      <c r="B136" s="194" t="s">
        <v>3726</v>
      </c>
      <c r="C136" s="179">
        <v>42</v>
      </c>
      <c r="D136" s="179">
        <f>COUNTIF(ORIENTE!A:A, "San Francisco")-COUNTIFS(ORIENTE!A:A,"San Francisco",ORIENTE!C:C,"")</f>
        <v>8</v>
      </c>
      <c r="E136" s="195">
        <v>423</v>
      </c>
      <c r="F136" s="196">
        <v>43.68</v>
      </c>
    </row>
    <row r="137" spans="1:6" ht="24.95" customHeight="1" x14ac:dyDescent="0.2">
      <c r="A137" s="408"/>
      <c r="B137" s="194" t="s">
        <v>3743</v>
      </c>
      <c r="C137" s="179">
        <v>47</v>
      </c>
      <c r="D137" s="179">
        <f>COUNTIF(ORIENTE!A:A, "San Luis")-COUNTIFS(ORIENTE!A:A,"San Luis",ORIENTE!C:C,"")</f>
        <v>8</v>
      </c>
      <c r="E137" s="195">
        <v>904</v>
      </c>
      <c r="F137" s="196">
        <v>55.53</v>
      </c>
    </row>
    <row r="138" spans="1:6" ht="24.95" customHeight="1" x14ac:dyDescent="0.2">
      <c r="A138" s="408"/>
      <c r="B138" s="194" t="s">
        <v>2898</v>
      </c>
      <c r="C138" s="179">
        <v>56</v>
      </c>
      <c r="D138" s="179">
        <f>COUNTIF(ORIENTE!A:A, "San Rafael")-COUNTIFS(ORIENTE!A:A,"San Rafael",ORIENTE!C:C,"")</f>
        <v>17</v>
      </c>
      <c r="E138" s="195">
        <v>580</v>
      </c>
      <c r="F138" s="196">
        <v>23.67</v>
      </c>
    </row>
    <row r="139" spans="1:6" ht="24.95" customHeight="1" x14ac:dyDescent="0.2">
      <c r="A139" s="408"/>
      <c r="B139" s="194" t="s">
        <v>3788</v>
      </c>
      <c r="C139" s="179">
        <v>40</v>
      </c>
      <c r="D139" s="179">
        <f>COUNTIF(ORIENTE!A:A, "San Vicente Ferrer")-COUNTIFS(ORIENTE!A:A,"San Vicente Ferrer",ORIENTE!C:C,"")</f>
        <v>56</v>
      </c>
      <c r="E139" s="195">
        <v>4151</v>
      </c>
      <c r="F139" s="196">
        <v>80.8</v>
      </c>
    </row>
    <row r="140" spans="1:6" ht="24.95" customHeight="1" x14ac:dyDescent="0.2">
      <c r="A140" s="408"/>
      <c r="B140" s="194" t="s">
        <v>3901</v>
      </c>
      <c r="C140" s="179">
        <v>101</v>
      </c>
      <c r="D140" s="179">
        <f>COUNTIF(ORIENTE!A:A, "Sonsón")-COUNTIFS(ORIENTE!A:A,"Sonsón",ORIENTE!C:C,"")</f>
        <v>24</v>
      </c>
      <c r="E140" s="195">
        <v>2826</v>
      </c>
      <c r="F140" s="196">
        <v>49.25</v>
      </c>
    </row>
    <row r="141" spans="1:6" ht="24.95" customHeight="1" x14ac:dyDescent="0.2">
      <c r="A141" s="409"/>
      <c r="B141" s="197" t="s">
        <v>4232</v>
      </c>
      <c r="C141" s="189">
        <f>SUM(C118:C140)</f>
        <v>947</v>
      </c>
      <c r="D141" s="189">
        <f>SUM(D118:D140)</f>
        <v>563</v>
      </c>
      <c r="E141" s="198">
        <f>SUM(E118:E140)</f>
        <v>68191.641509433961</v>
      </c>
      <c r="F141" s="199">
        <v>75.44</v>
      </c>
    </row>
    <row r="142" spans="1:6" ht="27.75" customHeight="1" x14ac:dyDescent="0.2">
      <c r="A142" s="408" t="s">
        <v>4249</v>
      </c>
      <c r="B142" s="408"/>
      <c r="C142" s="189">
        <f>SUM(C18,C30,C48,C68,C92,C99,C106,C117,C141)</f>
        <v>4662</v>
      </c>
      <c r="D142" s="189">
        <f>SUM(D18,D30,D48,D68,D92,D99,D106,D117,D141)</f>
        <v>2273</v>
      </c>
      <c r="E142" s="198">
        <f>SUM(E141,E117,E106,E99,E92,E68,E48,E30,E18)</f>
        <v>363117.64150943398</v>
      </c>
      <c r="F142" s="199">
        <v>69.33</v>
      </c>
    </row>
  </sheetData>
  <customSheetViews>
    <customSheetView guid="{75DD7674-E7DE-4BB1-A36D-76AA33452CB3}" scale="60" topLeftCell="A23">
      <selection activeCell="I113" sqref="I113"/>
      <pageMargins left="0" right="0" top="0" bottom="0" header="0" footer="0"/>
      <pageSetup orientation="portrait" horizontalDpi="4294967295" verticalDpi="4294967295" r:id="rId1"/>
    </customSheetView>
    <customSheetView guid="{AEDE1BDB-8710-4CDA-8488-31F49D423ACE}" scale="60" topLeftCell="A43">
      <selection activeCell="L75" sqref="L75"/>
      <pageMargins left="0" right="0" top="0" bottom="0" header="0" footer="0"/>
      <pageSetup orientation="portrait" horizontalDpi="4294967295" verticalDpi="4294967295" r:id="rId2"/>
    </customSheetView>
    <customSheetView guid="{FCC3B493-4306-43B2-9C73-76324485DD47}" scale="60" topLeftCell="A115">
      <selection activeCell="G133" sqref="G133"/>
      <pageMargins left="0" right="0" top="0" bottom="0" header="0" footer="0"/>
      <pageSetup orientation="portrait" horizontalDpi="4294967295" verticalDpi="4294967295" r:id="rId3"/>
    </customSheetView>
    <customSheetView guid="{45C8AF51-29EC-46A5-AB7F-1F0634E55D82}" scale="55" topLeftCell="A4">
      <pane xSplit="1" ySplit="2" topLeftCell="B127" activePane="bottomRight" state="frozen"/>
      <selection pane="bottomRight" activeCell="D140" sqref="D140"/>
      <pageMargins left="0" right="0" top="0" bottom="0" header="0" footer="0"/>
      <pageSetup orientation="portrait" horizontalDpi="4294967295" verticalDpi="4294967295" r:id="rId4"/>
    </customSheetView>
  </customSheetViews>
  <mergeCells count="11">
    <mergeCell ref="A93:A99"/>
    <mergeCell ref="A142:B142"/>
    <mergeCell ref="A100:A106"/>
    <mergeCell ref="A107:A117"/>
    <mergeCell ref="A118:A141"/>
    <mergeCell ref="B5:D5"/>
    <mergeCell ref="A31:A48"/>
    <mergeCell ref="A49:A68"/>
    <mergeCell ref="A69:A92"/>
    <mergeCell ref="A8:A18"/>
    <mergeCell ref="A19:A30"/>
  </mergeCells>
  <pageMargins left="0.7" right="0.7" top="0.75" bottom="0.75" header="0.3" footer="0.3"/>
  <pageSetup orientation="portrait" horizontalDpi="4294967295" verticalDpi="4294967295" r:id="rId5"/>
  <drawing r:id="rId6"/>
  <legacyDrawing r:id="rId7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0"/>
  <dimension ref="A1:AK209"/>
  <sheetViews>
    <sheetView showGridLines="0" tabSelected="1" topLeftCell="A184" zoomScale="61" zoomScaleNormal="61" workbookViewId="0">
      <selection activeCell="A9" sqref="A9"/>
    </sheetView>
  </sheetViews>
  <sheetFormatPr baseColWidth="10" defaultColWidth="11.42578125" defaultRowHeight="12.75" x14ac:dyDescent="0.2"/>
  <cols>
    <col min="1" max="1" width="43.28515625" customWidth="1"/>
    <col min="2" max="2" width="14.28515625" style="12" customWidth="1"/>
    <col min="3" max="3" width="11.7109375" customWidth="1"/>
    <col min="4" max="4" width="11.7109375" style="12" customWidth="1"/>
    <col min="5" max="5" width="11.7109375" customWidth="1"/>
    <col min="6" max="6" width="11.7109375" style="12" customWidth="1"/>
    <col min="7" max="7" width="11.7109375" customWidth="1"/>
    <col min="8" max="8" width="11.7109375" style="12" customWidth="1"/>
    <col min="9" max="9" width="11.7109375" customWidth="1"/>
    <col min="10" max="10" width="11.7109375" style="12" customWidth="1"/>
    <col min="11" max="11" width="11.7109375" customWidth="1"/>
    <col min="12" max="12" width="11.7109375" style="12" customWidth="1"/>
    <col min="13" max="13" width="11.7109375" customWidth="1"/>
    <col min="14" max="14" width="11.7109375" style="12" customWidth="1"/>
    <col min="15" max="15" width="11.7109375" customWidth="1"/>
  </cols>
  <sheetData>
    <row r="1" spans="1:37" ht="18" x14ac:dyDescent="0.25">
      <c r="C1" s="407" t="s">
        <v>0</v>
      </c>
      <c r="D1" s="407"/>
      <c r="E1" s="407"/>
      <c r="F1" s="407"/>
      <c r="G1" s="407"/>
      <c r="H1" s="407"/>
      <c r="I1" s="407"/>
      <c r="J1" s="407"/>
      <c r="K1" s="407"/>
      <c r="L1" s="407"/>
      <c r="M1" s="407"/>
      <c r="N1" s="407"/>
      <c r="O1" s="407"/>
    </row>
    <row r="2" spans="1:37" ht="18" x14ac:dyDescent="0.2">
      <c r="C2" s="324" t="s">
        <v>2</v>
      </c>
      <c r="D2" s="324"/>
      <c r="E2" s="324"/>
      <c r="F2" s="324"/>
      <c r="G2" s="324"/>
      <c r="H2" s="324"/>
      <c r="I2" s="324"/>
      <c r="J2" s="324"/>
      <c r="K2" s="324"/>
      <c r="L2" s="324"/>
      <c r="M2" s="324"/>
      <c r="N2" s="324"/>
      <c r="O2" s="324"/>
    </row>
    <row r="3" spans="1:37" ht="20.25" customHeight="1" x14ac:dyDescent="0.2">
      <c r="C3" s="339" t="s">
        <v>4226</v>
      </c>
      <c r="D3" s="339"/>
      <c r="E3" s="339"/>
      <c r="F3" s="339"/>
      <c r="G3" s="339"/>
      <c r="H3" s="339"/>
      <c r="I3" s="339"/>
      <c r="J3" s="339"/>
      <c r="K3" s="339"/>
      <c r="L3" s="339"/>
      <c r="M3" s="339"/>
      <c r="N3" s="339"/>
      <c r="O3" s="339"/>
    </row>
    <row r="4" spans="1:37" ht="24.75" customHeight="1" x14ac:dyDescent="0.2">
      <c r="A4" s="27"/>
      <c r="B4" s="28"/>
      <c r="C4" s="339" t="s">
        <v>4227</v>
      </c>
      <c r="D4" s="339"/>
      <c r="E4" s="339"/>
      <c r="F4" s="339"/>
      <c r="G4" s="339"/>
      <c r="H4" s="339"/>
      <c r="I4" s="339"/>
      <c r="J4" s="339"/>
      <c r="K4" s="339"/>
      <c r="L4" s="339"/>
      <c r="M4" s="339"/>
      <c r="N4" s="339"/>
      <c r="O4" s="339"/>
    </row>
    <row r="5" spans="1:37" ht="32.25" customHeight="1" x14ac:dyDescent="0.2">
      <c r="A5" s="27"/>
      <c r="B5" s="28"/>
      <c r="C5" s="324" t="s">
        <v>4313</v>
      </c>
      <c r="D5" s="324"/>
      <c r="E5" s="324"/>
      <c r="F5" s="324"/>
      <c r="G5" s="324"/>
      <c r="H5" s="324"/>
      <c r="I5" s="324"/>
      <c r="J5" s="324"/>
      <c r="K5" s="324"/>
      <c r="L5" s="324"/>
      <c r="M5" s="324"/>
      <c r="N5" s="324"/>
      <c r="O5" s="324"/>
    </row>
    <row r="6" spans="1:37" ht="4.5" customHeight="1" x14ac:dyDescent="0.2">
      <c r="A6" s="27"/>
      <c r="B6" s="288"/>
      <c r="C6" s="288"/>
      <c r="D6" s="288"/>
      <c r="E6" s="288"/>
      <c r="F6" s="288"/>
      <c r="G6" s="288"/>
      <c r="H6" s="288"/>
      <c r="I6" s="288"/>
      <c r="J6" s="288"/>
      <c r="K6" s="288"/>
      <c r="L6" s="288"/>
      <c r="M6" s="288"/>
      <c r="N6" s="288"/>
      <c r="O6" s="288"/>
    </row>
    <row r="7" spans="1:37" ht="27" customHeight="1" x14ac:dyDescent="0.2">
      <c r="A7" s="410" t="s">
        <v>4312</v>
      </c>
      <c r="B7" s="410"/>
      <c r="C7" s="410"/>
      <c r="D7" s="410"/>
      <c r="E7" s="410"/>
      <c r="F7" s="410"/>
      <c r="G7" s="410"/>
      <c r="H7" s="410"/>
      <c r="I7" s="410"/>
      <c r="J7" s="410"/>
      <c r="K7" s="410"/>
      <c r="L7" s="410"/>
      <c r="M7" s="410"/>
      <c r="N7" s="410"/>
      <c r="O7" s="410"/>
    </row>
    <row r="8" spans="1:37" ht="114.75" customHeight="1" x14ac:dyDescent="0.2">
      <c r="A8" s="202" t="s">
        <v>4250</v>
      </c>
      <c r="B8" s="203" t="s">
        <v>4251</v>
      </c>
      <c r="C8" s="202" t="s">
        <v>4252</v>
      </c>
      <c r="D8" s="204" t="s">
        <v>4253</v>
      </c>
      <c r="E8" s="202" t="s">
        <v>4252</v>
      </c>
      <c r="F8" s="205" t="s">
        <v>40</v>
      </c>
      <c r="G8" s="202" t="s">
        <v>4252</v>
      </c>
      <c r="H8" s="206" t="s">
        <v>4254</v>
      </c>
      <c r="I8" s="202" t="s">
        <v>4252</v>
      </c>
      <c r="J8" s="207" t="s">
        <v>4255</v>
      </c>
      <c r="K8" s="202" t="s">
        <v>4252</v>
      </c>
      <c r="L8" s="208" t="s">
        <v>607</v>
      </c>
      <c r="M8" s="202" t="s">
        <v>4252</v>
      </c>
      <c r="N8" s="203" t="s">
        <v>413</v>
      </c>
      <c r="O8" s="202" t="s">
        <v>4252</v>
      </c>
      <c r="AK8" s="108"/>
    </row>
    <row r="9" spans="1:37" ht="20.85" customHeight="1" x14ac:dyDescent="0.2">
      <c r="A9" s="209" t="s">
        <v>4256</v>
      </c>
      <c r="B9" s="189">
        <f>'CONSOLIDADO-ACUEDUCTOSRURALES1'!D18</f>
        <v>190</v>
      </c>
      <c r="C9" s="210">
        <f t="shared" ref="C9:C17" si="0">(B9/$B$18)*100</f>
        <v>8.358996920369556</v>
      </c>
      <c r="D9" s="189">
        <f>COUNTIF('VALLE DE ABURRA'!S:S,"SIN RIESGO")</f>
        <v>51</v>
      </c>
      <c r="E9" s="210">
        <f>(D9/$B$9)*100</f>
        <v>26.842105263157894</v>
      </c>
      <c r="F9" s="189">
        <f>COUNTIF('VALLE DE ABURRA'!S:S,"BAJO")</f>
        <v>28</v>
      </c>
      <c r="G9" s="210">
        <f>(F9/$B$9)*100</f>
        <v>14.736842105263156</v>
      </c>
      <c r="H9" s="189">
        <f>COUNTIF('VALLE DE ABURRA'!S:S,"MEDIO")</f>
        <v>37</v>
      </c>
      <c r="I9" s="210">
        <f>(H9/$B$9)*100</f>
        <v>19.473684210526315</v>
      </c>
      <c r="J9" s="189">
        <f>COUNTIF('VALLE DE ABURRA'!S:S,"ALTO")</f>
        <v>40</v>
      </c>
      <c r="K9" s="210">
        <f>(J9/$B$9)*100</f>
        <v>21.052631578947366</v>
      </c>
      <c r="L9" s="189">
        <f>COUNTIF('VALLE DE ABURRA'!S:S,"INVIABLE SANITARIAMENTE")</f>
        <v>34</v>
      </c>
      <c r="M9" s="210">
        <f>(L9/$B$9)*100</f>
        <v>17.894736842105264</v>
      </c>
      <c r="N9" s="189">
        <f>B9-(D9+F9+H9+J9+L9)</f>
        <v>0</v>
      </c>
      <c r="O9" s="210">
        <f>(N9/$B$9)*100</f>
        <v>0</v>
      </c>
    </row>
    <row r="10" spans="1:37" ht="20.85" customHeight="1" x14ac:dyDescent="0.2">
      <c r="A10" s="190" t="s">
        <v>4257</v>
      </c>
      <c r="B10" s="189">
        <f>'CONSOLIDADO-ACUEDUCTOSRURALES1'!D30</f>
        <v>87</v>
      </c>
      <c r="C10" s="210">
        <f t="shared" si="0"/>
        <v>3.827540695116586</v>
      </c>
      <c r="D10" s="189">
        <f>COUNTIF('URABA '!S:S,"SIN RIESGO")</f>
        <v>9</v>
      </c>
      <c r="E10" s="210">
        <f>(D10/$B$10)*100</f>
        <v>10.344827586206897</v>
      </c>
      <c r="F10" s="189">
        <f>COUNTIF('URABA '!S:S,"BAJO")</f>
        <v>2</v>
      </c>
      <c r="G10" s="210">
        <f>(F10/$B$10)*100</f>
        <v>2.2988505747126435</v>
      </c>
      <c r="H10" s="189">
        <f>COUNTIF('URABA '!S:S,"MEDIO")</f>
        <v>4</v>
      </c>
      <c r="I10" s="210">
        <f>(H10/$B$10)*100</f>
        <v>4.5977011494252871</v>
      </c>
      <c r="J10" s="189">
        <f>COUNTIF('URABA '!S:S,"ALTO")</f>
        <v>28</v>
      </c>
      <c r="K10" s="210">
        <f>(J10/$B$10)*100</f>
        <v>32.183908045977013</v>
      </c>
      <c r="L10" s="189">
        <f>COUNTIF('URABA '!S:S,"INVIABLE SANITARIAMENTE")</f>
        <v>44</v>
      </c>
      <c r="M10" s="210">
        <f>(L10/$B$10)*100</f>
        <v>50.574712643678168</v>
      </c>
      <c r="N10" s="189">
        <f>B10-(D10+F10+H10+J10+L10)</f>
        <v>0</v>
      </c>
      <c r="O10" s="210">
        <f>(N10/$B$10)*100</f>
        <v>0</v>
      </c>
    </row>
    <row r="11" spans="1:37" ht="20.85" customHeight="1" x14ac:dyDescent="0.2">
      <c r="A11" s="190" t="s">
        <v>4258</v>
      </c>
      <c r="B11" s="189">
        <f>'CONSOLIDADO-ACUEDUCTOSRURALES1'!D48</f>
        <v>245</v>
      </c>
      <c r="C11" s="210">
        <f t="shared" si="0"/>
        <v>10.778706555213374</v>
      </c>
      <c r="D11" s="189">
        <f>+COUNTIFS('NORTE '!S11:S254,"Sin Riesgo")</f>
        <v>27</v>
      </c>
      <c r="E11" s="210">
        <f>(D11/$B$11)*100</f>
        <v>11.020408163265307</v>
      </c>
      <c r="F11" s="189">
        <f>+COUNTIFS('NORTE '!S11:S254,"Bajo")</f>
        <v>10</v>
      </c>
      <c r="G11" s="210">
        <f>(F11/$B$11)*100</f>
        <v>4.0816326530612246</v>
      </c>
      <c r="H11" s="189">
        <f>+COUNTIFS('NORTE '!S11:S254,"Medio")</f>
        <v>23</v>
      </c>
      <c r="I11" s="210">
        <f>(H11/$B$11)*100</f>
        <v>9.387755102040817</v>
      </c>
      <c r="J11" s="189">
        <f>+COUNTIFS('NORTE '!S11:S254,"Alto")</f>
        <v>64</v>
      </c>
      <c r="K11" s="210">
        <f>(J11/$B$11)*100</f>
        <v>26.122448979591837</v>
      </c>
      <c r="L11" s="189">
        <f>+COUNTIFS('NORTE '!S11:S254,"Inviable Sanitariamente")</f>
        <v>120</v>
      </c>
      <c r="M11" s="210">
        <f>(L11/$B$11)*100</f>
        <v>48.979591836734691</v>
      </c>
      <c r="N11" s="189">
        <f>B11-(D11+F11+H11+J11+L11)</f>
        <v>1</v>
      </c>
      <c r="O11" s="210">
        <f>(N11/$B$11)*100</f>
        <v>0.40816326530612246</v>
      </c>
    </row>
    <row r="12" spans="1:37" s="13" customFormat="1" ht="20.85" customHeight="1" x14ac:dyDescent="0.2">
      <c r="A12" s="211" t="s">
        <v>4259</v>
      </c>
      <c r="B12" s="212">
        <f>'CONSOLIDADO-ACUEDUCTOSRURALES1'!D68</f>
        <v>460</v>
      </c>
      <c r="C12" s="213">
        <f t="shared" si="0"/>
        <v>20.237571491421029</v>
      </c>
      <c r="D12" s="212">
        <f>+COUNTIFS('OCCIDENTE '!S11:S470,"SIN RIESGO")</f>
        <v>28</v>
      </c>
      <c r="E12" s="213">
        <f>(D12/$B$12)*100</f>
        <v>6.0869565217391308</v>
      </c>
      <c r="F12" s="212">
        <f>+COUNTIFS('OCCIDENTE '!S11:S470,"Bajo")</f>
        <v>1</v>
      </c>
      <c r="G12" s="213">
        <f>(F12/$B$12)*100</f>
        <v>0.21739130434782608</v>
      </c>
      <c r="H12" s="212">
        <f>+COUNTIFS('OCCIDENTE '!S11:S470,"Medio")</f>
        <v>15</v>
      </c>
      <c r="I12" s="213">
        <f>(H12/$B$12)*100</f>
        <v>3.2608695652173911</v>
      </c>
      <c r="J12" s="212">
        <f>+COUNTIFS('OCCIDENTE '!S11:S470,"Alto")</f>
        <v>38</v>
      </c>
      <c r="K12" s="213">
        <f>(J12/$B$12)*100</f>
        <v>8.2608695652173907</v>
      </c>
      <c r="L12" s="212">
        <f>+COUNTIFS('OCCIDENTE '!S11:S470,"Inviable Sanitariamente")</f>
        <v>378</v>
      </c>
      <c r="M12" s="213">
        <f>(L12/$B$12)*100</f>
        <v>82.173913043478265</v>
      </c>
      <c r="N12" s="212">
        <f t="shared" ref="N12:N17" si="1">B12-(D12+F12+H12+J12+L12)</f>
        <v>0</v>
      </c>
      <c r="O12" s="213">
        <f>(N12/$B$12)*100</f>
        <v>0</v>
      </c>
    </row>
    <row r="13" spans="1:37" s="13" customFormat="1" ht="20.85" customHeight="1" x14ac:dyDescent="0.2">
      <c r="A13" s="211" t="s">
        <v>4260</v>
      </c>
      <c r="B13" s="212">
        <f>'CONSOLIDADO-ACUEDUCTOSRURALES1'!D92</f>
        <v>503</v>
      </c>
      <c r="C13" s="213">
        <f t="shared" si="0"/>
        <v>22.12934447866256</v>
      </c>
      <c r="D13" s="212">
        <f>COUNTIF('SUROESTE '!S:S,"SIN RIESGO")</f>
        <v>104</v>
      </c>
      <c r="E13" s="213">
        <f>(D13/$B$13)*100</f>
        <v>20.675944333996025</v>
      </c>
      <c r="F13" s="212">
        <f>COUNTIF('SUROESTE '!S:S,"BAJO")</f>
        <v>11</v>
      </c>
      <c r="G13" s="213">
        <f>(F13/$B$13)*100</f>
        <v>2.1868787276341948</v>
      </c>
      <c r="H13" s="212">
        <f>COUNTIF('SUROESTE '!S:S,"MEDIO")</f>
        <v>41</v>
      </c>
      <c r="I13" s="213">
        <f>(H13/$B$13)*100</f>
        <v>8.1510934393638177</v>
      </c>
      <c r="J13" s="212">
        <f>COUNTIF('SUROESTE '!S:S,"ALTO")</f>
        <v>179</v>
      </c>
      <c r="K13" s="213">
        <f>(J13/$B$13)*100</f>
        <v>35.586481113320076</v>
      </c>
      <c r="L13" s="212">
        <f>COUNTIF('SUROESTE '!S:S,"INVIABLE SANITARIAMENTE")</f>
        <v>168</v>
      </c>
      <c r="M13" s="213">
        <f>(L13/$B$13)*100</f>
        <v>33.399602385685881</v>
      </c>
      <c r="N13" s="212">
        <f t="shared" si="1"/>
        <v>0</v>
      </c>
      <c r="O13" s="213">
        <f>(N13/$B$13)*100</f>
        <v>0</v>
      </c>
    </row>
    <row r="14" spans="1:37" s="13" customFormat="1" ht="20.85" customHeight="1" x14ac:dyDescent="0.2">
      <c r="A14" s="211" t="s">
        <v>4261</v>
      </c>
      <c r="B14" s="212">
        <f>'CONSOLIDADO-ACUEDUCTOSRURALES1'!D99</f>
        <v>42</v>
      </c>
      <c r="C14" s="213">
        <f t="shared" si="0"/>
        <v>1.8477782666080071</v>
      </c>
      <c r="D14" s="212">
        <f>COUNTIF('BAJO CAUCA '!S:S,"SIN RIESGO")</f>
        <v>0</v>
      </c>
      <c r="E14" s="213">
        <f>(D14/$B$9)*100</f>
        <v>0</v>
      </c>
      <c r="F14" s="212">
        <f>COUNTIF('BAJO CAUCA '!S:S,"BAJO")</f>
        <v>0</v>
      </c>
      <c r="G14" s="213">
        <f>(F14/$B$9)*100</f>
        <v>0</v>
      </c>
      <c r="H14" s="212">
        <f>COUNTIF('BAJO CAUCA '!S:S,"MEDIO")</f>
        <v>4</v>
      </c>
      <c r="I14" s="213">
        <f>(H14/$B$9)*100</f>
        <v>2.1052631578947367</v>
      </c>
      <c r="J14" s="212">
        <f>COUNTIF('BAJO CAUCA '!S:S,"ALTO")</f>
        <v>2</v>
      </c>
      <c r="K14" s="213">
        <f>(J14/$B$9)*100</f>
        <v>1.0526315789473684</v>
      </c>
      <c r="L14" s="212">
        <f>+COUNTIFS('BAJO CAUCA '!S11:S52,"Inviable sanitariamente")</f>
        <v>32</v>
      </c>
      <c r="M14" s="213">
        <f>(L14/$B$9)*100</f>
        <v>16.842105263157894</v>
      </c>
      <c r="N14" s="212">
        <f t="shared" si="1"/>
        <v>4</v>
      </c>
      <c r="O14" s="213">
        <f>(N14/$B$9)*100</f>
        <v>2.1052631578947367</v>
      </c>
    </row>
    <row r="15" spans="1:37" s="13" customFormat="1" ht="20.85" customHeight="1" x14ac:dyDescent="0.2">
      <c r="A15" s="211" t="s">
        <v>4262</v>
      </c>
      <c r="B15" s="212">
        <f>'CONSOLIDADO-ACUEDUCTOSRURALES1'!D106</f>
        <v>67</v>
      </c>
      <c r="C15" s="213">
        <f t="shared" si="0"/>
        <v>2.9476462824461063</v>
      </c>
      <c r="D15" s="212">
        <f>COUNTIF('MAGDALENA MEDIO '!S:S,"SIN RIESGO")</f>
        <v>11</v>
      </c>
      <c r="E15" s="213">
        <f>(D15/$B$15)*100</f>
        <v>16.417910447761194</v>
      </c>
      <c r="F15" s="212">
        <f>COUNTIF('MAGDALENA MEDIO '!S:S,"BAJO")</f>
        <v>0</v>
      </c>
      <c r="G15" s="213">
        <f>(F15/$B$15)*100</f>
        <v>0</v>
      </c>
      <c r="H15" s="212">
        <f>COUNTIF('MAGDALENA MEDIO '!S:S,"MEDIO")</f>
        <v>3</v>
      </c>
      <c r="I15" s="213">
        <f>(H15/$B$15)*100</f>
        <v>4.4776119402985071</v>
      </c>
      <c r="J15" s="212">
        <f>COUNTIF('MAGDALENA MEDIO '!S:S,"ALTO")</f>
        <v>15</v>
      </c>
      <c r="K15" s="213">
        <f>(J15/$B$15)*100</f>
        <v>22.388059701492537</v>
      </c>
      <c r="L15" s="212">
        <f>COUNTIF('MAGDALENA MEDIO '!S:S,"INVIABLE SANITARIAMENTE")</f>
        <v>38</v>
      </c>
      <c r="M15" s="213">
        <f>(L15/$B$15)*100</f>
        <v>56.71641791044776</v>
      </c>
      <c r="N15" s="212">
        <f t="shared" si="1"/>
        <v>0</v>
      </c>
      <c r="O15" s="213">
        <f>(N15/$B$15)*100</f>
        <v>0</v>
      </c>
    </row>
    <row r="16" spans="1:37" s="13" customFormat="1" ht="20.85" customHeight="1" x14ac:dyDescent="0.2">
      <c r="A16" s="211" t="s">
        <v>4263</v>
      </c>
      <c r="B16" s="212">
        <f>'CONSOLIDADO-ACUEDUCTOSRURALES1'!D117</f>
        <v>116</v>
      </c>
      <c r="C16" s="213">
        <f t="shared" si="0"/>
        <v>5.1033875934887813</v>
      </c>
      <c r="D16" s="212">
        <f>COUNTIF(NORDESTE!S:S,"SIN RIESGO")</f>
        <v>13</v>
      </c>
      <c r="E16" s="213">
        <f>(D16/$B$16)*100</f>
        <v>11.206896551724139</v>
      </c>
      <c r="F16" s="212">
        <f>COUNTIF(NORDESTE!S:S,"BAJO")</f>
        <v>1</v>
      </c>
      <c r="G16" s="213">
        <f>(F16/$B$16)*100</f>
        <v>0.86206896551724133</v>
      </c>
      <c r="H16" s="212">
        <f>COUNTIF(NORDESTE!S:S,"MEDIO")</f>
        <v>7</v>
      </c>
      <c r="I16" s="213">
        <f>(H16/$B$16)*100</f>
        <v>6.0344827586206895</v>
      </c>
      <c r="J16" s="212">
        <f>COUNTIF(NORDESTE!S:S,"ALTO")</f>
        <v>24</v>
      </c>
      <c r="K16" s="213">
        <f>(J16/$B$16)*100</f>
        <v>20.689655172413794</v>
      </c>
      <c r="L16" s="212">
        <f>COUNTIF(NORDESTE!S:S,"INVIABLE SANITARIAMENTE")</f>
        <v>71</v>
      </c>
      <c r="M16" s="213">
        <f>(L16/$B$16)*100</f>
        <v>61.206896551724135</v>
      </c>
      <c r="N16" s="212">
        <f t="shared" si="1"/>
        <v>0</v>
      </c>
      <c r="O16" s="213">
        <f>(N16/$B$16)*100</f>
        <v>0</v>
      </c>
    </row>
    <row r="17" spans="1:15" s="13" customFormat="1" ht="20.85" customHeight="1" x14ac:dyDescent="0.2">
      <c r="A17" s="211" t="s">
        <v>4264</v>
      </c>
      <c r="B17" s="212">
        <f>'CONSOLIDADO-ACUEDUCTOSRURALES1'!D141</f>
        <v>563</v>
      </c>
      <c r="C17" s="213">
        <f t="shared" si="0"/>
        <v>24.769027716674</v>
      </c>
      <c r="D17" s="212">
        <f>COUNTIF(ORIENTE!S:S,"SIN RIESGO")</f>
        <v>179</v>
      </c>
      <c r="E17" s="213">
        <f>(D17/$B$17)*100</f>
        <v>31.793960923623445</v>
      </c>
      <c r="F17" s="212">
        <f>COUNTIF(ORIENTE!S:S,"BAJO")</f>
        <v>40</v>
      </c>
      <c r="G17" s="213">
        <f>(F17/$B$17)*100</f>
        <v>7.104795737122557</v>
      </c>
      <c r="H17" s="212">
        <f>COUNTIF(ORIENTE!S:S,"MEDIO")</f>
        <v>89</v>
      </c>
      <c r="I17" s="213">
        <f>(H17/$B$17)*100</f>
        <v>15.808170515097691</v>
      </c>
      <c r="J17" s="212">
        <f>COUNTIF(ORIENTE!S:S,"ALTO")</f>
        <v>132</v>
      </c>
      <c r="K17" s="213">
        <f>(J17/$B$17)*100</f>
        <v>23.445825932504441</v>
      </c>
      <c r="L17" s="212">
        <f>COUNTIF(ORIENTE!S:S,"INVIABLE SANITARIAMENTE")</f>
        <v>120</v>
      </c>
      <c r="M17" s="213">
        <f>(L17/$B$17)*100</f>
        <v>21.314387211367674</v>
      </c>
      <c r="N17" s="212">
        <f t="shared" si="1"/>
        <v>3</v>
      </c>
      <c r="O17" s="213">
        <f>(N17/$B$17)*100</f>
        <v>0.53285968028419184</v>
      </c>
    </row>
    <row r="18" spans="1:15" ht="20.85" customHeight="1" x14ac:dyDescent="0.2">
      <c r="A18" s="214" t="s">
        <v>4249</v>
      </c>
      <c r="B18" s="202">
        <f>SUM(B9:B17)</f>
        <v>2273</v>
      </c>
      <c r="C18" s="215">
        <f>SUM(C9:C17)</f>
        <v>99.999999999999986</v>
      </c>
      <c r="D18" s="202">
        <f>SUM(D9:D17)</f>
        <v>422</v>
      </c>
      <c r="E18" s="215">
        <f>(D18/$B$18)*100</f>
        <v>18.565772107347119</v>
      </c>
      <c r="F18" s="202">
        <f>SUM(F9:F17)</f>
        <v>93</v>
      </c>
      <c r="G18" s="215">
        <f>(F18/$B$18)*100</f>
        <v>4.0915090189177299</v>
      </c>
      <c r="H18" s="202">
        <f>SUM(H9:H17)</f>
        <v>223</v>
      </c>
      <c r="I18" s="215">
        <f>(H18/$B$18)*100</f>
        <v>9.8108227012758462</v>
      </c>
      <c r="J18" s="202">
        <f>SUM(J9:J17)</f>
        <v>522</v>
      </c>
      <c r="K18" s="215">
        <f>(J18/$B$18)*100</f>
        <v>22.965244170699517</v>
      </c>
      <c r="L18" s="202">
        <f>SUM(L9:L17)</f>
        <v>1005</v>
      </c>
      <c r="M18" s="215">
        <f>(L18/$B$18)*100</f>
        <v>44.214694236691599</v>
      </c>
      <c r="N18" s="202">
        <f>SUM(N9:N17)</f>
        <v>8</v>
      </c>
      <c r="O18" s="215">
        <f>(N18/$B$18)*100</f>
        <v>0.35195776506819182</v>
      </c>
    </row>
    <row r="23" spans="1:15" ht="25.5" customHeight="1" x14ac:dyDescent="0.2">
      <c r="A23" s="413" t="s">
        <v>4314</v>
      </c>
      <c r="B23" s="414"/>
      <c r="C23" s="414"/>
      <c r="D23" s="414"/>
      <c r="E23" s="414"/>
      <c r="F23" s="414"/>
      <c r="G23" s="414"/>
      <c r="H23" s="414"/>
      <c r="I23" s="414"/>
      <c r="J23" s="414"/>
      <c r="K23" s="414"/>
      <c r="L23" s="414"/>
      <c r="M23" s="414"/>
      <c r="N23" s="414"/>
      <c r="O23" s="415"/>
    </row>
    <row r="24" spans="1:15" ht="129.75" customHeight="1" x14ac:dyDescent="0.2">
      <c r="A24" s="202" t="s">
        <v>4265</v>
      </c>
      <c r="B24" s="203" t="s">
        <v>4251</v>
      </c>
      <c r="C24" s="202" t="s">
        <v>4252</v>
      </c>
      <c r="D24" s="204" t="s">
        <v>4253</v>
      </c>
      <c r="E24" s="202" t="s">
        <v>4252</v>
      </c>
      <c r="F24" s="205" t="s">
        <v>40</v>
      </c>
      <c r="G24" s="202" t="s">
        <v>4252</v>
      </c>
      <c r="H24" s="206" t="s">
        <v>4254</v>
      </c>
      <c r="I24" s="202" t="s">
        <v>4252</v>
      </c>
      <c r="J24" s="207" t="s">
        <v>4255</v>
      </c>
      <c r="K24" s="202" t="s">
        <v>4252</v>
      </c>
      <c r="L24" s="208" t="s">
        <v>607</v>
      </c>
      <c r="M24" s="202" t="s">
        <v>4252</v>
      </c>
      <c r="N24" s="203" t="s">
        <v>413</v>
      </c>
      <c r="O24" s="202" t="s">
        <v>4252</v>
      </c>
    </row>
    <row r="25" spans="1:15" ht="30" x14ac:dyDescent="0.2">
      <c r="A25" s="194" t="s">
        <v>4333</v>
      </c>
      <c r="B25" s="189">
        <f>'CONSOLIDADO-ACUEDUCTOSRURALES1'!D8</f>
        <v>21</v>
      </c>
      <c r="C25" s="140">
        <f t="shared" ref="C25:C34" si="2">(B25/$B$35)*100</f>
        <v>11.052631578947368</v>
      </c>
      <c r="D25" s="216">
        <f>COUNTIFS('VALLE DE ABURRA'!A:A,"Distrito Especial de Ciencia, Tecnología e Innovación de Medellín",'VALLE DE ABURRA'!S:S,"SIN RIESGO")</f>
        <v>19</v>
      </c>
      <c r="E25" s="140">
        <f>(D25/$B$25)*100</f>
        <v>90.476190476190482</v>
      </c>
      <c r="F25" s="216">
        <f>COUNTIFS('VALLE DE ABURRA'!A:A,"Distrito Especial de Ciencia, Tecnología e Innovación de Medellín",'VALLE DE ABURRA'!S:S,"BAJO")</f>
        <v>2</v>
      </c>
      <c r="G25" s="140">
        <f>(F25/$B$25)*100</f>
        <v>9.5238095238095237</v>
      </c>
      <c r="H25" s="216">
        <f>COUNTIFS('VALLE DE ABURRA'!A:A,"Distrito Especial de Ciencia, Tecnología e Innovación de Medellín",'VALLE DE ABURRA'!S:S,"MEDIO")</f>
        <v>0</v>
      </c>
      <c r="I25" s="140">
        <f>(H25/$B$25)*100</f>
        <v>0</v>
      </c>
      <c r="J25" s="216">
        <f>COUNTIFS('VALLE DE ABURRA'!A:A,"Distrito Especial de Ciencia, Tecnología e Innovación de Medellín",'VALLE DE ABURRA'!S:S,"ALTO")</f>
        <v>0</v>
      </c>
      <c r="K25" s="140">
        <f>(J25/$B$25)*100</f>
        <v>0</v>
      </c>
      <c r="L25" s="216">
        <f>COUNTIFS('VALLE DE ABURRA'!A:A,"Distrito Especial de Ciencia, Tecnología e Innovación de Medellín",'VALLE DE ABURRA'!S:S,"INVIABLE SANITARIAMENTE")</f>
        <v>0</v>
      </c>
      <c r="M25" s="140">
        <f>(L25/$B$25)*100</f>
        <v>0</v>
      </c>
      <c r="N25" s="216">
        <f>B25-(D25+F25+H25+J25+L25)</f>
        <v>0</v>
      </c>
      <c r="O25" s="140">
        <f>(N25/$B$25)*100</f>
        <v>0</v>
      </c>
    </row>
    <row r="26" spans="1:15" ht="20.85" customHeight="1" x14ac:dyDescent="0.2">
      <c r="A26" s="194" t="s">
        <v>36</v>
      </c>
      <c r="B26" s="216">
        <f>'CONSOLIDADO-ACUEDUCTOSRURALES1'!D9</f>
        <v>60</v>
      </c>
      <c r="C26" s="140">
        <f t="shared" si="2"/>
        <v>31.578947368421051</v>
      </c>
      <c r="D26" s="216">
        <f>COUNTIFS('VALLE DE ABURRA'!A:A,"Barbosa",'VALLE DE ABURRA'!S:S,"SIN RIESGO")</f>
        <v>3</v>
      </c>
      <c r="E26" s="140">
        <f>(D26/$B$26)*100</f>
        <v>5</v>
      </c>
      <c r="F26" s="216">
        <f>COUNTIFS('VALLE DE ABURRA'!A:A,"Barbosa",'VALLE DE ABURRA'!S:S,"BAJO")</f>
        <v>3</v>
      </c>
      <c r="G26" s="140">
        <f>(F26/$B$26)*100</f>
        <v>5</v>
      </c>
      <c r="H26" s="216">
        <f>COUNTIFS('VALLE DE ABURRA'!A:A,"Barbosa",'VALLE DE ABURRA'!S:S,"MEDIO")</f>
        <v>8</v>
      </c>
      <c r="I26" s="140">
        <f>(H26/$B$26)*100</f>
        <v>13.333333333333334</v>
      </c>
      <c r="J26" s="216">
        <f>COUNTIFS('VALLE DE ABURRA'!A:A,"Barbosa",'VALLE DE ABURRA'!S:S,"ALTO")</f>
        <v>19</v>
      </c>
      <c r="K26" s="140">
        <f>(J26/$B$26)*100</f>
        <v>31.666666666666664</v>
      </c>
      <c r="L26" s="216">
        <f>COUNTIFS('VALLE DE ABURRA'!A:A,"Barbosa",'VALLE DE ABURRA'!S:S,"INVIABLE SANITARIAMENTE")</f>
        <v>27</v>
      </c>
      <c r="M26" s="140">
        <f>(L26/$B$26)*100</f>
        <v>45</v>
      </c>
      <c r="N26" s="216">
        <f>B26-(D26+F26+H26+J26+L26)</f>
        <v>0</v>
      </c>
      <c r="O26" s="140">
        <f>(N26/$B$26)*100</f>
        <v>0</v>
      </c>
    </row>
    <row r="27" spans="1:15" ht="20.85" customHeight="1" x14ac:dyDescent="0.2">
      <c r="A27" s="194" t="s">
        <v>153</v>
      </c>
      <c r="B27" s="216">
        <f>'CONSOLIDADO-ACUEDUCTOSRURALES1'!D10</f>
        <v>12</v>
      </c>
      <c r="C27" s="140">
        <f t="shared" si="2"/>
        <v>6.3157894736842106</v>
      </c>
      <c r="D27" s="216">
        <f>COUNTIFS('VALLE DE ABURRA'!A:A,"Bello",'VALLE DE ABURRA'!S:S,"SIN RIESGO")</f>
        <v>3</v>
      </c>
      <c r="E27" s="140">
        <f>(D27/$B$27)*100</f>
        <v>25</v>
      </c>
      <c r="F27" s="216">
        <f>COUNTIFS('VALLE DE ABURRA'!A:A,"Bello",'VALLE DE ABURRA'!S:S,"BAJO")</f>
        <v>2</v>
      </c>
      <c r="G27" s="140">
        <f>(F27/$B$27)*100</f>
        <v>16.666666666666664</v>
      </c>
      <c r="H27" s="216">
        <f>COUNTIFS('VALLE DE ABURRA'!A:A,"Bello",'VALLE DE ABURRA'!S:S,"MEDIO")</f>
        <v>4</v>
      </c>
      <c r="I27" s="140">
        <f>(H27/$B$27)*100</f>
        <v>33.333333333333329</v>
      </c>
      <c r="J27" s="216">
        <f>COUNTIFS('VALLE DE ABURRA'!A:A,"Bello",'VALLE DE ABURRA'!S:S,"ALTO")</f>
        <v>0</v>
      </c>
      <c r="K27" s="140">
        <f>(J27/$B$27)*100</f>
        <v>0</v>
      </c>
      <c r="L27" s="216">
        <f>COUNTIFS('VALLE DE ABURRA'!A:A,"Bello",'VALLE DE ABURRA'!S:S,"INVIABLE SANITARIAMENTE")</f>
        <v>3</v>
      </c>
      <c r="M27" s="140">
        <f>(L27/$B$27)*100</f>
        <v>25</v>
      </c>
      <c r="N27" s="216">
        <f t="shared" ref="N27:N34" si="3">B27-(D27+F27+H27+J27+L27)</f>
        <v>0</v>
      </c>
      <c r="O27" s="140">
        <f>(N27/$B$27)*100</f>
        <v>0</v>
      </c>
    </row>
    <row r="28" spans="1:15" ht="20.85" customHeight="1" x14ac:dyDescent="0.2">
      <c r="A28" s="194" t="s">
        <v>169</v>
      </c>
      <c r="B28" s="216">
        <f>'CONSOLIDADO-ACUEDUCTOSRURALES1'!D11</f>
        <v>18</v>
      </c>
      <c r="C28" s="140">
        <f t="shared" si="2"/>
        <v>9.4736842105263168</v>
      </c>
      <c r="D28" s="216">
        <f>COUNTIFS('VALLE DE ABURRA'!A:A,"Caldas",'VALLE DE ABURRA'!S:S,"SIN RIESGO")</f>
        <v>4</v>
      </c>
      <c r="E28" s="140">
        <f>(D28/$B$28)*100</f>
        <v>22.222222222222221</v>
      </c>
      <c r="F28" s="216">
        <f>COUNTIFS('VALLE DE ABURRA'!A:A,"Caldas",'VALLE DE ABURRA'!S:S,"BAJO")</f>
        <v>0</v>
      </c>
      <c r="G28" s="140">
        <f>(F28/$B$28)*100</f>
        <v>0</v>
      </c>
      <c r="H28" s="216">
        <f>COUNTIFS('VALLE DE ABURRA'!A:A,"Caldas",'VALLE DE ABURRA'!S:S,"MEDIO")</f>
        <v>2</v>
      </c>
      <c r="I28" s="140">
        <f>(H28/$B$28)*100</f>
        <v>11.111111111111111</v>
      </c>
      <c r="J28" s="216">
        <f>COUNTIFS('VALLE DE ABURRA'!A:A,"Caldas",'VALLE DE ABURRA'!S:S,"ALTO")</f>
        <v>12</v>
      </c>
      <c r="K28" s="140">
        <f>(J28/$B$28)*100</f>
        <v>66.666666666666657</v>
      </c>
      <c r="L28" s="216">
        <f>COUNTIFS('VALLE DE ABURRA'!A:A,"Caldas",'VALLE DE ABURRA'!S:S,"INVIABLE SANITARIAMENTE")</f>
        <v>0</v>
      </c>
      <c r="M28" s="140">
        <f>(L28/$B$28)*100</f>
        <v>0</v>
      </c>
      <c r="N28" s="216">
        <f t="shared" si="3"/>
        <v>0</v>
      </c>
      <c r="O28" s="140">
        <f>(N28/$B$28)*100</f>
        <v>0</v>
      </c>
    </row>
    <row r="29" spans="1:15" ht="20.85" customHeight="1" x14ac:dyDescent="0.2">
      <c r="A29" s="194" t="s">
        <v>206</v>
      </c>
      <c r="B29" s="216">
        <f>'CONSOLIDADO-ACUEDUCTOSRURALES1'!D12</f>
        <v>19</v>
      </c>
      <c r="C29" s="140">
        <f t="shared" si="2"/>
        <v>10</v>
      </c>
      <c r="D29" s="216">
        <f>COUNTIFS('VALLE DE ABURRA'!A:A,"Copacabana",'VALLE DE ABURRA'!S:S,"SIN RIESGO")</f>
        <v>1</v>
      </c>
      <c r="E29" s="140">
        <f>(D29/$B$29)*100</f>
        <v>5.2631578947368416</v>
      </c>
      <c r="F29" s="216">
        <f>COUNTIFS('VALLE DE ABURRA'!A:A,"Copacabana",'VALLE DE ABURRA'!S:S,"BAJO")</f>
        <v>6</v>
      </c>
      <c r="G29" s="140">
        <f>(F29/$B$29)*100</f>
        <v>31.578947368421051</v>
      </c>
      <c r="H29" s="216">
        <f>COUNTIFS('VALLE DE ABURRA'!A:A,"Copacabana",'VALLE DE ABURRA'!S:S,"MEDIO")</f>
        <v>10</v>
      </c>
      <c r="I29" s="140">
        <f>(H29/$B$29)*100</f>
        <v>52.631578947368418</v>
      </c>
      <c r="J29" s="216">
        <f>COUNTIFS('VALLE DE ABURRA'!A:A,"Copacabana",'VALLE DE ABURRA'!S:S,"ALTO")</f>
        <v>2</v>
      </c>
      <c r="K29" s="140">
        <f>(J29/$B$29)*100</f>
        <v>10.526315789473683</v>
      </c>
      <c r="L29" s="216">
        <f>COUNTIFS('VALLE DE ABURRA'!A:A,"Copacabana",'VALLE DE ABURRA'!S:S,"INVIABLE SANITARIAMENTE")</f>
        <v>0</v>
      </c>
      <c r="M29" s="140">
        <f>(L29/$B$29)*100</f>
        <v>0</v>
      </c>
      <c r="N29" s="216">
        <f t="shared" si="3"/>
        <v>0</v>
      </c>
      <c r="O29" s="140">
        <f>(N29/$B$29)*100</f>
        <v>0</v>
      </c>
    </row>
    <row r="30" spans="1:15" ht="20.85" customHeight="1" x14ac:dyDescent="0.2">
      <c r="A30" s="194" t="s">
        <v>273</v>
      </c>
      <c r="B30" s="216">
        <f>'CONSOLIDADO-ACUEDUCTOSRURALES1'!D13</f>
        <v>27</v>
      </c>
      <c r="C30" s="140">
        <f t="shared" si="2"/>
        <v>14.210526315789473</v>
      </c>
      <c r="D30" s="216">
        <f>COUNTIFS('VALLE DE ABURRA'!A:A,"Girardota",'VALLE DE ABURRA'!S:S,"SIN RIESGO")</f>
        <v>3</v>
      </c>
      <c r="E30" s="140">
        <f>(D30/$B$30)*100</f>
        <v>11.111111111111111</v>
      </c>
      <c r="F30" s="216">
        <f>COUNTIFS('VALLE DE ABURRA'!A:A,"Girardota",'VALLE DE ABURRA'!S:S,"BAJO")</f>
        <v>5</v>
      </c>
      <c r="G30" s="140">
        <f>(F30/$B$30)*100</f>
        <v>18.518518518518519</v>
      </c>
      <c r="H30" s="216">
        <f>COUNTIFS('VALLE DE ABURRA'!A:A,"Girardota",'VALLE DE ABURRA'!S:S,"MEDIO")</f>
        <v>9</v>
      </c>
      <c r="I30" s="140">
        <f>(H30/$B$30)*100</f>
        <v>33.333333333333329</v>
      </c>
      <c r="J30" s="216">
        <f>COUNTIFS('VALLE DE ABURRA'!A:A,"Girardota",'VALLE DE ABURRA'!S:S,"ALTO")</f>
        <v>6</v>
      </c>
      <c r="K30" s="140">
        <f>(J30/$B$30)*100</f>
        <v>22.222222222222221</v>
      </c>
      <c r="L30" s="216">
        <f>COUNTIFS('VALLE DE ABURRA'!A:A,"Girardota",'VALLE DE ABURRA'!S:S,"INVIABLE SANITARIAMENTE")</f>
        <v>4</v>
      </c>
      <c r="M30" s="140">
        <f>(L30/$B$30)*100</f>
        <v>14.814814814814813</v>
      </c>
      <c r="N30" s="216">
        <f t="shared" si="3"/>
        <v>0</v>
      </c>
      <c r="O30" s="140">
        <f>(N30/$B$30)*100</f>
        <v>0</v>
      </c>
    </row>
    <row r="31" spans="1:15" ht="20.85" customHeight="1" x14ac:dyDescent="0.2">
      <c r="A31" s="194" t="s">
        <v>324</v>
      </c>
      <c r="B31" s="216">
        <f>'CONSOLIDADO-ACUEDUCTOSRURALES1'!D14</f>
        <v>7</v>
      </c>
      <c r="C31" s="140">
        <f t="shared" si="2"/>
        <v>3.6842105263157889</v>
      </c>
      <c r="D31" s="216">
        <f>COUNTIFS('VALLE DE ABURRA'!A:A,"Itagui",'VALLE DE ABURRA'!S:S,"SIN RIESGO")</f>
        <v>0</v>
      </c>
      <c r="E31" s="140">
        <f>(D31/$B$31)*100</f>
        <v>0</v>
      </c>
      <c r="F31" s="216">
        <f>COUNTIFS('VALLE DE ABURRA'!A:A,"Itagui",'VALLE DE ABURRA'!S:S,"BAJO")</f>
        <v>2</v>
      </c>
      <c r="G31" s="140">
        <f>(F31/$B$31)*100</f>
        <v>28.571428571428569</v>
      </c>
      <c r="H31" s="216">
        <f>COUNTIFS('VALLE DE ABURRA'!A:A,"Itagui",'VALLE DE ABURRA'!S:S,"MEDIO")</f>
        <v>4</v>
      </c>
      <c r="I31" s="140">
        <f>(H31/$B$31)*100</f>
        <v>57.142857142857139</v>
      </c>
      <c r="J31" s="216">
        <f>COUNTIFS('VALLE DE ABURRA'!A:A,"Itagui",'VALLE DE ABURRA'!S:S,"ALTO")</f>
        <v>1</v>
      </c>
      <c r="K31" s="140">
        <f>(J31/$B$31)*100</f>
        <v>14.285714285714285</v>
      </c>
      <c r="L31" s="216">
        <f>COUNTIFS('VALLE DE ABURRA'!A:A,"Itagui",'VALLE DE ABURRA'!S:S,"INVIABLE SANITARIAMENTE")</f>
        <v>0</v>
      </c>
      <c r="M31" s="140">
        <f>(L31/$B$31)*100</f>
        <v>0</v>
      </c>
      <c r="N31" s="216">
        <f t="shared" si="3"/>
        <v>0</v>
      </c>
      <c r="O31" s="140">
        <f>(N31/$B$31)*100</f>
        <v>0</v>
      </c>
    </row>
    <row r="32" spans="1:15" ht="20.85" customHeight="1" x14ac:dyDescent="0.2">
      <c r="A32" s="194" t="s">
        <v>245</v>
      </c>
      <c r="B32" s="216">
        <f>'CONSOLIDADO-ACUEDUCTOSRURALES1'!D15</f>
        <v>15</v>
      </c>
      <c r="C32" s="140">
        <f t="shared" si="2"/>
        <v>7.8947368421052628</v>
      </c>
      <c r="D32" s="216">
        <f>COUNTIFS('VALLE DE ABURRA'!A:A,"Envigado",'VALLE DE ABURRA'!S:S,"SIN RIESGO")</f>
        <v>8</v>
      </c>
      <c r="E32" s="140">
        <f>(D32/$B$32)*100</f>
        <v>53.333333333333336</v>
      </c>
      <c r="F32" s="216">
        <f>COUNTIFS('VALLE DE ABURRA'!A:A,"Envigado",'VALLE DE ABURRA'!S:S,"BAJO")</f>
        <v>7</v>
      </c>
      <c r="G32" s="140">
        <f>(F32/$B$32)*100</f>
        <v>46.666666666666664</v>
      </c>
      <c r="H32" s="216">
        <f>COUNTIFS('VALLE DE ABURRA'!A:A,"Envigado",'VALLE DE ABURRA'!S:S,"MEDIO")</f>
        <v>0</v>
      </c>
      <c r="I32" s="140">
        <f>(H32/$B$32)*100</f>
        <v>0</v>
      </c>
      <c r="J32" s="216">
        <f>COUNTIFS('VALLE DE ABURRA'!A:A,"Envigado",'VALLE DE ABURRA'!S:S,"ALTO")</f>
        <v>0</v>
      </c>
      <c r="K32" s="140">
        <f>(J32/$B$32)*100</f>
        <v>0</v>
      </c>
      <c r="L32" s="216">
        <f>COUNTIFS('VALLE DE ABURRA'!A:A,"Envigado",'VALLE DE ABURRA'!S:S,"INVIABLE SANITARIAMENTE")</f>
        <v>0</v>
      </c>
      <c r="M32" s="140">
        <f>(L32/$B$32)*100</f>
        <v>0</v>
      </c>
      <c r="N32" s="216">
        <f t="shared" si="3"/>
        <v>0</v>
      </c>
      <c r="O32" s="140">
        <f>(N32/$B$32)*100</f>
        <v>0</v>
      </c>
    </row>
    <row r="33" spans="1:15" ht="20.85" customHeight="1" x14ac:dyDescent="0.2">
      <c r="A33" s="194" t="s">
        <v>389</v>
      </c>
      <c r="B33" s="216">
        <f>'CONSOLIDADO-ACUEDUCTOSRURALES1'!D16</f>
        <v>7</v>
      </c>
      <c r="C33" s="140">
        <f t="shared" si="2"/>
        <v>3.6842105263157889</v>
      </c>
      <c r="D33" s="216">
        <f>COUNTIFS('VALLE DE ABURRA'!A:A,"Sabaneta",'VALLE DE ABURRA'!S:S,"SIN RIESGO")</f>
        <v>6</v>
      </c>
      <c r="E33" s="140">
        <f>(D33/$B$33)*100</f>
        <v>85.714285714285708</v>
      </c>
      <c r="F33" s="216">
        <f>COUNTIFS('VALLE DE ABURRA'!A:A,"Sabaneta",'VALLE DE ABURRA'!S:S,"BAJO")</f>
        <v>1</v>
      </c>
      <c r="G33" s="140">
        <f>(F33/$B$33)*100</f>
        <v>14.285714285714285</v>
      </c>
      <c r="H33" s="216">
        <f>COUNTIFS('VALLE DE ABURRA'!A:A,"sabaneta",'VALLE DE ABURRA'!S:S,"MEDIO")</f>
        <v>0</v>
      </c>
      <c r="I33" s="140">
        <f>(H33/$B$33)*100</f>
        <v>0</v>
      </c>
      <c r="J33" s="216">
        <f>COUNTIFS('VALLE DE ABURRA'!A:A,"Sabaneta",'VALLE DE ABURRA'!S:S,"ALTO")</f>
        <v>0</v>
      </c>
      <c r="K33" s="140">
        <f>(J33/$B$33)*100</f>
        <v>0</v>
      </c>
      <c r="L33" s="216">
        <f>COUNTIFS('VALLE DE ABURRA'!A:A,"Sabaneta",'VALLE DE ABURRA'!S:S,"INVIABLE SANITARIAMENTE")</f>
        <v>0</v>
      </c>
      <c r="M33" s="140">
        <f>(L33/$B$33)*100</f>
        <v>0</v>
      </c>
      <c r="N33" s="216">
        <f t="shared" si="3"/>
        <v>0</v>
      </c>
      <c r="O33" s="140">
        <f>(N33/$B$33)*100</f>
        <v>0</v>
      </c>
    </row>
    <row r="34" spans="1:15" ht="20.85" customHeight="1" x14ac:dyDescent="0.2">
      <c r="A34" s="194" t="s">
        <v>338</v>
      </c>
      <c r="B34" s="216">
        <f>'CONSOLIDADO-ACUEDUCTOSRURALES1'!D17</f>
        <v>4</v>
      </c>
      <c r="C34" s="140">
        <f t="shared" si="2"/>
        <v>2.1052631578947367</v>
      </c>
      <c r="D34" s="216">
        <f>COUNTIFS('VALLE DE ABURRA'!A:A,"La Estrella",'VALLE DE ABURRA'!S:S,"SIN RIESGO")</f>
        <v>4</v>
      </c>
      <c r="E34" s="140">
        <f>(D34/$B$34)*100</f>
        <v>100</v>
      </c>
      <c r="F34" s="216">
        <f>COUNTIFS('VALLE DE ABURRA'!A:A,"La Estrella",'VALLE DE ABURRA'!S:S,"BAJO")</f>
        <v>0</v>
      </c>
      <c r="G34" s="140">
        <f>(F34/$B$34)*100</f>
        <v>0</v>
      </c>
      <c r="H34" s="216">
        <f>COUNTIFS('VALLE DE ABURRA'!A:A,"La Estrella",'VALLE DE ABURRA'!S:S,"MEDIO")</f>
        <v>0</v>
      </c>
      <c r="I34" s="140">
        <f>(H34/$B$34)*100</f>
        <v>0</v>
      </c>
      <c r="J34" s="216">
        <f>COUNTIFS('VALLE DE ABURRA'!A:A,"La Estrella",'VALLE DE ABURRA'!S:S,"ALTO")</f>
        <v>0</v>
      </c>
      <c r="K34" s="140">
        <f>(J34/$B$34)*100</f>
        <v>0</v>
      </c>
      <c r="L34" s="216">
        <f>COUNTIFS('VALLE DE ABURRA'!A:A,"La Estrella",'VALLE DE ABURRA'!S:S,"INVIABLE SANITARIAMENTE")</f>
        <v>0</v>
      </c>
      <c r="M34" s="140">
        <f>(L34/$B$34)*100</f>
        <v>0</v>
      </c>
      <c r="N34" s="216">
        <f t="shared" si="3"/>
        <v>0</v>
      </c>
      <c r="O34" s="140">
        <f>(N34/$B$34)*100</f>
        <v>0</v>
      </c>
    </row>
    <row r="35" spans="1:15" s="12" customFormat="1" ht="20.85" customHeight="1" x14ac:dyDescent="0.2">
      <c r="A35" s="217" t="s">
        <v>4249</v>
      </c>
      <c r="B35" s="218">
        <f>SUM(B25:B34)</f>
        <v>190</v>
      </c>
      <c r="C35" s="219">
        <f>SUM(C25:C34)</f>
        <v>100</v>
      </c>
      <c r="D35" s="218">
        <f>SUM(D25:D34)</f>
        <v>51</v>
      </c>
      <c r="E35" s="219">
        <f>(D35/$B$35)*100</f>
        <v>26.842105263157894</v>
      </c>
      <c r="F35" s="218">
        <f>SUM(F25:F34)</f>
        <v>28</v>
      </c>
      <c r="G35" s="219">
        <f>(F35/$B$35)*100</f>
        <v>14.736842105263156</v>
      </c>
      <c r="H35" s="218">
        <f>SUM(H25:H34)</f>
        <v>37</v>
      </c>
      <c r="I35" s="219">
        <f>(H35/$B$35)*100</f>
        <v>19.473684210526315</v>
      </c>
      <c r="J35" s="218">
        <f>SUM(J25:J34)</f>
        <v>40</v>
      </c>
      <c r="K35" s="219">
        <f>(J35/$B$35)*100</f>
        <v>21.052631578947366</v>
      </c>
      <c r="L35" s="218">
        <f>SUM(L25:L34)</f>
        <v>34</v>
      </c>
      <c r="M35" s="219">
        <f>(L35/$B$35)*100</f>
        <v>17.894736842105264</v>
      </c>
      <c r="N35" s="218">
        <f>SUM(N25:N34)</f>
        <v>0</v>
      </c>
      <c r="O35" s="219">
        <f>(N35/$B$35)*100</f>
        <v>0</v>
      </c>
    </row>
    <row r="38" spans="1:15" ht="21.75" customHeight="1" x14ac:dyDescent="0.2">
      <c r="A38" s="413" t="s">
        <v>4315</v>
      </c>
      <c r="B38" s="414"/>
      <c r="C38" s="414"/>
      <c r="D38" s="414"/>
      <c r="E38" s="414"/>
      <c r="F38" s="414"/>
      <c r="G38" s="414"/>
      <c r="H38" s="414"/>
      <c r="I38" s="414"/>
      <c r="J38" s="414"/>
      <c r="K38" s="414"/>
      <c r="L38" s="414"/>
      <c r="M38" s="414"/>
      <c r="N38" s="414"/>
      <c r="O38" s="415"/>
    </row>
    <row r="39" spans="1:15" ht="120" customHeight="1" x14ac:dyDescent="0.2">
      <c r="A39" s="202" t="s">
        <v>4265</v>
      </c>
      <c r="B39" s="203" t="s">
        <v>4251</v>
      </c>
      <c r="C39" s="202" t="s">
        <v>4252</v>
      </c>
      <c r="D39" s="204" t="s">
        <v>4253</v>
      </c>
      <c r="E39" s="202" t="s">
        <v>4252</v>
      </c>
      <c r="F39" s="205" t="s">
        <v>40</v>
      </c>
      <c r="G39" s="202" t="s">
        <v>4252</v>
      </c>
      <c r="H39" s="206" t="s">
        <v>4254</v>
      </c>
      <c r="I39" s="202" t="s">
        <v>4252</v>
      </c>
      <c r="J39" s="207" t="s">
        <v>4255</v>
      </c>
      <c r="K39" s="202" t="s">
        <v>4252</v>
      </c>
      <c r="L39" s="208" t="s">
        <v>607</v>
      </c>
      <c r="M39" s="202" t="s">
        <v>4252</v>
      </c>
      <c r="N39" s="203" t="s">
        <v>413</v>
      </c>
      <c r="O39" s="202" t="s">
        <v>4252</v>
      </c>
    </row>
    <row r="40" spans="1:15" ht="20.85" customHeight="1" x14ac:dyDescent="0.2">
      <c r="A40" s="220" t="s">
        <v>4266</v>
      </c>
      <c r="B40" s="189">
        <f>'CONSOLIDADO-ACUEDUCTOSRURALES1'!D19</f>
        <v>10</v>
      </c>
      <c r="C40" s="140">
        <f>(B40/$B$51)*100</f>
        <v>11.494252873563218</v>
      </c>
      <c r="D40" s="189">
        <f>COUNTIFS('URABA '!A:A,"Apartadó",'URABA '!S:S,"SIN RIESGO")</f>
        <v>2</v>
      </c>
      <c r="E40" s="140">
        <f>(D40/$B$40)*100</f>
        <v>20</v>
      </c>
      <c r="F40" s="189">
        <f>COUNTIFS('URABA '!A:A,"Apartadó",'URABA '!S:S,"BAJO")</f>
        <v>0</v>
      </c>
      <c r="G40" s="140">
        <f>(F40/$B$40)*100</f>
        <v>0</v>
      </c>
      <c r="H40" s="189">
        <f>COUNTIFS('URABA '!A:A,"Apartadó",'URABA '!S:S,"MEDIO")</f>
        <v>3</v>
      </c>
      <c r="I40" s="140">
        <f>(H40/$B$40)*100</f>
        <v>30</v>
      </c>
      <c r="J40" s="189">
        <f>COUNTIFS('URABA '!A:A,"Apartadó",'URABA '!S:S,"ALTO")</f>
        <v>3</v>
      </c>
      <c r="K40" s="140">
        <f>(J40/$B$40)*100</f>
        <v>30</v>
      </c>
      <c r="L40" s="189">
        <f>COUNTIFS('URABA '!A:A,"Apartadó",'URABA '!S:S,"INVIABLE SANITARIAMENTE")</f>
        <v>2</v>
      </c>
      <c r="M40" s="140">
        <f>(L40/$B$40)*100</f>
        <v>20</v>
      </c>
      <c r="N40" s="189">
        <f>B40-(D40+F40+H40+J40+L40)</f>
        <v>0</v>
      </c>
      <c r="O40" s="140">
        <f>(N40/$B$40)*100</f>
        <v>0</v>
      </c>
    </row>
    <row r="41" spans="1:15" ht="20.85" customHeight="1" x14ac:dyDescent="0.2">
      <c r="A41" s="220" t="s">
        <v>436</v>
      </c>
      <c r="B41" s="189">
        <f>'CONSOLIDADO-ACUEDUCTOSRURALES1'!D20</f>
        <v>12</v>
      </c>
      <c r="C41" s="140">
        <f>(B41/$B$51)*100</f>
        <v>13.793103448275861</v>
      </c>
      <c r="D41" s="189">
        <f>COUNTIFS('URABA '!A:A,"Arboletes",'URABA '!S:S,"SIN RIESGO")</f>
        <v>0</v>
      </c>
      <c r="E41" s="140">
        <f>(D41/$B$41)*100</f>
        <v>0</v>
      </c>
      <c r="F41" s="189">
        <f>COUNTIFS('URABA '!A:A,"Arboletes",'URABA '!S:S,"BAJO")</f>
        <v>0</v>
      </c>
      <c r="G41" s="140">
        <f>(F41/$B$41)*100</f>
        <v>0</v>
      </c>
      <c r="H41" s="189">
        <f>COUNTIFS('URABA '!A:A,"Arboletes",'URABA '!S:S,"MEDIO")</f>
        <v>0</v>
      </c>
      <c r="I41" s="140">
        <f>(H41/$B$41)*100</f>
        <v>0</v>
      </c>
      <c r="J41" s="189">
        <f>COUNTIFS('URABA '!A:A,"Arboletes",'URABA '!S:S,"ALTO")</f>
        <v>1</v>
      </c>
      <c r="K41" s="140">
        <f>(J41/$B$41)*100</f>
        <v>8.3333333333333321</v>
      </c>
      <c r="L41" s="189">
        <f>COUNTIFS('URABA '!A:A,"Arboletes",'URABA '!S:S,"INVIABLE SANITARIAMENTE")</f>
        <v>11</v>
      </c>
      <c r="M41" s="140">
        <f>(L41/$B$41)*100</f>
        <v>91.666666666666657</v>
      </c>
      <c r="N41" s="189">
        <f t="shared" ref="N41:N50" si="4">B41-(D41+F41+H41+J41+L41)</f>
        <v>0</v>
      </c>
      <c r="O41" s="140">
        <f>(N41/$B$41)*100</f>
        <v>0</v>
      </c>
    </row>
    <row r="42" spans="1:15" ht="20.85" customHeight="1" x14ac:dyDescent="0.2">
      <c r="A42" s="220" t="s">
        <v>461</v>
      </c>
      <c r="B42" s="189">
        <f>'CONSOLIDADO-ACUEDUCTOSRURALES1'!D21</f>
        <v>15</v>
      </c>
      <c r="C42" s="140">
        <f t="shared" ref="C42:C50" si="5">(B42/$B$51)*100</f>
        <v>17.241379310344829</v>
      </c>
      <c r="D42" s="189">
        <f>COUNTIFS('URABA '!A:A,"Carepa",'URABA '!S:S,"SIN RIESGO")</f>
        <v>2</v>
      </c>
      <c r="E42" s="140">
        <f>(D42/$B$42)*100</f>
        <v>13.333333333333334</v>
      </c>
      <c r="F42" s="189">
        <f>COUNTIFS('URABA '!A:A,"Carepa",'URABA '!S:S,"BAJO")</f>
        <v>0</v>
      </c>
      <c r="G42" s="140">
        <f>(F42/$B$42)*100</f>
        <v>0</v>
      </c>
      <c r="H42" s="189">
        <f>COUNTIFS('URABA '!A:A,"Carepa",'URABA '!S:S,"MEDIO")</f>
        <v>1</v>
      </c>
      <c r="I42" s="140">
        <f>(H42/$B$42)*100</f>
        <v>6.666666666666667</v>
      </c>
      <c r="J42" s="189">
        <f>COUNTIFS('URABA '!A:A,"Carepa",'URABA '!S:S,"ALTO")</f>
        <v>6</v>
      </c>
      <c r="K42" s="140">
        <f>(J42/$B$42)*100</f>
        <v>40</v>
      </c>
      <c r="L42" s="189">
        <f>COUNTIFS('URABA '!A:A,"Carepa",'URABA '!S:S,"INVIABLE SANITARIAMENTE")</f>
        <v>6</v>
      </c>
      <c r="M42" s="140">
        <f>(L42/$B$42)*100</f>
        <v>40</v>
      </c>
      <c r="N42" s="189">
        <f t="shared" si="4"/>
        <v>0</v>
      </c>
      <c r="O42" s="140">
        <f>(N42/$B$42)*100</f>
        <v>0</v>
      </c>
    </row>
    <row r="43" spans="1:15" ht="20.85" customHeight="1" x14ac:dyDescent="0.2">
      <c r="A43" s="220" t="s">
        <v>4267</v>
      </c>
      <c r="B43" s="189">
        <f>'CONSOLIDADO-ACUEDUCTOSRURALES1'!D22</f>
        <v>4</v>
      </c>
      <c r="C43" s="140">
        <f t="shared" si="5"/>
        <v>4.5977011494252871</v>
      </c>
      <c r="D43" s="189">
        <f>COUNTIFS('URABA '!A:A,"Chigorodó",'URABA '!S:S,"SIN RIESGO")</f>
        <v>0</v>
      </c>
      <c r="E43" s="140">
        <f>(D43/$B$43)*100</f>
        <v>0</v>
      </c>
      <c r="F43" s="189">
        <f>COUNTIFS('URABA '!A:A,"Chigorodó",'URABA '!S:S,"BAJO")</f>
        <v>0</v>
      </c>
      <c r="G43" s="140">
        <f>(F43/$B$43)*100</f>
        <v>0</v>
      </c>
      <c r="H43" s="189">
        <f>COUNTIFS('URABA '!A:A,"Chigorodó",'URABA '!S:S,"MEDIO")</f>
        <v>0</v>
      </c>
      <c r="I43" s="140">
        <f>(H43/$B$43)*100</f>
        <v>0</v>
      </c>
      <c r="J43" s="189">
        <f>COUNTIFS('URABA '!A:A,"Chigorodó",'URABA '!S:S,"ALTO")</f>
        <v>4</v>
      </c>
      <c r="K43" s="140">
        <f>(J43/$B$43)*100</f>
        <v>100</v>
      </c>
      <c r="L43" s="189">
        <f>COUNTIFS('URABA '!A:A,"Chigorodó",'URABA '!S:S,"INVIABLE SANITARIAMENTE")</f>
        <v>0</v>
      </c>
      <c r="M43" s="140">
        <f>(L43/$B$43)*100</f>
        <v>0</v>
      </c>
      <c r="N43" s="189">
        <f t="shared" si="4"/>
        <v>0</v>
      </c>
      <c r="O43" s="140">
        <f>(N43/$B$43)*100</f>
        <v>0</v>
      </c>
    </row>
    <row r="44" spans="1:15" ht="20.85" customHeight="1" x14ac:dyDescent="0.2">
      <c r="A44" s="220" t="s">
        <v>501</v>
      </c>
      <c r="B44" s="189">
        <f>'CONSOLIDADO-ACUEDUCTOSRURALES1'!D23</f>
        <v>0</v>
      </c>
      <c r="C44" s="140">
        <f t="shared" si="5"/>
        <v>0</v>
      </c>
      <c r="D44" s="189">
        <f>COUNTIFS('URABA '!A:A,"Murindo",'URABA '!S:S,"SIN RIESGO")</f>
        <v>0</v>
      </c>
      <c r="E44" s="140">
        <v>0</v>
      </c>
      <c r="F44" s="189">
        <f>COUNTIFS('URABA '!A:A,"Murindo",'URABA '!S:S,"BAJO")</f>
        <v>0</v>
      </c>
      <c r="G44" s="140">
        <v>0</v>
      </c>
      <c r="H44" s="189">
        <f>COUNTIFS('URABA '!A:A,"Murindo",'URABA '!S:S,"MEDIO")</f>
        <v>0</v>
      </c>
      <c r="I44" s="140">
        <v>0</v>
      </c>
      <c r="J44" s="189">
        <f>COUNTIFS('URABA '!A:A,"Murindo",'URABA '!S:S,"ALTO")</f>
        <v>0</v>
      </c>
      <c r="K44" s="140">
        <v>0</v>
      </c>
      <c r="L44" s="189">
        <f>COUNTIFS('URABA '!A:A,"Murindo",'URABA '!S:S,"INVIABLE SANITARIAMENTE")</f>
        <v>0</v>
      </c>
      <c r="M44" s="140">
        <v>0</v>
      </c>
      <c r="N44" s="189">
        <f t="shared" si="4"/>
        <v>0</v>
      </c>
      <c r="O44" s="140">
        <v>0</v>
      </c>
    </row>
    <row r="45" spans="1:15" ht="20.85" customHeight="1" x14ac:dyDescent="0.2">
      <c r="A45" s="220" t="s">
        <v>4268</v>
      </c>
      <c r="B45" s="189">
        <f>'CONSOLIDADO-ACUEDUCTOSRURALES1'!D24</f>
        <v>7</v>
      </c>
      <c r="C45" s="140">
        <f t="shared" si="5"/>
        <v>8.0459770114942533</v>
      </c>
      <c r="D45" s="189">
        <f>COUNTIFS('URABA '!A:A,"Mutatá",'URABA '!S:S,"SIN RIESGO")</f>
        <v>0</v>
      </c>
      <c r="E45" s="140">
        <f>(D45/$B$45)*100</f>
        <v>0</v>
      </c>
      <c r="F45" s="189">
        <f>COUNTIFS('URABA '!A:A,"Mutatá",'URABA '!S:S,"BAJO")</f>
        <v>0</v>
      </c>
      <c r="G45" s="140">
        <f>(F45/$B$45)*100</f>
        <v>0</v>
      </c>
      <c r="H45" s="189">
        <f>COUNTIFS('URABA '!A:A,"Mutatá",'URABA '!S:S,"MEDIO")</f>
        <v>0</v>
      </c>
      <c r="I45" s="140">
        <f>(H45/$B$45)*100</f>
        <v>0</v>
      </c>
      <c r="J45" s="189">
        <f>COUNTIFS('URABA '!A:A,"Mutatá",'URABA '!S:S,"ALTO")</f>
        <v>7</v>
      </c>
      <c r="K45" s="140">
        <f>(J45/$B$45)*100</f>
        <v>100</v>
      </c>
      <c r="L45" s="189">
        <f>COUNTIFS('URABA '!A:A,"Mutatá",'URABA '!S:S,"INVIABLE SANITARIAMENTE")</f>
        <v>0</v>
      </c>
      <c r="M45" s="140">
        <f>(L45/$B$45)*100</f>
        <v>0</v>
      </c>
      <c r="N45" s="189">
        <f t="shared" si="4"/>
        <v>0</v>
      </c>
      <c r="O45" s="140">
        <f>(N45/$B$45)*100</f>
        <v>0</v>
      </c>
    </row>
    <row r="46" spans="1:15" ht="20.85" customHeight="1" x14ac:dyDescent="0.2">
      <c r="A46" s="220" t="s">
        <v>4269</v>
      </c>
      <c r="B46" s="189">
        <f>'CONSOLIDADO-ACUEDUCTOSRURALES1'!D25</f>
        <v>20</v>
      </c>
      <c r="C46" s="140">
        <f t="shared" si="5"/>
        <v>22.988505747126435</v>
      </c>
      <c r="D46" s="189">
        <f>COUNTIFS('URABA '!A:A,"Necoclí",'URABA '!S:S,"SIN RIESGO")</f>
        <v>4</v>
      </c>
      <c r="E46" s="140">
        <f>(D46/$B$46)*100</f>
        <v>20</v>
      </c>
      <c r="F46" s="189">
        <f>COUNTIFS('URABA '!A:A,"Necoclí",'URABA '!S:S,"BAJO")</f>
        <v>0</v>
      </c>
      <c r="G46" s="140">
        <f>(F46/$B$46)*100</f>
        <v>0</v>
      </c>
      <c r="H46" s="189">
        <f>COUNTIFS('URABA '!A:A,"Necoclí",'URABA '!S:S,"MEDIO")</f>
        <v>0</v>
      </c>
      <c r="I46" s="140">
        <f>(H46/$B$46)*100</f>
        <v>0</v>
      </c>
      <c r="J46" s="189">
        <f>COUNTIFS('URABA '!A:A,"Necoclí",'URABA '!S:S,"ALTO")</f>
        <v>0</v>
      </c>
      <c r="K46" s="140">
        <f>(J46/$B$46)*100</f>
        <v>0</v>
      </c>
      <c r="L46" s="189">
        <f>COUNTIFS('URABA '!A:A,"Necoclí",'URABA '!S:S,"INVIABLE SANITARIAMENTE")</f>
        <v>16</v>
      </c>
      <c r="M46" s="140">
        <f>(L46/$B$46)*100</f>
        <v>80</v>
      </c>
      <c r="N46" s="189">
        <f t="shared" si="4"/>
        <v>0</v>
      </c>
      <c r="O46" s="140">
        <f>(N46/$B$46)*100</f>
        <v>0</v>
      </c>
    </row>
    <row r="47" spans="1:15" ht="20.85" customHeight="1" x14ac:dyDescent="0.2">
      <c r="A47" s="220" t="s">
        <v>4234</v>
      </c>
      <c r="B47" s="189">
        <f>'CONSOLIDADO-ACUEDUCTOSRURALES1'!D26</f>
        <v>1</v>
      </c>
      <c r="C47" s="140">
        <f t="shared" si="5"/>
        <v>1.1494252873563218</v>
      </c>
      <c r="D47" s="189">
        <f>COUNTIFS('URABA '!A:A,"San Juan De Urabá",'URABA '!S:S,"SIN RIESGO")</f>
        <v>0</v>
      </c>
      <c r="E47" s="140">
        <f>(D47/$B$47)*100</f>
        <v>0</v>
      </c>
      <c r="F47" s="189">
        <f>COUNTIFS('URABA '!A:A,"San Juan De Urabá",'URABA '!S:S,"BAJO")</f>
        <v>0</v>
      </c>
      <c r="G47" s="140">
        <f>(F47/$B$47)*100</f>
        <v>0</v>
      </c>
      <c r="H47" s="189">
        <f>COUNTIFS('URABA '!A:A,"San Juan De Urabá",'URABA '!S:S,"MEDIO")</f>
        <v>0</v>
      </c>
      <c r="I47" s="140">
        <f>(H47/$B$47)*100</f>
        <v>0</v>
      </c>
      <c r="J47" s="189">
        <f>COUNTIFS('URABA '!A:A,"San Juan De Urabá",'URABA '!S:S,"ALTO")</f>
        <v>0</v>
      </c>
      <c r="K47" s="140">
        <f>(J47/$B$47)*100</f>
        <v>0</v>
      </c>
      <c r="L47" s="189">
        <f>COUNTIFS('URABA '!A:A,"San Juan De Urabá",'URABA '!S:S,"INVIABLE SANITARIAMENTE")</f>
        <v>1</v>
      </c>
      <c r="M47" s="140">
        <f>(L47/$B$47)*100</f>
        <v>100</v>
      </c>
      <c r="N47" s="189">
        <f t="shared" si="4"/>
        <v>0</v>
      </c>
      <c r="O47" s="140">
        <f>(N47/$B$47)*100</f>
        <v>0</v>
      </c>
    </row>
    <row r="48" spans="1:15" ht="20.85" customHeight="1" x14ac:dyDescent="0.2">
      <c r="A48" s="220" t="s">
        <v>562</v>
      </c>
      <c r="B48" s="189">
        <f>'CONSOLIDADO-ACUEDUCTOSRURALES1'!D27</f>
        <v>9</v>
      </c>
      <c r="C48" s="140">
        <f t="shared" si="5"/>
        <v>10.344827586206897</v>
      </c>
      <c r="D48" s="189">
        <f>COUNTIFS('URABA '!A:A,"San Pedro de Urabá",'URABA '!S:S,"SIN RIESGO")</f>
        <v>0</v>
      </c>
      <c r="E48" s="140">
        <f>(D48/$B$48)*100</f>
        <v>0</v>
      </c>
      <c r="F48" s="189">
        <f>COUNTIFS('URABA '!A:A,"San Pedro de Urabá",'URABA '!S:S,"BAJO")</f>
        <v>0</v>
      </c>
      <c r="G48" s="140">
        <f>(F48/$B$48)*100</f>
        <v>0</v>
      </c>
      <c r="H48" s="189">
        <f>COUNTIFS('URABA '!A:A,"San Pedro de Urabá",'URABA '!S:S,"MEDIO")</f>
        <v>0</v>
      </c>
      <c r="I48" s="140">
        <f>(H48/$B$48)*100</f>
        <v>0</v>
      </c>
      <c r="J48" s="189">
        <f>COUNTIFS('URABA '!A:A,"San Pedro De Uraba",'URABA '!S:S,"ALTO")</f>
        <v>0</v>
      </c>
      <c r="K48" s="140">
        <f>(J48/$B$48)*100</f>
        <v>0</v>
      </c>
      <c r="L48" s="189">
        <f>COUNTIFS('URABA '!A:A,"San Pedro de Urabá",'URABA '!S:S,"INVIABLE SANITARIAMENTE")</f>
        <v>3</v>
      </c>
      <c r="M48" s="140">
        <f>(L48/$B$48)*100</f>
        <v>33.333333333333329</v>
      </c>
      <c r="N48" s="189">
        <f t="shared" si="4"/>
        <v>6</v>
      </c>
      <c r="O48" s="140">
        <f>(N48/$B$48)*100</f>
        <v>66.666666666666657</v>
      </c>
    </row>
    <row r="49" spans="1:15" ht="20.85" customHeight="1" x14ac:dyDescent="0.2">
      <c r="A49" s="220" t="s">
        <v>4235</v>
      </c>
      <c r="B49" s="189">
        <f>'CONSOLIDADO-ACUEDUCTOSRURALES1'!D28</f>
        <v>0</v>
      </c>
      <c r="C49" s="140">
        <f t="shared" si="5"/>
        <v>0</v>
      </c>
      <c r="D49" s="189">
        <f>COUNTIFS('URABA '!A:A,"Vigia Del Fuerte",'URABA '!S:S,"SIN RIESGO")</f>
        <v>0</v>
      </c>
      <c r="E49" s="140">
        <v>0</v>
      </c>
      <c r="F49" s="189">
        <f>COUNTIFS('URABA '!A:A,"Vigia Del Fuerte",'URABA '!S:S,"BAJO")</f>
        <v>0</v>
      </c>
      <c r="G49" s="140">
        <v>0</v>
      </c>
      <c r="H49" s="189">
        <f>COUNTIFS('URABA '!A:A,"Vigia Del Fuerte",'URABA '!S:S,"MEDIO")</f>
        <v>0</v>
      </c>
      <c r="I49" s="140">
        <v>0</v>
      </c>
      <c r="J49" s="189">
        <f>COUNTIFS('URABA '!A:A,"Vigia Del Fuerte",'URABA '!S:S,"ALTO")</f>
        <v>0</v>
      </c>
      <c r="K49" s="140">
        <v>0</v>
      </c>
      <c r="L49" s="189">
        <f>COUNTIFS('URABA '!A:A,"Vigia Del Fuerte",'URABA '!S:S,"INVIABLE SANITARIAMENTE")</f>
        <v>0</v>
      </c>
      <c r="M49" s="140">
        <v>0</v>
      </c>
      <c r="N49" s="189">
        <f t="shared" si="4"/>
        <v>0</v>
      </c>
      <c r="O49" s="140">
        <v>0</v>
      </c>
    </row>
    <row r="50" spans="1:15" ht="30" x14ac:dyDescent="0.2">
      <c r="A50" s="291" t="s">
        <v>581</v>
      </c>
      <c r="B50" s="189">
        <f>'CONSOLIDADO-ACUEDUCTOSRURALES1'!D29</f>
        <v>9</v>
      </c>
      <c r="C50" s="140">
        <f t="shared" si="5"/>
        <v>10.344827586206897</v>
      </c>
      <c r="D50" s="189">
        <f>COUNTIFS('URABA '!A:A,"Distrito Portuario, Logístico, Industrial, Turístico y Comercial de Turbo",'URABA '!S:S,"SIN RIESGO")</f>
        <v>1</v>
      </c>
      <c r="E50" s="140">
        <f>(D50/$B$50)*100</f>
        <v>11.111111111111111</v>
      </c>
      <c r="F50" s="189">
        <f>COUNTIFS('URABA '!A:A,"Distrito Portuario, Logístico, Industrial, Turístico y Comercial de Turbo",'URABA '!S:S,"BAJO")</f>
        <v>2</v>
      </c>
      <c r="G50" s="140">
        <f>(F50/$B$50)*100</f>
        <v>22.222222222222221</v>
      </c>
      <c r="H50" s="189">
        <f>COUNTIFS('URABA '!A:A,"Distrito Portuario, Logístico, Industrial, Turístico y Comercial de Turbo",'URABA '!S:S,"MEDIO")</f>
        <v>0</v>
      </c>
      <c r="I50" s="140">
        <f>(H50/$B$50)*100</f>
        <v>0</v>
      </c>
      <c r="J50" s="189">
        <f>COUNTIFS('URABA '!A:A,"Distrito Portuario, Logístico, Industrial, Turístico y Comercial de Turbo",'URABA '!S:S,"ALTO")</f>
        <v>1</v>
      </c>
      <c r="K50" s="140">
        <f>(J50/$B$50)*100</f>
        <v>11.111111111111111</v>
      </c>
      <c r="L50" s="189">
        <f>COUNTIFS('URABA '!A:A,"Distrito Portuario, Logístico, Industrial, Turístico y Comercial de Turbo",'URABA '!S:S,"INVIABLE SANITARIAMENTE")</f>
        <v>5</v>
      </c>
      <c r="M50" s="140">
        <f>(L50/$B$50)*100</f>
        <v>55.555555555555557</v>
      </c>
      <c r="N50" s="189">
        <f t="shared" si="4"/>
        <v>0</v>
      </c>
      <c r="O50" s="140">
        <f>(N50/$B$50)*100</f>
        <v>0</v>
      </c>
    </row>
    <row r="51" spans="1:15" s="12" customFormat="1" ht="20.85" customHeight="1" x14ac:dyDescent="0.2">
      <c r="A51" s="217" t="s">
        <v>4249</v>
      </c>
      <c r="B51" s="218">
        <f>SUM(B40:B50)</f>
        <v>87</v>
      </c>
      <c r="C51" s="219">
        <f>SUM(C40:C50)</f>
        <v>100</v>
      </c>
      <c r="D51" s="218">
        <f>SUM(D40:D50)</f>
        <v>9</v>
      </c>
      <c r="E51" s="219">
        <f>(D51/$B$51)*100</f>
        <v>10.344827586206897</v>
      </c>
      <c r="F51" s="218">
        <f>SUM(F40:F50)</f>
        <v>2</v>
      </c>
      <c r="G51" s="219">
        <f>(F51/$B$51)*100</f>
        <v>2.2988505747126435</v>
      </c>
      <c r="H51" s="218">
        <f>SUM(H40:H50)</f>
        <v>4</v>
      </c>
      <c r="I51" s="219">
        <f>(H51/$B$51)*100</f>
        <v>4.5977011494252871</v>
      </c>
      <c r="J51" s="218">
        <f>SUM(J40:J50)</f>
        <v>22</v>
      </c>
      <c r="K51" s="219">
        <f>(J51/$B$51)*100</f>
        <v>25.287356321839084</v>
      </c>
      <c r="L51" s="218">
        <f>SUM(L40:L50)</f>
        <v>44</v>
      </c>
      <c r="M51" s="219">
        <f>(L51/$B$51)*100</f>
        <v>50.574712643678168</v>
      </c>
      <c r="N51" s="218">
        <f>SUM(N40:N50)</f>
        <v>6</v>
      </c>
      <c r="O51" s="219">
        <f>(N51/$B$51)*100</f>
        <v>6.8965517241379306</v>
      </c>
    </row>
    <row r="55" spans="1:15" ht="21.75" customHeight="1" x14ac:dyDescent="0.2">
      <c r="A55" s="413" t="s">
        <v>4316</v>
      </c>
      <c r="B55" s="416"/>
      <c r="C55" s="416"/>
      <c r="D55" s="416"/>
      <c r="E55" s="416"/>
      <c r="F55" s="416"/>
      <c r="G55" s="416"/>
      <c r="H55" s="416"/>
      <c r="I55" s="416"/>
      <c r="J55" s="416"/>
      <c r="K55" s="416"/>
      <c r="L55" s="416"/>
      <c r="M55" s="416"/>
      <c r="N55" s="416"/>
      <c r="O55" s="417"/>
    </row>
    <row r="56" spans="1:15" ht="120.75" customHeight="1" x14ac:dyDescent="0.2">
      <c r="A56" s="202" t="s">
        <v>4265</v>
      </c>
      <c r="B56" s="203" t="s">
        <v>4251</v>
      </c>
      <c r="C56" s="202" t="s">
        <v>4252</v>
      </c>
      <c r="D56" s="204" t="s">
        <v>4253</v>
      </c>
      <c r="E56" s="202" t="s">
        <v>4252</v>
      </c>
      <c r="F56" s="205" t="s">
        <v>40</v>
      </c>
      <c r="G56" s="202" t="s">
        <v>4252</v>
      </c>
      <c r="H56" s="206" t="s">
        <v>4254</v>
      </c>
      <c r="I56" s="202" t="s">
        <v>4252</v>
      </c>
      <c r="J56" s="207" t="s">
        <v>4255</v>
      </c>
      <c r="K56" s="202" t="s">
        <v>4252</v>
      </c>
      <c r="L56" s="208" t="s">
        <v>607</v>
      </c>
      <c r="M56" s="202" t="s">
        <v>4252</v>
      </c>
      <c r="N56" s="203" t="s">
        <v>413</v>
      </c>
      <c r="O56" s="202" t="s">
        <v>4252</v>
      </c>
    </row>
    <row r="57" spans="1:15" ht="20.85" customHeight="1" x14ac:dyDescent="0.2">
      <c r="A57" s="194" t="s">
        <v>604</v>
      </c>
      <c r="B57" s="189">
        <f>'CONSOLIDADO-ACUEDUCTOSRURALES1'!D31</f>
        <v>23</v>
      </c>
      <c r="C57" s="140">
        <f>(B57/$B$74)*100</f>
        <v>9.387755102040817</v>
      </c>
      <c r="D57" s="189">
        <f>COUNTIFS('NORTE '!A:A,"Angostura",'NORTE '!S:S,"SIN RIESGO")</f>
        <v>1</v>
      </c>
      <c r="E57" s="140">
        <f>(D57/$B$57)*100</f>
        <v>4.3478260869565215</v>
      </c>
      <c r="F57" s="189">
        <f>COUNTIFS('NORTE '!A:A,"Angostura",'NORTE '!S:S,"BAJO")</f>
        <v>0</v>
      </c>
      <c r="G57" s="140">
        <f>(F57/$B$57)*100</f>
        <v>0</v>
      </c>
      <c r="H57" s="189">
        <f>COUNTIFS('NORTE '!A:A,"Angostura",'NORTE '!S:S,"MEDIO")</f>
        <v>0</v>
      </c>
      <c r="I57" s="140">
        <f>(H57/$B$57)*100</f>
        <v>0</v>
      </c>
      <c r="J57" s="189">
        <f>COUNTIFS('NORTE '!A:A,"Angostura",'NORTE '!S:S,"ALTO")</f>
        <v>1</v>
      </c>
      <c r="K57" s="140">
        <f>(J57/$B$57)*100</f>
        <v>4.3478260869565215</v>
      </c>
      <c r="L57" s="189">
        <f>COUNTIFS('NORTE '!A:A,"Angostura",'NORTE '!S:S,"INVIABLE SANITARIAMENTE")</f>
        <v>21</v>
      </c>
      <c r="M57" s="140">
        <f>(L57/$B$57)*100</f>
        <v>91.304347826086953</v>
      </c>
      <c r="N57" s="189">
        <f>B57-(D57+F57+H57+J57+L57)</f>
        <v>0</v>
      </c>
      <c r="O57" s="140">
        <f>(N57/$B$57)*100</f>
        <v>0</v>
      </c>
    </row>
    <row r="58" spans="1:15" ht="20.85" customHeight="1" x14ac:dyDescent="0.2">
      <c r="A58" s="194" t="s">
        <v>652</v>
      </c>
      <c r="B58" s="189">
        <f>'CONSOLIDADO-ACUEDUCTOSRURALES1'!D32</f>
        <v>9</v>
      </c>
      <c r="C58" s="140">
        <f>(B58/$B$74)*100</f>
        <v>3.6734693877551026</v>
      </c>
      <c r="D58" s="189">
        <f>COUNTIFS('NORTE '!A:A,"Belmira",'NORTE '!S:S,"SIN RIESGO")</f>
        <v>3</v>
      </c>
      <c r="E58" s="140">
        <f>(D58/$B$58)*100</f>
        <v>33.333333333333329</v>
      </c>
      <c r="F58" s="189">
        <f>COUNTIFS('NORTE '!A:A,"Belmira",'NORTE '!S:S,"BAJO")</f>
        <v>0</v>
      </c>
      <c r="G58" s="140">
        <f>(F58/$B$58)*100</f>
        <v>0</v>
      </c>
      <c r="H58" s="189">
        <f>COUNTIFS('NORTE '!A:A,"Belmira",'NORTE '!S:S,"MEDIO")</f>
        <v>1</v>
      </c>
      <c r="I58" s="140">
        <f>(H58/$B$58)*100</f>
        <v>11.111111111111111</v>
      </c>
      <c r="J58" s="189">
        <f>COUNTIFS('NORTE '!A:A,"Belmira",'NORTE '!S:S,"ALTO")</f>
        <v>5</v>
      </c>
      <c r="K58" s="140">
        <f>(J58/$B$58)*100</f>
        <v>55.555555555555557</v>
      </c>
      <c r="L58" s="189">
        <f>COUNTIFS('NORTE '!A:A,"Belmira",'NORTE '!S:S,"INVIABLE SANITARIAMENTE")</f>
        <v>0</v>
      </c>
      <c r="M58" s="140">
        <f>(L58/$B$58)*100</f>
        <v>0</v>
      </c>
      <c r="N58" s="189">
        <f t="shared" ref="N58:N73" si="6">B58-(D58+F58+H58+J58+L58)</f>
        <v>0</v>
      </c>
      <c r="O58" s="140">
        <f>(N58/$B$58)*100</f>
        <v>0</v>
      </c>
    </row>
    <row r="59" spans="1:15" ht="20.85" customHeight="1" x14ac:dyDescent="0.2">
      <c r="A59" s="194" t="s">
        <v>671</v>
      </c>
      <c r="B59" s="189">
        <f>'CONSOLIDADO-ACUEDUCTOSRURALES1'!D33</f>
        <v>12</v>
      </c>
      <c r="C59" s="140">
        <f t="shared" ref="C59:C73" si="7">(B59/$B$74)*100</f>
        <v>4.8979591836734695</v>
      </c>
      <c r="D59" s="189">
        <f>COUNTIFS('NORTE '!A:A,"Briceño",'NORTE '!S:S,"SIN RIESGO")</f>
        <v>0</v>
      </c>
      <c r="E59" s="140">
        <f>(D59/$B$59)*100</f>
        <v>0</v>
      </c>
      <c r="F59" s="189">
        <f>COUNTIFS('NORTE '!C:C,"Briceño",'NORTE '!U:U, "BAJO")</f>
        <v>0</v>
      </c>
      <c r="G59" s="140">
        <f>(F59/$B$59)*100</f>
        <v>0</v>
      </c>
      <c r="H59" s="189">
        <f>COUNTIFS('NORTE '!A:A,"Briceño",'NORTE '!S:S,"MEDIO")</f>
        <v>0</v>
      </c>
      <c r="I59" s="140">
        <f>(H59/$B$59)*100</f>
        <v>0</v>
      </c>
      <c r="J59" s="189">
        <f>COUNTIFS('NORTE '!A:A,"Briceño",'NORTE '!S:S,"ALTO")</f>
        <v>10</v>
      </c>
      <c r="K59" s="140">
        <f>(J59/$B$59)*100</f>
        <v>83.333333333333343</v>
      </c>
      <c r="L59" s="189">
        <f>COUNTIFS('NORTE '!A:A,"Briceño",'NORTE '!S:S,"INVIABLE SANITARIAMENTE")</f>
        <v>2</v>
      </c>
      <c r="M59" s="140">
        <f>(L59/$B$59)*100</f>
        <v>16.666666666666664</v>
      </c>
      <c r="N59" s="189">
        <f t="shared" si="6"/>
        <v>0</v>
      </c>
      <c r="O59" s="140">
        <f>(N59/$B$59)*100</f>
        <v>0</v>
      </c>
    </row>
    <row r="60" spans="1:15" ht="20.85" customHeight="1" x14ac:dyDescent="0.2">
      <c r="A60" s="194" t="s">
        <v>694</v>
      </c>
      <c r="B60" s="189">
        <f>'CONSOLIDADO-ACUEDUCTOSRURALES1'!D34</f>
        <v>14</v>
      </c>
      <c r="C60" s="140">
        <f t="shared" si="7"/>
        <v>5.7142857142857144</v>
      </c>
      <c r="D60" s="189">
        <f>COUNTIFS('NORTE '!A:A,"Campamento",'NORTE '!S:S,"SIN RIESGO")</f>
        <v>3</v>
      </c>
      <c r="E60" s="140">
        <f>(D60/$B$60)*100</f>
        <v>21.428571428571427</v>
      </c>
      <c r="F60" s="189">
        <f>COUNTIFS('NORTE '!A:A,"Campamento",'NORTE '!S:S, "BAJO")</f>
        <v>0</v>
      </c>
      <c r="G60" s="140">
        <f>(F60/$B$60)*100</f>
        <v>0</v>
      </c>
      <c r="H60" s="189">
        <f>COUNTIFS('NORTE '!A:A,"Campamento",'NORTE '!S:S,"MEDIO")</f>
        <v>0</v>
      </c>
      <c r="I60" s="140">
        <f>(H60/$B$60)*100</f>
        <v>0</v>
      </c>
      <c r="J60" s="189">
        <f>COUNTIFS('NORTE '!A:A,"Campamento",'NORTE '!S:S,"ALTO")</f>
        <v>0</v>
      </c>
      <c r="K60" s="140">
        <f>(J60/$B$60)*100</f>
        <v>0</v>
      </c>
      <c r="L60" s="189">
        <f>COUNTIFS('NORTE '!A:A,"Campamento",'NORTE '!S:S,"INVIABLE SANITARIAMENTE")</f>
        <v>11</v>
      </c>
      <c r="M60" s="140">
        <f>(L60/$B$60)*100</f>
        <v>78.571428571428569</v>
      </c>
      <c r="N60" s="189">
        <f t="shared" si="6"/>
        <v>0</v>
      </c>
      <c r="O60" s="140">
        <f>(N60/$B$60)*100</f>
        <v>0</v>
      </c>
    </row>
    <row r="61" spans="1:15" ht="20.85" customHeight="1" x14ac:dyDescent="0.2">
      <c r="A61" s="194" t="s">
        <v>721</v>
      </c>
      <c r="B61" s="189">
        <f>'CONSOLIDADO-ACUEDUCTOSRURALES1'!D35</f>
        <v>4</v>
      </c>
      <c r="C61" s="140">
        <f t="shared" si="7"/>
        <v>1.6326530612244898</v>
      </c>
      <c r="D61" s="189">
        <f>COUNTIFS('NORTE '!A:A,"Carolina del Príncipe",'NORTE '!S:S,"SIN RIESGO")</f>
        <v>0</v>
      </c>
      <c r="E61" s="140">
        <f>(D61/$B$61)*100</f>
        <v>0</v>
      </c>
      <c r="F61" s="189">
        <f>COUNTIFS('NORTE '!A:A,"Carolina del Príncipe",'NORTE '!S:S, "BAJO")</f>
        <v>0</v>
      </c>
      <c r="G61" s="140">
        <f>(F61/$B$61)*100</f>
        <v>0</v>
      </c>
      <c r="H61" s="189">
        <f>COUNTIFS('NORTE '!A:A,"Carolina del Príncipe",'NORTE '!S:S,"MEDIO")</f>
        <v>1</v>
      </c>
      <c r="I61" s="140">
        <f>(H61/$B$61)*100</f>
        <v>25</v>
      </c>
      <c r="J61" s="189">
        <f>COUNTIFS('NORTE '!A:A,"Carolina del Príncipe",'NORTE '!S:S,"ALTO")</f>
        <v>1</v>
      </c>
      <c r="K61" s="140">
        <f>(J61/$B$61)*100</f>
        <v>25</v>
      </c>
      <c r="L61" s="189">
        <f>COUNTIFS('NORTE '!A:A,"Carolina del Príncipe",'NORTE '!S:S,"INVIABLE SANITARIAMENTE")</f>
        <v>2</v>
      </c>
      <c r="M61" s="140">
        <f>(L61/$B$61)*100</f>
        <v>50</v>
      </c>
      <c r="N61" s="189">
        <f t="shared" si="6"/>
        <v>0</v>
      </c>
      <c r="O61" s="140">
        <f>(N61/$B$61)*100</f>
        <v>0</v>
      </c>
    </row>
    <row r="62" spans="1:15" ht="20.85" customHeight="1" x14ac:dyDescent="0.2">
      <c r="A62" s="194" t="s">
        <v>4237</v>
      </c>
      <c r="B62" s="189">
        <f>'CONSOLIDADO-ACUEDUCTOSRURALES1'!D36</f>
        <v>5</v>
      </c>
      <c r="C62" s="140">
        <f t="shared" si="7"/>
        <v>2.0408163265306123</v>
      </c>
      <c r="D62" s="189">
        <f>COUNTIFS('NORTE '!A:A,"Donmatías",'NORTE '!S:S, "SIN RIESGO")</f>
        <v>0</v>
      </c>
      <c r="E62" s="140">
        <f>(D62/$B$62)*100</f>
        <v>0</v>
      </c>
      <c r="F62" s="189">
        <f>COUNTIFS('NORTE '!A:A,"Donmatías",'NORTE '!S:S, "BAJO")</f>
        <v>0</v>
      </c>
      <c r="G62" s="140">
        <f>(F62/$B$62)*100</f>
        <v>0</v>
      </c>
      <c r="H62" s="189">
        <f>COUNTIFS('NORTE '!A:A,"Donmatías",'NORTE '!S:S,"MEDIO")</f>
        <v>0</v>
      </c>
      <c r="I62" s="140">
        <f>(H62/$B$62)*100</f>
        <v>0</v>
      </c>
      <c r="J62" s="189">
        <f>COUNTIFS('NORTE '!A:A,"Donmatías",'NORTE '!S:S,"ALTO")</f>
        <v>1</v>
      </c>
      <c r="K62" s="140">
        <f>(J62/$B$62)*100</f>
        <v>20</v>
      </c>
      <c r="L62" s="189">
        <f>COUNTIFS('NORTE '!A:A,"Donmatías",'NORTE '!S:S,"INVIABLE SANITARIAMENTE")</f>
        <v>4</v>
      </c>
      <c r="M62" s="140">
        <f>(L62/$B$62)*100</f>
        <v>80</v>
      </c>
      <c r="N62" s="189">
        <f t="shared" si="6"/>
        <v>0</v>
      </c>
      <c r="O62" s="140">
        <f>(N62/$B$62)*100</f>
        <v>0</v>
      </c>
    </row>
    <row r="63" spans="1:15" ht="20.85" customHeight="1" x14ac:dyDescent="0.2">
      <c r="A63" s="194" t="s">
        <v>741</v>
      </c>
      <c r="B63" s="189">
        <f>'CONSOLIDADO-ACUEDUCTOSRURALES1'!D37</f>
        <v>11</v>
      </c>
      <c r="C63" s="140">
        <f t="shared" si="7"/>
        <v>4.4897959183673466</v>
      </c>
      <c r="D63" s="189">
        <f>COUNTIFS('NORTE '!A:A,"Entrerríos",'NORTE '!S:S, "SIN RIESGO")</f>
        <v>1</v>
      </c>
      <c r="E63" s="140">
        <f>(D63/$B$63)*100</f>
        <v>9.0909090909090917</v>
      </c>
      <c r="F63" s="189">
        <f>COUNTIFS('NORTE '!A:A,"Entrerríos",'NORTE '!S:S,"BAJO")</f>
        <v>5</v>
      </c>
      <c r="G63" s="140">
        <f>(F63/$B$63)*100</f>
        <v>45.454545454545453</v>
      </c>
      <c r="H63" s="189">
        <f>COUNTIFS('NORTE '!A:A,"Entrerríos",'NORTE '!S:S,"MEDIO")</f>
        <v>3</v>
      </c>
      <c r="I63" s="140">
        <f>(H63/$B$63)*100</f>
        <v>27.27272727272727</v>
      </c>
      <c r="J63" s="189">
        <f>COUNTIFS('NORTE '!A:A,"Entrerríos",'NORTE '!S:S,"ALTO")</f>
        <v>2</v>
      </c>
      <c r="K63" s="140">
        <f>(J63/$B$63)*100</f>
        <v>18.181818181818183</v>
      </c>
      <c r="L63" s="189">
        <f>COUNTIFS('NORTE '!A:A,"Entrerríos",'NORTE '!S:S,"INVIABLE SANITARIAMENTE")</f>
        <v>0</v>
      </c>
      <c r="M63" s="140">
        <f>(L63/$B$63)*100</f>
        <v>0</v>
      </c>
      <c r="N63" s="189">
        <f t="shared" si="6"/>
        <v>0</v>
      </c>
      <c r="O63" s="140">
        <f>(N63/$B$63)*100</f>
        <v>0</v>
      </c>
    </row>
    <row r="64" spans="1:15" ht="20.85" customHeight="1" x14ac:dyDescent="0.2">
      <c r="A64" s="194" t="s">
        <v>764</v>
      </c>
      <c r="B64" s="189">
        <f>'CONSOLIDADO-ACUEDUCTOSRURALES1'!D38</f>
        <v>17</v>
      </c>
      <c r="C64" s="140">
        <f t="shared" si="7"/>
        <v>6.9387755102040813</v>
      </c>
      <c r="D64" s="189">
        <f>COUNTIFS('NORTE '!A:A,"Gómez Plata",'NORTE '!S:S, "SIN RIESGO")</f>
        <v>0</v>
      </c>
      <c r="E64" s="140">
        <f>(D64/$B$64)*100</f>
        <v>0</v>
      </c>
      <c r="F64" s="189">
        <f>COUNTIFS('NORTE '!A:A,"Gómez Plata",'NORTE '!S:S, "BAJO")</f>
        <v>0</v>
      </c>
      <c r="G64" s="140">
        <f>(F64/$B$64)*100</f>
        <v>0</v>
      </c>
      <c r="H64" s="189">
        <f>COUNTIFS('NORTE '!A:A,"Gómez Plata",'NORTE '!S:S,"MEDIO")</f>
        <v>0</v>
      </c>
      <c r="I64" s="140">
        <f>(H64/$B$64)*100</f>
        <v>0</v>
      </c>
      <c r="J64" s="189">
        <f>COUNTIFS('NORTE '!A:A,"Gómez Plata",'NORTE '!S:S,"ALTO")</f>
        <v>2</v>
      </c>
      <c r="K64" s="140">
        <f>(J64/$B$64)*100</f>
        <v>11.76470588235294</v>
      </c>
      <c r="L64" s="189">
        <f>COUNTIFS('NORTE '!A:A,"Gómez Plata",'NORTE '!S:S,"INVIABLE SANITARIAMENTE")</f>
        <v>15</v>
      </c>
      <c r="M64" s="140">
        <f>(L64/$B$64)*100</f>
        <v>88.235294117647058</v>
      </c>
      <c r="N64" s="189">
        <f t="shared" si="6"/>
        <v>0</v>
      </c>
      <c r="O64" s="140">
        <f>(N64/$B$64)*100</f>
        <v>0</v>
      </c>
    </row>
    <row r="65" spans="1:15" ht="20.85" customHeight="1" x14ac:dyDescent="0.2">
      <c r="A65" s="194" t="s">
        <v>796</v>
      </c>
      <c r="B65" s="189">
        <f>'CONSOLIDADO-ACUEDUCTOSRURALES1'!D39</f>
        <v>15</v>
      </c>
      <c r="C65" s="140">
        <f t="shared" si="7"/>
        <v>6.1224489795918364</v>
      </c>
      <c r="D65" s="189">
        <f>COUNTIFS('NORTE '!A:A,"Guadalupe",'NORTE '!S:S, "SIN RIESGO")</f>
        <v>4</v>
      </c>
      <c r="E65" s="140">
        <f>(D65/$B$65)*100</f>
        <v>26.666666666666668</v>
      </c>
      <c r="F65" s="189">
        <f>COUNTIFS('NORTE '!A:A,"Guadalupe",'NORTE '!S:S, "BAJO")</f>
        <v>0</v>
      </c>
      <c r="G65" s="140">
        <f>(F65/$B$65)*100</f>
        <v>0</v>
      </c>
      <c r="H65" s="189">
        <f>COUNTIFS('NORTE '!A:A,"Guadalupe",'NORTE '!S:S,"MEDIO")</f>
        <v>1</v>
      </c>
      <c r="I65" s="140">
        <f>(H65/$B$65)*100</f>
        <v>6.666666666666667</v>
      </c>
      <c r="J65" s="189">
        <f>COUNTIFS('NORTE '!A:A,"Guadalupe",'NORTE '!S:S,"ALTO")</f>
        <v>2</v>
      </c>
      <c r="K65" s="140">
        <f>(J65/$B$65)*100</f>
        <v>13.333333333333334</v>
      </c>
      <c r="L65" s="189">
        <f>COUNTIFS('NORTE '!A:A,"Guadalupe",'NORTE '!S:S,"INVIABLE SANITARIAMENTE")</f>
        <v>8</v>
      </c>
      <c r="M65" s="140">
        <f>(L65/$B$65)*100</f>
        <v>53.333333333333336</v>
      </c>
      <c r="N65" s="189">
        <f t="shared" si="6"/>
        <v>0</v>
      </c>
      <c r="O65" s="140">
        <f>(N65/$B$65)*100</f>
        <v>0</v>
      </c>
    </row>
    <row r="66" spans="1:15" ht="20.85" customHeight="1" x14ac:dyDescent="0.2">
      <c r="A66" s="194" t="s">
        <v>826</v>
      </c>
      <c r="B66" s="189">
        <f>'CONSOLIDADO-ACUEDUCTOSRURALES1'!D40</f>
        <v>36</v>
      </c>
      <c r="C66" s="140">
        <f t="shared" si="7"/>
        <v>14.69387755102041</v>
      </c>
      <c r="D66" s="189">
        <f>COUNTIFS('NORTE '!A:A,"Ituango",'NORTE '!S:S, "SIN RIESGO")</f>
        <v>0</v>
      </c>
      <c r="E66" s="140">
        <f>(D66/$B$66)*100</f>
        <v>0</v>
      </c>
      <c r="F66" s="189">
        <f>COUNTIFS('NORTE '!A:A,"Ituango",'NORTE '!S:S, "BAJO")</f>
        <v>0</v>
      </c>
      <c r="G66" s="140">
        <f>(F66/$B$66)*100</f>
        <v>0</v>
      </c>
      <c r="H66" s="189">
        <f>COUNTIFS('NORTE '!A:A,"Ituango",'NORTE '!S:S,"MEDIO")</f>
        <v>0</v>
      </c>
      <c r="I66" s="140">
        <f>(H66/$B$66)*100</f>
        <v>0</v>
      </c>
      <c r="J66" s="189">
        <f>COUNTIFS('NORTE '!A:A,"Ituango",'NORTE '!S:S,"ALTO")</f>
        <v>1</v>
      </c>
      <c r="K66" s="140">
        <f>(J66/$B$66)*100</f>
        <v>2.7777777777777777</v>
      </c>
      <c r="L66" s="189">
        <f>COUNTIFS('NORTE '!A:A,"Ituango",'NORTE '!S:S,"INVIABLE SANITARIAMENTE")</f>
        <v>35</v>
      </c>
      <c r="M66" s="140">
        <f>(L66/$B$66)*100</f>
        <v>97.222222222222214</v>
      </c>
      <c r="N66" s="189">
        <f t="shared" si="6"/>
        <v>0</v>
      </c>
      <c r="O66" s="140">
        <f>(N66/$B$66)*100</f>
        <v>0</v>
      </c>
    </row>
    <row r="67" spans="1:15" ht="20.85" customHeight="1" x14ac:dyDescent="0.2">
      <c r="A67" s="194" t="s">
        <v>894</v>
      </c>
      <c r="B67" s="189">
        <f>'CONSOLIDADO-ACUEDUCTOSRURALES1'!D41</f>
        <v>18</v>
      </c>
      <c r="C67" s="140">
        <f t="shared" si="7"/>
        <v>7.3469387755102051</v>
      </c>
      <c r="D67" s="189">
        <f>COUNTIFS('NORTE '!A:A,"San Andrés de Cuerquia",'NORTE '!S:S, "SIN RIESGO")</f>
        <v>0</v>
      </c>
      <c r="E67" s="140">
        <f>(D67/$B$67)*100</f>
        <v>0</v>
      </c>
      <c r="F67" s="189">
        <f>COUNTIFS('NORTE '!A:A,"San Andrés de Cuerquia",'NORTE '!S:S, "BAJO")</f>
        <v>0</v>
      </c>
      <c r="G67" s="140">
        <f>(F67/$B$67)*100</f>
        <v>0</v>
      </c>
      <c r="H67" s="189">
        <f>COUNTIFS('NORTE '!A:A,"San Andrés de Cuerquia",'NORTE '!S:S,"MEDIO")</f>
        <v>0</v>
      </c>
      <c r="I67" s="140">
        <f>(H67/$B$67)*100</f>
        <v>0</v>
      </c>
      <c r="J67" s="189">
        <f>COUNTIFS('NORTE '!A:A,"San Andrés de Cuerquia",'NORTE '!S:S,"ALTO")</f>
        <v>18</v>
      </c>
      <c r="K67" s="140">
        <f>(J67/$B$67)*100</f>
        <v>100</v>
      </c>
      <c r="L67" s="189">
        <f>COUNTIFS('NORTE '!A:A,"San Andrés de Cuerquia",'NORTE '!S:S,"INVIABLE SANITARIAMENTE")</f>
        <v>0</v>
      </c>
      <c r="M67" s="140">
        <f>(L67/$B$67)*100</f>
        <v>0</v>
      </c>
      <c r="N67" s="189">
        <f t="shared" si="6"/>
        <v>0</v>
      </c>
      <c r="O67" s="140">
        <f>(N67/$B$67)*100</f>
        <v>0</v>
      </c>
    </row>
    <row r="68" spans="1:15" ht="20.85" customHeight="1" x14ac:dyDescent="0.2">
      <c r="A68" s="194" t="s">
        <v>4238</v>
      </c>
      <c r="B68" s="189">
        <f>'CONSOLIDADO-ACUEDUCTOSRURALES1'!D42</f>
        <v>4</v>
      </c>
      <c r="C68" s="140">
        <f t="shared" si="7"/>
        <v>1.6326530612244898</v>
      </c>
      <c r="D68" s="189">
        <f>COUNTIFS('NORTE '!A:A,"San Jose De La Montaña",'NORTE '!S:S, "SIN RIESGO")</f>
        <v>0</v>
      </c>
      <c r="E68" s="140">
        <f>(D68/$B$68)*100</f>
        <v>0</v>
      </c>
      <c r="F68" s="189">
        <f>COUNTIFS('NORTE '!A:A,"San José de la Montaña",'NORTE '!S:S, "BAJO")</f>
        <v>0</v>
      </c>
      <c r="G68" s="140">
        <f>(F68/$B$68)*100</f>
        <v>0</v>
      </c>
      <c r="H68" s="189">
        <f>COUNTIFS('NORTE '!A:A,"San José de la Montaña",'NORTE '!S:S,"MEDIO")</f>
        <v>1</v>
      </c>
      <c r="I68" s="140">
        <f>(H68/$B$68)*100</f>
        <v>25</v>
      </c>
      <c r="J68" s="189">
        <f>COUNTIFS('NORTE '!A:A,"San José de la Montaña",'NORTE '!S:S,"ALTO")</f>
        <v>3</v>
      </c>
      <c r="K68" s="140">
        <f>(J68/$B$68)*100</f>
        <v>75</v>
      </c>
      <c r="L68" s="189">
        <f>COUNTIFS('NORTE '!A:A,"San José de la Montaña",'NORTE '!S:S,"INVIABLE SANITARIAMENTE")</f>
        <v>0</v>
      </c>
      <c r="M68" s="140">
        <f>(L68/$B$68)*100</f>
        <v>0</v>
      </c>
      <c r="N68" s="189">
        <f t="shared" si="6"/>
        <v>0</v>
      </c>
      <c r="O68" s="140">
        <f>(N68/$B$68)*100</f>
        <v>0</v>
      </c>
    </row>
    <row r="69" spans="1:15" ht="20.85" customHeight="1" x14ac:dyDescent="0.2">
      <c r="A69" s="194" t="s">
        <v>937</v>
      </c>
      <c r="B69" s="189">
        <f>'CONSOLIDADO-ACUEDUCTOSRURALES1'!D43</f>
        <v>15</v>
      </c>
      <c r="C69" s="140">
        <f t="shared" si="7"/>
        <v>6.1224489795918364</v>
      </c>
      <c r="D69" s="189">
        <f>COUNTIFS('NORTE '!A:A,"San Pedro De Los Milagros",'NORTE '!S:S, "SIN RIESGO")</f>
        <v>8</v>
      </c>
      <c r="E69" s="140">
        <f>(D69/$B$69)*100</f>
        <v>53.333333333333336</v>
      </c>
      <c r="F69" s="189">
        <f>COUNTIFS('NORTE '!A:A,"San Pedro de los Milagros",'NORTE '!S:S, "BAJO")</f>
        <v>0</v>
      </c>
      <c r="G69" s="140">
        <f>(F69/$B$69)*100</f>
        <v>0</v>
      </c>
      <c r="H69" s="189">
        <f>COUNTIFS('NORTE '!A:A,"San Pedro de los Milagros",'NORTE '!S:S,"MEDIO")</f>
        <v>0</v>
      </c>
      <c r="I69" s="140">
        <f>(H69/$B$69)*100</f>
        <v>0</v>
      </c>
      <c r="J69" s="189">
        <f>COUNTIFS('NORTE '!A:A,"San Pedro de los Milagros",'NORTE '!S:S,"ALTO")</f>
        <v>5</v>
      </c>
      <c r="K69" s="140">
        <f>(J69/$B$69)*100</f>
        <v>33.333333333333329</v>
      </c>
      <c r="L69" s="189">
        <f>COUNTIFS('NORTE '!A:A,"San Pedro de los Milagros",'NORTE '!S:S,"INVIABLE SANITARIAMENTE")</f>
        <v>2</v>
      </c>
      <c r="M69" s="140">
        <f>(L69/$B$69)*100</f>
        <v>13.333333333333334</v>
      </c>
      <c r="N69" s="189">
        <f t="shared" si="6"/>
        <v>0</v>
      </c>
      <c r="O69" s="140">
        <f>(N69/$B$69)*100</f>
        <v>0</v>
      </c>
    </row>
    <row r="70" spans="1:15" ht="20.85" customHeight="1" x14ac:dyDescent="0.2">
      <c r="A70" s="194" t="s">
        <v>965</v>
      </c>
      <c r="B70" s="189">
        <f>'CONSOLIDADO-ACUEDUCTOSRURALES1'!D44</f>
        <v>30</v>
      </c>
      <c r="C70" s="140">
        <f t="shared" si="7"/>
        <v>12.244897959183673</v>
      </c>
      <c r="D70" s="189">
        <f>COUNTIFS('NORTE '!A:A,"Santa Rosa De Osos",'NORTE '!S:S, "SIN RIESGO")</f>
        <v>6</v>
      </c>
      <c r="E70" s="140">
        <f>(D70/$B$70)*100</f>
        <v>20</v>
      </c>
      <c r="F70" s="189">
        <f>COUNTIFS('NORTE '!A:A,"Santa Rosa de Osos",'NORTE '!S:S, "BAJO")</f>
        <v>4</v>
      </c>
      <c r="G70" s="140">
        <f>(F70/$B$70)*100</f>
        <v>13.333333333333334</v>
      </c>
      <c r="H70" s="189">
        <f>COUNTIFS('NORTE '!A:A,"Santa Rosa de Osos",'NORTE '!S:S,"MEDIO")</f>
        <v>16</v>
      </c>
      <c r="I70" s="140">
        <f>(H70/$B$70)*100</f>
        <v>53.333333333333336</v>
      </c>
      <c r="J70" s="189">
        <f>COUNTIFS('NORTE '!A:A,"Santa Rosa de Osos",'NORTE '!S:S,"ALTO")</f>
        <v>4</v>
      </c>
      <c r="K70" s="140">
        <f>(J70/$B$70)*100</f>
        <v>13.333333333333334</v>
      </c>
      <c r="L70" s="189">
        <f>COUNTIFS('NORTE '!A:A,"Santa Rosa de Osos",'NORTE '!S:S,"INVIABLE SANITARIAMENTE")</f>
        <v>0</v>
      </c>
      <c r="M70" s="140">
        <f>(L70/$B$70)*100</f>
        <v>0</v>
      </c>
      <c r="N70" s="189">
        <f t="shared" si="6"/>
        <v>0</v>
      </c>
      <c r="O70" s="140">
        <f>(N70/$B$70)*100</f>
        <v>0</v>
      </c>
    </row>
    <row r="71" spans="1:15" ht="20.85" customHeight="1" x14ac:dyDescent="0.2">
      <c r="A71" s="194" t="s">
        <v>1021</v>
      </c>
      <c r="B71" s="189">
        <f>'CONSOLIDADO-ACUEDUCTOSRURALES1'!D45</f>
        <v>12</v>
      </c>
      <c r="C71" s="140">
        <f t="shared" si="7"/>
        <v>4.8979591836734695</v>
      </c>
      <c r="D71" s="189">
        <f>COUNTIFS('NORTE '!A:A,"Toledo",'NORTE '!S:S, "SIN RIESGO")</f>
        <v>1</v>
      </c>
      <c r="E71" s="140">
        <f>(D71/$B$71)*100</f>
        <v>8.3333333333333321</v>
      </c>
      <c r="F71" s="189">
        <f>COUNTIFS('NORTE '!A:A,"Toledo",'NORTE '!S:S, "BAJO")</f>
        <v>0</v>
      </c>
      <c r="G71" s="140">
        <f>(F71/$B$71)*100</f>
        <v>0</v>
      </c>
      <c r="H71" s="189">
        <f>COUNTIFS('NORTE '!A:A,"Toledo",'NORTE '!S:S,"MEDIO")</f>
        <v>0</v>
      </c>
      <c r="I71" s="140">
        <f>(H71/$B$71)*100</f>
        <v>0</v>
      </c>
      <c r="J71" s="189">
        <f>COUNTIFS('NORTE '!A:A,"Toledo",'NORTE '!S:S,"ALTO")</f>
        <v>0</v>
      </c>
      <c r="K71" s="140">
        <f>(J71/$B$71)*100</f>
        <v>0</v>
      </c>
      <c r="L71" s="189">
        <f>COUNTIFS('NORTE '!A:A,"Toledo",'NORTE '!S:S,"INVIABLE SANITARIAMENTE")</f>
        <v>11</v>
      </c>
      <c r="M71" s="140">
        <f>(L71/$B$71)*100</f>
        <v>91.666666666666657</v>
      </c>
      <c r="N71" s="189">
        <f t="shared" si="6"/>
        <v>0</v>
      </c>
      <c r="O71" s="140">
        <f>(N71/$B$71)*100</f>
        <v>0</v>
      </c>
    </row>
    <row r="72" spans="1:15" ht="20.85" customHeight="1" x14ac:dyDescent="0.2">
      <c r="A72" s="194" t="s">
        <v>1044</v>
      </c>
      <c r="B72" s="189">
        <f>'CONSOLIDADO-ACUEDUCTOSRURALES1'!D46</f>
        <v>8</v>
      </c>
      <c r="C72" s="140">
        <f t="shared" si="7"/>
        <v>3.2653061224489797</v>
      </c>
      <c r="D72" s="189">
        <f>COUNTIFS('NORTE '!A:A,"Valdivia",'NORTE '!S:S, "SIN RIESGO")</f>
        <v>0</v>
      </c>
      <c r="E72" s="140">
        <f>(D72/$B$72)*100</f>
        <v>0</v>
      </c>
      <c r="F72" s="189">
        <f>COUNTIFS('NORTE '!A:A,"Valdivia",'NORTE '!S:S, "BAJO")</f>
        <v>0</v>
      </c>
      <c r="G72" s="140">
        <f>(F72/$B$72)*100</f>
        <v>0</v>
      </c>
      <c r="H72" s="189">
        <f>COUNTIFS('NORTE '!A:A,"Valdivia",'NORTE '!S:S,"MEDIO")</f>
        <v>0</v>
      </c>
      <c r="I72" s="140">
        <f>(H72/$B$72)*100</f>
        <v>0</v>
      </c>
      <c r="J72" s="189">
        <f>COUNTIFS('NORTE '!A:A,"Valdivia",'NORTE '!S:S,"ALTO")</f>
        <v>7</v>
      </c>
      <c r="K72" s="140">
        <f>(J72/$B$72)*100</f>
        <v>87.5</v>
      </c>
      <c r="L72" s="189">
        <f>COUNTIFS('NORTE '!A:A,"Valdivia",'NORTE '!S:S,"INVIABLE SANITARIAMENTE")</f>
        <v>1</v>
      </c>
      <c r="M72" s="140">
        <f>(L72/$B$72)*100</f>
        <v>12.5</v>
      </c>
      <c r="N72" s="189">
        <f t="shared" si="6"/>
        <v>0</v>
      </c>
      <c r="O72" s="140">
        <f>(N72/$B$72)*100</f>
        <v>0</v>
      </c>
    </row>
    <row r="73" spans="1:15" ht="20.85" customHeight="1" x14ac:dyDescent="0.2">
      <c r="A73" s="194" t="s">
        <v>1061</v>
      </c>
      <c r="B73" s="189">
        <f>'CONSOLIDADO-ACUEDUCTOSRURALES1'!D47</f>
        <v>12</v>
      </c>
      <c r="C73" s="140">
        <f t="shared" si="7"/>
        <v>4.8979591836734695</v>
      </c>
      <c r="D73" s="189">
        <f>COUNTIFS('NORTE '!A:A,"Yarumal",'NORTE '!S:S, "SIN RIESGO")</f>
        <v>1</v>
      </c>
      <c r="E73" s="140">
        <f>(D73/$B$73)*100</f>
        <v>8.3333333333333321</v>
      </c>
      <c r="F73" s="189">
        <f>COUNTIFS('NORTE '!A:A,"Yarumal",'NORTE '!S:S, "BAJO")</f>
        <v>1</v>
      </c>
      <c r="G73" s="140">
        <f>(F73/$B$73)*100</f>
        <v>8.3333333333333321</v>
      </c>
      <c r="H73" s="189">
        <f>COUNTIFS('NORTE '!A:A,"Yarumal",'NORTE '!S:S,"MEDIO")</f>
        <v>0</v>
      </c>
      <c r="I73" s="140">
        <f>(H73/$B$73)*100</f>
        <v>0</v>
      </c>
      <c r="J73" s="189">
        <f>COUNTIFS('NORTE '!A:A,"Yarumal",'NORTE '!S:S,"ALTO")</f>
        <v>2</v>
      </c>
      <c r="K73" s="140">
        <f>(J73/$B$73)*100</f>
        <v>16.666666666666664</v>
      </c>
      <c r="L73" s="189">
        <f>COUNTIFS('NORTE '!A:A,"Yarumal",'NORTE '!S:S,"INVIABLE SANITARIAMENTE")</f>
        <v>8</v>
      </c>
      <c r="M73" s="140">
        <f>(L73/$B$73)*100</f>
        <v>66.666666666666657</v>
      </c>
      <c r="N73" s="189">
        <f t="shared" si="6"/>
        <v>0</v>
      </c>
      <c r="O73" s="140">
        <f>(N73/$B$73)*100</f>
        <v>0</v>
      </c>
    </row>
    <row r="74" spans="1:15" ht="20.85" customHeight="1" x14ac:dyDescent="0.2">
      <c r="A74" s="222" t="s">
        <v>4249</v>
      </c>
      <c r="B74" s="218">
        <f>SUM(B57:B73)</f>
        <v>245</v>
      </c>
      <c r="C74" s="219">
        <f>SUM(C57:C73)</f>
        <v>100</v>
      </c>
      <c r="D74" s="218">
        <f>SUM(D57:D73)</f>
        <v>28</v>
      </c>
      <c r="E74" s="219">
        <f>(D74/$B$74)*100</f>
        <v>11.428571428571429</v>
      </c>
      <c r="F74" s="218">
        <f>SUM(F57:F73)</f>
        <v>10</v>
      </c>
      <c r="G74" s="219">
        <f>(F74/$B$74)*100</f>
        <v>4.0816326530612246</v>
      </c>
      <c r="H74" s="218">
        <f>SUM(H57:H73)</f>
        <v>23</v>
      </c>
      <c r="I74" s="219">
        <f>(H74/$B$74)*100</f>
        <v>9.387755102040817</v>
      </c>
      <c r="J74" s="218">
        <f>SUM(J57:J73)</f>
        <v>64</v>
      </c>
      <c r="K74" s="219">
        <f>(J74/$B$74)*100</f>
        <v>26.122448979591837</v>
      </c>
      <c r="L74" s="218">
        <f>SUM(L57:L73)</f>
        <v>120</v>
      </c>
      <c r="M74" s="219">
        <f>(L74/$B$74)*100</f>
        <v>48.979591836734691</v>
      </c>
      <c r="N74" s="218">
        <f>SUM(N57:N73)</f>
        <v>0</v>
      </c>
      <c r="O74" s="219">
        <f>(N74/$B$74)*100</f>
        <v>0</v>
      </c>
    </row>
    <row r="78" spans="1:15" ht="24.75" customHeight="1" x14ac:dyDescent="0.2">
      <c r="A78" s="413" t="s">
        <v>4317</v>
      </c>
      <c r="B78" s="416"/>
      <c r="C78" s="416"/>
      <c r="D78" s="416"/>
      <c r="E78" s="416"/>
      <c r="F78" s="416"/>
      <c r="G78" s="416"/>
      <c r="H78" s="416"/>
      <c r="I78" s="416"/>
      <c r="J78" s="416"/>
      <c r="K78" s="416"/>
      <c r="L78" s="416"/>
      <c r="M78" s="416"/>
      <c r="N78" s="416"/>
      <c r="O78" s="417"/>
    </row>
    <row r="79" spans="1:15" ht="130.5" customHeight="1" x14ac:dyDescent="0.2">
      <c r="A79" s="202" t="s">
        <v>4265</v>
      </c>
      <c r="B79" s="203" t="s">
        <v>4251</v>
      </c>
      <c r="C79" s="202" t="s">
        <v>4252</v>
      </c>
      <c r="D79" s="204" t="s">
        <v>4253</v>
      </c>
      <c r="E79" s="202" t="s">
        <v>4252</v>
      </c>
      <c r="F79" s="205" t="s">
        <v>40</v>
      </c>
      <c r="G79" s="202" t="s">
        <v>4252</v>
      </c>
      <c r="H79" s="206" t="s">
        <v>4254</v>
      </c>
      <c r="I79" s="202" t="s">
        <v>4252</v>
      </c>
      <c r="J79" s="207" t="s">
        <v>4255</v>
      </c>
      <c r="K79" s="202" t="s">
        <v>4252</v>
      </c>
      <c r="L79" s="208" t="s">
        <v>607</v>
      </c>
      <c r="M79" s="202" t="s">
        <v>4252</v>
      </c>
      <c r="N79" s="203" t="s">
        <v>413</v>
      </c>
      <c r="O79" s="202" t="s">
        <v>4252</v>
      </c>
    </row>
    <row r="80" spans="1:15" ht="20.85" customHeight="1" x14ac:dyDescent="0.2">
      <c r="A80" s="194" t="s">
        <v>4270</v>
      </c>
      <c r="B80" s="216">
        <f>'CONSOLIDADO-ACUEDUCTOSRURALES1'!D49</f>
        <v>6</v>
      </c>
      <c r="C80" s="140">
        <f t="shared" ref="C80:C98" si="8">(B80/$B$99)*100</f>
        <v>1.3043478260869565</v>
      </c>
      <c r="D80" s="216">
        <f>COUNTIFS('OCCIDENTE '!A:A,"Abriaquí",'OCCIDENTE '!S:S,"SIN RIESGO")</f>
        <v>0</v>
      </c>
      <c r="E80" s="140">
        <f>(D80/$B$80)*100</f>
        <v>0</v>
      </c>
      <c r="F80" s="216">
        <f>+COUNTIFS('OCCIDENTE '!S11:S470,"Abriaquí",'OCCIDENTE '!S11:S470,"BAJO")</f>
        <v>0</v>
      </c>
      <c r="G80" s="140">
        <f>(F80/$B$80)*100</f>
        <v>0</v>
      </c>
      <c r="H80" s="216">
        <f>+COUNTIFS('OCCIDENTE '!S11:S470,"Abriaquí",'OCCIDENTE '!S11:S470,"MEDIO")</f>
        <v>0</v>
      </c>
      <c r="I80" s="140">
        <f>(H80/$B$80)*100</f>
        <v>0</v>
      </c>
      <c r="J80" s="216">
        <f>COUNTIFS('OCCIDENTE '!A:A,"Abriaquí",'OCCIDENTE '!S:S,"ALTO")</f>
        <v>0</v>
      </c>
      <c r="K80" s="140">
        <f>(J80/$B$80)*100</f>
        <v>0</v>
      </c>
      <c r="L80" s="216">
        <f>COUNTIFS('OCCIDENTE '!A:A,"Abriaquí",'OCCIDENTE '!S:S,"INVIABLE SANITARIAMENTE")</f>
        <v>6</v>
      </c>
      <c r="M80" s="140">
        <f>(L80/$B$80)*100</f>
        <v>100</v>
      </c>
      <c r="N80" s="216">
        <f t="shared" ref="N80:N98" si="9">B80-(D80+F80+H80+J80+L80)</f>
        <v>0</v>
      </c>
      <c r="O80" s="140">
        <f>(N80/$B$80)*100</f>
        <v>0</v>
      </c>
    </row>
    <row r="81" spans="1:15" ht="20.85" customHeight="1" x14ac:dyDescent="0.2">
      <c r="A81" s="194" t="s">
        <v>4271</v>
      </c>
      <c r="B81" s="216">
        <f>'CONSOLIDADO-ACUEDUCTOSRURALES1'!D50</f>
        <v>19</v>
      </c>
      <c r="C81" s="140">
        <f t="shared" si="8"/>
        <v>4.1304347826086953</v>
      </c>
      <c r="D81" s="216">
        <f>COUNTIFS('OCCIDENTE '!A:A,"Anzá",'OCCIDENTE '!S:S,"SIN RIESGO")</f>
        <v>0</v>
      </c>
      <c r="E81" s="140">
        <f>(D81/$B$81)*100</f>
        <v>0</v>
      </c>
      <c r="F81" s="216">
        <f>COUNTIFS('OCCIDENTE '!A:A,"Anzá",'OCCIDENTE '!S:S,"BAJO")</f>
        <v>1</v>
      </c>
      <c r="G81" s="140">
        <f>(F81/$B$81)*100</f>
        <v>5.2631578947368416</v>
      </c>
      <c r="H81" s="216">
        <f>COUNTIFS('OCCIDENTE '!A:A,"Anzá",'OCCIDENTE '!S:S,"MEDIO")</f>
        <v>0</v>
      </c>
      <c r="I81" s="140">
        <f>(H81/$B$81)*100</f>
        <v>0</v>
      </c>
      <c r="J81" s="216">
        <f>COUNTIFS('OCCIDENTE '!A:A,"Anzá",'OCCIDENTE '!S:S,"ALTO")</f>
        <v>2</v>
      </c>
      <c r="K81" s="140">
        <f>(J81/$B$81)*100</f>
        <v>10.526315789473683</v>
      </c>
      <c r="L81" s="216">
        <f>COUNTIFS('OCCIDENTE '!A:A,"Anzá",'OCCIDENTE '!S:S,"INVIABLE SANITARIAMENTE")</f>
        <v>16</v>
      </c>
      <c r="M81" s="140">
        <f>(L81/$B$81)*100</f>
        <v>84.210526315789465</v>
      </c>
      <c r="N81" s="216">
        <f t="shared" si="9"/>
        <v>0</v>
      </c>
      <c r="O81" s="140">
        <f>(N81/$B$81)*100</f>
        <v>0</v>
      </c>
    </row>
    <row r="82" spans="1:15" ht="20.85" customHeight="1" x14ac:dyDescent="0.2">
      <c r="A82" s="194" t="s">
        <v>1201</v>
      </c>
      <c r="B82" s="216">
        <f>'CONSOLIDADO-ACUEDUCTOSRURALES1'!D51</f>
        <v>4</v>
      </c>
      <c r="C82" s="140">
        <f t="shared" si="8"/>
        <v>0.86956521739130432</v>
      </c>
      <c r="D82" s="216">
        <f>COUNTIFS('OCCIDENTE '!A:A,"Armenia",'OCCIDENTE '!S:S,"SIN RIESGO")</f>
        <v>0</v>
      </c>
      <c r="E82" s="140">
        <f>(D82/$B$82)*100</f>
        <v>0</v>
      </c>
      <c r="F82" s="216">
        <f>COUNTIFS('OCCIDENTE '!A:A,"Armenia",'OCCIDENTE '!S:S,"BAJO")</f>
        <v>0</v>
      </c>
      <c r="G82" s="140">
        <f>(F82/$B$82)*100</f>
        <v>0</v>
      </c>
      <c r="H82" s="216">
        <f>COUNTIFS('OCCIDENTE '!A:A,"Armenia",'OCCIDENTE '!S:S,"MEDIO")</f>
        <v>0</v>
      </c>
      <c r="I82" s="140">
        <f>(H82/$B$82)*100</f>
        <v>0</v>
      </c>
      <c r="J82" s="216">
        <f>COUNTIFS('OCCIDENTE '!A:A,"Armenia",'OCCIDENTE '!S:S,"ALTO")</f>
        <v>0</v>
      </c>
      <c r="K82" s="140">
        <f>(J82/$B$82)*100</f>
        <v>0</v>
      </c>
      <c r="L82" s="216">
        <f>COUNTIFS('OCCIDENTE '!A:A,"Armenia",'OCCIDENTE '!S:S,"INVIABLE SANITARIAMENTE")</f>
        <v>4</v>
      </c>
      <c r="M82" s="140">
        <f>(L82/$B$82)*100</f>
        <v>100</v>
      </c>
      <c r="N82" s="216">
        <f t="shared" si="9"/>
        <v>0</v>
      </c>
      <c r="O82" s="140">
        <f>(N82/$B$82)*100</f>
        <v>0</v>
      </c>
    </row>
    <row r="83" spans="1:15" ht="20.85" customHeight="1" x14ac:dyDescent="0.2">
      <c r="A83" s="194" t="s">
        <v>4272</v>
      </c>
      <c r="B83" s="216">
        <f>'CONSOLIDADO-ACUEDUCTOSRURALES1'!D52</f>
        <v>37</v>
      </c>
      <c r="C83" s="140">
        <f t="shared" si="8"/>
        <v>8.0434782608695645</v>
      </c>
      <c r="D83" s="216">
        <f>COUNTIFS('OCCIDENTE '!A:A,"Buriticá",'OCCIDENTE '!S:S,"SIN RIESGO")</f>
        <v>0</v>
      </c>
      <c r="E83" s="140">
        <f>(D83/$B$83)*100</f>
        <v>0</v>
      </c>
      <c r="F83" s="216">
        <f>COUNTIFS('OCCIDENTE '!A:A,"Buriticá",'OCCIDENTE '!S:S,"BAJO")</f>
        <v>0</v>
      </c>
      <c r="G83" s="140">
        <f>(F83/$B$83)*100</f>
        <v>0</v>
      </c>
      <c r="H83" s="216">
        <f>COUNTIFS('OCCIDENTE '!A:A,"Buriticá",'OCCIDENTE '!S:S,"MEDIO")</f>
        <v>0</v>
      </c>
      <c r="I83" s="140">
        <f>(H83/$B$83)*100</f>
        <v>0</v>
      </c>
      <c r="J83" s="216">
        <f>COUNTIFS('OCCIDENTE '!A:A,"Buriticá",'OCCIDENTE '!S:S,"ALTO")</f>
        <v>3</v>
      </c>
      <c r="K83" s="140">
        <f>(J83/$B$83)*100</f>
        <v>8.1081081081081088</v>
      </c>
      <c r="L83" s="216">
        <f>COUNTIFS('OCCIDENTE '!A:A,"Buriticá",'OCCIDENTE '!S:S,"INVIABLE SANITARIAMENTE")</f>
        <v>34</v>
      </c>
      <c r="M83" s="140">
        <f>(L83/$B$83)*100</f>
        <v>91.891891891891902</v>
      </c>
      <c r="N83" s="216">
        <f t="shared" si="9"/>
        <v>0</v>
      </c>
      <c r="O83" s="140">
        <f>(N83/$B$83)*100</f>
        <v>0</v>
      </c>
    </row>
    <row r="84" spans="1:15" ht="20.85" customHeight="1" x14ac:dyDescent="0.2">
      <c r="A84" s="194" t="s">
        <v>1279</v>
      </c>
      <c r="B84" s="216">
        <f>'CONSOLIDADO-ACUEDUCTOSRURALES1'!D53</f>
        <v>11</v>
      </c>
      <c r="C84" s="140">
        <f t="shared" si="8"/>
        <v>2.3913043478260869</v>
      </c>
      <c r="D84" s="216">
        <f>COUNTIFS('SUROESTE '!A:A,"Caicedo",'SUROESTE '!S:S,"SIN RIESGO")</f>
        <v>0</v>
      </c>
      <c r="E84" s="140">
        <f>(D84/$B$88)*100</f>
        <v>0</v>
      </c>
      <c r="F84" s="216">
        <f>COUNTIFS('SUROESTE '!A:A,"Caicedo",'SUROESTE '!S:S,"BAJO")</f>
        <v>0</v>
      </c>
      <c r="G84" s="140">
        <f>(F84/$B$88)*100</f>
        <v>0</v>
      </c>
      <c r="H84" s="216">
        <f>COUNTIFS('OCCIDENTE '!A:A,"Caicedo",'OCCIDENTE '!S:S,"MEDIO")</f>
        <v>0</v>
      </c>
      <c r="I84" s="140">
        <f>(H84/$B$88)*100</f>
        <v>0</v>
      </c>
      <c r="J84" s="216">
        <f>COUNTIFS('OCCIDENTE '!A:A,"Caicedo",'OCCIDENTE '!S:S,"ALTO")</f>
        <v>1</v>
      </c>
      <c r="K84" s="140">
        <f>(J84/$B$88)*100</f>
        <v>2.6315789473684208</v>
      </c>
      <c r="L84" s="216">
        <f>COUNTIFS('OCCIDENTE '!A:A,"Caicedo",'OCCIDENTE '!S:S,"INVIABLE SANITARIAMENTE")</f>
        <v>10</v>
      </c>
      <c r="M84" s="140">
        <f>(L84/$B$88)*100</f>
        <v>26.315789473684209</v>
      </c>
      <c r="N84" s="216">
        <f t="shared" si="9"/>
        <v>0</v>
      </c>
      <c r="O84" s="140">
        <f>(N84/$B$88)*100</f>
        <v>0</v>
      </c>
    </row>
    <row r="85" spans="1:15" ht="20.85" customHeight="1" x14ac:dyDescent="0.2">
      <c r="A85" s="194" t="s">
        <v>4273</v>
      </c>
      <c r="B85" s="216">
        <f>'CONSOLIDADO-ACUEDUCTOSRURALES1'!D54</f>
        <v>49</v>
      </c>
      <c r="C85" s="140">
        <f t="shared" si="8"/>
        <v>10.652173913043478</v>
      </c>
      <c r="D85" s="216">
        <f>COUNTIFS('OCCIDENTE '!A:A,"Cañasgordas",'OCCIDENTE '!S:S,"SIN RIESGO")</f>
        <v>0</v>
      </c>
      <c r="E85" s="140">
        <f>(D85/$B$84)*100</f>
        <v>0</v>
      </c>
      <c r="F85" s="216">
        <f>COUNTIFS('OCCIDENTE '!A:A,"Cañasgordas",'OCCIDENTE '!S:S,"BAJO")</f>
        <v>0</v>
      </c>
      <c r="G85" s="140">
        <f>(F85/$B$84)*100</f>
        <v>0</v>
      </c>
      <c r="H85" s="216">
        <f>COUNTIFS('OCCIDENTE '!A:A,"Cañasgordas",'OCCIDENTE '!S:S,"MEDIO")</f>
        <v>3</v>
      </c>
      <c r="I85" s="140">
        <f>(H85/$B$84)*100</f>
        <v>27.27272727272727</v>
      </c>
      <c r="J85" s="216">
        <f>COUNTIFS('OCCIDENTE '!A:A,"Cañasgordas",'OCCIDENTE '!S:S,"ALTO")</f>
        <v>15</v>
      </c>
      <c r="K85" s="140">
        <f>(J85/$B$84)*100</f>
        <v>136.36363636363635</v>
      </c>
      <c r="L85" s="216">
        <f>COUNTIFS('OCCIDENTE '!A:A,"Cañasgordas",'OCCIDENTE '!S:S,"INVIABLE SANITARIAMENTE")</f>
        <v>31</v>
      </c>
      <c r="M85" s="140">
        <f>(L85/$B$84)*100</f>
        <v>281.81818181818181</v>
      </c>
      <c r="N85" s="216">
        <f t="shared" si="9"/>
        <v>0</v>
      </c>
      <c r="O85" s="140">
        <f>(N85/$B$84)*100</f>
        <v>0</v>
      </c>
    </row>
    <row r="86" spans="1:15" ht="20.85" customHeight="1" x14ac:dyDescent="0.2">
      <c r="A86" s="194" t="s">
        <v>1390</v>
      </c>
      <c r="B86" s="216">
        <f>'CONSOLIDADO-ACUEDUCTOSRURALES1'!D55</f>
        <v>24</v>
      </c>
      <c r="C86" s="140">
        <f t="shared" si="8"/>
        <v>5.2173913043478262</v>
      </c>
      <c r="D86" s="216">
        <f>COUNTIFS('OCCIDENTE '!A:A,"Dabeiba",'OCCIDENTE '!S:S,"SIN RIESGO")</f>
        <v>0</v>
      </c>
      <c r="E86" s="140">
        <f>(D86/$B$85)*100</f>
        <v>0</v>
      </c>
      <c r="F86" s="216">
        <f>COUNTIFS('OCCIDENTE '!A:A,"Dabeiba",'OCCIDENTE '!S:S,"BAJO")</f>
        <v>0</v>
      </c>
      <c r="G86" s="140">
        <f>(F86/$B$85)*100</f>
        <v>0</v>
      </c>
      <c r="H86" s="216">
        <f>COUNTIFS('OCCIDENTE '!A:A,"Dabeiba",'OCCIDENTE '!S:S,"MEDIO")</f>
        <v>0</v>
      </c>
      <c r="I86" s="140">
        <f>(H86/$B$85)*100</f>
        <v>0</v>
      </c>
      <c r="J86" s="216">
        <f>COUNTIFS('OCCIDENTE '!A:A,"Dabeiba",'OCCIDENTE '!S:S,"ALTO")</f>
        <v>0</v>
      </c>
      <c r="K86" s="140">
        <f>(J86/$B$85)*100</f>
        <v>0</v>
      </c>
      <c r="L86" s="216">
        <f>COUNTIFS('OCCIDENTE '!A:A,"Dabeiba",'OCCIDENTE '!S:S,"INVIABLE SANITARIAMENTE")</f>
        <v>24</v>
      </c>
      <c r="M86" s="140">
        <f>(L86/$B$85)*100</f>
        <v>48.979591836734691</v>
      </c>
      <c r="N86" s="216">
        <f t="shared" si="9"/>
        <v>0</v>
      </c>
      <c r="O86" s="140">
        <f>(N86/$B$85)*100</f>
        <v>0</v>
      </c>
    </row>
    <row r="87" spans="1:15" ht="20.85" customHeight="1" x14ac:dyDescent="0.2">
      <c r="A87" s="194" t="s">
        <v>4274</v>
      </c>
      <c r="B87" s="216">
        <f>'CONSOLIDADO-ACUEDUCTOSRURALES1'!D56</f>
        <v>30</v>
      </c>
      <c r="C87" s="140">
        <f t="shared" si="8"/>
        <v>6.5217391304347823</v>
      </c>
      <c r="D87" s="216">
        <f>COUNTIFS('OCCIDENTE '!A:A,"Ebéjico",'OCCIDENTE '!S:S,"SIN RIESGO")</f>
        <v>3</v>
      </c>
      <c r="E87" s="140">
        <f>(D87/$B$86)*100</f>
        <v>12.5</v>
      </c>
      <c r="F87" s="216">
        <f>COUNTIFS('OCCIDENTE '!A:A,"Ebéjico",'OCCIDENTE '!S:S,"BAJO")</f>
        <v>0</v>
      </c>
      <c r="G87" s="140">
        <f>(F87/$B$86)*100</f>
        <v>0</v>
      </c>
      <c r="H87" s="216">
        <f>COUNTIFS('OCCIDENTE '!A:A,"Ebéjico",'OCCIDENTE '!S:S,"MEDIO")</f>
        <v>1</v>
      </c>
      <c r="I87" s="140">
        <f>(H87/$B$86)*100</f>
        <v>4.1666666666666661</v>
      </c>
      <c r="J87" s="216">
        <f>COUNTIFS('OCCIDENTE '!A:A,"Ebéjico",'OCCIDENTE '!S:S,"ALTO")</f>
        <v>5</v>
      </c>
      <c r="K87" s="140">
        <f>(J87/$B$85)*100</f>
        <v>10.204081632653061</v>
      </c>
      <c r="L87" s="216">
        <f>COUNTIFS('OCCIDENTE '!A:A,"Ebéjico",'OCCIDENTE '!S:S,"INVIABLE SANITARIAMENTE")</f>
        <v>21</v>
      </c>
      <c r="M87" s="140">
        <f>(L87/$B$86)*100</f>
        <v>87.5</v>
      </c>
      <c r="N87" s="216">
        <f t="shared" si="9"/>
        <v>0</v>
      </c>
      <c r="O87" s="140">
        <f>(N87/$B$86)*100</f>
        <v>0</v>
      </c>
    </row>
    <row r="88" spans="1:15" ht="20.85" customHeight="1" x14ac:dyDescent="0.2">
      <c r="A88" s="194" t="s">
        <v>1494</v>
      </c>
      <c r="B88" s="216">
        <f>'CONSOLIDADO-ACUEDUCTOSRURALES1'!D57</f>
        <v>38</v>
      </c>
      <c r="C88" s="140">
        <f t="shared" si="8"/>
        <v>8.2608695652173907</v>
      </c>
      <c r="D88" s="216">
        <f>COUNTIFS('OCCIDENTE '!A:A,"Frontino",'OCCIDENTE '!S:S,"SIN RIESGO")</f>
        <v>1</v>
      </c>
      <c r="E88" s="140">
        <f>(D88/$B$87)*100</f>
        <v>3.3333333333333335</v>
      </c>
      <c r="F88" s="216">
        <f>COUNTIFS('OCCIDENTE '!A:A,"Frontino",'OCCIDENTE '!S:S,"BAJO")</f>
        <v>0</v>
      </c>
      <c r="G88" s="140">
        <f>(F88/$B$87)*100</f>
        <v>0</v>
      </c>
      <c r="H88" s="216">
        <f>COUNTIFS('OCCIDENTE '!A:A,"Frontino",'OCCIDENTE '!S:S,"MEDIO")</f>
        <v>0</v>
      </c>
      <c r="I88" s="140">
        <f>(H88/$B$87)*100</f>
        <v>0</v>
      </c>
      <c r="J88" s="216">
        <f>COUNTIFS('OCCIDENTE '!A:A,"Frontino",'OCCIDENTE '!S:S,"ALTO")</f>
        <v>0</v>
      </c>
      <c r="K88" s="140">
        <f>(J88/$B$87)*100</f>
        <v>0</v>
      </c>
      <c r="L88" s="216">
        <f>COUNTIFS('OCCIDENTE '!A:A,"Frontino",'OCCIDENTE '!S:S,"INVIABLE SANITARIAMENTE")</f>
        <v>37</v>
      </c>
      <c r="M88" s="140">
        <f>(L88/$B$87)*100</f>
        <v>123.33333333333334</v>
      </c>
      <c r="N88" s="216">
        <f t="shared" si="9"/>
        <v>0</v>
      </c>
      <c r="O88" s="140">
        <f>(N88/$B$87)*100</f>
        <v>0</v>
      </c>
    </row>
    <row r="89" spans="1:15" ht="20.85" customHeight="1" x14ac:dyDescent="0.2">
      <c r="A89" s="194" t="s">
        <v>1559</v>
      </c>
      <c r="B89" s="216">
        <f>'CONSOLIDADO-ACUEDUCTOSRURALES1'!D58</f>
        <v>23</v>
      </c>
      <c r="C89" s="140">
        <f t="shared" si="8"/>
        <v>5</v>
      </c>
      <c r="D89" s="216">
        <f>COUNTIFS('OCCIDENTE '!A:A,"Giraldo",'OCCIDENTE '!S:S,"SIN RIESGO")</f>
        <v>0</v>
      </c>
      <c r="E89" s="140">
        <f>(D89/$B$89)*100</f>
        <v>0</v>
      </c>
      <c r="F89" s="216">
        <f>COUNTIFS('OCCIDENTE '!A:A,"Giraldo",'OCCIDENTE '!S:S,"BAJO")</f>
        <v>0</v>
      </c>
      <c r="G89" s="140">
        <f>(F89/$B$89)*100</f>
        <v>0</v>
      </c>
      <c r="H89" s="216">
        <f>COUNTIFS('OCCIDENTE '!A:A,"Giraldo",'OCCIDENTE '!S:S,"MEDIO")</f>
        <v>0</v>
      </c>
      <c r="I89" s="140">
        <f>(H89/$B$89)*100</f>
        <v>0</v>
      </c>
      <c r="J89" s="216">
        <f>COUNTIFS('OCCIDENTE '!A:A,"Giraldo",'OCCIDENTE '!S:S,"ALTO")</f>
        <v>0</v>
      </c>
      <c r="K89" s="140">
        <f>(J89/$B$89)*100</f>
        <v>0</v>
      </c>
      <c r="L89" s="216">
        <f>COUNTIFS('OCCIDENTE '!A:A,"Giraldo",'OCCIDENTE '!S:S,"INVIABLE SANITARIAMENTE")</f>
        <v>23</v>
      </c>
      <c r="M89" s="140">
        <f>(L89/$B$89)*100</f>
        <v>100</v>
      </c>
      <c r="N89" s="216">
        <f t="shared" si="9"/>
        <v>0</v>
      </c>
      <c r="O89" s="140">
        <f>(N89/$B$89)*100</f>
        <v>0</v>
      </c>
    </row>
    <row r="90" spans="1:15" ht="20.85" customHeight="1" x14ac:dyDescent="0.2">
      <c r="A90" s="194" t="s">
        <v>1605</v>
      </c>
      <c r="B90" s="216">
        <f>'CONSOLIDADO-ACUEDUCTOSRURALES1'!D59</f>
        <v>14</v>
      </c>
      <c r="C90" s="140">
        <f t="shared" si="8"/>
        <v>3.0434782608695654</v>
      </c>
      <c r="D90" s="216">
        <f>COUNTIFS('OCCIDENTE '!A:A,"Heliconia",'OCCIDENTE '!S:S,"SIN RIESGO")</f>
        <v>2</v>
      </c>
      <c r="E90" s="140">
        <f>(D90/$B$90)*100</f>
        <v>14.285714285714285</v>
      </c>
      <c r="F90" s="216">
        <f>COUNTIFS('OCCIDENTE '!A:A,"Heliconia",'OCCIDENTE '!S:S,"BAJO")</f>
        <v>0</v>
      </c>
      <c r="G90" s="140">
        <f>(F90/$B$90)*100</f>
        <v>0</v>
      </c>
      <c r="H90" s="216">
        <f>COUNTIFS('OCCIDENTE '!A:A,"Heliconia",'OCCIDENTE '!S:S,"MEDIO")</f>
        <v>0</v>
      </c>
      <c r="I90" s="140">
        <f>(H90/$B$90)*100</f>
        <v>0</v>
      </c>
      <c r="J90" s="216">
        <f>COUNTIFS('OCCIDENTE '!A:A,"Heliconia",'OCCIDENTE '!S:S,"ALTO")</f>
        <v>1</v>
      </c>
      <c r="K90" s="140">
        <f>(J90/$B$90)*100</f>
        <v>7.1428571428571423</v>
      </c>
      <c r="L90" s="216">
        <f>COUNTIFS('OCCIDENTE '!A:A,"Heliconia",'OCCIDENTE '!S:S,"INVIABLE SANITARIAMENTE")</f>
        <v>11</v>
      </c>
      <c r="M90" s="140">
        <f>(L90/$B$90)*100</f>
        <v>78.571428571428569</v>
      </c>
      <c r="N90" s="216">
        <f t="shared" si="9"/>
        <v>0</v>
      </c>
      <c r="O90" s="140">
        <f>(N90/$B$90)*100</f>
        <v>0</v>
      </c>
    </row>
    <row r="91" spans="1:15" ht="20.85" customHeight="1" x14ac:dyDescent="0.2">
      <c r="A91" s="194" t="s">
        <v>1634</v>
      </c>
      <c r="B91" s="216">
        <f>'CONSOLIDADO-ACUEDUCTOSRURALES1'!D60</f>
        <v>35</v>
      </c>
      <c r="C91" s="140">
        <f t="shared" si="8"/>
        <v>7.608695652173914</v>
      </c>
      <c r="D91" s="216">
        <f>COUNTIFS('OCCIDENTE '!A:A,"Liborina",'OCCIDENTE '!S:S,"SIN RIESGO")</f>
        <v>2</v>
      </c>
      <c r="E91" s="140">
        <f>(D91/$B$91)*100</f>
        <v>5.7142857142857144</v>
      </c>
      <c r="F91" s="216">
        <f>COUNTIFS('OCCIDENTE '!A:A,"liborina",'OCCIDENTE '!S:S,"BAJO")</f>
        <v>0</v>
      </c>
      <c r="G91" s="140">
        <f>(F91/$B$91)*100</f>
        <v>0</v>
      </c>
      <c r="H91" s="216">
        <f>COUNTIFS('OCCIDENTE '!A:A,"Liborina",'OCCIDENTE '!S:S,"MEDIO")</f>
        <v>0</v>
      </c>
      <c r="I91" s="140">
        <f>(H91/$B$91)*100</f>
        <v>0</v>
      </c>
      <c r="J91" s="216">
        <f>COUNTIFS('OCCIDENTE '!A:A,"Liborina",'OCCIDENTE '!S:S,"ALTO")</f>
        <v>0</v>
      </c>
      <c r="K91" s="140">
        <f>(J91/$B$91)*100</f>
        <v>0</v>
      </c>
      <c r="L91" s="216">
        <f>COUNTIFS('OCCIDENTE '!A:A,"Liborina",'OCCIDENTE '!S:S,"INVIABLE SANITARIAMENTE")</f>
        <v>33</v>
      </c>
      <c r="M91" s="140">
        <f>(L91/$B$91)*100</f>
        <v>94.285714285714278</v>
      </c>
      <c r="N91" s="216">
        <f t="shared" si="9"/>
        <v>0</v>
      </c>
      <c r="O91" s="140">
        <f>(N91/$B$91)*100</f>
        <v>0</v>
      </c>
    </row>
    <row r="92" spans="1:15" ht="20.85" customHeight="1" x14ac:dyDescent="0.2">
      <c r="A92" s="194" t="s">
        <v>1695</v>
      </c>
      <c r="B92" s="216">
        <f>'CONSOLIDADO-ACUEDUCTOSRURALES1'!D61</f>
        <v>8</v>
      </c>
      <c r="C92" s="140">
        <f t="shared" si="8"/>
        <v>1.7391304347826086</v>
      </c>
      <c r="D92" s="216">
        <f>COUNTIFS('OCCIDENTE '!A:A,"Olaya",'OCCIDENTE '!S:S,"SIN RIESGO")</f>
        <v>2</v>
      </c>
      <c r="E92" s="140">
        <f>(D92/$B$92)*100</f>
        <v>25</v>
      </c>
      <c r="F92" s="216">
        <f>COUNTIFS('OCCIDENTE '!A:A,"Olaya",'OCCIDENTE '!S:S,"BAJO")</f>
        <v>0</v>
      </c>
      <c r="G92" s="140">
        <f>(F92/$B$92)*100</f>
        <v>0</v>
      </c>
      <c r="H92" s="216">
        <f>COUNTIFS('OCCIDENTE '!A:A,"Olaya",'OCCIDENTE '!S:S,"MEDIO")</f>
        <v>0</v>
      </c>
      <c r="I92" s="140">
        <f>(H92/$B$92)*100</f>
        <v>0</v>
      </c>
      <c r="J92" s="216">
        <f>COUNTIFS('OCCIDENTE '!A:A,"Olaya",'OCCIDENTE '!S:S,"ALTO")</f>
        <v>0</v>
      </c>
      <c r="K92" s="140">
        <f>(J92/$B$92)*100</f>
        <v>0</v>
      </c>
      <c r="L92" s="216">
        <f>COUNTIFS('OCCIDENTE '!A:A,"Olaya",'OCCIDENTE '!S:S,"INVIABLE SANITARIAMENTE")</f>
        <v>6</v>
      </c>
      <c r="M92" s="140">
        <f>(L92/$B$92)*100</f>
        <v>75</v>
      </c>
      <c r="N92" s="216">
        <f t="shared" si="9"/>
        <v>0</v>
      </c>
      <c r="O92" s="140">
        <f>(N92/$B$92)*100</f>
        <v>0</v>
      </c>
    </row>
    <row r="93" spans="1:15" ht="20.85" customHeight="1" x14ac:dyDescent="0.2">
      <c r="A93" s="194" t="s">
        <v>1710</v>
      </c>
      <c r="B93" s="216">
        <f>'CONSOLIDADO-ACUEDUCTOSRURALES1'!D62</f>
        <v>33</v>
      </c>
      <c r="C93" s="140">
        <f t="shared" si="8"/>
        <v>7.1739130434782608</v>
      </c>
      <c r="D93" s="216">
        <f>COUNTIFS('OCCIDENTE '!A:A,"Peque",'OCCIDENTE '!S:S,"SIN RIESGO")</f>
        <v>0</v>
      </c>
      <c r="E93" s="140">
        <f>(D93/$B$93)*100</f>
        <v>0</v>
      </c>
      <c r="F93" s="216">
        <f>COUNTIFS('OCCIDENTE '!A:A,"Peque",'OCCIDENTE '!S:S,"BAJO")</f>
        <v>0</v>
      </c>
      <c r="G93" s="140">
        <f>(F93/$B$93)*100</f>
        <v>0</v>
      </c>
      <c r="H93" s="216">
        <f>COUNTIFS('OCCIDENTE '!A:A,"Peque",'OCCIDENTE '!S:S,"MEDIO")</f>
        <v>0</v>
      </c>
      <c r="I93" s="140">
        <f>(H93/$B$93)*100</f>
        <v>0</v>
      </c>
      <c r="J93" s="216">
        <f>COUNTIFS('OCCIDENTE '!A:A,"Peque",'OCCIDENTE '!S:S,"ALTO")</f>
        <v>0</v>
      </c>
      <c r="K93" s="140">
        <f>(J93/$B$93)*100</f>
        <v>0</v>
      </c>
      <c r="L93" s="216">
        <f>COUNTIFS('OCCIDENTE '!A:A,"Peque",'OCCIDENTE '!S:S,"INVIABLE SANITARIAMENTE")</f>
        <v>33</v>
      </c>
      <c r="M93" s="140">
        <f>(L93/$B$93)*100</f>
        <v>100</v>
      </c>
      <c r="N93" s="216">
        <f t="shared" si="9"/>
        <v>0</v>
      </c>
      <c r="O93" s="140">
        <f>(N93/$B$93)*100</f>
        <v>0</v>
      </c>
    </row>
    <row r="94" spans="1:15" ht="20.85" customHeight="1" x14ac:dyDescent="0.2">
      <c r="A94" s="194" t="s">
        <v>1769</v>
      </c>
      <c r="B94" s="216">
        <f>'CONSOLIDADO-ACUEDUCTOSRURALES1'!D63</f>
        <v>20</v>
      </c>
      <c r="C94" s="140">
        <f t="shared" si="8"/>
        <v>4.3478260869565215</v>
      </c>
      <c r="D94" s="216">
        <f>COUNTIFS('OCCIDENTE '!A:A,"Sabanalarga",'OCCIDENTE '!S:S,"SIN RIESGO")</f>
        <v>0</v>
      </c>
      <c r="E94" s="140">
        <f>(D94/$B$94)*100</f>
        <v>0</v>
      </c>
      <c r="F94" s="216">
        <f>COUNTIFS('OCCIDENTE '!A:A,"Sabanalarga",'OCCIDENTE '!S:S,"BAJO")</f>
        <v>0</v>
      </c>
      <c r="G94" s="140">
        <f>(F94/$B$94)*100</f>
        <v>0</v>
      </c>
      <c r="H94" s="216">
        <f>COUNTIFS('OCCIDENTE '!A:A,"Sabanalarga",'OCCIDENTE '!S:S,"MEDIO")</f>
        <v>0</v>
      </c>
      <c r="I94" s="140">
        <f>(H94/$B$94)*100</f>
        <v>0</v>
      </c>
      <c r="J94" s="216">
        <f>COUNTIFS('OCCIDENTE '!A:A,"Sabanalarga",'OCCIDENTE '!S:S,"ALTO")</f>
        <v>1</v>
      </c>
      <c r="K94" s="140">
        <f>(J94/$B$94)*100</f>
        <v>5</v>
      </c>
      <c r="L94" s="216">
        <f>COUNTIFS('OCCIDENTE '!A:A,"Sabanalarga",'OCCIDENTE '!S:S,"INVIABLE SANITARIAMENTE")</f>
        <v>19</v>
      </c>
      <c r="M94" s="140">
        <f>(L94/$B$94)*100</f>
        <v>95</v>
      </c>
      <c r="N94" s="216">
        <f t="shared" si="9"/>
        <v>0</v>
      </c>
      <c r="O94" s="140">
        <f>(N94/$B$94)*100</f>
        <v>0</v>
      </c>
    </row>
    <row r="95" spans="1:15" ht="20.85" customHeight="1" x14ac:dyDescent="0.2">
      <c r="A95" s="194" t="s">
        <v>1803</v>
      </c>
      <c r="B95" s="216">
        <f>'CONSOLIDADO-ACUEDUCTOSRURALES1'!D64</f>
        <v>28</v>
      </c>
      <c r="C95" s="140">
        <f t="shared" si="8"/>
        <v>6.0869565217391308</v>
      </c>
      <c r="D95" s="216">
        <f>COUNTIFS('OCCIDENTE '!A:A,"San Jerónimo",'OCCIDENTE '!S:S,"SIN RIESGO")</f>
        <v>4</v>
      </c>
      <c r="E95" s="140">
        <f>(D95/$B$95)*100</f>
        <v>14.285714285714285</v>
      </c>
      <c r="F95" s="216">
        <f>COUNTIFS('OCCIDENTE '!A:A,"San Jerónimo",'OCCIDENTE '!S:S,"BAJO")</f>
        <v>0</v>
      </c>
      <c r="G95" s="140">
        <f>(F95/$B$95)*100</f>
        <v>0</v>
      </c>
      <c r="H95" s="216">
        <f>COUNTIFS('OCCIDENTE '!A:A,"San Jerónimo",'OCCIDENTE '!S:S,"MEDIO")</f>
        <v>1</v>
      </c>
      <c r="I95" s="140">
        <f>(H95/$B$95)*100</f>
        <v>3.5714285714285712</v>
      </c>
      <c r="J95" s="216">
        <f>COUNTIFS('OCCIDENTE '!A:A,"San Jerónimo",'OCCIDENTE '!S:S,"ALTO")</f>
        <v>5</v>
      </c>
      <c r="K95" s="140">
        <f>(J95/$B$95)*100</f>
        <v>17.857142857142858</v>
      </c>
      <c r="L95" s="216">
        <f>COUNTIFS('OCCIDENTE '!A:A,"San Jerónimo",'OCCIDENTE '!S:S,"INVIABLE SANITARIAMENTE")</f>
        <v>18</v>
      </c>
      <c r="M95" s="140">
        <f>(L95/$B$95)*100</f>
        <v>64.285714285714292</v>
      </c>
      <c r="N95" s="216">
        <f t="shared" si="9"/>
        <v>0</v>
      </c>
      <c r="O95" s="140">
        <f>(N95/$B$95)*100</f>
        <v>0</v>
      </c>
    </row>
    <row r="96" spans="1:15" ht="20.85" customHeight="1" x14ac:dyDescent="0.2">
      <c r="A96" s="194" t="s">
        <v>4275</v>
      </c>
      <c r="B96" s="216">
        <f>'CONSOLIDADO-ACUEDUCTOSRURALES1'!D65</f>
        <v>39</v>
      </c>
      <c r="C96" s="140">
        <f t="shared" si="8"/>
        <v>8.4782608695652169</v>
      </c>
      <c r="D96" s="216">
        <f>COUNTIFS('OCCIDENTE '!A:A,"Santafe de Antioquia",'OCCIDENTE '!S:S,"SIN RIESGO")</f>
        <v>6</v>
      </c>
      <c r="E96" s="140">
        <f>(D96/$B$96)*100</f>
        <v>15.384615384615385</v>
      </c>
      <c r="F96" s="216">
        <f>COUNTIFS('OCCIDENTE '!A:A,"Santafe de Antioquia",'OCCIDENTE '!S:S,"BAJO")</f>
        <v>0</v>
      </c>
      <c r="G96" s="140">
        <f>(F96/$B$96)*100</f>
        <v>0</v>
      </c>
      <c r="H96" s="216">
        <f>COUNTIFS('OCCIDENTE '!A:A,"Santafe de Antioquia",'OCCIDENTE '!S:S,"MEDIO")</f>
        <v>0</v>
      </c>
      <c r="I96" s="140">
        <f>(H96/$B$96)*100</f>
        <v>0</v>
      </c>
      <c r="J96" s="216">
        <f>COUNTIFS('OCCIDENTE '!A:A,"Santafe de Antioquia",'OCCIDENTE '!S:S,"ALTO")</f>
        <v>3</v>
      </c>
      <c r="K96" s="140">
        <f>(J96/$B$96)*100</f>
        <v>7.6923076923076925</v>
      </c>
      <c r="L96" s="216">
        <f>COUNTIFS('OCCIDENTE '!A:A,"Santafe de Antioquia",'OCCIDENTE '!S:S,"INVIABLE SANITARIAMENTE")</f>
        <v>30</v>
      </c>
      <c r="M96" s="140">
        <f>(L96/$B$96)*100</f>
        <v>76.923076923076934</v>
      </c>
      <c r="N96" s="216">
        <f t="shared" si="9"/>
        <v>0</v>
      </c>
      <c r="O96" s="140">
        <f>(N96/$B$96)*100</f>
        <v>0</v>
      </c>
    </row>
    <row r="97" spans="1:15" ht="20.85" customHeight="1" x14ac:dyDescent="0.2">
      <c r="A97" s="194" t="s">
        <v>4276</v>
      </c>
      <c r="B97" s="216">
        <f>'CONSOLIDADO-ACUEDUCTOSRURALES1'!D66</f>
        <v>27</v>
      </c>
      <c r="C97" s="140">
        <f t="shared" si="8"/>
        <v>5.8695652173913047</v>
      </c>
      <c r="D97" s="189">
        <f>COUNTIFS('OCCIDENTE '!A:A,"Sopetrán",'OCCIDENTE '!S:S,"SIN RIESGO")</f>
        <v>8</v>
      </c>
      <c r="E97" s="140">
        <f>(D97/$B$97)*100</f>
        <v>29.629629629629626</v>
      </c>
      <c r="F97" s="189">
        <f>COUNTIFS('OCCIDENTE '!A:A,"Sopetrán",'OCCIDENTE '!S:S,"BAJO")</f>
        <v>0</v>
      </c>
      <c r="G97" s="140">
        <f>(F97/$B$97)*100</f>
        <v>0</v>
      </c>
      <c r="H97" s="216">
        <f>COUNTIFS('OCCIDENTE '!A:A,"Sopetrán",'OCCIDENTE '!S:S,"MEDIO")</f>
        <v>10</v>
      </c>
      <c r="I97" s="140">
        <f>(H97/$B$97)*100</f>
        <v>37.037037037037038</v>
      </c>
      <c r="J97" s="216">
        <f>COUNTIFS('OCCIDENTE '!A:A,"Sopetrán",'OCCIDENTE '!S:S,"ALTO")</f>
        <v>1</v>
      </c>
      <c r="K97" s="140">
        <f>(J97/$B$97)*100</f>
        <v>3.7037037037037033</v>
      </c>
      <c r="L97" s="216">
        <f>COUNTIFS('OCCIDENTE '!A:A,"Sopetrán",'OCCIDENTE '!S:S,"INVIABLE SANITARIAMENTE")</f>
        <v>8</v>
      </c>
      <c r="M97" s="140">
        <f>(L97/$B$97)*100</f>
        <v>29.629629629629626</v>
      </c>
      <c r="N97" s="216">
        <f t="shared" si="9"/>
        <v>0</v>
      </c>
      <c r="O97" s="140">
        <f>(N97/$B$97)*100</f>
        <v>0</v>
      </c>
    </row>
    <row r="98" spans="1:15" s="13" customFormat="1" ht="20.85" customHeight="1" x14ac:dyDescent="0.2">
      <c r="A98" s="194" t="s">
        <v>1931</v>
      </c>
      <c r="B98" s="216">
        <f>'CONSOLIDADO-ACUEDUCTOSRURALES1'!D67</f>
        <v>15</v>
      </c>
      <c r="C98" s="140">
        <f t="shared" si="8"/>
        <v>3.2608695652173911</v>
      </c>
      <c r="D98" s="216">
        <f>COUNTIFS('OCCIDENTE '!A:A,"Uramita",'OCCIDENTE '!S:S,"SIN RIESGO")</f>
        <v>0</v>
      </c>
      <c r="E98" s="140">
        <f>(D98/$B$98)*100</f>
        <v>0</v>
      </c>
      <c r="F98" s="216">
        <f>COUNTIFS('OCCIDENTE '!C:C,"Uramita",'OCCIDENTE '!U:U,"SIN RIESGO")</f>
        <v>0</v>
      </c>
      <c r="G98" s="140">
        <f>(F98/$B$98)*100</f>
        <v>0</v>
      </c>
      <c r="H98" s="216">
        <f>COUNTIFS('OCCIDENTE '!A:A,"Uramita",'OCCIDENTE '!S:S,"MEDIO")</f>
        <v>0</v>
      </c>
      <c r="I98" s="140">
        <f>(H98/$B$98)*100</f>
        <v>0</v>
      </c>
      <c r="J98" s="216">
        <f>COUNTIFS('OCCIDENTE '!A:A,"Uramita",'OCCIDENTE '!S:S,"ALTO")</f>
        <v>1</v>
      </c>
      <c r="K98" s="140">
        <f>(J98/$B$98)*100</f>
        <v>6.666666666666667</v>
      </c>
      <c r="L98" s="216">
        <f>COUNTIFS('OCCIDENTE '!A:A,"Uramita",'OCCIDENTE '!S:S,"INVIABLE SANITARIAMENTE")</f>
        <v>14</v>
      </c>
      <c r="M98" s="140">
        <f>(L98/$B$98)*100</f>
        <v>93.333333333333329</v>
      </c>
      <c r="N98" s="216">
        <f t="shared" si="9"/>
        <v>0</v>
      </c>
      <c r="O98" s="140">
        <f>(N98/$B$98)*100</f>
        <v>0</v>
      </c>
    </row>
    <row r="99" spans="1:15" s="12" customFormat="1" ht="20.85" customHeight="1" x14ac:dyDescent="0.2">
      <c r="A99" s="217" t="s">
        <v>4249</v>
      </c>
      <c r="B99" s="218">
        <f>SUM(B80:B98)</f>
        <v>460</v>
      </c>
      <c r="C99" s="219">
        <f>SUM(C80:C98)</f>
        <v>99.999999999999986</v>
      </c>
      <c r="D99" s="218">
        <f>SUM(D80:D98)</f>
        <v>28</v>
      </c>
      <c r="E99" s="219">
        <f>(D99/$B$99)*100</f>
        <v>6.0869565217391308</v>
      </c>
      <c r="F99" s="218">
        <f>SUM(F80:F98)</f>
        <v>1</v>
      </c>
      <c r="G99" s="219">
        <f>(F99/$B$99)*100</f>
        <v>0.21739130434782608</v>
      </c>
      <c r="H99" s="218">
        <f>SUM(H80:H98)</f>
        <v>15</v>
      </c>
      <c r="I99" s="219">
        <f>(H99/$B$99)*100</f>
        <v>3.2608695652173911</v>
      </c>
      <c r="J99" s="218">
        <f>SUM(J80:J98)</f>
        <v>38</v>
      </c>
      <c r="K99" s="219">
        <f>(J99/$B$99)*100</f>
        <v>8.2608695652173907</v>
      </c>
      <c r="L99" s="218">
        <f>SUM(L80:L98)</f>
        <v>378</v>
      </c>
      <c r="M99" s="219">
        <f>(L99/$B$99)*100</f>
        <v>82.173913043478265</v>
      </c>
      <c r="N99" s="218">
        <f>SUM(N80:N98)</f>
        <v>0</v>
      </c>
      <c r="O99" s="219">
        <f>(N99/$B$99)*100</f>
        <v>0</v>
      </c>
    </row>
    <row r="100" spans="1:15" ht="20.85" customHeight="1" x14ac:dyDescent="0.2"/>
    <row r="102" spans="1:15" ht="23.25" customHeight="1" x14ac:dyDescent="0.2">
      <c r="A102" s="412" t="s">
        <v>4318</v>
      </c>
      <c r="B102" s="412"/>
      <c r="C102" s="412"/>
      <c r="D102" s="412"/>
      <c r="E102" s="412"/>
      <c r="F102" s="412"/>
      <c r="G102" s="412"/>
      <c r="H102" s="412"/>
      <c r="I102" s="412"/>
      <c r="J102" s="412"/>
      <c r="K102" s="412"/>
      <c r="L102" s="412"/>
      <c r="M102" s="412"/>
      <c r="N102" s="412"/>
      <c r="O102" s="412"/>
    </row>
    <row r="103" spans="1:15" ht="132.75" customHeight="1" x14ac:dyDescent="0.2">
      <c r="A103" s="202" t="s">
        <v>4265</v>
      </c>
      <c r="B103" s="203" t="s">
        <v>4251</v>
      </c>
      <c r="C103" s="202" t="s">
        <v>4252</v>
      </c>
      <c r="D103" s="204" t="s">
        <v>4253</v>
      </c>
      <c r="E103" s="202" t="s">
        <v>4252</v>
      </c>
      <c r="F103" s="205" t="s">
        <v>40</v>
      </c>
      <c r="G103" s="202" t="s">
        <v>4252</v>
      </c>
      <c r="H103" s="206" t="s">
        <v>4254</v>
      </c>
      <c r="I103" s="202" t="s">
        <v>4252</v>
      </c>
      <c r="J103" s="207" t="s">
        <v>4255</v>
      </c>
      <c r="K103" s="202" t="s">
        <v>4252</v>
      </c>
      <c r="L103" s="208" t="s">
        <v>607</v>
      </c>
      <c r="M103" s="202" t="s">
        <v>4252</v>
      </c>
      <c r="N103" s="203" t="s">
        <v>413</v>
      </c>
      <c r="O103" s="202" t="s">
        <v>4252</v>
      </c>
    </row>
    <row r="104" spans="1:15" ht="20.85" customHeight="1" x14ac:dyDescent="0.2">
      <c r="A104" s="194" t="s">
        <v>4277</v>
      </c>
      <c r="B104" s="189">
        <f>'CONSOLIDADO-ACUEDUCTOSRURALES1'!D69</f>
        <v>34</v>
      </c>
      <c r="C104" s="140">
        <f>(B104/$B$127)*100</f>
        <v>6.7594433399602387</v>
      </c>
      <c r="D104" s="216">
        <f>COUNTIFS('SUROESTE '!A:A,"Amagá",'SUROESTE '!S:S,"SIN RIESGO")</f>
        <v>0</v>
      </c>
      <c r="E104" s="140">
        <f>(D104/$B$104)*100</f>
        <v>0</v>
      </c>
      <c r="F104" s="216">
        <f>COUNTIFS('SUROESTE '!A:A,"Amagá",'SUROESTE '!S:S,"BAJO")</f>
        <v>1</v>
      </c>
      <c r="G104" s="140">
        <f>(F104/$B$104)*100</f>
        <v>2.9411764705882351</v>
      </c>
      <c r="H104" s="216">
        <f>COUNTIFS('SUROESTE '!A:A,"Amagá",'SUROESTE '!S:S,"MEDIO")</f>
        <v>3</v>
      </c>
      <c r="I104" s="140">
        <f>(H104/$B$104)*100</f>
        <v>8.8235294117647065</v>
      </c>
      <c r="J104" s="216">
        <f>COUNTIFS('SUROESTE '!A:A,"Amagá",'SUROESTE '!S:S,"ALTO")</f>
        <v>18</v>
      </c>
      <c r="K104" s="140">
        <f>(J104/$B$104)*100</f>
        <v>52.941176470588239</v>
      </c>
      <c r="L104" s="216">
        <f>COUNTIFS('SUROESTE '!A:A,"Amagá",'SUROESTE '!S:S,"INVIABLE SANITARIAMENTE")</f>
        <v>12</v>
      </c>
      <c r="M104" s="140">
        <f>(L104/$B$104)*100</f>
        <v>35.294117647058826</v>
      </c>
      <c r="N104" s="216">
        <f>B104-(D104+F104+H104+J104+L104)</f>
        <v>0</v>
      </c>
      <c r="O104" s="140">
        <f>(N104/$B$104)*100</f>
        <v>0</v>
      </c>
    </row>
    <row r="105" spans="1:15" ht="20.85" customHeight="1" x14ac:dyDescent="0.2">
      <c r="A105" s="194" t="s">
        <v>2129</v>
      </c>
      <c r="B105" s="189">
        <f>'CONSOLIDADO-ACUEDUCTOSRURALES1'!D70</f>
        <v>54</v>
      </c>
      <c r="C105" s="140">
        <f t="shared" ref="C105:C126" si="10">(B105/$B$127)*100</f>
        <v>10.735586481113319</v>
      </c>
      <c r="D105" s="216">
        <f>COUNTIFS('SUROESTE '!A:A,"Andes",'SUROESTE '!S:S,"SIN RIESGO")</f>
        <v>27</v>
      </c>
      <c r="E105" s="140">
        <f>(D105/$B$105)*100</f>
        <v>50</v>
      </c>
      <c r="F105" s="216">
        <f>COUNTIFS('SUROESTE '!A:A,"Andes",'SUROESTE '!S:S,"BAJO")</f>
        <v>0</v>
      </c>
      <c r="G105" s="140">
        <f>(F105/$B$105)*100</f>
        <v>0</v>
      </c>
      <c r="H105" s="216">
        <f>COUNTIFS('SUROESTE '!A:A,"Andes",'SUROESTE '!S:S,"MEDIO")</f>
        <v>7</v>
      </c>
      <c r="I105" s="140">
        <f>(H105/$B$105)*100</f>
        <v>12.962962962962962</v>
      </c>
      <c r="J105" s="216">
        <f>COUNTIFS('SUROESTE '!A:A,"Andes",'SUROESTE '!S:S,"ALTO")</f>
        <v>15</v>
      </c>
      <c r="K105" s="140">
        <f>(J105/$B$105)*100</f>
        <v>27.777777777777779</v>
      </c>
      <c r="L105" s="216">
        <f>COUNTIFS('SUROESTE '!A:A,"Andes",'SUROESTE '!S:S,"INVIABLE SANITARIAMENTE")</f>
        <v>5</v>
      </c>
      <c r="M105" s="140">
        <f>(L105/$B$105)*100</f>
        <v>9.2592592592592595</v>
      </c>
      <c r="N105" s="216">
        <f t="shared" ref="N105:N126" si="11">B105-(D105+F105+H105+J105+L105)</f>
        <v>0</v>
      </c>
      <c r="O105" s="140">
        <f>(N105/$B$105)*100</f>
        <v>0</v>
      </c>
    </row>
    <row r="106" spans="1:15" ht="20.85" customHeight="1" x14ac:dyDescent="0.2">
      <c r="A106" s="194" t="s">
        <v>2229</v>
      </c>
      <c r="B106" s="189">
        <f>'CONSOLIDADO-ACUEDUCTOSRURALES1'!D71</f>
        <v>12</v>
      </c>
      <c r="C106" s="140">
        <f t="shared" si="10"/>
        <v>2.3856858846918487</v>
      </c>
      <c r="D106" s="216">
        <f>COUNTIFS('SUROESTE '!A:A,"Angelópolis",'SUROESTE '!S:S,"SIN RIESGO")</f>
        <v>0</v>
      </c>
      <c r="E106" s="140">
        <f>(D106/$B$106)*100</f>
        <v>0</v>
      </c>
      <c r="F106" s="216">
        <f>COUNTIFS('SUROESTE '!A:A,"Angelópolis",'SUROESTE '!S:S,"BAJO")</f>
        <v>0</v>
      </c>
      <c r="G106" s="140">
        <f>(F106/$B$106)*100</f>
        <v>0</v>
      </c>
      <c r="H106" s="216">
        <f>COUNTIFS('SUROESTE '!A:A,"Angelópolis",'SUROESTE '!S:S,"MEDIO")</f>
        <v>0</v>
      </c>
      <c r="I106" s="140">
        <f>(H106/$B$106)*100</f>
        <v>0</v>
      </c>
      <c r="J106" s="216">
        <f>COUNTIFS('SUROESTE '!A:A,"Angelópolis",'SUROESTE '!S:S,"ALTO")</f>
        <v>11</v>
      </c>
      <c r="K106" s="140">
        <f>(J106/$B$106)*100</f>
        <v>91.666666666666657</v>
      </c>
      <c r="L106" s="216">
        <f>COUNTIFS('SUROESTE '!A:A,"Angelópolis",'SUROESTE '!S:S,"INVIABLE SANITARIAMENTE")</f>
        <v>1</v>
      </c>
      <c r="M106" s="140">
        <f>(L106/$B$106)*100</f>
        <v>8.3333333333333321</v>
      </c>
      <c r="N106" s="216">
        <f t="shared" si="11"/>
        <v>0</v>
      </c>
      <c r="O106" s="140">
        <f>(N106/$B$106)*100</f>
        <v>0</v>
      </c>
    </row>
    <row r="107" spans="1:15" ht="20.85" customHeight="1" x14ac:dyDescent="0.2">
      <c r="A107" s="194" t="s">
        <v>2247</v>
      </c>
      <c r="B107" s="189">
        <f>'CONSOLIDADO-ACUEDUCTOSRURALES1'!D72</f>
        <v>20</v>
      </c>
      <c r="C107" s="140">
        <f t="shared" si="10"/>
        <v>3.9761431411530817</v>
      </c>
      <c r="D107" s="216">
        <f>COUNTIFS('SUROESTE '!A:A,"Betania",'SUROESTE '!S:S,"SIN RIESGO")</f>
        <v>12</v>
      </c>
      <c r="E107" s="140">
        <f>(D107/$B$107)*100</f>
        <v>60</v>
      </c>
      <c r="F107" s="216">
        <f>COUNTIFS('SUROESTE '!A:A,"Betania",'SUROESTE '!S:S,"BAJO")</f>
        <v>0</v>
      </c>
      <c r="G107" s="140">
        <f>(F107/$B$107)*100</f>
        <v>0</v>
      </c>
      <c r="H107" s="216">
        <f>COUNTIFS('SUROESTE '!A:A,"Betania",'SUROESTE '!S:S,"MEDIO")</f>
        <v>0</v>
      </c>
      <c r="I107" s="140">
        <f>(H107/$B$107)*100</f>
        <v>0</v>
      </c>
      <c r="J107" s="216">
        <f>COUNTIFS('SUROESTE '!A:A,"Betania",'SUROESTE '!S:S,"ALTO")</f>
        <v>7</v>
      </c>
      <c r="K107" s="140">
        <f>(J107/$B$107)*100</f>
        <v>35</v>
      </c>
      <c r="L107" s="216">
        <f>COUNTIFS('SUROESTE '!A:A,"Betania",'SUROESTE '!S:S,"INVIABLE SANITARIAMENTE")</f>
        <v>1</v>
      </c>
      <c r="M107" s="140">
        <f>(L107/$B$107)*100</f>
        <v>5</v>
      </c>
      <c r="N107" s="216">
        <f t="shared" si="11"/>
        <v>0</v>
      </c>
      <c r="O107" s="140">
        <f>(N107/$B$107)*100</f>
        <v>0</v>
      </c>
    </row>
    <row r="108" spans="1:15" ht="20.85" customHeight="1" x14ac:dyDescent="0.2">
      <c r="A108" s="194" t="s">
        <v>2285</v>
      </c>
      <c r="B108" s="189">
        <f>'CONSOLIDADO-ACUEDUCTOSRURALES1'!D73</f>
        <v>29</v>
      </c>
      <c r="C108" s="140">
        <f t="shared" si="10"/>
        <v>5.7654075546719685</v>
      </c>
      <c r="D108" s="216">
        <f>COUNTIFS('SUROESTE '!A:A,"Betulia",'SUROESTE '!S:S,"SIN RIESGO")</f>
        <v>8</v>
      </c>
      <c r="E108" s="140">
        <f>(D108/$B$108)*100</f>
        <v>27.586206896551722</v>
      </c>
      <c r="F108" s="216">
        <f>COUNTIFS('SUROESTE '!A:A,"Betulia",'SUROESTE '!S:S,"BAJO")</f>
        <v>1</v>
      </c>
      <c r="G108" s="140">
        <f>(F108/$B$108)*100</f>
        <v>3.4482758620689653</v>
      </c>
      <c r="H108" s="216">
        <f>COUNTIFS('SUROESTE '!A:A,"Betulia",'SUROESTE '!S:S,"MEDIO")</f>
        <v>15</v>
      </c>
      <c r="I108" s="140">
        <f>(H108/$B$108)*100</f>
        <v>51.724137931034484</v>
      </c>
      <c r="J108" s="216">
        <f>COUNTIFS('SUROESTE '!A:A,"Betulia",'SUROESTE '!S:S,"ALTO")</f>
        <v>4</v>
      </c>
      <c r="K108" s="140">
        <f>(J108/$B$108)*100</f>
        <v>13.793103448275861</v>
      </c>
      <c r="L108" s="216">
        <f>COUNTIFS('SUROESTE '!A:A,"Betulia",'SUROESTE '!S:S,"INVIABLE SANITARIAMENTE")</f>
        <v>1</v>
      </c>
      <c r="M108" s="140">
        <f>(L108/$B$108)*100</f>
        <v>3.4482758620689653</v>
      </c>
      <c r="N108" s="216">
        <f t="shared" si="11"/>
        <v>0</v>
      </c>
      <c r="O108" s="140">
        <f>(N108/$B$108)*100</f>
        <v>0</v>
      </c>
    </row>
    <row r="109" spans="1:15" ht="20.85" customHeight="1" x14ac:dyDescent="0.2">
      <c r="A109" s="194" t="s">
        <v>2338</v>
      </c>
      <c r="B109" s="189">
        <f>'CONSOLIDADO-ACUEDUCTOSRURALES1'!D74</f>
        <v>16</v>
      </c>
      <c r="C109" s="140">
        <f t="shared" si="10"/>
        <v>3.180914512922465</v>
      </c>
      <c r="D109" s="216">
        <f>COUNTIFS('SUROESTE '!A:A,"Caramanta",'SUROESTE '!S:S,"SIN RIESGO")</f>
        <v>0</v>
      </c>
      <c r="E109" s="140">
        <f>(D109/$B$109)*100</f>
        <v>0</v>
      </c>
      <c r="F109" s="216">
        <f>COUNTIFS('SUROESTE '!A:A,"Caramanta",'SUROESTE '!S:S,"BAJO")</f>
        <v>0</v>
      </c>
      <c r="G109" s="140">
        <f>(F109/$B$109)*100</f>
        <v>0</v>
      </c>
      <c r="H109" s="216">
        <f>COUNTIFS('SUROESTE '!A:A,"Caramanta",'SUROESTE '!S:S,"MEDIO")</f>
        <v>0</v>
      </c>
      <c r="I109" s="140">
        <f>(H109/$B$109)*100</f>
        <v>0</v>
      </c>
      <c r="J109" s="216">
        <f>COUNTIFS('SUROESTE '!A:A,"Caramanta",'SUROESTE '!S:S,"ALTO")</f>
        <v>0</v>
      </c>
      <c r="K109" s="140">
        <f>(J109/$B$109)*100</f>
        <v>0</v>
      </c>
      <c r="L109" s="216">
        <f>COUNTIFS('SUROESTE '!A:A,"Caramanta",'SUROESTE '!S:S,"INVIABLE SANITARIAMENTE")</f>
        <v>16</v>
      </c>
      <c r="M109" s="140">
        <f>(L109/$B$109)*100</f>
        <v>100</v>
      </c>
      <c r="N109" s="216">
        <f t="shared" si="11"/>
        <v>0</v>
      </c>
      <c r="O109" s="140">
        <f>(N109/$B$109)*100</f>
        <v>0</v>
      </c>
    </row>
    <row r="110" spans="1:15" ht="20.85" customHeight="1" x14ac:dyDescent="0.2">
      <c r="A110" s="194" t="s">
        <v>2368</v>
      </c>
      <c r="B110" s="189">
        <f>'CONSOLIDADO-ACUEDUCTOSRURALES1'!D75</f>
        <v>17</v>
      </c>
      <c r="C110" s="140">
        <f t="shared" si="10"/>
        <v>3.3797216699801194</v>
      </c>
      <c r="D110" s="216">
        <f>COUNTIFS('SUROESTE '!A:A,"Ciudad Bolívar",'SUROESTE '!S:S,"SIN RIESGO")</f>
        <v>1</v>
      </c>
      <c r="E110" s="140">
        <f>(D110/$B$110)*100</f>
        <v>5.8823529411764701</v>
      </c>
      <c r="F110" s="216">
        <f>COUNTIFS('SUROESTE '!A:A,"Ciudad Bolívar",'SUROESTE '!S:S,"BAJO")</f>
        <v>0</v>
      </c>
      <c r="G110" s="140">
        <f>(F110/$B$110)*100</f>
        <v>0</v>
      </c>
      <c r="H110" s="216">
        <f>COUNTIFS('SUROESTE '!A:A,"Ciudad Bolívar",'SUROESTE '!S:S,"MEDIO")</f>
        <v>3</v>
      </c>
      <c r="I110" s="140">
        <f>(H110/$B$110)*100</f>
        <v>17.647058823529413</v>
      </c>
      <c r="J110" s="216">
        <f>COUNTIFS('SUROESTE '!A:A,"Ciudad Bolívar",'SUROESTE '!S:S,"ALTO")</f>
        <v>7</v>
      </c>
      <c r="K110" s="140">
        <f>(J110/$B$110)*100</f>
        <v>41.17647058823529</v>
      </c>
      <c r="L110" s="216">
        <f>COUNTIFS('SUROESTE '!A:A,"Ciudad Bolívar",'SUROESTE '!S:S,"INVIABLE SANITARIAMENTE")</f>
        <v>6</v>
      </c>
      <c r="M110" s="140">
        <f>(L110/$B$110)*100</f>
        <v>35.294117647058826</v>
      </c>
      <c r="N110" s="216">
        <f t="shared" si="11"/>
        <v>0</v>
      </c>
      <c r="O110" s="140">
        <f>(N110/$B$110)*100</f>
        <v>0</v>
      </c>
    </row>
    <row r="111" spans="1:15" ht="20.85" customHeight="1" x14ac:dyDescent="0.2">
      <c r="A111" s="194" t="s">
        <v>2401</v>
      </c>
      <c r="B111" s="189">
        <f>'CONSOLIDADO-ACUEDUCTOSRURALES1'!D76</f>
        <v>20</v>
      </c>
      <c r="C111" s="140">
        <f t="shared" si="10"/>
        <v>3.9761431411530817</v>
      </c>
      <c r="D111" s="216">
        <f>COUNTIFS('SUROESTE '!A:A,"Concordia",'SUROESTE '!S:S,"SIN RIESGO")</f>
        <v>1</v>
      </c>
      <c r="E111" s="140">
        <f>(D111/$B$111)*100</f>
        <v>5</v>
      </c>
      <c r="F111" s="216">
        <f>COUNTIFS('SUROESTE '!A:A,"Concordia",'SUROESTE '!S:S,"BAJO")</f>
        <v>0</v>
      </c>
      <c r="G111" s="140">
        <f>(F111/$B$111)*100</f>
        <v>0</v>
      </c>
      <c r="H111" s="216">
        <f>COUNTIFS('SUROESTE '!A:A,"Concordia",'SUROESTE '!S:S,"MEDIO")</f>
        <v>0</v>
      </c>
      <c r="I111" s="140">
        <f>(H111/$B$111)*100</f>
        <v>0</v>
      </c>
      <c r="J111" s="216">
        <f>COUNTIFS('SUROESTE '!A:A,"Concordia",'SUROESTE '!S:S,"ALTO")</f>
        <v>8</v>
      </c>
      <c r="K111" s="140">
        <f>(J111/$B$111)*100</f>
        <v>40</v>
      </c>
      <c r="L111" s="216">
        <f>COUNTIFS('SUROESTE '!A:A,"Concordia",'SUROESTE '!S:S,"INVIABLE SANITARIAMENTE")</f>
        <v>11</v>
      </c>
      <c r="M111" s="140">
        <f>(L111/$B$111)*100</f>
        <v>55.000000000000007</v>
      </c>
      <c r="N111" s="216">
        <f t="shared" si="11"/>
        <v>0</v>
      </c>
      <c r="O111" s="140">
        <f>(N111/$B$111)*100</f>
        <v>0</v>
      </c>
    </row>
    <row r="112" spans="1:15" ht="20.85" customHeight="1" x14ac:dyDescent="0.2">
      <c r="A112" s="194" t="s">
        <v>2440</v>
      </c>
      <c r="B112" s="189">
        <f>'CONSOLIDADO-ACUEDUCTOSRURALES1'!D77</f>
        <v>36</v>
      </c>
      <c r="C112" s="140">
        <f t="shared" si="10"/>
        <v>7.1570576540755466</v>
      </c>
      <c r="D112" s="216">
        <f>COUNTIFS('SUROESTE '!A:A,"Fredonia",'SUROESTE '!S:S,"SIN RIESGO")</f>
        <v>15</v>
      </c>
      <c r="E112" s="140">
        <f>(D112/$B$112)*100</f>
        <v>41.666666666666671</v>
      </c>
      <c r="F112" s="216">
        <f>COUNTIFS('SUROESTE '!A:A,"Fredonia",'SUROESTE '!S:S,"BAJO")</f>
        <v>0</v>
      </c>
      <c r="G112" s="140">
        <f>(F112/$B$112)*100</f>
        <v>0</v>
      </c>
      <c r="H112" s="216">
        <f>COUNTIFS('SUROESTE '!A:A,"Fredonia",'SUROESTE '!S:S,"MEDIO")</f>
        <v>0</v>
      </c>
      <c r="I112" s="140">
        <f>(H112/$B$112)*100</f>
        <v>0</v>
      </c>
      <c r="J112" s="216">
        <f>COUNTIFS('SUROESTE '!A:A,"Fredonia",'SUROESTE '!S:S,"ALTO")</f>
        <v>2</v>
      </c>
      <c r="K112" s="140">
        <f>(J112/$B$112)*100</f>
        <v>5.5555555555555554</v>
      </c>
      <c r="L112" s="216">
        <f>COUNTIFS('SUROESTE '!A:A,"Fredonia",'SUROESTE '!S:S,"INVIABLE SANITARIAMENTE")</f>
        <v>19</v>
      </c>
      <c r="M112" s="140">
        <f>(L112/$B$112)*100</f>
        <v>52.777777777777779</v>
      </c>
      <c r="N112" s="216">
        <f t="shared" si="11"/>
        <v>0</v>
      </c>
      <c r="O112" s="140">
        <f>(N112/$B$112)*100</f>
        <v>0</v>
      </c>
    </row>
    <row r="113" spans="1:15" ht="20.85" customHeight="1" x14ac:dyDescent="0.2">
      <c r="A113" s="194" t="s">
        <v>2504</v>
      </c>
      <c r="B113" s="189">
        <f>'CONSOLIDADO-ACUEDUCTOSRURALES1'!D78</f>
        <v>9</v>
      </c>
      <c r="C113" s="140">
        <f t="shared" si="10"/>
        <v>1.7892644135188867</v>
      </c>
      <c r="D113" s="216">
        <f>COUNTIFS('SUROESTE '!A:A,"Hispania",'SUROESTE '!S:S,"SIN RIESGO")</f>
        <v>0</v>
      </c>
      <c r="E113" s="140">
        <f>(D113/$B$113)*100</f>
        <v>0</v>
      </c>
      <c r="F113" s="216">
        <f>COUNTIFS('SUROESTE '!A:A,"Hispania",'SUROESTE '!S:S,"BAJO")</f>
        <v>1</v>
      </c>
      <c r="G113" s="140">
        <f>(F113/$B$113)*100</f>
        <v>11.111111111111111</v>
      </c>
      <c r="H113" s="216">
        <f>COUNTIFS('SUROESTE '!A:A,"Hispania",'SUROESTE '!S:S,"MEDIO")</f>
        <v>2</v>
      </c>
      <c r="I113" s="140">
        <f>(H113/$B$113)*100</f>
        <v>22.222222222222221</v>
      </c>
      <c r="J113" s="216">
        <f>COUNTIFS('SUROESTE '!A:A,"Hispania",'SUROESTE '!S:S,"ALTO")</f>
        <v>4</v>
      </c>
      <c r="K113" s="140">
        <f>(J113/$B$113)*100</f>
        <v>44.444444444444443</v>
      </c>
      <c r="L113" s="216">
        <f>COUNTIFS('SUROESTE '!A:A,"Hispania",'SUROESTE '!S:S,"INVIABLE SANITARIAMENTE")</f>
        <v>2</v>
      </c>
      <c r="M113" s="140">
        <f>(L113/$B$113)*100</f>
        <v>22.222222222222221</v>
      </c>
      <c r="N113" s="216">
        <f t="shared" si="11"/>
        <v>0</v>
      </c>
      <c r="O113" s="140">
        <f>(N113/$B$113)*100</f>
        <v>0</v>
      </c>
    </row>
    <row r="114" spans="1:15" ht="20.85" customHeight="1" x14ac:dyDescent="0.2">
      <c r="A114" s="194" t="s">
        <v>2522</v>
      </c>
      <c r="B114" s="189">
        <f>'CONSOLIDADO-ACUEDUCTOSRURALES1'!D79</f>
        <v>23</v>
      </c>
      <c r="C114" s="140">
        <f t="shared" si="10"/>
        <v>4.5725646123260439</v>
      </c>
      <c r="D114" s="216">
        <f>COUNTIFS('SUROESTE '!A:A,"Jardín",'SUROESTE '!S:S,"SIN RIESGO")</f>
        <v>9</v>
      </c>
      <c r="E114" s="140">
        <f>(D114/$B$114)*100</f>
        <v>39.130434782608695</v>
      </c>
      <c r="F114" s="216">
        <f>COUNTIFS('SUROESTE '!A:A,"Jardín",'SUROESTE '!S:S,"BAJO")</f>
        <v>4</v>
      </c>
      <c r="G114" s="140">
        <f>(F114/$B$114)*100</f>
        <v>17.391304347826086</v>
      </c>
      <c r="H114" s="216">
        <f>COUNTIFS('SUROESTE '!A:A,"Jardín",'SUROESTE '!S:S,"MEDIO")</f>
        <v>1</v>
      </c>
      <c r="I114" s="140">
        <f>(H114/$B$114)*100</f>
        <v>4.3478260869565215</v>
      </c>
      <c r="J114" s="216">
        <f>COUNTIFS('SUROESTE '!A:A,"Jardín",'SUROESTE '!S:S,"ALTO")</f>
        <v>8</v>
      </c>
      <c r="K114" s="140">
        <f>(J114/$B$114)*100</f>
        <v>34.782608695652172</v>
      </c>
      <c r="L114" s="216">
        <f>COUNTIFS('SUROESTE '!A:A,"Jardín",'SUROESTE '!S:S,"INVIABLE SANITARIAMENTE")</f>
        <v>1</v>
      </c>
      <c r="M114" s="140">
        <f>(L114/$B$114)*100</f>
        <v>4.3478260869565215</v>
      </c>
      <c r="N114" s="216">
        <f t="shared" si="11"/>
        <v>0</v>
      </c>
      <c r="O114" s="140">
        <f>(N114/$B$114)*100</f>
        <v>0</v>
      </c>
    </row>
    <row r="115" spans="1:15" ht="20.85" customHeight="1" x14ac:dyDescent="0.2">
      <c r="A115" s="194" t="s">
        <v>2564</v>
      </c>
      <c r="B115" s="189">
        <f>'CONSOLIDADO-ACUEDUCTOSRURALES1'!D80</f>
        <v>25</v>
      </c>
      <c r="C115" s="140">
        <f t="shared" si="10"/>
        <v>4.9701789264413518</v>
      </c>
      <c r="D115" s="216">
        <f>COUNTIFS('SUROESTE '!A:A,"Jericó",'SUROESTE '!S:S,"SIN RIESGO")</f>
        <v>1</v>
      </c>
      <c r="E115" s="140">
        <f>(D115/$B$115)*100</f>
        <v>4</v>
      </c>
      <c r="F115" s="216">
        <f>COUNTIFS('SUROESTE '!A:A,"Jericó",'SUROESTE '!S:S,"BAJO")</f>
        <v>0</v>
      </c>
      <c r="G115" s="140">
        <f>(F115/$B$115)*100</f>
        <v>0</v>
      </c>
      <c r="H115" s="216">
        <f>COUNTIFS('SUROESTE '!A:A,"Jericó",'SUROESTE '!S:S,"MEDIO")</f>
        <v>0</v>
      </c>
      <c r="I115" s="140">
        <f>(H115/$B$115)*100</f>
        <v>0</v>
      </c>
      <c r="J115" s="216">
        <f>COUNTIFS('SUROESTE '!A:A,"Jericó",'SUROESTE '!S:S,"ALTO")</f>
        <v>18</v>
      </c>
      <c r="K115" s="140">
        <f>(J115/$B$115)*100</f>
        <v>72</v>
      </c>
      <c r="L115" s="216">
        <f>COUNTIFS('SUROESTE '!A:A,"Jericó",'SUROESTE '!S:S,"INVIABLE SANITARIAMENTE")</f>
        <v>6</v>
      </c>
      <c r="M115" s="140">
        <f>(L115/$B$115)*100</f>
        <v>24</v>
      </c>
      <c r="N115" s="216">
        <f t="shared" si="11"/>
        <v>0</v>
      </c>
      <c r="O115" s="140">
        <f>(N115/$B$115)*100</f>
        <v>0</v>
      </c>
    </row>
    <row r="116" spans="1:15" ht="20.85" customHeight="1" x14ac:dyDescent="0.2">
      <c r="A116" s="194" t="s">
        <v>2605</v>
      </c>
      <c r="B116" s="189">
        <f>'CONSOLIDADO-ACUEDUCTOSRURALES1'!D81</f>
        <v>0</v>
      </c>
      <c r="C116" s="140">
        <f t="shared" si="10"/>
        <v>0</v>
      </c>
      <c r="D116" s="216">
        <f>COUNTIFS('SUROESTE '!A:A,"La Pintada",'SUROESTE '!S:S,"SIN RIESGO")</f>
        <v>0</v>
      </c>
      <c r="E116" s="140">
        <v>0</v>
      </c>
      <c r="F116" s="216">
        <f>COUNTIFS('SUROESTE '!A:A,"La Pintada",'SUROESTE '!S:S,"BAJO")</f>
        <v>0</v>
      </c>
      <c r="G116" s="140">
        <v>0</v>
      </c>
      <c r="H116" s="216">
        <f>COUNTIFS('SUROESTE '!A:A,"La Pintada",'SUROESTE '!S:S,"MEDIO")</f>
        <v>0</v>
      </c>
      <c r="I116" s="140">
        <v>0</v>
      </c>
      <c r="J116" s="216">
        <f>COUNTIFS('SUROESTE '!A:A,"La Pintada",'SUROESTE '!S:S,"ALTO")</f>
        <v>0</v>
      </c>
      <c r="K116" s="140">
        <v>0</v>
      </c>
      <c r="L116" s="216">
        <f>COUNTIFS('SUROESTE '!A:A,"La Pintada",'SUROESTE '!S:S,"INVIABLE SANITARIAMENTE")</f>
        <v>0</v>
      </c>
      <c r="M116" s="140">
        <v>0</v>
      </c>
      <c r="N116" s="216">
        <f t="shared" si="11"/>
        <v>0</v>
      </c>
      <c r="O116" s="140">
        <v>0</v>
      </c>
    </row>
    <row r="117" spans="1:15" ht="20.85" customHeight="1" x14ac:dyDescent="0.2">
      <c r="A117" s="194" t="s">
        <v>2607</v>
      </c>
      <c r="B117" s="189">
        <f>'CONSOLIDADO-ACUEDUCTOSRURALES1'!D82</f>
        <v>14</v>
      </c>
      <c r="C117" s="140">
        <f t="shared" si="10"/>
        <v>2.7833001988071571</v>
      </c>
      <c r="D117" s="216">
        <f>COUNTIFS('SUROESTE '!A:A,"Montebello",'SUROESTE '!S:S,"SIN RIESGO")</f>
        <v>1</v>
      </c>
      <c r="E117" s="140">
        <f>(D117/$B$117)*100</f>
        <v>7.1428571428571423</v>
      </c>
      <c r="F117" s="216">
        <f>COUNTIFS('SUROESTE '!A:A,"Montebello",'SUROESTE '!S:S,"BAJO")</f>
        <v>0</v>
      </c>
      <c r="G117" s="140">
        <f>(F117/$B$117)*100</f>
        <v>0</v>
      </c>
      <c r="H117" s="216">
        <f>COUNTIFS('SUROESTE '!A:A,"Montebello",'SUROESTE '!S:S,"MEDIO")</f>
        <v>0</v>
      </c>
      <c r="I117" s="140">
        <f>(H117/$B$117)*100</f>
        <v>0</v>
      </c>
      <c r="J117" s="216">
        <f>COUNTIFS('SUROESTE '!A:A,"Montebello",'SUROESTE '!S:S,"ALTO")</f>
        <v>4</v>
      </c>
      <c r="K117" s="140">
        <f>(J117/$B$117)*100</f>
        <v>28.571428571428569</v>
      </c>
      <c r="L117" s="216">
        <f>COUNTIFS('SUROESTE '!A:A,"Montebello",'SUROESTE '!S:S,"INVIABLE SANITARIAMENTE")</f>
        <v>9</v>
      </c>
      <c r="M117" s="140">
        <f>(L117/$B$117)*100</f>
        <v>64.285714285714292</v>
      </c>
      <c r="N117" s="216">
        <f t="shared" si="11"/>
        <v>0</v>
      </c>
      <c r="O117" s="140">
        <f>(N117/$B$117)*100</f>
        <v>0</v>
      </c>
    </row>
    <row r="118" spans="1:15" ht="20.85" customHeight="1" x14ac:dyDescent="0.2">
      <c r="A118" s="194" t="s">
        <v>2634</v>
      </c>
      <c r="B118" s="189">
        <f>'CONSOLIDADO-ACUEDUCTOSRURALES1'!D83</f>
        <v>11</v>
      </c>
      <c r="C118" s="140">
        <f t="shared" si="10"/>
        <v>2.1868787276341948</v>
      </c>
      <c r="D118" s="216">
        <f>COUNTIFS('SUROESTE '!A:A,"Pueblorrico",'SUROESTE '!S:S,"SIN RIESGO")</f>
        <v>0</v>
      </c>
      <c r="E118" s="140">
        <f>(D118/$B$118)*100</f>
        <v>0</v>
      </c>
      <c r="F118" s="216">
        <f>COUNTIFS('SUROESTE '!A:A,"Pueblorrico",'SUROESTE '!S:S,"BAJO")</f>
        <v>0</v>
      </c>
      <c r="G118" s="140">
        <f>(F118/$B$118)*100</f>
        <v>0</v>
      </c>
      <c r="H118" s="216">
        <f>COUNTIFS('SUROESTE '!A:A,"Pueblorrico",'SUROESTE '!S:S,"MEDIO")</f>
        <v>1</v>
      </c>
      <c r="I118" s="140">
        <f>(H118/$B$118)*100</f>
        <v>9.0909090909090917</v>
      </c>
      <c r="J118" s="216">
        <f>COUNTIFS('SUROESTE '!A:A,"Pueblorrico",'SUROESTE '!S:S,"ALTO")</f>
        <v>9</v>
      </c>
      <c r="K118" s="140">
        <f>(J118/$B$118)*100</f>
        <v>81.818181818181827</v>
      </c>
      <c r="L118" s="216">
        <f>COUNTIFS('SUROESTE '!A:A,"Pueblorrico",'SUROESTE '!S:S,"INVIABLE SANITARIAMENTE")</f>
        <v>1</v>
      </c>
      <c r="M118" s="140">
        <f>(L118/$B$118)*100</f>
        <v>9.0909090909090917</v>
      </c>
      <c r="N118" s="216">
        <f t="shared" si="11"/>
        <v>0</v>
      </c>
      <c r="O118" s="140">
        <f>(N118/$B$118)*100</f>
        <v>0</v>
      </c>
    </row>
    <row r="119" spans="1:15" ht="20.85" customHeight="1" x14ac:dyDescent="0.2">
      <c r="A119" s="194" t="s">
        <v>2654</v>
      </c>
      <c r="B119" s="189">
        <f>'CONSOLIDADO-ACUEDUCTOSRURALES1'!D84</f>
        <v>22</v>
      </c>
      <c r="C119" s="140">
        <f t="shared" si="10"/>
        <v>4.3737574552683895</v>
      </c>
      <c r="D119" s="216">
        <f>COUNTIFS('SUROESTE '!A:A,"Salgar",'SUROESTE '!S:S,"SIN RIESGO")</f>
        <v>0</v>
      </c>
      <c r="E119" s="140">
        <f>(D119/$B$119)*100</f>
        <v>0</v>
      </c>
      <c r="F119" s="216">
        <f>COUNTIFS('SUROESTE '!A:A,"Salgar",'SUROESTE '!S:S,"BAJO")</f>
        <v>2</v>
      </c>
      <c r="G119" s="140">
        <f>(F119/$B$119)*100</f>
        <v>9.0909090909090917</v>
      </c>
      <c r="H119" s="216">
        <f>COUNTIFS('SUROESTE '!A:A,"Salgar",'SUROESTE '!S:S,"MEDIO")</f>
        <v>3</v>
      </c>
      <c r="I119" s="140">
        <f>(H119/$B$119)*100</f>
        <v>13.636363636363635</v>
      </c>
      <c r="J119" s="216">
        <f>COUNTIFS('SUROESTE '!A:A,"Salgar",'SUROESTE '!S:S,"ALTO")</f>
        <v>12</v>
      </c>
      <c r="K119" s="140">
        <f>(J119/$B$119)*100</f>
        <v>54.54545454545454</v>
      </c>
      <c r="L119" s="216">
        <f>COUNTIFS('SUROESTE '!A:A,"Salgar",'SUROESTE '!S:S,"INVIABLE SANITARIAMENTE")</f>
        <v>5</v>
      </c>
      <c r="M119" s="140">
        <f>(L119/$B$119)*100</f>
        <v>22.727272727272727</v>
      </c>
      <c r="N119" s="216">
        <f t="shared" si="11"/>
        <v>0</v>
      </c>
      <c r="O119" s="140">
        <f>(N119/$B$119)*100</f>
        <v>0</v>
      </c>
    </row>
    <row r="120" spans="1:15" ht="20.85" customHeight="1" x14ac:dyDescent="0.2">
      <c r="A120" s="194" t="s">
        <v>2696</v>
      </c>
      <c r="B120" s="189">
        <f>'CONSOLIDADO-ACUEDUCTOSRURALES1'!D85</f>
        <v>42</v>
      </c>
      <c r="C120" s="140">
        <f t="shared" si="10"/>
        <v>8.3499005964214703</v>
      </c>
      <c r="D120" s="216">
        <f>COUNTIFS('SUROESTE '!A:A,"Santa Bárbara",'SUROESTE '!S:S,"SIN RIESGO")</f>
        <v>18</v>
      </c>
      <c r="E120" s="140">
        <f>(D120/$B$120)*100</f>
        <v>42.857142857142854</v>
      </c>
      <c r="F120" s="216">
        <f>COUNTIFS('SUROESTE '!A:A,"Santa Bárbara",'SUROESTE '!S:S,"BAJO")</f>
        <v>0</v>
      </c>
      <c r="G120" s="140">
        <f>(F120/$B$120)*100</f>
        <v>0</v>
      </c>
      <c r="H120" s="216">
        <f>COUNTIFS('SUROESTE '!A:A,"Santa Bárbara",'SUROESTE '!S:S,"MEDIO")</f>
        <v>0</v>
      </c>
      <c r="I120" s="140">
        <f>(H120/$B$120)*100</f>
        <v>0</v>
      </c>
      <c r="J120" s="216">
        <f>COUNTIFS('SUROESTE '!A:A,"Santa Bárbara",'SUROESTE '!S:S,"ALTO")</f>
        <v>18</v>
      </c>
      <c r="K120" s="140">
        <f>(J120/$B$120)*100</f>
        <v>42.857142857142854</v>
      </c>
      <c r="L120" s="216">
        <f>COUNTIFS('SUROESTE '!A:A,"Santa Bárbara",'SUROESTE '!S:S,"INVIABLE SANITARIAMENTE")</f>
        <v>6</v>
      </c>
      <c r="M120" s="140">
        <f>(L120/$B$120)*100</f>
        <v>14.285714285714285</v>
      </c>
      <c r="N120" s="216">
        <f t="shared" si="11"/>
        <v>0</v>
      </c>
      <c r="O120" s="140">
        <f>(N120/$B$120)*100</f>
        <v>0</v>
      </c>
    </row>
    <row r="121" spans="1:15" ht="20.85" customHeight="1" x14ac:dyDescent="0.2">
      <c r="A121" s="194" t="s">
        <v>4242</v>
      </c>
      <c r="B121" s="189">
        <f>'CONSOLIDADO-ACUEDUCTOSRURALES1'!D86</f>
        <v>35</v>
      </c>
      <c r="C121" s="140">
        <f t="shared" si="10"/>
        <v>6.9582504970178931</v>
      </c>
      <c r="D121" s="216">
        <f>COUNTIFS('SUROESTE '!A:A,"Támesis",'SUROESTE '!S:S,"SIN RIESGO")</f>
        <v>5</v>
      </c>
      <c r="E121" s="140">
        <f>(D121/$B$121)*100</f>
        <v>14.285714285714285</v>
      </c>
      <c r="F121" s="216">
        <f>COUNTIFS('SUROESTE '!A:A,"Támesis",'SUROESTE '!S:S,"BAJO")</f>
        <v>2</v>
      </c>
      <c r="G121" s="140">
        <f>(F121/$B$121)*100</f>
        <v>5.7142857142857144</v>
      </c>
      <c r="H121" s="216">
        <f>COUNTIFS('SUROESTE '!A:A,"Támesis",'SUROESTE '!S:S,"MEDIO")</f>
        <v>3</v>
      </c>
      <c r="I121" s="140">
        <f>(H121/$B$121)*100</f>
        <v>8.5714285714285712</v>
      </c>
      <c r="J121" s="216">
        <f>COUNTIFS('SUROESTE '!A:A,"Támesis",'SUROESTE '!S:S,"ALTO")</f>
        <v>22</v>
      </c>
      <c r="K121" s="140">
        <f>(J121/$B$121)*100</f>
        <v>62.857142857142854</v>
      </c>
      <c r="L121" s="216">
        <f>COUNTIFS('SUROESTE '!A:A,"Támesis",'SUROESTE '!S:S,"INVIABLE SANITARIAMENTE")</f>
        <v>3</v>
      </c>
      <c r="M121" s="140">
        <f>(L121/$B$121)*100</f>
        <v>8.5714285714285712</v>
      </c>
      <c r="N121" s="216">
        <f t="shared" si="11"/>
        <v>0</v>
      </c>
      <c r="O121" s="140">
        <f>(N121/$B$121)*100</f>
        <v>0</v>
      </c>
    </row>
    <row r="122" spans="1:15" ht="20.85" customHeight="1" x14ac:dyDescent="0.2">
      <c r="A122" s="194" t="s">
        <v>2829</v>
      </c>
      <c r="B122" s="189">
        <f>'CONSOLIDADO-ACUEDUCTOSRURALES1'!D87</f>
        <v>9</v>
      </c>
      <c r="C122" s="140">
        <f t="shared" si="10"/>
        <v>1.7892644135188867</v>
      </c>
      <c r="D122" s="216">
        <f>COUNTIFS('SUROESTE '!A:A,"Tarso",'SUROESTE '!S:S,"SIN RIESGO")</f>
        <v>2</v>
      </c>
      <c r="E122" s="140">
        <f>(D122/$B$122)*100</f>
        <v>22.222222222222221</v>
      </c>
      <c r="F122" s="216">
        <f>COUNTIFS('SUROESTE '!A:A,"Tarso",'SUROESTE '!S:S,"BAJO")</f>
        <v>0</v>
      </c>
      <c r="G122" s="140">
        <f>(F122/$B$122)*100</f>
        <v>0</v>
      </c>
      <c r="H122" s="216">
        <f>COUNTIFS('SUROESTE '!A:A,"Tarso",'SUROESTE '!S:S,"MEDIO")</f>
        <v>0</v>
      </c>
      <c r="I122" s="140">
        <f>(H122/$B$122)*100</f>
        <v>0</v>
      </c>
      <c r="J122" s="216">
        <f>COUNTIFS('SUROESTE '!A:A,"Tarso",'SUROESTE '!S:S,"ALTO")</f>
        <v>2</v>
      </c>
      <c r="K122" s="140">
        <f>(J122/$B$122)*100</f>
        <v>22.222222222222221</v>
      </c>
      <c r="L122" s="216">
        <f>COUNTIFS('SUROESTE '!A:A,"Tarso",'SUROESTE '!S:S,"INVIABLE SANITARIAMENTE")</f>
        <v>5</v>
      </c>
      <c r="M122" s="140">
        <f>(L122/$B$122)*100</f>
        <v>55.555555555555557</v>
      </c>
      <c r="N122" s="216">
        <f t="shared" si="11"/>
        <v>0</v>
      </c>
      <c r="O122" s="140">
        <f>(N122/$B$122)*100</f>
        <v>0</v>
      </c>
    </row>
    <row r="123" spans="1:15" ht="20.85" customHeight="1" x14ac:dyDescent="0.2">
      <c r="A123" s="194" t="s">
        <v>2844</v>
      </c>
      <c r="B123" s="189">
        <f>'CONSOLIDADO-ACUEDUCTOSRURALES1'!D88</f>
        <v>23</v>
      </c>
      <c r="C123" s="140">
        <f t="shared" si="10"/>
        <v>4.5725646123260439</v>
      </c>
      <c r="D123" s="216">
        <f>COUNTIFS('SUROESTE '!A:A,"Titiribí",'SUROESTE '!S:S,"SIN RIESGO")</f>
        <v>0</v>
      </c>
      <c r="E123" s="140">
        <f>(D123/$B$123)*100</f>
        <v>0</v>
      </c>
      <c r="F123" s="216">
        <f>COUNTIFS('SUROESTE '!A:A,"Titiribí",'SUROESTE '!S:S,"BAJO")</f>
        <v>0</v>
      </c>
      <c r="G123" s="140">
        <f>(F123/$B$123)*100</f>
        <v>0</v>
      </c>
      <c r="H123" s="216">
        <f>COUNTIFS('SUROESTE '!A:A,"Titiribí",'SUROESTE '!S:S,"MEDIO")</f>
        <v>0</v>
      </c>
      <c r="I123" s="140">
        <f>(H123/$B$123)*100</f>
        <v>0</v>
      </c>
      <c r="J123" s="216">
        <f>COUNTIFS('SUROESTE '!A:A,"Titiribí",'SUROESTE '!S:S,"ALTO")</f>
        <v>1</v>
      </c>
      <c r="K123" s="140">
        <f>(J123/$B$123)*100</f>
        <v>4.3478260869565215</v>
      </c>
      <c r="L123" s="216">
        <f>COUNTIFS('SUROESTE '!A:A,"Titiribí",'SUROESTE '!S:S,"INVIABLE SANITARIAMENTE")</f>
        <v>22</v>
      </c>
      <c r="M123" s="140">
        <f>(L123/$B$123)*100</f>
        <v>95.652173913043484</v>
      </c>
      <c r="N123" s="216">
        <f t="shared" si="11"/>
        <v>0</v>
      </c>
      <c r="O123" s="140">
        <f>(N123/$B$123)*100</f>
        <v>0</v>
      </c>
    </row>
    <row r="124" spans="1:15" ht="20.85" customHeight="1" x14ac:dyDescent="0.2">
      <c r="A124" s="194" t="s">
        <v>2887</v>
      </c>
      <c r="B124" s="189">
        <f>'CONSOLIDADO-ACUEDUCTOSRURALES1'!D89</f>
        <v>27</v>
      </c>
      <c r="C124" s="140">
        <f t="shared" si="10"/>
        <v>5.3677932405566597</v>
      </c>
      <c r="D124" s="216">
        <f>COUNTIFS('SUROESTE '!A:A,"Urrao",'SUROESTE '!S:S,"SIN RIESGO")</f>
        <v>0</v>
      </c>
      <c r="E124" s="140">
        <f>(D124/$B$124)*100</f>
        <v>0</v>
      </c>
      <c r="F124" s="216">
        <f>COUNTIFS('SUROESTE '!A:A,"Urrao",'SUROESTE '!S:S,"BAJO")</f>
        <v>0</v>
      </c>
      <c r="G124" s="140">
        <f>(F124/$B$124)*100</f>
        <v>0</v>
      </c>
      <c r="H124" s="216">
        <f>COUNTIFS('SUROESTE '!A:A,"Urrao",'SUROESTE '!S:S,"MEDIO")</f>
        <v>0</v>
      </c>
      <c r="I124" s="140">
        <f>(H124/$B$124)*100</f>
        <v>0</v>
      </c>
      <c r="J124" s="216">
        <f>COUNTIFS('SUROESTE '!A:A,"Urrao",'SUROESTE '!S:S,"ALTO")</f>
        <v>6</v>
      </c>
      <c r="K124" s="140">
        <f>(J124/$B$124)*100</f>
        <v>22.222222222222221</v>
      </c>
      <c r="L124" s="216">
        <f>COUNTIFS('SUROESTE '!A:A,"Urrao",'SUROESTE '!S:S,"INVIABLE SANITARIAMENTE")</f>
        <v>21</v>
      </c>
      <c r="M124" s="140">
        <f>(L124/$B$124)*100</f>
        <v>77.777777777777786</v>
      </c>
      <c r="N124" s="216">
        <f t="shared" si="11"/>
        <v>0</v>
      </c>
      <c r="O124" s="140">
        <f>(N124/$B$124)*100</f>
        <v>0</v>
      </c>
    </row>
    <row r="125" spans="1:15" ht="20.85" customHeight="1" x14ac:dyDescent="0.2">
      <c r="A125" s="194" t="s">
        <v>2934</v>
      </c>
      <c r="B125" s="189">
        <f>'CONSOLIDADO-ACUEDUCTOSRURALES1'!D90</f>
        <v>14</v>
      </c>
      <c r="C125" s="140">
        <f t="shared" si="10"/>
        <v>2.7833001988071571</v>
      </c>
      <c r="D125" s="216">
        <f>COUNTIFS('SUROESTE '!A:A,"Valparaíso",'SUROESTE '!S:S,"SIN RIESGO")</f>
        <v>0</v>
      </c>
      <c r="E125" s="140">
        <f>(D125/$B$125)*100</f>
        <v>0</v>
      </c>
      <c r="F125" s="216">
        <f>COUNTIFS('SUROESTE '!A:A,"Valparaíso",'SUROESTE '!S:S,"BAJO")</f>
        <v>0</v>
      </c>
      <c r="G125" s="140">
        <f>(F125/$B$125)*100</f>
        <v>0</v>
      </c>
      <c r="H125" s="216">
        <f>COUNTIFS('SUROESTE '!A:A,"Valparaíso",'SUROESTE '!S:S,"MEDIO")</f>
        <v>1</v>
      </c>
      <c r="I125" s="140">
        <f>(H125/$B$125)*100</f>
        <v>7.1428571428571423</v>
      </c>
      <c r="J125" s="216">
        <f>COUNTIFS('SUROESTE '!A:A,"Valparaíso",'SUROESTE '!S:S,"ALTO")</f>
        <v>1</v>
      </c>
      <c r="K125" s="140">
        <f>(J125/$B$125)*100</f>
        <v>7.1428571428571423</v>
      </c>
      <c r="L125" s="216">
        <f>COUNTIFS('SUROESTE '!A:A,"Valparaíso",'SUROESTE '!S:S,"INVIABLE SANITARIAMENTE")</f>
        <v>12</v>
      </c>
      <c r="M125" s="140">
        <f>(L125/$B$125)*100</f>
        <v>85.714285714285708</v>
      </c>
      <c r="N125" s="216">
        <f t="shared" si="11"/>
        <v>0</v>
      </c>
      <c r="O125" s="140">
        <f>(N125/$B$125)*100</f>
        <v>0</v>
      </c>
    </row>
    <row r="126" spans="1:15" ht="20.85" customHeight="1" x14ac:dyDescent="0.2">
      <c r="A126" s="194" t="s">
        <v>2958</v>
      </c>
      <c r="B126" s="189">
        <f>'CONSOLIDADO-ACUEDUCTOSRURALES1'!D91</f>
        <v>11</v>
      </c>
      <c r="C126" s="140">
        <f t="shared" si="10"/>
        <v>2.1868787276341948</v>
      </c>
      <c r="D126" s="216">
        <f>COUNTIFS('SUROESTE '!A:A,"Venecia",'SUROESTE '!S:S,"SIN RIESGO")</f>
        <v>4</v>
      </c>
      <c r="E126" s="140">
        <f>(D126/$B$126)*100</f>
        <v>36.363636363636367</v>
      </c>
      <c r="F126" s="216">
        <f>COUNTIFS('SUROESTE '!A:A,"Venecia",'SUROESTE '!S:S,"BAJO")</f>
        <v>0</v>
      </c>
      <c r="G126" s="140">
        <f>(F126/$B$126)*100</f>
        <v>0</v>
      </c>
      <c r="H126" s="216">
        <f>COUNTIFS('SUROESTE '!A:A,"Venecia",'SUROESTE '!S:S,"MEDIO")</f>
        <v>2</v>
      </c>
      <c r="I126" s="140">
        <f>(H126/$B$126)*100</f>
        <v>18.181818181818183</v>
      </c>
      <c r="J126" s="216">
        <f>COUNTIFS('SUROESTE '!A:A,"Venecia",'SUROESTE '!S:S,"ALTO")</f>
        <v>2</v>
      </c>
      <c r="K126" s="140">
        <f>(J126/$B$126)*100</f>
        <v>18.181818181818183</v>
      </c>
      <c r="L126" s="216">
        <f>COUNTIFS('SUROESTE '!A:A,"Venecia",'SUROESTE '!S:S,"INVIABLE SANITARIAMENTE")</f>
        <v>3</v>
      </c>
      <c r="M126" s="140">
        <f>(L126/$B$126)*100</f>
        <v>27.27272727272727</v>
      </c>
      <c r="N126" s="216">
        <f t="shared" si="11"/>
        <v>0</v>
      </c>
      <c r="O126" s="140">
        <f>(N126/$B$126)*100</f>
        <v>0</v>
      </c>
    </row>
    <row r="127" spans="1:15" ht="20.85" customHeight="1" x14ac:dyDescent="0.2">
      <c r="A127" s="217" t="s">
        <v>4249</v>
      </c>
      <c r="B127" s="202">
        <f>SUM(B104:B126)</f>
        <v>503</v>
      </c>
      <c r="C127" s="219">
        <f>SUM(C104:C126)</f>
        <v>100</v>
      </c>
      <c r="D127" s="218">
        <f>SUM(D104:D126)</f>
        <v>104</v>
      </c>
      <c r="E127" s="219">
        <f>(D127/$B$127)*100</f>
        <v>20.675944333996025</v>
      </c>
      <c r="F127" s="218">
        <f>SUM(F104:F126)</f>
        <v>11</v>
      </c>
      <c r="G127" s="219">
        <f>(F127/$B$127)*100</f>
        <v>2.1868787276341948</v>
      </c>
      <c r="H127" s="218">
        <f>SUM(H104:H126)</f>
        <v>41</v>
      </c>
      <c r="I127" s="219">
        <f>(H127/$B$127)*100</f>
        <v>8.1510934393638177</v>
      </c>
      <c r="J127" s="218">
        <f>SUM(J104:J126)</f>
        <v>179</v>
      </c>
      <c r="K127" s="219">
        <f>(J127/$B$127)*100</f>
        <v>35.586481113320076</v>
      </c>
      <c r="L127" s="218">
        <f>SUM(L104:L126)</f>
        <v>168</v>
      </c>
      <c r="M127" s="219">
        <f>(L127/$B$127)*100</f>
        <v>33.399602385685881</v>
      </c>
      <c r="N127" s="218">
        <f>SUM(N104:N126)</f>
        <v>0</v>
      </c>
      <c r="O127" s="219">
        <f>(N127/$B$127)*100</f>
        <v>0</v>
      </c>
    </row>
    <row r="131" spans="1:15" ht="23.25" customHeight="1" x14ac:dyDescent="0.2">
      <c r="A131" s="411" t="s">
        <v>4319</v>
      </c>
      <c r="B131" s="411"/>
      <c r="C131" s="411"/>
      <c r="D131" s="411"/>
      <c r="E131" s="411"/>
      <c r="F131" s="411"/>
      <c r="G131" s="411"/>
      <c r="H131" s="411"/>
      <c r="I131" s="411"/>
      <c r="J131" s="411"/>
      <c r="K131" s="411"/>
      <c r="L131" s="411"/>
      <c r="M131" s="411"/>
      <c r="N131" s="411"/>
      <c r="O131" s="411"/>
    </row>
    <row r="132" spans="1:15" ht="129.75" customHeight="1" x14ac:dyDescent="0.2">
      <c r="A132" s="202" t="s">
        <v>4265</v>
      </c>
      <c r="B132" s="203" t="s">
        <v>4251</v>
      </c>
      <c r="C132" s="202" t="s">
        <v>4252</v>
      </c>
      <c r="D132" s="204" t="s">
        <v>4253</v>
      </c>
      <c r="E132" s="202" t="s">
        <v>4252</v>
      </c>
      <c r="F132" s="205" t="s">
        <v>40</v>
      </c>
      <c r="G132" s="202" t="s">
        <v>4252</v>
      </c>
      <c r="H132" s="206" t="s">
        <v>4254</v>
      </c>
      <c r="I132" s="202" t="s">
        <v>4252</v>
      </c>
      <c r="J132" s="207" t="s">
        <v>4255</v>
      </c>
      <c r="K132" s="202" t="s">
        <v>4252</v>
      </c>
      <c r="L132" s="208" t="s">
        <v>607</v>
      </c>
      <c r="M132" s="202" t="s">
        <v>4252</v>
      </c>
      <c r="N132" s="203" t="s">
        <v>413</v>
      </c>
      <c r="O132" s="202" t="s">
        <v>4252</v>
      </c>
    </row>
    <row r="133" spans="1:15" ht="20.85" customHeight="1" x14ac:dyDescent="0.2">
      <c r="A133" s="194" t="s">
        <v>3958</v>
      </c>
      <c r="B133" s="189">
        <f>+'CONSOLIDADO-ACUEDUCTOSRURALES1'!D94</f>
        <v>16</v>
      </c>
      <c r="C133" s="140">
        <f t="shared" ref="C133:C138" si="12">(B133/$B$139)*100</f>
        <v>38.095238095238095</v>
      </c>
      <c r="D133" s="216">
        <f>COUNTIFS('BAJO CAUCA '!A:A,"Caucasia",'BAJO CAUCA '!S:S,"SIN RIESGO")</f>
        <v>0</v>
      </c>
      <c r="E133" s="140">
        <f>(D133/$B$133)*100</f>
        <v>0</v>
      </c>
      <c r="F133" s="216">
        <f>COUNTIFS('BAJO CAUCA '!A:A,"Caucasia",'BAJO CAUCA '!S:S,"BAJO")</f>
        <v>0</v>
      </c>
      <c r="G133" s="140">
        <f>(F133/$B$133)*100</f>
        <v>0</v>
      </c>
      <c r="H133" s="216">
        <f>COUNTIFS('BAJO CAUCA '!A:A,"Caucasia",'BAJO CAUCA '!S:S,"MEDIO")</f>
        <v>0</v>
      </c>
      <c r="I133" s="140">
        <f>(H133/$B$133)*100</f>
        <v>0</v>
      </c>
      <c r="J133" s="216">
        <f>COUNTIFS('BAJO CAUCA '!A:A,"Caucasia",'BAJO CAUCA '!S:S,"ALTO")</f>
        <v>0</v>
      </c>
      <c r="K133" s="140">
        <f>(J133/$B$133)*100</f>
        <v>0</v>
      </c>
      <c r="L133" s="216">
        <f>COUNTIFS('BAJO CAUCA '!A:A,"Caucasia",'BAJO CAUCA '!S:S,"INVIABLE SANITARIAMENTE")</f>
        <v>16</v>
      </c>
      <c r="M133" s="140">
        <f>(L133/$B$133)*100</f>
        <v>100</v>
      </c>
      <c r="N133" s="216">
        <f t="shared" ref="N133:N138" si="13">B133-(D133+F133+H133+J133+L133)</f>
        <v>0</v>
      </c>
      <c r="O133" s="140">
        <f>(N133/$B$133)*100</f>
        <v>0</v>
      </c>
    </row>
    <row r="134" spans="1:15" ht="20.85" customHeight="1" x14ac:dyDescent="0.2">
      <c r="A134" s="194" t="s">
        <v>4244</v>
      </c>
      <c r="B134" s="189">
        <f>+'CONSOLIDADO-ACUEDUCTOSRURALES1'!D93</f>
        <v>7</v>
      </c>
      <c r="C134" s="140">
        <f t="shared" si="12"/>
        <v>16.666666666666664</v>
      </c>
      <c r="D134" s="216">
        <f>COUNTIFS('BAJO CAUCA '!A:A,"Caceres",'BAJO CAUCA '!S:S,"SIN RIESGO")</f>
        <v>0</v>
      </c>
      <c r="E134" s="140">
        <f>(D134/$B$134)*100</f>
        <v>0</v>
      </c>
      <c r="F134" s="216">
        <f>COUNTIFS('BAJO CAUCA '!A:A,"Caceres",'BAJO CAUCA '!S:S,"BAJO")</f>
        <v>0</v>
      </c>
      <c r="G134" s="140">
        <f>(F134/$B$134)*100</f>
        <v>0</v>
      </c>
      <c r="H134" s="216">
        <f>COUNTIFS('BAJO CAUCA '!A:A,"Caceres",'BAJO CAUCA '!S:S,"MEDIO")</f>
        <v>4</v>
      </c>
      <c r="I134" s="140">
        <f>(H134/$B$134)*100</f>
        <v>57.142857142857139</v>
      </c>
      <c r="J134" s="216">
        <f>COUNTIFS('BAJO CAUCA '!A:A,"Caceres",'BAJO CAUCA '!S:S,"ALTO")</f>
        <v>2</v>
      </c>
      <c r="K134" s="140">
        <f>(J134/$B$134)*100</f>
        <v>28.571428571428569</v>
      </c>
      <c r="L134" s="216">
        <f>COUNTIFS('BAJO CAUCA '!A:A,"Caceres",'BAJO CAUCA '!S:S,"INVIABLE SANITARIAMENTE")</f>
        <v>1</v>
      </c>
      <c r="M134" s="140">
        <f>(L134/$B$134)*100</f>
        <v>14.285714285714285</v>
      </c>
      <c r="N134" s="216">
        <f t="shared" si="13"/>
        <v>0</v>
      </c>
      <c r="O134" s="140">
        <f>(N134/$B$134)*100</f>
        <v>0</v>
      </c>
    </row>
    <row r="135" spans="1:15" ht="20.85" customHeight="1" x14ac:dyDescent="0.2">
      <c r="A135" s="194" t="s">
        <v>3987</v>
      </c>
      <c r="B135" s="189">
        <f>'CONSOLIDADO-ACUEDUCTOSRURALES1'!D95</f>
        <v>4</v>
      </c>
      <c r="C135" s="140">
        <f t="shared" si="12"/>
        <v>9.5238095238095237</v>
      </c>
      <c r="D135" s="216">
        <f>COUNTIFS('BAJO CAUCA '!A:A,"El Bagre",'BAJO CAUCA '!S:S,"SIN RIESGO")</f>
        <v>0</v>
      </c>
      <c r="E135" s="140">
        <f>(D135/$B$135)*100</f>
        <v>0</v>
      </c>
      <c r="F135" s="216">
        <f>COUNTIFS('BAJO CAUCA '!A:A,"El Bagre",'BAJO CAUCA '!S:S,"BAJO")</f>
        <v>0</v>
      </c>
      <c r="G135" s="140">
        <f>(F135/$B$135)*100</f>
        <v>0</v>
      </c>
      <c r="H135" s="216">
        <f>COUNTIFS('BAJO CAUCA '!A:A,"El Bagre",'BAJO CAUCA '!S:S,"MEDIO")</f>
        <v>0</v>
      </c>
      <c r="I135" s="140">
        <f>(H135/$B$135)*100</f>
        <v>0</v>
      </c>
      <c r="J135" s="216">
        <f>COUNTIFS('BAJO CAUCA '!A:A,"El Bagre",'BAJO CAUCA '!S:S,"ALTO")</f>
        <v>0</v>
      </c>
      <c r="K135" s="140">
        <f>(J135/$B$135)*100</f>
        <v>0</v>
      </c>
      <c r="L135" s="216">
        <f>COUNTIFS('BAJO CAUCA '!A:A,"El Bagre",'BAJO CAUCA '!S:S,"INVIABLE SANITARIAMENTE")</f>
        <v>4</v>
      </c>
      <c r="M135" s="140">
        <f>(L135/$B$135)*100</f>
        <v>100</v>
      </c>
      <c r="N135" s="216">
        <f t="shared" si="13"/>
        <v>0</v>
      </c>
      <c r="O135" s="140">
        <f>(N135/$B$135)*100</f>
        <v>0</v>
      </c>
    </row>
    <row r="136" spans="1:15" ht="20.85" customHeight="1" x14ac:dyDescent="0.2">
      <c r="A136" s="194" t="s">
        <v>4278</v>
      </c>
      <c r="B136" s="189">
        <f>'CONSOLIDADO-ACUEDUCTOSRURALES1'!D96</f>
        <v>2</v>
      </c>
      <c r="C136" s="140">
        <f t="shared" si="12"/>
        <v>4.7619047619047619</v>
      </c>
      <c r="D136" s="216">
        <f>COUNTIFS('BAJO CAUCA '!A:A,"Nechí",'BAJO CAUCA '!S:S,"SIN RIESGO")</f>
        <v>0</v>
      </c>
      <c r="E136" s="140">
        <f>(D136/$B$136)*100</f>
        <v>0</v>
      </c>
      <c r="F136" s="216">
        <f>COUNTIFS('BAJO CAUCA '!A:A,"Nechí",'BAJO CAUCA '!S:S,"BAJO")</f>
        <v>0</v>
      </c>
      <c r="G136" s="140">
        <f>(F136/$B$136)*100</f>
        <v>0</v>
      </c>
      <c r="H136" s="216">
        <f>COUNTIFS('BAJO CAUCA '!A:A,"Nechí",'BAJO CAUCA '!S:S,"MEDIO")</f>
        <v>0</v>
      </c>
      <c r="I136" s="140">
        <f>(H136/$B$136)*100</f>
        <v>0</v>
      </c>
      <c r="J136" s="216">
        <f>COUNTIFS('BAJO CAUCA '!A:A,"Nechí",'BAJO CAUCA '!S:S,"ALTO")</f>
        <v>0</v>
      </c>
      <c r="K136" s="140">
        <f>(J136/$B$136)*100</f>
        <v>0</v>
      </c>
      <c r="L136" s="216">
        <f>COUNTIFS('BAJO CAUCA '!A:A,"Nechí",'BAJO CAUCA '!S:S,"INVIABLE SANITARIAMENTE")</f>
        <v>2</v>
      </c>
      <c r="M136" s="140">
        <f>(L136/$B$136)*100</f>
        <v>100</v>
      </c>
      <c r="N136" s="216">
        <f t="shared" si="13"/>
        <v>0</v>
      </c>
      <c r="O136" s="140">
        <f>(N136/$B$136)*100</f>
        <v>0</v>
      </c>
    </row>
    <row r="137" spans="1:15" ht="20.85" customHeight="1" x14ac:dyDescent="0.2">
      <c r="A137" s="194" t="s">
        <v>4002</v>
      </c>
      <c r="B137" s="189">
        <f>'CONSOLIDADO-ACUEDUCTOSRURALES1'!D97</f>
        <v>6</v>
      </c>
      <c r="C137" s="140">
        <f t="shared" si="12"/>
        <v>14.285714285714285</v>
      </c>
      <c r="D137" s="216">
        <f>COUNTIFS('BAJO CAUCA '!A:A,"Tarazá",'BAJO CAUCA '!S:S,"SIN RIESGO")</f>
        <v>0</v>
      </c>
      <c r="E137" s="140">
        <f>(D137/$B$137)*100</f>
        <v>0</v>
      </c>
      <c r="F137" s="216">
        <f>COUNTIFS('BAJO CAUCA '!A:A,"Tarazá",'BAJO CAUCA '!S:S,"BAJO")</f>
        <v>0</v>
      </c>
      <c r="G137" s="140">
        <f>(F137/$B$137)*100</f>
        <v>0</v>
      </c>
      <c r="H137" s="216">
        <f>COUNTIFS('BAJO CAUCA '!A:A,"Tarazá",'BAJO CAUCA '!S:S,"MEDIO")</f>
        <v>0</v>
      </c>
      <c r="I137" s="140">
        <f>(H137/$B$137)*100</f>
        <v>0</v>
      </c>
      <c r="J137" s="216">
        <f>COUNTIFS('BAJO CAUCA '!A:A,"Tarazá",'BAJO CAUCA '!S:S,"ALTO")</f>
        <v>0</v>
      </c>
      <c r="K137" s="140">
        <f>(J137/$B$137)*100</f>
        <v>0</v>
      </c>
      <c r="L137" s="216">
        <f>COUNTIFS('BAJO CAUCA '!A:A,"Tarazá",'BAJO CAUCA '!S:S,"INVIABLE SANITARIAMENTE")</f>
        <v>6</v>
      </c>
      <c r="M137" s="140">
        <f>(L137/$B$137)*100</f>
        <v>100</v>
      </c>
      <c r="N137" s="216">
        <f t="shared" si="13"/>
        <v>0</v>
      </c>
      <c r="O137" s="140">
        <f>(N137/$B$137)*100</f>
        <v>0</v>
      </c>
    </row>
    <row r="138" spans="1:15" ht="20.85" customHeight="1" x14ac:dyDescent="0.2">
      <c r="A138" s="194" t="s">
        <v>4014</v>
      </c>
      <c r="B138" s="189">
        <f>'CONSOLIDADO-ACUEDUCTOSRURALES1'!D98</f>
        <v>7</v>
      </c>
      <c r="C138" s="140">
        <f t="shared" si="12"/>
        <v>16.666666666666664</v>
      </c>
      <c r="D138" s="216">
        <f>COUNTIFS('BAJO CAUCA '!A:A,"Zaragoza",'BAJO CAUCA '!S:S,"SIN RIESGO")</f>
        <v>0</v>
      </c>
      <c r="E138" s="140">
        <f>(D138/$B$138)*100</f>
        <v>0</v>
      </c>
      <c r="F138" s="216">
        <f>COUNTIFS('BAJO CAUCA '!A:A,"Zaragoza",'BAJO CAUCA '!S:S,"BAJO")</f>
        <v>0</v>
      </c>
      <c r="G138" s="140">
        <f>(F138/$B$138)*100</f>
        <v>0</v>
      </c>
      <c r="H138" s="216">
        <f>COUNTIFS('BAJO CAUCA '!A:A,"Zaragoza",'BAJO CAUCA '!S:S,"MEDIO")</f>
        <v>0</v>
      </c>
      <c r="I138" s="140">
        <f>(H138/$B$138)*100</f>
        <v>0</v>
      </c>
      <c r="J138" s="216">
        <f>COUNTIFS('BAJO CAUCA '!A:A,"Zaragoza",'BAJO CAUCA '!S:S,"ALTO")</f>
        <v>0</v>
      </c>
      <c r="K138" s="140">
        <f>(J138/$B$138)*100</f>
        <v>0</v>
      </c>
      <c r="L138" s="216">
        <f>COUNTIFS('BAJO CAUCA '!A:A,"Zaragoza",'BAJO CAUCA '!S:S,"INVIABLE SANITARIAMENTE")</f>
        <v>3</v>
      </c>
      <c r="M138" s="140">
        <f>(L138/$B$138)*100</f>
        <v>42.857142857142854</v>
      </c>
      <c r="N138" s="216">
        <f t="shared" si="13"/>
        <v>4</v>
      </c>
      <c r="O138" s="140">
        <f>(N138/$B$138)*100</f>
        <v>57.142857142857139</v>
      </c>
    </row>
    <row r="139" spans="1:15" ht="20.85" customHeight="1" x14ac:dyDescent="0.2">
      <c r="A139" s="217" t="s">
        <v>4249</v>
      </c>
      <c r="B139" s="202">
        <f>SUM(B133:B138)</f>
        <v>42</v>
      </c>
      <c r="C139" s="219">
        <f>SUM(C133:C138)</f>
        <v>99.999999999999972</v>
      </c>
      <c r="D139" s="218">
        <f>SUM(D133:D138)</f>
        <v>0</v>
      </c>
      <c r="E139" s="219">
        <f>(D139/$B$139)*100</f>
        <v>0</v>
      </c>
      <c r="F139" s="218">
        <f>SUM(F133:F138)</f>
        <v>0</v>
      </c>
      <c r="G139" s="219">
        <f>(F139/$B$139)*100</f>
        <v>0</v>
      </c>
      <c r="H139" s="218">
        <f>SUM(H133:H138)</f>
        <v>4</v>
      </c>
      <c r="I139" s="219">
        <f>(H139/$B$139)*100</f>
        <v>9.5238095238095237</v>
      </c>
      <c r="J139" s="218">
        <f>SUM(J133:J138)</f>
        <v>2</v>
      </c>
      <c r="K139" s="219">
        <f>(J139/$B$139)*100</f>
        <v>4.7619047619047619</v>
      </c>
      <c r="L139" s="218">
        <f>SUM(L133:L138)</f>
        <v>32</v>
      </c>
      <c r="M139" s="219">
        <f>(L139/$B$139)*100</f>
        <v>76.19047619047619</v>
      </c>
      <c r="N139" s="218">
        <f>SUM(N133:N138)</f>
        <v>4</v>
      </c>
      <c r="O139" s="219">
        <f>(N139/$B$139)*100</f>
        <v>9.5238095238095237</v>
      </c>
    </row>
    <row r="142" spans="1:15" ht="23.25" customHeight="1" x14ac:dyDescent="0.2">
      <c r="A142" s="411" t="s">
        <v>4320</v>
      </c>
      <c r="B142" s="411"/>
      <c r="C142" s="411"/>
      <c r="D142" s="411"/>
      <c r="E142" s="411"/>
      <c r="F142" s="411"/>
      <c r="G142" s="411"/>
      <c r="H142" s="411"/>
      <c r="I142" s="411"/>
      <c r="J142" s="411"/>
      <c r="K142" s="411"/>
      <c r="L142" s="411"/>
      <c r="M142" s="411"/>
      <c r="N142" s="411"/>
      <c r="O142" s="411"/>
    </row>
    <row r="143" spans="1:15" ht="129" customHeight="1" x14ac:dyDescent="0.2">
      <c r="A143" s="202" t="s">
        <v>4265</v>
      </c>
      <c r="B143" s="203" t="s">
        <v>4251</v>
      </c>
      <c r="C143" s="202" t="s">
        <v>4252</v>
      </c>
      <c r="D143" s="204" t="s">
        <v>4253</v>
      </c>
      <c r="E143" s="202" t="s">
        <v>4252</v>
      </c>
      <c r="F143" s="205" t="s">
        <v>40</v>
      </c>
      <c r="G143" s="202" t="s">
        <v>4252</v>
      </c>
      <c r="H143" s="206" t="s">
        <v>4254</v>
      </c>
      <c r="I143" s="202" t="s">
        <v>4252</v>
      </c>
      <c r="J143" s="207" t="s">
        <v>4255</v>
      </c>
      <c r="K143" s="202" t="s">
        <v>4252</v>
      </c>
      <c r="L143" s="208" t="s">
        <v>607</v>
      </c>
      <c r="M143" s="202" t="s">
        <v>4252</v>
      </c>
      <c r="N143" s="203" t="s">
        <v>413</v>
      </c>
      <c r="O143" s="202" t="s">
        <v>4252</v>
      </c>
    </row>
    <row r="144" spans="1:15" ht="20.85" customHeight="1" x14ac:dyDescent="0.2">
      <c r="A144" s="220" t="s">
        <v>1934</v>
      </c>
      <c r="B144" s="189">
        <f>'CONSOLIDADO-ACUEDUCTOSRURALES1'!D100</f>
        <v>8</v>
      </c>
      <c r="C144" s="140">
        <f t="shared" ref="C144:C149" si="14">(B144/$B$150)*100</f>
        <v>11.940298507462686</v>
      </c>
      <c r="D144" s="216">
        <f>COUNTIFS('MAGDALENA MEDIO '!A:A,"Caracolí",'MAGDALENA MEDIO '!S:S,"SIN RIESGO")</f>
        <v>0</v>
      </c>
      <c r="E144" s="140">
        <f>(D144/$B$144)*100</f>
        <v>0</v>
      </c>
      <c r="F144" s="216">
        <f>COUNTIFS('MAGDALENA MEDIO '!$A:$A,"Caracolí",'MAGDALENA MEDIO '!$S:$S,"BAJO")</f>
        <v>0</v>
      </c>
      <c r="G144" s="140">
        <f>(F144/$B$144)*100</f>
        <v>0</v>
      </c>
      <c r="H144" s="216">
        <f>COUNTIFS('MAGDALENA MEDIO '!$A:$A,"Caracolí",'MAGDALENA MEDIO '!$S:$S,"MEDIO")</f>
        <v>1</v>
      </c>
      <c r="I144" s="140">
        <f>(H144/$B$144)*100</f>
        <v>12.5</v>
      </c>
      <c r="J144" s="216">
        <f>COUNTIFS('MAGDALENA MEDIO '!$A:$A,"Caracolí",'MAGDALENA MEDIO '!$S:$S,"ALTO")</f>
        <v>0</v>
      </c>
      <c r="K144" s="140">
        <f>(J144/$B$144)*100</f>
        <v>0</v>
      </c>
      <c r="L144" s="216">
        <f>COUNTIFS('MAGDALENA MEDIO '!$A:$A,"Caracolí",'MAGDALENA MEDIO '!$S:$S,"INVIABLE SANITARIAMENTE")</f>
        <v>7</v>
      </c>
      <c r="M144" s="140">
        <f>(L144/$B$144)*100</f>
        <v>87.5</v>
      </c>
      <c r="N144" s="216">
        <f t="shared" ref="N144:N149" si="15">B144-(D144+F144+H144+J144+L144)</f>
        <v>0</v>
      </c>
      <c r="O144" s="140">
        <f>(N144/$B$144)*100</f>
        <v>0</v>
      </c>
    </row>
    <row r="145" spans="1:16" ht="20.85" customHeight="1" x14ac:dyDescent="0.2">
      <c r="A145" s="220" t="s">
        <v>1950</v>
      </c>
      <c r="B145" s="189">
        <f>'CONSOLIDADO-ACUEDUCTOSRURALES1'!D101</f>
        <v>7</v>
      </c>
      <c r="C145" s="140">
        <f t="shared" si="14"/>
        <v>10.44776119402985</v>
      </c>
      <c r="D145" s="216">
        <f>COUNTIFS('MAGDALENA MEDIO '!A:A,"Maceo",'MAGDALENA MEDIO '!S:S,"SIN RIESGO")</f>
        <v>0</v>
      </c>
      <c r="E145" s="140">
        <f>(D145/$B$145)*100</f>
        <v>0</v>
      </c>
      <c r="F145" s="216">
        <f>COUNTIFS('MAGDALENA MEDIO '!$A:$A,"Maceo",'MAGDALENA MEDIO '!$S:$S,"BAJO")</f>
        <v>0</v>
      </c>
      <c r="G145" s="140">
        <f>(F145/$B$145)*100</f>
        <v>0</v>
      </c>
      <c r="H145" s="216">
        <f>COUNTIFS('MAGDALENA MEDIO '!$A:$A,"Maceo",'MAGDALENA MEDIO '!$S:$S,"MEDIO")</f>
        <v>0</v>
      </c>
      <c r="I145" s="140">
        <f>(H145/$B$145)*100</f>
        <v>0</v>
      </c>
      <c r="J145" s="216">
        <f>COUNTIFS('MAGDALENA MEDIO '!$A:$A,"Maceo",'MAGDALENA MEDIO '!$S:$S,"ALTO")</f>
        <v>7</v>
      </c>
      <c r="K145" s="140">
        <f>(J145/$B$145)*100</f>
        <v>100</v>
      </c>
      <c r="L145" s="216">
        <f>COUNTIFS('MAGDALENA MEDIO '!$A:$A,"Maceo",'MAGDALENA MEDIO '!$S:$S,"INVIABLE SANITARIAMENTE")</f>
        <v>0</v>
      </c>
      <c r="M145" s="140">
        <f>(L145/$B$145)*100</f>
        <v>0</v>
      </c>
      <c r="N145" s="216">
        <f t="shared" si="15"/>
        <v>0</v>
      </c>
      <c r="O145" s="140">
        <f>(N145/$B$145)*100</f>
        <v>0</v>
      </c>
    </row>
    <row r="146" spans="1:16" ht="20.85" customHeight="1" x14ac:dyDescent="0.2">
      <c r="A146" s="220" t="s">
        <v>4279</v>
      </c>
      <c r="B146" s="189">
        <f>'CONSOLIDADO-ACUEDUCTOSRURALES1'!D102</f>
        <v>14</v>
      </c>
      <c r="C146" s="140">
        <f t="shared" si="14"/>
        <v>20.8955223880597</v>
      </c>
      <c r="D146" s="216">
        <f>COUNTIFS('MAGDALENA MEDIO '!A:A,"Puerto Berrío",'MAGDALENA MEDIO '!S:S,"SIN RIESGO")</f>
        <v>0</v>
      </c>
      <c r="E146" s="140">
        <f>(D146/$B$146)*100</f>
        <v>0</v>
      </c>
      <c r="F146" s="216">
        <f>COUNTIFS('MAGDALENA MEDIO '!$A:$A,"Puerto Berrío",'MAGDALENA MEDIO '!$S:$S,"BAJO")</f>
        <v>0</v>
      </c>
      <c r="G146" s="140">
        <f>(F146/$B$146)*100</f>
        <v>0</v>
      </c>
      <c r="H146" s="216">
        <f>COUNTIFS('MAGDALENA MEDIO '!$A:$A,"Puerto Berrío",'MAGDALENA MEDIO '!$S:$S,"MEDIO")</f>
        <v>1</v>
      </c>
      <c r="I146" s="140">
        <f>(H146/$B$146)*100</f>
        <v>7.1428571428571423</v>
      </c>
      <c r="J146" s="216">
        <f>COUNTIFS('MAGDALENA MEDIO '!$A:$A,"Puerto Berrío",'MAGDALENA MEDIO '!$S:$S,"ALTO")</f>
        <v>1</v>
      </c>
      <c r="K146" s="140">
        <f>(J146/$B$146)*100</f>
        <v>7.1428571428571423</v>
      </c>
      <c r="L146" s="216">
        <f>COUNTIFS('MAGDALENA MEDIO '!$A:$A,"Puerto Berrío",'MAGDALENA MEDIO '!$S:$S,"INVIABLE SANITARIAMENTE")</f>
        <v>12</v>
      </c>
      <c r="M146" s="140">
        <f>(L146/$B$146)*100</f>
        <v>85.714285714285708</v>
      </c>
      <c r="N146" s="216">
        <f t="shared" si="15"/>
        <v>0</v>
      </c>
      <c r="O146" s="140">
        <f>(N146/$B$146)*100</f>
        <v>0</v>
      </c>
    </row>
    <row r="147" spans="1:16" ht="20.85" customHeight="1" x14ac:dyDescent="0.2">
      <c r="A147" s="220" t="s">
        <v>1992</v>
      </c>
      <c r="B147" s="189">
        <f>'CONSOLIDADO-ACUEDUCTOSRURALES1'!D103</f>
        <v>6</v>
      </c>
      <c r="C147" s="140">
        <f t="shared" si="14"/>
        <v>8.9552238805970141</v>
      </c>
      <c r="D147" s="216">
        <f>COUNTIFS('MAGDALENA MEDIO '!A:A,"Puerto Nare",'MAGDALENA MEDIO '!S:S,"SIN RIESGO")</f>
        <v>2</v>
      </c>
      <c r="E147" s="140">
        <f>(D147/$B$147)*100</f>
        <v>33.333333333333329</v>
      </c>
      <c r="F147" s="216">
        <f>COUNTIFS('MAGDALENA MEDIO '!$A:$A,"Puerto Nare",'MAGDALENA MEDIO '!$S:$S,"BAJO")</f>
        <v>0</v>
      </c>
      <c r="G147" s="140">
        <f>(F147/$B$147)*100</f>
        <v>0</v>
      </c>
      <c r="H147" s="216">
        <f>COUNTIFS('MAGDALENA MEDIO '!$A:$A,"Puerto Nare",'MAGDALENA MEDIO '!$S:$S,"MEDIO")</f>
        <v>0</v>
      </c>
      <c r="I147" s="140">
        <f>(H147/$B$147)*100</f>
        <v>0</v>
      </c>
      <c r="J147" s="216">
        <f>COUNTIFS('MAGDALENA MEDIO '!$A:$A,"Puerto Nare",'MAGDALENA MEDIO '!$S:$S,"ALTO")</f>
        <v>0</v>
      </c>
      <c r="K147" s="140">
        <f>(J147/$B$147)*100</f>
        <v>0</v>
      </c>
      <c r="L147" s="216">
        <f>COUNTIFS('MAGDALENA MEDIO '!$A:$A,"Puerto Nare",'MAGDALENA MEDIO '!$S:$S,"INVIABLE SANITARIAMENTE")</f>
        <v>4</v>
      </c>
      <c r="M147" s="140">
        <f>(L147/$B$147)*100</f>
        <v>66.666666666666657</v>
      </c>
      <c r="N147" s="216">
        <f t="shared" si="15"/>
        <v>0</v>
      </c>
      <c r="O147" s="140">
        <f>(N147/$B$147)*100</f>
        <v>0</v>
      </c>
    </row>
    <row r="148" spans="1:16" ht="20.85" customHeight="1" x14ac:dyDescent="0.2">
      <c r="A148" s="220" t="s">
        <v>2002</v>
      </c>
      <c r="B148" s="189">
        <f>'CONSOLIDADO-ACUEDUCTOSRURALES1'!D104</f>
        <v>10</v>
      </c>
      <c r="C148" s="140">
        <f t="shared" si="14"/>
        <v>14.925373134328357</v>
      </c>
      <c r="D148" s="216">
        <f>COUNTIFS('MAGDALENA MEDIO '!A:A,"Puerto Triunfo",'MAGDALENA MEDIO '!S:S,"SIN RIESGO")</f>
        <v>2</v>
      </c>
      <c r="E148" s="140">
        <f>(D148/$B$148)*100</f>
        <v>20</v>
      </c>
      <c r="F148" s="216">
        <f>COUNTIFS('MAGDALENA MEDIO '!$A:$A,"Puerto Triunfo",'MAGDALENA MEDIO '!$S:$S,"BAJO")</f>
        <v>0</v>
      </c>
      <c r="G148" s="140">
        <f>(F148/$B$148)*100</f>
        <v>0</v>
      </c>
      <c r="H148" s="216">
        <f>COUNTIFS('MAGDALENA MEDIO '!$A:$A,"Puerto Truinfo",'MAGDALENA MEDIO '!$S:$S,"MEDIO")</f>
        <v>0</v>
      </c>
      <c r="I148" s="140">
        <f>(H148/$B$148)*100</f>
        <v>0</v>
      </c>
      <c r="J148" s="216">
        <f>COUNTIFS('MAGDALENA MEDIO '!$A:$A,"Puerto Triunfo",'MAGDALENA MEDIO '!$S:$S,"ALTO")</f>
        <v>2</v>
      </c>
      <c r="K148" s="140">
        <f>(J148/$B$148)*100</f>
        <v>20</v>
      </c>
      <c r="L148" s="216">
        <f>COUNTIFS('MAGDALENA MEDIO '!$A:$A,"Puerto Triunfo",'MAGDALENA MEDIO '!$S:$S,"INVIABLE SANITARIAMENTE")</f>
        <v>5</v>
      </c>
      <c r="M148" s="140">
        <f>(L148/$B$148)*100</f>
        <v>50</v>
      </c>
      <c r="N148" s="216">
        <f t="shared" si="15"/>
        <v>1</v>
      </c>
      <c r="O148" s="140">
        <f>(N148/$B$148)*100</f>
        <v>10</v>
      </c>
    </row>
    <row r="149" spans="1:16" ht="20.85" customHeight="1" x14ac:dyDescent="0.2">
      <c r="A149" s="220" t="s">
        <v>4280</v>
      </c>
      <c r="B149" s="189">
        <f>'CONSOLIDADO-ACUEDUCTOSRURALES1'!D105</f>
        <v>22</v>
      </c>
      <c r="C149" s="140">
        <f t="shared" si="14"/>
        <v>32.835820895522389</v>
      </c>
      <c r="D149" s="216">
        <f>COUNTIFS('MAGDALENA MEDIO '!A:A,"Yondó",'MAGDALENA MEDIO '!S:S,"SIN RIESGO")</f>
        <v>7</v>
      </c>
      <c r="E149" s="140">
        <f>(D149/$B$149)*100</f>
        <v>31.818181818181817</v>
      </c>
      <c r="F149" s="216">
        <f>COUNTIFS('MAGDALENA MEDIO '!$A:$A,"Yondó",'MAGDALENA MEDIO '!$S:$S,"BAJO")</f>
        <v>0</v>
      </c>
      <c r="G149" s="140">
        <f>(F149/$B$149)*100</f>
        <v>0</v>
      </c>
      <c r="H149" s="216">
        <f>COUNTIFS('MAGDALENA MEDIO '!$A:$A,"Yondó",'MAGDALENA MEDIO '!$S:$S,"MEDIO")</f>
        <v>0</v>
      </c>
      <c r="I149" s="140">
        <f>(H149/$B$149)*100</f>
        <v>0</v>
      </c>
      <c r="J149" s="216">
        <f>COUNTIFS('MAGDALENA MEDIO '!$A:$A,"Yondó",'MAGDALENA MEDIO '!$S:$S,"ALTO")</f>
        <v>5</v>
      </c>
      <c r="K149" s="140">
        <f>(J149/$B$149)*100</f>
        <v>22.727272727272727</v>
      </c>
      <c r="L149" s="216">
        <f>COUNTIFS('MAGDALENA MEDIO '!$A:$A,"Yondó",'MAGDALENA MEDIO '!$S:$S,"INVIABLE SANITARIAMENTE")</f>
        <v>10</v>
      </c>
      <c r="M149" s="140">
        <f>(L149/$B$149)*100</f>
        <v>45.454545454545453</v>
      </c>
      <c r="N149" s="216">
        <f t="shared" si="15"/>
        <v>0</v>
      </c>
      <c r="O149" s="140">
        <f>(N149/$B$149)*100</f>
        <v>0</v>
      </c>
    </row>
    <row r="150" spans="1:16" ht="20.85" customHeight="1" x14ac:dyDescent="0.2">
      <c r="A150" s="217" t="s">
        <v>4249</v>
      </c>
      <c r="B150" s="202">
        <f>SUM(B144:B149)</f>
        <v>67</v>
      </c>
      <c r="C150" s="219">
        <f>SUM(C144:C149)</f>
        <v>100</v>
      </c>
      <c r="D150" s="218">
        <f>SUM(D144:D149)</f>
        <v>11</v>
      </c>
      <c r="E150" s="219">
        <f>(D150/$B$150)*100</f>
        <v>16.417910447761194</v>
      </c>
      <c r="F150" s="218">
        <f>SUM(F144:F149)</f>
        <v>0</v>
      </c>
      <c r="G150" s="219">
        <f>(F150/$B$150)*100</f>
        <v>0</v>
      </c>
      <c r="H150" s="218">
        <f>SUM(H144:H149)</f>
        <v>2</v>
      </c>
      <c r="I150" s="219">
        <f>(H150/$B$150)*100</f>
        <v>2.9850746268656714</v>
      </c>
      <c r="J150" s="218">
        <f>SUM(J144:J149)</f>
        <v>15</v>
      </c>
      <c r="K150" s="219">
        <f>(J150/$B$150)*100</f>
        <v>22.388059701492537</v>
      </c>
      <c r="L150" s="218">
        <f>SUM(L144:L149)</f>
        <v>38</v>
      </c>
      <c r="M150" s="219">
        <f>(L150/$B$150)*100</f>
        <v>56.71641791044776</v>
      </c>
      <c r="N150" s="218">
        <f>SUM(N144:N149)</f>
        <v>1</v>
      </c>
      <c r="O150" s="219">
        <f>(N150/$B$150)*100</f>
        <v>1.4925373134328357</v>
      </c>
      <c r="P150" s="12"/>
    </row>
    <row r="154" spans="1:16" ht="24" customHeight="1" x14ac:dyDescent="0.2">
      <c r="A154" s="412" t="s">
        <v>4321</v>
      </c>
      <c r="B154" s="412"/>
      <c r="C154" s="412"/>
      <c r="D154" s="412"/>
      <c r="E154" s="412"/>
      <c r="F154" s="412"/>
      <c r="G154" s="412"/>
      <c r="H154" s="412"/>
      <c r="I154" s="412"/>
      <c r="J154" s="412"/>
      <c r="K154" s="412"/>
      <c r="L154" s="412"/>
      <c r="M154" s="412"/>
      <c r="N154" s="412"/>
      <c r="O154" s="412"/>
    </row>
    <row r="155" spans="1:16" ht="135" customHeight="1" x14ac:dyDescent="0.2">
      <c r="A155" s="202" t="s">
        <v>4265</v>
      </c>
      <c r="B155" s="203" t="s">
        <v>4251</v>
      </c>
      <c r="C155" s="202" t="s">
        <v>4252</v>
      </c>
      <c r="D155" s="204" t="s">
        <v>4253</v>
      </c>
      <c r="E155" s="202" t="s">
        <v>4252</v>
      </c>
      <c r="F155" s="205" t="s">
        <v>40</v>
      </c>
      <c r="G155" s="202" t="s">
        <v>4252</v>
      </c>
      <c r="H155" s="206" t="s">
        <v>4254</v>
      </c>
      <c r="I155" s="202" t="s">
        <v>4252</v>
      </c>
      <c r="J155" s="207" t="s">
        <v>4255</v>
      </c>
      <c r="K155" s="202" t="s">
        <v>4252</v>
      </c>
      <c r="L155" s="208" t="s">
        <v>607</v>
      </c>
      <c r="M155" s="202" t="s">
        <v>4252</v>
      </c>
      <c r="N155" s="203" t="s">
        <v>413</v>
      </c>
      <c r="O155" s="202" t="s">
        <v>4252</v>
      </c>
    </row>
    <row r="156" spans="1:16" ht="20.85" customHeight="1" x14ac:dyDescent="0.2">
      <c r="A156" s="220" t="s">
        <v>4022</v>
      </c>
      <c r="B156" s="216">
        <f>'CONSOLIDADO-ACUEDUCTOSRURALES1'!D107</f>
        <v>5</v>
      </c>
      <c r="C156" s="140">
        <f>(B156/$B$166)*100</f>
        <v>4.3103448275862073</v>
      </c>
      <c r="D156" s="216">
        <f>COUNTIFS(NORDESTE!$A:$A,"Amalfi",NORDESTE!$S:$S,"SIN RIESGO")</f>
        <v>0</v>
      </c>
      <c r="E156" s="140">
        <f>(D156/$B$156)*100</f>
        <v>0</v>
      </c>
      <c r="F156" s="216">
        <f>COUNTIFS(NORDESTE!$A:$A,"Amalfi",NORDESTE!$S:$S,"BAJO")</f>
        <v>0</v>
      </c>
      <c r="G156" s="140">
        <f>(F156/$B$156)*100</f>
        <v>0</v>
      </c>
      <c r="H156" s="216">
        <f>COUNTIFS(NORDESTE!$A:$A,"Amalfi",NORDESTE!$S:$S,"MEDIO")</f>
        <v>0</v>
      </c>
      <c r="I156" s="140">
        <f>(H156/$B$156)*100</f>
        <v>0</v>
      </c>
      <c r="J156" s="216">
        <f>COUNTIFS(NORDESTE!$A:$A,"Amalfi",NORDESTE!$S:$S,"ALTO")</f>
        <v>1</v>
      </c>
      <c r="K156" s="140">
        <f>(J156/$B$156)*100</f>
        <v>20</v>
      </c>
      <c r="L156" s="216">
        <f>COUNTIFS(NORDESTE!$A:$A,"Amalfi",NORDESTE!$S:$S,"INVIABLE SANITARIAMENTE")</f>
        <v>4</v>
      </c>
      <c r="M156" s="140">
        <f>(L156/$B$156)*100</f>
        <v>80</v>
      </c>
      <c r="N156" s="216">
        <f>B156-(L156+J156+H156+F156+D156)</f>
        <v>0</v>
      </c>
      <c r="O156" s="140">
        <f>(N156/$B$156)*100</f>
        <v>0</v>
      </c>
    </row>
    <row r="157" spans="1:16" ht="20.85" customHeight="1" x14ac:dyDescent="0.2">
      <c r="A157" s="220" t="s">
        <v>4281</v>
      </c>
      <c r="B157" s="216">
        <f>'CONSOLIDADO-ACUEDUCTOSRURALES1'!D108</f>
        <v>5</v>
      </c>
      <c r="C157" s="140">
        <f t="shared" ref="C157:C165" si="16">(B157/$B$166)*100</f>
        <v>4.3103448275862073</v>
      </c>
      <c r="D157" s="216">
        <f>COUNTIFS(NORDESTE!$A:$A,"Anorí",NORDESTE!$S:$S,"SIN RIESGO")</f>
        <v>0</v>
      </c>
      <c r="E157" s="140">
        <f>(D157/$B$157)*100</f>
        <v>0</v>
      </c>
      <c r="F157" s="216">
        <f>COUNTIFS(NORDESTE!$A:$A,"Anorí",NORDESTE!$S:$S,"BAJO")</f>
        <v>0</v>
      </c>
      <c r="G157" s="140">
        <f>(F157/$B$157)*100</f>
        <v>0</v>
      </c>
      <c r="H157" s="216">
        <f>COUNTIFS(NORDESTE!$A:$A,"Anorí",NORDESTE!$S:$S,"MEDIO")</f>
        <v>1</v>
      </c>
      <c r="I157" s="140">
        <f>(H157/$B$157)*100</f>
        <v>20</v>
      </c>
      <c r="J157" s="216">
        <f>COUNTIFS(NORDESTE!$A:$A,"Anorí",NORDESTE!$S:$S,"ALTO")</f>
        <v>2</v>
      </c>
      <c r="K157" s="140">
        <f>(J157/$B$157)*100</f>
        <v>40</v>
      </c>
      <c r="L157" s="216">
        <f>COUNTIFS(NORDESTE!$A:$A,"Anorí",NORDESTE!$S:$S,"INVIABLE SANITARIAMENTE")</f>
        <v>2</v>
      </c>
      <c r="M157" s="140">
        <f>(L157/$B$157)*100</f>
        <v>40</v>
      </c>
      <c r="N157" s="216">
        <f>B157-(L157+J157+H157+F157+D157)</f>
        <v>0</v>
      </c>
      <c r="O157" s="140">
        <f>(N157/$B$157)*100</f>
        <v>0</v>
      </c>
    </row>
    <row r="158" spans="1:16" ht="20.85" customHeight="1" x14ac:dyDescent="0.2">
      <c r="A158" s="220" t="s">
        <v>4037</v>
      </c>
      <c r="B158" s="216">
        <f>'CONSOLIDADO-ACUEDUCTOSRURALES1'!D109</f>
        <v>3</v>
      </c>
      <c r="C158" s="140">
        <f t="shared" si="16"/>
        <v>2.5862068965517242</v>
      </c>
      <c r="D158" s="216">
        <f>COUNTIFS(NORDESTE!$A:$A,"Cisneros",NORDESTE!$S:$S,"SIN RIESGO")</f>
        <v>0</v>
      </c>
      <c r="E158" s="140">
        <f>(D158/$B$158)*100</f>
        <v>0</v>
      </c>
      <c r="F158" s="216">
        <f>COUNTIFS(NORDESTE!$A:$A,"Cisneros",NORDESTE!$S:$S,"BAJO")</f>
        <v>0</v>
      </c>
      <c r="G158" s="140">
        <f>(F158/$B$158)*100</f>
        <v>0</v>
      </c>
      <c r="H158" s="216">
        <f>COUNTIFS(NORDESTE!$A:$A,"Cisneros",NORDESTE!$S:$S,"MEDIO")</f>
        <v>0</v>
      </c>
      <c r="I158" s="140">
        <f>(H158/$B$158)*100</f>
        <v>0</v>
      </c>
      <c r="J158" s="216">
        <f>COUNTIFS(NORDESTE!$A:$A,"Cisneros",NORDESTE!$S:$S,"ALTO")</f>
        <v>3</v>
      </c>
      <c r="K158" s="140">
        <f>(J158/$B$158)*100</f>
        <v>100</v>
      </c>
      <c r="L158" s="216">
        <f>COUNTIFS(NORDESTE!$A:$A,"Cisneros",NORDESTE!$S:$S,"INVIABLE SANITARIAMENTE")</f>
        <v>0</v>
      </c>
      <c r="M158" s="140">
        <f>(L158/$B$158)*100</f>
        <v>0</v>
      </c>
      <c r="N158" s="216">
        <f t="shared" ref="N158:N165" si="17">B158-(L158+J158+H158+F158+D158)</f>
        <v>0</v>
      </c>
      <c r="O158" s="140">
        <f>(N158/$B$158)*100</f>
        <v>0</v>
      </c>
    </row>
    <row r="159" spans="1:16" ht="20.85" customHeight="1" x14ac:dyDescent="0.2">
      <c r="A159" s="220" t="s">
        <v>4043</v>
      </c>
      <c r="B159" s="216">
        <f>'CONSOLIDADO-ACUEDUCTOSRURALES1'!D110</f>
        <v>7</v>
      </c>
      <c r="C159" s="140">
        <f t="shared" si="16"/>
        <v>6.0344827586206895</v>
      </c>
      <c r="D159" s="216">
        <f>COUNTIFS(NORDESTE!$A:$A,"Remedios",NORDESTE!$S:$S,"SIN RIESGO")</f>
        <v>0</v>
      </c>
      <c r="E159" s="140">
        <f>(D159/$B$159)*100</f>
        <v>0</v>
      </c>
      <c r="F159" s="216">
        <f>COUNTIFS(NORDESTE!$A:$A,"Remedios",NORDESTE!$S:$S,"BAJO")</f>
        <v>0</v>
      </c>
      <c r="G159" s="140">
        <f>(F159/$B$159)*100</f>
        <v>0</v>
      </c>
      <c r="H159" s="216">
        <f>COUNTIFS(NORDESTE!$A:$A,"Remedios",NORDESTE!$S:$S,"MEDIO")</f>
        <v>2</v>
      </c>
      <c r="I159" s="140">
        <f>(H159/$B$159)*100</f>
        <v>28.571428571428569</v>
      </c>
      <c r="J159" s="216">
        <f>COUNTIFS(NORDESTE!$A:$A,"Remedios",NORDESTE!$S:$S,"ALTO")</f>
        <v>4</v>
      </c>
      <c r="K159" s="140">
        <f>(J159/$B$159)*100</f>
        <v>57.142857142857139</v>
      </c>
      <c r="L159" s="216">
        <f>COUNTIFS(NORDESTE!$A:$A,"Remedios",NORDESTE!$S:$S,"INVIABLE SANITARIAMENTE")</f>
        <v>1</v>
      </c>
      <c r="M159" s="140">
        <f>(L159/$B$159)*100</f>
        <v>14.285714285714285</v>
      </c>
      <c r="N159" s="216">
        <f t="shared" si="17"/>
        <v>0</v>
      </c>
      <c r="O159" s="140">
        <f>(N159/$B$159)*100</f>
        <v>0</v>
      </c>
    </row>
    <row r="160" spans="1:16" ht="20.85" customHeight="1" x14ac:dyDescent="0.2">
      <c r="A160" s="220" t="s">
        <v>4056</v>
      </c>
      <c r="B160" s="216">
        <f>'CONSOLIDADO-ACUEDUCTOSRURALES1'!D111</f>
        <v>33</v>
      </c>
      <c r="C160" s="140">
        <f t="shared" si="16"/>
        <v>28.448275862068968</v>
      </c>
      <c r="D160" s="216">
        <f>COUNTIFS(NORDESTE!$A:$A,"San Roque",NORDESTE!$S:$S,"SIN RIESGO")</f>
        <v>1</v>
      </c>
      <c r="E160" s="140">
        <f>(D160/$B$160)*100</f>
        <v>3.0303030303030303</v>
      </c>
      <c r="F160" s="216">
        <f>COUNTIFS(NORDESTE!$A:$A,"San Roque",NORDESTE!$S:$S,"BAJO")</f>
        <v>0</v>
      </c>
      <c r="G160" s="140">
        <f>(F160/$B$160)*100</f>
        <v>0</v>
      </c>
      <c r="H160" s="216">
        <f>COUNTIFS(NORDESTE!$A:$A,"San Roque",NORDESTE!$S:$S,"MEDIO")</f>
        <v>0</v>
      </c>
      <c r="I160" s="140">
        <f>(H160/$B$160)*100</f>
        <v>0</v>
      </c>
      <c r="J160" s="216">
        <f>COUNTIFS(NORDESTE!$A:$A,"San Roque",NORDESTE!$S:$S,"ALTO")</f>
        <v>0</v>
      </c>
      <c r="K160" s="140">
        <f>(J160/$B$160)*100</f>
        <v>0</v>
      </c>
      <c r="L160" s="216">
        <f>COUNTIFS(NORDESTE!$A:$A,"San Roque",NORDESTE!$S:$S,"INVIABLE SANITARIAMENTE")</f>
        <v>32</v>
      </c>
      <c r="M160" s="140">
        <f>(L160/$B$160)*100</f>
        <v>96.969696969696969</v>
      </c>
      <c r="N160" s="216">
        <f t="shared" si="17"/>
        <v>0</v>
      </c>
      <c r="O160" s="140">
        <f>(N160/$B$160)*100</f>
        <v>0</v>
      </c>
    </row>
    <row r="161" spans="1:16" ht="20.85" customHeight="1" x14ac:dyDescent="0.2">
      <c r="A161" s="220" t="s">
        <v>4112</v>
      </c>
      <c r="B161" s="216">
        <f>'CONSOLIDADO-ACUEDUCTOSRURALES1'!D112</f>
        <v>20</v>
      </c>
      <c r="C161" s="140">
        <f t="shared" si="16"/>
        <v>17.241379310344829</v>
      </c>
      <c r="D161" s="216">
        <f>COUNTIFS(NORDESTE!$A:$A,"Santo Domingo",NORDESTE!$S:$S,"SIN RIESGO")</f>
        <v>6</v>
      </c>
      <c r="E161" s="140">
        <f>(D161/$B$161)*100</f>
        <v>30</v>
      </c>
      <c r="F161" s="216">
        <f>COUNTIFS(NORDESTE!$A:$A,"Santo Domingo",NORDESTE!$S:$S,"BAJO")</f>
        <v>0</v>
      </c>
      <c r="G161" s="140">
        <f>(F161/$B$161)*100</f>
        <v>0</v>
      </c>
      <c r="H161" s="216">
        <f>COUNTIFS(NORDESTE!$A:$A,"Santo Domingo",NORDESTE!$S:$S,"MEDIO")</f>
        <v>1</v>
      </c>
      <c r="I161" s="140">
        <f>(H161/$B$161)*100</f>
        <v>5</v>
      </c>
      <c r="J161" s="216">
        <f>COUNTIFS(NORDESTE!$A:$A,"Santo Domingo",NORDESTE!$S:$S,"ALTO")</f>
        <v>6</v>
      </c>
      <c r="K161" s="140">
        <f>(J161/$B$161)*100</f>
        <v>30</v>
      </c>
      <c r="L161" s="216">
        <f>COUNTIFS(NORDESTE!$A:$A,"Santo Domingo",NORDESTE!$S:$S,"INVIABLE SANITARIAMENTE")</f>
        <v>7</v>
      </c>
      <c r="M161" s="140">
        <f>(L161/$B$161)*100</f>
        <v>35</v>
      </c>
      <c r="N161" s="216">
        <f t="shared" si="17"/>
        <v>0</v>
      </c>
      <c r="O161" s="140">
        <f>(N161/$B$161)*100</f>
        <v>0</v>
      </c>
    </row>
    <row r="162" spans="1:16" ht="20.85" customHeight="1" x14ac:dyDescent="0.2">
      <c r="A162" s="220" t="s">
        <v>4145</v>
      </c>
      <c r="B162" s="216">
        <f>'CONSOLIDADO-ACUEDUCTOSRURALES1'!D113</f>
        <v>12</v>
      </c>
      <c r="C162" s="140">
        <f t="shared" si="16"/>
        <v>10.344827586206897</v>
      </c>
      <c r="D162" s="216">
        <f>COUNTIFS(NORDESTE!$A:$A,"Segovia",NORDESTE!$S:$S,"SIN RIESGO")</f>
        <v>2</v>
      </c>
      <c r="E162" s="140">
        <f>(D162/$B$162)*100</f>
        <v>16.666666666666664</v>
      </c>
      <c r="F162" s="216">
        <f>COUNTIFS(NORDESTE!$A:$A,"Segovia",NORDESTE!$S:$S,"BAJO")</f>
        <v>0</v>
      </c>
      <c r="G162" s="140">
        <f>(F162/$B$162)*100</f>
        <v>0</v>
      </c>
      <c r="H162" s="216">
        <f>COUNTIFS(NORDESTE!$A:$A,"Segovia",NORDESTE!$S:$S,"MEDIO")</f>
        <v>0</v>
      </c>
      <c r="I162" s="140">
        <f>(H162/$B$162)*100</f>
        <v>0</v>
      </c>
      <c r="J162" s="216">
        <f>COUNTIFS(NORDESTE!$A:$A,"Segovia",NORDESTE!$S:$S,"ALTO")</f>
        <v>1</v>
      </c>
      <c r="K162" s="140">
        <f>(J162/$B$162)*100</f>
        <v>8.3333333333333321</v>
      </c>
      <c r="L162" s="216">
        <f>COUNTIFS(NORDESTE!$A:$A,"Segovia",NORDESTE!$S:$S,"INVIABLE SANITARIAMENTE")</f>
        <v>9</v>
      </c>
      <c r="M162" s="140">
        <f>(L162/$B$162)*100</f>
        <v>75</v>
      </c>
      <c r="N162" s="216">
        <f t="shared" si="17"/>
        <v>0</v>
      </c>
      <c r="O162" s="140">
        <f>(N162/$B$162)*100</f>
        <v>0</v>
      </c>
    </row>
    <row r="163" spans="1:16" ht="20.85" customHeight="1" x14ac:dyDescent="0.2">
      <c r="A163" s="220" t="s">
        <v>4282</v>
      </c>
      <c r="B163" s="216">
        <f>'CONSOLIDADO-ACUEDUCTOSRURALES1'!D114</f>
        <v>6</v>
      </c>
      <c r="C163" s="140">
        <f t="shared" si="16"/>
        <v>5.1724137931034484</v>
      </c>
      <c r="D163" s="216">
        <f>COUNTIFS(NORDESTE!$A:$A,"Vegachí",NORDESTE!$S:$S,"SIN RIESGO")</f>
        <v>1</v>
      </c>
      <c r="E163" s="140">
        <f>(D163/$B$163)*100</f>
        <v>16.666666666666664</v>
      </c>
      <c r="F163" s="216">
        <f>COUNTIFS(NORDESTE!$A:$A,"Vegachí",NORDESTE!$S:$S,"BAJO")</f>
        <v>0</v>
      </c>
      <c r="G163" s="140">
        <f>(F163/$B$163)*100</f>
        <v>0</v>
      </c>
      <c r="H163" s="216">
        <f>COUNTIFS(NORDESTE!$A:$A,"Vegachí",NORDESTE!$S:$S,"MEDIO")</f>
        <v>0</v>
      </c>
      <c r="I163" s="140">
        <f>(H163/$B$163)*100</f>
        <v>0</v>
      </c>
      <c r="J163" s="216">
        <f>COUNTIFS(NORDESTE!$A:$A,"Vegachí",NORDESTE!$S:$S,"ALTO")</f>
        <v>5</v>
      </c>
      <c r="K163" s="140">
        <f>(J163/$B$163)*100</f>
        <v>83.333333333333343</v>
      </c>
      <c r="L163" s="216">
        <f>COUNTIFS(NORDESTE!$A:$A,"Vegachí",NORDESTE!$S:$S,"INVIABLE SANITARIAMENTE")</f>
        <v>0</v>
      </c>
      <c r="M163" s="140">
        <f>(L163/$B$163)*100</f>
        <v>0</v>
      </c>
      <c r="N163" s="216">
        <f t="shared" si="17"/>
        <v>0</v>
      </c>
      <c r="O163" s="140">
        <f>(N163/$B$163)*100</f>
        <v>0</v>
      </c>
    </row>
    <row r="164" spans="1:16" ht="20.85" customHeight="1" x14ac:dyDescent="0.2">
      <c r="A164" s="220" t="s">
        <v>4283</v>
      </c>
      <c r="B164" s="216">
        <f>'CONSOLIDADO-ACUEDUCTOSRURALES1'!D115</f>
        <v>9</v>
      </c>
      <c r="C164" s="140">
        <f t="shared" si="16"/>
        <v>7.7586206896551726</v>
      </c>
      <c r="D164" s="216">
        <f>COUNTIFS(NORDESTE!$A:$A,"Yalí",NORDESTE!$S:$S,"SIN RIESGO")</f>
        <v>0</v>
      </c>
      <c r="E164" s="140">
        <f>(D164/$B$164)*100</f>
        <v>0</v>
      </c>
      <c r="F164" s="216">
        <f>COUNTIFS(NORDESTE!$A:$A,"Yalí",NORDESTE!$S:$S,"BAJO")</f>
        <v>0</v>
      </c>
      <c r="G164" s="140">
        <f>(F164/$B$164)*100</f>
        <v>0</v>
      </c>
      <c r="H164" s="216">
        <f>COUNTIFS(NORDESTE!$A:$A,"Yalí",NORDESTE!$S:$S,"MEDIO")</f>
        <v>0</v>
      </c>
      <c r="I164" s="140">
        <f>(H164/$B$164)*100</f>
        <v>0</v>
      </c>
      <c r="J164" s="216">
        <f>COUNTIFS(NORDESTE!$A:$A,"Yalí",NORDESTE!$S:$S,"ALTO")</f>
        <v>0</v>
      </c>
      <c r="K164" s="140">
        <f>(J164/$B$164)*100</f>
        <v>0</v>
      </c>
      <c r="L164" s="216">
        <f>COUNTIFS(NORDESTE!$A:$A,"Yalí",NORDESTE!$S:$S,"INVIABLE SANITARIAMENTE")</f>
        <v>9</v>
      </c>
      <c r="M164" s="140">
        <f>(L164/$B$164)*100</f>
        <v>100</v>
      </c>
      <c r="N164" s="216">
        <f t="shared" si="17"/>
        <v>0</v>
      </c>
      <c r="O164" s="140">
        <f>(N164/$B$164)*100</f>
        <v>0</v>
      </c>
    </row>
    <row r="165" spans="1:16" ht="20.85" customHeight="1" x14ac:dyDescent="0.2">
      <c r="A165" s="220" t="s">
        <v>4284</v>
      </c>
      <c r="B165" s="216">
        <f>'CONSOLIDADO-ACUEDUCTOSRURALES1'!D116</f>
        <v>16</v>
      </c>
      <c r="C165" s="140">
        <f t="shared" si="16"/>
        <v>13.793103448275861</v>
      </c>
      <c r="D165" s="216">
        <f>COUNTIFS(NORDESTE!$A:$A,"Yolombó",NORDESTE!$S:$S,"SIN RIESGO")</f>
        <v>3</v>
      </c>
      <c r="E165" s="140">
        <f>(D165/$B$165)*100</f>
        <v>18.75</v>
      </c>
      <c r="F165" s="216">
        <f>COUNTIFS(NORDESTE!$A:$A,"Yolombó",NORDESTE!$S:$S,"BAJO")</f>
        <v>1</v>
      </c>
      <c r="G165" s="140">
        <f>(F165/$B$165)*100</f>
        <v>6.25</v>
      </c>
      <c r="H165" s="216">
        <f>COUNTIFS(NORDESTE!$A:$A,"Yolombó",NORDESTE!$S:$S,"MEDIO")</f>
        <v>3</v>
      </c>
      <c r="I165" s="140">
        <f>(H165/$B$165)*100</f>
        <v>18.75</v>
      </c>
      <c r="J165" s="216">
        <f>COUNTIFS(NORDESTE!$A:$A,"Yolombó",NORDESTE!$S:$S,"ALTO")</f>
        <v>2</v>
      </c>
      <c r="K165" s="140">
        <f>(J165/$B$165)*100</f>
        <v>12.5</v>
      </c>
      <c r="L165" s="216">
        <f>COUNTIFS(NORDESTE!$A:$A,"Yolombó",NORDESTE!$S:$S,"INVIABLE SANITARIAMENTE")</f>
        <v>7</v>
      </c>
      <c r="M165" s="140">
        <f>(L165/$B$165)*100</f>
        <v>43.75</v>
      </c>
      <c r="N165" s="216">
        <f t="shared" si="17"/>
        <v>0</v>
      </c>
      <c r="O165" s="140">
        <f>(N165/$B$165)*100</f>
        <v>0</v>
      </c>
    </row>
    <row r="166" spans="1:16" ht="20.85" customHeight="1" x14ac:dyDescent="0.2">
      <c r="A166" s="217" t="s">
        <v>4249</v>
      </c>
      <c r="B166" s="218">
        <f>SUM(B156:B165)</f>
        <v>116</v>
      </c>
      <c r="C166" s="219">
        <f>SUM(C156:C165)</f>
        <v>100</v>
      </c>
      <c r="D166" s="218">
        <f>SUM(D156:D165)</f>
        <v>13</v>
      </c>
      <c r="E166" s="219">
        <f>(D166/$B$166)*100</f>
        <v>11.206896551724139</v>
      </c>
      <c r="F166" s="218">
        <f>SUM(F156:F165)</f>
        <v>1</v>
      </c>
      <c r="G166" s="219">
        <f>(F166/$B$166)*100</f>
        <v>0.86206896551724133</v>
      </c>
      <c r="H166" s="218">
        <f>SUM(H156:H165)</f>
        <v>7</v>
      </c>
      <c r="I166" s="219">
        <f>(H166/$B$166)*100</f>
        <v>6.0344827586206895</v>
      </c>
      <c r="J166" s="218">
        <f>SUM(J156:J165)</f>
        <v>24</v>
      </c>
      <c r="K166" s="219">
        <f>(J166/$B$166)*100</f>
        <v>20.689655172413794</v>
      </c>
      <c r="L166" s="218">
        <f>SUM(L156:L165)</f>
        <v>71</v>
      </c>
      <c r="M166" s="219">
        <f>(L166/$B$166)*100</f>
        <v>61.206896551724135</v>
      </c>
      <c r="N166" s="218">
        <f>SUM(N156:N165)</f>
        <v>0</v>
      </c>
      <c r="O166" s="219">
        <f>(N166/$B$166)*100</f>
        <v>0</v>
      </c>
      <c r="P166" s="12"/>
    </row>
    <row r="167" spans="1:16" ht="15.75" x14ac:dyDescent="0.25">
      <c r="A167" s="7"/>
      <c r="B167" s="26"/>
      <c r="C167" s="7"/>
      <c r="D167" s="26"/>
      <c r="E167" s="7"/>
      <c r="F167" s="26"/>
      <c r="G167" s="7"/>
      <c r="H167" s="26"/>
      <c r="I167" s="7"/>
      <c r="J167" s="26"/>
      <c r="K167" s="7"/>
      <c r="L167" s="26"/>
      <c r="M167" s="7"/>
      <c r="N167" s="26"/>
      <c r="O167" s="7"/>
    </row>
    <row r="170" spans="1:16" ht="23.25" customHeight="1" x14ac:dyDescent="0.2">
      <c r="A170" s="412" t="s">
        <v>4322</v>
      </c>
      <c r="B170" s="412"/>
      <c r="C170" s="412"/>
      <c r="D170" s="412"/>
      <c r="E170" s="412"/>
      <c r="F170" s="412"/>
      <c r="G170" s="412"/>
      <c r="H170" s="412"/>
      <c r="I170" s="412"/>
      <c r="J170" s="412"/>
      <c r="K170" s="412"/>
      <c r="L170" s="412"/>
      <c r="M170" s="412"/>
      <c r="N170" s="412"/>
      <c r="O170" s="412"/>
    </row>
    <row r="171" spans="1:16" ht="136.5" customHeight="1" x14ac:dyDescent="0.2">
      <c r="A171" s="202" t="s">
        <v>4265</v>
      </c>
      <c r="B171" s="203" t="s">
        <v>4251</v>
      </c>
      <c r="C171" s="202" t="s">
        <v>4252</v>
      </c>
      <c r="D171" s="204" t="s">
        <v>4253</v>
      </c>
      <c r="E171" s="202" t="s">
        <v>4252</v>
      </c>
      <c r="F171" s="205" t="s">
        <v>40</v>
      </c>
      <c r="G171" s="202" t="s">
        <v>4252</v>
      </c>
      <c r="H171" s="206" t="s">
        <v>4254</v>
      </c>
      <c r="I171" s="202" t="s">
        <v>4252</v>
      </c>
      <c r="J171" s="207" t="s">
        <v>4255</v>
      </c>
      <c r="K171" s="202" t="s">
        <v>4252</v>
      </c>
      <c r="L171" s="208" t="s">
        <v>607</v>
      </c>
      <c r="M171" s="202" t="s">
        <v>4252</v>
      </c>
      <c r="N171" s="203" t="s">
        <v>413</v>
      </c>
      <c r="O171" s="202" t="s">
        <v>4252</v>
      </c>
    </row>
    <row r="172" spans="1:16" ht="20.85" customHeight="1" x14ac:dyDescent="0.2">
      <c r="A172" s="220" t="s">
        <v>2982</v>
      </c>
      <c r="B172" s="216">
        <f>'CONSOLIDADO-ACUEDUCTOSRURALES1'!D118</f>
        <v>44</v>
      </c>
      <c r="C172" s="140">
        <f>(B172/$B$195)*100</f>
        <v>7.8152753108348145</v>
      </c>
      <c r="D172" s="216">
        <f>COUNTIFS(ORIENTE!$A:$A,"Abejorral",ORIENTE!S:S,"SIN RIESGO")</f>
        <v>1</v>
      </c>
      <c r="E172" s="140">
        <f>(D172/$B$172)*100</f>
        <v>2.2727272727272729</v>
      </c>
      <c r="F172" s="216">
        <f>COUNTIFS(ORIENTE!$A:$A,"Abejorral",ORIENTE!S:S,"BAJO")</f>
        <v>0</v>
      </c>
      <c r="G172" s="140">
        <f>(F172/$B$172)*100</f>
        <v>0</v>
      </c>
      <c r="H172" s="216">
        <f>COUNTIFS(ORIENTE!$A:$A,"Abejorral",ORIENTE!S:S,"MEDIO")</f>
        <v>8</v>
      </c>
      <c r="I172" s="140">
        <f>(H172/$B$172)*100</f>
        <v>18.181818181818183</v>
      </c>
      <c r="J172" s="216">
        <f>COUNTIFS(ORIENTE!$A:$A,"Abejorral",ORIENTE!S:S,"Alto")</f>
        <v>22</v>
      </c>
      <c r="K172" s="140">
        <f>(J172/$B$172)*100</f>
        <v>50</v>
      </c>
      <c r="L172" s="216">
        <f>COUNTIFS(ORIENTE!$A:$A,"Abejorral",ORIENTE!$S:$S,"INVIABLE SANITARIAMENTE")</f>
        <v>12</v>
      </c>
      <c r="M172" s="140">
        <f>(L172/$B$172)*100</f>
        <v>27.27272727272727</v>
      </c>
      <c r="N172" s="216">
        <f>B172-(D172+F172+H172+J172+L172)</f>
        <v>1</v>
      </c>
      <c r="O172" s="140">
        <f>(N172/$B$172)*100</f>
        <v>2.2727272727272729</v>
      </c>
    </row>
    <row r="173" spans="1:16" ht="20.85" customHeight="1" x14ac:dyDescent="0.2">
      <c r="A173" s="220" t="s">
        <v>3058</v>
      </c>
      <c r="B173" s="216">
        <f>'CONSOLIDADO-ACUEDUCTOSRURALES1'!D119</f>
        <v>11</v>
      </c>
      <c r="C173" s="140">
        <f t="shared" ref="C173:C194" si="18">(B173/$B$195)*100</f>
        <v>1.9538188277087036</v>
      </c>
      <c r="D173" s="216">
        <f>COUNTIFS(ORIENTE!$A:$A,"Alejandría",ORIENTE!S:S,"SIN RIESGO")</f>
        <v>3</v>
      </c>
      <c r="E173" s="140">
        <f>(D173/$B$173)*100</f>
        <v>27.27272727272727</v>
      </c>
      <c r="F173" s="216">
        <f>COUNTIFS(ORIENTE!$A:$A,"Alejandría",ORIENTE!S:S,"BAJO")</f>
        <v>0</v>
      </c>
      <c r="G173" s="140">
        <f>(F173/$B$173)*100</f>
        <v>0</v>
      </c>
      <c r="H173" s="216">
        <f>COUNTIFS(ORIENTE!$A:$A,"Alejandría",ORIENTE!S:S,"MEDIO")</f>
        <v>1</v>
      </c>
      <c r="I173" s="140">
        <f>(H173/$B$173)*100</f>
        <v>9.0909090909090917</v>
      </c>
      <c r="J173" s="216">
        <f>COUNTIFS(ORIENTE!$A:$A,"Alejandría",ORIENTE!S:S,"ALTO")</f>
        <v>7</v>
      </c>
      <c r="K173" s="140">
        <f>(J173/$B$173)*100</f>
        <v>63.636363636363633</v>
      </c>
      <c r="L173" s="216">
        <f>COUNTIFS(ORIENTE!$A:$A,"Alejandria",ORIENTE!S:S,"INVIABLE SANITARIAMENTE")</f>
        <v>0</v>
      </c>
      <c r="M173" s="140">
        <f>(L173/$B$173)*100</f>
        <v>0</v>
      </c>
      <c r="N173" s="216">
        <f t="shared" ref="N173:N194" si="19">B173-(D173+F173+H173+J173+L173)</f>
        <v>0</v>
      </c>
      <c r="O173" s="140">
        <f>(N173/$B$173)*100</f>
        <v>0</v>
      </c>
    </row>
    <row r="174" spans="1:16" ht="20.85" customHeight="1" x14ac:dyDescent="0.2">
      <c r="A174" s="220" t="s">
        <v>3078</v>
      </c>
      <c r="B174" s="216">
        <f>'CONSOLIDADO-ACUEDUCTOSRURALES1'!D120</f>
        <v>20</v>
      </c>
      <c r="C174" s="140">
        <f t="shared" si="18"/>
        <v>3.5523978685612785</v>
      </c>
      <c r="D174" s="216">
        <f>COUNTIFS(ORIENTE!$A:$A,"Argelia de María",ORIENTE!S:S,"SIN RIESGO")</f>
        <v>0</v>
      </c>
      <c r="E174" s="140">
        <f>(D174/$B$174)*100</f>
        <v>0</v>
      </c>
      <c r="F174" s="216">
        <f>COUNTIFS(ORIENTE!$A:$A,"Argelia de María",ORIENTE!S:S,"BAJO")</f>
        <v>0</v>
      </c>
      <c r="G174" s="140">
        <f>(F174/$B$174)*100</f>
        <v>0</v>
      </c>
      <c r="H174" s="216">
        <f>COUNTIFS(ORIENTE!$A:$A,"Argelia de María",ORIENTE!S:S,"MEDIO")</f>
        <v>0</v>
      </c>
      <c r="I174" s="140">
        <f>(H174/$B$174)*100</f>
        <v>0</v>
      </c>
      <c r="J174" s="216">
        <f>COUNTIFS(ORIENTE!$A:$A,"Argelia de María",ORIENTE!S:S,"ALTO")</f>
        <v>0</v>
      </c>
      <c r="K174" s="140">
        <f>(J174/$B$174)*100</f>
        <v>0</v>
      </c>
      <c r="L174" s="216">
        <f>COUNTIFS(ORIENTE!$A:$A,"Argelia de María",ORIENTE!S:S,"INVIABLE SANITARIAMENTE")</f>
        <v>20</v>
      </c>
      <c r="M174" s="140">
        <f>(L174/$B$174)*100</f>
        <v>100</v>
      </c>
      <c r="N174" s="216">
        <f t="shared" si="19"/>
        <v>0</v>
      </c>
      <c r="O174" s="140">
        <f>(N174/$B$174)*100</f>
        <v>0</v>
      </c>
    </row>
    <row r="175" spans="1:16" ht="20.85" customHeight="1" x14ac:dyDescent="0.2">
      <c r="A175" s="220" t="s">
        <v>3171</v>
      </c>
      <c r="B175" s="216">
        <f>'CONSOLIDADO-ACUEDUCTOSRURALES1'!D121</f>
        <v>23</v>
      </c>
      <c r="C175" s="140">
        <f t="shared" si="18"/>
        <v>4.0852575488454708</v>
      </c>
      <c r="D175" s="216">
        <f>COUNTIFS(ORIENTE!$A:$A,"Cocorná",ORIENTE!S:S,"SIN RIESGO")</f>
        <v>0</v>
      </c>
      <c r="E175" s="140">
        <f>(D175/$B$175)*100</f>
        <v>0</v>
      </c>
      <c r="F175" s="216">
        <f>COUNTIFS(ORIENTE!$A:$A,"Cocorná",ORIENTE!S:S,"BAJO")</f>
        <v>0</v>
      </c>
      <c r="G175" s="140">
        <f>(F175/$B$175)*100</f>
        <v>0</v>
      </c>
      <c r="H175" s="216">
        <f>COUNTIFS(ORIENTE!$A:$A,"Cocorná",ORIENTE!S:S,"MEDIO")</f>
        <v>1</v>
      </c>
      <c r="I175" s="140">
        <f>(H175/$B$175)*100</f>
        <v>4.3478260869565215</v>
      </c>
      <c r="J175" s="216">
        <f>COUNTIFS(ORIENTE!$A:$A,"Cocorná",ORIENTE!S:S,"ALTO")</f>
        <v>11</v>
      </c>
      <c r="K175" s="140">
        <f>(J175/$B$175)*100</f>
        <v>47.826086956521742</v>
      </c>
      <c r="L175" s="216">
        <f>COUNTIFS(ORIENTE!$A:$A,"Cocorná",ORIENTE!S:S,"INVIABLE SANITARIAMENTE")</f>
        <v>11</v>
      </c>
      <c r="M175" s="140">
        <f>(L175/$B$175)*100</f>
        <v>47.826086956521742</v>
      </c>
      <c r="N175" s="216">
        <f t="shared" si="19"/>
        <v>0</v>
      </c>
      <c r="O175" s="140">
        <f>(N175/$B$175)*100</f>
        <v>0</v>
      </c>
    </row>
    <row r="176" spans="1:16" ht="20.85" customHeight="1" x14ac:dyDescent="0.2">
      <c r="A176" s="220" t="s">
        <v>3211</v>
      </c>
      <c r="B176" s="216">
        <f>'CONSOLIDADO-ACUEDUCTOSRURALES1'!D122</f>
        <v>3</v>
      </c>
      <c r="C176" s="140">
        <f t="shared" si="18"/>
        <v>0.53285968028419184</v>
      </c>
      <c r="D176" s="216">
        <f>COUNTIFS(ORIENTE!$A:$A,"Concepción",ORIENTE!S:S,"SIN RIESGO")</f>
        <v>1</v>
      </c>
      <c r="E176" s="140">
        <f>(D176/$B$176)*100</f>
        <v>33.333333333333329</v>
      </c>
      <c r="F176" s="216">
        <f>COUNTIFS(ORIENTE!$A:$A,"Concepción",ORIENTE!S:S,"BAJO")</f>
        <v>0</v>
      </c>
      <c r="G176" s="140">
        <f>(F176/$B$176)*100</f>
        <v>0</v>
      </c>
      <c r="H176" s="216">
        <f>COUNTIFS(ORIENTE!$A:$A,"Concepción",ORIENTE!S:S,"MEDIO")</f>
        <v>1</v>
      </c>
      <c r="I176" s="140">
        <f>(H176/$B$176)*100</f>
        <v>33.333333333333329</v>
      </c>
      <c r="J176" s="216">
        <f>COUNTIFS(ORIENTE!$A:$A,"Concepción",ORIENTE!S:S,"ALTO")</f>
        <v>1</v>
      </c>
      <c r="K176" s="140">
        <f>(J176/$B$176)*100</f>
        <v>33.333333333333329</v>
      </c>
      <c r="L176" s="216">
        <f>COUNTIFS(ORIENTE!$A:$A,"Concepción",ORIENTE!S:S,"INVIABLE SANITARIAMENTE")</f>
        <v>0</v>
      </c>
      <c r="M176" s="140">
        <f>(L176/$B$176)*100</f>
        <v>0</v>
      </c>
      <c r="N176" s="216">
        <f t="shared" si="19"/>
        <v>0</v>
      </c>
      <c r="O176" s="140">
        <f>(N176/$B$176)*100</f>
        <v>0</v>
      </c>
    </row>
    <row r="177" spans="1:15" ht="20.85" customHeight="1" x14ac:dyDescent="0.2">
      <c r="A177" s="220" t="s">
        <v>4248</v>
      </c>
      <c r="B177" s="216">
        <f>'CONSOLIDADO-ACUEDUCTOSRURALES1'!D123</f>
        <v>34</v>
      </c>
      <c r="C177" s="140">
        <f t="shared" si="18"/>
        <v>6.0390763765541742</v>
      </c>
      <c r="D177" s="216">
        <f>COUNTIFS(ORIENTE!$A:$A,"Carmen de Viboral",ORIENTE!S:S,"SIN RIESGO")</f>
        <v>25</v>
      </c>
      <c r="E177" s="140">
        <f>(D177/$B$177)*100</f>
        <v>73.529411764705884</v>
      </c>
      <c r="F177" s="216">
        <f>COUNTIFS(ORIENTE!$A:$A,"Carmen de Viboral",ORIENTE!S:S,"BAJO")</f>
        <v>8</v>
      </c>
      <c r="G177" s="140">
        <f>(F177/$B$177)*100</f>
        <v>23.52941176470588</v>
      </c>
      <c r="H177" s="216">
        <f>COUNTIFS(ORIENTE!$A:$A,"Carmen de Viboral",ORIENTE!S:S,"MEDIO")</f>
        <v>1</v>
      </c>
      <c r="I177" s="140">
        <f>(H177/$B$177)*100</f>
        <v>2.9411764705882351</v>
      </c>
      <c r="J177" s="216">
        <f>COUNTIFS(ORIENTE!$A:$A,"Carmen de Viboral",ORIENTE!S:S,"ALTO")</f>
        <v>0</v>
      </c>
      <c r="K177" s="140">
        <f>(J177/$B$177)*100</f>
        <v>0</v>
      </c>
      <c r="L177" s="216">
        <f>COUNTIFS(ORIENTE!$A:$A,"Carmen de Viboral",ORIENTE!S:S,"INVIABLE SANITARIAMENTE")</f>
        <v>0</v>
      </c>
      <c r="M177" s="140">
        <f>(L177/$B$177)*100</f>
        <v>0</v>
      </c>
      <c r="N177" s="216">
        <f t="shared" si="19"/>
        <v>0</v>
      </c>
      <c r="O177" s="140">
        <f>(N177/$B$177)*100</f>
        <v>0</v>
      </c>
    </row>
    <row r="178" spans="1:15" ht="20.85" customHeight="1" x14ac:dyDescent="0.2">
      <c r="A178" s="220" t="s">
        <v>3212</v>
      </c>
      <c r="B178" s="216">
        <f>'CONSOLIDADO-ACUEDUCTOSRURALES1'!D124</f>
        <v>29</v>
      </c>
      <c r="C178" s="140">
        <f t="shared" si="18"/>
        <v>5.1509769094138544</v>
      </c>
      <c r="D178" s="216">
        <f>COUNTIFS(ORIENTE!$A:$A,"El Peñol",ORIENTE!S:S,"SIN RIESGO")</f>
        <v>23</v>
      </c>
      <c r="E178" s="140">
        <f>(D178/$B$178)*100</f>
        <v>79.310344827586206</v>
      </c>
      <c r="F178" s="216">
        <f>COUNTIFS(ORIENTE!$A:$A,"El Peñol",ORIENTE!S:S,"BAJO")</f>
        <v>0</v>
      </c>
      <c r="G178" s="140">
        <f>(F178/$B$178)*100</f>
        <v>0</v>
      </c>
      <c r="H178" s="216">
        <f>COUNTIFS(ORIENTE!$A:$A,"El Peñol",ORIENTE!S:S,"MEDIO")</f>
        <v>3</v>
      </c>
      <c r="I178" s="140">
        <f>(H178/$B$178)*100</f>
        <v>10.344827586206897</v>
      </c>
      <c r="J178" s="216">
        <f>COUNTIFS(ORIENTE!$A:$A,"El Peñol",ORIENTE!S:S,"ALTO")</f>
        <v>1</v>
      </c>
      <c r="K178" s="140">
        <f>(J178/$B$178)*100</f>
        <v>3.4482758620689653</v>
      </c>
      <c r="L178" s="216">
        <f>COUNTIFS(ORIENTE!$A:$A,"El Peñol",ORIENTE!S:S,"INVIABLE SANITARIAMENTE")</f>
        <v>2</v>
      </c>
      <c r="M178" s="140">
        <f>(L178/$B$178)*100</f>
        <v>6.8965517241379306</v>
      </c>
      <c r="N178" s="216">
        <f t="shared" si="19"/>
        <v>0</v>
      </c>
      <c r="O178" s="140">
        <f>(N178/$B$178)*100</f>
        <v>0</v>
      </c>
    </row>
    <row r="179" spans="1:15" ht="20.85" customHeight="1" x14ac:dyDescent="0.2">
      <c r="A179" s="220" t="s">
        <v>3263</v>
      </c>
      <c r="B179" s="216">
        <f>'CONSOLIDADO-ACUEDUCTOSRURALES1'!D125</f>
        <v>21</v>
      </c>
      <c r="C179" s="140">
        <f t="shared" si="18"/>
        <v>3.7300177619893424</v>
      </c>
      <c r="D179" s="216">
        <f>COUNTIFS(ORIENTE!$A:$A,"El Retiro",ORIENTE!S:S,"SIN RIESGO")</f>
        <v>9</v>
      </c>
      <c r="E179" s="140">
        <f>(D179/$B$179)*100</f>
        <v>42.857142857142854</v>
      </c>
      <c r="F179" s="216">
        <f>COUNTIFS(ORIENTE!$A:$A,"El Retiro",ORIENTE!S:S,"BAJO")</f>
        <v>3</v>
      </c>
      <c r="G179" s="140">
        <f>(F179/$B$179)*100</f>
        <v>14.285714285714285</v>
      </c>
      <c r="H179" s="216">
        <f>COUNTIFS(ORIENTE!$A:$A,"El Retiro",ORIENTE!S:S,"MEDIO")</f>
        <v>0</v>
      </c>
      <c r="I179" s="140">
        <f>(H179/$B$179)*100</f>
        <v>0</v>
      </c>
      <c r="J179" s="216">
        <f>COUNTIFS(ORIENTE!$A:$A,"El Retiro",ORIENTE!S:S,"ALTO")</f>
        <v>8</v>
      </c>
      <c r="K179" s="140">
        <f>(J179/$B$179)*100</f>
        <v>38.095238095238095</v>
      </c>
      <c r="L179" s="216">
        <f>COUNTIFS(ORIENTE!$A:$A,"El Retiro",ORIENTE!S:S,"INVIABLE SANITARIAMENTE")</f>
        <v>0</v>
      </c>
      <c r="M179" s="140">
        <f>(L179/$B$179)*100</f>
        <v>0</v>
      </c>
      <c r="N179" s="216">
        <f t="shared" si="19"/>
        <v>1</v>
      </c>
      <c r="O179" s="140">
        <f>(N179/$B$179)*100</f>
        <v>4.7619047619047619</v>
      </c>
    </row>
    <row r="180" spans="1:15" ht="20.85" customHeight="1" x14ac:dyDescent="0.2">
      <c r="A180" s="220" t="s">
        <v>3304</v>
      </c>
      <c r="B180" s="216">
        <f>'CONSOLIDADO-ACUEDUCTOSRURALES1'!D126</f>
        <v>35</v>
      </c>
      <c r="C180" s="140">
        <f t="shared" si="18"/>
        <v>6.2166962699822381</v>
      </c>
      <c r="D180" s="216">
        <f>COUNTIFS(ORIENTE!$A:$A,"El Santuario",ORIENTE!S:S,"SIN RIESGO")</f>
        <v>11</v>
      </c>
      <c r="E180" s="140">
        <f>(D180/$B$180)*100</f>
        <v>31.428571428571427</v>
      </c>
      <c r="F180" s="216">
        <f>COUNTIFS(ORIENTE!$A:$A,"El Santuario",ORIENTE!S:S,"BAJO")</f>
        <v>0</v>
      </c>
      <c r="G180" s="140">
        <f>(F180/$B$180)*100</f>
        <v>0</v>
      </c>
      <c r="H180" s="216">
        <f>COUNTIFS(ORIENTE!$A:$A,"El Santuario",ORIENTE!S:S,"MEDIO")</f>
        <v>7</v>
      </c>
      <c r="I180" s="140">
        <f>(H180/$B$180)*100</f>
        <v>20</v>
      </c>
      <c r="J180" s="216">
        <f>COUNTIFS(ORIENTE!$A:$A,"El Santuario",ORIENTE!S:S,"ALTO")</f>
        <v>11</v>
      </c>
      <c r="K180" s="140">
        <f>(J180/$B$180)*100</f>
        <v>31.428571428571427</v>
      </c>
      <c r="L180" s="216">
        <f>COUNTIFS(ORIENTE!$A:$A,"El Santuario",ORIENTE!S:S,"INVIABLE SANITARIAMENTE")</f>
        <v>6</v>
      </c>
      <c r="M180" s="140">
        <f>(L180/$B$180)*100</f>
        <v>17.142857142857142</v>
      </c>
      <c r="N180" s="216">
        <f t="shared" si="19"/>
        <v>0</v>
      </c>
      <c r="O180" s="140">
        <f>(N180/$B$180)*100</f>
        <v>0</v>
      </c>
    </row>
    <row r="181" spans="1:15" ht="20.85" customHeight="1" x14ac:dyDescent="0.2">
      <c r="A181" s="220" t="s">
        <v>3363</v>
      </c>
      <c r="B181" s="216">
        <f>'CONSOLIDADO-ACUEDUCTOSRURALES1'!D127</f>
        <v>27</v>
      </c>
      <c r="C181" s="140">
        <f t="shared" si="18"/>
        <v>4.7957371225577266</v>
      </c>
      <c r="D181" s="216">
        <f>COUNTIFS(ORIENTE!$A:$A,"Granada",ORIENTE!S:S,"SIN RIESGO")</f>
        <v>0</v>
      </c>
      <c r="E181" s="140">
        <f>(D181/$B$181)*100</f>
        <v>0</v>
      </c>
      <c r="F181" s="216">
        <f>COUNTIFS(ORIENTE!$A:$A,"Granada",ORIENTE!S:S,"BAJO")</f>
        <v>0</v>
      </c>
      <c r="G181" s="140">
        <f>(F181/$B$181)*100</f>
        <v>0</v>
      </c>
      <c r="H181" s="216">
        <f>COUNTIFS(ORIENTE!$A:$A,"Granada",ORIENTE!S:S,"MEDIO")</f>
        <v>0</v>
      </c>
      <c r="I181" s="140">
        <f>(H181/$B$181)*100</f>
        <v>0</v>
      </c>
      <c r="J181" s="216">
        <f>COUNTIFS(ORIENTE!$A:$A,"Granada",ORIENTE!S:S,"ALTO")</f>
        <v>3</v>
      </c>
      <c r="K181" s="140">
        <f>(J181/$B$181)*100</f>
        <v>11.111111111111111</v>
      </c>
      <c r="L181" s="216">
        <f>COUNTIFS(ORIENTE!$A:$A,"Granada",ORIENTE!S:S,"INVIABLE SANITARIAMENTE")</f>
        <v>24</v>
      </c>
      <c r="M181" s="140">
        <f>(L181/$B$181)*100</f>
        <v>88.888888888888886</v>
      </c>
      <c r="N181" s="216">
        <f t="shared" si="19"/>
        <v>0</v>
      </c>
      <c r="O181" s="140">
        <f>(N181/$B$181)*100</f>
        <v>0</v>
      </c>
    </row>
    <row r="182" spans="1:15" ht="20.85" customHeight="1" x14ac:dyDescent="0.2">
      <c r="A182" s="220" t="s">
        <v>3401</v>
      </c>
      <c r="B182" s="216">
        <f>'CONSOLIDADO-ACUEDUCTOSRURALES1'!D128</f>
        <v>62</v>
      </c>
      <c r="C182" s="140">
        <f t="shared" si="18"/>
        <v>11.012433392539965</v>
      </c>
      <c r="D182" s="216">
        <f>COUNTIFS(ORIENTE!$A:$A,"Guarne",ORIENTE!S:S,"SIN RIESGO")</f>
        <v>34</v>
      </c>
      <c r="E182" s="140">
        <f>(D182/$B$182)*100</f>
        <v>54.838709677419352</v>
      </c>
      <c r="F182" s="216">
        <f>COUNTIFS(ORIENTE!$A:$A,"Guarne",ORIENTE!S:S,"BAJO")</f>
        <v>16</v>
      </c>
      <c r="G182" s="140">
        <f>(F182/$B$182)*100</f>
        <v>25.806451612903224</v>
      </c>
      <c r="H182" s="216">
        <f>COUNTIFS(ORIENTE!$A:$A,"Guarne",ORIENTE!S:S,"MEDIO")</f>
        <v>12</v>
      </c>
      <c r="I182" s="140">
        <f>(H182/$B$182)*100</f>
        <v>19.35483870967742</v>
      </c>
      <c r="J182" s="216">
        <f>COUNTIFS(ORIENTE!$A:$A,"Guarne",ORIENTE!S:S,"ALTO")</f>
        <v>0</v>
      </c>
      <c r="K182" s="140">
        <f>(J182/$B$182)*100</f>
        <v>0</v>
      </c>
      <c r="L182" s="216">
        <f>COUNTIFS(ORIENTE!$A:$A,"Guarne",ORIENTE!S:S,"INVIABLE SANITARIAMENTE")</f>
        <v>0</v>
      </c>
      <c r="M182" s="140">
        <f>(L182/$B$182)*100</f>
        <v>0</v>
      </c>
      <c r="N182" s="216">
        <f t="shared" si="19"/>
        <v>0</v>
      </c>
      <c r="O182" s="140">
        <f>(N182/$B$182)*100</f>
        <v>0</v>
      </c>
    </row>
    <row r="183" spans="1:15" ht="20.85" customHeight="1" x14ac:dyDescent="0.2">
      <c r="A183" s="220" t="s">
        <v>3492</v>
      </c>
      <c r="B183" s="216">
        <f>'CONSOLIDADO-ACUEDUCTOSRURALES1'!D129</f>
        <v>6</v>
      </c>
      <c r="C183" s="140">
        <f t="shared" si="18"/>
        <v>1.0657193605683837</v>
      </c>
      <c r="D183" s="216">
        <f>COUNTIFS(ORIENTE!$A:$A,"Guatapé",ORIENTE!S:S,"SIN RIESGO")</f>
        <v>2</v>
      </c>
      <c r="E183" s="140">
        <f>(D183/$B$183)*100</f>
        <v>33.333333333333329</v>
      </c>
      <c r="F183" s="216">
        <f>COUNTIFS(ORIENTE!$A:$A,"Guatapé",ORIENTE!S:S,"BAJO")</f>
        <v>0</v>
      </c>
      <c r="G183" s="140">
        <f>(F183/$B$183)*100</f>
        <v>0</v>
      </c>
      <c r="H183" s="216">
        <f>COUNTIFS(ORIENTE!$A:$A,"Guatapé",ORIENTE!S:S,"MEDIO")</f>
        <v>4</v>
      </c>
      <c r="I183" s="140">
        <f>(H183/$B$183)*100</f>
        <v>66.666666666666657</v>
      </c>
      <c r="J183" s="216">
        <f>COUNTIFS(ORIENTE!$A:$A,"Guatapé",ORIENTE!S:S,"ALTO")</f>
        <v>0</v>
      </c>
      <c r="K183" s="140">
        <f>(J183/$B$183)*100</f>
        <v>0</v>
      </c>
      <c r="L183" s="216">
        <f>COUNTIFS(ORIENTE!$A:$A,"Guatapé",ORIENTE!S:S,"INVIABLE SANITARIAMENTE")</f>
        <v>0</v>
      </c>
      <c r="M183" s="140">
        <f>(L183/$B$183)*100</f>
        <v>0</v>
      </c>
      <c r="N183" s="216">
        <f t="shared" si="19"/>
        <v>0</v>
      </c>
      <c r="O183" s="140">
        <f>(N183/$B$183)*100</f>
        <v>0</v>
      </c>
    </row>
    <row r="184" spans="1:15" ht="20.85" customHeight="1" x14ac:dyDescent="0.2">
      <c r="A184" s="220" t="s">
        <v>3501</v>
      </c>
      <c r="B184" s="216">
        <f>'CONSOLIDADO-ACUEDUCTOSRURALES1'!D130</f>
        <v>15</v>
      </c>
      <c r="C184" s="140">
        <f t="shared" si="18"/>
        <v>2.6642984014209592</v>
      </c>
      <c r="D184" s="216">
        <f>COUNTIFS(ORIENTE!$A:$A,"La Ceja del Tambo",ORIENTE!S:S,"SIN RIESGO")</f>
        <v>3</v>
      </c>
      <c r="E184" s="140">
        <f>(D184/$B$184)*100</f>
        <v>20</v>
      </c>
      <c r="F184" s="216">
        <f>COUNTIFS(ORIENTE!$A:$A,"La Ceja del Tambo",ORIENTE!S:S,"BAJO")</f>
        <v>2</v>
      </c>
      <c r="G184" s="140">
        <f>(F184/$B$184)*100</f>
        <v>13.333333333333334</v>
      </c>
      <c r="H184" s="216">
        <f>COUNTIFS(ORIENTE!$A:$A,"La Ceja del Tambo",ORIENTE!S:S,"MEDIO")</f>
        <v>8</v>
      </c>
      <c r="I184" s="140">
        <f>(H184/$B$184)*100</f>
        <v>53.333333333333336</v>
      </c>
      <c r="J184" s="216">
        <f>COUNTIFS(ORIENTE!$A:$A,"La Ceja del Tambo",ORIENTE!S:S,"ALTO")</f>
        <v>1</v>
      </c>
      <c r="K184" s="140">
        <f>(J184/$B$184)*100</f>
        <v>6.666666666666667</v>
      </c>
      <c r="L184" s="216">
        <f>COUNTIFS(ORIENTE!$A:$A,"La Ceja del Tambo",ORIENTE!S:S,"INVIABLE SANITARIAMENTE")</f>
        <v>1</v>
      </c>
      <c r="M184" s="140">
        <f>(L184/$B$184)*100</f>
        <v>6.666666666666667</v>
      </c>
      <c r="N184" s="216">
        <f t="shared" si="19"/>
        <v>0</v>
      </c>
      <c r="O184" s="140">
        <f>(N184/$B$184)*100</f>
        <v>0</v>
      </c>
    </row>
    <row r="185" spans="1:15" ht="20.85" customHeight="1" x14ac:dyDescent="0.2">
      <c r="A185" s="220" t="s">
        <v>3525</v>
      </c>
      <c r="B185" s="216">
        <f>'CONSOLIDADO-ACUEDUCTOSRURALES1'!D131</f>
        <v>18</v>
      </c>
      <c r="C185" s="140">
        <f t="shared" si="18"/>
        <v>3.197158081705151</v>
      </c>
      <c r="D185" s="216">
        <f>COUNTIFS(ORIENTE!$A:$A,"La Unión",ORIENTE!S:S,"SIN RIESGO")</f>
        <v>5</v>
      </c>
      <c r="E185" s="140">
        <f>(D185/$B$185)*100</f>
        <v>27.777777777777779</v>
      </c>
      <c r="F185" s="216">
        <f>COUNTIFS(ORIENTE!$A:$A,"La Unión",ORIENTE!S:S,"BAJO")</f>
        <v>2</v>
      </c>
      <c r="G185" s="140">
        <f>(F185/$B$185)*100</f>
        <v>11.111111111111111</v>
      </c>
      <c r="H185" s="216">
        <f>COUNTIFS(ORIENTE!$A:$A,"La Unión",ORIENTE!S:S,"MEDIO")</f>
        <v>2</v>
      </c>
      <c r="I185" s="140">
        <f>(H185/$B$185)*100</f>
        <v>11.111111111111111</v>
      </c>
      <c r="J185" s="216">
        <f>COUNTIFS(ORIENTE!$A:$A,"La Unión",ORIENTE!S:S,"ALTO")</f>
        <v>6</v>
      </c>
      <c r="K185" s="140">
        <f>(J185/$B$185)*100</f>
        <v>33.333333333333329</v>
      </c>
      <c r="L185" s="216">
        <f>COUNTIFS(ORIENTE!$A:$A,"La Unión",ORIENTE!S:S,"INVIABLE SANITARIAMENTE")</f>
        <v>3</v>
      </c>
      <c r="M185" s="140">
        <f>(L185/$B$185)*100</f>
        <v>16.666666666666664</v>
      </c>
      <c r="N185" s="216">
        <f t="shared" si="19"/>
        <v>0</v>
      </c>
      <c r="O185" s="140">
        <f>(N185/$B$185)*100</f>
        <v>0</v>
      </c>
    </row>
    <row r="186" spans="1:15" ht="20.85" customHeight="1" x14ac:dyDescent="0.2">
      <c r="A186" s="220" t="s">
        <v>3555</v>
      </c>
      <c r="B186" s="216">
        <f>'CONSOLIDADO-ACUEDUCTOSRURALES1'!D132</f>
        <v>38</v>
      </c>
      <c r="C186" s="140">
        <f t="shared" si="18"/>
        <v>6.74955595026643</v>
      </c>
      <c r="D186" s="216">
        <f>COUNTIFS(ORIENTE!$A:$A,"Marinilla",ORIENTE!S:S,"SIN RIESGO")</f>
        <v>11</v>
      </c>
      <c r="E186" s="140">
        <f>(D186/$B$186)*100</f>
        <v>28.947368421052634</v>
      </c>
      <c r="F186" s="216">
        <f>COUNTIFS(ORIENTE!$A:$A,"Marinilla",ORIENTE!S:S,"BAJO")</f>
        <v>5</v>
      </c>
      <c r="G186" s="140">
        <f>(F186/$B$186)*100</f>
        <v>13.157894736842104</v>
      </c>
      <c r="H186" s="216">
        <f>COUNTIFS(ORIENTE!$A:$A,"Marinilla",ORIENTE!S:S,"MEDIO")</f>
        <v>18</v>
      </c>
      <c r="I186" s="140">
        <f>(H186/$B$186)*100</f>
        <v>47.368421052631575</v>
      </c>
      <c r="J186" s="216">
        <f>COUNTIFS(ORIENTE!$A:$A,"Marinilla",ORIENTE!S:S,"ALTO")</f>
        <v>4</v>
      </c>
      <c r="K186" s="140">
        <f>(J186/$B$186)*100</f>
        <v>10.526315789473683</v>
      </c>
      <c r="L186" s="216">
        <f>COUNTIFS(ORIENTE!$A:$A,"Marinilla",ORIENTE!S:S,"INVIABLE SANITARIAMENTE")</f>
        <v>0</v>
      </c>
      <c r="M186" s="140">
        <f>(L186/$B$186)*100</f>
        <v>0</v>
      </c>
      <c r="N186" s="216">
        <f t="shared" si="19"/>
        <v>0</v>
      </c>
      <c r="O186" s="140">
        <f>(N186/$B$186)*100</f>
        <v>0</v>
      </c>
    </row>
    <row r="187" spans="1:15" ht="20.85" customHeight="1" x14ac:dyDescent="0.2">
      <c r="A187" s="220" t="s">
        <v>3615</v>
      </c>
      <c r="B187" s="216">
        <f>'CONSOLIDADO-ACUEDUCTOSRURALES1'!D133</f>
        <v>12</v>
      </c>
      <c r="C187" s="140">
        <f t="shared" si="18"/>
        <v>2.1314387211367674</v>
      </c>
      <c r="D187" s="216">
        <f>COUNTIFS(ORIENTE!$A:$A,"Nariño",ORIENTE!S:S,"SIN RIESGO")</f>
        <v>1</v>
      </c>
      <c r="E187" s="140">
        <f>(D187/$B$187)*100</f>
        <v>8.3333333333333321</v>
      </c>
      <c r="F187" s="216">
        <f>COUNTIFS(ORIENTE!$A:$A,"Nariño",ORIENTE!S:S,"BAJO")</f>
        <v>0</v>
      </c>
      <c r="G187" s="140">
        <f>(F187/$B$187)*100</f>
        <v>0</v>
      </c>
      <c r="H187" s="216">
        <f>COUNTIFS(ORIENTE!$A:$A,"Nariño",ORIENTE!S:S,"MEDIO")</f>
        <v>0</v>
      </c>
      <c r="I187" s="140">
        <f>(H187/$B$187)*100</f>
        <v>0</v>
      </c>
      <c r="J187" s="216">
        <f>COUNTIFS(ORIENTE!$A:$A,"Nariño",ORIENTE!S:S,"ALTO")</f>
        <v>11</v>
      </c>
      <c r="K187" s="140">
        <f>(J187/$B$187)*100</f>
        <v>91.666666666666657</v>
      </c>
      <c r="L187" s="216">
        <f>COUNTIFS(ORIENTE!$A:$A,"Nariño",ORIENTE!S:S,"INVIABLE SANITARIAMENTE")</f>
        <v>0</v>
      </c>
      <c r="M187" s="140">
        <f>(L187/$B$187)*100</f>
        <v>0</v>
      </c>
      <c r="N187" s="216">
        <f t="shared" si="19"/>
        <v>0</v>
      </c>
      <c r="O187" s="140">
        <f>(N187/$B$187)*100</f>
        <v>0</v>
      </c>
    </row>
    <row r="188" spans="1:15" ht="20.85" customHeight="1" x14ac:dyDescent="0.2">
      <c r="A188" s="220" t="s">
        <v>3634</v>
      </c>
      <c r="B188" s="216">
        <f>'CONSOLIDADO-ACUEDUCTOSRURALES1'!D134</f>
        <v>24</v>
      </c>
      <c r="C188" s="140">
        <f t="shared" si="18"/>
        <v>4.2628774422735347</v>
      </c>
      <c r="D188" s="216">
        <f>COUNTIFS(ORIENTE!$A:$A,"Rionegro",ORIENTE!S:S,"SIN RIESGO")</f>
        <v>21</v>
      </c>
      <c r="E188" s="140">
        <f>(D188/$B$188)*100</f>
        <v>87.5</v>
      </c>
      <c r="F188" s="216">
        <f>COUNTIFS(ORIENTE!$A:$A,"Rionegro",ORIENTE!S:S,"BAJO")</f>
        <v>2</v>
      </c>
      <c r="G188" s="140">
        <f>(F188/$B$188)*100</f>
        <v>8.3333333333333321</v>
      </c>
      <c r="H188" s="216">
        <f>COUNTIFS(ORIENTE!$A:$A,"Rionegro",ORIENTE!S:S,"MEDIO")</f>
        <v>1</v>
      </c>
      <c r="I188" s="140">
        <f>(H188/$B$188)*100</f>
        <v>4.1666666666666661</v>
      </c>
      <c r="J188" s="216">
        <f>COUNTIFS(ORIENTE!$A:$A,"Rionegro",ORIENTE!S:S,"ALTO")</f>
        <v>0</v>
      </c>
      <c r="K188" s="140">
        <f>(J188/$B$188)*100</f>
        <v>0</v>
      </c>
      <c r="L188" s="216">
        <f>COUNTIFS(ORIENTE!$A:$A,"Rionegro",ORIENTE!S:S,"INVIABLE SANITARIAMENTE")</f>
        <v>0</v>
      </c>
      <c r="M188" s="140">
        <f>(L188/$B$188)*100</f>
        <v>0</v>
      </c>
      <c r="N188" s="216">
        <f t="shared" si="19"/>
        <v>0</v>
      </c>
      <c r="O188" s="140">
        <f>(N188/$B$188)*100</f>
        <v>0</v>
      </c>
    </row>
    <row r="189" spans="1:15" ht="20.85" customHeight="1" x14ac:dyDescent="0.2">
      <c r="A189" s="220" t="s">
        <v>3677</v>
      </c>
      <c r="B189" s="216">
        <f>'CONSOLIDADO-ACUEDUCTOSRURALES1'!D135</f>
        <v>28</v>
      </c>
      <c r="C189" s="140">
        <f t="shared" si="18"/>
        <v>4.9733570159857905</v>
      </c>
      <c r="D189" s="216">
        <f>COUNTIFS(ORIENTE!$A:$A,"San Carlos",ORIENTE!S:S,"SIN RIESGO")</f>
        <v>2</v>
      </c>
      <c r="E189" s="140">
        <f>(D189/$B$189)*100</f>
        <v>7.1428571428571423</v>
      </c>
      <c r="F189" s="216">
        <f>COUNTIFS(ORIENTE!$A:$A,"San Carlos",ORIENTE!S:S,"BAJO")</f>
        <v>0</v>
      </c>
      <c r="G189" s="140">
        <f>(F189/$B$189)*100</f>
        <v>0</v>
      </c>
      <c r="H189" s="216">
        <f>COUNTIFS(ORIENTE!$A:$A,"San Carlos",ORIENTE!S:S,"MEDIO")</f>
        <v>0</v>
      </c>
      <c r="I189" s="140">
        <f>(H189/$B$189)*100</f>
        <v>0</v>
      </c>
      <c r="J189" s="216">
        <f>COUNTIFS(ORIENTE!$A:$A,"San Carlos",ORIENTE!S:S,"ALTO")</f>
        <v>8</v>
      </c>
      <c r="K189" s="140">
        <f>(J189/$B$189)*100</f>
        <v>28.571428571428569</v>
      </c>
      <c r="L189" s="216">
        <f>COUNTIFS(ORIENTE!$A:$A,"San Carlos",ORIENTE!S:S,"INVIABLE SANITARIAMENTE")</f>
        <v>18</v>
      </c>
      <c r="M189" s="140">
        <f>(L189/$B$189)*100</f>
        <v>64.285714285714292</v>
      </c>
      <c r="N189" s="216">
        <f t="shared" si="19"/>
        <v>0</v>
      </c>
      <c r="O189" s="140">
        <f>(N189/$B$189)*100</f>
        <v>0</v>
      </c>
    </row>
    <row r="190" spans="1:15" ht="20.85" customHeight="1" x14ac:dyDescent="0.2">
      <c r="A190" s="220" t="s">
        <v>3726</v>
      </c>
      <c r="B190" s="216">
        <f>'CONSOLIDADO-ACUEDUCTOSRURALES1'!D136</f>
        <v>8</v>
      </c>
      <c r="C190" s="140">
        <f t="shared" si="18"/>
        <v>1.4209591474245116</v>
      </c>
      <c r="D190" s="216">
        <f>COUNTIFS(ORIENTE!$A:$A,"San Francisco",ORIENTE!S:S,"SIN RIESGO")</f>
        <v>0</v>
      </c>
      <c r="E190" s="140">
        <f>(D190/$B$190)*100</f>
        <v>0</v>
      </c>
      <c r="F190" s="216">
        <f>COUNTIFS(ORIENTE!$A:$A,"San Francisco",ORIENTE!S:S,"BAJO")</f>
        <v>0</v>
      </c>
      <c r="G190" s="140">
        <f>(F190/$B$190)*100</f>
        <v>0</v>
      </c>
      <c r="H190" s="216">
        <f>COUNTIFS(ORIENTE!$A:$A,"San Francisco",ORIENTE!S:S,"MEDIO")</f>
        <v>2</v>
      </c>
      <c r="I190" s="140">
        <f>(H190/$B$190)*100</f>
        <v>25</v>
      </c>
      <c r="J190" s="216">
        <f>COUNTIFS(ORIENTE!$A:$A,"San Francisco",ORIENTE!S:S,"ALTO")</f>
        <v>2</v>
      </c>
      <c r="K190" s="140">
        <f>(J190/$B$190)*100</f>
        <v>25</v>
      </c>
      <c r="L190" s="216">
        <f>COUNTIFS(ORIENTE!$A:$A,"San Francisco",ORIENTE!S:S,"INVIABLE SANITARIAMENTE")</f>
        <v>4</v>
      </c>
      <c r="M190" s="140">
        <f>(L190/$B$190)*100</f>
        <v>50</v>
      </c>
      <c r="N190" s="216">
        <f t="shared" si="19"/>
        <v>0</v>
      </c>
      <c r="O190" s="140">
        <f>(N190/$B$190)*100</f>
        <v>0</v>
      </c>
    </row>
    <row r="191" spans="1:15" ht="20.85" customHeight="1" x14ac:dyDescent="0.2">
      <c r="A191" s="220" t="s">
        <v>3743</v>
      </c>
      <c r="B191" s="216">
        <f>'CONSOLIDADO-ACUEDUCTOSRURALES1'!D137</f>
        <v>8</v>
      </c>
      <c r="C191" s="140">
        <f t="shared" si="18"/>
        <v>1.4209591474245116</v>
      </c>
      <c r="D191" s="216">
        <f>COUNTIFS(ORIENTE!$A:$A,"San Luis",ORIENTE!S:S,"SIN RIESGO")</f>
        <v>0</v>
      </c>
      <c r="E191" s="140">
        <f>(D191/$B$191)*100</f>
        <v>0</v>
      </c>
      <c r="F191" s="216">
        <f>COUNTIFS(ORIENTE!$A:$A,"San Luis",ORIENTE!S:S,"BAJO")</f>
        <v>0</v>
      </c>
      <c r="G191" s="140">
        <f>(F191/$B$191)*100</f>
        <v>0</v>
      </c>
      <c r="H191" s="216">
        <f>COUNTIFS(ORIENTE!$A:$A,"San Luis",ORIENTE!S:S,"MEDIO")</f>
        <v>0</v>
      </c>
      <c r="I191" s="140">
        <f>(H191/$B$191)*100</f>
        <v>0</v>
      </c>
      <c r="J191" s="216">
        <f>COUNTIFS(ORIENTE!$A:$A,"San Luis",ORIENTE!S:S,"ALTO")</f>
        <v>8</v>
      </c>
      <c r="K191" s="140">
        <f>(J191/$B$191)*100</f>
        <v>100</v>
      </c>
      <c r="L191" s="216">
        <f>COUNTIFS(ORIENTE!$A:$A,"San Luis",ORIENTE!S:S,"INVIABLE SANITARIAMENTE")</f>
        <v>0</v>
      </c>
      <c r="M191" s="140">
        <f>(L191/$B$191)*100</f>
        <v>0</v>
      </c>
      <c r="N191" s="216">
        <f t="shared" si="19"/>
        <v>0</v>
      </c>
      <c r="O191" s="140">
        <f>(N191/$B$191)*100</f>
        <v>0</v>
      </c>
    </row>
    <row r="192" spans="1:15" ht="20.85" customHeight="1" x14ac:dyDescent="0.2">
      <c r="A192" s="220" t="s">
        <v>2898</v>
      </c>
      <c r="B192" s="216">
        <f>'CONSOLIDADO-ACUEDUCTOSRURALES1'!D138</f>
        <v>17</v>
      </c>
      <c r="C192" s="140">
        <f t="shared" si="18"/>
        <v>3.0195381882770871</v>
      </c>
      <c r="D192" s="216">
        <f>COUNTIFS(ORIENTE!$A:$A,"San Rafael",ORIENTE!S:S,"SIN RIESGO")</f>
        <v>0</v>
      </c>
      <c r="E192" s="140">
        <f>(D192/$B$192)*100</f>
        <v>0</v>
      </c>
      <c r="F192" s="216">
        <f>COUNTIFS(ORIENTE!$A:$A,"San Rafael",ORIENTE!S:S,"BAJO")</f>
        <v>0</v>
      </c>
      <c r="G192" s="140">
        <f>(F192/$B$192)*100</f>
        <v>0</v>
      </c>
      <c r="H192" s="216">
        <f>COUNTIFS(ORIENTE!$A:$A,"San Rafael",ORIENTE!S:S,"MEDIO")</f>
        <v>0</v>
      </c>
      <c r="I192" s="140">
        <f>(H192/$B$192)*100</f>
        <v>0</v>
      </c>
      <c r="J192" s="216">
        <f>COUNTIFS(ORIENTE!$A:$A,"San Rafael",ORIENTE!S:S,"ALTO")</f>
        <v>6</v>
      </c>
      <c r="K192" s="140">
        <f>(J192/$B$192)*100</f>
        <v>35.294117647058826</v>
      </c>
      <c r="L192" s="216">
        <f>COUNTIFS(ORIENTE!$A:$A,"San Rafael",ORIENTE!S:S,"INVIABLE SANITARIAMENTE")</f>
        <v>11</v>
      </c>
      <c r="M192" s="140">
        <f>(L192/$B$192)*100</f>
        <v>64.705882352941174</v>
      </c>
      <c r="N192" s="216">
        <f t="shared" si="19"/>
        <v>0</v>
      </c>
      <c r="O192" s="140">
        <f>(N192/$B$192)*100</f>
        <v>0</v>
      </c>
    </row>
    <row r="193" spans="1:15" ht="20.85" customHeight="1" x14ac:dyDescent="0.2">
      <c r="A193" s="220" t="s">
        <v>4285</v>
      </c>
      <c r="B193" s="216">
        <f>'CONSOLIDADO-ACUEDUCTOSRURALES1'!D139</f>
        <v>56</v>
      </c>
      <c r="C193" s="140">
        <f t="shared" si="18"/>
        <v>9.946714031971581</v>
      </c>
      <c r="D193" s="216">
        <f>COUNTIFS(ORIENTE!$A:$A,"San Vicente Ferrer",ORIENTE!S:S,"SIN RIESGO")</f>
        <v>27</v>
      </c>
      <c r="E193" s="140">
        <f>(D193/$B$193)*100</f>
        <v>48.214285714285715</v>
      </c>
      <c r="F193" s="216">
        <f>COUNTIFS(ORIENTE!$A:$A,"San Vicente Ferrer",ORIENTE!S:S,"BAJO")</f>
        <v>2</v>
      </c>
      <c r="G193" s="140">
        <f>(F193/$B$193)*100</f>
        <v>3.5714285714285712</v>
      </c>
      <c r="H193" s="216">
        <f>COUNTIFS(ORIENTE!$A:$A,"San Vicente Ferrer",ORIENTE!S:S,"MEDIO")</f>
        <v>20</v>
      </c>
      <c r="I193" s="140">
        <f>(H193/$B$193)*100</f>
        <v>35.714285714285715</v>
      </c>
      <c r="J193" s="216">
        <f>COUNTIFS(ORIENTE!$A:$A,"San Vicente Ferrer",ORIENTE!S:S,"ALTO")</f>
        <v>7</v>
      </c>
      <c r="K193" s="140">
        <f>(J193/$B$193)*100</f>
        <v>12.5</v>
      </c>
      <c r="L193" s="216">
        <f>COUNTIFS(ORIENTE!$A:$A,"San Vicente Ferrer",ORIENTE!S:S,"INVIABLE SANITARIAMENTE")</f>
        <v>0</v>
      </c>
      <c r="M193" s="140">
        <f>(L193/$B$193)*100</f>
        <v>0</v>
      </c>
      <c r="N193" s="216">
        <f t="shared" si="19"/>
        <v>0</v>
      </c>
      <c r="O193" s="140">
        <f>(N193/$B$193)*100</f>
        <v>0</v>
      </c>
    </row>
    <row r="194" spans="1:15" ht="20.85" customHeight="1" x14ac:dyDescent="0.2">
      <c r="A194" s="220" t="s">
        <v>3901</v>
      </c>
      <c r="B194" s="216">
        <f>'CONSOLIDADO-ACUEDUCTOSRURALES1'!D140</f>
        <v>24</v>
      </c>
      <c r="C194" s="140">
        <f t="shared" si="18"/>
        <v>4.2628774422735347</v>
      </c>
      <c r="D194" s="216">
        <f>COUNTIFS(ORIENTE!$A:$A,"Sonsón",ORIENTE!S:S,"SIN RIESGO")</f>
        <v>0</v>
      </c>
      <c r="E194" s="140">
        <f>(D194/$B$194)*100</f>
        <v>0</v>
      </c>
      <c r="F194" s="216">
        <f>COUNTIFS(ORIENTE!$A:$A,"Sonsón",ORIENTE!S:S,"BAJO")</f>
        <v>0</v>
      </c>
      <c r="G194" s="140">
        <f>(F194/$B$194)*100</f>
        <v>0</v>
      </c>
      <c r="H194" s="216">
        <f>COUNTIFS(ORIENTE!$A:$A,"Sonsón",ORIENTE!S:S,"MEDIO")</f>
        <v>0</v>
      </c>
      <c r="I194" s="140">
        <f>(H194/$B$194)*100</f>
        <v>0</v>
      </c>
      <c r="J194" s="216">
        <f>COUNTIFS(ORIENTE!$A:$A,"Sonsón",ORIENTE!S:S,"ALTO")</f>
        <v>15</v>
      </c>
      <c r="K194" s="140">
        <f>(J194/$B$194)*100</f>
        <v>62.5</v>
      </c>
      <c r="L194" s="216">
        <f>COUNTIFS(ORIENTE!$A:$A,"Sonsón",ORIENTE!S:S,"INVIABLE SANITARIAMENTE")</f>
        <v>8</v>
      </c>
      <c r="M194" s="140">
        <f>(L194/$B$194)*100</f>
        <v>33.333333333333329</v>
      </c>
      <c r="N194" s="216">
        <f t="shared" si="19"/>
        <v>1</v>
      </c>
      <c r="O194" s="140">
        <f>(N194/$B$194)*100</f>
        <v>4.1666666666666661</v>
      </c>
    </row>
    <row r="195" spans="1:15" ht="20.85" customHeight="1" x14ac:dyDescent="0.2">
      <c r="A195" s="217" t="s">
        <v>4249</v>
      </c>
      <c r="B195" s="218">
        <f>SUM(B172:B194)</f>
        <v>563</v>
      </c>
      <c r="C195" s="219">
        <f>SUM(C172:C194)</f>
        <v>99.999999999999986</v>
      </c>
      <c r="D195" s="218">
        <f>SUM(D172:D194)</f>
        <v>179</v>
      </c>
      <c r="E195" s="219">
        <f>(D195/$B$195)*100</f>
        <v>31.793960923623445</v>
      </c>
      <c r="F195" s="218">
        <f>SUM(F172:F194)</f>
        <v>40</v>
      </c>
      <c r="G195" s="219">
        <f>(F195/$B$195)*100</f>
        <v>7.104795737122557</v>
      </c>
      <c r="H195" s="218">
        <f>SUM(H172:H194)</f>
        <v>89</v>
      </c>
      <c r="I195" s="219">
        <f>(H195/$B$195)*100</f>
        <v>15.808170515097691</v>
      </c>
      <c r="J195" s="218">
        <f>SUM(J172:J194)</f>
        <v>132</v>
      </c>
      <c r="K195" s="219">
        <f>(J195/$B$195)*100</f>
        <v>23.445825932504441</v>
      </c>
      <c r="L195" s="218">
        <f>SUM(L172:L194)</f>
        <v>120</v>
      </c>
      <c r="M195" s="219">
        <f>(L195/$B$195)*100</f>
        <v>21.314387211367674</v>
      </c>
      <c r="N195" s="218">
        <f>SUM(N172:N194)</f>
        <v>3</v>
      </c>
      <c r="O195" s="219">
        <f>(N195/$B$195)*100</f>
        <v>0.53285968028419184</v>
      </c>
    </row>
    <row r="198" spans="1:15" ht="33.75" customHeight="1" x14ac:dyDescent="0.2">
      <c r="A198" s="410" t="s">
        <v>4323</v>
      </c>
      <c r="B198" s="410"/>
      <c r="C198" s="410"/>
      <c r="D198" s="410"/>
      <c r="E198" s="410"/>
      <c r="F198" s="410"/>
      <c r="G198" s="410"/>
      <c r="H198" s="410"/>
      <c r="I198" s="410"/>
      <c r="J198" s="410"/>
      <c r="K198" s="410"/>
      <c r="L198" s="410"/>
      <c r="M198" s="410"/>
      <c r="N198" s="410"/>
      <c r="O198" s="410"/>
    </row>
    <row r="199" spans="1:15" ht="78" customHeight="1" x14ac:dyDescent="0.2">
      <c r="A199" s="202" t="s">
        <v>4250</v>
      </c>
      <c r="B199" s="203" t="s">
        <v>4251</v>
      </c>
      <c r="C199" s="202" t="s">
        <v>4252</v>
      </c>
      <c r="D199" s="204" t="s">
        <v>4253</v>
      </c>
      <c r="E199" s="202" t="s">
        <v>4252</v>
      </c>
      <c r="F199" s="205" t="s">
        <v>40</v>
      </c>
      <c r="G199" s="202" t="s">
        <v>4252</v>
      </c>
      <c r="H199" s="206" t="s">
        <v>4254</v>
      </c>
      <c r="I199" s="202" t="s">
        <v>4252</v>
      </c>
      <c r="J199" s="207" t="s">
        <v>4255</v>
      </c>
      <c r="K199" s="202" t="s">
        <v>4252</v>
      </c>
      <c r="L199" s="208" t="s">
        <v>607</v>
      </c>
      <c r="M199" s="202" t="s">
        <v>4252</v>
      </c>
      <c r="N199" s="203" t="s">
        <v>4286</v>
      </c>
      <c r="O199" s="202" t="s">
        <v>4252</v>
      </c>
    </row>
    <row r="200" spans="1:15" ht="20.85" customHeight="1" x14ac:dyDescent="0.2">
      <c r="A200" s="209" t="s">
        <v>4256</v>
      </c>
      <c r="B200" s="189">
        <f>'CONSOLIDADO-ACUEDUCTOSRURALES1'!D18</f>
        <v>190</v>
      </c>
      <c r="C200" s="210">
        <f t="shared" ref="C200:C208" si="20">(B200/$B$18)*100</f>
        <v>8.358996920369556</v>
      </c>
      <c r="D200" s="189">
        <f>'VALLE DE ABURRA'!B205</f>
        <v>565</v>
      </c>
      <c r="E200" s="210">
        <f>(D200/$D$209)*100</f>
        <v>32.35967926689576</v>
      </c>
      <c r="F200" s="189">
        <f>'VALLE DE ABURRA'!B206</f>
        <v>32</v>
      </c>
      <c r="G200" s="210">
        <f>(F200/$F$209)*100</f>
        <v>47.761194029850742</v>
      </c>
      <c r="H200" s="189">
        <f>'VALLE DE ABURRA'!B207</f>
        <v>159</v>
      </c>
      <c r="I200" s="210">
        <f>(H200/$H$209)*100</f>
        <v>28.241563055062169</v>
      </c>
      <c r="J200" s="189">
        <f>'VALLE DE ABURRA'!B208</f>
        <v>89</v>
      </c>
      <c r="K200" s="210">
        <f>(J200/$J$209)*100</f>
        <v>10.787878787878787</v>
      </c>
      <c r="L200" s="189">
        <f>'VALLE DE ABURRA'!B209</f>
        <v>66</v>
      </c>
      <c r="M200" s="210">
        <f>(L200/$L$209)*100</f>
        <v>4.517453798767967</v>
      </c>
      <c r="N200" s="189">
        <f>D200+F200+H200+J200+L200</f>
        <v>911</v>
      </c>
      <c r="O200" s="210">
        <f>(N200/$N$209)*100</f>
        <v>19.540969540969542</v>
      </c>
    </row>
    <row r="201" spans="1:15" ht="20.85" customHeight="1" x14ac:dyDescent="0.2">
      <c r="A201" s="190" t="s">
        <v>4257</v>
      </c>
      <c r="B201" s="189">
        <f>'CONSOLIDADO-ACUEDUCTOSRURALES1'!D30</f>
        <v>87</v>
      </c>
      <c r="C201" s="210">
        <f t="shared" si="20"/>
        <v>3.827540695116586</v>
      </c>
      <c r="D201" s="189">
        <f>'URABA '!B103</f>
        <v>20</v>
      </c>
      <c r="E201" s="210">
        <f t="shared" ref="E201:E208" si="21">(D201/$D$209)*100</f>
        <v>1.1454753722794959</v>
      </c>
      <c r="F201" s="189">
        <f>'URABA '!B104</f>
        <v>0</v>
      </c>
      <c r="G201" s="210">
        <f t="shared" ref="G201:G208" si="22">(F201/$F$209)*100</f>
        <v>0</v>
      </c>
      <c r="H201" s="189">
        <f>'URABA '!B105</f>
        <v>11</v>
      </c>
      <c r="I201" s="210">
        <f t="shared" ref="I201:I208" si="23">(H201/$H$209)*100</f>
        <v>1.9538188277087036</v>
      </c>
      <c r="J201" s="189">
        <f>'URABA '!B106</f>
        <v>45</v>
      </c>
      <c r="K201" s="210">
        <f t="shared" ref="K201:K208" si="24">(J201/$J$209)*100</f>
        <v>5.4545454545454541</v>
      </c>
      <c r="L201" s="189">
        <f>'URABA '!B107</f>
        <v>71</v>
      </c>
      <c r="M201" s="210">
        <f t="shared" ref="M201:M208" si="25">(L201/$L$209)*100</f>
        <v>4.85968514715948</v>
      </c>
      <c r="N201" s="189">
        <f t="shared" ref="N201:N208" si="26">D201+F201+H201+J201+L201</f>
        <v>147</v>
      </c>
      <c r="O201" s="210">
        <f t="shared" ref="O201:O208" si="27">(N201/$N$209)*100</f>
        <v>3.1531531531531529</v>
      </c>
    </row>
    <row r="202" spans="1:15" ht="20.85" customHeight="1" x14ac:dyDescent="0.2">
      <c r="A202" s="190" t="s">
        <v>4258</v>
      </c>
      <c r="B202" s="189">
        <f>'CONSOLIDADO-ACUEDUCTOSRURALES1'!D48</f>
        <v>245</v>
      </c>
      <c r="C202" s="210">
        <f t="shared" si="20"/>
        <v>10.778706555213374</v>
      </c>
      <c r="D202" s="189">
        <f>'NORTE '!B258</f>
        <v>97</v>
      </c>
      <c r="E202" s="210">
        <f t="shared" si="21"/>
        <v>5.5555555555555554</v>
      </c>
      <c r="F202" s="189">
        <f>'NORTE '!B259</f>
        <v>3</v>
      </c>
      <c r="G202" s="210">
        <f t="shared" si="22"/>
        <v>4.4776119402985071</v>
      </c>
      <c r="H202" s="189">
        <f>'NORTE '!B260</f>
        <v>55</v>
      </c>
      <c r="I202" s="210">
        <f t="shared" si="23"/>
        <v>9.769094138543517</v>
      </c>
      <c r="J202" s="189">
        <f>'NORTE '!B261</f>
        <v>106</v>
      </c>
      <c r="K202" s="210">
        <f t="shared" si="24"/>
        <v>12.848484848484848</v>
      </c>
      <c r="L202" s="189">
        <f>'NORTE '!B262</f>
        <v>182</v>
      </c>
      <c r="M202" s="210">
        <f t="shared" si="25"/>
        <v>12.457221081451062</v>
      </c>
      <c r="N202" s="189">
        <f t="shared" si="26"/>
        <v>443</v>
      </c>
      <c r="O202" s="210">
        <f t="shared" si="27"/>
        <v>9.5023595023595018</v>
      </c>
    </row>
    <row r="203" spans="1:15" ht="20.85" customHeight="1" x14ac:dyDescent="0.2">
      <c r="A203" s="211" t="s">
        <v>4259</v>
      </c>
      <c r="B203" s="212">
        <f>'CONSOLIDADO-ACUEDUCTOSRURALES1'!D68</f>
        <v>460</v>
      </c>
      <c r="C203" s="213">
        <f t="shared" si="20"/>
        <v>20.237571491421029</v>
      </c>
      <c r="D203" s="212">
        <f>'OCCIDENTE '!B473</f>
        <v>77</v>
      </c>
      <c r="E203" s="210">
        <f t="shared" si="21"/>
        <v>4.4100801832760599</v>
      </c>
      <c r="F203" s="212">
        <f>'OCCIDENTE '!B474</f>
        <v>0</v>
      </c>
      <c r="G203" s="210">
        <f t="shared" si="22"/>
        <v>0</v>
      </c>
      <c r="H203" s="212">
        <f>'OCCIDENTE '!B475</f>
        <v>24</v>
      </c>
      <c r="I203" s="210">
        <f t="shared" si="23"/>
        <v>4.2628774422735347</v>
      </c>
      <c r="J203" s="212">
        <f>'OCCIDENTE '!B476</f>
        <v>49</v>
      </c>
      <c r="K203" s="210">
        <f t="shared" si="24"/>
        <v>5.9393939393939394</v>
      </c>
      <c r="L203" s="212">
        <f>'OCCIDENTE '!B477</f>
        <v>462</v>
      </c>
      <c r="M203" s="210">
        <f t="shared" si="25"/>
        <v>31.622176591375773</v>
      </c>
      <c r="N203" s="189">
        <f>D203+F203+H203+J203+L203</f>
        <v>612</v>
      </c>
      <c r="O203" s="210">
        <f t="shared" si="27"/>
        <v>13.127413127413126</v>
      </c>
    </row>
    <row r="204" spans="1:15" ht="20.85" customHeight="1" x14ac:dyDescent="0.2">
      <c r="A204" s="211" t="s">
        <v>4260</v>
      </c>
      <c r="B204" s="212">
        <f>'CONSOLIDADO-ACUEDUCTOSRURALES1'!D92</f>
        <v>503</v>
      </c>
      <c r="C204" s="213">
        <f t="shared" si="20"/>
        <v>22.12934447866256</v>
      </c>
      <c r="D204" s="212">
        <f>'SUROESTE '!B518</f>
        <v>198</v>
      </c>
      <c r="E204" s="210">
        <f t="shared" si="21"/>
        <v>11.340206185567011</v>
      </c>
      <c r="F204" s="212">
        <f>'SUROESTE '!B519</f>
        <v>1</v>
      </c>
      <c r="G204" s="210">
        <f t="shared" si="22"/>
        <v>1.4925373134328357</v>
      </c>
      <c r="H204" s="212">
        <f>'SUROESTE '!B520</f>
        <v>83</v>
      </c>
      <c r="I204" s="210">
        <f t="shared" si="23"/>
        <v>14.742451154529308</v>
      </c>
      <c r="J204" s="212">
        <f>'SUROESTE '!B521</f>
        <v>272</v>
      </c>
      <c r="K204" s="210">
        <f t="shared" si="24"/>
        <v>32.969696969696969</v>
      </c>
      <c r="L204" s="212">
        <f>'SUROESTE '!B522</f>
        <v>318</v>
      </c>
      <c r="M204" s="210">
        <f t="shared" si="25"/>
        <v>21.765913757700204</v>
      </c>
      <c r="N204" s="189">
        <f t="shared" si="26"/>
        <v>872</v>
      </c>
      <c r="O204" s="210">
        <f t="shared" si="27"/>
        <v>18.704418704418703</v>
      </c>
    </row>
    <row r="205" spans="1:15" ht="20.85" customHeight="1" x14ac:dyDescent="0.2">
      <c r="A205" s="211" t="s">
        <v>4261</v>
      </c>
      <c r="B205" s="212">
        <f>'CONSOLIDADO-ACUEDUCTOSRURALES1'!D99</f>
        <v>42</v>
      </c>
      <c r="C205" s="213">
        <f t="shared" si="20"/>
        <v>1.8477782666080071</v>
      </c>
      <c r="D205" s="212">
        <f>'BAJO CAUCA '!B55</f>
        <v>0</v>
      </c>
      <c r="E205" s="210">
        <f t="shared" si="21"/>
        <v>0</v>
      </c>
      <c r="F205" s="212">
        <f>'BAJO CAUCA '!B56</f>
        <v>0</v>
      </c>
      <c r="G205" s="210">
        <f t="shared" si="22"/>
        <v>0</v>
      </c>
      <c r="H205" s="212">
        <f>'BAJO CAUCA '!B57</f>
        <v>4</v>
      </c>
      <c r="I205" s="210">
        <f t="shared" si="23"/>
        <v>0.71047957371225579</v>
      </c>
      <c r="J205" s="212">
        <f>'BAJO CAUCA '!B58</f>
        <v>3</v>
      </c>
      <c r="K205" s="210">
        <f t="shared" si="24"/>
        <v>0.36363636363636365</v>
      </c>
      <c r="L205" s="212">
        <f>'BAJO CAUCA '!B59</f>
        <v>33</v>
      </c>
      <c r="M205" s="210">
        <f t="shared" si="25"/>
        <v>2.2587268993839835</v>
      </c>
      <c r="N205" s="189">
        <f t="shared" si="26"/>
        <v>40</v>
      </c>
      <c r="O205" s="210">
        <f t="shared" si="27"/>
        <v>0.8580008580008579</v>
      </c>
    </row>
    <row r="206" spans="1:15" ht="20.85" customHeight="1" x14ac:dyDescent="0.2">
      <c r="A206" s="211" t="s">
        <v>4262</v>
      </c>
      <c r="B206" s="212">
        <f>'CONSOLIDADO-ACUEDUCTOSRURALES1'!D106</f>
        <v>67</v>
      </c>
      <c r="C206" s="213">
        <f t="shared" si="20"/>
        <v>2.9476462824461063</v>
      </c>
      <c r="D206" s="212">
        <f>'MAGDALENA MEDIO '!B80</f>
        <v>17</v>
      </c>
      <c r="E206" s="210">
        <f t="shared" si="21"/>
        <v>0.97365406643757157</v>
      </c>
      <c r="F206" s="212">
        <f>'MAGDALENA MEDIO '!B81</f>
        <v>0</v>
      </c>
      <c r="G206" s="210">
        <f t="shared" si="22"/>
        <v>0</v>
      </c>
      <c r="H206" s="212">
        <f>'MAGDALENA MEDIO '!B82</f>
        <v>5</v>
      </c>
      <c r="I206" s="210">
        <f t="shared" si="23"/>
        <v>0.88809946714031962</v>
      </c>
      <c r="J206" s="212">
        <f>'MAGDALENA MEDIO '!B83</f>
        <v>19</v>
      </c>
      <c r="K206" s="210">
        <f t="shared" si="24"/>
        <v>2.3030303030303028</v>
      </c>
      <c r="L206" s="212">
        <f>'MAGDALENA MEDIO '!B84</f>
        <v>40</v>
      </c>
      <c r="M206" s="210">
        <f t="shared" si="25"/>
        <v>2.7378507871321012</v>
      </c>
      <c r="N206" s="189">
        <f t="shared" si="26"/>
        <v>81</v>
      </c>
      <c r="O206" s="210">
        <f t="shared" si="27"/>
        <v>1.7374517374517375</v>
      </c>
    </row>
    <row r="207" spans="1:15" ht="20.85" customHeight="1" x14ac:dyDescent="0.2">
      <c r="A207" s="211" t="s">
        <v>4263</v>
      </c>
      <c r="B207" s="212">
        <f>'CONSOLIDADO-ACUEDUCTOSRURALES1'!D117</f>
        <v>116</v>
      </c>
      <c r="C207" s="213">
        <f t="shared" si="20"/>
        <v>5.1033875934887813</v>
      </c>
      <c r="D207" s="212">
        <f>NORDESTE!B130</f>
        <v>32</v>
      </c>
      <c r="E207" s="210">
        <f t="shared" si="21"/>
        <v>1.8327605956471937</v>
      </c>
      <c r="F207" s="212">
        <f>NORDESTE!B131</f>
        <v>1</v>
      </c>
      <c r="G207" s="210">
        <f t="shared" si="22"/>
        <v>1.4925373134328357</v>
      </c>
      <c r="H207" s="212">
        <f>NORDESTE!B132</f>
        <v>7</v>
      </c>
      <c r="I207" s="210">
        <f t="shared" si="23"/>
        <v>1.2433392539964476</v>
      </c>
      <c r="J207" s="212">
        <f>NORDESTE!B133</f>
        <v>29</v>
      </c>
      <c r="K207" s="210">
        <f t="shared" si="24"/>
        <v>3.5151515151515147</v>
      </c>
      <c r="L207" s="212">
        <f>NORDESTE!B134</f>
        <v>122</v>
      </c>
      <c r="M207" s="210">
        <f t="shared" si="25"/>
        <v>8.3504449007529082</v>
      </c>
      <c r="N207" s="189">
        <f t="shared" si="26"/>
        <v>191</v>
      </c>
      <c r="O207" s="210">
        <f t="shared" si="27"/>
        <v>4.0969540969540965</v>
      </c>
    </row>
    <row r="208" spans="1:15" ht="20.85" customHeight="1" x14ac:dyDescent="0.2">
      <c r="A208" s="211" t="s">
        <v>4264</v>
      </c>
      <c r="B208" s="212">
        <f>'CONSOLIDADO-ACUEDUCTOSRURALES1'!D141</f>
        <v>563</v>
      </c>
      <c r="C208" s="213">
        <f t="shared" si="20"/>
        <v>24.769027716674</v>
      </c>
      <c r="D208" s="212">
        <f>ORIENTE!B577</f>
        <v>740</v>
      </c>
      <c r="E208" s="210">
        <f t="shared" si="21"/>
        <v>42.38258877434135</v>
      </c>
      <c r="F208" s="212">
        <f>ORIENTE!B578</f>
        <v>30</v>
      </c>
      <c r="G208" s="210">
        <f t="shared" si="22"/>
        <v>44.776119402985074</v>
      </c>
      <c r="H208" s="212">
        <f>ORIENTE!B579</f>
        <v>215</v>
      </c>
      <c r="I208" s="210">
        <f t="shared" si="23"/>
        <v>38.188277087033747</v>
      </c>
      <c r="J208" s="212">
        <f>ORIENTE!B580</f>
        <v>213</v>
      </c>
      <c r="K208" s="210">
        <f t="shared" si="24"/>
        <v>25.818181818181817</v>
      </c>
      <c r="L208" s="212">
        <f>ORIENTE!B581</f>
        <v>167</v>
      </c>
      <c r="M208" s="210">
        <f t="shared" si="25"/>
        <v>11.430527036276523</v>
      </c>
      <c r="N208" s="189">
        <f t="shared" si="26"/>
        <v>1365</v>
      </c>
      <c r="O208" s="210">
        <f t="shared" si="27"/>
        <v>29.27927927927928</v>
      </c>
    </row>
    <row r="209" spans="1:15" ht="20.85" customHeight="1" x14ac:dyDescent="0.2">
      <c r="A209" s="214" t="s">
        <v>4249</v>
      </c>
      <c r="B209" s="223">
        <f>SUM(B200:B208)</f>
        <v>2273</v>
      </c>
      <c r="C209" s="215">
        <f>SUM(C200:C208)</f>
        <v>99.999999999999986</v>
      </c>
      <c r="D209" s="202">
        <f>SUM(D200:D208)</f>
        <v>1746</v>
      </c>
      <c r="E209" s="215">
        <f>(D209/$N$209)*100</f>
        <v>37.451737451737451</v>
      </c>
      <c r="F209" s="202">
        <f>SUM(F200:F208)</f>
        <v>67</v>
      </c>
      <c r="G209" s="215">
        <f>(F209/$N$209)*100</f>
        <v>1.4371514371514371</v>
      </c>
      <c r="H209" s="202">
        <f>SUM(H200:H208)</f>
        <v>563</v>
      </c>
      <c r="I209" s="215">
        <f>(H209/$N$209)*100</f>
        <v>12.076362076362077</v>
      </c>
      <c r="J209" s="202">
        <f>SUM(J200:J208)</f>
        <v>825</v>
      </c>
      <c r="K209" s="215">
        <f>(J209/$N$209)*100</f>
        <v>17.696267696267697</v>
      </c>
      <c r="L209" s="202">
        <f>SUM(L200:L208)</f>
        <v>1461</v>
      </c>
      <c r="M209" s="215">
        <f>(L209/$N$209)*100</f>
        <v>31.338481338481337</v>
      </c>
      <c r="N209" s="223">
        <f>SUM(N200:N208)</f>
        <v>4662</v>
      </c>
      <c r="O209" s="215">
        <f>SUM(O200:O208)</f>
        <v>100</v>
      </c>
    </row>
  </sheetData>
  <sortState ref="A80:O98">
    <sortCondition ref="A80:A98"/>
  </sortState>
  <customSheetViews>
    <customSheetView guid="{75DD7674-E7DE-4BB1-A36D-76AA33452CB3}" scale="60" topLeftCell="C1">
      <selection activeCell="H17" activeCellId="2" sqref="D17 F17 H17"/>
      <pageMargins left="0" right="0" top="0" bottom="0" header="0" footer="0"/>
      <pageSetup paperSize="14" scale="50" orientation="landscape" r:id="rId1"/>
    </customSheetView>
    <customSheetView guid="{AEDE1BDB-8710-4CDA-8488-31F49D423ACE}" scale="70" topLeftCell="A40">
      <selection activeCell="D73" sqref="D73 F17 H17"/>
      <pageMargins left="0" right="0" top="0" bottom="0" header="0" footer="0"/>
      <pageSetup paperSize="14" scale="50" orientation="landscape" r:id="rId2"/>
    </customSheetView>
    <customSheetView guid="{FCC3B493-4306-43B2-9C73-76324485DD47}" scale="60" topLeftCell="A142">
      <selection activeCell="M88" sqref="M88 F17 H17"/>
      <pageMargins left="0" right="0" top="0" bottom="0" header="0" footer="0"/>
      <pageSetup paperSize="14" scale="50" orientation="landscape" r:id="rId3"/>
    </customSheetView>
    <customSheetView guid="{45C8AF51-29EC-46A5-AB7F-1F0634E55D82}" scale="60">
      <pane xSplit="1" ySplit="7" topLeftCell="B134" activePane="bottomRight" state="frozen"/>
      <selection pane="bottomRight" activeCell="H135" sqref="H135 F17 H17"/>
      <pageMargins left="0" right="0" top="0" bottom="0" header="0" footer="0"/>
      <pageSetup paperSize="14" scale="50" orientation="landscape" r:id="rId4"/>
    </customSheetView>
  </customSheetViews>
  <mergeCells count="16">
    <mergeCell ref="A198:O198"/>
    <mergeCell ref="C1:O1"/>
    <mergeCell ref="A142:O142"/>
    <mergeCell ref="A154:O154"/>
    <mergeCell ref="A170:O170"/>
    <mergeCell ref="A23:O23"/>
    <mergeCell ref="A38:O38"/>
    <mergeCell ref="A55:O55"/>
    <mergeCell ref="A78:O78"/>
    <mergeCell ref="A7:O7"/>
    <mergeCell ref="A102:O102"/>
    <mergeCell ref="A131:O131"/>
    <mergeCell ref="C3:O3"/>
    <mergeCell ref="C2:O2"/>
    <mergeCell ref="C4:O4"/>
    <mergeCell ref="C5:O5"/>
  </mergeCells>
  <pageMargins left="0.70866141732283472" right="0.70866141732283472" top="0.74803149606299213" bottom="0.74803149606299213" header="0.31496062992125984" footer="0.31496062992125984"/>
  <pageSetup paperSize="14" scale="50" orientation="landscape" r:id="rId5"/>
  <ignoredErrors>
    <ignoredError sqref="M209 K209 I209 E209" formula="1"/>
  </ignoredErrors>
  <drawing r:id="rId6"/>
  <legacy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tabColor theme="0"/>
  </sheetPr>
  <dimension ref="A1:W508"/>
  <sheetViews>
    <sheetView showGridLines="0" zoomScale="70" zoomScaleNormal="70" workbookViewId="0">
      <selection activeCell="A11" sqref="A11"/>
    </sheetView>
  </sheetViews>
  <sheetFormatPr baseColWidth="10" defaultColWidth="0" defaultRowHeight="12.75" zeroHeight="1" x14ac:dyDescent="0.2"/>
  <cols>
    <col min="1" max="1" width="38" style="15" customWidth="1"/>
    <col min="2" max="2" width="49.42578125" style="10" customWidth="1"/>
    <col min="3" max="3" width="55.42578125" style="286" customWidth="1"/>
    <col min="4" max="4" width="28.42578125" style="9" customWidth="1"/>
    <col min="5" max="16" width="10.7109375" style="9" customWidth="1"/>
    <col min="17" max="17" width="15.5703125" style="9" customWidth="1"/>
    <col min="18" max="18" width="13.42578125" style="9" customWidth="1"/>
    <col min="19" max="19" width="42.42578125" style="9" bestFit="1" customWidth="1"/>
    <col min="20" max="20" width="9.85546875" style="9" hidden="1" customWidth="1"/>
    <col min="21" max="16384" width="11.42578125" style="9" hidden="1"/>
  </cols>
  <sheetData>
    <row r="1" spans="1:23" s="4" customFormat="1" ht="18" customHeight="1" x14ac:dyDescent="0.2">
      <c r="A1" s="45"/>
      <c r="B1" s="324" t="s">
        <v>0</v>
      </c>
      <c r="C1" s="324"/>
      <c r="D1" s="324"/>
      <c r="E1" s="273"/>
      <c r="F1" s="273"/>
      <c r="G1" s="273"/>
      <c r="H1" s="273"/>
      <c r="I1" s="273"/>
      <c r="J1" s="273"/>
      <c r="K1" s="273"/>
      <c r="L1" s="273"/>
      <c r="M1" s="273"/>
      <c r="N1" s="273"/>
      <c r="O1" s="273"/>
      <c r="P1" s="273"/>
      <c r="Q1" s="273"/>
      <c r="R1" s="129"/>
      <c r="S1" s="18" t="s">
        <v>1</v>
      </c>
      <c r="T1" s="3"/>
      <c r="V1" s="5"/>
      <c r="W1" s="5"/>
    </row>
    <row r="2" spans="1:23" s="6" customFormat="1" ht="18" customHeight="1" x14ac:dyDescent="0.2">
      <c r="A2" s="45"/>
      <c r="B2" s="324" t="s">
        <v>2</v>
      </c>
      <c r="C2" s="324"/>
      <c r="D2" s="324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7"/>
      <c r="S2" s="19" t="s">
        <v>3</v>
      </c>
      <c r="T2" s="3"/>
      <c r="V2" s="5"/>
      <c r="W2" s="5"/>
    </row>
    <row r="3" spans="1:23" s="4" customFormat="1" ht="18" customHeight="1" x14ac:dyDescent="0.2">
      <c r="A3" s="45"/>
      <c r="B3" s="339" t="s">
        <v>4</v>
      </c>
      <c r="C3" s="339"/>
      <c r="D3" s="339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38"/>
      <c r="S3" s="19" t="s">
        <v>5</v>
      </c>
      <c r="T3" s="3"/>
      <c r="V3" s="5"/>
      <c r="W3" s="5"/>
    </row>
    <row r="4" spans="1:23" s="4" customFormat="1" ht="18" customHeight="1" x14ac:dyDescent="0.25">
      <c r="A4" s="45"/>
      <c r="B4" s="24" t="s">
        <v>6</v>
      </c>
      <c r="C4" s="276"/>
      <c r="D4" s="28"/>
      <c r="E4"/>
      <c r="F4"/>
      <c r="G4"/>
      <c r="H4"/>
      <c r="I4"/>
      <c r="J4"/>
      <c r="K4"/>
      <c r="L4"/>
      <c r="M4"/>
      <c r="N4"/>
      <c r="O4"/>
      <c r="P4"/>
      <c r="Q4"/>
      <c r="R4" s="17"/>
      <c r="S4" s="19" t="s">
        <v>7</v>
      </c>
      <c r="T4" s="3"/>
      <c r="V4" s="5"/>
      <c r="W4" s="5"/>
    </row>
    <row r="5" spans="1:23" s="14" customFormat="1" ht="19.5" customHeight="1" x14ac:dyDescent="0.2">
      <c r="A5" s="46"/>
      <c r="B5" s="346" t="s">
        <v>4325</v>
      </c>
      <c r="C5" s="346"/>
      <c r="D5" s="28"/>
      <c r="E5" s="338" t="s">
        <v>413</v>
      </c>
      <c r="F5" s="338"/>
      <c r="G5" s="338"/>
      <c r="H5" s="352" t="s">
        <v>9</v>
      </c>
      <c r="I5" s="352"/>
      <c r="J5" s="352"/>
      <c r="K5" s="345" t="s">
        <v>10</v>
      </c>
      <c r="L5" s="345"/>
      <c r="M5" s="345"/>
      <c r="N5" s="337" t="s">
        <v>11</v>
      </c>
      <c r="O5" s="337"/>
      <c r="P5" s="337"/>
      <c r="Q5" s="331" t="s">
        <v>12</v>
      </c>
      <c r="R5" s="331"/>
      <c r="S5" s="332" t="s">
        <v>13</v>
      </c>
    </row>
    <row r="6" spans="1:23" s="14" customFormat="1" ht="19.5" customHeight="1" x14ac:dyDescent="0.2">
      <c r="A6" s="46"/>
      <c r="B6" s="346"/>
      <c r="C6" s="346"/>
      <c r="D6" s="84" t="s">
        <v>14</v>
      </c>
      <c r="E6" s="338"/>
      <c r="F6" s="338"/>
      <c r="G6" s="338"/>
      <c r="H6" s="352"/>
      <c r="I6" s="352"/>
      <c r="J6" s="352"/>
      <c r="K6" s="345"/>
      <c r="L6" s="345"/>
      <c r="M6" s="345"/>
      <c r="N6" s="337"/>
      <c r="O6" s="337"/>
      <c r="P6" s="337"/>
      <c r="Q6" s="331"/>
      <c r="R6" s="331"/>
      <c r="S6" s="332"/>
    </row>
    <row r="7" spans="1:23" s="14" customFormat="1" ht="12" customHeight="1" x14ac:dyDescent="0.2">
      <c r="A7" s="326"/>
      <c r="B7" s="326"/>
      <c r="C7" s="280"/>
      <c r="D7" s="39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0"/>
    </row>
    <row r="8" spans="1:23" s="14" customFormat="1" ht="27" customHeight="1" x14ac:dyDescent="0.2">
      <c r="A8" s="86" t="s">
        <v>414</v>
      </c>
      <c r="B8" s="54"/>
      <c r="C8" s="284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  <c r="P8" s="130"/>
      <c r="Q8" s="130"/>
      <c r="R8" s="130"/>
      <c r="S8" s="131"/>
    </row>
    <row r="9" spans="1:23" s="7" customFormat="1" ht="18" customHeight="1" x14ac:dyDescent="0.2">
      <c r="A9" s="327" t="s">
        <v>16</v>
      </c>
      <c r="B9" s="325" t="s">
        <v>17</v>
      </c>
      <c r="C9" s="325" t="s">
        <v>18</v>
      </c>
      <c r="D9" s="350" t="s">
        <v>19</v>
      </c>
      <c r="E9" s="334" t="s">
        <v>20</v>
      </c>
      <c r="F9" s="334"/>
      <c r="G9" s="334"/>
      <c r="H9" s="334"/>
      <c r="I9" s="334"/>
      <c r="J9" s="334"/>
      <c r="K9" s="334"/>
      <c r="L9" s="334"/>
      <c r="M9" s="334"/>
      <c r="N9" s="334"/>
      <c r="O9" s="334"/>
      <c r="P9" s="334"/>
      <c r="Q9" s="348" t="s">
        <v>21</v>
      </c>
      <c r="R9" s="348" t="s">
        <v>22</v>
      </c>
      <c r="S9" s="325" t="s">
        <v>23</v>
      </c>
      <c r="T9" s="8"/>
    </row>
    <row r="10" spans="1:23" s="7" customFormat="1" ht="34.5" customHeight="1" x14ac:dyDescent="0.2">
      <c r="A10" s="327"/>
      <c r="B10" s="325"/>
      <c r="C10" s="325"/>
      <c r="D10" s="351"/>
      <c r="E10" s="132" t="s">
        <v>24</v>
      </c>
      <c r="F10" s="132" t="s">
        <v>25</v>
      </c>
      <c r="G10" s="132" t="s">
        <v>26</v>
      </c>
      <c r="H10" s="132" t="s">
        <v>27</v>
      </c>
      <c r="I10" s="132" t="s">
        <v>28</v>
      </c>
      <c r="J10" s="132" t="s">
        <v>29</v>
      </c>
      <c r="K10" s="132" t="s">
        <v>30</v>
      </c>
      <c r="L10" s="132" t="s">
        <v>31</v>
      </c>
      <c r="M10" s="132" t="s">
        <v>32</v>
      </c>
      <c r="N10" s="132" t="s">
        <v>33</v>
      </c>
      <c r="O10" s="132" t="s">
        <v>34</v>
      </c>
      <c r="P10" s="132" t="s">
        <v>35</v>
      </c>
      <c r="Q10" s="348"/>
      <c r="R10" s="349"/>
      <c r="S10" s="330"/>
      <c r="T10" s="8"/>
    </row>
    <row r="11" spans="1:23" s="48" customFormat="1" ht="32.1" customHeight="1" x14ac:dyDescent="0.2">
      <c r="A11" s="141" t="s">
        <v>415</v>
      </c>
      <c r="B11" s="137" t="s">
        <v>416</v>
      </c>
      <c r="C11" s="139" t="s">
        <v>417</v>
      </c>
      <c r="D11" s="133">
        <v>1780</v>
      </c>
      <c r="E11" s="138"/>
      <c r="F11" s="138"/>
      <c r="G11" s="138"/>
      <c r="H11" s="138"/>
      <c r="I11" s="140"/>
      <c r="J11" s="140">
        <v>0</v>
      </c>
      <c r="K11" s="138">
        <v>0</v>
      </c>
      <c r="L11" s="138">
        <v>0</v>
      </c>
      <c r="M11" s="138">
        <v>0</v>
      </c>
      <c r="N11" s="138"/>
      <c r="O11" s="138"/>
      <c r="P11" s="138"/>
      <c r="Q11" s="134">
        <f t="shared" ref="Q11:Q74" si="0">AVERAGE(E11:P11)</f>
        <v>0</v>
      </c>
      <c r="R11" s="135" t="str">
        <f t="shared" ref="R11:R51" si="1">IF(Q11&lt;5,"SI","NO")</f>
        <v>SI</v>
      </c>
      <c r="S11" s="136" t="str">
        <f t="shared" ref="S11:S58" si="2">IF(Q11&lt;5,"Sin Riesgo",IF(Q11 &lt;=14,"Bajo",IF(Q11&lt;=35,"Medio",IF(Q11&lt;=80,"Alto","Inviable Sanitariamente"))))</f>
        <v>Sin Riesgo</v>
      </c>
      <c r="T11" s="45"/>
    </row>
    <row r="12" spans="1:23" s="48" customFormat="1" ht="32.1" customHeight="1" x14ac:dyDescent="0.2">
      <c r="A12" s="141" t="s">
        <v>415</v>
      </c>
      <c r="B12" s="137" t="s">
        <v>418</v>
      </c>
      <c r="C12" s="139" t="s">
        <v>419</v>
      </c>
      <c r="D12" s="133">
        <v>235</v>
      </c>
      <c r="E12" s="138"/>
      <c r="F12" s="138"/>
      <c r="G12" s="138"/>
      <c r="H12" s="138"/>
      <c r="I12" s="140"/>
      <c r="J12" s="140"/>
      <c r="K12" s="138"/>
      <c r="L12" s="138">
        <v>21.88</v>
      </c>
      <c r="M12" s="138"/>
      <c r="N12" s="138"/>
      <c r="O12" s="138"/>
      <c r="P12" s="138"/>
      <c r="Q12" s="134">
        <f t="shared" si="0"/>
        <v>21.88</v>
      </c>
      <c r="R12" s="135" t="str">
        <f t="shared" si="1"/>
        <v>NO</v>
      </c>
      <c r="S12" s="136" t="str">
        <f t="shared" si="2"/>
        <v>Medio</v>
      </c>
      <c r="T12" s="45"/>
    </row>
    <row r="13" spans="1:23" s="48" customFormat="1" ht="32.1" customHeight="1" x14ac:dyDescent="0.2">
      <c r="A13" s="141" t="s">
        <v>415</v>
      </c>
      <c r="B13" s="137" t="s">
        <v>420</v>
      </c>
      <c r="C13" s="139" t="s">
        <v>421</v>
      </c>
      <c r="D13" s="133">
        <v>265</v>
      </c>
      <c r="E13" s="138"/>
      <c r="F13" s="138"/>
      <c r="G13" s="138"/>
      <c r="H13" s="138"/>
      <c r="I13" s="140"/>
      <c r="J13" s="140"/>
      <c r="K13" s="138"/>
      <c r="L13" s="138">
        <v>50.5</v>
      </c>
      <c r="M13" s="138"/>
      <c r="N13" s="138"/>
      <c r="O13" s="138"/>
      <c r="P13" s="138"/>
      <c r="Q13" s="134">
        <f t="shared" si="0"/>
        <v>50.5</v>
      </c>
      <c r="R13" s="135" t="str">
        <f t="shared" si="1"/>
        <v>NO</v>
      </c>
      <c r="S13" s="136" t="str">
        <f t="shared" si="2"/>
        <v>Alto</v>
      </c>
      <c r="T13" s="45"/>
    </row>
    <row r="14" spans="1:23" s="48" customFormat="1" ht="32.1" customHeight="1" x14ac:dyDescent="0.2">
      <c r="A14" s="141" t="s">
        <v>415</v>
      </c>
      <c r="B14" s="137" t="s">
        <v>422</v>
      </c>
      <c r="C14" s="139" t="s">
        <v>423</v>
      </c>
      <c r="D14" s="133">
        <v>465</v>
      </c>
      <c r="E14" s="138"/>
      <c r="F14" s="138"/>
      <c r="G14" s="138"/>
      <c r="H14" s="138"/>
      <c r="I14" s="140"/>
      <c r="J14" s="140"/>
      <c r="K14" s="138"/>
      <c r="L14" s="138">
        <v>29.03</v>
      </c>
      <c r="M14" s="138"/>
      <c r="N14" s="138"/>
      <c r="O14" s="138"/>
      <c r="P14" s="138"/>
      <c r="Q14" s="134">
        <f t="shared" si="0"/>
        <v>29.03</v>
      </c>
      <c r="R14" s="135" t="str">
        <f t="shared" si="1"/>
        <v>NO</v>
      </c>
      <c r="S14" s="136" t="str">
        <f t="shared" si="2"/>
        <v>Medio</v>
      </c>
      <c r="T14" s="45"/>
    </row>
    <row r="15" spans="1:23" s="48" customFormat="1" ht="32.1" customHeight="1" x14ac:dyDescent="0.2">
      <c r="A15" s="141" t="s">
        <v>415</v>
      </c>
      <c r="B15" s="137" t="s">
        <v>424</v>
      </c>
      <c r="C15" s="139" t="s">
        <v>425</v>
      </c>
      <c r="D15" s="133">
        <v>23</v>
      </c>
      <c r="E15" s="138"/>
      <c r="F15" s="138"/>
      <c r="G15" s="138"/>
      <c r="H15" s="138"/>
      <c r="I15" s="140"/>
      <c r="J15" s="140"/>
      <c r="K15" s="138"/>
      <c r="L15" s="138">
        <v>35</v>
      </c>
      <c r="M15" s="138"/>
      <c r="N15" s="138"/>
      <c r="O15" s="138"/>
      <c r="P15" s="138"/>
      <c r="Q15" s="134">
        <f t="shared" si="0"/>
        <v>35</v>
      </c>
      <c r="R15" s="135" t="str">
        <f t="shared" si="1"/>
        <v>NO</v>
      </c>
      <c r="S15" s="136" t="str">
        <f t="shared" si="2"/>
        <v>Medio</v>
      </c>
      <c r="T15" s="45"/>
    </row>
    <row r="16" spans="1:23" s="48" customFormat="1" ht="32.1" customHeight="1" x14ac:dyDescent="0.2">
      <c r="A16" s="141" t="s">
        <v>415</v>
      </c>
      <c r="B16" s="137" t="s">
        <v>426</v>
      </c>
      <c r="C16" s="139" t="s">
        <v>427</v>
      </c>
      <c r="D16" s="133">
        <v>204</v>
      </c>
      <c r="E16" s="138"/>
      <c r="F16" s="138"/>
      <c r="G16" s="138"/>
      <c r="H16" s="138"/>
      <c r="I16" s="140"/>
      <c r="J16" s="140"/>
      <c r="K16" s="138"/>
      <c r="L16" s="138">
        <v>75</v>
      </c>
      <c r="M16" s="138"/>
      <c r="N16" s="138"/>
      <c r="O16" s="138"/>
      <c r="P16" s="138"/>
      <c r="Q16" s="134">
        <f t="shared" si="0"/>
        <v>75</v>
      </c>
      <c r="R16" s="135" t="str">
        <f t="shared" si="1"/>
        <v>NO</v>
      </c>
      <c r="S16" s="136" t="str">
        <f t="shared" si="2"/>
        <v>Alto</v>
      </c>
      <c r="T16" s="45"/>
    </row>
    <row r="17" spans="1:20" s="48" customFormat="1" ht="32.1" customHeight="1" x14ac:dyDescent="0.2">
      <c r="A17" s="141" t="s">
        <v>415</v>
      </c>
      <c r="B17" s="137" t="s">
        <v>428</v>
      </c>
      <c r="C17" s="139" t="s">
        <v>429</v>
      </c>
      <c r="D17" s="133">
        <v>217</v>
      </c>
      <c r="E17" s="138"/>
      <c r="F17" s="138"/>
      <c r="G17" s="138"/>
      <c r="H17" s="138"/>
      <c r="I17" s="140"/>
      <c r="J17" s="140"/>
      <c r="K17" s="138"/>
      <c r="L17" s="138">
        <v>84.5</v>
      </c>
      <c r="M17" s="138"/>
      <c r="N17" s="138"/>
      <c r="O17" s="138"/>
      <c r="P17" s="138"/>
      <c r="Q17" s="134">
        <f t="shared" si="0"/>
        <v>84.5</v>
      </c>
      <c r="R17" s="135" t="str">
        <f t="shared" si="1"/>
        <v>NO</v>
      </c>
      <c r="S17" s="136" t="str">
        <f t="shared" si="2"/>
        <v>Inviable Sanitariamente</v>
      </c>
      <c r="T17" s="45"/>
    </row>
    <row r="18" spans="1:20" s="48" customFormat="1" ht="32.1" customHeight="1" x14ac:dyDescent="0.2">
      <c r="A18" s="141" t="s">
        <v>415</v>
      </c>
      <c r="B18" s="137" t="s">
        <v>430</v>
      </c>
      <c r="C18" s="139" t="s">
        <v>431</v>
      </c>
      <c r="D18" s="133">
        <v>475</v>
      </c>
      <c r="E18" s="138"/>
      <c r="F18" s="138"/>
      <c r="G18" s="138"/>
      <c r="H18" s="138"/>
      <c r="I18" s="140"/>
      <c r="J18" s="140"/>
      <c r="K18" s="138"/>
      <c r="L18" s="138">
        <v>74.73</v>
      </c>
      <c r="M18" s="138"/>
      <c r="N18" s="138"/>
      <c r="O18" s="138"/>
      <c r="P18" s="138"/>
      <c r="Q18" s="134">
        <f t="shared" si="0"/>
        <v>74.73</v>
      </c>
      <c r="R18" s="135" t="str">
        <f t="shared" si="1"/>
        <v>NO</v>
      </c>
      <c r="S18" s="136" t="str">
        <f t="shared" si="2"/>
        <v>Alto</v>
      </c>
      <c r="T18" s="45"/>
    </row>
    <row r="19" spans="1:20" s="48" customFormat="1" ht="32.1" customHeight="1" x14ac:dyDescent="0.2">
      <c r="A19" s="141" t="s">
        <v>415</v>
      </c>
      <c r="B19" s="137" t="s">
        <v>432</v>
      </c>
      <c r="C19" s="139" t="s">
        <v>433</v>
      </c>
      <c r="D19" s="133">
        <v>375</v>
      </c>
      <c r="E19" s="138"/>
      <c r="F19" s="138"/>
      <c r="G19" s="138"/>
      <c r="H19" s="138"/>
      <c r="I19" s="140"/>
      <c r="J19" s="140"/>
      <c r="K19" s="138"/>
      <c r="L19" s="138">
        <v>0</v>
      </c>
      <c r="M19" s="138"/>
      <c r="N19" s="138"/>
      <c r="O19" s="138"/>
      <c r="P19" s="138"/>
      <c r="Q19" s="134">
        <f t="shared" si="0"/>
        <v>0</v>
      </c>
      <c r="R19" s="135" t="str">
        <f t="shared" si="1"/>
        <v>SI</v>
      </c>
      <c r="S19" s="136" t="str">
        <f t="shared" si="2"/>
        <v>Sin Riesgo</v>
      </c>
      <c r="T19" s="45"/>
    </row>
    <row r="20" spans="1:20" s="48" customFormat="1" ht="32.1" customHeight="1" x14ac:dyDescent="0.2">
      <c r="A20" s="141" t="s">
        <v>415</v>
      </c>
      <c r="B20" s="137" t="s">
        <v>434</v>
      </c>
      <c r="C20" s="139" t="s">
        <v>435</v>
      </c>
      <c r="D20" s="133">
        <v>97</v>
      </c>
      <c r="E20" s="138"/>
      <c r="F20" s="138"/>
      <c r="G20" s="138"/>
      <c r="H20" s="138"/>
      <c r="I20" s="140"/>
      <c r="J20" s="140"/>
      <c r="K20" s="138"/>
      <c r="L20" s="138">
        <v>82.05</v>
      </c>
      <c r="M20" s="138"/>
      <c r="N20" s="138"/>
      <c r="O20" s="138"/>
      <c r="P20" s="138"/>
      <c r="Q20" s="134">
        <f t="shared" si="0"/>
        <v>82.05</v>
      </c>
      <c r="R20" s="135" t="str">
        <f t="shared" si="1"/>
        <v>NO</v>
      </c>
      <c r="S20" s="136" t="str">
        <f t="shared" si="2"/>
        <v>Inviable Sanitariamente</v>
      </c>
      <c r="T20" s="45"/>
    </row>
    <row r="21" spans="1:20" s="48" customFormat="1" ht="32.1" customHeight="1" x14ac:dyDescent="0.2">
      <c r="A21" s="141" t="s">
        <v>436</v>
      </c>
      <c r="B21" s="137" t="s">
        <v>437</v>
      </c>
      <c r="C21" s="139" t="s">
        <v>438</v>
      </c>
      <c r="D21" s="133">
        <v>320</v>
      </c>
      <c r="E21" s="138"/>
      <c r="F21" s="138"/>
      <c r="G21" s="138"/>
      <c r="H21" s="138">
        <v>97.4</v>
      </c>
      <c r="I21" s="140"/>
      <c r="J21" s="140"/>
      <c r="K21" s="138"/>
      <c r="L21" s="138"/>
      <c r="M21" s="138"/>
      <c r="N21" s="138"/>
      <c r="O21" s="138"/>
      <c r="P21" s="138"/>
      <c r="Q21" s="134">
        <f t="shared" si="0"/>
        <v>97.4</v>
      </c>
      <c r="R21" s="135" t="str">
        <f t="shared" si="1"/>
        <v>NO</v>
      </c>
      <c r="S21" s="136" t="str">
        <f t="shared" si="2"/>
        <v>Inviable Sanitariamente</v>
      </c>
      <c r="T21" s="45"/>
    </row>
    <row r="22" spans="1:20" s="48" customFormat="1" ht="32.1" customHeight="1" x14ac:dyDescent="0.2">
      <c r="A22" s="141" t="s">
        <v>436</v>
      </c>
      <c r="B22" s="137" t="s">
        <v>439</v>
      </c>
      <c r="C22" s="139" t="s">
        <v>440</v>
      </c>
      <c r="D22" s="133">
        <v>145</v>
      </c>
      <c r="E22" s="138"/>
      <c r="F22" s="138"/>
      <c r="G22" s="138"/>
      <c r="H22" s="138"/>
      <c r="I22" s="140">
        <v>97.6</v>
      </c>
      <c r="J22" s="140"/>
      <c r="K22" s="138"/>
      <c r="L22" s="138">
        <v>97.6</v>
      </c>
      <c r="M22" s="138"/>
      <c r="N22" s="138"/>
      <c r="O22" s="138"/>
      <c r="P22" s="138"/>
      <c r="Q22" s="134">
        <f t="shared" si="0"/>
        <v>97.6</v>
      </c>
      <c r="R22" s="135" t="str">
        <f t="shared" si="1"/>
        <v>NO</v>
      </c>
      <c r="S22" s="136" t="str">
        <f t="shared" si="2"/>
        <v>Inviable Sanitariamente</v>
      </c>
      <c r="T22" s="45"/>
    </row>
    <row r="23" spans="1:20" s="48" customFormat="1" ht="32.1" customHeight="1" x14ac:dyDescent="0.2">
      <c r="A23" s="141" t="s">
        <v>436</v>
      </c>
      <c r="B23" s="137" t="s">
        <v>441</v>
      </c>
      <c r="C23" s="139" t="s">
        <v>442</v>
      </c>
      <c r="D23" s="133">
        <v>44</v>
      </c>
      <c r="E23" s="138"/>
      <c r="F23" s="138"/>
      <c r="G23" s="138"/>
      <c r="H23" s="138"/>
      <c r="I23" s="140">
        <v>97.6</v>
      </c>
      <c r="J23" s="140"/>
      <c r="K23" s="138"/>
      <c r="L23" s="138">
        <v>97.6</v>
      </c>
      <c r="M23" s="138"/>
      <c r="N23" s="138"/>
      <c r="O23" s="138"/>
      <c r="P23" s="138"/>
      <c r="Q23" s="134">
        <f t="shared" si="0"/>
        <v>97.6</v>
      </c>
      <c r="R23" s="135" t="str">
        <f t="shared" si="1"/>
        <v>NO</v>
      </c>
      <c r="S23" s="136" t="str">
        <f t="shared" si="2"/>
        <v>Inviable Sanitariamente</v>
      </c>
      <c r="T23" s="45"/>
    </row>
    <row r="24" spans="1:20" s="48" customFormat="1" ht="32.1" customHeight="1" x14ac:dyDescent="0.2">
      <c r="A24" s="141" t="s">
        <v>436</v>
      </c>
      <c r="B24" s="137" t="s">
        <v>443</v>
      </c>
      <c r="C24" s="139" t="s">
        <v>444</v>
      </c>
      <c r="D24" s="133">
        <v>43</v>
      </c>
      <c r="E24" s="138"/>
      <c r="F24" s="138"/>
      <c r="G24" s="138"/>
      <c r="H24" s="138"/>
      <c r="I24" s="140">
        <v>97.4</v>
      </c>
      <c r="J24" s="140"/>
      <c r="K24" s="138"/>
      <c r="L24" s="138"/>
      <c r="M24" s="138"/>
      <c r="N24" s="138"/>
      <c r="O24" s="138"/>
      <c r="P24" s="138">
        <v>100</v>
      </c>
      <c r="Q24" s="134">
        <f t="shared" si="0"/>
        <v>98.7</v>
      </c>
      <c r="R24" s="135" t="str">
        <f t="shared" si="1"/>
        <v>NO</v>
      </c>
      <c r="S24" s="136" t="str">
        <f t="shared" si="2"/>
        <v>Inviable Sanitariamente</v>
      </c>
      <c r="T24" s="45"/>
    </row>
    <row r="25" spans="1:20" s="48" customFormat="1" ht="32.1" customHeight="1" x14ac:dyDescent="0.2">
      <c r="A25" s="141" t="s">
        <v>436</v>
      </c>
      <c r="B25" s="137" t="s">
        <v>445</v>
      </c>
      <c r="C25" s="139" t="s">
        <v>446</v>
      </c>
      <c r="D25" s="133">
        <v>170</v>
      </c>
      <c r="E25" s="138"/>
      <c r="F25" s="138"/>
      <c r="G25" s="138"/>
      <c r="H25" s="138"/>
      <c r="I25" s="140"/>
      <c r="J25" s="140">
        <v>97.4</v>
      </c>
      <c r="K25" s="138"/>
      <c r="L25" s="138"/>
      <c r="M25" s="138"/>
      <c r="N25" s="138"/>
      <c r="O25" s="138"/>
      <c r="P25" s="138"/>
      <c r="Q25" s="134">
        <f t="shared" si="0"/>
        <v>97.4</v>
      </c>
      <c r="R25" s="135" t="str">
        <f t="shared" si="1"/>
        <v>NO</v>
      </c>
      <c r="S25" s="136" t="str">
        <f t="shared" si="2"/>
        <v>Inviable Sanitariamente</v>
      </c>
      <c r="T25" s="45"/>
    </row>
    <row r="26" spans="1:20" s="48" customFormat="1" ht="32.1" customHeight="1" x14ac:dyDescent="0.2">
      <c r="A26" s="141" t="s">
        <v>436</v>
      </c>
      <c r="B26" s="137" t="s">
        <v>447</v>
      </c>
      <c r="C26" s="139" t="s">
        <v>448</v>
      </c>
      <c r="D26" s="133">
        <v>30</v>
      </c>
      <c r="E26" s="138"/>
      <c r="F26" s="138"/>
      <c r="G26" s="138"/>
      <c r="H26" s="138"/>
      <c r="I26" s="140">
        <v>97.6</v>
      </c>
      <c r="J26" s="140"/>
      <c r="K26" s="138"/>
      <c r="L26" s="138">
        <v>97.6</v>
      </c>
      <c r="M26" s="138"/>
      <c r="N26" s="138"/>
      <c r="O26" s="138"/>
      <c r="P26" s="138"/>
      <c r="Q26" s="134">
        <f t="shared" si="0"/>
        <v>97.6</v>
      </c>
      <c r="R26" s="135" t="str">
        <f t="shared" si="1"/>
        <v>NO</v>
      </c>
      <c r="S26" s="136" t="str">
        <f t="shared" si="2"/>
        <v>Inviable Sanitariamente</v>
      </c>
      <c r="T26" s="45"/>
    </row>
    <row r="27" spans="1:20" s="48" customFormat="1" ht="32.1" customHeight="1" x14ac:dyDescent="0.2">
      <c r="A27" s="141" t="s">
        <v>436</v>
      </c>
      <c r="B27" s="137" t="s">
        <v>449</v>
      </c>
      <c r="C27" s="139" t="s">
        <v>450</v>
      </c>
      <c r="D27" s="133">
        <v>435</v>
      </c>
      <c r="E27" s="138">
        <v>73.599999999999994</v>
      </c>
      <c r="F27" s="138"/>
      <c r="G27" s="138"/>
      <c r="H27" s="138"/>
      <c r="I27" s="140"/>
      <c r="J27" s="140"/>
      <c r="K27" s="138"/>
      <c r="L27" s="138">
        <v>64</v>
      </c>
      <c r="M27" s="138"/>
      <c r="N27" s="138"/>
      <c r="O27" s="138"/>
      <c r="P27" s="138"/>
      <c r="Q27" s="134">
        <f t="shared" si="0"/>
        <v>68.8</v>
      </c>
      <c r="R27" s="135" t="str">
        <f t="shared" si="1"/>
        <v>NO</v>
      </c>
      <c r="S27" s="136" t="str">
        <f t="shared" si="2"/>
        <v>Alto</v>
      </c>
      <c r="T27" s="45"/>
    </row>
    <row r="28" spans="1:20" s="48" customFormat="1" ht="32.1" customHeight="1" x14ac:dyDescent="0.2">
      <c r="A28" s="141" t="s">
        <v>436</v>
      </c>
      <c r="B28" s="137" t="s">
        <v>451</v>
      </c>
      <c r="C28" s="139" t="s">
        <v>452</v>
      </c>
      <c r="D28" s="133">
        <v>98</v>
      </c>
      <c r="E28" s="138">
        <v>96.4</v>
      </c>
      <c r="F28" s="138"/>
      <c r="G28" s="138"/>
      <c r="H28" s="138"/>
      <c r="I28" s="140"/>
      <c r="J28" s="140"/>
      <c r="K28" s="138"/>
      <c r="L28" s="138"/>
      <c r="M28" s="138">
        <v>97.6</v>
      </c>
      <c r="N28" s="138"/>
      <c r="O28" s="138"/>
      <c r="P28" s="138"/>
      <c r="Q28" s="134">
        <f t="shared" si="0"/>
        <v>97</v>
      </c>
      <c r="R28" s="135" t="str">
        <f t="shared" si="1"/>
        <v>NO</v>
      </c>
      <c r="S28" s="136" t="str">
        <f t="shared" si="2"/>
        <v>Inviable Sanitariamente</v>
      </c>
      <c r="T28" s="45"/>
    </row>
    <row r="29" spans="1:20" s="48" customFormat="1" ht="32.1" customHeight="1" x14ac:dyDescent="0.2">
      <c r="A29" s="141" t="s">
        <v>436</v>
      </c>
      <c r="B29" s="137" t="s">
        <v>453</v>
      </c>
      <c r="C29" s="139" t="s">
        <v>454</v>
      </c>
      <c r="D29" s="133">
        <v>55</v>
      </c>
      <c r="E29" s="138"/>
      <c r="F29" s="138"/>
      <c r="G29" s="138"/>
      <c r="H29" s="138"/>
      <c r="I29" s="140"/>
      <c r="J29" s="140"/>
      <c r="K29" s="138"/>
      <c r="L29" s="138">
        <v>97.4</v>
      </c>
      <c r="M29" s="138"/>
      <c r="N29" s="138"/>
      <c r="O29" s="138"/>
      <c r="P29" s="138"/>
      <c r="Q29" s="134">
        <f t="shared" si="0"/>
        <v>97.4</v>
      </c>
      <c r="R29" s="135" t="str">
        <f t="shared" si="1"/>
        <v>NO</v>
      </c>
      <c r="S29" s="136" t="str">
        <f t="shared" si="2"/>
        <v>Inviable Sanitariamente</v>
      </c>
      <c r="T29" s="45"/>
    </row>
    <row r="30" spans="1:20" s="48" customFormat="1" ht="32.1" customHeight="1" x14ac:dyDescent="0.2">
      <c r="A30" s="141" t="s">
        <v>436</v>
      </c>
      <c r="B30" s="137" t="s">
        <v>455</v>
      </c>
      <c r="C30" s="139" t="s">
        <v>456</v>
      </c>
      <c r="D30" s="133">
        <v>60</v>
      </c>
      <c r="E30" s="138"/>
      <c r="F30" s="138"/>
      <c r="G30" s="138"/>
      <c r="H30" s="138"/>
      <c r="I30" s="140"/>
      <c r="J30" s="140"/>
      <c r="K30" s="138"/>
      <c r="L30" s="138"/>
      <c r="M30" s="138"/>
      <c r="N30" s="138"/>
      <c r="O30" s="138"/>
      <c r="P30" s="138">
        <v>97.6</v>
      </c>
      <c r="Q30" s="134">
        <f t="shared" si="0"/>
        <v>97.6</v>
      </c>
      <c r="R30" s="135" t="str">
        <f t="shared" si="1"/>
        <v>NO</v>
      </c>
      <c r="S30" s="136" t="str">
        <f t="shared" si="2"/>
        <v>Inviable Sanitariamente</v>
      </c>
      <c r="T30" s="45"/>
    </row>
    <row r="31" spans="1:20" s="48" customFormat="1" ht="32.1" customHeight="1" x14ac:dyDescent="0.2">
      <c r="A31" s="141" t="s">
        <v>436</v>
      </c>
      <c r="B31" s="137" t="s">
        <v>457</v>
      </c>
      <c r="C31" s="139" t="s">
        <v>458</v>
      </c>
      <c r="D31" s="133">
        <v>110</v>
      </c>
      <c r="E31" s="138"/>
      <c r="F31" s="138"/>
      <c r="G31" s="138"/>
      <c r="H31" s="138"/>
      <c r="I31" s="140"/>
      <c r="J31" s="140"/>
      <c r="K31" s="138"/>
      <c r="L31" s="138"/>
      <c r="M31" s="138"/>
      <c r="N31" s="138"/>
      <c r="O31" s="138"/>
      <c r="P31" s="138">
        <v>100</v>
      </c>
      <c r="Q31" s="134">
        <f t="shared" si="0"/>
        <v>100</v>
      </c>
      <c r="R31" s="135" t="str">
        <f t="shared" si="1"/>
        <v>NO</v>
      </c>
      <c r="S31" s="136" t="str">
        <f t="shared" si="2"/>
        <v>Inviable Sanitariamente</v>
      </c>
      <c r="T31" s="45"/>
    </row>
    <row r="32" spans="1:20" s="48" customFormat="1" ht="32.1" customHeight="1" x14ac:dyDescent="0.2">
      <c r="A32" s="141" t="s">
        <v>436</v>
      </c>
      <c r="B32" s="137" t="s">
        <v>459</v>
      </c>
      <c r="C32" s="139" t="s">
        <v>460</v>
      </c>
      <c r="D32" s="133">
        <v>40</v>
      </c>
      <c r="E32" s="138"/>
      <c r="F32" s="138"/>
      <c r="G32" s="138"/>
      <c r="H32" s="138"/>
      <c r="I32" s="140"/>
      <c r="J32" s="140"/>
      <c r="K32" s="138"/>
      <c r="L32" s="138">
        <v>97.4</v>
      </c>
      <c r="M32" s="138"/>
      <c r="N32" s="138"/>
      <c r="O32" s="138"/>
      <c r="P32" s="138"/>
      <c r="Q32" s="134">
        <f t="shared" si="0"/>
        <v>97.4</v>
      </c>
      <c r="R32" s="135" t="str">
        <f t="shared" si="1"/>
        <v>NO</v>
      </c>
      <c r="S32" s="136" t="str">
        <f t="shared" si="2"/>
        <v>Inviable Sanitariamente</v>
      </c>
      <c r="T32" s="45"/>
    </row>
    <row r="33" spans="1:20" s="48" customFormat="1" ht="32.1" customHeight="1" x14ac:dyDescent="0.2">
      <c r="A33" s="141" t="s">
        <v>461</v>
      </c>
      <c r="B33" s="137" t="s">
        <v>462</v>
      </c>
      <c r="C33" s="139" t="s">
        <v>463</v>
      </c>
      <c r="D33" s="133">
        <v>70</v>
      </c>
      <c r="E33" s="138"/>
      <c r="F33" s="138"/>
      <c r="G33" s="138">
        <v>0</v>
      </c>
      <c r="H33" s="138"/>
      <c r="I33" s="140"/>
      <c r="J33" s="140"/>
      <c r="K33" s="138"/>
      <c r="L33" s="138"/>
      <c r="M33" s="138">
        <v>0</v>
      </c>
      <c r="N33" s="138"/>
      <c r="O33" s="138"/>
      <c r="P33" s="138"/>
      <c r="Q33" s="134">
        <f t="shared" si="0"/>
        <v>0</v>
      </c>
      <c r="R33" s="135" t="str">
        <f t="shared" si="1"/>
        <v>SI</v>
      </c>
      <c r="S33" s="136" t="str">
        <f t="shared" si="2"/>
        <v>Sin Riesgo</v>
      </c>
      <c r="T33" s="45"/>
    </row>
    <row r="34" spans="1:20" s="48" customFormat="1" ht="32.1" customHeight="1" x14ac:dyDescent="0.2">
      <c r="A34" s="141" t="s">
        <v>461</v>
      </c>
      <c r="B34" s="137" t="s">
        <v>464</v>
      </c>
      <c r="C34" s="139" t="s">
        <v>465</v>
      </c>
      <c r="D34" s="133">
        <v>300</v>
      </c>
      <c r="E34" s="138"/>
      <c r="F34" s="138">
        <v>70.8</v>
      </c>
      <c r="G34" s="138"/>
      <c r="H34" s="138"/>
      <c r="I34" s="140"/>
      <c r="J34" s="140"/>
      <c r="K34" s="138"/>
      <c r="L34" s="138">
        <v>24</v>
      </c>
      <c r="M34" s="138"/>
      <c r="N34" s="138"/>
      <c r="O34" s="138"/>
      <c r="P34" s="138"/>
      <c r="Q34" s="134">
        <f t="shared" si="0"/>
        <v>47.4</v>
      </c>
      <c r="R34" s="135" t="str">
        <f t="shared" si="1"/>
        <v>NO</v>
      </c>
      <c r="S34" s="136" t="str">
        <f t="shared" si="2"/>
        <v>Alto</v>
      </c>
      <c r="T34" s="45"/>
    </row>
    <row r="35" spans="1:20" s="48" customFormat="1" ht="32.1" customHeight="1" x14ac:dyDescent="0.2">
      <c r="A35" s="141" t="s">
        <v>461</v>
      </c>
      <c r="B35" s="137" t="s">
        <v>466</v>
      </c>
      <c r="C35" s="139" t="s">
        <v>467</v>
      </c>
      <c r="D35" s="133">
        <v>95</v>
      </c>
      <c r="E35" s="138"/>
      <c r="F35" s="138"/>
      <c r="G35" s="138">
        <v>96.8</v>
      </c>
      <c r="H35" s="138"/>
      <c r="I35" s="140"/>
      <c r="J35" s="140"/>
      <c r="K35" s="138"/>
      <c r="L35" s="138"/>
      <c r="M35" s="138"/>
      <c r="N35" s="138"/>
      <c r="O35" s="138"/>
      <c r="P35" s="138"/>
      <c r="Q35" s="134">
        <f t="shared" si="0"/>
        <v>96.8</v>
      </c>
      <c r="R35" s="135" t="str">
        <f t="shared" si="1"/>
        <v>NO</v>
      </c>
      <c r="S35" s="136" t="str">
        <f t="shared" si="2"/>
        <v>Inviable Sanitariamente</v>
      </c>
      <c r="T35" s="45"/>
    </row>
    <row r="36" spans="1:20" s="48" customFormat="1" ht="32.1" customHeight="1" x14ac:dyDescent="0.2">
      <c r="A36" s="141" t="s">
        <v>461</v>
      </c>
      <c r="B36" s="137" t="s">
        <v>468</v>
      </c>
      <c r="C36" s="139" t="s">
        <v>469</v>
      </c>
      <c r="D36" s="133">
        <v>480</v>
      </c>
      <c r="E36" s="138"/>
      <c r="F36" s="138"/>
      <c r="G36" s="138"/>
      <c r="H36" s="138">
        <v>31.6</v>
      </c>
      <c r="I36" s="140"/>
      <c r="J36" s="140"/>
      <c r="K36" s="138"/>
      <c r="L36" s="138"/>
      <c r="M36" s="138"/>
      <c r="N36" s="138">
        <v>57.6</v>
      </c>
      <c r="O36" s="138"/>
      <c r="P36" s="138"/>
      <c r="Q36" s="134">
        <f t="shared" si="0"/>
        <v>44.6</v>
      </c>
      <c r="R36" s="135" t="str">
        <f t="shared" si="1"/>
        <v>NO</v>
      </c>
      <c r="S36" s="136" t="str">
        <f t="shared" si="2"/>
        <v>Alto</v>
      </c>
      <c r="T36" s="45"/>
    </row>
    <row r="37" spans="1:20" s="48" customFormat="1" ht="32.1" customHeight="1" x14ac:dyDescent="0.2">
      <c r="A37" s="141" t="s">
        <v>461</v>
      </c>
      <c r="B37" s="137" t="s">
        <v>470</v>
      </c>
      <c r="C37" s="139" t="s">
        <v>471</v>
      </c>
      <c r="D37" s="133">
        <v>170</v>
      </c>
      <c r="E37" s="138">
        <v>100</v>
      </c>
      <c r="F37" s="138"/>
      <c r="G37" s="138"/>
      <c r="H37" s="138"/>
      <c r="I37" s="140"/>
      <c r="J37" s="140"/>
      <c r="K37" s="138">
        <v>96.8</v>
      </c>
      <c r="L37" s="138"/>
      <c r="M37" s="138"/>
      <c r="N37" s="138"/>
      <c r="O37" s="138"/>
      <c r="P37" s="138"/>
      <c r="Q37" s="134">
        <f t="shared" si="0"/>
        <v>98.4</v>
      </c>
      <c r="R37" s="135" t="str">
        <f t="shared" si="1"/>
        <v>NO</v>
      </c>
      <c r="S37" s="136" t="str">
        <f t="shared" si="2"/>
        <v>Inviable Sanitariamente</v>
      </c>
      <c r="T37" s="45"/>
    </row>
    <row r="38" spans="1:20" s="48" customFormat="1" ht="32.1" customHeight="1" x14ac:dyDescent="0.2">
      <c r="A38" s="141" t="s">
        <v>461</v>
      </c>
      <c r="B38" s="137" t="s">
        <v>472</v>
      </c>
      <c r="C38" s="139" t="s">
        <v>473</v>
      </c>
      <c r="D38" s="133">
        <v>110</v>
      </c>
      <c r="E38" s="138"/>
      <c r="F38" s="138"/>
      <c r="G38" s="138"/>
      <c r="H38" s="138">
        <v>44.2</v>
      </c>
      <c r="I38" s="140"/>
      <c r="J38" s="140"/>
      <c r="K38" s="138"/>
      <c r="L38" s="138"/>
      <c r="M38" s="138"/>
      <c r="N38" s="138">
        <v>48</v>
      </c>
      <c r="O38" s="138"/>
      <c r="P38" s="138"/>
      <c r="Q38" s="134">
        <f t="shared" si="0"/>
        <v>46.1</v>
      </c>
      <c r="R38" s="135" t="str">
        <f t="shared" si="1"/>
        <v>NO</v>
      </c>
      <c r="S38" s="136" t="str">
        <f t="shared" si="2"/>
        <v>Alto</v>
      </c>
      <c r="T38" s="45"/>
    </row>
    <row r="39" spans="1:20" s="48" customFormat="1" ht="32.1" customHeight="1" x14ac:dyDescent="0.2">
      <c r="A39" s="141" t="s">
        <v>461</v>
      </c>
      <c r="B39" s="137" t="s">
        <v>474</v>
      </c>
      <c r="C39" s="139" t="s">
        <v>475</v>
      </c>
      <c r="D39" s="133">
        <v>210</v>
      </c>
      <c r="E39" s="138"/>
      <c r="F39" s="138"/>
      <c r="G39" s="138"/>
      <c r="H39" s="138"/>
      <c r="I39" s="140">
        <v>92.5</v>
      </c>
      <c r="J39" s="140"/>
      <c r="K39" s="138"/>
      <c r="L39" s="138"/>
      <c r="M39" s="138"/>
      <c r="N39" s="138"/>
      <c r="O39" s="138">
        <v>97.6</v>
      </c>
      <c r="P39" s="138"/>
      <c r="Q39" s="134">
        <f t="shared" si="0"/>
        <v>95.05</v>
      </c>
      <c r="R39" s="135" t="str">
        <f t="shared" si="1"/>
        <v>NO</v>
      </c>
      <c r="S39" s="136" t="str">
        <f t="shared" si="2"/>
        <v>Inviable Sanitariamente</v>
      </c>
      <c r="T39" s="45"/>
    </row>
    <row r="40" spans="1:20" s="48" customFormat="1" ht="32.1" customHeight="1" x14ac:dyDescent="0.2">
      <c r="A40" s="141" t="s">
        <v>461</v>
      </c>
      <c r="B40" s="137" t="s">
        <v>476</v>
      </c>
      <c r="C40" s="139" t="s">
        <v>477</v>
      </c>
      <c r="D40" s="133">
        <v>120</v>
      </c>
      <c r="E40" s="138"/>
      <c r="F40" s="138"/>
      <c r="G40" s="138"/>
      <c r="H40" s="138">
        <v>31.6</v>
      </c>
      <c r="I40" s="140"/>
      <c r="J40" s="140"/>
      <c r="K40" s="138"/>
      <c r="L40" s="138"/>
      <c r="M40" s="138"/>
      <c r="N40" s="138">
        <v>57.6</v>
      </c>
      <c r="O40" s="138"/>
      <c r="P40" s="138"/>
      <c r="Q40" s="134">
        <f t="shared" si="0"/>
        <v>44.6</v>
      </c>
      <c r="R40" s="135" t="str">
        <f t="shared" si="1"/>
        <v>NO</v>
      </c>
      <c r="S40" s="136" t="str">
        <f t="shared" si="2"/>
        <v>Alto</v>
      </c>
      <c r="T40" s="45"/>
    </row>
    <row r="41" spans="1:20" s="48" customFormat="1" ht="32.1" customHeight="1" x14ac:dyDescent="0.2">
      <c r="A41" s="141" t="s">
        <v>461</v>
      </c>
      <c r="B41" s="137" t="s">
        <v>478</v>
      </c>
      <c r="C41" s="139" t="s">
        <v>479</v>
      </c>
      <c r="D41" s="133">
        <v>172</v>
      </c>
      <c r="E41" s="138">
        <v>0</v>
      </c>
      <c r="F41" s="138"/>
      <c r="G41" s="138"/>
      <c r="H41" s="138"/>
      <c r="I41" s="140"/>
      <c r="J41" s="140"/>
      <c r="K41" s="138">
        <v>0</v>
      </c>
      <c r="L41" s="138"/>
      <c r="M41" s="138"/>
      <c r="N41" s="138"/>
      <c r="O41" s="138"/>
      <c r="P41" s="138"/>
      <c r="Q41" s="134">
        <f t="shared" si="0"/>
        <v>0</v>
      </c>
      <c r="R41" s="135" t="str">
        <f t="shared" si="1"/>
        <v>SI</v>
      </c>
      <c r="S41" s="136" t="str">
        <f t="shared" si="2"/>
        <v>Sin Riesgo</v>
      </c>
      <c r="T41" s="45"/>
    </row>
    <row r="42" spans="1:20" s="48" customFormat="1" ht="32.1" customHeight="1" x14ac:dyDescent="0.2">
      <c r="A42" s="141" t="s">
        <v>461</v>
      </c>
      <c r="B42" s="137" t="s">
        <v>480</v>
      </c>
      <c r="C42" s="139" t="s">
        <v>481</v>
      </c>
      <c r="D42" s="133">
        <v>56</v>
      </c>
      <c r="E42" s="138"/>
      <c r="F42" s="138">
        <v>97.3</v>
      </c>
      <c r="G42" s="138"/>
      <c r="H42" s="138"/>
      <c r="I42" s="140"/>
      <c r="J42" s="140"/>
      <c r="K42" s="138"/>
      <c r="L42" s="138">
        <v>62.9</v>
      </c>
      <c r="M42" s="138"/>
      <c r="N42" s="138"/>
      <c r="O42" s="138"/>
      <c r="P42" s="138"/>
      <c r="Q42" s="134">
        <f t="shared" si="0"/>
        <v>80.099999999999994</v>
      </c>
      <c r="R42" s="135" t="str">
        <f t="shared" si="1"/>
        <v>NO</v>
      </c>
      <c r="S42" s="136" t="str">
        <f t="shared" si="2"/>
        <v>Inviable Sanitariamente</v>
      </c>
      <c r="T42" s="45"/>
    </row>
    <row r="43" spans="1:20" s="48" customFormat="1" ht="32.1" customHeight="1" x14ac:dyDescent="0.2">
      <c r="A43" s="141" t="s">
        <v>461</v>
      </c>
      <c r="B43" s="137" t="s">
        <v>482</v>
      </c>
      <c r="C43" s="139" t="s">
        <v>483</v>
      </c>
      <c r="D43" s="133">
        <v>42</v>
      </c>
      <c r="E43" s="138"/>
      <c r="F43" s="138">
        <v>97.3</v>
      </c>
      <c r="G43" s="138"/>
      <c r="H43" s="138"/>
      <c r="I43" s="140"/>
      <c r="J43" s="140"/>
      <c r="K43" s="138"/>
      <c r="L43" s="138">
        <v>60.9</v>
      </c>
      <c r="M43" s="138"/>
      <c r="N43" s="138"/>
      <c r="O43" s="138"/>
      <c r="P43" s="138"/>
      <c r="Q43" s="134">
        <f t="shared" si="0"/>
        <v>79.099999999999994</v>
      </c>
      <c r="R43" s="135" t="str">
        <f t="shared" si="1"/>
        <v>NO</v>
      </c>
      <c r="S43" s="136" t="str">
        <f t="shared" si="2"/>
        <v>Alto</v>
      </c>
      <c r="T43" s="45"/>
    </row>
    <row r="44" spans="1:20" s="48" customFormat="1" ht="32.1" customHeight="1" x14ac:dyDescent="0.2">
      <c r="A44" s="141" t="s">
        <v>461</v>
      </c>
      <c r="B44" s="137" t="s">
        <v>484</v>
      </c>
      <c r="C44" s="139" t="s">
        <v>485</v>
      </c>
      <c r="D44" s="133">
        <v>180</v>
      </c>
      <c r="E44" s="138"/>
      <c r="F44" s="138"/>
      <c r="G44" s="138"/>
      <c r="H44" s="138"/>
      <c r="I44" s="140">
        <v>31.6</v>
      </c>
      <c r="J44" s="140"/>
      <c r="K44" s="138"/>
      <c r="L44" s="138"/>
      <c r="M44" s="138"/>
      <c r="N44" s="138"/>
      <c r="O44" s="138">
        <v>24</v>
      </c>
      <c r="P44" s="138"/>
      <c r="Q44" s="134">
        <f t="shared" si="0"/>
        <v>27.8</v>
      </c>
      <c r="R44" s="135" t="str">
        <f t="shared" si="1"/>
        <v>NO</v>
      </c>
      <c r="S44" s="136" t="str">
        <f t="shared" si="2"/>
        <v>Medio</v>
      </c>
      <c r="T44" s="45"/>
    </row>
    <row r="45" spans="1:20" s="48" customFormat="1" ht="32.1" customHeight="1" x14ac:dyDescent="0.2">
      <c r="A45" s="141" t="s">
        <v>461</v>
      </c>
      <c r="B45" s="137" t="s">
        <v>486</v>
      </c>
      <c r="C45" s="139" t="s">
        <v>487</v>
      </c>
      <c r="D45" s="133">
        <v>226</v>
      </c>
      <c r="E45" s="138"/>
      <c r="F45" s="138"/>
      <c r="G45" s="138"/>
      <c r="H45" s="138">
        <v>100</v>
      </c>
      <c r="I45" s="140"/>
      <c r="J45" s="140"/>
      <c r="K45" s="138"/>
      <c r="L45" s="138"/>
      <c r="M45" s="138"/>
      <c r="N45" s="138"/>
      <c r="O45" s="138"/>
      <c r="P45" s="138"/>
      <c r="Q45" s="134">
        <f t="shared" si="0"/>
        <v>100</v>
      </c>
      <c r="R45" s="135" t="str">
        <f t="shared" si="1"/>
        <v>NO</v>
      </c>
      <c r="S45" s="136" t="str">
        <f t="shared" si="2"/>
        <v>Inviable Sanitariamente</v>
      </c>
      <c r="T45" s="45"/>
    </row>
    <row r="46" spans="1:20" s="48" customFormat="1" ht="32.1" customHeight="1" x14ac:dyDescent="0.2">
      <c r="A46" s="141" t="s">
        <v>461</v>
      </c>
      <c r="B46" s="137" t="s">
        <v>488</v>
      </c>
      <c r="C46" s="139" t="s">
        <v>489</v>
      </c>
      <c r="D46" s="133">
        <v>170</v>
      </c>
      <c r="E46" s="138"/>
      <c r="F46" s="138"/>
      <c r="G46" s="138">
        <v>84.2</v>
      </c>
      <c r="H46" s="138"/>
      <c r="I46" s="140"/>
      <c r="J46" s="140"/>
      <c r="K46" s="138"/>
      <c r="L46" s="138"/>
      <c r="M46" s="138">
        <v>57.6</v>
      </c>
      <c r="N46" s="138"/>
      <c r="O46" s="138"/>
      <c r="P46" s="138"/>
      <c r="Q46" s="134">
        <f t="shared" si="0"/>
        <v>70.900000000000006</v>
      </c>
      <c r="R46" s="135" t="str">
        <f t="shared" si="1"/>
        <v>NO</v>
      </c>
      <c r="S46" s="136" t="str">
        <f t="shared" si="2"/>
        <v>Alto</v>
      </c>
      <c r="T46" s="45"/>
    </row>
    <row r="47" spans="1:20" s="48" customFormat="1" ht="32.1" customHeight="1" x14ac:dyDescent="0.2">
      <c r="A47" s="141" t="s">
        <v>461</v>
      </c>
      <c r="B47" s="137" t="s">
        <v>490</v>
      </c>
      <c r="C47" s="139" t="s">
        <v>491</v>
      </c>
      <c r="D47" s="133">
        <v>170</v>
      </c>
      <c r="E47" s="138">
        <v>100</v>
      </c>
      <c r="F47" s="138"/>
      <c r="G47" s="138"/>
      <c r="H47" s="138"/>
      <c r="I47" s="140"/>
      <c r="J47" s="140"/>
      <c r="K47" s="138">
        <v>96.8</v>
      </c>
      <c r="L47" s="138"/>
      <c r="M47" s="138"/>
      <c r="N47" s="138"/>
      <c r="O47" s="138"/>
      <c r="P47" s="138"/>
      <c r="Q47" s="134">
        <f t="shared" si="0"/>
        <v>98.4</v>
      </c>
      <c r="R47" s="135" t="str">
        <f t="shared" si="1"/>
        <v>NO</v>
      </c>
      <c r="S47" s="136" t="str">
        <f t="shared" si="2"/>
        <v>Inviable Sanitariamente</v>
      </c>
      <c r="T47" s="45"/>
    </row>
    <row r="48" spans="1:20" s="48" customFormat="1" ht="32.1" customHeight="1" x14ac:dyDescent="0.2">
      <c r="A48" s="141" t="s">
        <v>492</v>
      </c>
      <c r="B48" s="137" t="s">
        <v>493</v>
      </c>
      <c r="C48" s="139" t="s">
        <v>494</v>
      </c>
      <c r="D48" s="133">
        <v>145</v>
      </c>
      <c r="E48" s="138">
        <v>44.2</v>
      </c>
      <c r="F48" s="138"/>
      <c r="G48" s="138"/>
      <c r="H48" s="138"/>
      <c r="I48" s="140"/>
      <c r="J48" s="140"/>
      <c r="K48" s="138"/>
      <c r="L48" s="138"/>
      <c r="M48" s="138">
        <v>36.1</v>
      </c>
      <c r="N48" s="138"/>
      <c r="O48" s="138"/>
      <c r="P48" s="138"/>
      <c r="Q48" s="134">
        <f t="shared" si="0"/>
        <v>40.150000000000006</v>
      </c>
      <c r="R48" s="135" t="str">
        <f t="shared" si="1"/>
        <v>NO</v>
      </c>
      <c r="S48" s="136" t="str">
        <f t="shared" si="2"/>
        <v>Alto</v>
      </c>
      <c r="T48" s="45"/>
    </row>
    <row r="49" spans="1:20" s="48" customFormat="1" ht="32.1" customHeight="1" x14ac:dyDescent="0.2">
      <c r="A49" s="141" t="s">
        <v>492</v>
      </c>
      <c r="B49" s="137" t="s">
        <v>495</v>
      </c>
      <c r="C49" s="139" t="s">
        <v>496</v>
      </c>
      <c r="D49" s="133">
        <v>160</v>
      </c>
      <c r="E49" s="138">
        <v>44.2</v>
      </c>
      <c r="F49" s="138"/>
      <c r="G49" s="138"/>
      <c r="H49" s="138"/>
      <c r="I49" s="140"/>
      <c r="J49" s="140"/>
      <c r="K49" s="138"/>
      <c r="L49" s="138"/>
      <c r="M49" s="138">
        <v>44.2</v>
      </c>
      <c r="N49" s="138"/>
      <c r="O49" s="138"/>
      <c r="P49" s="138"/>
      <c r="Q49" s="134">
        <f t="shared" si="0"/>
        <v>44.2</v>
      </c>
      <c r="R49" s="135" t="str">
        <f t="shared" si="1"/>
        <v>NO</v>
      </c>
      <c r="S49" s="136" t="str">
        <f t="shared" si="2"/>
        <v>Alto</v>
      </c>
      <c r="T49" s="45"/>
    </row>
    <row r="50" spans="1:20" s="48" customFormat="1" ht="32.1" customHeight="1" x14ac:dyDescent="0.2">
      <c r="A50" s="141" t="s">
        <v>492</v>
      </c>
      <c r="B50" s="137" t="s">
        <v>497</v>
      </c>
      <c r="C50" s="139" t="s">
        <v>498</v>
      </c>
      <c r="D50" s="133">
        <v>35</v>
      </c>
      <c r="E50" s="138">
        <v>44.2</v>
      </c>
      <c r="F50" s="138"/>
      <c r="G50" s="138"/>
      <c r="H50" s="138"/>
      <c r="I50" s="140"/>
      <c r="J50" s="140"/>
      <c r="K50" s="138"/>
      <c r="L50" s="138"/>
      <c r="M50" s="138">
        <v>44.2</v>
      </c>
      <c r="N50" s="138"/>
      <c r="O50" s="138"/>
      <c r="P50" s="138"/>
      <c r="Q50" s="134">
        <f t="shared" si="0"/>
        <v>44.2</v>
      </c>
      <c r="R50" s="135" t="str">
        <f t="shared" si="1"/>
        <v>NO</v>
      </c>
      <c r="S50" s="136" t="str">
        <f t="shared" si="2"/>
        <v>Alto</v>
      </c>
      <c r="T50" s="45"/>
    </row>
    <row r="51" spans="1:20" s="48" customFormat="1" ht="32.1" customHeight="1" x14ac:dyDescent="0.2">
      <c r="A51" s="141" t="s">
        <v>492</v>
      </c>
      <c r="B51" s="137" t="s">
        <v>499</v>
      </c>
      <c r="C51" s="139" t="s">
        <v>500</v>
      </c>
      <c r="D51" s="133">
        <v>19</v>
      </c>
      <c r="E51" s="138">
        <v>44.2</v>
      </c>
      <c r="F51" s="138"/>
      <c r="G51" s="138"/>
      <c r="H51" s="138"/>
      <c r="I51" s="140"/>
      <c r="J51" s="140"/>
      <c r="K51" s="138"/>
      <c r="L51" s="138"/>
      <c r="M51" s="138">
        <v>44.2</v>
      </c>
      <c r="N51" s="138"/>
      <c r="O51" s="138"/>
      <c r="P51" s="138"/>
      <c r="Q51" s="134">
        <f t="shared" si="0"/>
        <v>44.2</v>
      </c>
      <c r="R51" s="135" t="str">
        <f t="shared" si="1"/>
        <v>NO</v>
      </c>
      <c r="S51" s="136" t="str">
        <f t="shared" si="2"/>
        <v>Alto</v>
      </c>
      <c r="T51" s="45"/>
    </row>
    <row r="52" spans="1:20" s="48" customFormat="1" ht="32.1" customHeight="1" x14ac:dyDescent="0.2">
      <c r="A52" s="141" t="s">
        <v>501</v>
      </c>
      <c r="B52" s="137" t="s">
        <v>502</v>
      </c>
      <c r="C52" s="139"/>
      <c r="D52" s="133"/>
      <c r="E52" s="138"/>
      <c r="F52" s="138"/>
      <c r="G52" s="138"/>
      <c r="H52" s="138"/>
      <c r="I52" s="140"/>
      <c r="J52" s="140"/>
      <c r="K52" s="138"/>
      <c r="L52" s="138"/>
      <c r="M52" s="138"/>
      <c r="N52" s="138"/>
      <c r="O52" s="138"/>
      <c r="P52" s="138"/>
      <c r="Q52" s="134"/>
      <c r="R52" s="135"/>
      <c r="S52" s="136"/>
      <c r="T52" s="45"/>
    </row>
    <row r="53" spans="1:20" s="48" customFormat="1" ht="32.1" customHeight="1" x14ac:dyDescent="0.2">
      <c r="A53" s="141" t="s">
        <v>503</v>
      </c>
      <c r="B53" s="137" t="s">
        <v>504</v>
      </c>
      <c r="C53" s="139" t="s">
        <v>505</v>
      </c>
      <c r="D53" s="133">
        <v>63</v>
      </c>
      <c r="E53" s="138"/>
      <c r="F53" s="138"/>
      <c r="G53" s="138"/>
      <c r="H53" s="138"/>
      <c r="I53" s="140"/>
      <c r="J53" s="140"/>
      <c r="K53" s="138">
        <v>37</v>
      </c>
      <c r="L53" s="138"/>
      <c r="M53" s="138"/>
      <c r="N53" s="138"/>
      <c r="O53" s="138"/>
      <c r="P53" s="138"/>
      <c r="Q53" s="134">
        <f t="shared" si="0"/>
        <v>37</v>
      </c>
      <c r="R53" s="135" t="str">
        <f t="shared" ref="R53:R58" si="3">IF(Q53&lt;5,"SI","NO")</f>
        <v>NO</v>
      </c>
      <c r="S53" s="136" t="str">
        <f t="shared" si="2"/>
        <v>Alto</v>
      </c>
      <c r="T53" s="45"/>
    </row>
    <row r="54" spans="1:20" s="48" customFormat="1" ht="32.1" customHeight="1" x14ac:dyDescent="0.2">
      <c r="A54" s="141" t="s">
        <v>503</v>
      </c>
      <c r="B54" s="137" t="s">
        <v>506</v>
      </c>
      <c r="C54" s="139" t="s">
        <v>507</v>
      </c>
      <c r="D54" s="133">
        <v>10</v>
      </c>
      <c r="E54" s="138"/>
      <c r="F54" s="138">
        <v>63</v>
      </c>
      <c r="G54" s="138"/>
      <c r="H54" s="138"/>
      <c r="I54" s="140"/>
      <c r="J54" s="140"/>
      <c r="K54" s="138"/>
      <c r="L54" s="138"/>
      <c r="M54" s="138"/>
      <c r="N54" s="138"/>
      <c r="O54" s="138"/>
      <c r="P54" s="138"/>
      <c r="Q54" s="134">
        <f t="shared" si="0"/>
        <v>63</v>
      </c>
      <c r="R54" s="135" t="str">
        <f t="shared" si="3"/>
        <v>NO</v>
      </c>
      <c r="S54" s="136" t="str">
        <f t="shared" si="2"/>
        <v>Alto</v>
      </c>
      <c r="T54" s="45"/>
    </row>
    <row r="55" spans="1:20" s="48" customFormat="1" ht="32.1" customHeight="1" x14ac:dyDescent="0.2">
      <c r="A55" s="141" t="s">
        <v>503</v>
      </c>
      <c r="B55" s="137" t="s">
        <v>508</v>
      </c>
      <c r="C55" s="139" t="s">
        <v>509</v>
      </c>
      <c r="D55" s="133">
        <v>600</v>
      </c>
      <c r="E55" s="138"/>
      <c r="F55" s="138">
        <v>63</v>
      </c>
      <c r="G55" s="138"/>
      <c r="H55" s="138">
        <v>63</v>
      </c>
      <c r="I55" s="140"/>
      <c r="J55" s="140">
        <v>63</v>
      </c>
      <c r="K55" s="138"/>
      <c r="L55" s="138">
        <v>63</v>
      </c>
      <c r="M55" s="138"/>
      <c r="N55" s="138">
        <v>63</v>
      </c>
      <c r="O55" s="138"/>
      <c r="P55" s="138">
        <v>63</v>
      </c>
      <c r="Q55" s="134">
        <f t="shared" si="0"/>
        <v>63</v>
      </c>
      <c r="R55" s="135" t="str">
        <f t="shared" si="3"/>
        <v>NO</v>
      </c>
      <c r="S55" s="136" t="str">
        <f t="shared" si="2"/>
        <v>Alto</v>
      </c>
      <c r="T55" s="45"/>
    </row>
    <row r="56" spans="1:20" s="48" customFormat="1" ht="32.1" customHeight="1" x14ac:dyDescent="0.2">
      <c r="A56" s="141" t="s">
        <v>503</v>
      </c>
      <c r="B56" s="137" t="s">
        <v>510</v>
      </c>
      <c r="C56" s="139" t="s">
        <v>511</v>
      </c>
      <c r="D56" s="133">
        <v>94</v>
      </c>
      <c r="E56" s="138"/>
      <c r="F56" s="138"/>
      <c r="G56" s="138"/>
      <c r="H56" s="138">
        <v>37</v>
      </c>
      <c r="I56" s="140"/>
      <c r="J56" s="140"/>
      <c r="K56" s="138"/>
      <c r="L56" s="138"/>
      <c r="M56" s="138"/>
      <c r="N56" s="138"/>
      <c r="O56" s="138"/>
      <c r="P56" s="138"/>
      <c r="Q56" s="134">
        <f t="shared" si="0"/>
        <v>37</v>
      </c>
      <c r="R56" s="135" t="str">
        <f t="shared" si="3"/>
        <v>NO</v>
      </c>
      <c r="S56" s="136" t="str">
        <f t="shared" si="2"/>
        <v>Alto</v>
      </c>
      <c r="T56" s="45"/>
    </row>
    <row r="57" spans="1:20" s="48" customFormat="1" ht="32.1" customHeight="1" x14ac:dyDescent="0.2">
      <c r="A57" s="141" t="s">
        <v>503</v>
      </c>
      <c r="B57" s="137" t="s">
        <v>512</v>
      </c>
      <c r="C57" s="139" t="s">
        <v>513</v>
      </c>
      <c r="D57" s="133">
        <v>90</v>
      </c>
      <c r="E57" s="138">
        <v>37</v>
      </c>
      <c r="F57" s="138"/>
      <c r="G57" s="138"/>
      <c r="H57" s="138"/>
      <c r="I57" s="140"/>
      <c r="J57" s="140"/>
      <c r="K57" s="138"/>
      <c r="L57" s="138"/>
      <c r="M57" s="138"/>
      <c r="N57" s="138"/>
      <c r="O57" s="138"/>
      <c r="P57" s="138"/>
      <c r="Q57" s="134">
        <f t="shared" si="0"/>
        <v>37</v>
      </c>
      <c r="R57" s="135" t="str">
        <f t="shared" si="3"/>
        <v>NO</v>
      </c>
      <c r="S57" s="136" t="str">
        <f t="shared" si="2"/>
        <v>Alto</v>
      </c>
      <c r="T57" s="45"/>
    </row>
    <row r="58" spans="1:20" s="48" customFormat="1" ht="32.1" customHeight="1" x14ac:dyDescent="0.2">
      <c r="A58" s="141" t="s">
        <v>503</v>
      </c>
      <c r="B58" s="137" t="s">
        <v>514</v>
      </c>
      <c r="C58" s="139" t="s">
        <v>515</v>
      </c>
      <c r="D58" s="133">
        <v>13</v>
      </c>
      <c r="E58" s="138"/>
      <c r="F58" s="138">
        <v>63</v>
      </c>
      <c r="G58" s="138"/>
      <c r="H58" s="138"/>
      <c r="I58" s="140"/>
      <c r="J58" s="140"/>
      <c r="K58" s="138"/>
      <c r="L58" s="138"/>
      <c r="M58" s="138"/>
      <c r="N58" s="138"/>
      <c r="O58" s="138"/>
      <c r="P58" s="138"/>
      <c r="Q58" s="134">
        <f t="shared" si="0"/>
        <v>63</v>
      </c>
      <c r="R58" s="135" t="str">
        <f t="shared" si="3"/>
        <v>NO</v>
      </c>
      <c r="S58" s="136" t="str">
        <f t="shared" si="2"/>
        <v>Alto</v>
      </c>
      <c r="T58" s="45"/>
    </row>
    <row r="59" spans="1:20" s="48" customFormat="1" ht="32.1" customHeight="1" x14ac:dyDescent="0.2">
      <c r="A59" s="141" t="s">
        <v>503</v>
      </c>
      <c r="B59" s="137" t="s">
        <v>516</v>
      </c>
      <c r="C59" s="139" t="s">
        <v>517</v>
      </c>
      <c r="D59" s="133">
        <v>40</v>
      </c>
      <c r="E59" s="138"/>
      <c r="F59" s="138">
        <v>37</v>
      </c>
      <c r="G59" s="138"/>
      <c r="H59" s="138"/>
      <c r="I59" s="140"/>
      <c r="J59" s="140"/>
      <c r="K59" s="138"/>
      <c r="L59" s="138"/>
      <c r="M59" s="138"/>
      <c r="N59" s="138"/>
      <c r="O59" s="138"/>
      <c r="P59" s="138"/>
      <c r="Q59" s="134">
        <f t="shared" si="0"/>
        <v>37</v>
      </c>
      <c r="R59" s="135" t="str">
        <f t="shared" ref="R59:R98" si="4">IF(Q59&lt;5,"SI","NO")</f>
        <v>NO</v>
      </c>
      <c r="S59" s="136" t="str">
        <f t="shared" ref="S59:S98" si="5">IF(Q59&lt;5,"Sin Riesgo",IF(Q59 &lt;=14,"Bajo",IF(Q59&lt;=35,"Medio",IF(Q59&lt;=80,"Alto","Inviable Sanitariamente"))))</f>
        <v>Alto</v>
      </c>
      <c r="T59" s="45"/>
    </row>
    <row r="60" spans="1:20" s="48" customFormat="1" ht="32.1" customHeight="1" x14ac:dyDescent="0.2">
      <c r="A60" s="141" t="s">
        <v>518</v>
      </c>
      <c r="B60" s="137" t="s">
        <v>519</v>
      </c>
      <c r="C60" s="139" t="s">
        <v>520</v>
      </c>
      <c r="D60" s="133">
        <v>400</v>
      </c>
      <c r="E60" s="138" t="s">
        <v>521</v>
      </c>
      <c r="F60" s="138" t="s">
        <v>521</v>
      </c>
      <c r="G60" s="138">
        <v>100</v>
      </c>
      <c r="H60" s="138" t="s">
        <v>521</v>
      </c>
      <c r="I60" s="140" t="s">
        <v>521</v>
      </c>
      <c r="J60" s="140" t="s">
        <v>521</v>
      </c>
      <c r="K60" s="138" t="s">
        <v>521</v>
      </c>
      <c r="L60" s="138" t="s">
        <v>521</v>
      </c>
      <c r="M60" s="138" t="s">
        <v>521</v>
      </c>
      <c r="N60" s="138">
        <v>100</v>
      </c>
      <c r="O60" s="138" t="s">
        <v>521</v>
      </c>
      <c r="P60" s="138" t="s">
        <v>521</v>
      </c>
      <c r="Q60" s="134">
        <f t="shared" si="0"/>
        <v>100</v>
      </c>
      <c r="R60" s="135" t="str">
        <f t="shared" si="4"/>
        <v>NO</v>
      </c>
      <c r="S60" s="136" t="str">
        <f t="shared" si="5"/>
        <v>Inviable Sanitariamente</v>
      </c>
      <c r="T60" s="45"/>
    </row>
    <row r="61" spans="1:20" s="48" customFormat="1" ht="32.1" customHeight="1" x14ac:dyDescent="0.2">
      <c r="A61" s="141" t="s">
        <v>518</v>
      </c>
      <c r="B61" s="137" t="s">
        <v>522</v>
      </c>
      <c r="C61" s="139" t="s">
        <v>523</v>
      </c>
      <c r="D61" s="133">
        <v>205</v>
      </c>
      <c r="E61" s="138" t="s">
        <v>521</v>
      </c>
      <c r="F61" s="138" t="s">
        <v>521</v>
      </c>
      <c r="G61" s="138">
        <v>97.6</v>
      </c>
      <c r="H61" s="138" t="s">
        <v>521</v>
      </c>
      <c r="I61" s="140" t="s">
        <v>521</v>
      </c>
      <c r="J61" s="140" t="s">
        <v>521</v>
      </c>
      <c r="K61" s="138" t="s">
        <v>521</v>
      </c>
      <c r="L61" s="138" t="s">
        <v>521</v>
      </c>
      <c r="M61" s="138" t="s">
        <v>521</v>
      </c>
      <c r="N61" s="138">
        <v>97.6</v>
      </c>
      <c r="O61" s="138" t="s">
        <v>521</v>
      </c>
      <c r="P61" s="138" t="s">
        <v>521</v>
      </c>
      <c r="Q61" s="134">
        <f t="shared" si="0"/>
        <v>97.6</v>
      </c>
      <c r="R61" s="135" t="str">
        <f t="shared" si="4"/>
        <v>NO</v>
      </c>
      <c r="S61" s="136" t="str">
        <f t="shared" si="5"/>
        <v>Inviable Sanitariamente</v>
      </c>
      <c r="T61" s="45"/>
    </row>
    <row r="62" spans="1:20" s="48" customFormat="1" ht="32.1" customHeight="1" x14ac:dyDescent="0.2">
      <c r="A62" s="141" t="s">
        <v>518</v>
      </c>
      <c r="B62" s="137" t="s">
        <v>524</v>
      </c>
      <c r="C62" s="139" t="s">
        <v>525</v>
      </c>
      <c r="D62" s="133">
        <v>15</v>
      </c>
      <c r="E62" s="138" t="s">
        <v>521</v>
      </c>
      <c r="F62" s="138" t="s">
        <v>521</v>
      </c>
      <c r="G62" s="138">
        <v>97.6</v>
      </c>
      <c r="H62" s="138" t="s">
        <v>521</v>
      </c>
      <c r="I62" s="140" t="s">
        <v>521</v>
      </c>
      <c r="J62" s="140" t="s">
        <v>521</v>
      </c>
      <c r="K62" s="138" t="s">
        <v>521</v>
      </c>
      <c r="L62" s="138"/>
      <c r="M62" s="138" t="s">
        <v>521</v>
      </c>
      <c r="N62" s="138">
        <v>97.6</v>
      </c>
      <c r="O62" s="138" t="s">
        <v>521</v>
      </c>
      <c r="P62" s="138" t="s">
        <v>521</v>
      </c>
      <c r="Q62" s="134">
        <f t="shared" si="0"/>
        <v>97.6</v>
      </c>
      <c r="R62" s="135" t="str">
        <f t="shared" si="4"/>
        <v>NO</v>
      </c>
      <c r="S62" s="136" t="str">
        <f t="shared" si="5"/>
        <v>Inviable Sanitariamente</v>
      </c>
      <c r="T62" s="45"/>
    </row>
    <row r="63" spans="1:20" s="48" customFormat="1" ht="32.1" customHeight="1" x14ac:dyDescent="0.2">
      <c r="A63" s="141" t="s">
        <v>518</v>
      </c>
      <c r="B63" s="137" t="s">
        <v>303</v>
      </c>
      <c r="C63" s="139" t="s">
        <v>526</v>
      </c>
      <c r="D63" s="133">
        <v>940</v>
      </c>
      <c r="E63" s="138" t="s">
        <v>521</v>
      </c>
      <c r="F63" s="138" t="s">
        <v>521</v>
      </c>
      <c r="G63" s="138" t="s">
        <v>521</v>
      </c>
      <c r="H63" s="138" t="s">
        <v>521</v>
      </c>
      <c r="I63" s="140" t="s">
        <v>521</v>
      </c>
      <c r="J63" s="140" t="s">
        <v>521</v>
      </c>
      <c r="K63" s="138" t="s">
        <v>521</v>
      </c>
      <c r="L63" s="138" t="s">
        <v>521</v>
      </c>
      <c r="M63" s="138" t="s">
        <v>521</v>
      </c>
      <c r="N63" s="138" t="s">
        <v>521</v>
      </c>
      <c r="O63" s="138">
        <v>90.3</v>
      </c>
      <c r="P63" s="138" t="s">
        <v>521</v>
      </c>
      <c r="Q63" s="134">
        <f t="shared" si="0"/>
        <v>90.3</v>
      </c>
      <c r="R63" s="135" t="str">
        <f t="shared" si="4"/>
        <v>NO</v>
      </c>
      <c r="S63" s="136" t="str">
        <f t="shared" si="5"/>
        <v>Inviable Sanitariamente</v>
      </c>
      <c r="T63" s="45"/>
    </row>
    <row r="64" spans="1:20" s="48" customFormat="1" ht="32.1" customHeight="1" x14ac:dyDescent="0.2">
      <c r="A64" s="141" t="s">
        <v>518</v>
      </c>
      <c r="B64" s="137" t="s">
        <v>527</v>
      </c>
      <c r="C64" s="139" t="s">
        <v>528</v>
      </c>
      <c r="D64" s="133">
        <v>135</v>
      </c>
      <c r="E64" s="138" t="s">
        <v>521</v>
      </c>
      <c r="F64" s="138" t="s">
        <v>521</v>
      </c>
      <c r="G64" s="138" t="s">
        <v>521</v>
      </c>
      <c r="H64" s="138" t="s">
        <v>521</v>
      </c>
      <c r="I64" s="140" t="s">
        <v>521</v>
      </c>
      <c r="J64" s="140" t="s">
        <v>521</v>
      </c>
      <c r="K64" s="138" t="s">
        <v>521</v>
      </c>
      <c r="L64" s="138" t="s">
        <v>521</v>
      </c>
      <c r="M64" s="138" t="s">
        <v>521</v>
      </c>
      <c r="N64" s="138" t="s">
        <v>521</v>
      </c>
      <c r="O64" s="138" t="s">
        <v>521</v>
      </c>
      <c r="P64" s="138">
        <v>98</v>
      </c>
      <c r="Q64" s="134">
        <f t="shared" si="0"/>
        <v>98</v>
      </c>
      <c r="R64" s="135" t="str">
        <f t="shared" si="4"/>
        <v>NO</v>
      </c>
      <c r="S64" s="136" t="str">
        <f t="shared" si="5"/>
        <v>Inviable Sanitariamente</v>
      </c>
      <c r="T64" s="45"/>
    </row>
    <row r="65" spans="1:20" s="48" customFormat="1" ht="32.1" customHeight="1" x14ac:dyDescent="0.2">
      <c r="A65" s="141" t="s">
        <v>518</v>
      </c>
      <c r="B65" s="137" t="s">
        <v>529</v>
      </c>
      <c r="C65" s="139" t="s">
        <v>530</v>
      </c>
      <c r="D65" s="133">
        <v>98</v>
      </c>
      <c r="E65" s="138" t="s">
        <v>521</v>
      </c>
      <c r="F65" s="138" t="s">
        <v>521</v>
      </c>
      <c r="G65" s="138" t="s">
        <v>521</v>
      </c>
      <c r="H65" s="138" t="s">
        <v>521</v>
      </c>
      <c r="I65" s="140" t="s">
        <v>521</v>
      </c>
      <c r="J65" s="140" t="s">
        <v>521</v>
      </c>
      <c r="K65" s="138" t="s">
        <v>521</v>
      </c>
      <c r="L65" s="138" t="s">
        <v>521</v>
      </c>
      <c r="M65" s="138" t="s">
        <v>521</v>
      </c>
      <c r="N65" s="138" t="s">
        <v>521</v>
      </c>
      <c r="O65" s="138">
        <v>98</v>
      </c>
      <c r="P65" s="138" t="s">
        <v>521</v>
      </c>
      <c r="Q65" s="134">
        <f t="shared" si="0"/>
        <v>98</v>
      </c>
      <c r="R65" s="135" t="str">
        <f t="shared" si="4"/>
        <v>NO</v>
      </c>
      <c r="S65" s="136" t="str">
        <f t="shared" si="5"/>
        <v>Inviable Sanitariamente</v>
      </c>
      <c r="T65" s="45"/>
    </row>
    <row r="66" spans="1:20" s="48" customFormat="1" ht="32.1" customHeight="1" x14ac:dyDescent="0.2">
      <c r="A66" s="141" t="s">
        <v>518</v>
      </c>
      <c r="B66" s="137" t="s">
        <v>531</v>
      </c>
      <c r="C66" s="139" t="s">
        <v>532</v>
      </c>
      <c r="D66" s="133">
        <v>40</v>
      </c>
      <c r="E66" s="138" t="s">
        <v>521</v>
      </c>
      <c r="F66" s="138" t="s">
        <v>521</v>
      </c>
      <c r="G66" s="138" t="s">
        <v>521</v>
      </c>
      <c r="H66" s="138" t="s">
        <v>521</v>
      </c>
      <c r="I66" s="140" t="s">
        <v>521</v>
      </c>
      <c r="J66" s="140" t="s">
        <v>521</v>
      </c>
      <c r="K66" s="138" t="s">
        <v>521</v>
      </c>
      <c r="L66" s="138" t="s">
        <v>521</v>
      </c>
      <c r="M66" s="138" t="s">
        <v>521</v>
      </c>
      <c r="N66" s="138" t="s">
        <v>521</v>
      </c>
      <c r="O66" s="138" t="s">
        <v>521</v>
      </c>
      <c r="P66" s="138">
        <v>98</v>
      </c>
      <c r="Q66" s="134">
        <f t="shared" si="0"/>
        <v>98</v>
      </c>
      <c r="R66" s="135" t="str">
        <f t="shared" si="4"/>
        <v>NO</v>
      </c>
      <c r="S66" s="136" t="str">
        <f t="shared" si="5"/>
        <v>Inviable Sanitariamente</v>
      </c>
      <c r="T66" s="45"/>
    </row>
    <row r="67" spans="1:20" s="48" customFormat="1" ht="32.1" customHeight="1" x14ac:dyDescent="0.2">
      <c r="A67" s="141" t="s">
        <v>518</v>
      </c>
      <c r="B67" s="137" t="s">
        <v>533</v>
      </c>
      <c r="C67" s="139" t="s">
        <v>534</v>
      </c>
      <c r="D67" s="133">
        <v>35</v>
      </c>
      <c r="E67" s="138" t="s">
        <v>521</v>
      </c>
      <c r="F67" s="138" t="s">
        <v>521</v>
      </c>
      <c r="G67" s="138" t="s">
        <v>521</v>
      </c>
      <c r="H67" s="138" t="s">
        <v>521</v>
      </c>
      <c r="I67" s="140" t="s">
        <v>521</v>
      </c>
      <c r="J67" s="140">
        <v>100</v>
      </c>
      <c r="K67" s="138" t="s">
        <v>521</v>
      </c>
      <c r="L67" s="138" t="s">
        <v>521</v>
      </c>
      <c r="M67" s="138" t="s">
        <v>521</v>
      </c>
      <c r="N67" s="138">
        <v>100</v>
      </c>
      <c r="O67" s="138" t="s">
        <v>521</v>
      </c>
      <c r="P67" s="138" t="s">
        <v>521</v>
      </c>
      <c r="Q67" s="134">
        <f t="shared" si="0"/>
        <v>100</v>
      </c>
      <c r="R67" s="135" t="str">
        <f t="shared" si="4"/>
        <v>NO</v>
      </c>
      <c r="S67" s="136" t="str">
        <f t="shared" si="5"/>
        <v>Inviable Sanitariamente</v>
      </c>
      <c r="T67" s="45"/>
    </row>
    <row r="68" spans="1:20" s="48" customFormat="1" ht="32.1" customHeight="1" x14ac:dyDescent="0.2">
      <c r="A68" s="141" t="s">
        <v>518</v>
      </c>
      <c r="B68" s="137" t="s">
        <v>535</v>
      </c>
      <c r="C68" s="139" t="s">
        <v>536</v>
      </c>
      <c r="D68" s="133">
        <v>70</v>
      </c>
      <c r="E68" s="138" t="s">
        <v>521</v>
      </c>
      <c r="F68" s="138" t="s">
        <v>521</v>
      </c>
      <c r="G68" s="138" t="s">
        <v>521</v>
      </c>
      <c r="H68" s="138" t="s">
        <v>521</v>
      </c>
      <c r="I68" s="140" t="s">
        <v>521</v>
      </c>
      <c r="J68" s="140">
        <v>100</v>
      </c>
      <c r="K68" s="138" t="s">
        <v>521</v>
      </c>
      <c r="L68" s="138" t="s">
        <v>521</v>
      </c>
      <c r="M68" s="138" t="s">
        <v>521</v>
      </c>
      <c r="N68" s="138">
        <v>100</v>
      </c>
      <c r="O68" s="138" t="s">
        <v>521</v>
      </c>
      <c r="P68" s="138" t="s">
        <v>521</v>
      </c>
      <c r="Q68" s="134">
        <f t="shared" si="0"/>
        <v>100</v>
      </c>
      <c r="R68" s="135" t="str">
        <f t="shared" si="4"/>
        <v>NO</v>
      </c>
      <c r="S68" s="136" t="str">
        <f t="shared" si="5"/>
        <v>Inviable Sanitariamente</v>
      </c>
      <c r="T68" s="45"/>
    </row>
    <row r="69" spans="1:20" s="48" customFormat="1" ht="32.1" customHeight="1" x14ac:dyDescent="0.2">
      <c r="A69" s="141" t="s">
        <v>518</v>
      </c>
      <c r="B69" s="137" t="s">
        <v>537</v>
      </c>
      <c r="C69" s="139" t="s">
        <v>538</v>
      </c>
      <c r="D69" s="133">
        <v>42</v>
      </c>
      <c r="E69" s="138" t="s">
        <v>521</v>
      </c>
      <c r="F69" s="138" t="s">
        <v>521</v>
      </c>
      <c r="G69" s="138">
        <v>97.6</v>
      </c>
      <c r="H69" s="138" t="s">
        <v>521</v>
      </c>
      <c r="I69" s="140" t="s">
        <v>521</v>
      </c>
      <c r="J69" s="140" t="s">
        <v>521</v>
      </c>
      <c r="K69" s="138" t="s">
        <v>521</v>
      </c>
      <c r="L69" s="138" t="s">
        <v>521</v>
      </c>
      <c r="M69" s="138">
        <v>66.400000000000006</v>
      </c>
      <c r="N69" s="138" t="s">
        <v>521</v>
      </c>
      <c r="O69" s="138" t="s">
        <v>521</v>
      </c>
      <c r="P69" s="138" t="s">
        <v>521</v>
      </c>
      <c r="Q69" s="134">
        <f t="shared" si="0"/>
        <v>82</v>
      </c>
      <c r="R69" s="135" t="str">
        <f t="shared" si="4"/>
        <v>NO</v>
      </c>
      <c r="S69" s="136" t="str">
        <f t="shared" si="5"/>
        <v>Inviable Sanitariamente</v>
      </c>
      <c r="T69" s="45"/>
    </row>
    <row r="70" spans="1:20" s="48" customFormat="1" ht="32.1" customHeight="1" x14ac:dyDescent="0.2">
      <c r="A70" s="141" t="s">
        <v>518</v>
      </c>
      <c r="B70" s="137" t="s">
        <v>539</v>
      </c>
      <c r="C70" s="139" t="s">
        <v>540</v>
      </c>
      <c r="D70" s="133">
        <v>91</v>
      </c>
      <c r="E70" s="138" t="s">
        <v>521</v>
      </c>
      <c r="F70" s="138" t="s">
        <v>521</v>
      </c>
      <c r="G70" s="138">
        <v>100</v>
      </c>
      <c r="H70" s="138" t="s">
        <v>521</v>
      </c>
      <c r="I70" s="140" t="s">
        <v>521</v>
      </c>
      <c r="J70" s="140" t="s">
        <v>521</v>
      </c>
      <c r="K70" s="138" t="s">
        <v>521</v>
      </c>
      <c r="L70" s="138" t="s">
        <v>521</v>
      </c>
      <c r="M70" s="138">
        <v>100</v>
      </c>
      <c r="N70" s="138" t="s">
        <v>521</v>
      </c>
      <c r="O70" s="138" t="s">
        <v>521</v>
      </c>
      <c r="P70" s="138" t="s">
        <v>521</v>
      </c>
      <c r="Q70" s="134">
        <f t="shared" si="0"/>
        <v>100</v>
      </c>
      <c r="R70" s="135" t="str">
        <f t="shared" si="4"/>
        <v>NO</v>
      </c>
      <c r="S70" s="136" t="str">
        <f t="shared" si="5"/>
        <v>Inviable Sanitariamente</v>
      </c>
      <c r="T70" s="45"/>
    </row>
    <row r="71" spans="1:20" s="48" customFormat="1" ht="32.1" customHeight="1" x14ac:dyDescent="0.2">
      <c r="A71" s="141" t="s">
        <v>518</v>
      </c>
      <c r="B71" s="137" t="s">
        <v>541</v>
      </c>
      <c r="C71" s="139" t="s">
        <v>542</v>
      </c>
      <c r="D71" s="133">
        <v>140</v>
      </c>
      <c r="E71" s="138" t="s">
        <v>521</v>
      </c>
      <c r="F71" s="138" t="s">
        <v>521</v>
      </c>
      <c r="G71" s="138" t="s">
        <v>521</v>
      </c>
      <c r="H71" s="138" t="s">
        <v>521</v>
      </c>
      <c r="I71" s="140" t="s">
        <v>521</v>
      </c>
      <c r="J71" s="140">
        <v>97.3</v>
      </c>
      <c r="K71" s="138" t="s">
        <v>521</v>
      </c>
      <c r="L71" s="138">
        <v>64</v>
      </c>
      <c r="M71" s="138" t="s">
        <v>521</v>
      </c>
      <c r="N71" s="138" t="s">
        <v>521</v>
      </c>
      <c r="O71" s="138" t="s">
        <v>521</v>
      </c>
      <c r="P71" s="138" t="s">
        <v>521</v>
      </c>
      <c r="Q71" s="134">
        <f t="shared" si="0"/>
        <v>80.650000000000006</v>
      </c>
      <c r="R71" s="135" t="str">
        <f t="shared" si="4"/>
        <v>NO</v>
      </c>
      <c r="S71" s="136" t="str">
        <f t="shared" si="5"/>
        <v>Inviable Sanitariamente</v>
      </c>
      <c r="T71" s="45"/>
    </row>
    <row r="72" spans="1:20" s="48" customFormat="1" ht="32.1" customHeight="1" x14ac:dyDescent="0.2">
      <c r="A72" s="141" t="s">
        <v>518</v>
      </c>
      <c r="B72" s="137" t="s">
        <v>543</v>
      </c>
      <c r="C72" s="139" t="s">
        <v>544</v>
      </c>
      <c r="D72" s="133">
        <v>375</v>
      </c>
      <c r="E72" s="138" t="s">
        <v>521</v>
      </c>
      <c r="F72" s="138" t="s">
        <v>521</v>
      </c>
      <c r="G72" s="138">
        <v>97.6</v>
      </c>
      <c r="H72" s="138" t="s">
        <v>521</v>
      </c>
      <c r="I72" s="140" t="s">
        <v>521</v>
      </c>
      <c r="J72" s="140" t="s">
        <v>521</v>
      </c>
      <c r="K72" s="138" t="s">
        <v>521</v>
      </c>
      <c r="L72" s="138" t="s">
        <v>521</v>
      </c>
      <c r="M72" s="138" t="s">
        <v>521</v>
      </c>
      <c r="N72" s="138">
        <v>97.6</v>
      </c>
      <c r="O72" s="138" t="s">
        <v>521</v>
      </c>
      <c r="P72" s="138" t="s">
        <v>521</v>
      </c>
      <c r="Q72" s="134">
        <f t="shared" si="0"/>
        <v>97.6</v>
      </c>
      <c r="R72" s="135" t="str">
        <f t="shared" si="4"/>
        <v>NO</v>
      </c>
      <c r="S72" s="136" t="str">
        <f t="shared" si="5"/>
        <v>Inviable Sanitariamente</v>
      </c>
      <c r="T72" s="45"/>
    </row>
    <row r="73" spans="1:20" s="48" customFormat="1" ht="32.1" customHeight="1" x14ac:dyDescent="0.2">
      <c r="A73" s="141" t="s">
        <v>518</v>
      </c>
      <c r="B73" s="137" t="s">
        <v>545</v>
      </c>
      <c r="C73" s="139" t="s">
        <v>546</v>
      </c>
      <c r="D73" s="133">
        <v>33</v>
      </c>
      <c r="E73" s="138" t="s">
        <v>521</v>
      </c>
      <c r="F73" s="138" t="s">
        <v>521</v>
      </c>
      <c r="G73" s="138">
        <v>97.6</v>
      </c>
      <c r="H73" s="138" t="s">
        <v>521</v>
      </c>
      <c r="I73" s="140" t="s">
        <v>521</v>
      </c>
      <c r="J73" s="140" t="s">
        <v>521</v>
      </c>
      <c r="K73" s="138" t="s">
        <v>521</v>
      </c>
      <c r="L73" s="138" t="s">
        <v>521</v>
      </c>
      <c r="M73" s="138" t="s">
        <v>521</v>
      </c>
      <c r="N73" s="138">
        <v>97.6</v>
      </c>
      <c r="O73" s="138" t="s">
        <v>521</v>
      </c>
      <c r="P73" s="138" t="s">
        <v>521</v>
      </c>
      <c r="Q73" s="134">
        <f t="shared" si="0"/>
        <v>97.6</v>
      </c>
      <c r="R73" s="135" t="str">
        <f t="shared" si="4"/>
        <v>NO</v>
      </c>
      <c r="S73" s="136" t="str">
        <f t="shared" si="5"/>
        <v>Inviable Sanitariamente</v>
      </c>
      <c r="T73" s="45"/>
    </row>
    <row r="74" spans="1:20" s="48" customFormat="1" ht="32.1" customHeight="1" x14ac:dyDescent="0.2">
      <c r="A74" s="141" t="s">
        <v>518</v>
      </c>
      <c r="B74" s="137" t="s">
        <v>547</v>
      </c>
      <c r="C74" s="139" t="s">
        <v>548</v>
      </c>
      <c r="D74" s="133">
        <v>22</v>
      </c>
      <c r="E74" s="138" t="s">
        <v>521</v>
      </c>
      <c r="F74" s="138" t="s">
        <v>521</v>
      </c>
      <c r="G74" s="138">
        <v>97.6</v>
      </c>
      <c r="H74" s="138" t="s">
        <v>521</v>
      </c>
      <c r="I74" s="140" t="s">
        <v>521</v>
      </c>
      <c r="J74" s="140" t="s">
        <v>521</v>
      </c>
      <c r="K74" s="138" t="s">
        <v>521</v>
      </c>
      <c r="L74" s="138" t="s">
        <v>521</v>
      </c>
      <c r="M74" s="138" t="s">
        <v>521</v>
      </c>
      <c r="N74" s="138">
        <v>97.6</v>
      </c>
      <c r="O74" s="138" t="s">
        <v>521</v>
      </c>
      <c r="P74" s="138" t="s">
        <v>521</v>
      </c>
      <c r="Q74" s="134">
        <f t="shared" si="0"/>
        <v>97.6</v>
      </c>
      <c r="R74" s="135" t="str">
        <f t="shared" si="4"/>
        <v>NO</v>
      </c>
      <c r="S74" s="136" t="str">
        <f t="shared" si="5"/>
        <v>Inviable Sanitariamente</v>
      </c>
      <c r="T74" s="45"/>
    </row>
    <row r="75" spans="1:20" s="48" customFormat="1" ht="32.1" customHeight="1" x14ac:dyDescent="0.2">
      <c r="A75" s="141" t="s">
        <v>518</v>
      </c>
      <c r="B75" s="137" t="s">
        <v>549</v>
      </c>
      <c r="C75" s="139" t="s">
        <v>550</v>
      </c>
      <c r="D75" s="133">
        <v>90</v>
      </c>
      <c r="E75" s="138" t="s">
        <v>521</v>
      </c>
      <c r="F75" s="138" t="s">
        <v>521</v>
      </c>
      <c r="G75" s="138" t="s">
        <v>521</v>
      </c>
      <c r="H75" s="138" t="s">
        <v>521</v>
      </c>
      <c r="I75" s="140" t="s">
        <v>521</v>
      </c>
      <c r="J75" s="140" t="s">
        <v>521</v>
      </c>
      <c r="K75" s="138" t="s">
        <v>521</v>
      </c>
      <c r="L75" s="138" t="s">
        <v>521</v>
      </c>
      <c r="M75" s="138" t="s">
        <v>521</v>
      </c>
      <c r="N75" s="138">
        <v>0</v>
      </c>
      <c r="O75" s="138" t="s">
        <v>521</v>
      </c>
      <c r="P75" s="138" t="s">
        <v>521</v>
      </c>
      <c r="Q75" s="134">
        <f t="shared" ref="Q75:Q98" si="6">AVERAGE(E75:P75)</f>
        <v>0</v>
      </c>
      <c r="R75" s="135" t="str">
        <f t="shared" si="4"/>
        <v>SI</v>
      </c>
      <c r="S75" s="136" t="str">
        <f t="shared" si="5"/>
        <v>Sin Riesgo</v>
      </c>
      <c r="T75" s="45"/>
    </row>
    <row r="76" spans="1:20" s="48" customFormat="1" ht="32.1" customHeight="1" x14ac:dyDescent="0.2">
      <c r="A76" s="141" t="s">
        <v>518</v>
      </c>
      <c r="B76" s="137" t="s">
        <v>551</v>
      </c>
      <c r="C76" s="139" t="s">
        <v>552</v>
      </c>
      <c r="D76" s="133">
        <v>90</v>
      </c>
      <c r="E76" s="138" t="s">
        <v>521</v>
      </c>
      <c r="F76" s="138" t="s">
        <v>521</v>
      </c>
      <c r="G76" s="138" t="s">
        <v>521</v>
      </c>
      <c r="H76" s="138" t="s">
        <v>521</v>
      </c>
      <c r="I76" s="140" t="s">
        <v>521</v>
      </c>
      <c r="J76" s="140" t="s">
        <v>521</v>
      </c>
      <c r="K76" s="138" t="s">
        <v>521</v>
      </c>
      <c r="L76" s="138" t="s">
        <v>521</v>
      </c>
      <c r="M76" s="138" t="s">
        <v>521</v>
      </c>
      <c r="N76" s="138">
        <v>0</v>
      </c>
      <c r="O76" s="138" t="s">
        <v>521</v>
      </c>
      <c r="P76" s="138" t="s">
        <v>521</v>
      </c>
      <c r="Q76" s="134">
        <f t="shared" si="6"/>
        <v>0</v>
      </c>
      <c r="R76" s="135" t="str">
        <f t="shared" si="4"/>
        <v>SI</v>
      </c>
      <c r="S76" s="136" t="str">
        <f t="shared" si="5"/>
        <v>Sin Riesgo</v>
      </c>
      <c r="T76" s="45"/>
    </row>
    <row r="77" spans="1:20" s="48" customFormat="1" ht="32.1" customHeight="1" x14ac:dyDescent="0.2">
      <c r="A77" s="141" t="s">
        <v>518</v>
      </c>
      <c r="B77" s="137" t="s">
        <v>553</v>
      </c>
      <c r="C77" s="139" t="s">
        <v>554</v>
      </c>
      <c r="D77" s="133">
        <v>90</v>
      </c>
      <c r="E77" s="138" t="s">
        <v>521</v>
      </c>
      <c r="F77" s="138" t="s">
        <v>521</v>
      </c>
      <c r="G77" s="138" t="s">
        <v>521</v>
      </c>
      <c r="H77" s="138" t="s">
        <v>521</v>
      </c>
      <c r="I77" s="140" t="s">
        <v>521</v>
      </c>
      <c r="J77" s="140" t="s">
        <v>521</v>
      </c>
      <c r="K77" s="138" t="s">
        <v>521</v>
      </c>
      <c r="L77" s="138" t="s">
        <v>521</v>
      </c>
      <c r="M77" s="138" t="s">
        <v>521</v>
      </c>
      <c r="N77" s="138">
        <v>0</v>
      </c>
      <c r="O77" s="138" t="s">
        <v>521</v>
      </c>
      <c r="P77" s="138" t="s">
        <v>521</v>
      </c>
      <c r="Q77" s="134">
        <f t="shared" si="6"/>
        <v>0</v>
      </c>
      <c r="R77" s="135" t="str">
        <f t="shared" si="4"/>
        <v>SI</v>
      </c>
      <c r="S77" s="136" t="str">
        <f t="shared" si="5"/>
        <v>Sin Riesgo</v>
      </c>
      <c r="T77" s="45"/>
    </row>
    <row r="78" spans="1:20" s="48" customFormat="1" ht="32.1" customHeight="1" x14ac:dyDescent="0.2">
      <c r="A78" s="141" t="s">
        <v>518</v>
      </c>
      <c r="B78" s="137" t="s">
        <v>555</v>
      </c>
      <c r="C78" s="139" t="s">
        <v>556</v>
      </c>
      <c r="D78" s="133">
        <v>380</v>
      </c>
      <c r="E78" s="138" t="s">
        <v>521</v>
      </c>
      <c r="F78" s="138" t="s">
        <v>521</v>
      </c>
      <c r="G78" s="138" t="s">
        <v>521</v>
      </c>
      <c r="H78" s="138" t="s">
        <v>521</v>
      </c>
      <c r="I78" s="140" t="s">
        <v>521</v>
      </c>
      <c r="J78" s="140" t="s">
        <v>521</v>
      </c>
      <c r="K78" s="138" t="s">
        <v>521</v>
      </c>
      <c r="L78" s="138" t="s">
        <v>521</v>
      </c>
      <c r="M78" s="138" t="s">
        <v>521</v>
      </c>
      <c r="N78" s="138">
        <v>0</v>
      </c>
      <c r="O78" s="138" t="s">
        <v>521</v>
      </c>
      <c r="P78" s="138" t="s">
        <v>521</v>
      </c>
      <c r="Q78" s="134">
        <f t="shared" si="6"/>
        <v>0</v>
      </c>
      <c r="R78" s="135" t="str">
        <f t="shared" si="4"/>
        <v>SI</v>
      </c>
      <c r="S78" s="136" t="str">
        <f t="shared" si="5"/>
        <v>Sin Riesgo</v>
      </c>
      <c r="T78" s="45"/>
    </row>
    <row r="79" spans="1:20" s="48" customFormat="1" ht="32.1" customHeight="1" x14ac:dyDescent="0.2">
      <c r="A79" s="141" t="s">
        <v>518</v>
      </c>
      <c r="B79" s="137" t="s">
        <v>557</v>
      </c>
      <c r="C79" s="139" t="s">
        <v>558</v>
      </c>
      <c r="D79" s="133">
        <v>110</v>
      </c>
      <c r="E79" s="138" t="s">
        <v>521</v>
      </c>
      <c r="F79" s="138" t="s">
        <v>521</v>
      </c>
      <c r="G79" s="138" t="s">
        <v>521</v>
      </c>
      <c r="H79" s="138" t="s">
        <v>521</v>
      </c>
      <c r="I79" s="140" t="s">
        <v>521</v>
      </c>
      <c r="J79" s="140" t="s">
        <v>521</v>
      </c>
      <c r="K79" s="138" t="s">
        <v>521</v>
      </c>
      <c r="L79" s="138" t="s">
        <v>521</v>
      </c>
      <c r="M79" s="138" t="s">
        <v>521</v>
      </c>
      <c r="N79" s="138">
        <v>97.6</v>
      </c>
      <c r="O79" s="138" t="s">
        <v>521</v>
      </c>
      <c r="P79" s="138" t="s">
        <v>521</v>
      </c>
      <c r="Q79" s="134">
        <f t="shared" si="6"/>
        <v>97.6</v>
      </c>
      <c r="R79" s="135" t="str">
        <f t="shared" si="4"/>
        <v>NO</v>
      </c>
      <c r="S79" s="136" t="str">
        <f t="shared" si="5"/>
        <v>Inviable Sanitariamente</v>
      </c>
      <c r="T79" s="45"/>
    </row>
    <row r="80" spans="1:20" s="48" customFormat="1" ht="32.1" customHeight="1" x14ac:dyDescent="0.2">
      <c r="A80" s="141" t="s">
        <v>559</v>
      </c>
      <c r="B80" s="137" t="s">
        <v>560</v>
      </c>
      <c r="C80" s="139" t="s">
        <v>561</v>
      </c>
      <c r="D80" s="133">
        <v>260</v>
      </c>
      <c r="E80" s="138"/>
      <c r="F80" s="138"/>
      <c r="G80" s="138"/>
      <c r="H80" s="138"/>
      <c r="I80" s="140"/>
      <c r="J80" s="140">
        <v>99.1</v>
      </c>
      <c r="K80" s="138"/>
      <c r="L80" s="138"/>
      <c r="M80" s="138"/>
      <c r="N80" s="138"/>
      <c r="O80" s="138"/>
      <c r="P80" s="138"/>
      <c r="Q80" s="134">
        <f t="shared" si="6"/>
        <v>99.1</v>
      </c>
      <c r="R80" s="135" t="str">
        <f t="shared" si="4"/>
        <v>NO</v>
      </c>
      <c r="S80" s="136" t="str">
        <f t="shared" si="5"/>
        <v>Inviable Sanitariamente</v>
      </c>
      <c r="T80" s="45"/>
    </row>
    <row r="81" spans="1:20" s="48" customFormat="1" ht="32.1" customHeight="1" x14ac:dyDescent="0.2">
      <c r="A81" s="141" t="s">
        <v>562</v>
      </c>
      <c r="B81" s="137" t="s">
        <v>563</v>
      </c>
      <c r="C81" s="139" t="s">
        <v>564</v>
      </c>
      <c r="D81" s="133">
        <v>127</v>
      </c>
      <c r="E81" s="138" t="s">
        <v>521</v>
      </c>
      <c r="F81" s="138">
        <v>88</v>
      </c>
      <c r="G81" s="138" t="s">
        <v>521</v>
      </c>
      <c r="H81" s="138" t="s">
        <v>521</v>
      </c>
      <c r="I81" s="140" t="s">
        <v>521</v>
      </c>
      <c r="J81" s="140" t="s">
        <v>521</v>
      </c>
      <c r="K81" s="138" t="s">
        <v>521</v>
      </c>
      <c r="L81" s="138" t="s">
        <v>521</v>
      </c>
      <c r="M81" s="138" t="s">
        <v>521</v>
      </c>
      <c r="N81" s="138">
        <v>88</v>
      </c>
      <c r="O81" s="138" t="s">
        <v>521</v>
      </c>
      <c r="P81" s="138" t="s">
        <v>521</v>
      </c>
      <c r="Q81" s="134">
        <f t="shared" si="6"/>
        <v>88</v>
      </c>
      <c r="R81" s="135" t="str">
        <f t="shared" si="4"/>
        <v>NO</v>
      </c>
      <c r="S81" s="136" t="str">
        <f t="shared" si="5"/>
        <v>Inviable Sanitariamente</v>
      </c>
      <c r="T81" s="45"/>
    </row>
    <row r="82" spans="1:20" s="48" customFormat="1" ht="32.1" customHeight="1" x14ac:dyDescent="0.2">
      <c r="A82" s="141" t="s">
        <v>562</v>
      </c>
      <c r="B82" s="137" t="s">
        <v>565</v>
      </c>
      <c r="C82" s="139" t="s">
        <v>566</v>
      </c>
      <c r="D82" s="133">
        <v>80</v>
      </c>
      <c r="E82" s="138">
        <v>97.6</v>
      </c>
      <c r="F82" s="138" t="s">
        <v>521</v>
      </c>
      <c r="G82" s="138" t="s">
        <v>521</v>
      </c>
      <c r="H82" s="138" t="s">
        <v>521</v>
      </c>
      <c r="I82" s="140" t="s">
        <v>521</v>
      </c>
      <c r="J82" s="140" t="s">
        <v>521</v>
      </c>
      <c r="K82" s="138" t="s">
        <v>521</v>
      </c>
      <c r="L82" s="138" t="s">
        <v>521</v>
      </c>
      <c r="M82" s="138">
        <v>97.6</v>
      </c>
      <c r="N82" s="138" t="s">
        <v>521</v>
      </c>
      <c r="O82" s="138" t="s">
        <v>521</v>
      </c>
      <c r="P82" s="138" t="s">
        <v>521</v>
      </c>
      <c r="Q82" s="134">
        <f t="shared" si="6"/>
        <v>97.6</v>
      </c>
      <c r="R82" s="135" t="str">
        <f t="shared" si="4"/>
        <v>NO</v>
      </c>
      <c r="S82" s="136" t="str">
        <f t="shared" si="5"/>
        <v>Inviable Sanitariamente</v>
      </c>
      <c r="T82" s="45"/>
    </row>
    <row r="83" spans="1:20" s="48" customFormat="1" ht="32.1" customHeight="1" x14ac:dyDescent="0.2">
      <c r="A83" s="141" t="s">
        <v>562</v>
      </c>
      <c r="B83" s="137" t="s">
        <v>567</v>
      </c>
      <c r="C83" s="139" t="s">
        <v>568</v>
      </c>
      <c r="D83" s="133">
        <v>188</v>
      </c>
      <c r="E83" s="138" t="s">
        <v>521</v>
      </c>
      <c r="F83" s="138">
        <v>70.8</v>
      </c>
      <c r="G83" s="138" t="s">
        <v>521</v>
      </c>
      <c r="H83" s="138" t="s">
        <v>521</v>
      </c>
      <c r="I83" s="140" t="s">
        <v>521</v>
      </c>
      <c r="J83" s="140" t="s">
        <v>521</v>
      </c>
      <c r="K83" s="138" t="s">
        <v>521</v>
      </c>
      <c r="L83" s="138" t="s">
        <v>521</v>
      </c>
      <c r="M83" s="138">
        <v>64</v>
      </c>
      <c r="N83" s="138" t="s">
        <v>521</v>
      </c>
      <c r="O83" s="138" t="s">
        <v>521</v>
      </c>
      <c r="P83" s="138" t="s">
        <v>521</v>
      </c>
      <c r="Q83" s="134">
        <f t="shared" si="6"/>
        <v>67.400000000000006</v>
      </c>
      <c r="R83" s="135" t="str">
        <f t="shared" si="4"/>
        <v>NO</v>
      </c>
      <c r="S83" s="136" t="str">
        <f t="shared" si="5"/>
        <v>Alto</v>
      </c>
      <c r="T83" s="45"/>
    </row>
    <row r="84" spans="1:20" s="48" customFormat="1" ht="32.1" customHeight="1" x14ac:dyDescent="0.2">
      <c r="A84" s="141" t="s">
        <v>562</v>
      </c>
      <c r="B84" s="137" t="s">
        <v>569</v>
      </c>
      <c r="C84" s="139" t="s">
        <v>570</v>
      </c>
      <c r="D84" s="133">
        <v>40</v>
      </c>
      <c r="E84" s="138">
        <v>97.6</v>
      </c>
      <c r="F84" s="138" t="s">
        <v>521</v>
      </c>
      <c r="G84" s="138" t="s">
        <v>521</v>
      </c>
      <c r="H84" s="138" t="s">
        <v>521</v>
      </c>
      <c r="I84" s="140" t="s">
        <v>521</v>
      </c>
      <c r="J84" s="140" t="s">
        <v>521</v>
      </c>
      <c r="K84" s="138" t="s">
        <v>521</v>
      </c>
      <c r="L84" s="138" t="s">
        <v>521</v>
      </c>
      <c r="M84" s="138" t="s">
        <v>521</v>
      </c>
      <c r="N84" s="138">
        <v>97.6</v>
      </c>
      <c r="O84" s="138" t="s">
        <v>521</v>
      </c>
      <c r="P84" s="138" t="s">
        <v>521</v>
      </c>
      <c r="Q84" s="134">
        <f t="shared" si="6"/>
        <v>97.6</v>
      </c>
      <c r="R84" s="135" t="str">
        <f t="shared" si="4"/>
        <v>NO</v>
      </c>
      <c r="S84" s="136" t="str">
        <f t="shared" si="5"/>
        <v>Inviable Sanitariamente</v>
      </c>
      <c r="T84" s="45"/>
    </row>
    <row r="85" spans="1:20" s="48" customFormat="1" ht="32.1" customHeight="1" x14ac:dyDescent="0.2">
      <c r="A85" s="141" t="s">
        <v>562</v>
      </c>
      <c r="B85" s="137" t="s">
        <v>571</v>
      </c>
      <c r="C85" s="139" t="s">
        <v>572</v>
      </c>
      <c r="D85" s="133">
        <v>26</v>
      </c>
      <c r="E85" s="138">
        <v>57.6</v>
      </c>
      <c r="F85" s="138" t="s">
        <v>521</v>
      </c>
      <c r="G85" s="138" t="s">
        <v>521</v>
      </c>
      <c r="H85" s="138" t="s">
        <v>521</v>
      </c>
      <c r="I85" s="140" t="s">
        <v>521</v>
      </c>
      <c r="J85" s="140" t="s">
        <v>521</v>
      </c>
      <c r="K85" s="138" t="s">
        <v>521</v>
      </c>
      <c r="L85" s="138" t="s">
        <v>521</v>
      </c>
      <c r="M85" s="138">
        <v>88</v>
      </c>
      <c r="N85" s="138" t="s">
        <v>521</v>
      </c>
      <c r="O85" s="138" t="s">
        <v>521</v>
      </c>
      <c r="P85" s="138" t="s">
        <v>521</v>
      </c>
      <c r="Q85" s="134">
        <f t="shared" si="6"/>
        <v>72.8</v>
      </c>
      <c r="R85" s="135" t="str">
        <f t="shared" si="4"/>
        <v>NO</v>
      </c>
      <c r="S85" s="136" t="str">
        <f t="shared" si="5"/>
        <v>Alto</v>
      </c>
      <c r="T85" s="45"/>
    </row>
    <row r="86" spans="1:20" s="48" customFormat="1" ht="32.1" customHeight="1" x14ac:dyDescent="0.2">
      <c r="A86" s="141" t="s">
        <v>562</v>
      </c>
      <c r="B86" s="137" t="s">
        <v>573</v>
      </c>
      <c r="C86" s="139" t="s">
        <v>574</v>
      </c>
      <c r="D86" s="133">
        <v>109</v>
      </c>
      <c r="E86" s="138">
        <v>24</v>
      </c>
      <c r="F86" s="138" t="s">
        <v>521</v>
      </c>
      <c r="G86" s="138" t="s">
        <v>521</v>
      </c>
      <c r="H86" s="138" t="s">
        <v>521</v>
      </c>
      <c r="I86" s="140" t="s">
        <v>521</v>
      </c>
      <c r="J86" s="140" t="s">
        <v>521</v>
      </c>
      <c r="K86" s="138" t="s">
        <v>521</v>
      </c>
      <c r="L86" s="138" t="s">
        <v>521</v>
      </c>
      <c r="M86" s="138">
        <v>64</v>
      </c>
      <c r="N86" s="138" t="s">
        <v>521</v>
      </c>
      <c r="O86" s="138" t="s">
        <v>521</v>
      </c>
      <c r="P86" s="138" t="s">
        <v>521</v>
      </c>
      <c r="Q86" s="134">
        <f t="shared" si="6"/>
        <v>44</v>
      </c>
      <c r="R86" s="135" t="str">
        <f t="shared" si="4"/>
        <v>NO</v>
      </c>
      <c r="S86" s="136" t="str">
        <f t="shared" si="5"/>
        <v>Alto</v>
      </c>
      <c r="T86" s="45"/>
    </row>
    <row r="87" spans="1:20" s="48" customFormat="1" ht="32.1" customHeight="1" x14ac:dyDescent="0.2">
      <c r="A87" s="141" t="s">
        <v>562</v>
      </c>
      <c r="B87" s="137" t="s">
        <v>575</v>
      </c>
      <c r="C87" s="139" t="s">
        <v>576</v>
      </c>
      <c r="D87" s="133">
        <v>65</v>
      </c>
      <c r="E87" s="138" t="s">
        <v>521</v>
      </c>
      <c r="F87" s="138" t="s">
        <v>521</v>
      </c>
      <c r="G87" s="138" t="s">
        <v>521</v>
      </c>
      <c r="H87" s="138">
        <v>88</v>
      </c>
      <c r="I87" s="140" t="s">
        <v>521</v>
      </c>
      <c r="J87" s="140" t="s">
        <v>521</v>
      </c>
      <c r="K87" s="138" t="s">
        <v>521</v>
      </c>
      <c r="L87" s="138" t="s">
        <v>521</v>
      </c>
      <c r="M87" s="138" t="s">
        <v>521</v>
      </c>
      <c r="N87" s="138">
        <v>48</v>
      </c>
      <c r="O87" s="138" t="s">
        <v>521</v>
      </c>
      <c r="P87" s="138" t="s">
        <v>521</v>
      </c>
      <c r="Q87" s="134">
        <f t="shared" si="6"/>
        <v>68</v>
      </c>
      <c r="R87" s="135" t="str">
        <f t="shared" si="4"/>
        <v>NO</v>
      </c>
      <c r="S87" s="136" t="str">
        <f t="shared" si="5"/>
        <v>Alto</v>
      </c>
      <c r="T87" s="45"/>
    </row>
    <row r="88" spans="1:20" s="48" customFormat="1" ht="32.1" customHeight="1" x14ac:dyDescent="0.2">
      <c r="A88" s="141" t="s">
        <v>562</v>
      </c>
      <c r="B88" s="137" t="s">
        <v>577</v>
      </c>
      <c r="C88" s="139" t="s">
        <v>578</v>
      </c>
      <c r="D88" s="133">
        <v>65</v>
      </c>
      <c r="E88" s="138" t="s">
        <v>521</v>
      </c>
      <c r="F88" s="138" t="s">
        <v>521</v>
      </c>
      <c r="G88" s="138" t="s">
        <v>521</v>
      </c>
      <c r="H88" s="138">
        <v>48</v>
      </c>
      <c r="I88" s="140" t="s">
        <v>521</v>
      </c>
      <c r="J88" s="140" t="s">
        <v>521</v>
      </c>
      <c r="K88" s="138" t="s">
        <v>521</v>
      </c>
      <c r="L88" s="138" t="s">
        <v>521</v>
      </c>
      <c r="M88" s="138" t="s">
        <v>521</v>
      </c>
      <c r="N88" s="138">
        <v>48</v>
      </c>
      <c r="O88" s="138" t="s">
        <v>521</v>
      </c>
      <c r="P88" s="138" t="s">
        <v>521</v>
      </c>
      <c r="Q88" s="134">
        <f t="shared" si="6"/>
        <v>48</v>
      </c>
      <c r="R88" s="135" t="str">
        <f t="shared" si="4"/>
        <v>NO</v>
      </c>
      <c r="S88" s="136" t="str">
        <f t="shared" si="5"/>
        <v>Alto</v>
      </c>
      <c r="T88" s="45"/>
    </row>
    <row r="89" spans="1:20" s="48" customFormat="1" ht="32.1" customHeight="1" x14ac:dyDescent="0.2">
      <c r="A89" s="141" t="s">
        <v>562</v>
      </c>
      <c r="B89" s="137" t="s">
        <v>579</v>
      </c>
      <c r="C89" s="139" t="s">
        <v>580</v>
      </c>
      <c r="D89" s="133">
        <v>30</v>
      </c>
      <c r="E89" s="138" t="s">
        <v>521</v>
      </c>
      <c r="F89" s="138" t="s">
        <v>521</v>
      </c>
      <c r="G89" s="138" t="s">
        <v>521</v>
      </c>
      <c r="H89" s="138">
        <v>48</v>
      </c>
      <c r="I89" s="140" t="s">
        <v>521</v>
      </c>
      <c r="J89" s="140" t="s">
        <v>521</v>
      </c>
      <c r="K89" s="138" t="s">
        <v>521</v>
      </c>
      <c r="L89" s="138" t="s">
        <v>521</v>
      </c>
      <c r="M89" s="138" t="s">
        <v>521</v>
      </c>
      <c r="N89" s="138">
        <v>48</v>
      </c>
      <c r="O89" s="138" t="s">
        <v>521</v>
      </c>
      <c r="P89" s="138" t="s">
        <v>521</v>
      </c>
      <c r="Q89" s="134">
        <f t="shared" si="6"/>
        <v>48</v>
      </c>
      <c r="R89" s="135" t="str">
        <f t="shared" si="4"/>
        <v>NO</v>
      </c>
      <c r="S89" s="136" t="str">
        <f t="shared" si="5"/>
        <v>Alto</v>
      </c>
      <c r="T89" s="45"/>
    </row>
    <row r="90" spans="1:20" s="48" customFormat="1" ht="32.1" customHeight="1" x14ac:dyDescent="0.2">
      <c r="A90" s="141" t="s">
        <v>581</v>
      </c>
      <c r="B90" s="137" t="s">
        <v>582</v>
      </c>
      <c r="C90" s="139" t="s">
        <v>583</v>
      </c>
      <c r="D90" s="133">
        <v>1011</v>
      </c>
      <c r="E90" s="138" t="s">
        <v>521</v>
      </c>
      <c r="F90" s="138">
        <v>97.3</v>
      </c>
      <c r="G90" s="138" t="s">
        <v>521</v>
      </c>
      <c r="H90" s="138" t="s">
        <v>521</v>
      </c>
      <c r="I90" s="140">
        <v>88</v>
      </c>
      <c r="J90" s="140" t="s">
        <v>521</v>
      </c>
      <c r="K90" s="138" t="s">
        <v>521</v>
      </c>
      <c r="L90" s="138" t="s">
        <v>521</v>
      </c>
      <c r="M90" s="138" t="s">
        <v>521</v>
      </c>
      <c r="N90" s="138" t="s">
        <v>521</v>
      </c>
      <c r="O90" s="138">
        <v>88</v>
      </c>
      <c r="P90" s="138" t="s">
        <v>521</v>
      </c>
      <c r="Q90" s="134">
        <f t="shared" si="6"/>
        <v>91.100000000000009</v>
      </c>
      <c r="R90" s="135" t="str">
        <f t="shared" si="4"/>
        <v>NO</v>
      </c>
      <c r="S90" s="136" t="str">
        <f t="shared" si="5"/>
        <v>Inviable Sanitariamente</v>
      </c>
      <c r="T90" s="45"/>
    </row>
    <row r="91" spans="1:20" s="48" customFormat="1" ht="32.1" customHeight="1" x14ac:dyDescent="0.2">
      <c r="A91" s="141" t="s">
        <v>581</v>
      </c>
      <c r="B91" s="137" t="s">
        <v>584</v>
      </c>
      <c r="C91" s="139" t="s">
        <v>585</v>
      </c>
      <c r="D91" s="133">
        <v>210</v>
      </c>
      <c r="E91" s="138" t="s">
        <v>521</v>
      </c>
      <c r="F91" s="138" t="s">
        <v>521</v>
      </c>
      <c r="G91" s="138" t="s">
        <v>521</v>
      </c>
      <c r="H91" s="138" t="s">
        <v>521</v>
      </c>
      <c r="I91" s="140">
        <v>88</v>
      </c>
      <c r="J91" s="140" t="s">
        <v>521</v>
      </c>
      <c r="K91" s="138" t="s">
        <v>521</v>
      </c>
      <c r="L91" s="138" t="s">
        <v>521</v>
      </c>
      <c r="M91" s="138" t="s">
        <v>521</v>
      </c>
      <c r="N91" s="138">
        <v>57.6</v>
      </c>
      <c r="O91" s="138" t="s">
        <v>521</v>
      </c>
      <c r="P91" s="138" t="s">
        <v>521</v>
      </c>
      <c r="Q91" s="134">
        <f t="shared" si="6"/>
        <v>72.8</v>
      </c>
      <c r="R91" s="135" t="str">
        <f t="shared" si="4"/>
        <v>NO</v>
      </c>
      <c r="S91" s="136" t="str">
        <f t="shared" si="5"/>
        <v>Alto</v>
      </c>
      <c r="T91" s="45"/>
    </row>
    <row r="92" spans="1:20" s="48" customFormat="1" ht="32.1" customHeight="1" x14ac:dyDescent="0.2">
      <c r="A92" s="141" t="s">
        <v>581</v>
      </c>
      <c r="B92" s="137" t="s">
        <v>586</v>
      </c>
      <c r="C92" s="139" t="s">
        <v>587</v>
      </c>
      <c r="D92" s="133">
        <v>176</v>
      </c>
      <c r="E92" s="138" t="s">
        <v>521</v>
      </c>
      <c r="F92" s="138" t="s">
        <v>521</v>
      </c>
      <c r="G92" s="138" t="s">
        <v>521</v>
      </c>
      <c r="H92" s="138" t="s">
        <v>521</v>
      </c>
      <c r="I92" s="140" t="s">
        <v>521</v>
      </c>
      <c r="J92" s="140" t="s">
        <v>521</v>
      </c>
      <c r="K92" s="138" t="s">
        <v>521</v>
      </c>
      <c r="L92" s="138" t="s">
        <v>521</v>
      </c>
      <c r="M92" s="138">
        <v>97.6</v>
      </c>
      <c r="N92" s="138" t="s">
        <v>521</v>
      </c>
      <c r="O92" s="138" t="s">
        <v>521</v>
      </c>
      <c r="P92" s="138" t="s">
        <v>521</v>
      </c>
      <c r="Q92" s="134">
        <f t="shared" si="6"/>
        <v>97.6</v>
      </c>
      <c r="R92" s="135" t="str">
        <f t="shared" si="4"/>
        <v>NO</v>
      </c>
      <c r="S92" s="136" t="str">
        <f t="shared" si="5"/>
        <v>Inviable Sanitariamente</v>
      </c>
      <c r="T92" s="45"/>
    </row>
    <row r="93" spans="1:20" s="48" customFormat="1" ht="32.1" customHeight="1" x14ac:dyDescent="0.2">
      <c r="A93" s="141" t="s">
        <v>581</v>
      </c>
      <c r="B93" s="137" t="s">
        <v>588</v>
      </c>
      <c r="C93" s="139" t="s">
        <v>589</v>
      </c>
      <c r="D93" s="133">
        <v>540</v>
      </c>
      <c r="E93" s="138" t="s">
        <v>521</v>
      </c>
      <c r="F93" s="138" t="s">
        <v>521</v>
      </c>
      <c r="G93" s="138" t="s">
        <v>521</v>
      </c>
      <c r="H93" s="138" t="s">
        <v>521</v>
      </c>
      <c r="I93" s="140" t="s">
        <v>521</v>
      </c>
      <c r="J93" s="140">
        <v>97.6</v>
      </c>
      <c r="K93" s="138" t="s">
        <v>521</v>
      </c>
      <c r="L93" s="138" t="s">
        <v>521</v>
      </c>
      <c r="M93" s="138" t="s">
        <v>521</v>
      </c>
      <c r="N93" s="138" t="s">
        <v>521</v>
      </c>
      <c r="O93" s="138" t="s">
        <v>521</v>
      </c>
      <c r="P93" s="138" t="s">
        <v>521</v>
      </c>
      <c r="Q93" s="134">
        <f t="shared" si="6"/>
        <v>97.6</v>
      </c>
      <c r="R93" s="135" t="str">
        <f t="shared" si="4"/>
        <v>NO</v>
      </c>
      <c r="S93" s="136" t="str">
        <f t="shared" si="5"/>
        <v>Inviable Sanitariamente</v>
      </c>
      <c r="T93" s="45"/>
    </row>
    <row r="94" spans="1:20" s="48" customFormat="1" ht="32.1" customHeight="1" x14ac:dyDescent="0.2">
      <c r="A94" s="141" t="s">
        <v>581</v>
      </c>
      <c r="B94" s="137" t="s">
        <v>590</v>
      </c>
      <c r="C94" s="139" t="s">
        <v>591</v>
      </c>
      <c r="D94" s="133">
        <v>1259</v>
      </c>
      <c r="E94" s="138" t="s">
        <v>521</v>
      </c>
      <c r="F94" s="138" t="s">
        <v>521</v>
      </c>
      <c r="G94" s="138">
        <v>0</v>
      </c>
      <c r="H94" s="138" t="s">
        <v>521</v>
      </c>
      <c r="I94" s="140">
        <v>0</v>
      </c>
      <c r="J94" s="140" t="s">
        <v>521</v>
      </c>
      <c r="K94" s="138" t="s">
        <v>521</v>
      </c>
      <c r="L94" s="138" t="s">
        <v>521</v>
      </c>
      <c r="M94" s="138" t="s">
        <v>521</v>
      </c>
      <c r="N94" s="138" t="s">
        <v>521</v>
      </c>
      <c r="O94" s="138">
        <v>24</v>
      </c>
      <c r="P94" s="138" t="s">
        <v>521</v>
      </c>
      <c r="Q94" s="134">
        <f t="shared" si="6"/>
        <v>8</v>
      </c>
      <c r="R94" s="135" t="str">
        <f t="shared" si="4"/>
        <v>NO</v>
      </c>
      <c r="S94" s="136" t="str">
        <f t="shared" si="5"/>
        <v>Bajo</v>
      </c>
      <c r="T94" s="45"/>
    </row>
    <row r="95" spans="1:20" s="48" customFormat="1" ht="32.1" customHeight="1" x14ac:dyDescent="0.2">
      <c r="A95" s="141" t="s">
        <v>581</v>
      </c>
      <c r="B95" s="137" t="s">
        <v>592</v>
      </c>
      <c r="C95" s="139" t="s">
        <v>593</v>
      </c>
      <c r="D95" s="133">
        <v>6249</v>
      </c>
      <c r="E95" s="138" t="s">
        <v>521</v>
      </c>
      <c r="F95" s="138" t="s">
        <v>521</v>
      </c>
      <c r="G95" s="138">
        <v>0</v>
      </c>
      <c r="H95" s="138" t="s">
        <v>521</v>
      </c>
      <c r="I95" s="140">
        <v>0</v>
      </c>
      <c r="J95" s="140" t="s">
        <v>521</v>
      </c>
      <c r="K95" s="138" t="s">
        <v>521</v>
      </c>
      <c r="L95" s="138" t="s">
        <v>521</v>
      </c>
      <c r="M95" s="138" t="s">
        <v>521</v>
      </c>
      <c r="N95" s="138" t="s">
        <v>521</v>
      </c>
      <c r="O95" s="138">
        <v>0</v>
      </c>
      <c r="P95" s="138" t="s">
        <v>521</v>
      </c>
      <c r="Q95" s="134">
        <f t="shared" si="6"/>
        <v>0</v>
      </c>
      <c r="R95" s="135" t="str">
        <f t="shared" si="4"/>
        <v>SI</v>
      </c>
      <c r="S95" s="136" t="str">
        <f t="shared" si="5"/>
        <v>Sin Riesgo</v>
      </c>
      <c r="T95" s="45"/>
    </row>
    <row r="96" spans="1:20" s="48" customFormat="1" ht="32.1" customHeight="1" x14ac:dyDescent="0.2">
      <c r="A96" s="141" t="s">
        <v>581</v>
      </c>
      <c r="B96" s="137" t="s">
        <v>594</v>
      </c>
      <c r="C96" s="139" t="s">
        <v>595</v>
      </c>
      <c r="D96" s="133">
        <v>2945</v>
      </c>
      <c r="E96" s="138" t="s">
        <v>521</v>
      </c>
      <c r="F96" s="138" t="s">
        <v>521</v>
      </c>
      <c r="G96" s="138">
        <v>0</v>
      </c>
      <c r="H96" s="138" t="s">
        <v>521</v>
      </c>
      <c r="I96" s="140">
        <v>24</v>
      </c>
      <c r="J96" s="140" t="s">
        <v>521</v>
      </c>
      <c r="K96" s="138" t="s">
        <v>521</v>
      </c>
      <c r="L96" s="138" t="s">
        <v>521</v>
      </c>
      <c r="M96" s="138" t="s">
        <v>521</v>
      </c>
      <c r="N96" s="138" t="s">
        <v>521</v>
      </c>
      <c r="O96" s="138">
        <v>0</v>
      </c>
      <c r="P96" s="138" t="s">
        <v>521</v>
      </c>
      <c r="Q96" s="134">
        <f t="shared" si="6"/>
        <v>8</v>
      </c>
      <c r="R96" s="135" t="str">
        <f t="shared" si="4"/>
        <v>NO</v>
      </c>
      <c r="S96" s="136" t="str">
        <f t="shared" si="5"/>
        <v>Bajo</v>
      </c>
      <c r="T96" s="45"/>
    </row>
    <row r="97" spans="1:23" s="48" customFormat="1" ht="32.1" customHeight="1" x14ac:dyDescent="0.2">
      <c r="A97" s="141" t="s">
        <v>581</v>
      </c>
      <c r="B97" s="137" t="s">
        <v>596</v>
      </c>
      <c r="C97" s="139" t="s">
        <v>597</v>
      </c>
      <c r="D97" s="133">
        <v>848</v>
      </c>
      <c r="E97" s="138" t="s">
        <v>521</v>
      </c>
      <c r="F97" s="138" t="s">
        <v>521</v>
      </c>
      <c r="G97" s="138" t="s">
        <v>521</v>
      </c>
      <c r="H97" s="138" t="s">
        <v>521</v>
      </c>
      <c r="I97" s="140" t="s">
        <v>521</v>
      </c>
      <c r="J97" s="140" t="s">
        <v>521</v>
      </c>
      <c r="K97" s="138" t="s">
        <v>521</v>
      </c>
      <c r="L97" s="138" t="s">
        <v>521</v>
      </c>
      <c r="M97" s="138" t="s">
        <v>521</v>
      </c>
      <c r="N97" s="138" t="s">
        <v>521</v>
      </c>
      <c r="O97" s="138">
        <v>84.2</v>
      </c>
      <c r="P97" s="138" t="s">
        <v>521</v>
      </c>
      <c r="Q97" s="134">
        <f t="shared" si="6"/>
        <v>84.2</v>
      </c>
      <c r="R97" s="135" t="str">
        <f t="shared" si="4"/>
        <v>NO</v>
      </c>
      <c r="S97" s="136" t="str">
        <f t="shared" si="5"/>
        <v>Inviable Sanitariamente</v>
      </c>
      <c r="T97" s="45"/>
    </row>
    <row r="98" spans="1:23" s="48" customFormat="1" ht="32.1" customHeight="1" x14ac:dyDescent="0.2">
      <c r="A98" s="141" t="s">
        <v>581</v>
      </c>
      <c r="B98" s="137" t="s">
        <v>598</v>
      </c>
      <c r="C98" s="139" t="s">
        <v>599</v>
      </c>
      <c r="D98" s="133">
        <v>148</v>
      </c>
      <c r="E98" s="138" t="s">
        <v>521</v>
      </c>
      <c r="F98" s="138" t="s">
        <v>521</v>
      </c>
      <c r="G98" s="138" t="s">
        <v>521</v>
      </c>
      <c r="H98" s="138" t="s">
        <v>521</v>
      </c>
      <c r="I98" s="140">
        <v>88</v>
      </c>
      <c r="J98" s="140" t="s">
        <v>521</v>
      </c>
      <c r="K98" s="138" t="s">
        <v>521</v>
      </c>
      <c r="L98" s="138" t="s">
        <v>521</v>
      </c>
      <c r="M98" s="138" t="s">
        <v>521</v>
      </c>
      <c r="N98" s="138" t="s">
        <v>521</v>
      </c>
      <c r="O98" s="138" t="s">
        <v>521</v>
      </c>
      <c r="P98" s="138" t="s">
        <v>521</v>
      </c>
      <c r="Q98" s="134">
        <f t="shared" si="6"/>
        <v>88</v>
      </c>
      <c r="R98" s="135" t="str">
        <f t="shared" si="4"/>
        <v>NO</v>
      </c>
      <c r="S98" s="136" t="str">
        <f t="shared" si="5"/>
        <v>Inviable Sanitariamente</v>
      </c>
      <c r="T98" s="45"/>
    </row>
    <row r="99" spans="1:23" s="48" customFormat="1" ht="32.1" customHeight="1" x14ac:dyDescent="0.2">
      <c r="A99" s="141" t="s">
        <v>4341</v>
      </c>
      <c r="B99" s="137" t="s">
        <v>502</v>
      </c>
      <c r="C99" s="139"/>
      <c r="D99" s="133"/>
      <c r="E99" s="138"/>
      <c r="F99" s="138"/>
      <c r="G99" s="138"/>
      <c r="H99" s="138"/>
      <c r="I99" s="140"/>
      <c r="J99" s="140"/>
      <c r="K99" s="138"/>
      <c r="L99" s="138"/>
      <c r="M99" s="138"/>
      <c r="N99" s="138"/>
      <c r="O99" s="138"/>
      <c r="P99" s="138"/>
      <c r="Q99" s="134"/>
      <c r="R99" s="135"/>
      <c r="S99" s="136"/>
      <c r="T99" s="45"/>
    </row>
    <row r="100" spans="1:23" ht="30" customHeight="1" x14ac:dyDescent="0.2">
      <c r="A100" s="73"/>
      <c r="B100" s="61"/>
      <c r="C100" s="61"/>
      <c r="D100" s="74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5"/>
      <c r="P100" s="75"/>
      <c r="Q100" s="31"/>
      <c r="R100" s="31"/>
      <c r="S100" s="76"/>
      <c r="T100" s="109"/>
      <c r="U100" s="109"/>
      <c r="V100" s="109"/>
      <c r="W100" s="109"/>
    </row>
    <row r="101" spans="1:23" ht="30" customHeight="1" x14ac:dyDescent="0.2">
      <c r="A101" s="110"/>
      <c r="B101" s="113"/>
      <c r="C101" s="285"/>
      <c r="D101" s="93"/>
      <c r="E101" s="93"/>
      <c r="F101" s="93"/>
      <c r="G101" s="93"/>
      <c r="H101" s="93"/>
      <c r="I101" s="93"/>
      <c r="J101" s="93"/>
      <c r="K101" s="93"/>
      <c r="L101" s="93"/>
      <c r="M101" s="93"/>
      <c r="N101" s="93"/>
      <c r="O101" s="93"/>
      <c r="P101" s="93"/>
      <c r="Q101" s="93"/>
      <c r="R101" s="93"/>
      <c r="S101" s="93"/>
      <c r="T101" s="109"/>
      <c r="U101" s="109"/>
      <c r="V101" s="109"/>
      <c r="W101" s="109"/>
    </row>
    <row r="102" spans="1:23" ht="51" customHeight="1" x14ac:dyDescent="0.2">
      <c r="A102" s="117" t="s">
        <v>600</v>
      </c>
      <c r="B102" s="301" t="s">
        <v>601</v>
      </c>
      <c r="C102" s="347"/>
      <c r="D102" s="347"/>
      <c r="E102" s="347"/>
      <c r="F102" s="347"/>
      <c r="G102" s="347"/>
      <c r="H102" s="347"/>
      <c r="I102" s="347"/>
      <c r="J102" s="347"/>
      <c r="K102" s="347"/>
      <c r="L102" s="347"/>
      <c r="M102" s="347"/>
      <c r="N102" s="347"/>
      <c r="O102" s="347"/>
      <c r="P102" s="347"/>
      <c r="Q102" s="347"/>
      <c r="R102" s="347"/>
      <c r="S102" s="347"/>
      <c r="T102" s="109"/>
      <c r="U102" s="109"/>
      <c r="V102" s="109"/>
      <c r="W102" s="109"/>
    </row>
    <row r="103" spans="1:23" ht="30" customHeight="1" x14ac:dyDescent="0.2">
      <c r="A103" s="119" t="s">
        <v>406</v>
      </c>
      <c r="B103" s="120">
        <f>COUNTIF(E11:P99,"&lt;=5")</f>
        <v>20</v>
      </c>
      <c r="C103" s="285"/>
      <c r="D103" s="93"/>
      <c r="E103" s="93"/>
      <c r="F103" s="93"/>
      <c r="G103" s="93"/>
      <c r="H103" s="93"/>
      <c r="I103" s="93"/>
      <c r="J103" s="93"/>
      <c r="K103" s="93"/>
      <c r="L103" s="93"/>
      <c r="M103" s="93"/>
      <c r="N103" s="93"/>
      <c r="O103" s="93"/>
      <c r="P103" s="93"/>
      <c r="Q103" s="93"/>
      <c r="R103" s="93"/>
      <c r="S103" s="93"/>
      <c r="T103" s="109"/>
      <c r="U103" s="109"/>
      <c r="V103" s="109"/>
      <c r="W103" s="109"/>
    </row>
    <row r="104" spans="1:23" ht="30" customHeight="1" x14ac:dyDescent="0.2">
      <c r="A104" s="121" t="s">
        <v>407</v>
      </c>
      <c r="B104" s="120">
        <f>COUNTIFS(E11:P99,"&gt;5",E11:P99,"&lt;=14")</f>
        <v>0</v>
      </c>
      <c r="C104" s="285"/>
      <c r="D104" s="93"/>
      <c r="E104" s="93"/>
      <c r="F104" s="93"/>
      <c r="G104" s="93"/>
      <c r="H104" s="93"/>
      <c r="I104" s="93"/>
      <c r="J104" s="93"/>
      <c r="K104" s="93"/>
      <c r="L104" s="93"/>
      <c r="M104" s="93"/>
      <c r="N104" s="93"/>
      <c r="O104" s="93"/>
      <c r="P104" s="93"/>
      <c r="Q104" s="93"/>
      <c r="R104" s="93"/>
      <c r="S104" s="93"/>
      <c r="T104" s="109"/>
      <c r="U104" s="109"/>
      <c r="V104" s="109"/>
      <c r="W104" s="109"/>
    </row>
    <row r="105" spans="1:23" ht="30" customHeight="1" x14ac:dyDescent="0.2">
      <c r="A105" s="122" t="s">
        <v>408</v>
      </c>
      <c r="B105" s="120">
        <f>COUNTIFS(E11:P99,"&gt;14",E11:P99,"&lt;=35")</f>
        <v>11</v>
      </c>
      <c r="C105" s="285"/>
      <c r="D105" s="93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109"/>
      <c r="U105" s="109"/>
      <c r="V105" s="109"/>
      <c r="W105" s="109"/>
    </row>
    <row r="106" spans="1:23" ht="30" customHeight="1" x14ac:dyDescent="0.2">
      <c r="A106" s="123" t="s">
        <v>409</v>
      </c>
      <c r="B106" s="120">
        <f>COUNTIFS(E11:P99,"&gt;35",E11:P99,"&lt;=80")</f>
        <v>45</v>
      </c>
      <c r="C106" s="285"/>
      <c r="D106" s="93"/>
      <c r="E106" s="93"/>
      <c r="F106" s="93"/>
      <c r="G106" s="93"/>
      <c r="H106" s="93"/>
      <c r="I106" s="93"/>
      <c r="J106" s="93"/>
      <c r="K106" s="93"/>
      <c r="L106" s="93"/>
      <c r="M106" s="93"/>
      <c r="N106" s="93"/>
      <c r="O106" s="93"/>
      <c r="P106" s="93"/>
      <c r="Q106" s="93"/>
      <c r="R106" s="93"/>
      <c r="S106" s="93"/>
      <c r="T106" s="109"/>
      <c r="U106" s="109"/>
      <c r="V106" s="109"/>
      <c r="W106" s="109"/>
    </row>
    <row r="107" spans="1:23" ht="39" customHeight="1" x14ac:dyDescent="0.2">
      <c r="A107" s="124" t="s">
        <v>410</v>
      </c>
      <c r="B107" s="120">
        <f>COUNTIFS(E11:P98,"&gt;80",E11:P98,"&lt;=100")</f>
        <v>71</v>
      </c>
      <c r="C107" s="285"/>
      <c r="D107" s="93"/>
      <c r="E107" s="93"/>
      <c r="F107" s="93"/>
      <c r="G107" s="93"/>
      <c r="H107" s="93"/>
      <c r="I107" s="93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109"/>
      <c r="U107" s="109"/>
      <c r="V107" s="109"/>
      <c r="W107" s="109"/>
    </row>
    <row r="108" spans="1:23" ht="30" customHeight="1" x14ac:dyDescent="0.2">
      <c r="A108" s="143" t="s">
        <v>411</v>
      </c>
      <c r="B108" s="144">
        <f>COUNT(E11:P99)</f>
        <v>147</v>
      </c>
      <c r="C108" s="285"/>
      <c r="D108" s="93"/>
      <c r="E108" s="93"/>
      <c r="F108" s="93"/>
      <c r="G108" s="93"/>
      <c r="H108" s="93"/>
      <c r="I108" s="93"/>
      <c r="J108" s="93"/>
      <c r="K108" s="93"/>
      <c r="L108" s="93"/>
      <c r="M108" s="93"/>
      <c r="N108" s="93"/>
      <c r="O108" s="93"/>
      <c r="P108" s="93"/>
      <c r="Q108" s="93"/>
      <c r="R108" s="93"/>
      <c r="S108" s="93"/>
      <c r="T108" s="109"/>
      <c r="U108" s="109"/>
      <c r="V108" s="109"/>
      <c r="W108" s="109"/>
    </row>
    <row r="109" spans="1:23" ht="32.25" customHeight="1" x14ac:dyDescent="0.2">
      <c r="A109" s="125" t="s">
        <v>602</v>
      </c>
      <c r="B109" s="126">
        <f>B108-B103</f>
        <v>127</v>
      </c>
      <c r="C109" s="285"/>
      <c r="D109" s="93"/>
      <c r="E109" s="93"/>
      <c r="F109" s="93"/>
      <c r="G109" s="93"/>
      <c r="H109" s="93"/>
      <c r="I109" s="93"/>
      <c r="J109" s="93"/>
      <c r="K109" s="93"/>
      <c r="L109" s="93"/>
      <c r="M109" s="93"/>
      <c r="N109" s="93"/>
      <c r="O109" s="93"/>
      <c r="P109" s="93"/>
      <c r="Q109" s="93"/>
      <c r="R109" s="93"/>
      <c r="S109" s="93"/>
      <c r="T109" s="109"/>
      <c r="U109" s="109"/>
      <c r="V109" s="109"/>
      <c r="W109" s="109"/>
    </row>
    <row r="110" spans="1:23" ht="30" customHeight="1" x14ac:dyDescent="0.2">
      <c r="A110" s="110"/>
      <c r="B110" s="113"/>
      <c r="C110" s="112"/>
      <c r="D110" s="109"/>
      <c r="E110" s="109"/>
      <c r="F110" s="109"/>
      <c r="G110" s="109"/>
      <c r="H110" s="109"/>
      <c r="I110" s="109"/>
      <c r="J110" s="109"/>
      <c r="K110" s="109"/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109"/>
      <c r="W110" s="109"/>
    </row>
    <row r="111" spans="1:23" ht="30" customHeight="1" x14ac:dyDescent="0.2">
      <c r="A111" s="110"/>
      <c r="B111" s="113"/>
      <c r="C111" s="112"/>
      <c r="D111" s="109"/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</row>
    <row r="112" spans="1:23" ht="30" customHeight="1" x14ac:dyDescent="0.2">
      <c r="A112" s="110"/>
      <c r="B112" s="113"/>
      <c r="C112" s="112"/>
      <c r="D112" s="109"/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</row>
    <row r="113" spans="1:23" ht="30" customHeight="1" x14ac:dyDescent="0.2">
      <c r="A113" s="110"/>
      <c r="B113" s="113"/>
      <c r="C113" s="112"/>
      <c r="D113" s="109"/>
      <c r="E113" s="109"/>
      <c r="F113" s="109"/>
      <c r="G113" s="109"/>
      <c r="H113" s="109"/>
      <c r="I113" s="109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</row>
    <row r="114" spans="1:23" ht="30" customHeight="1" x14ac:dyDescent="0.2">
      <c r="A114" s="110"/>
      <c r="B114" s="113"/>
      <c r="C114" s="112"/>
      <c r="D114" s="109"/>
      <c r="E114" s="109"/>
      <c r="F114" s="109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</row>
    <row r="115" spans="1:23" ht="30" customHeight="1" x14ac:dyDescent="0.2">
      <c r="A115" s="110"/>
      <c r="B115" s="113"/>
      <c r="C115" s="112"/>
      <c r="D115" s="109"/>
      <c r="E115" s="109"/>
      <c r="F115" s="109"/>
      <c r="G115" s="109"/>
      <c r="H115" s="109"/>
      <c r="I115" s="109"/>
      <c r="J115" s="109"/>
      <c r="K115" s="109"/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 s="109"/>
    </row>
    <row r="116" spans="1:23" ht="30" customHeight="1" x14ac:dyDescent="0.2">
      <c r="A116" s="110"/>
      <c r="B116" s="113"/>
      <c r="C116" s="112"/>
      <c r="D116" s="109"/>
      <c r="E116" s="109"/>
      <c r="F116" s="109"/>
      <c r="G116" s="109"/>
      <c r="H116" s="109"/>
      <c r="I116" s="109"/>
      <c r="J116" s="109"/>
      <c r="K116" s="109"/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 s="109"/>
    </row>
    <row r="117" spans="1:23" ht="30" customHeight="1" x14ac:dyDescent="0.2">
      <c r="A117" s="110"/>
      <c r="B117" s="113"/>
      <c r="C117" s="112"/>
      <c r="D117" s="109"/>
      <c r="E117" s="109"/>
      <c r="F117" s="109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</row>
    <row r="118" spans="1:23" ht="30" customHeight="1" x14ac:dyDescent="0.2">
      <c r="A118" s="110"/>
      <c r="B118" s="113"/>
      <c r="C118" s="112"/>
      <c r="D118" s="109"/>
      <c r="E118" s="109"/>
      <c r="F118" s="109"/>
      <c r="G118" s="109"/>
      <c r="H118" s="109"/>
      <c r="I118" s="109"/>
      <c r="J118" s="109"/>
      <c r="K118" s="109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</row>
    <row r="119" spans="1:23" ht="30" customHeight="1" x14ac:dyDescent="0.2">
      <c r="A119" s="110"/>
      <c r="B119" s="113"/>
      <c r="C119" s="112"/>
      <c r="D119" s="109"/>
      <c r="E119" s="109"/>
      <c r="F119" s="109"/>
      <c r="G119" s="109"/>
      <c r="H119" s="109"/>
      <c r="I119" s="109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</row>
    <row r="120" spans="1:23" ht="30" customHeight="1" x14ac:dyDescent="0.2">
      <c r="A120" s="110"/>
      <c r="B120" s="113"/>
      <c r="C120" s="112"/>
      <c r="D120" s="109"/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</row>
    <row r="121" spans="1:23" ht="30" customHeight="1" x14ac:dyDescent="0.2">
      <c r="A121" s="110"/>
      <c r="B121" s="113"/>
      <c r="C121" s="112"/>
      <c r="D121" s="109"/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</row>
    <row r="122" spans="1:23" ht="30" customHeight="1" x14ac:dyDescent="0.2">
      <c r="A122" s="110"/>
      <c r="B122" s="113"/>
      <c r="C122" s="112"/>
      <c r="D122" s="109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</row>
    <row r="123" spans="1:23" ht="30" customHeight="1" x14ac:dyDescent="0.2">
      <c r="A123" s="110"/>
      <c r="B123" s="113"/>
      <c r="C123" s="112"/>
      <c r="D123" s="109"/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</row>
    <row r="124" spans="1:23" ht="30" customHeight="1" x14ac:dyDescent="0.2">
      <c r="A124" s="110"/>
      <c r="B124" s="113"/>
      <c r="C124" s="112"/>
      <c r="D124" s="109"/>
      <c r="E124" s="109"/>
      <c r="F124" s="109"/>
      <c r="G124" s="109"/>
      <c r="H124" s="109"/>
      <c r="I124" s="109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</row>
    <row r="125" spans="1:23" ht="30" customHeight="1" x14ac:dyDescent="0.2">
      <c r="A125" s="110"/>
      <c r="B125" s="113"/>
      <c r="C125" s="112"/>
      <c r="D125" s="109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</row>
    <row r="126" spans="1:23" ht="30" customHeight="1" x14ac:dyDescent="0.2">
      <c r="A126" s="110"/>
      <c r="B126" s="113"/>
      <c r="C126" s="112"/>
      <c r="D126" s="109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</row>
    <row r="127" spans="1:23" ht="30" customHeight="1" x14ac:dyDescent="0.2">
      <c r="A127" s="110"/>
      <c r="B127" s="113"/>
      <c r="C127" s="112"/>
      <c r="D127" s="109"/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</row>
    <row r="128" spans="1:23" ht="30" customHeight="1" x14ac:dyDescent="0.2">
      <c r="A128" s="110"/>
      <c r="B128" s="113"/>
      <c r="C128" s="112"/>
      <c r="D128" s="109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</row>
    <row r="129" spans="1:23" ht="30" customHeight="1" x14ac:dyDescent="0.2">
      <c r="A129" s="110"/>
      <c r="B129" s="113"/>
      <c r="C129" s="112"/>
      <c r="D129" s="109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</row>
    <row r="130" spans="1:23" ht="30" customHeight="1" x14ac:dyDescent="0.2">
      <c r="A130" s="110"/>
      <c r="B130" s="113"/>
      <c r="C130" s="112"/>
      <c r="D130" s="109"/>
      <c r="E130" s="109"/>
      <c r="F130" s="109"/>
      <c r="G130" s="109"/>
      <c r="H130" s="109"/>
      <c r="I130" s="109"/>
      <c r="J130" s="109"/>
      <c r="K130" s="109"/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</row>
    <row r="131" spans="1:23" ht="30" customHeight="1" x14ac:dyDescent="0.2">
      <c r="A131" s="110"/>
      <c r="B131" s="113"/>
      <c r="C131" s="112"/>
      <c r="D131" s="109"/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</row>
    <row r="132" spans="1:23" ht="30" customHeight="1" x14ac:dyDescent="0.2">
      <c r="A132" s="110"/>
      <c r="B132" s="113"/>
      <c r="C132" s="112"/>
      <c r="D132" s="109"/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</row>
    <row r="133" spans="1:23" ht="30" customHeight="1" x14ac:dyDescent="0.2">
      <c r="A133" s="110"/>
      <c r="B133" s="113"/>
      <c r="C133" s="112"/>
      <c r="D133" s="109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</row>
    <row r="134" spans="1:23" ht="30" customHeight="1" x14ac:dyDescent="0.2">
      <c r="A134" s="110"/>
      <c r="B134" s="113"/>
      <c r="C134" s="112"/>
      <c r="D134" s="109"/>
      <c r="E134" s="109"/>
      <c r="F134" s="109"/>
      <c r="G134" s="109"/>
      <c r="H134" s="109"/>
      <c r="I134" s="109"/>
      <c r="J134" s="109"/>
      <c r="K134" s="109"/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</row>
    <row r="135" spans="1:23" ht="30" customHeight="1" x14ac:dyDescent="0.2">
      <c r="A135" s="110"/>
      <c r="B135" s="113"/>
      <c r="C135" s="112"/>
      <c r="D135" s="109"/>
      <c r="E135" s="109"/>
      <c r="F135" s="109"/>
      <c r="G135" s="109"/>
      <c r="H135" s="109"/>
      <c r="I135" s="109"/>
      <c r="J135" s="109"/>
      <c r="K135" s="109"/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</row>
    <row r="136" spans="1:23" ht="30" customHeight="1" x14ac:dyDescent="0.2">
      <c r="A136" s="110"/>
      <c r="B136" s="113"/>
      <c r="C136" s="112"/>
      <c r="D136" s="109"/>
      <c r="E136" s="109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</row>
    <row r="137" spans="1:23" ht="30" customHeight="1" x14ac:dyDescent="0.2">
      <c r="A137" s="110"/>
      <c r="B137" s="113"/>
      <c r="C137" s="112"/>
      <c r="D137" s="109"/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</row>
    <row r="138" spans="1:23" ht="30" customHeight="1" x14ac:dyDescent="0.2">
      <c r="A138" s="110"/>
      <c r="B138" s="113"/>
      <c r="C138" s="112"/>
      <c r="D138" s="109"/>
      <c r="E138" s="109"/>
      <c r="F138" s="109"/>
      <c r="G138" s="109"/>
      <c r="H138" s="109"/>
      <c r="I138" s="109"/>
      <c r="J138" s="109"/>
      <c r="K138" s="109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</row>
    <row r="139" spans="1:23" ht="30" customHeight="1" x14ac:dyDescent="0.2">
      <c r="A139" s="110"/>
      <c r="B139" s="113"/>
      <c r="C139" s="112"/>
      <c r="D139" s="109"/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</row>
    <row r="140" spans="1:23" ht="30" customHeight="1" x14ac:dyDescent="0.2">
      <c r="A140" s="110"/>
      <c r="B140" s="113"/>
      <c r="C140" s="112"/>
      <c r="D140" s="109"/>
      <c r="E140" s="109"/>
      <c r="F140" s="109"/>
      <c r="G140" s="109"/>
      <c r="H140" s="109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</row>
    <row r="141" spans="1:23" ht="30" customHeight="1" x14ac:dyDescent="0.2">
      <c r="A141" s="110"/>
      <c r="B141" s="113"/>
      <c r="C141" s="112"/>
      <c r="D141" s="109"/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</row>
    <row r="142" spans="1:23" ht="30" customHeight="1" x14ac:dyDescent="0.2">
      <c r="A142" s="110"/>
      <c r="B142" s="113"/>
      <c r="C142" s="112"/>
      <c r="D142" s="109"/>
      <c r="E142" s="109"/>
      <c r="F142" s="109"/>
      <c r="G142" s="109"/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</row>
    <row r="143" spans="1:23" ht="30" customHeight="1" x14ac:dyDescent="0.2">
      <c r="A143" s="110"/>
      <c r="B143" s="113"/>
      <c r="C143" s="112"/>
      <c r="D143" s="109"/>
      <c r="E143" s="109"/>
      <c r="F143" s="109"/>
      <c r="G143" s="109"/>
      <c r="H143" s="109"/>
      <c r="I143" s="109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</row>
    <row r="144" spans="1:23" ht="30" customHeight="1" x14ac:dyDescent="0.2">
      <c r="A144" s="110"/>
      <c r="B144" s="113"/>
      <c r="C144" s="112"/>
      <c r="D144" s="109"/>
      <c r="E144" s="109"/>
      <c r="F144" s="109"/>
      <c r="G144" s="109"/>
      <c r="H144" s="109"/>
      <c r="I144" s="109"/>
      <c r="J144" s="109"/>
      <c r="K144" s="109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</row>
    <row r="145" spans="1:23" ht="30" customHeight="1" x14ac:dyDescent="0.2">
      <c r="A145" s="110"/>
      <c r="B145" s="113"/>
      <c r="C145" s="112"/>
      <c r="D145" s="109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</row>
    <row r="146" spans="1:23" ht="30" customHeight="1" x14ac:dyDescent="0.2">
      <c r="A146" s="110"/>
      <c r="B146" s="113"/>
      <c r="C146" s="112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</row>
    <row r="147" spans="1:23" ht="30" customHeight="1" x14ac:dyDescent="0.2">
      <c r="A147" s="110"/>
      <c r="B147" s="113"/>
      <c r="C147" s="112"/>
      <c r="D147" s="109"/>
      <c r="E147" s="109"/>
      <c r="F147" s="109"/>
      <c r="G147" s="109"/>
      <c r="H147" s="109"/>
      <c r="I147" s="109"/>
      <c r="J147" s="109"/>
      <c r="K147" s="109"/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</row>
    <row r="148" spans="1:23" ht="30" customHeight="1" x14ac:dyDescent="0.2">
      <c r="A148" s="110"/>
      <c r="B148" s="113"/>
      <c r="C148" s="112"/>
      <c r="D148" s="109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</row>
    <row r="149" spans="1:23" ht="30" customHeight="1" x14ac:dyDescent="0.2">
      <c r="A149" s="110"/>
      <c r="B149" s="113"/>
      <c r="C149" s="112"/>
      <c r="D149" s="109"/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</row>
    <row r="150" spans="1:23" ht="30" customHeight="1" x14ac:dyDescent="0.2">
      <c r="A150" s="110"/>
      <c r="B150" s="113"/>
      <c r="C150" s="112"/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</row>
    <row r="151" spans="1:23" ht="30" customHeight="1" x14ac:dyDescent="0.2">
      <c r="A151" s="110"/>
      <c r="B151" s="113"/>
      <c r="C151" s="112"/>
      <c r="D151" s="109"/>
      <c r="E151" s="109"/>
      <c r="F151" s="109"/>
      <c r="G151" s="109"/>
      <c r="H151" s="109"/>
      <c r="I151" s="109"/>
      <c r="J151" s="109"/>
      <c r="K151" s="109"/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</row>
    <row r="152" spans="1:23" ht="30" customHeight="1" x14ac:dyDescent="0.2">
      <c r="A152" s="110"/>
      <c r="B152" s="113"/>
      <c r="C152" s="112"/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</row>
    <row r="153" spans="1:23" ht="30" customHeight="1" x14ac:dyDescent="0.2">
      <c r="A153" s="110"/>
      <c r="B153" s="113"/>
      <c r="C153" s="112"/>
      <c r="D153" s="109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</row>
    <row r="154" spans="1:23" ht="30" customHeight="1" x14ac:dyDescent="0.2">
      <c r="A154" s="110"/>
      <c r="B154" s="113"/>
      <c r="C154" s="112"/>
      <c r="D154" s="109"/>
      <c r="E154" s="109"/>
      <c r="F154" s="109"/>
      <c r="G154" s="109"/>
      <c r="H154" s="109"/>
      <c r="I154" s="109"/>
      <c r="J154" s="109"/>
      <c r="K154" s="109"/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</row>
    <row r="155" spans="1:23" ht="30" customHeight="1" x14ac:dyDescent="0.2">
      <c r="A155" s="110"/>
      <c r="B155" s="113"/>
      <c r="C155" s="112"/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</row>
    <row r="156" spans="1:23" ht="30" customHeight="1" x14ac:dyDescent="0.2">
      <c r="A156" s="110"/>
      <c r="B156" s="113"/>
      <c r="C156" s="112"/>
      <c r="D156" s="109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</row>
    <row r="157" spans="1:23" ht="30" customHeight="1" x14ac:dyDescent="0.2">
      <c r="A157" s="110"/>
      <c r="B157" s="113"/>
      <c r="C157" s="112"/>
      <c r="D157" s="109"/>
      <c r="E157" s="109"/>
      <c r="F157" s="109"/>
      <c r="G157" s="109"/>
      <c r="H157" s="109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</row>
    <row r="158" spans="1:23" ht="30" customHeight="1" x14ac:dyDescent="0.2">
      <c r="A158" s="110"/>
      <c r="B158" s="113"/>
      <c r="C158" s="112"/>
      <c r="D158" s="109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</row>
    <row r="159" spans="1:23" ht="30" customHeight="1" x14ac:dyDescent="0.2">
      <c r="A159" s="110"/>
      <c r="B159" s="113"/>
      <c r="C159" s="112"/>
      <c r="D159" s="109"/>
      <c r="E159" s="109"/>
      <c r="F159" s="109"/>
      <c r="G159" s="109"/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</row>
    <row r="160" spans="1:23" ht="30" customHeight="1" x14ac:dyDescent="0.2">
      <c r="A160" s="110"/>
      <c r="B160" s="113"/>
      <c r="C160" s="112"/>
      <c r="D160" s="109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</row>
    <row r="161" spans="1:23" ht="30" customHeight="1" x14ac:dyDescent="0.2">
      <c r="A161" s="110"/>
      <c r="B161" s="113"/>
      <c r="C161" s="112"/>
      <c r="D161" s="109"/>
      <c r="E161" s="109"/>
      <c r="F161" s="109"/>
      <c r="G161" s="109"/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</row>
    <row r="162" spans="1:23" ht="30" customHeight="1" x14ac:dyDescent="0.2">
      <c r="A162" s="110"/>
      <c r="B162" s="113"/>
      <c r="C162" s="112"/>
      <c r="D162" s="109"/>
      <c r="E162" s="109"/>
      <c r="F162" s="109"/>
      <c r="G162" s="109"/>
      <c r="H162" s="109"/>
      <c r="I162" s="109"/>
      <c r="J162" s="109"/>
      <c r="K162" s="109"/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</row>
    <row r="163" spans="1:23" ht="30" customHeight="1" x14ac:dyDescent="0.2">
      <c r="A163" s="110"/>
      <c r="B163" s="113"/>
      <c r="C163" s="112"/>
      <c r="D163" s="109"/>
      <c r="E163" s="109"/>
      <c r="F163" s="109"/>
      <c r="G163" s="109"/>
      <c r="H163" s="109"/>
      <c r="I163" s="109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</row>
    <row r="164" spans="1:23" ht="30" customHeight="1" x14ac:dyDescent="0.2">
      <c r="A164" s="110"/>
      <c r="B164" s="113"/>
      <c r="C164" s="112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</row>
    <row r="165" spans="1:23" ht="30" customHeight="1" x14ac:dyDescent="0.2">
      <c r="A165" s="110"/>
      <c r="B165" s="113"/>
      <c r="C165" s="112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</row>
    <row r="166" spans="1:23" ht="30" customHeight="1" x14ac:dyDescent="0.2">
      <c r="A166" s="110"/>
      <c r="B166" s="113"/>
      <c r="C166" s="112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</row>
    <row r="167" spans="1:23" ht="30" customHeight="1" x14ac:dyDescent="0.2">
      <c r="A167" s="110"/>
      <c r="B167" s="113"/>
      <c r="C167" s="112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</row>
    <row r="168" spans="1:23" ht="30" customHeight="1" x14ac:dyDescent="0.2">
      <c r="A168" s="110"/>
      <c r="B168" s="113"/>
      <c r="C168" s="112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</row>
    <row r="169" spans="1:23" ht="30" customHeight="1" x14ac:dyDescent="0.2">
      <c r="A169" s="110"/>
      <c r="B169" s="113"/>
      <c r="C169" s="112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</row>
    <row r="170" spans="1:23" ht="30" customHeight="1" x14ac:dyDescent="0.2">
      <c r="A170" s="110"/>
      <c r="B170" s="113"/>
      <c r="C170" s="112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</row>
    <row r="171" spans="1:23" ht="30" customHeight="1" x14ac:dyDescent="0.2">
      <c r="A171" s="110"/>
      <c r="B171" s="113"/>
      <c r="C171" s="112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</row>
    <row r="172" spans="1:23" ht="30" customHeight="1" x14ac:dyDescent="0.2">
      <c r="A172" s="110"/>
      <c r="B172" s="113"/>
      <c r="C172" s="112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</row>
    <row r="173" spans="1:23" ht="30" customHeight="1" x14ac:dyDescent="0.2">
      <c r="A173" s="110"/>
      <c r="B173" s="113"/>
      <c r="C173" s="112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</row>
    <row r="174" spans="1:23" ht="30" customHeight="1" x14ac:dyDescent="0.2">
      <c r="A174" s="110"/>
      <c r="B174" s="113"/>
      <c r="C174" s="112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</row>
    <row r="175" spans="1:23" ht="30" customHeight="1" x14ac:dyDescent="0.2">
      <c r="A175" s="110"/>
      <c r="B175" s="113"/>
      <c r="C175" s="112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</row>
    <row r="176" spans="1:23" ht="30" customHeight="1" x14ac:dyDescent="0.2">
      <c r="A176" s="110"/>
      <c r="B176" s="113"/>
      <c r="C176" s="112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</row>
    <row r="177" spans="1:23" ht="30" customHeight="1" x14ac:dyDescent="0.2">
      <c r="A177" s="110"/>
      <c r="B177" s="113"/>
      <c r="C177" s="112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</row>
    <row r="178" spans="1:23" ht="30" customHeight="1" x14ac:dyDescent="0.2">
      <c r="A178" s="110"/>
      <c r="B178" s="113"/>
      <c r="C178" s="112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</row>
    <row r="179" spans="1:23" ht="30" customHeight="1" x14ac:dyDescent="0.2">
      <c r="A179" s="110"/>
      <c r="B179" s="113"/>
      <c r="C179" s="112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</row>
    <row r="180" spans="1:23" ht="30" customHeight="1" x14ac:dyDescent="0.2">
      <c r="A180" s="110"/>
      <c r="B180" s="113"/>
      <c r="C180" s="112"/>
      <c r="D180" s="109"/>
      <c r="E180" s="109"/>
      <c r="F180" s="109"/>
      <c r="G180" s="109"/>
      <c r="H180" s="109"/>
      <c r="I180" s="109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</row>
    <row r="181" spans="1:23" ht="30" customHeight="1" x14ac:dyDescent="0.2">
      <c r="A181" s="110"/>
      <c r="B181" s="113"/>
      <c r="C181" s="112"/>
      <c r="D181" s="109"/>
      <c r="E181" s="109"/>
      <c r="F181" s="109"/>
      <c r="G181" s="109"/>
      <c r="H181" s="109"/>
      <c r="I181" s="109"/>
      <c r="J181" s="109"/>
      <c r="K181" s="109"/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09"/>
      <c r="W181" s="109"/>
    </row>
    <row r="182" spans="1:23" ht="30" customHeight="1" x14ac:dyDescent="0.2">
      <c r="A182" s="110"/>
      <c r="B182" s="113"/>
      <c r="C182" s="112"/>
      <c r="D182" s="109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109"/>
      <c r="P182" s="109"/>
      <c r="Q182" s="109"/>
      <c r="R182" s="109"/>
      <c r="S182" s="109"/>
      <c r="T182" s="109"/>
      <c r="U182" s="109"/>
      <c r="V182" s="109"/>
      <c r="W182" s="109"/>
    </row>
    <row r="183" spans="1:23" ht="30" customHeight="1" x14ac:dyDescent="0.2">
      <c r="A183" s="110"/>
      <c r="B183" s="113"/>
      <c r="C183" s="112"/>
      <c r="D183" s="109"/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</row>
    <row r="184" spans="1:23" ht="30" customHeight="1" x14ac:dyDescent="0.2">
      <c r="A184" s="110"/>
      <c r="B184" s="113"/>
      <c r="C184" s="112"/>
      <c r="D184" s="109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</row>
    <row r="185" spans="1:23" ht="30" customHeight="1" x14ac:dyDescent="0.2">
      <c r="A185" s="110"/>
      <c r="B185" s="113"/>
      <c r="C185" s="112"/>
      <c r="D185" s="109"/>
      <c r="E185" s="109"/>
      <c r="F185" s="109"/>
      <c r="G185" s="109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</row>
    <row r="186" spans="1:23" ht="30" customHeight="1" x14ac:dyDescent="0.2">
      <c r="A186" s="110"/>
      <c r="B186" s="113"/>
      <c r="C186" s="112"/>
      <c r="D186" s="109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</row>
    <row r="187" spans="1:23" ht="30" customHeight="1" x14ac:dyDescent="0.2">
      <c r="A187" s="110"/>
      <c r="B187" s="113"/>
      <c r="C187" s="112"/>
      <c r="D187" s="109"/>
      <c r="E187" s="109"/>
      <c r="F187" s="109"/>
      <c r="G187" s="109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</row>
    <row r="188" spans="1:23" ht="30" customHeight="1" x14ac:dyDescent="0.2">
      <c r="A188" s="110"/>
      <c r="B188" s="113"/>
      <c r="C188" s="112"/>
      <c r="D188" s="109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</row>
    <row r="189" spans="1:23" ht="30" customHeight="1" x14ac:dyDescent="0.2">
      <c r="A189" s="110"/>
      <c r="B189" s="113"/>
      <c r="C189" s="112"/>
      <c r="D189" s="109"/>
      <c r="E189" s="109"/>
      <c r="F189" s="109"/>
      <c r="G189" s="109"/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</row>
    <row r="190" spans="1:23" ht="30" customHeight="1" x14ac:dyDescent="0.2">
      <c r="A190" s="110"/>
      <c r="B190" s="113"/>
      <c r="C190" s="112"/>
      <c r="D190" s="109"/>
      <c r="E190" s="109"/>
      <c r="F190" s="109"/>
      <c r="G190" s="109"/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</row>
    <row r="191" spans="1:23" ht="30" customHeight="1" x14ac:dyDescent="0.2">
      <c r="A191" s="110"/>
      <c r="B191" s="113"/>
      <c r="C191" s="112"/>
      <c r="D191" s="109"/>
      <c r="E191" s="109"/>
      <c r="F191" s="109"/>
      <c r="G191" s="109"/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</row>
    <row r="192" spans="1:23" ht="30" customHeight="1" x14ac:dyDescent="0.2">
      <c r="A192" s="110"/>
      <c r="B192" s="113"/>
      <c r="C192" s="112"/>
      <c r="D192" s="109"/>
      <c r="E192" s="109"/>
      <c r="F192" s="109"/>
      <c r="G192" s="109"/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</row>
    <row r="193" spans="1:23" ht="30" customHeight="1" x14ac:dyDescent="0.2">
      <c r="A193" s="110"/>
      <c r="B193" s="113"/>
      <c r="C193" s="112"/>
      <c r="D193" s="109"/>
      <c r="E193" s="109"/>
      <c r="F193" s="109"/>
      <c r="G193" s="109"/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</row>
    <row r="194" spans="1:23" ht="30" customHeight="1" x14ac:dyDescent="0.2">
      <c r="A194" s="110"/>
      <c r="B194" s="113"/>
      <c r="C194" s="112"/>
      <c r="D194" s="109"/>
      <c r="E194" s="109"/>
      <c r="F194" s="109"/>
      <c r="G194" s="109"/>
      <c r="H194" s="109"/>
      <c r="I194" s="109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</row>
    <row r="195" spans="1:23" ht="30" customHeight="1" x14ac:dyDescent="0.2">
      <c r="A195" s="110"/>
      <c r="B195" s="113"/>
      <c r="C195" s="112"/>
      <c r="D195" s="109"/>
      <c r="E195" s="109"/>
      <c r="F195" s="109"/>
      <c r="G195" s="109"/>
      <c r="H195" s="109"/>
      <c r="I195" s="109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</row>
    <row r="196" spans="1:23" ht="30" customHeight="1" x14ac:dyDescent="0.2">
      <c r="A196" s="110"/>
      <c r="B196" s="113"/>
      <c r="C196" s="112"/>
      <c r="D196" s="109"/>
      <c r="E196" s="109"/>
      <c r="F196" s="109"/>
      <c r="G196" s="109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</row>
    <row r="197" spans="1:23" ht="30" customHeight="1" x14ac:dyDescent="0.2">
      <c r="A197" s="110"/>
      <c r="B197" s="113"/>
      <c r="C197" s="112"/>
      <c r="D197" s="109"/>
      <c r="E197" s="109"/>
      <c r="F197" s="109"/>
      <c r="G197" s="109"/>
      <c r="H197" s="109"/>
      <c r="I197" s="109"/>
      <c r="J197" s="109"/>
      <c r="K197" s="109"/>
      <c r="L197" s="109"/>
      <c r="M197" s="109"/>
      <c r="N197" s="109"/>
      <c r="O197" s="109"/>
      <c r="P197" s="109"/>
      <c r="Q197" s="109"/>
      <c r="R197" s="109"/>
      <c r="S197" s="109"/>
      <c r="T197" s="109"/>
      <c r="U197" s="109"/>
      <c r="V197" s="109"/>
      <c r="W197" s="109"/>
    </row>
    <row r="198" spans="1:23" ht="30" customHeight="1" x14ac:dyDescent="0.2">
      <c r="A198" s="110"/>
      <c r="B198" s="113"/>
      <c r="C198" s="112"/>
      <c r="D198" s="109"/>
      <c r="E198" s="109"/>
      <c r="F198" s="109"/>
      <c r="G198" s="109"/>
      <c r="H198" s="109"/>
      <c r="I198" s="109"/>
      <c r="J198" s="109"/>
      <c r="K198" s="109"/>
      <c r="L198" s="109"/>
      <c r="M198" s="109"/>
      <c r="N198" s="109"/>
      <c r="O198" s="109"/>
      <c r="P198" s="109"/>
      <c r="Q198" s="109"/>
      <c r="R198" s="109"/>
      <c r="S198" s="109"/>
      <c r="T198" s="109"/>
      <c r="U198" s="109"/>
      <c r="V198" s="109"/>
      <c r="W198" s="109"/>
    </row>
    <row r="199" spans="1:23" ht="30" customHeight="1" x14ac:dyDescent="0.2">
      <c r="A199" s="110"/>
      <c r="B199" s="113"/>
      <c r="C199" s="112"/>
      <c r="D199" s="109"/>
      <c r="E199" s="109"/>
      <c r="F199" s="109"/>
      <c r="G199" s="109"/>
      <c r="H199" s="109"/>
      <c r="I199" s="109"/>
      <c r="J199" s="109"/>
      <c r="K199" s="109"/>
      <c r="L199" s="109"/>
      <c r="M199" s="109"/>
      <c r="N199" s="109"/>
      <c r="O199" s="109"/>
      <c r="P199" s="109"/>
      <c r="Q199" s="109"/>
      <c r="R199" s="109"/>
      <c r="S199" s="109"/>
      <c r="T199" s="109"/>
      <c r="U199" s="109"/>
      <c r="V199" s="109"/>
      <c r="W199" s="109"/>
    </row>
    <row r="200" spans="1:23" ht="30" customHeight="1" x14ac:dyDescent="0.2">
      <c r="A200" s="110"/>
      <c r="B200" s="113"/>
      <c r="C200" s="112"/>
      <c r="D200" s="109"/>
      <c r="E200" s="109"/>
      <c r="F200" s="109"/>
      <c r="G200" s="109"/>
      <c r="H200" s="109"/>
      <c r="I200" s="109"/>
      <c r="J200" s="109"/>
      <c r="K200" s="109"/>
      <c r="L200" s="109"/>
      <c r="M200" s="109"/>
      <c r="N200" s="109"/>
      <c r="O200" s="109"/>
      <c r="P200" s="109"/>
      <c r="Q200" s="109"/>
      <c r="R200" s="109"/>
      <c r="S200" s="109"/>
      <c r="T200" s="109"/>
      <c r="U200" s="109"/>
      <c r="V200" s="109"/>
      <c r="W200" s="109"/>
    </row>
    <row r="201" spans="1:23" ht="30" customHeight="1" x14ac:dyDescent="0.2">
      <c r="A201" s="110"/>
      <c r="B201" s="113"/>
      <c r="C201" s="112"/>
      <c r="D201" s="109"/>
      <c r="E201" s="109"/>
      <c r="F201" s="109"/>
      <c r="G201" s="109"/>
      <c r="H201" s="109"/>
      <c r="I201" s="109"/>
      <c r="J201" s="109"/>
      <c r="K201" s="109"/>
      <c r="L201" s="109"/>
      <c r="M201" s="109"/>
      <c r="N201" s="109"/>
      <c r="O201" s="109"/>
      <c r="P201" s="109"/>
      <c r="Q201" s="109"/>
      <c r="R201" s="109"/>
      <c r="S201" s="109"/>
      <c r="T201" s="109"/>
      <c r="U201" s="109"/>
      <c r="V201" s="109"/>
      <c r="W201" s="109"/>
    </row>
    <row r="202" spans="1:23" ht="30" customHeight="1" x14ac:dyDescent="0.2">
      <c r="A202" s="110"/>
      <c r="B202" s="113"/>
      <c r="C202" s="112"/>
      <c r="D202" s="109"/>
      <c r="E202" s="109"/>
      <c r="F202" s="109"/>
      <c r="G202" s="109"/>
      <c r="H202" s="109"/>
      <c r="I202" s="109"/>
      <c r="J202" s="109"/>
      <c r="K202" s="109"/>
      <c r="L202" s="109"/>
      <c r="M202" s="109"/>
      <c r="N202" s="109"/>
      <c r="O202" s="109"/>
      <c r="P202" s="109"/>
      <c r="Q202" s="109"/>
      <c r="R202" s="109"/>
      <c r="S202" s="109"/>
      <c r="T202" s="109"/>
      <c r="U202" s="109"/>
      <c r="V202" s="109"/>
      <c r="W202" s="109"/>
    </row>
    <row r="203" spans="1:23" ht="30" customHeight="1" x14ac:dyDescent="0.2">
      <c r="A203" s="110"/>
      <c r="B203" s="113"/>
      <c r="C203" s="112"/>
      <c r="D203" s="109"/>
      <c r="E203" s="109"/>
      <c r="F203" s="109"/>
      <c r="G203" s="109"/>
      <c r="H203" s="109"/>
      <c r="I203" s="109"/>
      <c r="J203" s="109"/>
      <c r="K203" s="109"/>
      <c r="L203" s="109"/>
      <c r="M203" s="109"/>
      <c r="N203" s="109"/>
      <c r="O203" s="109"/>
      <c r="P203" s="109"/>
      <c r="Q203" s="109"/>
      <c r="R203" s="109"/>
      <c r="S203" s="109"/>
      <c r="T203" s="109"/>
      <c r="U203" s="109"/>
      <c r="V203" s="109"/>
      <c r="W203" s="109"/>
    </row>
    <row r="204" spans="1:23" ht="30" customHeight="1" x14ac:dyDescent="0.2">
      <c r="A204" s="110"/>
      <c r="B204" s="113"/>
      <c r="C204" s="112"/>
      <c r="D204" s="109"/>
      <c r="E204" s="109"/>
      <c r="F204" s="109"/>
      <c r="G204" s="109"/>
      <c r="H204" s="109"/>
      <c r="I204" s="109"/>
      <c r="J204" s="109"/>
      <c r="K204" s="109"/>
      <c r="L204" s="109"/>
      <c r="M204" s="109"/>
      <c r="N204" s="109"/>
      <c r="O204" s="109"/>
      <c r="P204" s="109"/>
      <c r="Q204" s="109"/>
      <c r="R204" s="109"/>
      <c r="S204" s="109"/>
      <c r="T204" s="109"/>
      <c r="U204" s="109"/>
      <c r="V204" s="109"/>
      <c r="W204" s="109"/>
    </row>
    <row r="205" spans="1:23" ht="30" customHeight="1" x14ac:dyDescent="0.2">
      <c r="A205" s="110"/>
      <c r="B205" s="113"/>
      <c r="C205" s="112"/>
      <c r="D205" s="109"/>
      <c r="E205" s="109"/>
      <c r="F205" s="109"/>
      <c r="G205" s="109"/>
      <c r="H205" s="109"/>
      <c r="I205" s="109"/>
      <c r="J205" s="109"/>
      <c r="K205" s="109"/>
      <c r="L205" s="109"/>
      <c r="M205" s="109"/>
      <c r="N205" s="109"/>
      <c r="O205" s="109"/>
      <c r="P205" s="109"/>
      <c r="Q205" s="109"/>
      <c r="R205" s="109"/>
      <c r="S205" s="109"/>
      <c r="T205" s="109"/>
      <c r="U205" s="109"/>
      <c r="V205" s="109"/>
      <c r="W205" s="109"/>
    </row>
    <row r="206" spans="1:23" ht="30" customHeight="1" x14ac:dyDescent="0.2">
      <c r="A206" s="110"/>
      <c r="B206" s="113"/>
      <c r="C206" s="112"/>
      <c r="D206" s="109"/>
      <c r="E206" s="109"/>
      <c r="F206" s="109"/>
      <c r="G206" s="109"/>
      <c r="H206" s="109"/>
      <c r="I206" s="109"/>
      <c r="J206" s="109"/>
      <c r="K206" s="109"/>
      <c r="L206" s="109"/>
      <c r="M206" s="109"/>
      <c r="N206" s="109"/>
      <c r="O206" s="109"/>
      <c r="P206" s="109"/>
      <c r="Q206" s="109"/>
      <c r="R206" s="109"/>
      <c r="S206" s="109"/>
      <c r="T206" s="109"/>
      <c r="U206" s="109"/>
      <c r="V206" s="109"/>
      <c r="W206" s="109"/>
    </row>
    <row r="207" spans="1:23" ht="30" customHeight="1" x14ac:dyDescent="0.2">
      <c r="A207" s="110"/>
      <c r="B207" s="113"/>
      <c r="C207" s="112"/>
      <c r="D207" s="109"/>
      <c r="E207" s="109"/>
      <c r="F207" s="109"/>
      <c r="G207" s="109"/>
      <c r="H207" s="109"/>
      <c r="I207" s="109"/>
      <c r="J207" s="109"/>
      <c r="K207" s="109"/>
      <c r="L207" s="109"/>
      <c r="M207" s="109"/>
      <c r="N207" s="109"/>
      <c r="O207" s="109"/>
      <c r="P207" s="109"/>
      <c r="Q207" s="109"/>
      <c r="R207" s="109"/>
      <c r="S207" s="109"/>
      <c r="T207" s="109"/>
      <c r="U207" s="109"/>
      <c r="V207" s="109"/>
      <c r="W207" s="109"/>
    </row>
    <row r="208" spans="1:23" ht="30" customHeight="1" x14ac:dyDescent="0.2">
      <c r="A208" s="110"/>
      <c r="B208" s="113"/>
      <c r="C208" s="112"/>
      <c r="D208" s="109"/>
      <c r="E208" s="109"/>
      <c r="F208" s="109"/>
      <c r="G208" s="109"/>
      <c r="H208" s="109"/>
      <c r="I208" s="109"/>
      <c r="J208" s="109"/>
      <c r="K208" s="109"/>
      <c r="L208" s="109"/>
      <c r="M208" s="109"/>
      <c r="N208" s="109"/>
      <c r="O208" s="109"/>
      <c r="P208" s="109"/>
      <c r="Q208" s="109"/>
      <c r="R208" s="109"/>
      <c r="S208" s="109"/>
      <c r="T208" s="109"/>
      <c r="U208" s="109"/>
      <c r="V208" s="109"/>
      <c r="W208" s="109"/>
    </row>
    <row r="209" spans="1:23" ht="30" customHeight="1" x14ac:dyDescent="0.2">
      <c r="A209" s="110"/>
      <c r="B209" s="113"/>
      <c r="C209" s="112"/>
      <c r="D209" s="109"/>
      <c r="E209" s="109"/>
      <c r="F209" s="109"/>
      <c r="G209" s="109"/>
      <c r="H209" s="109"/>
      <c r="I209" s="109"/>
      <c r="J209" s="109"/>
      <c r="K209" s="109"/>
      <c r="L209" s="109"/>
      <c r="M209" s="109"/>
      <c r="N209" s="109"/>
      <c r="O209" s="109"/>
      <c r="P209" s="109"/>
      <c r="Q209" s="109"/>
      <c r="R209" s="109"/>
      <c r="S209" s="109"/>
      <c r="T209" s="109"/>
      <c r="U209" s="109"/>
      <c r="V209" s="109"/>
      <c r="W209" s="109"/>
    </row>
    <row r="210" spans="1:23" ht="30" customHeight="1" x14ac:dyDescent="0.2">
      <c r="A210" s="110"/>
      <c r="B210" s="113"/>
      <c r="C210" s="112"/>
      <c r="D210" s="109"/>
      <c r="E210" s="109"/>
      <c r="F210" s="109"/>
      <c r="G210" s="109"/>
      <c r="H210" s="109"/>
      <c r="I210" s="109"/>
      <c r="J210" s="109"/>
      <c r="K210" s="109"/>
      <c r="L210" s="109"/>
      <c r="M210" s="109"/>
      <c r="N210" s="109"/>
      <c r="O210" s="109"/>
      <c r="P210" s="109"/>
      <c r="Q210" s="109"/>
      <c r="R210" s="109"/>
      <c r="S210" s="109"/>
      <c r="T210" s="109"/>
      <c r="U210" s="109"/>
      <c r="V210" s="109"/>
      <c r="W210" s="109"/>
    </row>
    <row r="211" spans="1:23" ht="30" customHeight="1" x14ac:dyDescent="0.2">
      <c r="A211" s="110"/>
      <c r="B211" s="113"/>
      <c r="C211" s="112"/>
      <c r="D211" s="109"/>
      <c r="E211" s="109"/>
      <c r="F211" s="109"/>
      <c r="G211" s="109"/>
      <c r="H211" s="109"/>
      <c r="I211" s="109"/>
      <c r="J211" s="109"/>
      <c r="K211" s="109"/>
      <c r="L211" s="109"/>
      <c r="M211" s="109"/>
      <c r="N211" s="109"/>
      <c r="O211" s="109"/>
      <c r="P211" s="109"/>
      <c r="Q211" s="109"/>
      <c r="R211" s="109"/>
      <c r="S211" s="109"/>
      <c r="T211" s="109"/>
      <c r="U211" s="109"/>
      <c r="V211" s="109"/>
      <c r="W211" s="109"/>
    </row>
    <row r="212" spans="1:23" ht="30" customHeight="1" x14ac:dyDescent="0.2">
      <c r="A212" s="110"/>
      <c r="B212" s="113"/>
      <c r="C212" s="112"/>
      <c r="D212" s="109"/>
      <c r="E212" s="109"/>
      <c r="F212" s="109"/>
      <c r="G212" s="109"/>
      <c r="H212" s="109"/>
      <c r="I212" s="109"/>
      <c r="J212" s="109"/>
      <c r="K212" s="109"/>
      <c r="L212" s="109"/>
      <c r="M212" s="109"/>
      <c r="N212" s="109"/>
      <c r="O212" s="109"/>
      <c r="P212" s="109"/>
      <c r="Q212" s="109"/>
      <c r="R212" s="109"/>
      <c r="S212" s="109"/>
      <c r="T212" s="109"/>
      <c r="U212" s="109"/>
      <c r="V212" s="109"/>
      <c r="W212" s="109"/>
    </row>
    <row r="213" spans="1:23" ht="30" customHeight="1" x14ac:dyDescent="0.2">
      <c r="A213" s="110"/>
      <c r="B213" s="113"/>
      <c r="C213" s="112"/>
      <c r="D213" s="109"/>
      <c r="E213" s="109"/>
      <c r="F213" s="109"/>
      <c r="G213" s="109"/>
      <c r="H213" s="109"/>
      <c r="I213" s="109"/>
      <c r="J213" s="109"/>
      <c r="K213" s="109"/>
      <c r="L213" s="109"/>
      <c r="M213" s="109"/>
      <c r="N213" s="109"/>
      <c r="O213" s="109"/>
      <c r="P213" s="109"/>
      <c r="Q213" s="109"/>
      <c r="R213" s="109"/>
      <c r="S213" s="109"/>
      <c r="T213" s="109"/>
      <c r="U213" s="109"/>
      <c r="V213" s="109"/>
      <c r="W213" s="109"/>
    </row>
    <row r="214" spans="1:23" ht="30" customHeight="1" x14ac:dyDescent="0.2">
      <c r="A214" s="110"/>
      <c r="B214" s="113"/>
      <c r="C214" s="112"/>
      <c r="D214" s="109"/>
      <c r="E214" s="109"/>
      <c r="F214" s="109"/>
      <c r="G214" s="109"/>
      <c r="H214" s="109"/>
      <c r="I214" s="109"/>
      <c r="J214" s="109"/>
      <c r="K214" s="109"/>
      <c r="L214" s="109"/>
      <c r="M214" s="109"/>
      <c r="N214" s="109"/>
      <c r="O214" s="109"/>
      <c r="P214" s="109"/>
      <c r="Q214" s="109"/>
      <c r="R214" s="109"/>
      <c r="S214" s="109"/>
      <c r="T214" s="109"/>
      <c r="U214" s="109"/>
      <c r="V214" s="109"/>
      <c r="W214" s="109"/>
    </row>
    <row r="215" spans="1:23" ht="30" customHeight="1" x14ac:dyDescent="0.2">
      <c r="A215" s="110"/>
      <c r="B215" s="113"/>
      <c r="C215" s="112"/>
      <c r="D215" s="109"/>
      <c r="E215" s="109"/>
      <c r="F215" s="109"/>
      <c r="G215" s="109"/>
      <c r="H215" s="109"/>
      <c r="I215" s="109"/>
      <c r="J215" s="109"/>
      <c r="K215" s="109"/>
      <c r="L215" s="109"/>
      <c r="M215" s="109"/>
      <c r="N215" s="109"/>
      <c r="O215" s="109"/>
      <c r="P215" s="109"/>
      <c r="Q215" s="109"/>
      <c r="R215" s="109"/>
      <c r="S215" s="109"/>
      <c r="T215" s="109"/>
      <c r="U215" s="109"/>
      <c r="V215" s="109"/>
      <c r="W215" s="109"/>
    </row>
    <row r="216" spans="1:23" ht="30" customHeight="1" x14ac:dyDescent="0.2">
      <c r="A216" s="110"/>
      <c r="B216" s="113"/>
      <c r="C216" s="112"/>
      <c r="D216" s="109"/>
      <c r="E216" s="109"/>
      <c r="F216" s="109"/>
      <c r="G216" s="109"/>
      <c r="H216" s="109"/>
      <c r="I216" s="109"/>
      <c r="J216" s="109"/>
      <c r="K216" s="109"/>
      <c r="L216" s="109"/>
      <c r="M216" s="109"/>
      <c r="N216" s="109"/>
      <c r="O216" s="109"/>
      <c r="P216" s="109"/>
      <c r="Q216" s="109"/>
      <c r="R216" s="109"/>
      <c r="S216" s="109"/>
      <c r="T216" s="109"/>
      <c r="U216" s="109"/>
      <c r="V216" s="109"/>
      <c r="W216" s="109"/>
    </row>
    <row r="217" spans="1:23" ht="30" customHeight="1" x14ac:dyDescent="0.2">
      <c r="A217" s="110"/>
      <c r="B217" s="113"/>
      <c r="C217" s="112"/>
      <c r="D217" s="109"/>
      <c r="E217" s="109"/>
      <c r="F217" s="109"/>
      <c r="G217" s="109"/>
      <c r="H217" s="109"/>
      <c r="I217" s="109"/>
      <c r="J217" s="109"/>
      <c r="K217" s="109"/>
      <c r="L217" s="109"/>
      <c r="M217" s="109"/>
      <c r="N217" s="109"/>
      <c r="O217" s="109"/>
      <c r="P217" s="109"/>
      <c r="Q217" s="109"/>
      <c r="R217" s="109"/>
      <c r="S217" s="109"/>
      <c r="T217" s="109"/>
      <c r="U217" s="109"/>
      <c r="V217" s="109"/>
      <c r="W217" s="109"/>
    </row>
    <row r="218" spans="1:23" ht="30" customHeight="1" x14ac:dyDescent="0.2">
      <c r="A218" s="110"/>
      <c r="B218" s="113"/>
      <c r="C218" s="112"/>
      <c r="D218" s="109"/>
      <c r="E218" s="109"/>
      <c r="F218" s="109"/>
      <c r="G218" s="109"/>
      <c r="H218" s="109"/>
      <c r="I218" s="109"/>
      <c r="J218" s="109"/>
      <c r="K218" s="109"/>
      <c r="L218" s="109"/>
      <c r="M218" s="109"/>
      <c r="N218" s="109"/>
      <c r="O218" s="109"/>
      <c r="P218" s="109"/>
      <c r="Q218" s="109"/>
      <c r="R218" s="109"/>
      <c r="S218" s="109"/>
      <c r="T218" s="109"/>
      <c r="U218" s="109"/>
      <c r="V218" s="109"/>
      <c r="W218" s="109"/>
    </row>
    <row r="219" spans="1:23" ht="30" customHeight="1" x14ac:dyDescent="0.2">
      <c r="A219" s="110"/>
      <c r="B219" s="113"/>
      <c r="C219" s="112"/>
      <c r="D219" s="109"/>
      <c r="E219" s="109"/>
      <c r="F219" s="109"/>
      <c r="G219" s="109"/>
      <c r="H219" s="109"/>
      <c r="I219" s="109"/>
      <c r="J219" s="109"/>
      <c r="K219" s="109"/>
      <c r="L219" s="109"/>
      <c r="M219" s="109"/>
      <c r="N219" s="109"/>
      <c r="O219" s="109"/>
      <c r="P219" s="109"/>
      <c r="Q219" s="109"/>
      <c r="R219" s="109"/>
      <c r="S219" s="109"/>
      <c r="T219" s="109"/>
      <c r="U219" s="109"/>
      <c r="V219" s="109"/>
      <c r="W219" s="109"/>
    </row>
    <row r="220" spans="1:23" ht="30" customHeight="1" x14ac:dyDescent="0.2">
      <c r="A220" s="110"/>
      <c r="B220" s="113"/>
      <c r="C220" s="112"/>
      <c r="D220" s="109"/>
      <c r="E220" s="109"/>
      <c r="F220" s="109"/>
      <c r="G220" s="109"/>
      <c r="H220" s="109"/>
      <c r="I220" s="109"/>
      <c r="J220" s="109"/>
      <c r="K220" s="109"/>
      <c r="L220" s="109"/>
      <c r="M220" s="109"/>
      <c r="N220" s="109"/>
      <c r="O220" s="109"/>
      <c r="P220" s="109"/>
      <c r="Q220" s="109"/>
      <c r="R220" s="109"/>
      <c r="S220" s="109"/>
      <c r="T220" s="109"/>
      <c r="U220" s="109"/>
      <c r="V220" s="109"/>
      <c r="W220" s="109"/>
    </row>
    <row r="221" spans="1:23" ht="30" customHeight="1" x14ac:dyDescent="0.2">
      <c r="A221" s="110"/>
      <c r="B221" s="113"/>
      <c r="C221" s="112"/>
      <c r="D221" s="109"/>
      <c r="E221" s="109"/>
      <c r="F221" s="109"/>
      <c r="G221" s="109"/>
      <c r="H221" s="109"/>
      <c r="I221" s="109"/>
      <c r="J221" s="109"/>
      <c r="K221" s="109"/>
      <c r="L221" s="109"/>
      <c r="M221" s="109"/>
      <c r="N221" s="109"/>
      <c r="O221" s="109"/>
      <c r="P221" s="109"/>
      <c r="Q221" s="109"/>
      <c r="R221" s="109"/>
      <c r="S221" s="109"/>
      <c r="T221" s="109"/>
      <c r="U221" s="109"/>
      <c r="V221" s="109"/>
      <c r="W221" s="109"/>
    </row>
    <row r="222" spans="1:23" ht="30" customHeight="1" x14ac:dyDescent="0.2">
      <c r="A222" s="110"/>
      <c r="B222" s="113"/>
      <c r="C222" s="112"/>
      <c r="D222" s="109"/>
      <c r="E222" s="109"/>
      <c r="F222" s="109"/>
      <c r="G222" s="109"/>
      <c r="H222" s="109"/>
      <c r="I222" s="109"/>
      <c r="J222" s="109"/>
      <c r="K222" s="109"/>
      <c r="L222" s="109"/>
      <c r="M222" s="109"/>
      <c r="N222" s="109"/>
      <c r="O222" s="109"/>
      <c r="P222" s="109"/>
      <c r="Q222" s="109"/>
      <c r="R222" s="109"/>
      <c r="S222" s="109"/>
      <c r="T222" s="109"/>
      <c r="U222" s="109"/>
      <c r="V222" s="109"/>
      <c r="W222" s="109"/>
    </row>
    <row r="223" spans="1:23" ht="30" customHeight="1" x14ac:dyDescent="0.2">
      <c r="A223" s="110"/>
      <c r="B223" s="113"/>
      <c r="C223" s="112"/>
      <c r="D223" s="109"/>
      <c r="E223" s="109"/>
      <c r="F223" s="109"/>
      <c r="G223" s="109"/>
      <c r="H223" s="109"/>
      <c r="I223" s="109"/>
      <c r="J223" s="109"/>
      <c r="K223" s="109"/>
      <c r="L223" s="109"/>
      <c r="M223" s="109"/>
      <c r="N223" s="109"/>
      <c r="O223" s="109"/>
      <c r="P223" s="109"/>
      <c r="Q223" s="109"/>
      <c r="R223" s="109"/>
      <c r="S223" s="109"/>
      <c r="T223" s="109"/>
      <c r="U223" s="109"/>
      <c r="V223" s="109"/>
      <c r="W223" s="109"/>
    </row>
    <row r="224" spans="1:23" ht="30" customHeight="1" x14ac:dyDescent="0.2">
      <c r="A224" s="110"/>
      <c r="B224" s="113"/>
      <c r="C224" s="112"/>
      <c r="D224" s="109"/>
      <c r="E224" s="109"/>
      <c r="F224" s="109"/>
      <c r="G224" s="109"/>
      <c r="H224" s="109"/>
      <c r="I224" s="109"/>
      <c r="J224" s="109"/>
      <c r="K224" s="109"/>
      <c r="L224" s="109"/>
      <c r="M224" s="109"/>
      <c r="N224" s="109"/>
      <c r="O224" s="109"/>
      <c r="P224" s="109"/>
      <c r="Q224" s="109"/>
      <c r="R224" s="109"/>
      <c r="S224" s="109"/>
      <c r="T224" s="109"/>
      <c r="U224" s="109"/>
      <c r="V224" s="109"/>
      <c r="W224" s="109"/>
    </row>
    <row r="225" spans="1:23" ht="30" customHeight="1" x14ac:dyDescent="0.2">
      <c r="A225" s="110"/>
      <c r="B225" s="113"/>
      <c r="C225" s="112"/>
      <c r="D225" s="109"/>
      <c r="E225" s="109"/>
      <c r="F225" s="109"/>
      <c r="G225" s="109"/>
      <c r="H225" s="109"/>
      <c r="I225" s="109"/>
      <c r="J225" s="109"/>
      <c r="K225" s="109"/>
      <c r="L225" s="109"/>
      <c r="M225" s="109"/>
      <c r="N225" s="109"/>
      <c r="O225" s="109"/>
      <c r="P225" s="109"/>
      <c r="Q225" s="109"/>
      <c r="R225" s="109"/>
      <c r="S225" s="109"/>
      <c r="T225" s="109"/>
      <c r="U225" s="109"/>
      <c r="V225" s="109"/>
      <c r="W225" s="109"/>
    </row>
    <row r="226" spans="1:23" ht="30" customHeight="1" x14ac:dyDescent="0.2">
      <c r="A226" s="110"/>
      <c r="B226" s="113"/>
      <c r="C226" s="112"/>
      <c r="D226" s="109"/>
      <c r="E226" s="109"/>
      <c r="F226" s="109"/>
      <c r="G226" s="109"/>
      <c r="H226" s="109"/>
      <c r="I226" s="109"/>
      <c r="J226" s="109"/>
      <c r="K226" s="109"/>
      <c r="L226" s="109"/>
      <c r="M226" s="109"/>
      <c r="N226" s="109"/>
      <c r="O226" s="109"/>
      <c r="P226" s="109"/>
      <c r="Q226" s="109"/>
      <c r="R226" s="109"/>
      <c r="S226" s="109"/>
      <c r="T226" s="109"/>
      <c r="U226" s="109"/>
      <c r="V226" s="109"/>
      <c r="W226" s="109"/>
    </row>
    <row r="227" spans="1:23" ht="30" customHeight="1" x14ac:dyDescent="0.2">
      <c r="A227" s="110"/>
      <c r="B227" s="113"/>
      <c r="C227" s="112"/>
      <c r="D227" s="109"/>
      <c r="E227" s="109"/>
      <c r="F227" s="109"/>
      <c r="G227" s="109"/>
      <c r="H227" s="109"/>
      <c r="I227" s="109"/>
      <c r="J227" s="109"/>
      <c r="K227" s="109"/>
      <c r="L227" s="109"/>
      <c r="M227" s="109"/>
      <c r="N227" s="109"/>
      <c r="O227" s="109"/>
      <c r="P227" s="109"/>
      <c r="Q227" s="109"/>
      <c r="R227" s="109"/>
      <c r="S227" s="109"/>
      <c r="T227" s="109"/>
      <c r="U227" s="109"/>
      <c r="V227" s="109"/>
      <c r="W227" s="109"/>
    </row>
    <row r="228" spans="1:23" ht="30" customHeight="1" x14ac:dyDescent="0.2">
      <c r="A228" s="110"/>
      <c r="B228" s="113"/>
      <c r="C228" s="112"/>
      <c r="D228" s="109"/>
      <c r="E228" s="109"/>
      <c r="F228" s="109"/>
      <c r="G228" s="109"/>
      <c r="H228" s="109"/>
      <c r="I228" s="109"/>
      <c r="J228" s="109"/>
      <c r="K228" s="109"/>
      <c r="L228" s="109"/>
      <c r="M228" s="109"/>
      <c r="N228" s="109"/>
      <c r="O228" s="109"/>
      <c r="P228" s="109"/>
      <c r="Q228" s="109"/>
      <c r="R228" s="109"/>
      <c r="S228" s="109"/>
      <c r="T228" s="109"/>
      <c r="U228" s="109"/>
      <c r="V228" s="109"/>
      <c r="W228" s="109"/>
    </row>
    <row r="229" spans="1:23" ht="30" customHeight="1" x14ac:dyDescent="0.2">
      <c r="A229" s="110"/>
      <c r="B229" s="113"/>
      <c r="C229" s="112"/>
      <c r="D229" s="109"/>
      <c r="E229" s="109"/>
      <c r="F229" s="109"/>
      <c r="G229" s="109"/>
      <c r="H229" s="109"/>
      <c r="I229" s="109"/>
      <c r="J229" s="109"/>
      <c r="K229" s="109"/>
      <c r="L229" s="109"/>
      <c r="M229" s="109"/>
      <c r="N229" s="109"/>
      <c r="O229" s="109"/>
      <c r="P229" s="109"/>
      <c r="Q229" s="109"/>
      <c r="R229" s="109"/>
      <c r="S229" s="109"/>
      <c r="T229" s="109"/>
      <c r="U229" s="109"/>
      <c r="V229" s="109"/>
      <c r="W229" s="109"/>
    </row>
    <row r="230" spans="1:23" ht="30" customHeight="1" x14ac:dyDescent="0.2">
      <c r="A230" s="110"/>
      <c r="B230" s="113"/>
      <c r="C230" s="112"/>
      <c r="D230" s="109"/>
      <c r="E230" s="109"/>
      <c r="F230" s="109"/>
      <c r="G230" s="109"/>
      <c r="H230" s="109"/>
      <c r="I230" s="109"/>
      <c r="J230" s="109"/>
      <c r="K230" s="109"/>
      <c r="L230" s="109"/>
      <c r="M230" s="109"/>
      <c r="N230" s="109"/>
      <c r="O230" s="109"/>
      <c r="P230" s="109"/>
      <c r="Q230" s="109"/>
      <c r="R230" s="109"/>
      <c r="S230" s="109"/>
      <c r="T230" s="109"/>
      <c r="U230" s="109"/>
      <c r="V230" s="109"/>
      <c r="W230" s="109"/>
    </row>
    <row r="231" spans="1:23" ht="30" customHeight="1" x14ac:dyDescent="0.2">
      <c r="A231" s="110"/>
      <c r="B231" s="113"/>
      <c r="C231" s="112"/>
      <c r="D231" s="109"/>
      <c r="E231" s="109"/>
      <c r="F231" s="109"/>
      <c r="G231" s="109"/>
      <c r="H231" s="109"/>
      <c r="I231" s="109"/>
      <c r="J231" s="109"/>
      <c r="K231" s="109"/>
      <c r="L231" s="109"/>
      <c r="M231" s="109"/>
      <c r="N231" s="109"/>
      <c r="O231" s="109"/>
      <c r="P231" s="109"/>
      <c r="Q231" s="109"/>
      <c r="R231" s="109"/>
      <c r="S231" s="109"/>
      <c r="T231" s="109"/>
      <c r="U231" s="109"/>
      <c r="V231" s="109"/>
      <c r="W231" s="109"/>
    </row>
    <row r="232" spans="1:23" ht="30" customHeight="1" x14ac:dyDescent="0.2">
      <c r="A232" s="110"/>
      <c r="B232" s="113"/>
      <c r="C232" s="112"/>
      <c r="D232" s="109"/>
      <c r="E232" s="109"/>
      <c r="F232" s="109"/>
      <c r="G232" s="109"/>
      <c r="H232" s="109"/>
      <c r="I232" s="109"/>
      <c r="J232" s="109"/>
      <c r="K232" s="109"/>
      <c r="L232" s="109"/>
      <c r="M232" s="109"/>
      <c r="N232" s="109"/>
      <c r="O232" s="109"/>
      <c r="P232" s="109"/>
      <c r="Q232" s="109"/>
      <c r="R232" s="109"/>
      <c r="S232" s="109"/>
      <c r="T232" s="109"/>
      <c r="U232" s="109"/>
      <c r="V232" s="109"/>
      <c r="W232" s="109"/>
    </row>
    <row r="233" spans="1:23" ht="30" customHeight="1" x14ac:dyDescent="0.2">
      <c r="A233" s="110"/>
      <c r="B233" s="113"/>
      <c r="C233" s="112"/>
      <c r="D233" s="109"/>
      <c r="E233" s="109"/>
      <c r="F233" s="109"/>
      <c r="G233" s="109"/>
      <c r="H233" s="109"/>
      <c r="I233" s="109"/>
      <c r="J233" s="109"/>
      <c r="K233" s="109"/>
      <c r="L233" s="109"/>
      <c r="M233" s="109"/>
      <c r="N233" s="109"/>
      <c r="O233" s="109"/>
      <c r="P233" s="109"/>
      <c r="Q233" s="109"/>
      <c r="R233" s="109"/>
      <c r="S233" s="109"/>
      <c r="T233" s="109"/>
      <c r="U233" s="109"/>
      <c r="V233" s="109"/>
      <c r="W233" s="109"/>
    </row>
    <row r="234" spans="1:23" ht="30" customHeight="1" x14ac:dyDescent="0.2">
      <c r="A234" s="110"/>
      <c r="B234" s="113"/>
      <c r="C234" s="112"/>
      <c r="D234" s="109"/>
      <c r="E234" s="109"/>
      <c r="F234" s="109"/>
      <c r="G234" s="109"/>
      <c r="H234" s="109"/>
      <c r="I234" s="109"/>
      <c r="J234" s="109"/>
      <c r="K234" s="109"/>
      <c r="L234" s="109"/>
      <c r="M234" s="109"/>
      <c r="N234" s="109"/>
      <c r="O234" s="109"/>
      <c r="P234" s="109"/>
      <c r="Q234" s="109"/>
      <c r="R234" s="109"/>
      <c r="S234" s="109"/>
      <c r="T234" s="109"/>
      <c r="U234" s="109"/>
      <c r="V234" s="109"/>
      <c r="W234" s="109"/>
    </row>
    <row r="235" spans="1:23" ht="30" customHeight="1" x14ac:dyDescent="0.2">
      <c r="A235" s="110"/>
      <c r="B235" s="113"/>
      <c r="C235" s="112"/>
      <c r="D235" s="109"/>
      <c r="E235" s="109"/>
      <c r="F235" s="109"/>
      <c r="G235" s="109"/>
      <c r="H235" s="109"/>
      <c r="I235" s="109"/>
      <c r="J235" s="109"/>
      <c r="K235" s="109"/>
      <c r="L235" s="109"/>
      <c r="M235" s="109"/>
      <c r="N235" s="109"/>
      <c r="O235" s="109"/>
      <c r="P235" s="109"/>
      <c r="Q235" s="109"/>
      <c r="R235" s="109"/>
      <c r="S235" s="109"/>
      <c r="T235" s="109"/>
      <c r="U235" s="109"/>
      <c r="V235" s="109"/>
      <c r="W235" s="109"/>
    </row>
    <row r="236" spans="1:23" ht="30" customHeight="1" x14ac:dyDescent="0.2">
      <c r="A236" s="110"/>
      <c r="B236" s="113"/>
      <c r="C236" s="112"/>
      <c r="D236" s="109"/>
      <c r="E236" s="109"/>
      <c r="F236" s="109"/>
      <c r="G236" s="109"/>
      <c r="H236" s="109"/>
      <c r="I236" s="109"/>
      <c r="J236" s="109"/>
      <c r="K236" s="109"/>
      <c r="L236" s="109"/>
      <c r="M236" s="109"/>
      <c r="N236" s="109"/>
      <c r="O236" s="109"/>
      <c r="P236" s="109"/>
      <c r="Q236" s="109"/>
      <c r="R236" s="109"/>
      <c r="S236" s="109"/>
      <c r="T236" s="109"/>
      <c r="U236" s="109"/>
      <c r="V236" s="109"/>
      <c r="W236" s="109"/>
    </row>
    <row r="237" spans="1:23" ht="30" customHeight="1" x14ac:dyDescent="0.2">
      <c r="A237" s="110"/>
      <c r="B237" s="113"/>
      <c r="C237" s="112"/>
      <c r="D237" s="109"/>
      <c r="E237" s="109"/>
      <c r="F237" s="109"/>
      <c r="G237" s="109"/>
      <c r="H237" s="109"/>
      <c r="I237" s="109"/>
      <c r="J237" s="109"/>
      <c r="K237" s="109"/>
      <c r="L237" s="109"/>
      <c r="M237" s="109"/>
      <c r="N237" s="109"/>
      <c r="O237" s="109"/>
      <c r="P237" s="109"/>
      <c r="Q237" s="109"/>
      <c r="R237" s="109"/>
      <c r="S237" s="109"/>
      <c r="T237" s="109"/>
      <c r="U237" s="109"/>
      <c r="V237" s="109"/>
      <c r="W237" s="109"/>
    </row>
    <row r="238" spans="1:23" ht="30" customHeight="1" x14ac:dyDescent="0.2">
      <c r="A238" s="110"/>
      <c r="B238" s="113"/>
      <c r="C238" s="112"/>
      <c r="D238" s="109"/>
      <c r="E238" s="109"/>
      <c r="F238" s="109"/>
      <c r="G238" s="109"/>
      <c r="H238" s="109"/>
      <c r="I238" s="109"/>
      <c r="J238" s="109"/>
      <c r="K238" s="109"/>
      <c r="L238" s="109"/>
      <c r="M238" s="109"/>
      <c r="N238" s="109"/>
      <c r="O238" s="109"/>
      <c r="P238" s="109"/>
      <c r="Q238" s="109"/>
      <c r="R238" s="109"/>
      <c r="S238" s="109"/>
      <c r="T238" s="109"/>
      <c r="U238" s="109"/>
      <c r="V238" s="109"/>
      <c r="W238" s="109"/>
    </row>
    <row r="239" spans="1:23" ht="30" customHeight="1" x14ac:dyDescent="0.2">
      <c r="A239" s="110"/>
      <c r="B239" s="113"/>
      <c r="C239" s="112"/>
      <c r="D239" s="109"/>
      <c r="E239" s="109"/>
      <c r="F239" s="109"/>
      <c r="G239" s="109"/>
      <c r="H239" s="109"/>
      <c r="I239" s="109"/>
      <c r="J239" s="109"/>
      <c r="K239" s="109"/>
      <c r="L239" s="109"/>
      <c r="M239" s="109"/>
      <c r="N239" s="109"/>
      <c r="O239" s="109"/>
      <c r="P239" s="109"/>
      <c r="Q239" s="109"/>
      <c r="R239" s="109"/>
      <c r="S239" s="109"/>
      <c r="T239" s="109"/>
      <c r="U239" s="109"/>
      <c r="V239" s="109"/>
      <c r="W239" s="109"/>
    </row>
    <row r="240" spans="1:23" ht="30" customHeight="1" x14ac:dyDescent="0.2">
      <c r="A240" s="110"/>
      <c r="B240" s="113"/>
      <c r="C240" s="112"/>
      <c r="D240" s="109"/>
      <c r="E240" s="109"/>
      <c r="F240" s="109"/>
      <c r="G240" s="109"/>
      <c r="H240" s="109"/>
      <c r="I240" s="109"/>
      <c r="J240" s="109"/>
      <c r="K240" s="109"/>
      <c r="L240" s="109"/>
      <c r="M240" s="109"/>
      <c r="N240" s="109"/>
      <c r="O240" s="109"/>
      <c r="P240" s="109"/>
      <c r="Q240" s="109"/>
      <c r="R240" s="109"/>
      <c r="S240" s="109"/>
      <c r="T240" s="109"/>
      <c r="U240" s="109"/>
      <c r="V240" s="109"/>
      <c r="W240" s="109"/>
    </row>
    <row r="241" spans="1:23" ht="30" customHeight="1" x14ac:dyDescent="0.2">
      <c r="A241" s="110"/>
      <c r="B241" s="113"/>
      <c r="C241" s="112"/>
      <c r="D241" s="109"/>
      <c r="E241" s="109"/>
      <c r="F241" s="109"/>
      <c r="G241" s="109"/>
      <c r="H241" s="109"/>
      <c r="I241" s="109"/>
      <c r="J241" s="109"/>
      <c r="K241" s="109"/>
      <c r="L241" s="109"/>
      <c r="M241" s="109"/>
      <c r="N241" s="109"/>
      <c r="O241" s="109"/>
      <c r="P241" s="109"/>
      <c r="Q241" s="109"/>
      <c r="R241" s="109"/>
      <c r="S241" s="109"/>
      <c r="T241" s="109"/>
      <c r="U241" s="109"/>
      <c r="V241" s="109"/>
      <c r="W241" s="109"/>
    </row>
    <row r="242" spans="1:23" ht="30" customHeight="1" x14ac:dyDescent="0.2">
      <c r="A242" s="110"/>
      <c r="B242" s="113"/>
      <c r="C242" s="112"/>
      <c r="D242" s="109"/>
      <c r="E242" s="109"/>
      <c r="F242" s="109"/>
      <c r="G242" s="109"/>
      <c r="H242" s="109"/>
      <c r="I242" s="109"/>
      <c r="J242" s="109"/>
      <c r="K242" s="109"/>
      <c r="L242" s="109"/>
      <c r="M242" s="109"/>
      <c r="N242" s="109"/>
      <c r="O242" s="109"/>
      <c r="P242" s="109"/>
      <c r="Q242" s="109"/>
      <c r="R242" s="109"/>
      <c r="S242" s="109"/>
      <c r="T242" s="109"/>
      <c r="U242" s="109"/>
      <c r="V242" s="109"/>
      <c r="W242" s="109"/>
    </row>
    <row r="243" spans="1:23" ht="14.25" x14ac:dyDescent="0.2">
      <c r="A243" s="67"/>
      <c r="B243" s="113"/>
      <c r="C243" s="112"/>
      <c r="D243" s="109"/>
      <c r="E243" s="109"/>
      <c r="F243" s="109"/>
      <c r="G243" s="109"/>
      <c r="H243" s="109"/>
      <c r="I243" s="109"/>
      <c r="J243" s="109"/>
      <c r="K243" s="109"/>
      <c r="L243" s="109"/>
      <c r="M243" s="109"/>
      <c r="N243" s="109"/>
      <c r="O243" s="109"/>
      <c r="P243" s="109"/>
      <c r="Q243" s="32"/>
      <c r="R243" s="109"/>
      <c r="S243" s="109"/>
      <c r="T243" s="109"/>
      <c r="U243" s="109"/>
      <c r="V243" s="109"/>
      <c r="W243" s="109"/>
    </row>
    <row r="244" spans="1:23" ht="14.25" x14ac:dyDescent="0.2">
      <c r="A244" s="67"/>
      <c r="B244" s="113"/>
      <c r="C244" s="112"/>
      <c r="D244" s="109"/>
      <c r="E244" s="109"/>
      <c r="F244" s="109"/>
      <c r="G244" s="109"/>
      <c r="H244" s="109"/>
      <c r="I244" s="109"/>
      <c r="J244" s="109"/>
      <c r="K244" s="109"/>
      <c r="L244" s="109"/>
      <c r="M244" s="109"/>
      <c r="N244" s="109"/>
      <c r="O244" s="109"/>
      <c r="P244" s="109"/>
      <c r="Q244" s="31"/>
      <c r="R244" s="109"/>
      <c r="S244" s="109"/>
      <c r="T244" s="109"/>
      <c r="U244" s="109"/>
      <c r="V244" s="109"/>
      <c r="W244" s="109"/>
    </row>
    <row r="245" spans="1:23" ht="14.25" x14ac:dyDescent="0.2">
      <c r="A245" s="67"/>
      <c r="B245" s="113"/>
      <c r="C245" s="112"/>
      <c r="D245" s="109"/>
      <c r="E245" s="109"/>
      <c r="F245" s="109"/>
      <c r="G245" s="109"/>
      <c r="H245" s="109"/>
      <c r="I245" s="109"/>
      <c r="J245" s="109"/>
      <c r="K245" s="109"/>
      <c r="L245" s="109"/>
      <c r="M245" s="109"/>
      <c r="N245" s="109"/>
      <c r="O245" s="109"/>
      <c r="P245" s="109"/>
      <c r="Q245" s="31"/>
      <c r="R245" s="109"/>
      <c r="S245" s="109"/>
      <c r="T245" s="109"/>
      <c r="U245" s="109"/>
      <c r="V245" s="109"/>
      <c r="W245" s="109"/>
    </row>
    <row r="246" spans="1:23" ht="14.25" x14ac:dyDescent="0.2">
      <c r="A246" s="67"/>
      <c r="B246" s="113"/>
      <c r="C246" s="112"/>
      <c r="D246" s="109"/>
      <c r="E246" s="109"/>
      <c r="F246" s="109"/>
      <c r="G246" s="109"/>
      <c r="H246" s="109"/>
      <c r="I246" s="109"/>
      <c r="J246" s="109"/>
      <c r="K246" s="109"/>
      <c r="L246" s="109"/>
      <c r="M246" s="109"/>
      <c r="N246" s="109"/>
      <c r="O246" s="109"/>
      <c r="P246" s="109"/>
      <c r="Q246" s="31"/>
      <c r="R246" s="109"/>
      <c r="S246" s="109"/>
      <c r="T246" s="109"/>
      <c r="U246" s="109"/>
      <c r="V246" s="109"/>
      <c r="W246" s="109"/>
    </row>
    <row r="247" spans="1:23" ht="14.25" x14ac:dyDescent="0.2">
      <c r="A247" s="67"/>
      <c r="B247" s="113"/>
      <c r="C247" s="112"/>
      <c r="D247" s="109"/>
      <c r="E247" s="109"/>
      <c r="F247" s="109"/>
      <c r="G247" s="109"/>
      <c r="H247" s="109"/>
      <c r="I247" s="109"/>
      <c r="J247" s="109"/>
      <c r="K247" s="109"/>
      <c r="L247" s="109"/>
      <c r="M247" s="109"/>
      <c r="N247" s="109"/>
      <c r="O247" s="109"/>
      <c r="P247" s="109"/>
      <c r="Q247" s="31"/>
      <c r="R247" s="109"/>
      <c r="S247" s="109"/>
      <c r="T247" s="109"/>
      <c r="U247" s="109"/>
      <c r="V247" s="109"/>
      <c r="W247" s="109"/>
    </row>
    <row r="248" spans="1:23" ht="14.25" x14ac:dyDescent="0.2">
      <c r="A248" s="67"/>
      <c r="B248" s="113"/>
      <c r="C248" s="112"/>
      <c r="D248" s="109"/>
      <c r="E248" s="109"/>
      <c r="F248" s="109"/>
      <c r="G248" s="109"/>
      <c r="H248" s="109"/>
      <c r="I248" s="109"/>
      <c r="J248" s="109"/>
      <c r="K248" s="109"/>
      <c r="L248" s="109"/>
      <c r="M248" s="109"/>
      <c r="N248" s="109"/>
      <c r="O248" s="109"/>
      <c r="P248" s="109"/>
      <c r="Q248" s="31"/>
      <c r="R248" s="109"/>
      <c r="S248" s="109"/>
      <c r="T248" s="109"/>
      <c r="U248" s="109"/>
      <c r="V248" s="109"/>
      <c r="W248" s="109"/>
    </row>
    <row r="249" spans="1:23" ht="14.25" hidden="1" x14ac:dyDescent="0.2">
      <c r="A249" s="67"/>
      <c r="B249" s="113"/>
      <c r="C249" s="112"/>
      <c r="D249" s="109"/>
      <c r="E249" s="109"/>
      <c r="F249" s="109"/>
      <c r="G249" s="109"/>
      <c r="H249" s="109"/>
      <c r="I249" s="109"/>
      <c r="J249" s="109"/>
      <c r="K249" s="109"/>
      <c r="L249" s="109"/>
      <c r="M249" s="109"/>
      <c r="N249" s="109"/>
      <c r="O249" s="109"/>
      <c r="P249" s="109"/>
      <c r="Q249" s="30">
        <v>97.9</v>
      </c>
      <c r="R249" s="109"/>
      <c r="S249" s="109"/>
      <c r="T249" s="109"/>
      <c r="U249" s="109"/>
      <c r="V249" s="109"/>
      <c r="W249" s="109"/>
    </row>
    <row r="250" spans="1:23" ht="14.25" hidden="1" x14ac:dyDescent="0.2">
      <c r="A250" s="67"/>
      <c r="B250" s="113"/>
      <c r="C250" s="112"/>
      <c r="D250" s="109"/>
      <c r="E250" s="109"/>
      <c r="F250" s="109"/>
      <c r="G250" s="109"/>
      <c r="H250" s="109"/>
      <c r="I250" s="109"/>
      <c r="J250" s="109"/>
      <c r="K250" s="109"/>
      <c r="L250" s="109"/>
      <c r="M250" s="109"/>
      <c r="N250" s="109"/>
      <c r="O250" s="109"/>
      <c r="P250" s="109"/>
      <c r="Q250" s="145" t="e">
        <v>#DIV/0!</v>
      </c>
      <c r="R250" s="109"/>
      <c r="S250" s="109"/>
      <c r="T250" s="109"/>
      <c r="U250" s="109"/>
      <c r="V250" s="109"/>
      <c r="W250" s="109"/>
    </row>
    <row r="251" spans="1:23" ht="14.25" hidden="1" x14ac:dyDescent="0.2">
      <c r="A251" s="67"/>
      <c r="B251" s="113"/>
      <c r="C251" s="112"/>
      <c r="D251" s="109"/>
      <c r="E251" s="109"/>
      <c r="F251" s="109"/>
      <c r="G251" s="109"/>
      <c r="H251" s="109"/>
      <c r="I251" s="109"/>
      <c r="J251" s="109"/>
      <c r="K251" s="109"/>
      <c r="L251" s="109"/>
      <c r="M251" s="109"/>
      <c r="N251" s="109"/>
      <c r="O251" s="109"/>
      <c r="P251" s="109"/>
      <c r="Q251" s="145" t="e">
        <v>#DIV/0!</v>
      </c>
      <c r="R251" s="109"/>
      <c r="S251" s="109"/>
      <c r="T251" s="109"/>
      <c r="U251" s="109"/>
      <c r="V251" s="109"/>
      <c r="W251" s="109"/>
    </row>
    <row r="252" spans="1:23" x14ac:dyDescent="0.2">
      <c r="A252" s="67"/>
      <c r="B252" s="113"/>
      <c r="C252" s="112"/>
      <c r="D252" s="109"/>
      <c r="E252" s="109"/>
      <c r="F252" s="109"/>
      <c r="G252" s="109"/>
      <c r="H252" s="109"/>
      <c r="I252" s="109"/>
      <c r="J252" s="109"/>
      <c r="K252" s="109"/>
      <c r="L252" s="109"/>
      <c r="M252" s="109"/>
      <c r="N252" s="109"/>
      <c r="O252" s="109"/>
      <c r="P252" s="109"/>
      <c r="Q252" s="109"/>
      <c r="R252" s="109"/>
      <c r="S252" s="109"/>
      <c r="T252" s="109"/>
      <c r="U252" s="109"/>
      <c r="V252" s="109"/>
      <c r="W252" s="109"/>
    </row>
    <row r="253" spans="1:23" x14ac:dyDescent="0.2">
      <c r="A253" s="67"/>
      <c r="B253" s="113"/>
      <c r="C253" s="112"/>
      <c r="D253" s="109"/>
      <c r="E253" s="109"/>
      <c r="F253" s="109"/>
      <c r="G253" s="109"/>
      <c r="H253" s="109"/>
      <c r="I253" s="109"/>
      <c r="J253" s="109"/>
      <c r="K253" s="109"/>
      <c r="L253" s="109"/>
      <c r="M253" s="109"/>
      <c r="N253" s="109"/>
      <c r="O253" s="109"/>
      <c r="P253" s="109"/>
      <c r="Q253" s="109"/>
      <c r="R253" s="109"/>
      <c r="S253" s="109"/>
      <c r="T253" s="109"/>
      <c r="U253" s="109"/>
      <c r="V253" s="109"/>
      <c r="W253" s="109"/>
    </row>
    <row r="254" spans="1:23" x14ac:dyDescent="0.2">
      <c r="A254" s="67"/>
      <c r="B254" s="113"/>
      <c r="C254" s="112"/>
      <c r="D254" s="109"/>
      <c r="E254" s="109"/>
      <c r="F254" s="109"/>
      <c r="G254" s="109"/>
      <c r="H254" s="109"/>
      <c r="I254" s="109"/>
      <c r="J254" s="109"/>
      <c r="K254" s="109"/>
      <c r="L254" s="109"/>
      <c r="M254" s="109"/>
      <c r="N254" s="109"/>
      <c r="O254" s="109"/>
      <c r="P254" s="109"/>
      <c r="Q254" s="109"/>
      <c r="R254" s="109"/>
      <c r="S254" s="109"/>
      <c r="T254" s="109"/>
      <c r="U254" s="109"/>
      <c r="V254" s="109"/>
      <c r="W254" s="109"/>
    </row>
    <row r="255" spans="1:23" x14ac:dyDescent="0.2">
      <c r="A255" s="67"/>
      <c r="B255" s="113"/>
      <c r="C255" s="112"/>
      <c r="D255" s="109"/>
      <c r="E255" s="109"/>
      <c r="F255" s="109"/>
      <c r="G255" s="109"/>
      <c r="H255" s="109"/>
      <c r="I255" s="109"/>
      <c r="J255" s="109"/>
      <c r="K255" s="109"/>
      <c r="L255" s="109"/>
      <c r="M255" s="109"/>
      <c r="N255" s="109"/>
      <c r="O255" s="109"/>
      <c r="P255" s="109"/>
      <c r="Q255" s="109"/>
      <c r="R255" s="109"/>
      <c r="S255" s="109"/>
      <c r="T255" s="109"/>
      <c r="U255" s="109"/>
      <c r="V255" s="109"/>
      <c r="W255" s="109"/>
    </row>
    <row r="256" spans="1:23" x14ac:dyDescent="0.2">
      <c r="A256" s="67"/>
      <c r="B256" s="113"/>
      <c r="C256" s="112"/>
      <c r="D256" s="109"/>
      <c r="E256" s="109"/>
      <c r="F256" s="109"/>
      <c r="G256" s="109"/>
      <c r="H256" s="109"/>
      <c r="I256" s="109"/>
      <c r="J256" s="109"/>
      <c r="K256" s="109"/>
      <c r="L256" s="109"/>
      <c r="M256" s="109"/>
      <c r="N256" s="109"/>
      <c r="O256" s="109"/>
      <c r="P256" s="109"/>
      <c r="Q256" s="109"/>
      <c r="R256" s="109"/>
      <c r="S256" s="109"/>
      <c r="T256" s="109"/>
      <c r="U256" s="109"/>
      <c r="V256" s="109"/>
      <c r="W256" s="109"/>
    </row>
    <row r="257" spans="1:23" x14ac:dyDescent="0.2">
      <c r="A257" s="67"/>
      <c r="B257" s="113"/>
      <c r="C257" s="112"/>
      <c r="D257" s="109"/>
      <c r="E257" s="109"/>
      <c r="F257" s="109"/>
      <c r="G257" s="109"/>
      <c r="H257" s="109"/>
      <c r="I257" s="109"/>
      <c r="J257" s="109"/>
      <c r="K257" s="109"/>
      <c r="L257" s="109"/>
      <c r="M257" s="109"/>
      <c r="N257" s="109"/>
      <c r="O257" s="109"/>
      <c r="P257" s="109"/>
      <c r="Q257" s="109"/>
      <c r="R257" s="109"/>
      <c r="S257" s="109"/>
      <c r="T257" s="109"/>
      <c r="U257" s="109"/>
      <c r="V257" s="109"/>
      <c r="W257" s="109"/>
    </row>
    <row r="258" spans="1:23" x14ac:dyDescent="0.2">
      <c r="A258" s="67"/>
      <c r="B258" s="113"/>
      <c r="C258" s="112"/>
      <c r="D258" s="109"/>
      <c r="E258" s="109"/>
      <c r="F258" s="109"/>
      <c r="G258" s="109"/>
      <c r="H258" s="109"/>
      <c r="I258" s="109"/>
      <c r="J258" s="109"/>
      <c r="K258" s="109"/>
      <c r="L258" s="109"/>
      <c r="M258" s="109"/>
      <c r="N258" s="109"/>
      <c r="O258" s="109"/>
      <c r="P258" s="109"/>
      <c r="Q258" s="109"/>
      <c r="R258" s="109"/>
      <c r="S258" s="109"/>
      <c r="T258" s="109"/>
      <c r="U258" s="109"/>
      <c r="V258" s="109"/>
      <c r="W258" s="109"/>
    </row>
    <row r="259" spans="1:23" x14ac:dyDescent="0.2">
      <c r="A259" s="67"/>
      <c r="B259" s="113"/>
      <c r="C259" s="112"/>
      <c r="D259" s="109"/>
      <c r="E259" s="109"/>
      <c r="F259" s="109"/>
      <c r="G259" s="109"/>
      <c r="H259" s="109"/>
      <c r="I259" s="109"/>
      <c r="J259" s="109"/>
      <c r="K259" s="109"/>
      <c r="L259" s="109"/>
      <c r="M259" s="109"/>
      <c r="N259" s="109"/>
      <c r="O259" s="109"/>
      <c r="P259" s="109"/>
      <c r="Q259" s="109"/>
      <c r="R259" s="109"/>
      <c r="S259" s="109"/>
      <c r="T259" s="109"/>
      <c r="U259" s="109"/>
      <c r="V259" s="109"/>
      <c r="W259" s="109"/>
    </row>
    <row r="260" spans="1:23" x14ac:dyDescent="0.2">
      <c r="A260" s="67"/>
      <c r="B260" s="113"/>
      <c r="C260" s="112"/>
      <c r="D260" s="109"/>
      <c r="E260" s="109"/>
      <c r="F260" s="109"/>
      <c r="G260" s="109"/>
      <c r="H260" s="109"/>
      <c r="I260" s="109"/>
      <c r="J260" s="109"/>
      <c r="K260" s="109"/>
      <c r="L260" s="109"/>
      <c r="M260" s="109"/>
      <c r="N260" s="109"/>
      <c r="O260" s="109"/>
      <c r="P260" s="109"/>
      <c r="Q260" s="109"/>
      <c r="R260" s="109"/>
      <c r="S260" s="109"/>
      <c r="T260" s="109"/>
      <c r="U260" s="109"/>
      <c r="V260" s="109"/>
      <c r="W260" s="109"/>
    </row>
    <row r="261" spans="1:23" x14ac:dyDescent="0.2">
      <c r="A261" s="67"/>
      <c r="B261" s="113"/>
      <c r="C261" s="112"/>
      <c r="D261" s="109"/>
      <c r="E261" s="109"/>
      <c r="F261" s="109"/>
      <c r="G261" s="109"/>
      <c r="H261" s="109"/>
      <c r="I261" s="109"/>
      <c r="J261" s="109"/>
      <c r="K261" s="109"/>
      <c r="L261" s="109"/>
      <c r="M261" s="109"/>
      <c r="N261" s="109"/>
      <c r="O261" s="109"/>
      <c r="P261" s="109"/>
      <c r="Q261" s="109"/>
      <c r="R261" s="109"/>
      <c r="S261" s="109"/>
      <c r="T261" s="109"/>
      <c r="U261" s="109"/>
      <c r="V261" s="109"/>
      <c r="W261" s="109"/>
    </row>
    <row r="262" spans="1:23" x14ac:dyDescent="0.2">
      <c r="A262" s="67"/>
      <c r="B262" s="113"/>
      <c r="C262" s="112"/>
      <c r="D262" s="109"/>
      <c r="E262" s="109"/>
      <c r="F262" s="109"/>
      <c r="G262" s="109"/>
      <c r="H262" s="109"/>
      <c r="I262" s="109"/>
      <c r="J262" s="109"/>
      <c r="K262" s="109"/>
      <c r="L262" s="109"/>
      <c r="M262" s="109"/>
      <c r="N262" s="109"/>
      <c r="O262" s="109"/>
      <c r="P262" s="109"/>
      <c r="Q262" s="109"/>
      <c r="R262" s="109"/>
      <c r="S262" s="109"/>
      <c r="T262" s="109"/>
      <c r="U262" s="109"/>
      <c r="V262" s="109"/>
      <c r="W262" s="109"/>
    </row>
    <row r="263" spans="1:23" x14ac:dyDescent="0.2">
      <c r="A263" s="67"/>
      <c r="B263" s="113"/>
      <c r="C263" s="112"/>
      <c r="D263" s="109"/>
      <c r="E263" s="109"/>
      <c r="F263" s="109"/>
      <c r="G263" s="109"/>
      <c r="H263" s="109"/>
      <c r="I263" s="109"/>
      <c r="J263" s="109"/>
      <c r="K263" s="109"/>
      <c r="L263" s="109"/>
      <c r="M263" s="109"/>
      <c r="N263" s="109"/>
      <c r="O263" s="109"/>
      <c r="P263" s="109"/>
      <c r="Q263" s="109"/>
      <c r="R263" s="109"/>
      <c r="S263" s="109"/>
      <c r="T263" s="109"/>
      <c r="U263" s="109"/>
      <c r="V263" s="109"/>
      <c r="W263" s="109"/>
    </row>
    <row r="264" spans="1:23" x14ac:dyDescent="0.2">
      <c r="A264" s="67"/>
      <c r="B264" s="113"/>
      <c r="C264" s="112"/>
      <c r="D264" s="109"/>
      <c r="E264" s="109"/>
      <c r="F264" s="109"/>
      <c r="G264" s="109"/>
      <c r="H264" s="109"/>
      <c r="I264" s="109"/>
      <c r="J264" s="109"/>
      <c r="K264" s="109"/>
      <c r="L264" s="109"/>
      <c r="M264" s="109"/>
      <c r="N264" s="109"/>
      <c r="O264" s="109"/>
      <c r="P264" s="109"/>
      <c r="Q264" s="109"/>
      <c r="R264" s="109"/>
      <c r="S264" s="109"/>
      <c r="T264" s="109"/>
      <c r="U264" s="109"/>
      <c r="V264" s="109"/>
      <c r="W264" s="109"/>
    </row>
    <row r="265" spans="1:23" x14ac:dyDescent="0.2">
      <c r="A265" s="67"/>
      <c r="B265" s="113"/>
      <c r="C265" s="112"/>
      <c r="D265" s="109"/>
      <c r="E265" s="109"/>
      <c r="F265" s="109"/>
      <c r="G265" s="109"/>
      <c r="H265" s="109"/>
      <c r="I265" s="109"/>
      <c r="J265" s="109"/>
      <c r="K265" s="109"/>
      <c r="L265" s="109"/>
      <c r="M265" s="109"/>
      <c r="N265" s="109"/>
      <c r="O265" s="109"/>
      <c r="P265" s="109"/>
      <c r="Q265" s="109"/>
      <c r="R265" s="109"/>
      <c r="S265" s="109"/>
      <c r="T265" s="109"/>
      <c r="U265" s="109"/>
      <c r="V265" s="109"/>
      <c r="W265" s="109"/>
    </row>
    <row r="266" spans="1:23" x14ac:dyDescent="0.2">
      <c r="A266" s="67"/>
      <c r="B266" s="113"/>
      <c r="C266" s="112"/>
      <c r="D266" s="109"/>
      <c r="E266" s="109"/>
      <c r="F266" s="109"/>
      <c r="G266" s="109"/>
      <c r="H266" s="109"/>
      <c r="I266" s="109"/>
      <c r="J266" s="109"/>
      <c r="K266" s="109"/>
      <c r="L266" s="109"/>
      <c r="M266" s="109"/>
      <c r="N266" s="109"/>
      <c r="O266" s="109"/>
      <c r="P266" s="109"/>
      <c r="Q266" s="109"/>
      <c r="R266" s="109"/>
      <c r="S266" s="109"/>
      <c r="T266" s="109"/>
      <c r="U266" s="109"/>
      <c r="V266" s="109"/>
      <c r="W266" s="109"/>
    </row>
    <row r="267" spans="1:23" x14ac:dyDescent="0.2">
      <c r="A267" s="67"/>
      <c r="B267" s="113"/>
      <c r="C267" s="112"/>
      <c r="D267" s="109"/>
      <c r="E267" s="109"/>
      <c r="F267" s="109"/>
      <c r="G267" s="109"/>
      <c r="H267" s="109"/>
      <c r="I267" s="109"/>
      <c r="J267" s="109"/>
      <c r="K267" s="109"/>
      <c r="L267" s="109"/>
      <c r="M267" s="109"/>
      <c r="N267" s="109"/>
      <c r="O267" s="109"/>
      <c r="P267" s="109"/>
      <c r="Q267" s="109"/>
      <c r="R267" s="109"/>
      <c r="S267" s="109"/>
      <c r="T267" s="109"/>
      <c r="U267" s="109"/>
      <c r="V267" s="109"/>
      <c r="W267" s="109"/>
    </row>
    <row r="268" spans="1:23" x14ac:dyDescent="0.2">
      <c r="A268" s="67"/>
      <c r="B268" s="113"/>
      <c r="C268" s="112"/>
      <c r="D268" s="109"/>
      <c r="E268" s="109"/>
      <c r="F268" s="109"/>
      <c r="G268" s="109"/>
      <c r="H268" s="109"/>
      <c r="I268" s="109"/>
      <c r="J268" s="109"/>
      <c r="K268" s="109"/>
      <c r="L268" s="109"/>
      <c r="M268" s="109"/>
      <c r="N268" s="109"/>
      <c r="O268" s="109"/>
      <c r="P268" s="109"/>
      <c r="Q268" s="109"/>
      <c r="R268" s="109"/>
      <c r="S268" s="109"/>
      <c r="T268" s="109"/>
      <c r="U268" s="109"/>
      <c r="V268" s="109"/>
      <c r="W268" s="109"/>
    </row>
    <row r="269" spans="1:23" x14ac:dyDescent="0.2">
      <c r="A269" s="67"/>
      <c r="B269" s="113"/>
      <c r="C269" s="112"/>
      <c r="D269" s="109"/>
      <c r="E269" s="109"/>
      <c r="F269" s="109"/>
      <c r="G269" s="109"/>
      <c r="H269" s="109"/>
      <c r="I269" s="109"/>
      <c r="J269" s="109"/>
      <c r="K269" s="109"/>
      <c r="L269" s="109"/>
      <c r="M269" s="109"/>
      <c r="N269" s="109"/>
      <c r="O269" s="109"/>
      <c r="P269" s="109"/>
      <c r="Q269" s="109"/>
      <c r="R269" s="109"/>
      <c r="S269" s="109"/>
      <c r="T269" s="109"/>
      <c r="U269" s="109"/>
      <c r="V269" s="109"/>
      <c r="W269" s="109"/>
    </row>
    <row r="270" spans="1:23" x14ac:dyDescent="0.2">
      <c r="A270" s="67"/>
      <c r="B270" s="113"/>
      <c r="C270" s="112"/>
      <c r="D270" s="109"/>
      <c r="E270" s="109"/>
      <c r="F270" s="109"/>
      <c r="G270" s="109"/>
      <c r="H270" s="109"/>
      <c r="I270" s="109"/>
      <c r="J270" s="109"/>
      <c r="K270" s="109"/>
      <c r="L270" s="109"/>
      <c r="M270" s="109"/>
      <c r="N270" s="109"/>
      <c r="O270" s="109"/>
      <c r="P270" s="109"/>
      <c r="Q270" s="109"/>
      <c r="R270" s="109"/>
      <c r="S270" s="109"/>
      <c r="T270" s="109"/>
      <c r="U270" s="109"/>
      <c r="V270" s="109"/>
      <c r="W270" s="109"/>
    </row>
    <row r="271" spans="1:23" x14ac:dyDescent="0.2">
      <c r="A271" s="67"/>
      <c r="B271" s="113"/>
      <c r="C271" s="112"/>
      <c r="D271" s="109"/>
      <c r="E271" s="109"/>
      <c r="F271" s="109"/>
      <c r="G271" s="109"/>
      <c r="H271" s="109"/>
      <c r="I271" s="109"/>
      <c r="J271" s="109"/>
      <c r="K271" s="109"/>
      <c r="L271" s="109"/>
      <c r="M271" s="109"/>
      <c r="N271" s="109"/>
      <c r="O271" s="109"/>
      <c r="P271" s="109"/>
      <c r="Q271" s="109"/>
      <c r="R271" s="109"/>
      <c r="S271" s="109"/>
      <c r="T271" s="109"/>
      <c r="U271" s="109"/>
      <c r="V271" s="109"/>
      <c r="W271" s="109"/>
    </row>
    <row r="272" spans="1:23" x14ac:dyDescent="0.2">
      <c r="A272" s="67"/>
      <c r="B272" s="113"/>
      <c r="C272" s="112"/>
      <c r="D272" s="109"/>
      <c r="E272" s="109"/>
      <c r="F272" s="109"/>
      <c r="G272" s="109"/>
      <c r="H272" s="109"/>
      <c r="I272" s="109"/>
      <c r="J272" s="109"/>
      <c r="K272" s="109"/>
      <c r="L272" s="109"/>
      <c r="M272" s="109"/>
      <c r="N272" s="109"/>
      <c r="O272" s="109"/>
      <c r="P272" s="109"/>
      <c r="Q272" s="109"/>
      <c r="R272" s="109"/>
      <c r="S272" s="109"/>
      <c r="T272" s="109"/>
      <c r="U272" s="109"/>
      <c r="V272" s="109"/>
      <c r="W272" s="109"/>
    </row>
    <row r="273" spans="1:23" x14ac:dyDescent="0.2">
      <c r="A273" s="67"/>
      <c r="B273" s="113"/>
      <c r="C273" s="112"/>
      <c r="D273" s="109"/>
      <c r="E273" s="109"/>
      <c r="F273" s="109"/>
      <c r="G273" s="109"/>
      <c r="H273" s="109"/>
      <c r="I273" s="109"/>
      <c r="J273" s="109"/>
      <c r="K273" s="109"/>
      <c r="L273" s="109"/>
      <c r="M273" s="109"/>
      <c r="N273" s="109"/>
      <c r="O273" s="109"/>
      <c r="P273" s="109"/>
      <c r="Q273" s="109"/>
      <c r="R273" s="109"/>
      <c r="S273" s="109"/>
      <c r="T273" s="109"/>
      <c r="U273" s="109"/>
      <c r="V273" s="109"/>
      <c r="W273" s="109"/>
    </row>
    <row r="274" spans="1:23" x14ac:dyDescent="0.2">
      <c r="A274" s="67"/>
      <c r="B274" s="113"/>
      <c r="C274" s="112"/>
      <c r="D274" s="109"/>
      <c r="E274" s="109"/>
      <c r="F274" s="109"/>
      <c r="G274" s="109"/>
      <c r="H274" s="109"/>
      <c r="I274" s="109"/>
      <c r="J274" s="109"/>
      <c r="K274" s="109"/>
      <c r="L274" s="109"/>
      <c r="M274" s="109"/>
      <c r="N274" s="109"/>
      <c r="O274" s="109"/>
      <c r="P274" s="109"/>
      <c r="Q274" s="109"/>
      <c r="R274" s="109"/>
      <c r="S274" s="109"/>
      <c r="T274" s="109"/>
      <c r="U274" s="109"/>
      <c r="V274" s="109"/>
      <c r="W274" s="109"/>
    </row>
    <row r="275" spans="1:23" x14ac:dyDescent="0.2">
      <c r="A275" s="67"/>
      <c r="B275" s="113"/>
      <c r="C275" s="112"/>
      <c r="D275" s="109"/>
      <c r="E275" s="109"/>
      <c r="F275" s="109"/>
      <c r="G275" s="109"/>
      <c r="H275" s="109"/>
      <c r="I275" s="109"/>
      <c r="J275" s="109"/>
      <c r="K275" s="109"/>
      <c r="L275" s="109"/>
      <c r="M275" s="109"/>
      <c r="N275" s="109"/>
      <c r="O275" s="109"/>
      <c r="P275" s="109"/>
      <c r="Q275" s="109"/>
      <c r="R275" s="109"/>
      <c r="S275" s="109"/>
      <c r="T275" s="109"/>
      <c r="U275" s="109"/>
      <c r="V275" s="109"/>
      <c r="W275" s="109"/>
    </row>
    <row r="276" spans="1:23" x14ac:dyDescent="0.2">
      <c r="A276" s="67"/>
      <c r="B276" s="113"/>
      <c r="C276" s="112"/>
      <c r="D276" s="109"/>
      <c r="E276" s="109"/>
      <c r="F276" s="109"/>
      <c r="G276" s="109"/>
      <c r="H276" s="109"/>
      <c r="I276" s="109"/>
      <c r="J276" s="109"/>
      <c r="K276" s="109"/>
      <c r="L276" s="109"/>
      <c r="M276" s="109"/>
      <c r="N276" s="109"/>
      <c r="O276" s="109"/>
      <c r="P276" s="109"/>
      <c r="Q276" s="109"/>
      <c r="R276" s="109"/>
      <c r="S276" s="109"/>
      <c r="T276" s="109"/>
      <c r="U276" s="109"/>
      <c r="V276" s="109"/>
      <c r="W276" s="109"/>
    </row>
    <row r="277" spans="1:23" x14ac:dyDescent="0.2">
      <c r="A277" s="67"/>
      <c r="B277" s="113"/>
      <c r="C277" s="112"/>
      <c r="D277" s="109"/>
      <c r="E277" s="109"/>
      <c r="F277" s="109"/>
      <c r="G277" s="109"/>
      <c r="H277" s="109"/>
      <c r="I277" s="109"/>
      <c r="J277" s="109"/>
      <c r="K277" s="109"/>
      <c r="L277" s="109"/>
      <c r="M277" s="109"/>
      <c r="N277" s="109"/>
      <c r="O277" s="109"/>
      <c r="P277" s="109"/>
      <c r="Q277" s="109"/>
      <c r="R277" s="109"/>
      <c r="S277" s="109"/>
      <c r="T277" s="109"/>
      <c r="U277" s="109"/>
      <c r="V277" s="109"/>
      <c r="W277" s="109"/>
    </row>
    <row r="279" spans="1:23" x14ac:dyDescent="0.2">
      <c r="A279" s="67"/>
      <c r="B279" s="113"/>
      <c r="C279" s="112"/>
      <c r="D279" s="109"/>
      <c r="E279" s="109"/>
      <c r="F279" s="109"/>
      <c r="G279" s="109"/>
      <c r="H279" s="109"/>
      <c r="I279" s="109"/>
      <c r="J279" s="109"/>
      <c r="K279" s="109"/>
      <c r="L279" s="109"/>
      <c r="M279" s="109"/>
      <c r="N279" s="109"/>
      <c r="O279" s="109"/>
      <c r="P279" s="109"/>
      <c r="Q279" s="109"/>
      <c r="R279" s="109"/>
      <c r="S279" s="109"/>
      <c r="T279" s="109"/>
      <c r="U279" s="109"/>
      <c r="V279" s="109"/>
      <c r="W279" s="109"/>
    </row>
    <row r="280" spans="1:23" x14ac:dyDescent="0.2">
      <c r="A280" s="67"/>
      <c r="B280" s="113"/>
      <c r="C280" s="112"/>
      <c r="D280" s="109"/>
      <c r="E280" s="109"/>
      <c r="F280" s="109"/>
      <c r="G280" s="109"/>
      <c r="H280" s="109"/>
      <c r="I280" s="109"/>
      <c r="J280" s="109"/>
      <c r="K280" s="109"/>
      <c r="L280" s="109"/>
      <c r="M280" s="109"/>
      <c r="N280" s="109"/>
      <c r="O280" s="109"/>
      <c r="P280" s="109"/>
      <c r="Q280" s="109"/>
      <c r="R280" s="109"/>
      <c r="S280" s="109"/>
      <c r="T280" s="109"/>
      <c r="U280" s="109"/>
      <c r="V280" s="109"/>
      <c r="W280" s="109"/>
    </row>
    <row r="281" spans="1:23" x14ac:dyDescent="0.2">
      <c r="A281" s="67"/>
      <c r="B281" s="113"/>
      <c r="C281" s="112"/>
      <c r="D281" s="109"/>
      <c r="E281" s="109"/>
      <c r="F281" s="109"/>
      <c r="G281" s="109"/>
      <c r="H281" s="109"/>
      <c r="I281" s="109"/>
      <c r="J281" s="109"/>
      <c r="K281" s="109"/>
      <c r="L281" s="109"/>
      <c r="M281" s="109"/>
      <c r="N281" s="109"/>
      <c r="O281" s="109"/>
      <c r="P281" s="109"/>
      <c r="Q281" s="109"/>
      <c r="R281" s="109"/>
      <c r="S281" s="109"/>
      <c r="T281" s="109"/>
      <c r="U281" s="109"/>
      <c r="V281" s="109"/>
      <c r="W281" s="109"/>
    </row>
    <row r="282" spans="1:23" x14ac:dyDescent="0.2">
      <c r="A282" s="67"/>
      <c r="B282" s="113"/>
      <c r="C282" s="112"/>
      <c r="D282" s="109"/>
      <c r="E282" s="109"/>
      <c r="F282" s="109"/>
      <c r="G282" s="109"/>
      <c r="H282" s="109"/>
      <c r="I282" s="109"/>
      <c r="J282" s="109"/>
      <c r="K282" s="109"/>
      <c r="L282" s="109"/>
      <c r="M282" s="109"/>
      <c r="N282" s="109"/>
      <c r="O282" s="109"/>
      <c r="P282" s="109"/>
      <c r="Q282" s="109"/>
      <c r="R282" s="109"/>
      <c r="S282" s="109"/>
      <c r="T282" s="109"/>
      <c r="U282" s="109"/>
      <c r="V282" s="109"/>
      <c r="W282" s="109"/>
    </row>
    <row r="283" spans="1:23" x14ac:dyDescent="0.2">
      <c r="A283" s="67"/>
      <c r="B283" s="113"/>
      <c r="C283" s="112"/>
      <c r="D283" s="109"/>
      <c r="E283" s="109"/>
      <c r="F283" s="109"/>
      <c r="G283" s="109"/>
      <c r="H283" s="109"/>
      <c r="I283" s="109"/>
      <c r="J283" s="109"/>
      <c r="K283" s="109"/>
      <c r="L283" s="109"/>
      <c r="M283" s="109"/>
      <c r="N283" s="109"/>
      <c r="O283" s="109"/>
      <c r="P283" s="109"/>
      <c r="Q283" s="109"/>
      <c r="R283" s="109"/>
      <c r="S283" s="109"/>
      <c r="T283" s="109"/>
      <c r="U283" s="109"/>
      <c r="V283" s="109"/>
      <c r="W283" s="109"/>
    </row>
    <row r="385" spans="1:23" x14ac:dyDescent="0.2"/>
    <row r="386" spans="1:23" x14ac:dyDescent="0.2">
      <c r="A386" s="67"/>
      <c r="B386" s="113"/>
      <c r="C386" s="112"/>
      <c r="D386" s="109"/>
      <c r="E386" s="109"/>
      <c r="F386" s="109"/>
      <c r="G386" s="109"/>
      <c r="H386" s="109"/>
      <c r="I386" s="109"/>
      <c r="J386" s="109"/>
      <c r="K386" s="109"/>
      <c r="L386" s="109"/>
      <c r="M386" s="109"/>
      <c r="N386" s="109"/>
      <c r="O386" s="109"/>
      <c r="P386" s="109"/>
      <c r="Q386" s="109"/>
      <c r="R386" s="109"/>
      <c r="S386" s="109"/>
      <c r="T386" s="109"/>
      <c r="U386" s="109"/>
      <c r="V386" s="109"/>
      <c r="W386" s="109"/>
    </row>
    <row r="387" spans="1:23" x14ac:dyDescent="0.2">
      <c r="A387" s="67"/>
      <c r="B387" s="113"/>
      <c r="C387" s="112"/>
      <c r="D387" s="109"/>
      <c r="E387" s="109"/>
      <c r="F387" s="109"/>
      <c r="G387" s="109"/>
      <c r="H387" s="109"/>
      <c r="I387" s="109"/>
      <c r="J387" s="109"/>
      <c r="K387" s="109"/>
      <c r="L387" s="109"/>
      <c r="M387" s="109"/>
      <c r="N387" s="109"/>
      <c r="O387" s="109"/>
      <c r="P387" s="109"/>
      <c r="Q387" s="109"/>
      <c r="R387" s="109"/>
      <c r="S387" s="109"/>
      <c r="T387" s="109"/>
      <c r="U387" s="109"/>
      <c r="V387" s="109"/>
      <c r="W387" s="109"/>
    </row>
    <row r="388" spans="1:23" x14ac:dyDescent="0.2">
      <c r="A388" s="67"/>
      <c r="B388" s="113"/>
      <c r="C388" s="112"/>
      <c r="D388" s="109"/>
      <c r="E388" s="109"/>
      <c r="F388" s="109"/>
      <c r="G388" s="109"/>
      <c r="H388" s="109"/>
      <c r="I388" s="109"/>
      <c r="J388" s="109"/>
      <c r="K388" s="109"/>
      <c r="L388" s="109"/>
      <c r="M388" s="109"/>
      <c r="N388" s="109"/>
      <c r="O388" s="109"/>
      <c r="P388" s="109"/>
      <c r="Q388" s="109"/>
      <c r="R388" s="109"/>
      <c r="S388" s="109"/>
      <c r="T388" s="109"/>
      <c r="U388" s="109"/>
      <c r="V388" s="109"/>
      <c r="W388" s="109"/>
    </row>
    <row r="389" spans="1:23" x14ac:dyDescent="0.2">
      <c r="A389" s="67"/>
      <c r="B389" s="113"/>
      <c r="C389" s="112"/>
      <c r="D389" s="109"/>
      <c r="E389" s="109"/>
      <c r="F389" s="109"/>
      <c r="G389" s="109"/>
      <c r="H389" s="109"/>
      <c r="I389" s="109"/>
      <c r="J389" s="109"/>
      <c r="K389" s="109"/>
      <c r="L389" s="109"/>
      <c r="M389" s="109"/>
      <c r="N389" s="109"/>
      <c r="O389" s="109"/>
      <c r="P389" s="109"/>
      <c r="Q389" s="109"/>
      <c r="R389" s="109"/>
      <c r="S389" s="109"/>
      <c r="T389" s="109"/>
      <c r="U389" s="109"/>
      <c r="V389" s="109"/>
      <c r="W389" s="109"/>
    </row>
    <row r="400" spans="1:23" ht="15" hidden="1" x14ac:dyDescent="0.2">
      <c r="A400" s="67"/>
      <c r="B400" s="113"/>
      <c r="C400" s="112"/>
      <c r="D400" s="109"/>
      <c r="E400" s="109"/>
      <c r="F400" s="109"/>
      <c r="G400" s="109"/>
      <c r="H400" s="109"/>
      <c r="I400" s="109"/>
      <c r="J400" s="109"/>
      <c r="K400" s="109"/>
      <c r="L400" s="109"/>
      <c r="M400" s="109"/>
      <c r="N400" s="109"/>
      <c r="O400" s="109"/>
      <c r="P400" s="109"/>
      <c r="Q400" s="134" t="e">
        <v>#DIV/0!</v>
      </c>
      <c r="R400" s="146" t="e">
        <f>IF(Q400&lt;5,"SI","NO")</f>
        <v>#DIV/0!</v>
      </c>
      <c r="S400" s="147" t="e">
        <f>IF(Q400&lt;5,"Sin Riesgo",IF(Q400 &lt;=14,"Bajo",IF(Q400&lt;=35,"Medio",IF(Q400&lt;=80,"Alto","Inviable Sanitariamente"))))</f>
        <v>#DIV/0!</v>
      </c>
      <c r="T400" s="109"/>
      <c r="U400" s="109"/>
      <c r="V400" s="109"/>
      <c r="W400" s="109"/>
    </row>
    <row r="401" spans="1:23" ht="15" hidden="1" x14ac:dyDescent="0.2">
      <c r="A401" s="67"/>
      <c r="B401" s="113"/>
      <c r="C401" s="112"/>
      <c r="D401" s="109"/>
      <c r="E401" s="109"/>
      <c r="F401" s="109"/>
      <c r="G401" s="109"/>
      <c r="H401" s="109"/>
      <c r="I401" s="109"/>
      <c r="J401" s="109"/>
      <c r="K401" s="109"/>
      <c r="L401" s="109"/>
      <c r="M401" s="109"/>
      <c r="N401" s="109"/>
      <c r="O401" s="109"/>
      <c r="P401" s="109"/>
      <c r="Q401" s="134" t="e">
        <v>#DIV/0!</v>
      </c>
      <c r="R401" s="146" t="e">
        <f>IF(Q401&lt;5,"SI","NO")</f>
        <v>#DIV/0!</v>
      </c>
      <c r="S401" s="147" t="e">
        <f>IF(Q401&lt;5,"Sin Riesgo",IF(Q401 &lt;=14,"Bajo",IF(Q401&lt;=35,"Medio",IF(Q401&lt;=80,"Alto","Inviable Sanitariamente"))))</f>
        <v>#DIV/0!</v>
      </c>
      <c r="T401" s="109"/>
      <c r="U401" s="109"/>
      <c r="V401" s="109"/>
      <c r="W401" s="109"/>
    </row>
    <row r="402" spans="1:23" ht="15" hidden="1" x14ac:dyDescent="0.2">
      <c r="A402" s="67"/>
      <c r="B402" s="113"/>
      <c r="C402" s="112"/>
      <c r="D402" s="109"/>
      <c r="E402" s="109"/>
      <c r="F402" s="109"/>
      <c r="G402" s="109"/>
      <c r="H402" s="109"/>
      <c r="I402" s="109"/>
      <c r="J402" s="109"/>
      <c r="K402" s="109"/>
      <c r="L402" s="109"/>
      <c r="M402" s="109"/>
      <c r="N402" s="109"/>
      <c r="O402" s="109"/>
      <c r="P402" s="109"/>
      <c r="Q402" s="134" t="e">
        <v>#DIV/0!</v>
      </c>
      <c r="R402" s="146" t="e">
        <f>IF(Q402&lt;5,"SI","NO")</f>
        <v>#DIV/0!</v>
      </c>
      <c r="S402" s="147" t="e">
        <f>IF(Q402&lt;5,"Sin Riesgo",IF(Q402 &lt;=14,"Bajo",IF(Q402&lt;=35,"Medio",IF(Q402&lt;=80,"Alto","Inviable Sanitariamente"))))</f>
        <v>#DIV/0!</v>
      </c>
      <c r="T402" s="109"/>
      <c r="U402" s="109"/>
      <c r="V402" s="109"/>
      <c r="W402" s="109"/>
    </row>
    <row r="403" spans="1:23" ht="15" hidden="1" x14ac:dyDescent="0.2">
      <c r="A403" s="67"/>
      <c r="B403" s="113"/>
      <c r="C403" s="112"/>
      <c r="D403" s="109"/>
      <c r="E403" s="109"/>
      <c r="F403" s="109"/>
      <c r="G403" s="109"/>
      <c r="H403" s="109"/>
      <c r="I403" s="109"/>
      <c r="J403" s="109"/>
      <c r="K403" s="109"/>
      <c r="L403" s="109"/>
      <c r="M403" s="109"/>
      <c r="N403" s="109"/>
      <c r="O403" s="109"/>
      <c r="P403" s="109"/>
      <c r="Q403" s="134" t="e">
        <v>#DIV/0!</v>
      </c>
      <c r="R403" s="146" t="e">
        <f>IF(Q403&lt;5,"SI","NO")</f>
        <v>#DIV/0!</v>
      </c>
      <c r="S403" s="147" t="e">
        <f>IF(Q403&lt;5,"Sin Riesgo",IF(Q403 &lt;=14,"Bajo",IF(Q403&lt;=35,"Medio",IF(Q403&lt;=80,"Alto","Inviable Sanitariamente"))))</f>
        <v>#DIV/0!</v>
      </c>
      <c r="T403" s="109"/>
      <c r="U403" s="109"/>
      <c r="V403" s="109"/>
      <c r="W403" s="109"/>
    </row>
    <row r="404" spans="1:23" ht="15" hidden="1" x14ac:dyDescent="0.2">
      <c r="A404" s="67"/>
      <c r="B404" s="113"/>
      <c r="C404" s="112"/>
      <c r="D404" s="109"/>
      <c r="E404" s="109"/>
      <c r="F404" s="109"/>
      <c r="G404" s="109"/>
      <c r="H404" s="109"/>
      <c r="I404" s="109"/>
      <c r="J404" s="109"/>
      <c r="K404" s="109"/>
      <c r="L404" s="109"/>
      <c r="M404" s="109"/>
      <c r="N404" s="109"/>
      <c r="O404" s="109"/>
      <c r="P404" s="109"/>
      <c r="Q404" s="134" t="e">
        <v>#DIV/0!</v>
      </c>
      <c r="R404" s="146" t="e">
        <f>IF(Q404&lt;5,"SI","NO")</f>
        <v>#DIV/0!</v>
      </c>
      <c r="S404" s="147" t="e">
        <f>IF(Q404&lt;5,"Sin Riesgo",IF(Q404 &lt;=14,"Bajo",IF(Q404&lt;=35,"Medio",IF(Q404&lt;=80,"Alto","Inviable Sanitariamente"))))</f>
        <v>#DIV/0!</v>
      </c>
      <c r="T404" s="109"/>
      <c r="U404" s="109"/>
      <c r="V404" s="109"/>
      <c r="W404" s="109"/>
    </row>
    <row r="405" spans="1:23" x14ac:dyDescent="0.2">
      <c r="A405" s="67"/>
      <c r="B405" s="113"/>
      <c r="C405" s="112"/>
      <c r="D405" s="109"/>
      <c r="E405" s="109"/>
      <c r="F405" s="109"/>
      <c r="G405" s="109"/>
      <c r="H405" s="109"/>
      <c r="I405" s="109"/>
      <c r="J405" s="109"/>
      <c r="K405" s="109"/>
      <c r="L405" s="109"/>
      <c r="M405" s="109"/>
      <c r="N405" s="109"/>
      <c r="O405" s="109"/>
      <c r="P405" s="109"/>
      <c r="Q405" s="109"/>
      <c r="R405" s="109"/>
      <c r="S405" s="109"/>
      <c r="T405" s="109"/>
      <c r="U405" s="109"/>
      <c r="V405" s="109"/>
      <c r="W405" s="109"/>
    </row>
    <row r="406" spans="1:23" x14ac:dyDescent="0.2">
      <c r="A406" s="67"/>
      <c r="B406" s="113"/>
      <c r="C406" s="112"/>
      <c r="D406" s="109"/>
      <c r="E406" s="109"/>
      <c r="F406" s="109"/>
      <c r="G406" s="109"/>
      <c r="H406" s="109"/>
      <c r="I406" s="109"/>
      <c r="J406" s="109"/>
      <c r="K406" s="109"/>
      <c r="L406" s="109"/>
      <c r="M406" s="109"/>
      <c r="N406" s="109"/>
      <c r="O406" s="109"/>
      <c r="P406" s="109"/>
      <c r="Q406" s="109"/>
      <c r="R406" s="109"/>
      <c r="S406" s="109"/>
      <c r="T406" s="109"/>
      <c r="U406" s="109"/>
      <c r="V406" s="109"/>
      <c r="W406" s="109"/>
    </row>
    <row r="407" spans="1:23" x14ac:dyDescent="0.2">
      <c r="A407" s="67"/>
      <c r="B407" s="113"/>
      <c r="C407" s="112"/>
      <c r="D407" s="109"/>
      <c r="E407" s="109"/>
      <c r="F407" s="109"/>
      <c r="G407" s="109"/>
      <c r="H407" s="109"/>
      <c r="I407" s="109"/>
      <c r="J407" s="109"/>
      <c r="K407" s="109"/>
      <c r="L407" s="109"/>
      <c r="M407" s="109"/>
      <c r="N407" s="109"/>
      <c r="O407" s="109"/>
      <c r="P407" s="109"/>
      <c r="Q407" s="109"/>
      <c r="R407" s="109"/>
      <c r="S407" s="109"/>
      <c r="T407" s="109"/>
      <c r="U407" s="109"/>
      <c r="V407" s="109"/>
      <c r="W407" s="109"/>
    </row>
    <row r="408" spans="1:23" x14ac:dyDescent="0.2">
      <c r="A408" s="67"/>
      <c r="B408" s="113"/>
      <c r="C408" s="112"/>
      <c r="D408" s="109"/>
      <c r="E408" s="109"/>
      <c r="F408" s="109"/>
      <c r="G408" s="109"/>
      <c r="H408" s="109"/>
      <c r="I408" s="109"/>
      <c r="J408" s="109"/>
      <c r="K408" s="109"/>
      <c r="L408" s="109"/>
      <c r="M408" s="109"/>
      <c r="N408" s="109"/>
      <c r="O408" s="109"/>
      <c r="P408" s="109"/>
      <c r="Q408" s="109"/>
      <c r="R408" s="109"/>
      <c r="S408" s="109"/>
      <c r="T408" s="109"/>
      <c r="U408" s="109"/>
      <c r="V408" s="109"/>
      <c r="W408" s="109"/>
    </row>
    <row r="409" spans="1:23" x14ac:dyDescent="0.2">
      <c r="A409" s="67"/>
      <c r="B409" s="113"/>
      <c r="C409" s="112"/>
      <c r="D409" s="109"/>
      <c r="E409" s="109"/>
      <c r="F409" s="109"/>
      <c r="G409" s="109"/>
      <c r="H409" s="109"/>
      <c r="I409" s="109"/>
      <c r="J409" s="109"/>
      <c r="K409" s="109"/>
      <c r="L409" s="109"/>
      <c r="M409" s="109"/>
      <c r="N409" s="109"/>
      <c r="O409" s="109"/>
      <c r="P409" s="109"/>
      <c r="Q409" s="109"/>
      <c r="R409" s="109"/>
      <c r="S409" s="109"/>
      <c r="T409" s="109"/>
      <c r="U409" s="109"/>
      <c r="V409" s="109"/>
      <c r="W409" s="109"/>
    </row>
    <row r="410" spans="1:23" x14ac:dyDescent="0.2">
      <c r="A410" s="67"/>
      <c r="B410" s="113"/>
      <c r="C410" s="112"/>
      <c r="D410" s="109"/>
      <c r="E410" s="109"/>
      <c r="F410" s="109"/>
      <c r="G410" s="109"/>
      <c r="H410" s="109"/>
      <c r="I410" s="109"/>
      <c r="J410" s="109"/>
      <c r="K410" s="109"/>
      <c r="L410" s="109"/>
      <c r="M410" s="109"/>
      <c r="N410" s="109"/>
      <c r="O410" s="109"/>
      <c r="P410" s="109"/>
      <c r="Q410" s="109"/>
      <c r="R410" s="109"/>
      <c r="S410" s="109"/>
      <c r="T410" s="109"/>
      <c r="U410" s="109"/>
      <c r="V410" s="109"/>
      <c r="W410" s="109"/>
    </row>
    <row r="411" spans="1:23" x14ac:dyDescent="0.2">
      <c r="A411" s="67"/>
      <c r="B411" s="113"/>
      <c r="C411" s="112"/>
      <c r="D411" s="109"/>
      <c r="E411" s="109"/>
      <c r="F411" s="109"/>
      <c r="G411" s="109"/>
      <c r="H411" s="109"/>
      <c r="I411" s="109"/>
      <c r="J411" s="109"/>
      <c r="K411" s="109"/>
      <c r="L411" s="109"/>
      <c r="M411" s="109"/>
      <c r="N411" s="109"/>
      <c r="O411" s="109"/>
      <c r="P411" s="109"/>
      <c r="Q411" s="109"/>
      <c r="R411" s="109"/>
      <c r="S411" s="109"/>
      <c r="T411" s="109"/>
      <c r="U411" s="109"/>
      <c r="V411" s="109"/>
      <c r="W411" s="109"/>
    </row>
    <row r="412" spans="1:23" x14ac:dyDescent="0.2">
      <c r="A412" s="67"/>
      <c r="B412" s="113"/>
      <c r="C412" s="112"/>
      <c r="D412" s="109"/>
      <c r="E412" s="109"/>
      <c r="F412" s="109"/>
      <c r="G412" s="109"/>
      <c r="H412" s="109"/>
      <c r="I412" s="109"/>
      <c r="J412" s="109"/>
      <c r="K412" s="109"/>
      <c r="L412" s="109"/>
      <c r="M412" s="109"/>
      <c r="N412" s="109"/>
      <c r="O412" s="109"/>
      <c r="P412" s="109"/>
      <c r="Q412" s="109"/>
      <c r="R412" s="109"/>
      <c r="S412" s="109"/>
      <c r="T412" s="109"/>
      <c r="U412" s="109"/>
      <c r="V412" s="109"/>
      <c r="W412" s="109"/>
    </row>
    <row r="413" spans="1:23" x14ac:dyDescent="0.2">
      <c r="A413" s="67"/>
      <c r="B413" s="113"/>
      <c r="C413" s="112"/>
      <c r="D413" s="109"/>
      <c r="E413" s="109"/>
      <c r="F413" s="109"/>
      <c r="G413" s="109"/>
      <c r="H413" s="109"/>
      <c r="I413" s="109"/>
      <c r="J413" s="109"/>
      <c r="K413" s="109"/>
      <c r="L413" s="109"/>
      <c r="M413" s="109"/>
      <c r="N413" s="109"/>
      <c r="O413" s="109"/>
      <c r="P413" s="109"/>
      <c r="Q413" s="109"/>
      <c r="R413" s="109"/>
      <c r="S413" s="109"/>
      <c r="T413" s="109"/>
      <c r="U413" s="109"/>
      <c r="V413" s="109"/>
      <c r="W413" s="109"/>
    </row>
    <row r="414" spans="1:23" x14ac:dyDescent="0.2">
      <c r="A414" s="67"/>
      <c r="B414" s="113"/>
      <c r="C414" s="112"/>
      <c r="D414" s="109"/>
      <c r="E414" s="109"/>
      <c r="F414" s="109"/>
      <c r="G414" s="109"/>
      <c r="H414" s="109"/>
      <c r="I414" s="109"/>
      <c r="J414" s="109"/>
      <c r="K414" s="109"/>
      <c r="L414" s="109"/>
      <c r="M414" s="109"/>
      <c r="N414" s="109"/>
      <c r="O414" s="109"/>
      <c r="P414" s="109"/>
      <c r="Q414" s="109"/>
      <c r="R414" s="109"/>
      <c r="S414" s="109"/>
      <c r="T414" s="109"/>
      <c r="U414" s="109"/>
      <c r="V414" s="109"/>
      <c r="W414" s="109"/>
    </row>
    <row r="415" spans="1:23" x14ac:dyDescent="0.2">
      <c r="A415" s="67"/>
      <c r="B415" s="113"/>
      <c r="C415" s="112"/>
      <c r="D415" s="109"/>
      <c r="E415" s="109"/>
      <c r="F415" s="109"/>
      <c r="G415" s="109"/>
      <c r="H415" s="109"/>
      <c r="I415" s="109"/>
      <c r="J415" s="109"/>
      <c r="K415" s="109"/>
      <c r="L415" s="109"/>
      <c r="M415" s="109"/>
      <c r="N415" s="109"/>
      <c r="O415" s="109"/>
      <c r="P415" s="109"/>
      <c r="Q415" s="109"/>
      <c r="R415" s="109"/>
      <c r="S415" s="109"/>
      <c r="T415" s="109"/>
      <c r="U415" s="109"/>
      <c r="V415" s="109"/>
      <c r="W415" s="109"/>
    </row>
    <row r="416" spans="1:23" x14ac:dyDescent="0.2">
      <c r="A416" s="67"/>
      <c r="B416" s="113"/>
      <c r="C416" s="112"/>
      <c r="D416" s="109"/>
      <c r="E416" s="109"/>
      <c r="F416" s="109"/>
      <c r="G416" s="109"/>
      <c r="H416" s="109"/>
      <c r="I416" s="109"/>
      <c r="J416" s="109"/>
      <c r="K416" s="109"/>
      <c r="L416" s="109"/>
      <c r="M416" s="109"/>
      <c r="N416" s="109"/>
      <c r="O416" s="109"/>
      <c r="P416" s="109"/>
      <c r="Q416" s="109"/>
      <c r="R416" s="109"/>
      <c r="S416" s="109"/>
      <c r="T416" s="109"/>
      <c r="U416" s="109"/>
      <c r="V416" s="109"/>
      <c r="W416" s="109"/>
    </row>
    <row r="417" spans="1:23" x14ac:dyDescent="0.2">
      <c r="A417" s="67"/>
      <c r="B417" s="113"/>
      <c r="C417" s="112"/>
      <c r="D417" s="109"/>
      <c r="E417" s="109"/>
      <c r="F417" s="109"/>
      <c r="G417" s="109"/>
      <c r="H417" s="109"/>
      <c r="I417" s="109"/>
      <c r="J417" s="109"/>
      <c r="K417" s="109"/>
      <c r="L417" s="109"/>
      <c r="M417" s="109"/>
      <c r="N417" s="109"/>
      <c r="O417" s="109"/>
      <c r="P417" s="109"/>
      <c r="Q417" s="109"/>
      <c r="R417" s="109"/>
      <c r="S417" s="109"/>
      <c r="T417" s="109"/>
      <c r="U417" s="109"/>
      <c r="V417" s="109"/>
      <c r="W417" s="109"/>
    </row>
    <row r="418" spans="1:23" x14ac:dyDescent="0.2">
      <c r="A418" s="67"/>
      <c r="B418" s="113"/>
      <c r="C418" s="112"/>
      <c r="D418" s="109"/>
      <c r="E418" s="109"/>
      <c r="F418" s="109"/>
      <c r="G418" s="109"/>
      <c r="H418" s="109"/>
      <c r="I418" s="109"/>
      <c r="J418" s="109"/>
      <c r="K418" s="109"/>
      <c r="L418" s="109"/>
      <c r="M418" s="109"/>
      <c r="N418" s="109"/>
      <c r="O418" s="109"/>
      <c r="P418" s="109"/>
      <c r="Q418" s="109"/>
      <c r="R418" s="109"/>
      <c r="S418" s="109"/>
      <c r="T418" s="109"/>
      <c r="U418" s="109"/>
      <c r="V418" s="109"/>
      <c r="W418" s="109"/>
    </row>
    <row r="419" spans="1:23" x14ac:dyDescent="0.2">
      <c r="A419" s="67"/>
      <c r="B419" s="113"/>
      <c r="C419" s="112"/>
      <c r="D419" s="109"/>
      <c r="E419" s="109"/>
      <c r="F419" s="109"/>
      <c r="G419" s="109"/>
      <c r="H419" s="109"/>
      <c r="I419" s="109"/>
      <c r="J419" s="109"/>
      <c r="K419" s="109"/>
      <c r="L419" s="109"/>
      <c r="M419" s="109"/>
      <c r="N419" s="109"/>
      <c r="O419" s="109"/>
      <c r="P419" s="109"/>
      <c r="Q419" s="109"/>
      <c r="R419" s="109"/>
      <c r="S419" s="109"/>
      <c r="T419" s="109"/>
      <c r="U419" s="109"/>
      <c r="V419" s="109"/>
      <c r="W419" s="109"/>
    </row>
    <row r="420" spans="1:23" x14ac:dyDescent="0.2">
      <c r="A420" s="67"/>
      <c r="B420" s="113"/>
      <c r="C420" s="112"/>
      <c r="D420" s="109"/>
      <c r="E420" s="109"/>
      <c r="F420" s="109"/>
      <c r="G420" s="109"/>
      <c r="H420" s="109"/>
      <c r="I420" s="109"/>
      <c r="J420" s="109"/>
      <c r="K420" s="109"/>
      <c r="L420" s="109"/>
      <c r="M420" s="109"/>
      <c r="N420" s="109"/>
      <c r="O420" s="109"/>
      <c r="P420" s="109"/>
      <c r="Q420" s="109"/>
      <c r="R420" s="109"/>
      <c r="S420" s="109"/>
      <c r="T420" s="109"/>
      <c r="U420" s="109"/>
      <c r="V420" s="109"/>
      <c r="W420" s="109"/>
    </row>
    <row r="421" spans="1:23" x14ac:dyDescent="0.2">
      <c r="A421" s="67"/>
      <c r="B421" s="113"/>
      <c r="C421" s="112"/>
      <c r="D421" s="109"/>
      <c r="E421" s="109"/>
      <c r="F421" s="109"/>
      <c r="G421" s="109"/>
      <c r="H421" s="109"/>
      <c r="I421" s="109"/>
      <c r="J421" s="109"/>
      <c r="K421" s="109"/>
      <c r="L421" s="109"/>
      <c r="M421" s="109"/>
      <c r="N421" s="109"/>
      <c r="O421" s="109"/>
      <c r="P421" s="109"/>
      <c r="Q421" s="109"/>
      <c r="R421" s="109"/>
      <c r="S421" s="109"/>
      <c r="T421" s="109"/>
      <c r="U421" s="109"/>
      <c r="V421" s="109"/>
      <c r="W421" s="109"/>
    </row>
    <row r="422" spans="1:23" x14ac:dyDescent="0.2">
      <c r="A422" s="67"/>
      <c r="B422" s="113"/>
      <c r="C422" s="112"/>
      <c r="D422" s="109"/>
      <c r="E422" s="109"/>
      <c r="F422" s="109"/>
      <c r="G422" s="109"/>
      <c r="H422" s="109"/>
      <c r="I422" s="109"/>
      <c r="J422" s="109"/>
      <c r="K422" s="109"/>
      <c r="L422" s="109"/>
      <c r="M422" s="109"/>
      <c r="N422" s="109"/>
      <c r="O422" s="109"/>
      <c r="P422" s="109"/>
      <c r="Q422" s="109"/>
      <c r="R422" s="109"/>
      <c r="S422" s="109"/>
      <c r="T422" s="109"/>
      <c r="U422" s="109"/>
      <c r="V422" s="109"/>
      <c r="W422" s="109"/>
    </row>
    <row r="423" spans="1:23" x14ac:dyDescent="0.2">
      <c r="A423" s="67"/>
      <c r="B423" s="113"/>
      <c r="C423" s="112"/>
      <c r="D423" s="109"/>
      <c r="E423" s="109"/>
      <c r="F423" s="109"/>
      <c r="G423" s="109"/>
      <c r="H423" s="109"/>
      <c r="I423" s="109"/>
      <c r="J423" s="109"/>
      <c r="K423" s="109"/>
      <c r="L423" s="109"/>
      <c r="M423" s="109"/>
      <c r="N423" s="109"/>
      <c r="O423" s="109"/>
      <c r="P423" s="109"/>
      <c r="Q423" s="109"/>
      <c r="R423" s="109"/>
      <c r="S423" s="109"/>
      <c r="T423" s="109"/>
      <c r="U423" s="109"/>
      <c r="V423" s="109"/>
      <c r="W423" s="109"/>
    </row>
    <row r="424" spans="1:23" x14ac:dyDescent="0.2">
      <c r="A424" s="67"/>
      <c r="B424" s="113"/>
      <c r="C424" s="112"/>
      <c r="D424" s="109"/>
      <c r="E424" s="109"/>
      <c r="F424" s="109"/>
      <c r="G424" s="109"/>
      <c r="H424" s="109"/>
      <c r="I424" s="109"/>
      <c r="J424" s="109"/>
      <c r="K424" s="109"/>
      <c r="L424" s="109"/>
      <c r="M424" s="109"/>
      <c r="N424" s="109"/>
      <c r="O424" s="109"/>
      <c r="P424" s="109"/>
      <c r="Q424" s="109"/>
      <c r="R424" s="109"/>
      <c r="S424" s="109"/>
      <c r="T424" s="109"/>
      <c r="U424" s="109"/>
      <c r="V424" s="109"/>
      <c r="W424" s="109"/>
    </row>
    <row r="425" spans="1:23" x14ac:dyDescent="0.2">
      <c r="A425" s="67"/>
      <c r="B425" s="113"/>
      <c r="C425" s="112"/>
      <c r="D425" s="109"/>
      <c r="E425" s="109"/>
      <c r="F425" s="109"/>
      <c r="G425" s="109"/>
      <c r="H425" s="109"/>
      <c r="I425" s="109"/>
      <c r="J425" s="109"/>
      <c r="K425" s="109"/>
      <c r="L425" s="109"/>
      <c r="M425" s="109"/>
      <c r="N425" s="109"/>
      <c r="O425" s="109"/>
      <c r="P425" s="109"/>
      <c r="Q425" s="109"/>
      <c r="R425" s="109"/>
      <c r="S425" s="109"/>
      <c r="T425" s="109"/>
      <c r="U425" s="109"/>
      <c r="V425" s="109"/>
      <c r="W425" s="109"/>
    </row>
    <row r="426" spans="1:23" x14ac:dyDescent="0.2">
      <c r="A426" s="67"/>
      <c r="B426" s="113"/>
      <c r="C426" s="112"/>
      <c r="D426" s="109"/>
      <c r="E426" s="109"/>
      <c r="F426" s="109"/>
      <c r="G426" s="109"/>
      <c r="H426" s="109"/>
      <c r="I426" s="109"/>
      <c r="J426" s="109"/>
      <c r="K426" s="109"/>
      <c r="L426" s="109"/>
      <c r="M426" s="109"/>
      <c r="N426" s="109"/>
      <c r="O426" s="109"/>
      <c r="P426" s="109"/>
      <c r="Q426" s="109"/>
      <c r="R426" s="109"/>
      <c r="S426" s="109"/>
      <c r="T426" s="109"/>
      <c r="U426" s="109"/>
      <c r="V426" s="109"/>
      <c r="W426" s="109"/>
    </row>
    <row r="427" spans="1:23" x14ac:dyDescent="0.2">
      <c r="A427" s="67"/>
      <c r="B427" s="113"/>
      <c r="C427" s="112"/>
      <c r="D427" s="109"/>
      <c r="E427" s="109"/>
      <c r="F427" s="109"/>
      <c r="G427" s="109"/>
      <c r="H427" s="109"/>
      <c r="I427" s="109"/>
      <c r="J427" s="109"/>
      <c r="K427" s="109"/>
      <c r="L427" s="109"/>
      <c r="M427" s="109"/>
      <c r="N427" s="109"/>
      <c r="O427" s="109"/>
      <c r="P427" s="109"/>
      <c r="Q427" s="109"/>
      <c r="R427" s="109"/>
      <c r="S427" s="109"/>
      <c r="T427" s="109"/>
      <c r="U427" s="109"/>
      <c r="V427" s="109"/>
      <c r="W427" s="109"/>
    </row>
    <row r="428" spans="1:23" x14ac:dyDescent="0.2">
      <c r="A428" s="67"/>
      <c r="B428" s="113"/>
      <c r="C428" s="112"/>
      <c r="D428" s="109"/>
      <c r="E428" s="109"/>
      <c r="F428" s="109"/>
      <c r="G428" s="109"/>
      <c r="H428" s="109"/>
      <c r="I428" s="109"/>
      <c r="J428" s="109"/>
      <c r="K428" s="109"/>
      <c r="L428" s="109"/>
      <c r="M428" s="109"/>
      <c r="N428" s="109"/>
      <c r="O428" s="109"/>
      <c r="P428" s="109"/>
      <c r="Q428" s="109"/>
      <c r="R428" s="109"/>
      <c r="S428" s="109"/>
      <c r="T428" s="109"/>
      <c r="U428" s="109"/>
      <c r="V428" s="109"/>
      <c r="W428" s="109"/>
    </row>
    <row r="429" spans="1:23" x14ac:dyDescent="0.2">
      <c r="A429" s="67"/>
      <c r="B429" s="113"/>
      <c r="C429" s="112"/>
      <c r="D429" s="109"/>
      <c r="E429" s="109"/>
      <c r="F429" s="109"/>
      <c r="G429" s="109"/>
      <c r="H429" s="109"/>
      <c r="I429" s="109"/>
      <c r="J429" s="109"/>
      <c r="K429" s="109"/>
      <c r="L429" s="109"/>
      <c r="M429" s="109"/>
      <c r="N429" s="109"/>
      <c r="O429" s="109"/>
      <c r="P429" s="109"/>
      <c r="Q429" s="109"/>
      <c r="R429" s="109"/>
      <c r="S429" s="109"/>
      <c r="T429" s="109"/>
      <c r="U429" s="109"/>
      <c r="V429" s="109"/>
      <c r="W429" s="109"/>
    </row>
    <row r="430" spans="1:23" x14ac:dyDescent="0.2">
      <c r="A430" s="67"/>
      <c r="B430" s="113"/>
      <c r="C430" s="112"/>
      <c r="D430" s="109"/>
      <c r="E430" s="109"/>
      <c r="F430" s="109"/>
      <c r="G430" s="109"/>
      <c r="H430" s="109"/>
      <c r="I430" s="109"/>
      <c r="J430" s="109"/>
      <c r="K430" s="109"/>
      <c r="L430" s="109"/>
      <c r="M430" s="109"/>
      <c r="N430" s="109"/>
      <c r="O430" s="109"/>
      <c r="P430" s="109"/>
      <c r="Q430" s="109"/>
      <c r="R430" s="109"/>
      <c r="S430" s="109"/>
      <c r="T430" s="109"/>
      <c r="U430" s="109"/>
      <c r="V430" s="109"/>
      <c r="W430" s="109"/>
    </row>
    <row r="431" spans="1:23" x14ac:dyDescent="0.2">
      <c r="A431" s="67"/>
      <c r="B431" s="113"/>
      <c r="C431" s="112"/>
      <c r="D431" s="109"/>
      <c r="E431" s="109"/>
      <c r="F431" s="109"/>
      <c r="G431" s="109"/>
      <c r="H431" s="109"/>
      <c r="I431" s="109"/>
      <c r="J431" s="109"/>
      <c r="K431" s="109"/>
      <c r="L431" s="109"/>
      <c r="M431" s="109"/>
      <c r="N431" s="109"/>
      <c r="O431" s="109"/>
      <c r="P431" s="109"/>
      <c r="Q431" s="109"/>
      <c r="R431" s="109"/>
      <c r="S431" s="109"/>
      <c r="T431" s="109"/>
      <c r="U431" s="109"/>
      <c r="V431" s="109"/>
      <c r="W431" s="109"/>
    </row>
    <row r="432" spans="1:23" x14ac:dyDescent="0.2">
      <c r="A432" s="67"/>
      <c r="B432" s="113"/>
      <c r="C432" s="112"/>
      <c r="D432" s="109"/>
      <c r="E432" s="109"/>
      <c r="F432" s="109"/>
      <c r="G432" s="109"/>
      <c r="H432" s="109"/>
      <c r="I432" s="109"/>
      <c r="J432" s="109"/>
      <c r="K432" s="109"/>
      <c r="L432" s="109"/>
      <c r="M432" s="109"/>
      <c r="N432" s="109"/>
      <c r="O432" s="109"/>
      <c r="P432" s="109"/>
      <c r="Q432" s="109"/>
      <c r="R432" s="109"/>
      <c r="S432" s="109"/>
      <c r="T432" s="109"/>
      <c r="U432" s="109"/>
      <c r="V432" s="109"/>
      <c r="W432" s="109"/>
    </row>
    <row r="433" spans="1:23" x14ac:dyDescent="0.2">
      <c r="A433" s="67"/>
      <c r="B433" s="113"/>
      <c r="C433" s="112"/>
      <c r="D433" s="109"/>
      <c r="E433" s="109"/>
      <c r="F433" s="109"/>
      <c r="G433" s="109"/>
      <c r="H433" s="109"/>
      <c r="I433" s="109"/>
      <c r="J433" s="109"/>
      <c r="K433" s="109"/>
      <c r="L433" s="109"/>
      <c r="M433" s="109"/>
      <c r="N433" s="109"/>
      <c r="O433" s="109"/>
      <c r="P433" s="109"/>
      <c r="Q433" s="109"/>
      <c r="R433" s="109"/>
      <c r="S433" s="109"/>
      <c r="T433" s="109"/>
      <c r="U433" s="109"/>
      <c r="V433" s="109"/>
      <c r="W433" s="109"/>
    </row>
    <row r="434" spans="1:23" x14ac:dyDescent="0.2">
      <c r="A434" s="67"/>
      <c r="B434" s="113"/>
      <c r="C434" s="112"/>
      <c r="D434" s="109"/>
      <c r="E434" s="109"/>
      <c r="F434" s="109"/>
      <c r="G434" s="109"/>
      <c r="H434" s="109"/>
      <c r="I434" s="109"/>
      <c r="J434" s="109"/>
      <c r="K434" s="109"/>
      <c r="L434" s="109"/>
      <c r="M434" s="109"/>
      <c r="N434" s="109"/>
      <c r="O434" s="109"/>
      <c r="P434" s="109"/>
      <c r="Q434" s="109"/>
      <c r="R434" s="109"/>
      <c r="S434" s="109"/>
      <c r="T434" s="109"/>
      <c r="U434" s="109"/>
      <c r="V434" s="109"/>
      <c r="W434" s="109"/>
    </row>
    <row r="435" spans="1:23" x14ac:dyDescent="0.2">
      <c r="A435" s="67"/>
      <c r="B435" s="113"/>
      <c r="C435" s="112"/>
      <c r="D435" s="109"/>
      <c r="E435" s="109"/>
      <c r="F435" s="109"/>
      <c r="G435" s="109"/>
      <c r="H435" s="109"/>
      <c r="I435" s="109"/>
      <c r="J435" s="109"/>
      <c r="K435" s="109"/>
      <c r="L435" s="109"/>
      <c r="M435" s="109"/>
      <c r="N435" s="109"/>
      <c r="O435" s="109"/>
      <c r="P435" s="109"/>
      <c r="Q435" s="109"/>
      <c r="R435" s="109"/>
      <c r="S435" s="109"/>
      <c r="T435" s="109"/>
      <c r="U435" s="109"/>
      <c r="V435" s="109"/>
      <c r="W435" s="109"/>
    </row>
    <row r="436" spans="1:23" x14ac:dyDescent="0.2">
      <c r="A436" s="67"/>
      <c r="B436" s="113"/>
      <c r="C436" s="112"/>
      <c r="D436" s="109"/>
      <c r="E436" s="109"/>
      <c r="F436" s="109"/>
      <c r="G436" s="109"/>
      <c r="H436" s="109"/>
      <c r="I436" s="109"/>
      <c r="J436" s="109"/>
      <c r="K436" s="109"/>
      <c r="L436" s="109"/>
      <c r="M436" s="109"/>
      <c r="N436" s="109"/>
      <c r="O436" s="109"/>
      <c r="P436" s="109"/>
      <c r="Q436" s="109"/>
      <c r="R436" s="109"/>
      <c r="S436" s="109"/>
      <c r="T436" s="109"/>
      <c r="U436" s="109"/>
      <c r="V436" s="109"/>
      <c r="W436" s="109"/>
    </row>
    <row r="437" spans="1:23" x14ac:dyDescent="0.2">
      <c r="A437" s="67"/>
      <c r="B437" s="113"/>
      <c r="C437" s="112"/>
      <c r="D437" s="109"/>
      <c r="E437" s="109"/>
      <c r="F437" s="109"/>
      <c r="G437" s="109"/>
      <c r="H437" s="109"/>
      <c r="I437" s="109"/>
      <c r="J437" s="109"/>
      <c r="K437" s="109"/>
      <c r="L437" s="109"/>
      <c r="M437" s="109"/>
      <c r="N437" s="109"/>
      <c r="O437" s="109"/>
      <c r="P437" s="109"/>
      <c r="Q437" s="109"/>
      <c r="R437" s="109"/>
      <c r="S437" s="109"/>
      <c r="T437" s="109"/>
      <c r="U437" s="109"/>
      <c r="V437" s="109"/>
      <c r="W437" s="109"/>
    </row>
    <row r="438" spans="1:23" x14ac:dyDescent="0.2">
      <c r="A438" s="67"/>
      <c r="B438" s="113"/>
      <c r="C438" s="112"/>
      <c r="D438" s="109"/>
      <c r="E438" s="109"/>
      <c r="F438" s="109"/>
      <c r="G438" s="109"/>
      <c r="H438" s="109"/>
      <c r="I438" s="109"/>
      <c r="J438" s="109"/>
      <c r="K438" s="109"/>
      <c r="L438" s="109"/>
      <c r="M438" s="109"/>
      <c r="N438" s="109"/>
      <c r="O438" s="109"/>
      <c r="P438" s="109"/>
      <c r="Q438" s="109"/>
      <c r="R438" s="109"/>
      <c r="S438" s="109"/>
      <c r="T438" s="109"/>
      <c r="U438" s="109"/>
      <c r="V438" s="109"/>
      <c r="W438" s="109"/>
    </row>
    <row r="439" spans="1:23" x14ac:dyDescent="0.2">
      <c r="A439" s="67"/>
      <c r="B439" s="113"/>
      <c r="C439" s="112"/>
      <c r="D439" s="109"/>
      <c r="E439" s="109"/>
      <c r="F439" s="109"/>
      <c r="G439" s="109"/>
      <c r="H439" s="109"/>
      <c r="I439" s="109"/>
      <c r="J439" s="109"/>
      <c r="K439" s="109"/>
      <c r="L439" s="109"/>
      <c r="M439" s="109"/>
      <c r="N439" s="109"/>
      <c r="O439" s="109"/>
      <c r="P439" s="109"/>
      <c r="Q439" s="109"/>
      <c r="R439" s="109"/>
      <c r="S439" s="109"/>
      <c r="T439" s="109"/>
      <c r="U439" s="109"/>
      <c r="V439" s="109"/>
      <c r="W439" s="109"/>
    </row>
    <row r="440" spans="1:23" x14ac:dyDescent="0.2">
      <c r="A440" s="67"/>
      <c r="B440" s="113"/>
      <c r="C440" s="112"/>
      <c r="D440" s="109"/>
      <c r="E440" s="109"/>
      <c r="F440" s="109"/>
      <c r="G440" s="109"/>
      <c r="H440" s="109"/>
      <c r="I440" s="109"/>
      <c r="J440" s="109"/>
      <c r="K440" s="109"/>
      <c r="L440" s="109"/>
      <c r="M440" s="109"/>
      <c r="N440" s="109"/>
      <c r="O440" s="109"/>
      <c r="P440" s="109"/>
      <c r="Q440" s="109"/>
      <c r="R440" s="109"/>
      <c r="S440" s="109"/>
      <c r="T440" s="109"/>
      <c r="U440" s="109"/>
      <c r="V440" s="109"/>
      <c r="W440" s="109"/>
    </row>
    <row r="441" spans="1:23" x14ac:dyDescent="0.2">
      <c r="A441" s="67"/>
      <c r="B441" s="113"/>
      <c r="C441" s="112"/>
      <c r="D441" s="109"/>
      <c r="E441" s="109"/>
      <c r="F441" s="109"/>
      <c r="G441" s="109"/>
      <c r="H441" s="109"/>
      <c r="I441" s="109"/>
      <c r="J441" s="109"/>
      <c r="K441" s="109"/>
      <c r="L441" s="109"/>
      <c r="M441" s="109"/>
      <c r="N441" s="109"/>
      <c r="O441" s="109"/>
      <c r="P441" s="109"/>
      <c r="Q441" s="109"/>
      <c r="R441" s="109"/>
      <c r="S441" s="109"/>
      <c r="T441" s="109"/>
      <c r="U441" s="109"/>
      <c r="V441" s="109"/>
      <c r="W441" s="109"/>
    </row>
    <row r="442" spans="1:23" x14ac:dyDescent="0.2">
      <c r="A442" s="67"/>
      <c r="B442" s="113"/>
      <c r="C442" s="112"/>
      <c r="D442" s="109"/>
      <c r="E442" s="109"/>
      <c r="F442" s="109"/>
      <c r="G442" s="109"/>
      <c r="H442" s="109"/>
      <c r="I442" s="109"/>
      <c r="J442" s="109"/>
      <c r="K442" s="109"/>
      <c r="L442" s="109"/>
      <c r="M442" s="109"/>
      <c r="N442" s="109"/>
      <c r="O442" s="109"/>
      <c r="P442" s="109"/>
      <c r="Q442" s="109"/>
      <c r="R442" s="109"/>
      <c r="S442" s="109"/>
      <c r="T442" s="109"/>
      <c r="U442" s="109"/>
      <c r="V442" s="109"/>
      <c r="W442" s="109"/>
    </row>
    <row r="443" spans="1:23" x14ac:dyDescent="0.2">
      <c r="A443" s="67"/>
      <c r="B443" s="113"/>
      <c r="C443" s="112"/>
      <c r="D443" s="109"/>
      <c r="E443" s="109"/>
      <c r="F443" s="109"/>
      <c r="G443" s="109"/>
      <c r="H443" s="109"/>
      <c r="I443" s="109"/>
      <c r="J443" s="109"/>
      <c r="K443" s="109"/>
      <c r="L443" s="109"/>
      <c r="M443" s="109"/>
      <c r="N443" s="109"/>
      <c r="O443" s="109"/>
      <c r="P443" s="109"/>
      <c r="Q443" s="109"/>
      <c r="R443" s="109"/>
      <c r="S443" s="109"/>
      <c r="T443" s="109"/>
      <c r="U443" s="109"/>
      <c r="V443" s="109"/>
      <c r="W443" s="109"/>
    </row>
    <row r="444" spans="1:23" x14ac:dyDescent="0.2">
      <c r="A444" s="67"/>
      <c r="B444" s="113"/>
      <c r="C444" s="112"/>
      <c r="D444" s="109"/>
      <c r="E444" s="109"/>
      <c r="F444" s="109"/>
      <c r="G444" s="109"/>
      <c r="H444" s="109"/>
      <c r="I444" s="109"/>
      <c r="J444" s="109"/>
      <c r="K444" s="109"/>
      <c r="L444" s="109"/>
      <c r="M444" s="109"/>
      <c r="N444" s="109"/>
      <c r="O444" s="109"/>
      <c r="P444" s="109"/>
      <c r="Q444" s="109"/>
      <c r="R444" s="109"/>
      <c r="S444" s="109"/>
      <c r="T444" s="109"/>
      <c r="U444" s="109"/>
      <c r="V444" s="109"/>
      <c r="W444" s="109"/>
    </row>
    <row r="445" spans="1:23" x14ac:dyDescent="0.2">
      <c r="A445" s="67"/>
      <c r="B445" s="113"/>
      <c r="C445" s="112"/>
      <c r="D445" s="109"/>
      <c r="E445" s="109"/>
      <c r="F445" s="109"/>
      <c r="G445" s="109"/>
      <c r="H445" s="109"/>
      <c r="I445" s="109"/>
      <c r="J445" s="109"/>
      <c r="K445" s="109"/>
      <c r="L445" s="109"/>
      <c r="M445" s="109"/>
      <c r="N445" s="109"/>
      <c r="O445" s="109"/>
      <c r="P445" s="109"/>
      <c r="Q445" s="109"/>
      <c r="R445" s="109"/>
      <c r="S445" s="109"/>
      <c r="T445" s="109"/>
      <c r="U445" s="109"/>
      <c r="V445" s="109"/>
      <c r="W445" s="109"/>
    </row>
    <row r="446" spans="1:23" x14ac:dyDescent="0.2">
      <c r="A446" s="67"/>
      <c r="B446" s="113"/>
      <c r="C446" s="112"/>
      <c r="D446" s="109"/>
      <c r="E446" s="109"/>
      <c r="F446" s="109"/>
      <c r="G446" s="109"/>
      <c r="H446" s="109"/>
      <c r="I446" s="109"/>
      <c r="J446" s="109"/>
      <c r="K446" s="109"/>
      <c r="L446" s="109"/>
      <c r="M446" s="109"/>
      <c r="N446" s="109"/>
      <c r="O446" s="109"/>
      <c r="P446" s="109"/>
      <c r="Q446" s="109"/>
      <c r="R446" s="109"/>
      <c r="S446" s="109"/>
      <c r="T446" s="109"/>
      <c r="U446" s="109"/>
      <c r="V446" s="109"/>
      <c r="W446" s="109"/>
    </row>
    <row r="447" spans="1:23" x14ac:dyDescent="0.2">
      <c r="A447" s="67"/>
      <c r="B447" s="113"/>
      <c r="C447" s="112"/>
      <c r="D447" s="109"/>
      <c r="E447" s="109"/>
      <c r="F447" s="109"/>
      <c r="G447" s="109"/>
      <c r="H447" s="109"/>
      <c r="I447" s="109"/>
      <c r="J447" s="109"/>
      <c r="K447" s="109"/>
      <c r="L447" s="109"/>
      <c r="M447" s="109"/>
      <c r="N447" s="109"/>
      <c r="O447" s="109"/>
      <c r="P447" s="109"/>
      <c r="Q447" s="109"/>
      <c r="R447" s="109"/>
      <c r="S447" s="109"/>
      <c r="T447" s="109"/>
      <c r="U447" s="109"/>
      <c r="V447" s="109"/>
      <c r="W447" s="109"/>
    </row>
    <row r="448" spans="1:23" x14ac:dyDescent="0.2">
      <c r="A448" s="67"/>
      <c r="B448" s="113"/>
      <c r="C448" s="112"/>
      <c r="D448" s="109"/>
      <c r="E448" s="109"/>
      <c r="F448" s="109"/>
      <c r="G448" s="109"/>
      <c r="H448" s="109"/>
      <c r="I448" s="109"/>
      <c r="J448" s="109"/>
      <c r="K448" s="109"/>
      <c r="L448" s="109"/>
      <c r="M448" s="109"/>
      <c r="N448" s="109"/>
      <c r="O448" s="109"/>
      <c r="P448" s="109"/>
      <c r="Q448" s="109"/>
      <c r="R448" s="109"/>
      <c r="S448" s="109"/>
      <c r="T448" s="109"/>
      <c r="U448" s="109"/>
      <c r="V448" s="109"/>
      <c r="W448" s="109"/>
    </row>
    <row r="449" spans="1:23" x14ac:dyDescent="0.2">
      <c r="A449" s="67"/>
      <c r="B449" s="113"/>
      <c r="C449" s="112"/>
      <c r="D449" s="109"/>
      <c r="E449" s="109"/>
      <c r="F449" s="109"/>
      <c r="G449" s="109"/>
      <c r="H449" s="109"/>
      <c r="I449" s="109"/>
      <c r="J449" s="109"/>
      <c r="K449" s="109"/>
      <c r="L449" s="109"/>
      <c r="M449" s="109"/>
      <c r="N449" s="109"/>
      <c r="O449" s="109"/>
      <c r="P449" s="109"/>
      <c r="Q449" s="109"/>
      <c r="R449" s="109"/>
      <c r="S449" s="109"/>
      <c r="T449" s="109"/>
      <c r="U449" s="109"/>
      <c r="V449" s="109"/>
      <c r="W449" s="109"/>
    </row>
    <row r="450" spans="1:23" x14ac:dyDescent="0.2">
      <c r="A450" s="67"/>
      <c r="B450" s="113"/>
      <c r="C450" s="112"/>
      <c r="D450" s="109"/>
      <c r="E450" s="109"/>
      <c r="F450" s="109"/>
      <c r="G450" s="109"/>
      <c r="H450" s="109"/>
      <c r="I450" s="109"/>
      <c r="J450" s="109"/>
      <c r="K450" s="109"/>
      <c r="L450" s="109"/>
      <c r="M450" s="109"/>
      <c r="N450" s="109"/>
      <c r="O450" s="109"/>
      <c r="P450" s="109"/>
      <c r="Q450" s="109"/>
      <c r="R450" s="109"/>
      <c r="S450" s="109"/>
      <c r="T450" s="109"/>
      <c r="U450" s="109"/>
      <c r="V450" s="109"/>
      <c r="W450" s="109"/>
    </row>
    <row r="451" spans="1:23" x14ac:dyDescent="0.2">
      <c r="A451" s="67"/>
      <c r="B451" s="113"/>
      <c r="C451" s="112"/>
      <c r="D451" s="109"/>
      <c r="E451" s="109"/>
      <c r="F451" s="109"/>
      <c r="G451" s="109"/>
      <c r="H451" s="109"/>
      <c r="I451" s="109"/>
      <c r="J451" s="109"/>
      <c r="K451" s="109"/>
      <c r="L451" s="109"/>
      <c r="M451" s="109"/>
      <c r="N451" s="109"/>
      <c r="O451" s="109"/>
      <c r="P451" s="109"/>
      <c r="Q451" s="109"/>
      <c r="R451" s="109"/>
      <c r="S451" s="109"/>
      <c r="T451" s="109"/>
      <c r="U451" s="109"/>
      <c r="V451" s="109"/>
      <c r="W451" s="109"/>
    </row>
    <row r="452" spans="1:23" x14ac:dyDescent="0.2">
      <c r="A452" s="67"/>
      <c r="B452" s="113"/>
      <c r="C452" s="112"/>
      <c r="D452" s="109"/>
      <c r="E452" s="109"/>
      <c r="F452" s="109"/>
      <c r="G452" s="109"/>
      <c r="H452" s="109"/>
      <c r="I452" s="109"/>
      <c r="J452" s="109"/>
      <c r="K452" s="109"/>
      <c r="L452" s="109"/>
      <c r="M452" s="109"/>
      <c r="N452" s="109"/>
      <c r="O452" s="109"/>
      <c r="P452" s="109"/>
      <c r="Q452" s="109"/>
      <c r="R452" s="109"/>
      <c r="S452" s="109"/>
      <c r="T452" s="109"/>
      <c r="U452" s="109"/>
      <c r="V452" s="109"/>
      <c r="W452" s="109"/>
    </row>
    <row r="453" spans="1:23" x14ac:dyDescent="0.2">
      <c r="A453" s="67"/>
      <c r="B453" s="113"/>
      <c r="C453" s="112"/>
      <c r="D453" s="109"/>
      <c r="E453" s="109"/>
      <c r="F453" s="109"/>
      <c r="G453" s="109"/>
      <c r="H453" s="109"/>
      <c r="I453" s="109"/>
      <c r="J453" s="109"/>
      <c r="K453" s="109"/>
      <c r="L453" s="109"/>
      <c r="M453" s="109"/>
      <c r="N453" s="109"/>
      <c r="O453" s="109"/>
      <c r="P453" s="109"/>
      <c r="Q453" s="109"/>
      <c r="R453" s="109"/>
      <c r="S453" s="109"/>
      <c r="T453" s="109"/>
      <c r="U453" s="109"/>
      <c r="V453" s="109"/>
      <c r="W453" s="109"/>
    </row>
    <row r="454" spans="1:23" x14ac:dyDescent="0.2">
      <c r="A454" s="67"/>
      <c r="B454" s="113"/>
      <c r="C454" s="112"/>
      <c r="D454" s="109"/>
      <c r="E454" s="109"/>
      <c r="F454" s="109"/>
      <c r="G454" s="109"/>
      <c r="H454" s="109"/>
      <c r="I454" s="109"/>
      <c r="J454" s="109"/>
      <c r="K454" s="109"/>
      <c r="L454" s="109"/>
      <c r="M454" s="109"/>
      <c r="N454" s="109"/>
      <c r="O454" s="109"/>
      <c r="P454" s="109"/>
      <c r="Q454" s="109"/>
      <c r="R454" s="109"/>
      <c r="S454" s="109"/>
      <c r="T454" s="109"/>
      <c r="U454" s="109"/>
      <c r="V454" s="109"/>
      <c r="W454" s="109"/>
    </row>
    <row r="455" spans="1:23" x14ac:dyDescent="0.2">
      <c r="A455" s="67"/>
      <c r="B455" s="113"/>
      <c r="C455" s="112"/>
      <c r="D455" s="109"/>
      <c r="E455" s="109"/>
      <c r="F455" s="109"/>
      <c r="G455" s="109"/>
      <c r="H455" s="109"/>
      <c r="I455" s="109"/>
      <c r="J455" s="109"/>
      <c r="K455" s="109"/>
      <c r="L455" s="109"/>
      <c r="M455" s="109"/>
      <c r="N455" s="109"/>
      <c r="O455" s="109"/>
      <c r="P455" s="109"/>
      <c r="Q455" s="109"/>
      <c r="R455" s="109"/>
      <c r="S455" s="109"/>
      <c r="T455" s="109"/>
      <c r="U455" s="109"/>
      <c r="V455" s="109"/>
      <c r="W455" s="109"/>
    </row>
    <row r="456" spans="1:23" x14ac:dyDescent="0.2">
      <c r="A456" s="67"/>
      <c r="B456" s="113"/>
      <c r="C456" s="112"/>
      <c r="D456" s="109"/>
      <c r="E456" s="109"/>
      <c r="F456" s="109"/>
      <c r="G456" s="109"/>
      <c r="H456" s="109"/>
      <c r="I456" s="109"/>
      <c r="J456" s="109"/>
      <c r="K456" s="109"/>
      <c r="L456" s="109"/>
      <c r="M456" s="109"/>
      <c r="N456" s="109"/>
      <c r="O456" s="109"/>
      <c r="P456" s="109"/>
      <c r="Q456" s="109"/>
      <c r="R456" s="109"/>
      <c r="S456" s="109"/>
      <c r="T456" s="109"/>
      <c r="U456" s="109"/>
      <c r="V456" s="109"/>
      <c r="W456" s="109"/>
    </row>
    <row r="457" spans="1:23" x14ac:dyDescent="0.2">
      <c r="A457" s="67"/>
      <c r="B457" s="113"/>
      <c r="C457" s="112"/>
      <c r="D457" s="109"/>
      <c r="E457" s="109"/>
      <c r="F457" s="109"/>
      <c r="G457" s="109"/>
      <c r="H457" s="109"/>
      <c r="I457" s="109"/>
      <c r="J457" s="109"/>
      <c r="K457" s="109"/>
      <c r="L457" s="109"/>
      <c r="M457" s="109"/>
      <c r="N457" s="109"/>
      <c r="O457" s="109"/>
      <c r="P457" s="109"/>
      <c r="Q457" s="109"/>
      <c r="R457" s="109"/>
      <c r="S457" s="109"/>
      <c r="T457" s="109"/>
      <c r="U457" s="109"/>
      <c r="V457" s="109"/>
      <c r="W457" s="109"/>
    </row>
    <row r="458" spans="1:23" x14ac:dyDescent="0.2">
      <c r="A458" s="67"/>
      <c r="B458" s="113"/>
      <c r="C458" s="112"/>
      <c r="D458" s="109"/>
      <c r="E458" s="109"/>
      <c r="F458" s="109"/>
      <c r="G458" s="109"/>
      <c r="H458" s="109"/>
      <c r="I458" s="109"/>
      <c r="J458" s="109"/>
      <c r="K458" s="109"/>
      <c r="L458" s="109"/>
      <c r="M458" s="109"/>
      <c r="N458" s="109"/>
      <c r="O458" s="109"/>
      <c r="P458" s="109"/>
      <c r="Q458" s="109"/>
      <c r="R458" s="109"/>
      <c r="S458" s="109"/>
      <c r="T458" s="109"/>
      <c r="U458" s="109"/>
      <c r="V458" s="109"/>
      <c r="W458" s="109"/>
    </row>
    <row r="459" spans="1:23" x14ac:dyDescent="0.2">
      <c r="A459" s="67"/>
      <c r="B459" s="113"/>
      <c r="C459" s="112"/>
      <c r="D459" s="109"/>
      <c r="E459" s="109"/>
      <c r="F459" s="109"/>
      <c r="G459" s="109"/>
      <c r="H459" s="109"/>
      <c r="I459" s="109"/>
      <c r="J459" s="109"/>
      <c r="K459" s="109"/>
      <c r="L459" s="109"/>
      <c r="M459" s="109"/>
      <c r="N459" s="109"/>
      <c r="O459" s="109"/>
      <c r="P459" s="109"/>
      <c r="Q459" s="109"/>
      <c r="R459" s="109"/>
      <c r="S459" s="109"/>
      <c r="T459" s="109"/>
      <c r="U459" s="109"/>
      <c r="V459" s="109"/>
      <c r="W459" s="109"/>
    </row>
    <row r="460" spans="1:23" x14ac:dyDescent="0.2">
      <c r="A460" s="67"/>
      <c r="B460" s="113"/>
      <c r="C460" s="112"/>
      <c r="D460" s="109"/>
      <c r="E460" s="109"/>
      <c r="F460" s="109"/>
      <c r="G460" s="109"/>
      <c r="H460" s="109"/>
      <c r="I460" s="109"/>
      <c r="J460" s="109"/>
      <c r="K460" s="109"/>
      <c r="L460" s="109"/>
      <c r="M460" s="109"/>
      <c r="N460" s="109"/>
      <c r="O460" s="109"/>
      <c r="P460" s="109"/>
      <c r="Q460" s="109"/>
      <c r="R460" s="109"/>
      <c r="S460" s="109"/>
      <c r="T460" s="109"/>
      <c r="U460" s="109"/>
      <c r="V460" s="109"/>
      <c r="W460" s="109"/>
    </row>
    <row r="461" spans="1:23" x14ac:dyDescent="0.2">
      <c r="A461" s="67"/>
      <c r="B461" s="113"/>
      <c r="C461" s="112"/>
      <c r="D461" s="109"/>
      <c r="E461" s="109"/>
      <c r="F461" s="109"/>
      <c r="G461" s="109"/>
      <c r="H461" s="109"/>
      <c r="I461" s="109"/>
      <c r="J461" s="109"/>
      <c r="K461" s="109"/>
      <c r="L461" s="109"/>
      <c r="M461" s="109"/>
      <c r="N461" s="109"/>
      <c r="O461" s="109"/>
      <c r="P461" s="109"/>
      <c r="Q461" s="109"/>
      <c r="R461" s="109"/>
      <c r="S461" s="109"/>
      <c r="T461" s="109"/>
      <c r="U461" s="109"/>
      <c r="V461" s="109"/>
      <c r="W461" s="109"/>
    </row>
    <row r="462" spans="1:23" x14ac:dyDescent="0.2">
      <c r="A462" s="67"/>
      <c r="B462" s="113"/>
      <c r="C462" s="112"/>
      <c r="D462" s="109"/>
      <c r="E462" s="109"/>
      <c r="F462" s="109"/>
      <c r="G462" s="109"/>
      <c r="H462" s="109"/>
      <c r="I462" s="109"/>
      <c r="J462" s="109"/>
      <c r="K462" s="109"/>
      <c r="L462" s="109"/>
      <c r="M462" s="109"/>
      <c r="N462" s="109"/>
      <c r="O462" s="109"/>
      <c r="P462" s="109"/>
      <c r="Q462" s="109"/>
      <c r="R462" s="109"/>
      <c r="S462" s="109"/>
      <c r="T462" s="109"/>
      <c r="U462" s="109"/>
      <c r="V462" s="109"/>
      <c r="W462" s="109"/>
    </row>
    <row r="463" spans="1:23" x14ac:dyDescent="0.2">
      <c r="A463" s="67"/>
      <c r="B463" s="113"/>
      <c r="C463" s="112"/>
      <c r="D463" s="109"/>
      <c r="E463" s="109"/>
      <c r="F463" s="109"/>
      <c r="G463" s="109"/>
      <c r="H463" s="109"/>
      <c r="I463" s="109"/>
      <c r="J463" s="109"/>
      <c r="K463" s="109"/>
      <c r="L463" s="109"/>
      <c r="M463" s="109"/>
      <c r="N463" s="109"/>
      <c r="O463" s="109"/>
      <c r="P463" s="109"/>
      <c r="Q463" s="109"/>
      <c r="R463" s="109"/>
      <c r="S463" s="109"/>
      <c r="T463" s="109"/>
      <c r="U463" s="109"/>
      <c r="V463" s="109"/>
      <c r="W463" s="109"/>
    </row>
    <row r="464" spans="1:23" x14ac:dyDescent="0.2">
      <c r="A464" s="67"/>
      <c r="B464" s="113"/>
      <c r="C464" s="112"/>
      <c r="D464" s="109"/>
      <c r="E464" s="109"/>
      <c r="F464" s="109"/>
      <c r="G464" s="109"/>
      <c r="H464" s="109"/>
      <c r="I464" s="109"/>
      <c r="J464" s="109"/>
      <c r="K464" s="109"/>
      <c r="L464" s="109"/>
      <c r="M464" s="109"/>
      <c r="N464" s="109"/>
      <c r="O464" s="109"/>
      <c r="P464" s="109"/>
      <c r="Q464" s="109"/>
      <c r="R464" s="109"/>
      <c r="S464" s="109"/>
      <c r="T464" s="109"/>
      <c r="U464" s="109"/>
      <c r="V464" s="109"/>
      <c r="W464" s="109"/>
    </row>
    <row r="465" spans="1:23" x14ac:dyDescent="0.2">
      <c r="A465" s="67"/>
      <c r="B465" s="113"/>
      <c r="C465" s="112"/>
      <c r="D465" s="109"/>
      <c r="E465" s="109"/>
      <c r="F465" s="109"/>
      <c r="G465" s="109"/>
      <c r="H465" s="109"/>
      <c r="I465" s="109"/>
      <c r="J465" s="109"/>
      <c r="K465" s="109"/>
      <c r="L465" s="109"/>
      <c r="M465" s="109"/>
      <c r="N465" s="109"/>
      <c r="O465" s="109"/>
      <c r="P465" s="109"/>
      <c r="Q465" s="109"/>
      <c r="R465" s="109"/>
      <c r="S465" s="109"/>
      <c r="T465" s="109"/>
      <c r="U465" s="109"/>
      <c r="V465" s="109"/>
      <c r="W465" s="109"/>
    </row>
    <row r="466" spans="1:23" x14ac:dyDescent="0.2">
      <c r="A466" s="67"/>
      <c r="B466" s="113"/>
      <c r="C466" s="112"/>
      <c r="D466" s="109"/>
      <c r="E466" s="109"/>
      <c r="F466" s="109"/>
      <c r="G466" s="109"/>
      <c r="H466" s="109"/>
      <c r="I466" s="109"/>
      <c r="J466" s="109"/>
      <c r="K466" s="109"/>
      <c r="L466" s="109"/>
      <c r="M466" s="109"/>
      <c r="N466" s="109"/>
      <c r="O466" s="109"/>
      <c r="P466" s="109"/>
      <c r="Q466" s="109"/>
      <c r="R466" s="109"/>
      <c r="S466" s="109"/>
      <c r="T466" s="109"/>
      <c r="U466" s="109"/>
      <c r="V466" s="109"/>
      <c r="W466" s="109"/>
    </row>
    <row r="467" spans="1:23" x14ac:dyDescent="0.2">
      <c r="A467" s="67"/>
      <c r="B467" s="113"/>
      <c r="C467" s="112"/>
      <c r="D467" s="109"/>
      <c r="E467" s="109"/>
      <c r="F467" s="109"/>
      <c r="G467" s="109"/>
      <c r="H467" s="109"/>
      <c r="I467" s="109"/>
      <c r="J467" s="109"/>
      <c r="K467" s="109"/>
      <c r="L467" s="109"/>
      <c r="M467" s="109"/>
      <c r="N467" s="109"/>
      <c r="O467" s="109"/>
      <c r="P467" s="109"/>
      <c r="Q467" s="109"/>
      <c r="R467" s="109"/>
      <c r="S467" s="109"/>
      <c r="T467" s="109"/>
      <c r="U467" s="109"/>
      <c r="V467" s="109"/>
      <c r="W467" s="109"/>
    </row>
    <row r="468" spans="1:23" x14ac:dyDescent="0.2">
      <c r="A468" s="67"/>
      <c r="B468" s="113"/>
      <c r="C468" s="112"/>
      <c r="D468" s="109"/>
      <c r="E468" s="109"/>
      <c r="F468" s="109"/>
      <c r="G468" s="109"/>
      <c r="H468" s="109"/>
      <c r="I468" s="109"/>
      <c r="J468" s="109"/>
      <c r="K468" s="109"/>
      <c r="L468" s="109"/>
      <c r="M468" s="109"/>
      <c r="N468" s="109"/>
      <c r="O468" s="109"/>
      <c r="P468" s="109"/>
      <c r="Q468" s="109"/>
      <c r="R468" s="109"/>
      <c r="S468" s="109"/>
      <c r="T468" s="109"/>
      <c r="U468" s="109"/>
      <c r="V468" s="109"/>
      <c r="W468" s="109"/>
    </row>
    <row r="469" spans="1:23" x14ac:dyDescent="0.2">
      <c r="A469" s="67"/>
      <c r="B469" s="113"/>
      <c r="C469" s="112"/>
      <c r="D469" s="109"/>
      <c r="E469" s="109"/>
      <c r="F469" s="109"/>
      <c r="G469" s="109"/>
      <c r="H469" s="109"/>
      <c r="I469" s="109"/>
      <c r="J469" s="109"/>
      <c r="K469" s="109"/>
      <c r="L469" s="109"/>
      <c r="M469" s="109"/>
      <c r="N469" s="109"/>
      <c r="O469" s="109"/>
      <c r="P469" s="109"/>
      <c r="Q469" s="109"/>
      <c r="R469" s="109"/>
      <c r="S469" s="109"/>
      <c r="T469" s="109"/>
      <c r="U469" s="109"/>
      <c r="V469" s="109"/>
      <c r="W469" s="109"/>
    </row>
    <row r="470" spans="1:23" x14ac:dyDescent="0.2">
      <c r="A470" s="67"/>
      <c r="B470" s="113"/>
      <c r="C470" s="112"/>
      <c r="D470" s="109"/>
      <c r="E470" s="109"/>
      <c r="F470" s="109"/>
      <c r="G470" s="109"/>
      <c r="H470" s="109"/>
      <c r="I470" s="109"/>
      <c r="J470" s="109"/>
      <c r="K470" s="109"/>
      <c r="L470" s="109"/>
      <c r="M470" s="109"/>
      <c r="N470" s="109"/>
      <c r="O470" s="109"/>
      <c r="P470" s="109"/>
      <c r="Q470" s="109"/>
      <c r="R470" s="109"/>
      <c r="S470" s="109"/>
      <c r="T470" s="109"/>
      <c r="U470" s="109"/>
      <c r="V470" s="109"/>
      <c r="W470" s="109"/>
    </row>
    <row r="471" spans="1:23" x14ac:dyDescent="0.2">
      <c r="A471" s="67"/>
      <c r="B471" s="113"/>
      <c r="C471" s="112"/>
      <c r="D471" s="109"/>
      <c r="E471" s="109"/>
      <c r="F471" s="109"/>
      <c r="G471" s="109"/>
      <c r="H471" s="109"/>
      <c r="I471" s="109"/>
      <c r="J471" s="109"/>
      <c r="K471" s="109"/>
      <c r="L471" s="109"/>
      <c r="M471" s="109"/>
      <c r="N471" s="109"/>
      <c r="O471" s="109"/>
      <c r="P471" s="109"/>
      <c r="Q471" s="109"/>
      <c r="R471" s="109"/>
      <c r="S471" s="109"/>
      <c r="T471" s="109"/>
      <c r="U471" s="109"/>
      <c r="V471" s="109"/>
      <c r="W471" s="109"/>
    </row>
    <row r="472" spans="1:23" x14ac:dyDescent="0.2">
      <c r="A472" s="67"/>
      <c r="B472" s="113"/>
      <c r="C472" s="112"/>
      <c r="D472" s="109"/>
      <c r="E472" s="109"/>
      <c r="F472" s="109"/>
      <c r="G472" s="109"/>
      <c r="H472" s="109"/>
      <c r="I472" s="109"/>
      <c r="J472" s="109"/>
      <c r="K472" s="109"/>
      <c r="L472" s="109"/>
      <c r="M472" s="109"/>
      <c r="N472" s="109"/>
      <c r="O472" s="109"/>
      <c r="P472" s="109"/>
      <c r="Q472" s="109"/>
      <c r="R472" s="109"/>
      <c r="S472" s="109"/>
      <c r="T472" s="109"/>
      <c r="U472" s="109"/>
      <c r="V472" s="109"/>
      <c r="W472" s="109"/>
    </row>
    <row r="473" spans="1:23" x14ac:dyDescent="0.2">
      <c r="A473" s="67"/>
      <c r="B473" s="113"/>
      <c r="C473" s="112"/>
      <c r="D473" s="109"/>
      <c r="E473" s="109"/>
      <c r="F473" s="109"/>
      <c r="G473" s="109"/>
      <c r="H473" s="109"/>
      <c r="I473" s="109"/>
      <c r="J473" s="109"/>
      <c r="K473" s="109"/>
      <c r="L473" s="109"/>
      <c r="M473" s="109"/>
      <c r="N473" s="109"/>
      <c r="O473" s="109"/>
      <c r="P473" s="109"/>
      <c r="Q473" s="109"/>
      <c r="R473" s="109"/>
      <c r="S473" s="109"/>
      <c r="T473" s="109"/>
      <c r="U473" s="109"/>
      <c r="V473" s="109"/>
      <c r="W473" s="109"/>
    </row>
    <row r="474" spans="1:23" x14ac:dyDescent="0.2">
      <c r="A474" s="67"/>
      <c r="B474" s="113"/>
      <c r="C474" s="112"/>
      <c r="D474" s="109"/>
      <c r="E474" s="109"/>
      <c r="F474" s="109"/>
      <c r="G474" s="109"/>
      <c r="H474" s="109"/>
      <c r="I474" s="109"/>
      <c r="J474" s="109"/>
      <c r="K474" s="109"/>
      <c r="L474" s="109"/>
      <c r="M474" s="109"/>
      <c r="N474" s="109"/>
      <c r="O474" s="109"/>
      <c r="P474" s="109"/>
      <c r="Q474" s="109"/>
      <c r="R474" s="109"/>
      <c r="S474" s="109"/>
      <c r="T474" s="109"/>
      <c r="U474" s="109"/>
      <c r="V474" s="109"/>
      <c r="W474" s="109"/>
    </row>
    <row r="475" spans="1:23" x14ac:dyDescent="0.2">
      <c r="A475" s="67"/>
      <c r="B475" s="113"/>
      <c r="C475" s="112"/>
      <c r="D475" s="109"/>
      <c r="E475" s="109"/>
      <c r="F475" s="109"/>
      <c r="G475" s="109"/>
      <c r="H475" s="109"/>
      <c r="I475" s="109"/>
      <c r="J475" s="109"/>
      <c r="K475" s="109"/>
      <c r="L475" s="109"/>
      <c r="M475" s="109"/>
      <c r="N475" s="109"/>
      <c r="O475" s="109"/>
      <c r="P475" s="109"/>
      <c r="Q475" s="109"/>
      <c r="R475" s="109"/>
      <c r="S475" s="109"/>
      <c r="T475" s="109"/>
      <c r="U475" s="109"/>
      <c r="V475" s="109"/>
      <c r="W475" s="109"/>
    </row>
    <row r="476" spans="1:23" x14ac:dyDescent="0.2">
      <c r="A476" s="67"/>
      <c r="B476" s="113"/>
      <c r="C476" s="112"/>
      <c r="D476" s="109"/>
      <c r="E476" s="109"/>
      <c r="F476" s="109"/>
      <c r="G476" s="109"/>
      <c r="H476" s="109"/>
      <c r="I476" s="109"/>
      <c r="J476" s="109"/>
      <c r="K476" s="109"/>
      <c r="L476" s="109"/>
      <c r="M476" s="109"/>
      <c r="N476" s="109"/>
      <c r="O476" s="109"/>
      <c r="P476" s="109"/>
      <c r="Q476" s="109"/>
      <c r="R476" s="109"/>
      <c r="S476" s="109"/>
      <c r="T476" s="109"/>
      <c r="U476" s="109"/>
      <c r="V476" s="109"/>
      <c r="W476" s="109"/>
    </row>
    <row r="477" spans="1:23" x14ac:dyDescent="0.2">
      <c r="A477" s="67"/>
      <c r="B477" s="113"/>
      <c r="C477" s="112"/>
      <c r="D477" s="109"/>
      <c r="E477" s="109"/>
      <c r="F477" s="109"/>
      <c r="G477" s="109"/>
      <c r="H477" s="109"/>
      <c r="I477" s="109"/>
      <c r="J477" s="109"/>
      <c r="K477" s="109"/>
      <c r="L477" s="109"/>
      <c r="M477" s="109"/>
      <c r="N477" s="109"/>
      <c r="O477" s="109"/>
      <c r="P477" s="109"/>
      <c r="Q477" s="109"/>
      <c r="R477" s="109"/>
      <c r="S477" s="109"/>
      <c r="T477" s="109"/>
      <c r="U477" s="109"/>
      <c r="V477" s="109"/>
      <c r="W477" s="109"/>
    </row>
    <row r="478" spans="1:23" x14ac:dyDescent="0.2">
      <c r="A478" s="67"/>
      <c r="B478" s="113"/>
      <c r="C478" s="112"/>
      <c r="D478" s="109"/>
      <c r="E478" s="109"/>
      <c r="F478" s="109"/>
      <c r="G478" s="109"/>
      <c r="H478" s="109"/>
      <c r="I478" s="109"/>
      <c r="J478" s="109"/>
      <c r="K478" s="109"/>
      <c r="L478" s="109"/>
      <c r="M478" s="109"/>
      <c r="N478" s="109"/>
      <c r="O478" s="109"/>
      <c r="P478" s="109"/>
      <c r="Q478" s="109"/>
      <c r="R478" s="109"/>
      <c r="S478" s="109"/>
      <c r="T478" s="109"/>
      <c r="U478" s="109"/>
      <c r="V478" s="109"/>
      <c r="W478" s="109"/>
    </row>
    <row r="479" spans="1:23" x14ac:dyDescent="0.2">
      <c r="A479" s="67"/>
      <c r="B479" s="113"/>
      <c r="C479" s="112"/>
      <c r="D479" s="109"/>
      <c r="E479" s="109"/>
      <c r="F479" s="109"/>
      <c r="G479" s="109"/>
      <c r="H479" s="109"/>
      <c r="I479" s="109"/>
      <c r="J479" s="109"/>
      <c r="K479" s="109"/>
      <c r="L479" s="109"/>
      <c r="M479" s="109"/>
      <c r="N479" s="109"/>
      <c r="O479" s="109"/>
      <c r="P479" s="109"/>
      <c r="Q479" s="109"/>
      <c r="R479" s="109"/>
      <c r="S479" s="109"/>
      <c r="T479" s="109"/>
      <c r="U479" s="109"/>
      <c r="V479" s="109"/>
      <c r="W479" s="109"/>
    </row>
    <row r="480" spans="1:23" x14ac:dyDescent="0.2">
      <c r="A480" s="67"/>
      <c r="B480" s="113"/>
      <c r="C480" s="112"/>
      <c r="D480" s="109"/>
      <c r="E480" s="109"/>
      <c r="F480" s="109"/>
      <c r="G480" s="109"/>
      <c r="H480" s="109"/>
      <c r="I480" s="109"/>
      <c r="J480" s="109"/>
      <c r="K480" s="109"/>
      <c r="L480" s="109"/>
      <c r="M480" s="109"/>
      <c r="N480" s="109"/>
      <c r="O480" s="109"/>
      <c r="P480" s="109"/>
      <c r="Q480" s="109"/>
      <c r="R480" s="109"/>
      <c r="S480" s="109"/>
      <c r="T480" s="109"/>
      <c r="U480" s="109"/>
      <c r="V480" s="109"/>
      <c r="W480" s="109"/>
    </row>
    <row r="481" spans="1:23" x14ac:dyDescent="0.2">
      <c r="A481" s="67"/>
      <c r="B481" s="113"/>
      <c r="C481" s="112"/>
      <c r="D481" s="109"/>
      <c r="E481" s="109"/>
      <c r="F481" s="109"/>
      <c r="G481" s="109"/>
      <c r="H481" s="109"/>
      <c r="I481" s="109"/>
      <c r="J481" s="109"/>
      <c r="K481" s="109"/>
      <c r="L481" s="109"/>
      <c r="M481" s="109"/>
      <c r="N481" s="109"/>
      <c r="O481" s="109"/>
      <c r="P481" s="109"/>
      <c r="Q481" s="109"/>
      <c r="R481" s="109"/>
      <c r="S481" s="109"/>
      <c r="T481" s="109"/>
      <c r="U481" s="109"/>
      <c r="V481" s="109"/>
      <c r="W481" s="109"/>
    </row>
    <row r="482" spans="1:23" x14ac:dyDescent="0.2">
      <c r="A482" s="67"/>
      <c r="B482" s="113"/>
      <c r="C482" s="112"/>
      <c r="D482" s="109"/>
      <c r="E482" s="109"/>
      <c r="F482" s="109"/>
      <c r="G482" s="109"/>
      <c r="H482" s="109"/>
      <c r="I482" s="109"/>
      <c r="J482" s="109"/>
      <c r="K482" s="109"/>
      <c r="L482" s="109"/>
      <c r="M482" s="109"/>
      <c r="N482" s="109"/>
      <c r="O482" s="109"/>
      <c r="P482" s="109"/>
      <c r="Q482" s="109"/>
      <c r="R482" s="109"/>
      <c r="S482" s="109"/>
      <c r="T482" s="109"/>
      <c r="U482" s="109"/>
      <c r="V482" s="109"/>
      <c r="W482" s="109"/>
    </row>
    <row r="483" spans="1:23" x14ac:dyDescent="0.2">
      <c r="A483" s="67"/>
      <c r="B483" s="113"/>
      <c r="C483" s="112"/>
      <c r="D483" s="109"/>
      <c r="E483" s="109"/>
      <c r="F483" s="109"/>
      <c r="G483" s="109"/>
      <c r="H483" s="109"/>
      <c r="I483" s="109"/>
      <c r="J483" s="109"/>
      <c r="K483" s="109"/>
      <c r="L483" s="109"/>
      <c r="M483" s="109"/>
      <c r="N483" s="109"/>
      <c r="O483" s="109"/>
      <c r="P483" s="109"/>
      <c r="Q483" s="109"/>
      <c r="R483" s="109"/>
      <c r="S483" s="109"/>
      <c r="T483" s="109"/>
      <c r="U483" s="109"/>
      <c r="V483" s="109"/>
      <c r="W483" s="109"/>
    </row>
    <row r="484" spans="1:23" x14ac:dyDescent="0.2">
      <c r="A484" s="67"/>
      <c r="B484" s="113"/>
      <c r="C484" s="112"/>
      <c r="D484" s="109"/>
      <c r="E484" s="109"/>
      <c r="F484" s="109"/>
      <c r="G484" s="109"/>
      <c r="H484" s="109"/>
      <c r="I484" s="109"/>
      <c r="J484" s="109"/>
      <c r="K484" s="109"/>
      <c r="L484" s="109"/>
      <c r="M484" s="109"/>
      <c r="N484" s="109"/>
      <c r="O484" s="109"/>
      <c r="P484" s="109"/>
      <c r="Q484" s="109"/>
      <c r="R484" s="109"/>
      <c r="S484" s="109"/>
      <c r="T484" s="109"/>
      <c r="U484" s="109"/>
      <c r="V484" s="109"/>
      <c r="W484" s="109"/>
    </row>
    <row r="485" spans="1:23" x14ac:dyDescent="0.2">
      <c r="A485" s="67"/>
      <c r="B485" s="113"/>
      <c r="C485" s="112"/>
      <c r="D485" s="109"/>
      <c r="E485" s="109"/>
      <c r="F485" s="109"/>
      <c r="G485" s="109"/>
      <c r="H485" s="109"/>
      <c r="I485" s="109"/>
      <c r="J485" s="109"/>
      <c r="K485" s="109"/>
      <c r="L485" s="109"/>
      <c r="M485" s="109"/>
      <c r="N485" s="109"/>
      <c r="O485" s="109"/>
      <c r="P485" s="109"/>
      <c r="Q485" s="109"/>
      <c r="R485" s="109"/>
      <c r="S485" s="109"/>
      <c r="T485" s="109"/>
      <c r="U485" s="109"/>
      <c r="V485" s="109"/>
      <c r="W485" s="109"/>
    </row>
    <row r="486" spans="1:23" x14ac:dyDescent="0.2">
      <c r="A486" s="67"/>
      <c r="B486" s="113"/>
      <c r="C486" s="112"/>
      <c r="D486" s="109"/>
      <c r="E486" s="109"/>
      <c r="F486" s="109"/>
      <c r="G486" s="109"/>
      <c r="H486" s="109"/>
      <c r="I486" s="109"/>
      <c r="J486" s="109"/>
      <c r="K486" s="109"/>
      <c r="L486" s="109"/>
      <c r="M486" s="109"/>
      <c r="N486" s="109"/>
      <c r="O486" s="109"/>
      <c r="P486" s="109"/>
      <c r="Q486" s="109"/>
      <c r="R486" s="109"/>
      <c r="S486" s="109"/>
      <c r="T486" s="109"/>
      <c r="U486" s="109"/>
      <c r="V486" s="109"/>
      <c r="W486" s="109"/>
    </row>
    <row r="487" spans="1:23" x14ac:dyDescent="0.2">
      <c r="A487" s="67"/>
      <c r="B487" s="113"/>
      <c r="C487" s="112"/>
      <c r="D487" s="109"/>
      <c r="E487" s="109"/>
      <c r="F487" s="109"/>
      <c r="G487" s="109"/>
      <c r="H487" s="109"/>
      <c r="I487" s="109"/>
      <c r="J487" s="109"/>
      <c r="K487" s="109"/>
      <c r="L487" s="109"/>
      <c r="M487" s="109"/>
      <c r="N487" s="109"/>
      <c r="O487" s="109"/>
      <c r="P487" s="109"/>
      <c r="Q487" s="109"/>
      <c r="R487" s="109"/>
      <c r="S487" s="109"/>
      <c r="T487" s="109"/>
      <c r="U487" s="109"/>
      <c r="V487" s="109"/>
      <c r="W487" s="109"/>
    </row>
    <row r="488" spans="1:23" x14ac:dyDescent="0.2">
      <c r="A488" s="67"/>
      <c r="B488" s="113"/>
      <c r="C488" s="112"/>
      <c r="D488" s="109"/>
      <c r="E488" s="109"/>
      <c r="F488" s="109"/>
      <c r="G488" s="109"/>
      <c r="H488" s="109"/>
      <c r="I488" s="109"/>
      <c r="J488" s="109"/>
      <c r="K488" s="109"/>
      <c r="L488" s="109"/>
      <c r="M488" s="109"/>
      <c r="N488" s="109"/>
      <c r="O488" s="109"/>
      <c r="P488" s="109"/>
      <c r="Q488" s="109"/>
      <c r="R488" s="109"/>
      <c r="S488" s="109"/>
      <c r="T488" s="109"/>
      <c r="U488" s="109"/>
      <c r="V488" s="109"/>
      <c r="W488" s="109"/>
    </row>
    <row r="489" spans="1:23" x14ac:dyDescent="0.2">
      <c r="A489" s="67"/>
      <c r="B489" s="113"/>
      <c r="C489" s="112"/>
      <c r="D489" s="109"/>
      <c r="E489" s="109"/>
      <c r="F489" s="109"/>
      <c r="G489" s="109"/>
      <c r="H489" s="109"/>
      <c r="I489" s="109"/>
      <c r="J489" s="109"/>
      <c r="K489" s="109"/>
      <c r="L489" s="109"/>
      <c r="M489" s="109"/>
      <c r="N489" s="109"/>
      <c r="O489" s="109"/>
      <c r="P489" s="109"/>
      <c r="Q489" s="109"/>
      <c r="R489" s="109"/>
      <c r="S489" s="109"/>
      <c r="T489" s="109"/>
      <c r="U489" s="109"/>
      <c r="V489" s="109"/>
      <c r="W489" s="109"/>
    </row>
    <row r="490" spans="1:23" x14ac:dyDescent="0.2">
      <c r="A490" s="67"/>
      <c r="B490" s="113"/>
      <c r="C490" s="112"/>
      <c r="D490" s="109"/>
      <c r="E490" s="109"/>
      <c r="F490" s="109"/>
      <c r="G490" s="109"/>
      <c r="H490" s="109"/>
      <c r="I490" s="109"/>
      <c r="J490" s="109"/>
      <c r="K490" s="109"/>
      <c r="L490" s="109"/>
      <c r="M490" s="109"/>
      <c r="N490" s="109"/>
      <c r="O490" s="109"/>
      <c r="P490" s="109"/>
      <c r="Q490" s="109"/>
      <c r="R490" s="109"/>
      <c r="S490" s="109"/>
      <c r="T490" s="109"/>
      <c r="U490" s="109"/>
      <c r="V490" s="109"/>
      <c r="W490" s="109"/>
    </row>
    <row r="491" spans="1:23" x14ac:dyDescent="0.2">
      <c r="A491" s="67"/>
      <c r="B491" s="113"/>
      <c r="C491" s="112"/>
      <c r="D491" s="109"/>
      <c r="E491" s="109"/>
      <c r="F491" s="109"/>
      <c r="G491" s="109"/>
      <c r="H491" s="109"/>
      <c r="I491" s="109"/>
      <c r="J491" s="109"/>
      <c r="K491" s="109"/>
      <c r="L491" s="109"/>
      <c r="M491" s="109"/>
      <c r="N491" s="109"/>
      <c r="O491" s="109"/>
      <c r="P491" s="109"/>
      <c r="Q491" s="109"/>
      <c r="R491" s="109"/>
      <c r="S491" s="109"/>
      <c r="T491" s="109"/>
      <c r="U491" s="109"/>
      <c r="V491" s="109"/>
      <c r="W491" s="109"/>
    </row>
    <row r="492" spans="1:23" x14ac:dyDescent="0.2">
      <c r="A492" s="67"/>
      <c r="B492" s="113"/>
      <c r="C492" s="112"/>
      <c r="D492" s="109"/>
      <c r="E492" s="109"/>
      <c r="F492" s="109"/>
      <c r="G492" s="109"/>
      <c r="H492" s="109"/>
      <c r="I492" s="109"/>
      <c r="J492" s="109"/>
      <c r="K492" s="109"/>
      <c r="L492" s="109"/>
      <c r="M492" s="109"/>
      <c r="N492" s="109"/>
      <c r="O492" s="109"/>
      <c r="P492" s="109"/>
      <c r="Q492" s="109"/>
      <c r="R492" s="109"/>
      <c r="S492" s="109"/>
      <c r="T492" s="109"/>
      <c r="U492" s="109"/>
      <c r="V492" s="109"/>
      <c r="W492" s="109"/>
    </row>
    <row r="493" spans="1:23" x14ac:dyDescent="0.2">
      <c r="A493" s="67"/>
      <c r="B493" s="113"/>
      <c r="C493" s="112"/>
      <c r="D493" s="109"/>
      <c r="E493" s="109"/>
      <c r="F493" s="109"/>
      <c r="G493" s="109"/>
      <c r="H493" s="109"/>
      <c r="I493" s="109"/>
      <c r="J493" s="109"/>
      <c r="K493" s="109"/>
      <c r="L493" s="109"/>
      <c r="M493" s="109"/>
      <c r="N493" s="109"/>
      <c r="O493" s="109"/>
      <c r="P493" s="109"/>
      <c r="Q493" s="109"/>
      <c r="R493" s="109"/>
      <c r="S493" s="109"/>
      <c r="T493" s="109"/>
      <c r="U493" s="109"/>
      <c r="V493" s="109"/>
      <c r="W493" s="109"/>
    </row>
    <row r="494" spans="1:23" x14ac:dyDescent="0.2">
      <c r="A494" s="67"/>
      <c r="B494" s="113"/>
      <c r="C494" s="112"/>
      <c r="D494" s="109"/>
      <c r="E494" s="109"/>
      <c r="F494" s="109"/>
      <c r="G494" s="109"/>
      <c r="H494" s="109"/>
      <c r="I494" s="109"/>
      <c r="J494" s="109"/>
      <c r="K494" s="109"/>
      <c r="L494" s="109"/>
      <c r="M494" s="109"/>
      <c r="N494" s="109"/>
      <c r="O494" s="109"/>
      <c r="P494" s="109"/>
      <c r="Q494" s="109"/>
      <c r="R494" s="109"/>
      <c r="S494" s="109"/>
      <c r="T494" s="109"/>
      <c r="U494" s="109"/>
      <c r="V494" s="109"/>
      <c r="W494" s="109"/>
    </row>
    <row r="495" spans="1:23" x14ac:dyDescent="0.2">
      <c r="A495" s="67"/>
      <c r="B495" s="113"/>
      <c r="C495" s="112"/>
      <c r="D495" s="109"/>
      <c r="E495" s="109"/>
      <c r="F495" s="109"/>
      <c r="G495" s="109"/>
      <c r="H495" s="109"/>
      <c r="I495" s="109"/>
      <c r="J495" s="109"/>
      <c r="K495" s="109"/>
      <c r="L495" s="109"/>
      <c r="M495" s="109"/>
      <c r="N495" s="109"/>
      <c r="O495" s="109"/>
      <c r="P495" s="109"/>
      <c r="Q495" s="109"/>
      <c r="R495" s="109"/>
      <c r="S495" s="109"/>
      <c r="T495" s="109"/>
      <c r="U495" s="109"/>
      <c r="V495" s="109"/>
      <c r="W495" s="109"/>
    </row>
    <row r="496" spans="1:23" x14ac:dyDescent="0.2">
      <c r="A496" s="67"/>
      <c r="B496" s="113"/>
      <c r="C496" s="112"/>
      <c r="D496" s="109"/>
      <c r="E496" s="109"/>
      <c r="F496" s="109"/>
      <c r="G496" s="109"/>
      <c r="H496" s="109"/>
      <c r="I496" s="109"/>
      <c r="J496" s="109"/>
      <c r="K496" s="109"/>
      <c r="L496" s="109"/>
      <c r="M496" s="109"/>
      <c r="N496" s="109"/>
      <c r="O496" s="109"/>
      <c r="P496" s="109"/>
      <c r="Q496" s="109"/>
      <c r="R496" s="109"/>
      <c r="S496" s="109"/>
      <c r="T496" s="109"/>
      <c r="U496" s="109"/>
      <c r="V496" s="109"/>
      <c r="W496" s="109"/>
    </row>
    <row r="497" spans="1:23" x14ac:dyDescent="0.2">
      <c r="A497" s="67"/>
      <c r="B497" s="113"/>
      <c r="C497" s="112"/>
      <c r="D497" s="109"/>
      <c r="E497" s="109"/>
      <c r="F497" s="109"/>
      <c r="G497" s="109"/>
      <c r="H497" s="109"/>
      <c r="I497" s="109"/>
      <c r="J497" s="109"/>
      <c r="K497" s="109"/>
      <c r="L497" s="109"/>
      <c r="M497" s="109"/>
      <c r="N497" s="109"/>
      <c r="O497" s="109"/>
      <c r="P497" s="109"/>
      <c r="Q497" s="109"/>
      <c r="R497" s="109"/>
      <c r="S497" s="109"/>
      <c r="T497" s="109"/>
      <c r="U497" s="109"/>
      <c r="V497" s="109"/>
      <c r="W497" s="109"/>
    </row>
    <row r="498" spans="1:23" x14ac:dyDescent="0.2">
      <c r="A498" s="67"/>
      <c r="B498" s="113"/>
      <c r="C498" s="112"/>
      <c r="D498" s="109"/>
      <c r="E498" s="109"/>
      <c r="F498" s="109"/>
      <c r="G498" s="109"/>
      <c r="H498" s="109"/>
      <c r="I498" s="109"/>
      <c r="J498" s="109"/>
      <c r="K498" s="109"/>
      <c r="L498" s="109"/>
      <c r="M498" s="109"/>
      <c r="N498" s="109"/>
      <c r="O498" s="109"/>
      <c r="P498" s="109"/>
      <c r="Q498" s="109"/>
      <c r="R498" s="109"/>
      <c r="S498" s="109"/>
      <c r="T498" s="109"/>
      <c r="U498" s="109"/>
      <c r="V498" s="109"/>
      <c r="W498" s="109"/>
    </row>
    <row r="499" spans="1:23" x14ac:dyDescent="0.2">
      <c r="A499" s="67"/>
      <c r="B499" s="113"/>
      <c r="C499" s="112"/>
      <c r="D499" s="109"/>
      <c r="E499" s="109"/>
      <c r="F499" s="109"/>
      <c r="G499" s="109"/>
      <c r="H499" s="109"/>
      <c r="I499" s="109"/>
      <c r="J499" s="109"/>
      <c r="K499" s="109"/>
      <c r="L499" s="109"/>
      <c r="M499" s="109"/>
      <c r="N499" s="109"/>
      <c r="O499" s="109"/>
      <c r="P499" s="109"/>
      <c r="Q499" s="109"/>
      <c r="R499" s="109"/>
      <c r="S499" s="109"/>
      <c r="T499" s="109"/>
      <c r="U499" s="109"/>
      <c r="V499" s="109"/>
      <c r="W499" s="109"/>
    </row>
    <row r="500" spans="1:23" x14ac:dyDescent="0.2">
      <c r="A500" s="67"/>
      <c r="B500" s="113"/>
      <c r="C500" s="112"/>
      <c r="D500" s="109"/>
      <c r="E500" s="109"/>
      <c r="F500" s="109"/>
      <c r="G500" s="109"/>
      <c r="H500" s="109"/>
      <c r="I500" s="109"/>
      <c r="J500" s="109"/>
      <c r="K500" s="109"/>
      <c r="L500" s="109"/>
      <c r="M500" s="109"/>
      <c r="N500" s="109"/>
      <c r="O500" s="109"/>
      <c r="P500" s="109"/>
      <c r="Q500" s="109"/>
      <c r="R500" s="109"/>
      <c r="S500" s="109"/>
      <c r="T500" s="109"/>
      <c r="U500" s="109"/>
      <c r="V500" s="109"/>
      <c r="W500" s="109"/>
    </row>
    <row r="501" spans="1:23" x14ac:dyDescent="0.2">
      <c r="A501" s="67"/>
      <c r="B501" s="113"/>
      <c r="C501" s="112"/>
      <c r="D501" s="109"/>
      <c r="E501" s="109"/>
      <c r="F501" s="109"/>
      <c r="G501" s="109"/>
      <c r="H501" s="109"/>
      <c r="I501" s="109"/>
      <c r="J501" s="109"/>
      <c r="K501" s="109"/>
      <c r="L501" s="109"/>
      <c r="M501" s="109"/>
      <c r="N501" s="109"/>
      <c r="O501" s="109"/>
      <c r="P501" s="109"/>
      <c r="Q501" s="109"/>
      <c r="R501" s="109"/>
      <c r="S501" s="109"/>
      <c r="T501" s="109"/>
      <c r="U501" s="109"/>
      <c r="V501" s="109"/>
      <c r="W501" s="109"/>
    </row>
    <row r="502" spans="1:23" x14ac:dyDescent="0.2">
      <c r="A502" s="67"/>
      <c r="B502" s="113"/>
      <c r="C502" s="112"/>
      <c r="D502" s="109"/>
      <c r="E502" s="109"/>
      <c r="F502" s="109"/>
      <c r="G502" s="109"/>
      <c r="H502" s="109"/>
      <c r="I502" s="109"/>
      <c r="J502" s="109"/>
      <c r="K502" s="109"/>
      <c r="L502" s="109"/>
      <c r="M502" s="109"/>
      <c r="N502" s="109"/>
      <c r="O502" s="109"/>
      <c r="P502" s="109"/>
      <c r="Q502" s="109"/>
      <c r="R502" s="109"/>
      <c r="S502" s="109"/>
      <c r="T502" s="109"/>
      <c r="U502" s="109"/>
      <c r="V502" s="109"/>
      <c r="W502" s="109"/>
    </row>
    <row r="503" spans="1:23" x14ac:dyDescent="0.2">
      <c r="A503" s="67"/>
      <c r="B503" s="113"/>
      <c r="C503" s="112"/>
      <c r="D503" s="109"/>
      <c r="E503" s="109"/>
      <c r="F503" s="109"/>
      <c r="G503" s="109"/>
      <c r="H503" s="109"/>
      <c r="I503" s="109"/>
      <c r="J503" s="109"/>
      <c r="K503" s="109"/>
      <c r="L503" s="109"/>
      <c r="M503" s="109"/>
      <c r="N503" s="109"/>
      <c r="O503" s="109"/>
      <c r="P503" s="109"/>
      <c r="Q503" s="109"/>
      <c r="R503" s="109"/>
      <c r="S503" s="109"/>
      <c r="T503" s="109"/>
      <c r="U503" s="109"/>
      <c r="V503" s="109"/>
      <c r="W503" s="109"/>
    </row>
    <row r="504" spans="1:23" x14ac:dyDescent="0.2">
      <c r="A504" s="67"/>
      <c r="B504" s="113"/>
      <c r="C504" s="112"/>
      <c r="D504" s="109"/>
      <c r="E504" s="109"/>
      <c r="F504" s="109"/>
      <c r="G504" s="109"/>
      <c r="H504" s="109"/>
      <c r="I504" s="109"/>
      <c r="J504" s="109"/>
      <c r="K504" s="109"/>
      <c r="L504" s="109"/>
      <c r="M504" s="109"/>
      <c r="N504" s="109"/>
      <c r="O504" s="109"/>
      <c r="P504" s="109"/>
      <c r="Q504" s="109"/>
      <c r="R504" s="109"/>
      <c r="S504" s="109"/>
      <c r="T504" s="109"/>
      <c r="U504" s="109"/>
      <c r="V504" s="109"/>
      <c r="W504" s="109"/>
    </row>
    <row r="505" spans="1:23" x14ac:dyDescent="0.2">
      <c r="A505" s="67"/>
      <c r="B505" s="113"/>
      <c r="C505" s="112"/>
      <c r="D505" s="109"/>
      <c r="E505" s="109"/>
      <c r="F505" s="109"/>
      <c r="G505" s="109"/>
      <c r="H505" s="109"/>
      <c r="I505" s="109"/>
      <c r="J505" s="109"/>
      <c r="K505" s="109"/>
      <c r="L505" s="109"/>
      <c r="M505" s="109"/>
      <c r="N505" s="109"/>
      <c r="O505" s="109"/>
      <c r="P505" s="109"/>
      <c r="Q505" s="109"/>
      <c r="R505" s="109"/>
      <c r="S505" s="109"/>
      <c r="T505" s="109"/>
      <c r="U505" s="109"/>
      <c r="V505" s="109"/>
      <c r="W505" s="109"/>
    </row>
    <row r="506" spans="1:23" x14ac:dyDescent="0.2">
      <c r="A506" s="67"/>
      <c r="B506" s="113"/>
      <c r="C506" s="112"/>
      <c r="D506" s="109"/>
      <c r="E506" s="109"/>
      <c r="F506" s="109"/>
      <c r="G506" s="109"/>
      <c r="H506" s="109"/>
      <c r="I506" s="109"/>
      <c r="J506" s="109"/>
      <c r="K506" s="109"/>
      <c r="L506" s="109"/>
      <c r="M506" s="109"/>
      <c r="N506" s="109"/>
      <c r="O506" s="109"/>
      <c r="P506" s="109"/>
      <c r="Q506" s="109"/>
      <c r="R506" s="109"/>
      <c r="S506" s="109"/>
      <c r="T506" s="109"/>
      <c r="U506" s="109"/>
      <c r="V506" s="109"/>
      <c r="W506" s="109"/>
    </row>
    <row r="507" spans="1:23" x14ac:dyDescent="0.2">
      <c r="A507" s="67"/>
      <c r="B507" s="113"/>
      <c r="C507" s="112"/>
      <c r="D507" s="109"/>
      <c r="E507" s="109"/>
      <c r="F507" s="109"/>
      <c r="G507" s="109"/>
      <c r="H507" s="109"/>
      <c r="I507" s="109"/>
      <c r="J507" s="109"/>
      <c r="K507" s="109"/>
      <c r="L507" s="109"/>
      <c r="M507" s="109"/>
      <c r="N507" s="109"/>
      <c r="O507" s="109"/>
      <c r="P507" s="109"/>
      <c r="Q507" s="109"/>
      <c r="R507" s="109"/>
      <c r="S507" s="109"/>
      <c r="T507" s="109"/>
      <c r="U507" s="109"/>
      <c r="V507" s="109"/>
      <c r="W507" s="109"/>
    </row>
    <row r="508" spans="1:23" x14ac:dyDescent="0.2">
      <c r="A508" s="67"/>
      <c r="B508" s="113"/>
      <c r="C508" s="112"/>
      <c r="D508" s="109"/>
      <c r="E508" s="109"/>
      <c r="F508" s="109"/>
      <c r="G508" s="109"/>
      <c r="H508" s="109"/>
      <c r="I508" s="109"/>
      <c r="J508" s="109"/>
      <c r="K508" s="109"/>
      <c r="L508" s="109"/>
      <c r="M508" s="109"/>
      <c r="N508" s="109"/>
      <c r="O508" s="109"/>
      <c r="P508" s="109"/>
      <c r="Q508" s="109"/>
      <c r="R508" s="109"/>
      <c r="S508" s="109"/>
      <c r="T508" s="109"/>
      <c r="U508" s="109"/>
      <c r="V508" s="109"/>
      <c r="W508" s="109"/>
    </row>
  </sheetData>
  <customSheetViews>
    <customSheetView guid="{75DD7674-E7DE-4BB1-A36D-76AA33452CB3}" scale="60" showAutoFilter="1" hiddenRows="1" hiddenColumns="1">
      <selection activeCell="A8" sqref="A8:A9"/>
      <pageMargins left="0" right="0" top="0" bottom="0" header="0" footer="0"/>
      <printOptions horizontalCentered="1"/>
      <pageSetup paperSize="14" scale="75" orientation="landscape" r:id="rId1"/>
      <headerFooter alignWithMargins="0">
        <oddHeader xml:space="preserve">&amp;L
&amp;C&amp;"Arial,Negrita"&amp;12
&amp;R
&amp;"Arial,Negrita"&amp;12
</oddHeader>
        <oddFooter>&amp;L                                       NA: APLICA.     INDICE DE RIESGO DE CALIDAD DEL  AGUA- IRCA- APTA PARA EL CONSUMO HUMANO. 0 - 5 % % SE CONSIDERA NO APTA PARA EL CONSUMO: 5.1 - 100 %&amp;R
&amp;P</oddFooter>
      </headerFooter>
      <autoFilter ref="A9:W121" xr:uid="{00000000-0000-0000-0000-000000000000}">
        <sortState ref="A12:W121">
          <sortCondition ref="A9:A121"/>
        </sortState>
      </autoFilter>
    </customSheetView>
    <customSheetView guid="{AEDE1BDB-8710-4CDA-8488-31F49D423ACE}" scale="60" showAutoFilter="1" hiddenRows="1" hiddenColumns="1" topLeftCell="G100">
      <selection activeCell="G118" sqref="A118:XFD120"/>
      <pageMargins left="0" right="0" top="0" bottom="0" header="0" footer="0"/>
      <printOptions horizontalCentered="1"/>
      <pageSetup paperSize="14" scale="75" orientation="landscape" r:id="rId2"/>
      <headerFooter alignWithMargins="0">
        <oddHeader xml:space="preserve">&amp;L
&amp;C&amp;"Arial,Negrita"&amp;12
&amp;R
&amp;"Arial,Negrita"&amp;12
</oddHeader>
        <oddFooter>&amp;L                                       NA: APLICA.     INDICE DE RIESGO DE CALIDAD DEL  AGUA- IRCA- APTA PARA EL CONSUMO HUMANO. 0 - 5 % % SE CONSIDERA NO APTA PARA EL CONSUMO: 5.1 - 100 %&amp;R
&amp;P</oddFooter>
      </headerFooter>
      <autoFilter ref="A10:W122" xr:uid="{00000000-0000-0000-0000-000000000000}"/>
    </customSheetView>
    <customSheetView guid="{FCC3B493-4306-43B2-9C73-76324485DD47}" scale="60" showAutoFilter="1" hiddenRows="1" hiddenColumns="1" topLeftCell="A97">
      <selection activeCell="F126" sqref="F126"/>
      <pageMargins left="0" right="0" top="0" bottom="0" header="0" footer="0"/>
      <printOptions horizontalCentered="1"/>
      <pageSetup paperSize="14" scale="75" orientation="landscape" r:id="rId3"/>
      <headerFooter alignWithMargins="0">
        <oddHeader xml:space="preserve">&amp;L
&amp;C&amp;"Arial,Negrita"&amp;12
&amp;R
&amp;"Arial,Negrita"&amp;12
</oddHeader>
        <oddFooter>&amp;L                                       NA: APLICA.     INDICE DE RIESGO DE CALIDAD DEL  AGUA- IRCA- APTA PARA EL CONSUMO HUMANO. 0 - 5 % % SE CONSIDERA NO APTA PARA EL CONSUMO: 5.1 - 100 %&amp;R
&amp;P</oddFooter>
      </headerFooter>
      <autoFilter ref="A9:W121" xr:uid="{00000000-0000-0000-0000-000000000000}">
        <sortState ref="A12:W121">
          <sortCondition ref="A9:A121"/>
        </sortState>
      </autoFilter>
    </customSheetView>
    <customSheetView guid="{45C8AF51-29EC-46A5-AB7F-1F0634E55D82}" scale="60" showAutoFilter="1" hiddenRows="1" hiddenColumns="1">
      <selection activeCell="C135" sqref="C135"/>
      <pageMargins left="0" right="0" top="0" bottom="0" header="0" footer="0"/>
      <printOptions horizontalCentered="1"/>
      <pageSetup paperSize="14" scale="75" orientation="landscape" r:id="rId4"/>
      <headerFooter alignWithMargins="0">
        <oddHeader xml:space="preserve">&amp;L
&amp;C&amp;"Arial,Negrita"&amp;12
&amp;R
&amp;"Arial,Negrita"&amp;12
</oddHeader>
        <oddFooter>&amp;L                                       NA: APLICA.     INDICE DE RIESGO DE CALIDAD DEL  AGUA- IRCA- APTA PARA EL CONSUMO HUMANO. 0 - 5 % % SE CONSIDERA NO APTA PARA EL CONSUMO: 5.1 - 100 %&amp;R
&amp;P</oddFooter>
      </headerFooter>
      <autoFilter ref="A9:W121" xr:uid="{00000000-0000-0000-0000-000000000000}">
        <sortState ref="A12:W121">
          <sortCondition ref="A9:A121"/>
        </sortState>
      </autoFilter>
    </customSheetView>
  </customSheetViews>
  <mergeCells count="20">
    <mergeCell ref="A7:B7"/>
    <mergeCell ref="H5:J6"/>
    <mergeCell ref="K5:M6"/>
    <mergeCell ref="N5:P6"/>
    <mergeCell ref="Q5:R6"/>
    <mergeCell ref="B5:C6"/>
    <mergeCell ref="S5:S6"/>
    <mergeCell ref="B1:D1"/>
    <mergeCell ref="B2:D2"/>
    <mergeCell ref="B3:D3"/>
    <mergeCell ref="E5:G6"/>
    <mergeCell ref="C102:S102"/>
    <mergeCell ref="A9:A10"/>
    <mergeCell ref="S9:S10"/>
    <mergeCell ref="R9:R10"/>
    <mergeCell ref="D9:D10"/>
    <mergeCell ref="B9:B10"/>
    <mergeCell ref="C9:C10"/>
    <mergeCell ref="E9:P9"/>
    <mergeCell ref="Q9:Q10"/>
  </mergeCells>
  <phoneticPr fontId="4" type="noConversion"/>
  <conditionalFormatting sqref="S100">
    <cfRule type="cellIs" dxfId="524" priority="1958" stopIfTrue="1" operator="equal">
      <formula>"INVIABLE SANITARIAMENTE"</formula>
    </cfRule>
  </conditionalFormatting>
  <conditionalFormatting sqref="S100">
    <cfRule type="containsText" dxfId="523" priority="1953" stopIfTrue="1" operator="containsText" text="INVIABLE SANITARIAMENTE">
      <formula>NOT(ISERROR(SEARCH("INVIABLE SANITARIAMENTE",S100)))</formula>
    </cfRule>
    <cfRule type="containsText" dxfId="522" priority="1954" stopIfTrue="1" operator="containsText" text="ALTO">
      <formula>NOT(ISERROR(SEARCH("ALTO",S100)))</formula>
    </cfRule>
    <cfRule type="containsText" dxfId="521" priority="1955" stopIfTrue="1" operator="containsText" text="MEDIO">
      <formula>NOT(ISERROR(SEARCH("MEDIO",S100)))</formula>
    </cfRule>
    <cfRule type="containsText" dxfId="520" priority="1956" stopIfTrue="1" operator="containsText" text="BAJO">
      <formula>NOT(ISERROR(SEARCH("BAJO",S100)))</formula>
    </cfRule>
    <cfRule type="containsText" dxfId="519" priority="1957" stopIfTrue="1" operator="containsText" text="SIN RIESGO">
      <formula>NOT(ISERROR(SEARCH("SIN RIESGO",S100)))</formula>
    </cfRule>
  </conditionalFormatting>
  <conditionalFormatting sqref="S100">
    <cfRule type="containsText" dxfId="518" priority="1952" stopIfTrue="1" operator="containsText" text="SIN RIESGO">
      <formula>NOT(ISERROR(SEARCH("SIN RIESGO",S100)))</formula>
    </cfRule>
  </conditionalFormatting>
  <conditionalFormatting sqref="Q100">
    <cfRule type="containsBlanks" dxfId="517" priority="1945" stopIfTrue="1">
      <formula>LEN(TRIM(Q100))=0</formula>
    </cfRule>
    <cfRule type="cellIs" dxfId="516" priority="1946" stopIfTrue="1" operator="between">
      <formula>80.1</formula>
      <formula>100</formula>
    </cfRule>
    <cfRule type="cellIs" dxfId="515" priority="1947" stopIfTrue="1" operator="between">
      <formula>35.1</formula>
      <formula>80</formula>
    </cfRule>
    <cfRule type="cellIs" dxfId="514" priority="1948" stopIfTrue="1" operator="between">
      <formula>14.1</formula>
      <formula>35</formula>
    </cfRule>
    <cfRule type="cellIs" dxfId="513" priority="1949" stopIfTrue="1" operator="between">
      <formula>5.1</formula>
      <formula>14</formula>
    </cfRule>
    <cfRule type="cellIs" dxfId="512" priority="1950" stopIfTrue="1" operator="between">
      <formula>0</formula>
      <formula>5</formula>
    </cfRule>
    <cfRule type="containsBlanks" dxfId="511" priority="1951" stopIfTrue="1">
      <formula>LEN(TRIM(Q100))=0</formula>
    </cfRule>
  </conditionalFormatting>
  <conditionalFormatting sqref="E100:P100">
    <cfRule type="containsBlanks" dxfId="510" priority="1931" stopIfTrue="1">
      <formula>LEN(TRIM(E100))=0</formula>
    </cfRule>
    <cfRule type="cellIs" dxfId="509" priority="1932" stopIfTrue="1" operator="between">
      <formula>79.1</formula>
      <formula>100</formula>
    </cfRule>
    <cfRule type="cellIs" dxfId="508" priority="1933" stopIfTrue="1" operator="between">
      <formula>34.1</formula>
      <formula>79</formula>
    </cfRule>
    <cfRule type="cellIs" dxfId="507" priority="1934" stopIfTrue="1" operator="between">
      <formula>13.1</formula>
      <formula>34</formula>
    </cfRule>
    <cfRule type="cellIs" dxfId="506" priority="1935" stopIfTrue="1" operator="between">
      <formula>5.1</formula>
      <formula>13</formula>
    </cfRule>
    <cfRule type="cellIs" dxfId="505" priority="1936" stopIfTrue="1" operator="between">
      <formula>0</formula>
      <formula>5</formula>
    </cfRule>
    <cfRule type="containsBlanks" dxfId="504" priority="1937" stopIfTrue="1">
      <formula>LEN(TRIM(E100))=0</formula>
    </cfRule>
  </conditionalFormatting>
  <conditionalFormatting sqref="Q243:Q251">
    <cfRule type="containsBlanks" dxfId="503" priority="832" stopIfTrue="1">
      <formula>LEN(TRIM(Q243))=0</formula>
    </cfRule>
    <cfRule type="cellIs" dxfId="502" priority="833" stopIfTrue="1" operator="between">
      <formula>80.1</formula>
      <formula>100</formula>
    </cfRule>
    <cfRule type="cellIs" dxfId="501" priority="834" stopIfTrue="1" operator="between">
      <formula>35.1</formula>
      <formula>80</formula>
    </cfRule>
    <cfRule type="cellIs" dxfId="500" priority="835" stopIfTrue="1" operator="between">
      <formula>14.1</formula>
      <formula>35</formula>
    </cfRule>
    <cfRule type="cellIs" dxfId="499" priority="836" stopIfTrue="1" operator="between">
      <formula>5.1</formula>
      <formula>14</formula>
    </cfRule>
    <cfRule type="cellIs" dxfId="498" priority="837" stopIfTrue="1" operator="between">
      <formula>0</formula>
      <formula>5</formula>
    </cfRule>
    <cfRule type="containsBlanks" dxfId="497" priority="838" stopIfTrue="1">
      <formula>LEN(TRIM(Q243))=0</formula>
    </cfRule>
  </conditionalFormatting>
  <conditionalFormatting sqref="Q249">
    <cfRule type="containsBlanks" dxfId="496" priority="825" stopIfTrue="1">
      <formula>LEN(TRIM(Q249))=0</formula>
    </cfRule>
    <cfRule type="cellIs" dxfId="495" priority="826" stopIfTrue="1" operator="between">
      <formula>80.1</formula>
      <formula>100</formula>
    </cfRule>
    <cfRule type="cellIs" dxfId="494" priority="827" stopIfTrue="1" operator="between">
      <formula>35.1</formula>
      <formula>80</formula>
    </cfRule>
    <cfRule type="cellIs" dxfId="493" priority="828" stopIfTrue="1" operator="between">
      <formula>14.1</formula>
      <formula>35</formula>
    </cfRule>
    <cfRule type="cellIs" dxfId="492" priority="829" stopIfTrue="1" operator="between">
      <formula>5.1</formula>
      <formula>14</formula>
    </cfRule>
    <cfRule type="cellIs" dxfId="491" priority="830" stopIfTrue="1" operator="between">
      <formula>0</formula>
      <formula>5</formula>
    </cfRule>
    <cfRule type="containsBlanks" dxfId="490" priority="831" stopIfTrue="1">
      <formula>LEN(TRIM(Q249))=0</formula>
    </cfRule>
  </conditionalFormatting>
  <conditionalFormatting sqref="Q248">
    <cfRule type="containsBlanks" dxfId="489" priority="818" stopIfTrue="1">
      <formula>LEN(TRIM(Q248))=0</formula>
    </cfRule>
    <cfRule type="cellIs" dxfId="488" priority="819" stopIfTrue="1" operator="between">
      <formula>80.1</formula>
      <formula>100</formula>
    </cfRule>
    <cfRule type="cellIs" dxfId="487" priority="820" stopIfTrue="1" operator="between">
      <formula>35.1</formula>
      <formula>80</formula>
    </cfRule>
    <cfRule type="cellIs" dxfId="486" priority="821" stopIfTrue="1" operator="between">
      <formula>14.1</formula>
      <formula>35</formula>
    </cfRule>
    <cfRule type="cellIs" dxfId="485" priority="822" stopIfTrue="1" operator="between">
      <formula>5.1</formula>
      <formula>14</formula>
    </cfRule>
    <cfRule type="cellIs" dxfId="484" priority="823" stopIfTrue="1" operator="between">
      <formula>0</formula>
      <formula>5</formula>
    </cfRule>
    <cfRule type="containsBlanks" dxfId="483" priority="824" stopIfTrue="1">
      <formula>LEN(TRIM(Q248))=0</formula>
    </cfRule>
  </conditionalFormatting>
  <conditionalFormatting sqref="Q250">
    <cfRule type="containsBlanks" dxfId="482" priority="811" stopIfTrue="1">
      <formula>LEN(TRIM(Q250))=0</formula>
    </cfRule>
    <cfRule type="cellIs" dxfId="481" priority="812" stopIfTrue="1" operator="between">
      <formula>80.1</formula>
      <formula>100</formula>
    </cfRule>
    <cfRule type="cellIs" dxfId="480" priority="813" stopIfTrue="1" operator="between">
      <formula>35.1</formula>
      <formula>80</formula>
    </cfRule>
    <cfRule type="cellIs" dxfId="479" priority="814" stopIfTrue="1" operator="between">
      <formula>14.1</formula>
      <formula>35</formula>
    </cfRule>
    <cfRule type="cellIs" dxfId="478" priority="815" stopIfTrue="1" operator="between">
      <formula>5.1</formula>
      <formula>14</formula>
    </cfRule>
    <cfRule type="cellIs" dxfId="477" priority="816" stopIfTrue="1" operator="between">
      <formula>0</formula>
      <formula>5</formula>
    </cfRule>
    <cfRule type="containsBlanks" dxfId="476" priority="817" stopIfTrue="1">
      <formula>LEN(TRIM(Q250))=0</formula>
    </cfRule>
  </conditionalFormatting>
  <conditionalFormatting sqref="R400:R404">
    <cfRule type="cellIs" dxfId="475" priority="803" stopIfTrue="1" operator="equal">
      <formula>"NO"</formula>
    </cfRule>
  </conditionalFormatting>
  <conditionalFormatting sqref="R400:R404">
    <cfRule type="cellIs" dxfId="474" priority="802" stopIfTrue="1" operator="equal">
      <formula>"NO"</formula>
    </cfRule>
  </conditionalFormatting>
  <conditionalFormatting sqref="R400:R404">
    <cfRule type="cellIs" dxfId="473" priority="801" stopIfTrue="1" operator="equal">
      <formula>"NO"</formula>
    </cfRule>
  </conditionalFormatting>
  <conditionalFormatting sqref="S400:S404">
    <cfRule type="cellIs" dxfId="472" priority="800" stopIfTrue="1" operator="equal">
      <formula>"INVIABLE SANITARIAMENTE"</formula>
    </cfRule>
  </conditionalFormatting>
  <conditionalFormatting sqref="S400:S404">
    <cfRule type="containsText" dxfId="471" priority="795" stopIfTrue="1" operator="containsText" text="INVIABLE SANITARIAMENTE">
      <formula>NOT(ISERROR(SEARCH("INVIABLE SANITARIAMENTE",S400)))</formula>
    </cfRule>
    <cfRule type="containsText" dxfId="470" priority="796" stopIfTrue="1" operator="containsText" text="ALTO">
      <formula>NOT(ISERROR(SEARCH("ALTO",S400)))</formula>
    </cfRule>
    <cfRule type="containsText" dxfId="469" priority="797" stopIfTrue="1" operator="containsText" text="MEDIO">
      <formula>NOT(ISERROR(SEARCH("MEDIO",S400)))</formula>
    </cfRule>
    <cfRule type="containsText" dxfId="468" priority="798" stopIfTrue="1" operator="containsText" text="BAJO">
      <formula>NOT(ISERROR(SEARCH("BAJO",S400)))</formula>
    </cfRule>
    <cfRule type="containsText" dxfId="467" priority="799" stopIfTrue="1" operator="containsText" text="SIN RIESGO">
      <formula>NOT(ISERROR(SEARCH("SIN RIESGO",S400)))</formula>
    </cfRule>
  </conditionalFormatting>
  <conditionalFormatting sqref="S400:S404">
    <cfRule type="containsText" dxfId="466" priority="794" stopIfTrue="1" operator="containsText" text="SIN RIESGO">
      <formula>NOT(ISERROR(SEARCH("SIN RIESGO",S400)))</formula>
    </cfRule>
  </conditionalFormatting>
  <conditionalFormatting sqref="Q400:Q404">
    <cfRule type="containsBlanks" dxfId="465" priority="787" stopIfTrue="1">
      <formula>LEN(TRIM(Q400))=0</formula>
    </cfRule>
    <cfRule type="cellIs" dxfId="464" priority="788" stopIfTrue="1" operator="between">
      <formula>80.1</formula>
      <formula>100</formula>
    </cfRule>
    <cfRule type="cellIs" dxfId="463" priority="789" stopIfTrue="1" operator="between">
      <formula>35.1</formula>
      <formula>80</formula>
    </cfRule>
    <cfRule type="cellIs" dxfId="462" priority="790" stopIfTrue="1" operator="between">
      <formula>14.1</formula>
      <formula>35</formula>
    </cfRule>
    <cfRule type="cellIs" dxfId="461" priority="791" stopIfTrue="1" operator="between">
      <formula>5.1</formula>
      <formula>14</formula>
    </cfRule>
    <cfRule type="cellIs" dxfId="460" priority="792" stopIfTrue="1" operator="between">
      <formula>0</formula>
      <formula>5</formula>
    </cfRule>
    <cfRule type="containsBlanks" dxfId="459" priority="793" stopIfTrue="1">
      <formula>LEN(TRIM(Q400))=0</formula>
    </cfRule>
  </conditionalFormatting>
  <conditionalFormatting sqref="R11:R99">
    <cfRule type="cellIs" dxfId="458" priority="43" stopIfTrue="1" operator="equal">
      <formula>"NO"</formula>
    </cfRule>
  </conditionalFormatting>
  <conditionalFormatting sqref="S11:S99">
    <cfRule type="cellIs" dxfId="457" priority="42" stopIfTrue="1" operator="equal">
      <formula>"INVIABLE SANITARIAMENTE"</formula>
    </cfRule>
  </conditionalFormatting>
  <conditionalFormatting sqref="S11:S99">
    <cfRule type="containsText" dxfId="456" priority="41" stopIfTrue="1" operator="containsText" text="SIN RIESGO">
      <formula>NOT(ISERROR(SEARCH("SIN RIESGO",S11)))</formula>
    </cfRule>
  </conditionalFormatting>
  <conditionalFormatting sqref="Q11:Q99">
    <cfRule type="containsBlanks" dxfId="455" priority="34" stopIfTrue="1">
      <formula>LEN(TRIM(Q11))=0</formula>
    </cfRule>
    <cfRule type="cellIs" dxfId="454" priority="35" stopIfTrue="1" operator="between">
      <formula>80.1</formula>
      <formula>100</formula>
    </cfRule>
    <cfRule type="cellIs" dxfId="453" priority="36" stopIfTrue="1" operator="between">
      <formula>35.1</formula>
      <formula>80</formula>
    </cfRule>
    <cfRule type="cellIs" dxfId="452" priority="37" stopIfTrue="1" operator="between">
      <formula>14.1</formula>
      <formula>35</formula>
    </cfRule>
    <cfRule type="cellIs" dxfId="451" priority="38" stopIfTrue="1" operator="between">
      <formula>5.1</formula>
      <formula>14</formula>
    </cfRule>
    <cfRule type="cellIs" dxfId="450" priority="39" stopIfTrue="1" operator="between">
      <formula>0</formula>
      <formula>5</formula>
    </cfRule>
    <cfRule type="containsBlanks" dxfId="449" priority="40" stopIfTrue="1">
      <formula>LEN(TRIM(Q11))=0</formula>
    </cfRule>
  </conditionalFormatting>
  <conditionalFormatting sqref="S11:S99">
    <cfRule type="containsText" dxfId="448" priority="29" stopIfTrue="1" operator="containsText" text="INVIABLE SANITARIAMENTE">
      <formula>NOT(ISERROR(SEARCH("INVIABLE SANITARIAMENTE",S11)))</formula>
    </cfRule>
    <cfRule type="containsText" dxfId="447" priority="30" stopIfTrue="1" operator="containsText" text="ALTO">
      <formula>NOT(ISERROR(SEARCH("ALTO",S11)))</formula>
    </cfRule>
    <cfRule type="containsText" dxfId="446" priority="31" stopIfTrue="1" operator="containsText" text="MEDIO">
      <formula>NOT(ISERROR(SEARCH("MEDIO",S11)))</formula>
    </cfRule>
    <cfRule type="containsText" dxfId="445" priority="32" stopIfTrue="1" operator="containsText" text="BAJO">
      <formula>NOT(ISERROR(SEARCH("BAJO",S11)))</formula>
    </cfRule>
    <cfRule type="containsText" dxfId="444" priority="33" stopIfTrue="1" operator="containsText" text="SIN RIESGO">
      <formula>NOT(ISERROR(SEARCH("SIN RIESGO",S11)))</formula>
    </cfRule>
  </conditionalFormatting>
  <conditionalFormatting sqref="K11:P99">
    <cfRule type="containsBlanks" dxfId="443" priority="22" stopIfTrue="1">
      <formula>LEN(TRIM(K11))=0</formula>
    </cfRule>
    <cfRule type="cellIs" dxfId="442" priority="23" stopIfTrue="1" operator="between">
      <formula>80.1</formula>
      <formula>100</formula>
    </cfRule>
    <cfRule type="cellIs" dxfId="441" priority="24" stopIfTrue="1" operator="between">
      <formula>35.1</formula>
      <formula>80</formula>
    </cfRule>
    <cfRule type="cellIs" dxfId="440" priority="25" stopIfTrue="1" operator="between">
      <formula>14.1</formula>
      <formula>35</formula>
    </cfRule>
    <cfRule type="cellIs" dxfId="439" priority="26" stopIfTrue="1" operator="between">
      <formula>5.1</formula>
      <formula>14</formula>
    </cfRule>
    <cfRule type="cellIs" dxfId="438" priority="27" stopIfTrue="1" operator="between">
      <formula>0</formula>
      <formula>5</formula>
    </cfRule>
    <cfRule type="containsBlanks" dxfId="437" priority="28" stopIfTrue="1">
      <formula>LEN(TRIM(K11))=0</formula>
    </cfRule>
  </conditionalFormatting>
  <conditionalFormatting sqref="I11:J99">
    <cfRule type="containsBlanks" dxfId="436" priority="15" stopIfTrue="1">
      <formula>LEN(TRIM(I11))=0</formula>
    </cfRule>
    <cfRule type="cellIs" dxfId="435" priority="16" stopIfTrue="1" operator="between">
      <formula>80.1</formula>
      <formula>100</formula>
    </cfRule>
    <cfRule type="cellIs" dxfId="434" priority="17" stopIfTrue="1" operator="between">
      <formula>35.1</formula>
      <formula>80</formula>
    </cfRule>
    <cfRule type="cellIs" dxfId="433" priority="18" stopIfTrue="1" operator="between">
      <formula>14.1</formula>
      <formula>35</formula>
    </cfRule>
    <cfRule type="cellIs" dxfId="432" priority="19" stopIfTrue="1" operator="between">
      <formula>5.1</formula>
      <formula>14</formula>
    </cfRule>
    <cfRule type="cellIs" dxfId="431" priority="20" stopIfTrue="1" operator="between">
      <formula>0</formula>
      <formula>5</formula>
    </cfRule>
    <cfRule type="containsBlanks" dxfId="430" priority="21" stopIfTrue="1">
      <formula>LEN(TRIM(I11))=0</formula>
    </cfRule>
  </conditionalFormatting>
  <conditionalFormatting sqref="I11:J99">
    <cfRule type="containsBlanks" dxfId="429" priority="8" stopIfTrue="1">
      <formula>LEN(TRIM(I11))=0</formula>
    </cfRule>
    <cfRule type="cellIs" dxfId="428" priority="9" stopIfTrue="1" operator="between">
      <formula>79.1</formula>
      <formula>100</formula>
    </cfRule>
    <cfRule type="cellIs" dxfId="427" priority="10" stopIfTrue="1" operator="between">
      <formula>34.1</formula>
      <formula>79</formula>
    </cfRule>
    <cfRule type="cellIs" dxfId="426" priority="11" stopIfTrue="1" operator="between">
      <formula>13.1</formula>
      <formula>34</formula>
    </cfRule>
    <cfRule type="cellIs" dxfId="425" priority="12" stopIfTrue="1" operator="between">
      <formula>5.1</formula>
      <formula>13</formula>
    </cfRule>
    <cfRule type="cellIs" dxfId="424" priority="13" stopIfTrue="1" operator="between">
      <formula>0</formula>
      <formula>5</formula>
    </cfRule>
    <cfRule type="containsBlanks" dxfId="423" priority="14" stopIfTrue="1">
      <formula>LEN(TRIM(I11))=0</formula>
    </cfRule>
  </conditionalFormatting>
  <conditionalFormatting sqref="E11:H99">
    <cfRule type="containsBlanks" dxfId="422" priority="1" stopIfTrue="1">
      <formula>LEN(TRIM(E11))=0</formula>
    </cfRule>
    <cfRule type="cellIs" dxfId="421" priority="2" stopIfTrue="1" operator="between">
      <formula>80.1</formula>
      <formula>100</formula>
    </cfRule>
    <cfRule type="cellIs" dxfId="420" priority="3" stopIfTrue="1" operator="between">
      <formula>35.1</formula>
      <formula>80</formula>
    </cfRule>
    <cfRule type="cellIs" dxfId="419" priority="4" stopIfTrue="1" operator="between">
      <formula>14.1</formula>
      <formula>35</formula>
    </cfRule>
    <cfRule type="cellIs" dxfId="418" priority="5" stopIfTrue="1" operator="between">
      <formula>5.1</formula>
      <formula>14</formula>
    </cfRule>
    <cfRule type="cellIs" dxfId="417" priority="6" stopIfTrue="1" operator="between">
      <formula>0</formula>
      <formula>5</formula>
    </cfRule>
    <cfRule type="containsBlanks" dxfId="416" priority="7" stopIfTrue="1">
      <formula>LEN(TRIM(E11))=0</formula>
    </cfRule>
  </conditionalFormatting>
  <printOptions horizontalCentered="1"/>
  <pageMargins left="0.28999999999999998" right="0.2" top="0.6692913385826772" bottom="0.9055118110236221" header="0.43" footer="0.59055118110236227"/>
  <pageSetup paperSize="14" scale="75" orientation="landscape" r:id="rId5"/>
  <headerFooter alignWithMargins="0">
    <oddHeader xml:space="preserve">&amp;L
&amp;C&amp;"Arial,Negrita"&amp;12
&amp;R
&amp;"Arial,Negrita"&amp;12
</oddHeader>
    <oddFooter>&amp;L                                       NA: APLICA.     INDICE DE RIESGO DE CALIDAD DEL  AGUA- IRCA- APTA PARA EL CONSUMO HUMANO. 0 - 5 % % SE CONSIDERA NO APTA PARA EL CONSUMO: 5.1 - 100 %&amp;R
&amp;P</oddFooter>
  </headerFooter>
  <drawing r:id="rId6"/>
  <legacyDrawing r:id="rId7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0"/>
  </sheetPr>
  <dimension ref="A1:W752"/>
  <sheetViews>
    <sheetView showGridLines="0" zoomScale="70" zoomScaleNormal="70" workbookViewId="0">
      <selection activeCell="A11" sqref="A11"/>
    </sheetView>
  </sheetViews>
  <sheetFormatPr baseColWidth="10" defaultColWidth="0" defaultRowHeight="0" customHeight="1" zeroHeight="1" x14ac:dyDescent="0.2"/>
  <cols>
    <col min="1" max="1" width="38.28515625" style="16" customWidth="1"/>
    <col min="2" max="2" width="41.42578125" style="1" customWidth="1"/>
    <col min="3" max="3" width="68.42578125" style="1" customWidth="1"/>
    <col min="4" max="4" width="25.28515625" style="1" customWidth="1"/>
    <col min="5" max="16" width="10.7109375" customWidth="1"/>
    <col min="17" max="17" width="15.28515625" customWidth="1"/>
    <col min="18" max="18" width="13.140625" customWidth="1"/>
    <col min="19" max="19" width="42.28515625" bestFit="1" customWidth="1"/>
    <col min="20" max="20" width="9.85546875" hidden="1" customWidth="1"/>
    <col min="21" max="16384" width="11.42578125" hidden="1"/>
  </cols>
  <sheetData>
    <row r="1" spans="1:23" s="4" customFormat="1" ht="18" customHeight="1" x14ac:dyDescent="0.2">
      <c r="A1" s="45"/>
      <c r="B1" s="324" t="s">
        <v>0</v>
      </c>
      <c r="C1" s="324"/>
      <c r="D1" s="324"/>
      <c r="E1" s="273"/>
      <c r="F1" s="273"/>
      <c r="G1" s="273"/>
      <c r="H1" s="273"/>
      <c r="I1" s="273"/>
      <c r="J1" s="273"/>
      <c r="K1" s="273"/>
      <c r="L1" s="273"/>
      <c r="M1" s="273"/>
      <c r="N1" s="273"/>
      <c r="O1" s="273"/>
      <c r="P1" s="273"/>
      <c r="Q1" s="273"/>
      <c r="R1" s="129"/>
      <c r="S1" s="18" t="s">
        <v>1</v>
      </c>
      <c r="T1" s="3"/>
      <c r="V1" s="5"/>
      <c r="W1" s="5"/>
    </row>
    <row r="2" spans="1:23" s="6" customFormat="1" ht="18" customHeight="1" x14ac:dyDescent="0.2">
      <c r="A2" s="45"/>
      <c r="B2" s="324" t="s">
        <v>2</v>
      </c>
      <c r="C2" s="324"/>
      <c r="D2" s="324"/>
      <c r="E2" s="277"/>
      <c r="F2" s="277"/>
      <c r="G2" s="277"/>
      <c r="H2" s="277"/>
      <c r="I2" s="277"/>
      <c r="J2" s="277"/>
      <c r="K2" s="277"/>
      <c r="L2" s="277"/>
      <c r="M2" s="277"/>
      <c r="N2" s="277"/>
      <c r="O2" s="277"/>
      <c r="P2" s="277"/>
      <c r="Q2" s="277"/>
      <c r="R2" s="37"/>
      <c r="S2" s="19" t="s">
        <v>3</v>
      </c>
      <c r="T2" s="3"/>
      <c r="V2" s="5"/>
      <c r="W2" s="5"/>
    </row>
    <row r="3" spans="1:23" s="4" customFormat="1" ht="18" customHeight="1" x14ac:dyDescent="0.2">
      <c r="A3" s="45"/>
      <c r="B3" s="339" t="s">
        <v>4</v>
      </c>
      <c r="C3" s="339"/>
      <c r="D3" s="339"/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276"/>
      <c r="Q3" s="276"/>
      <c r="R3" s="38"/>
      <c r="S3" s="19" t="s">
        <v>5</v>
      </c>
      <c r="T3" s="3"/>
      <c r="V3" s="5"/>
      <c r="W3" s="5"/>
    </row>
    <row r="4" spans="1:23" s="4" customFormat="1" ht="18" customHeight="1" x14ac:dyDescent="0.25">
      <c r="A4" s="45"/>
      <c r="B4" s="24" t="s">
        <v>6</v>
      </c>
      <c r="C4" s="276"/>
      <c r="D4" s="276"/>
      <c r="E4"/>
      <c r="F4"/>
      <c r="G4"/>
      <c r="H4"/>
      <c r="I4"/>
      <c r="J4"/>
      <c r="K4"/>
      <c r="L4"/>
      <c r="M4"/>
      <c r="N4"/>
      <c r="O4"/>
      <c r="P4"/>
      <c r="Q4"/>
      <c r="R4" s="17"/>
      <c r="S4" s="19" t="s">
        <v>7</v>
      </c>
      <c r="T4" s="3"/>
      <c r="V4" s="5"/>
      <c r="W4" s="5"/>
    </row>
    <row r="5" spans="1:23" s="14" customFormat="1" ht="19.5" customHeight="1" x14ac:dyDescent="0.2">
      <c r="A5" s="46"/>
      <c r="B5" s="346" t="s">
        <v>4325</v>
      </c>
      <c r="C5" s="346"/>
      <c r="D5" s="276"/>
      <c r="E5" s="359" t="s">
        <v>413</v>
      </c>
      <c r="F5" s="360"/>
      <c r="G5" s="361"/>
      <c r="H5" s="365" t="s">
        <v>9</v>
      </c>
      <c r="I5" s="366"/>
      <c r="J5" s="367"/>
      <c r="K5" s="371" t="s">
        <v>10</v>
      </c>
      <c r="L5" s="372"/>
      <c r="M5" s="373"/>
      <c r="N5" s="377" t="s">
        <v>11</v>
      </c>
      <c r="O5" s="378"/>
      <c r="P5" s="379"/>
      <c r="Q5" s="383" t="s">
        <v>12</v>
      </c>
      <c r="R5" s="384"/>
      <c r="S5" s="357" t="s">
        <v>13</v>
      </c>
    </row>
    <row r="6" spans="1:23" s="14" customFormat="1" ht="16.5" customHeight="1" x14ac:dyDescent="0.2">
      <c r="A6" s="46"/>
      <c r="B6" s="346"/>
      <c r="C6" s="346"/>
      <c r="D6" s="84" t="s">
        <v>14</v>
      </c>
      <c r="E6" s="362"/>
      <c r="F6" s="363"/>
      <c r="G6" s="364"/>
      <c r="H6" s="368"/>
      <c r="I6" s="369"/>
      <c r="J6" s="370"/>
      <c r="K6" s="374"/>
      <c r="L6" s="375"/>
      <c r="M6" s="376"/>
      <c r="N6" s="380"/>
      <c r="O6" s="381"/>
      <c r="P6" s="382"/>
      <c r="Q6" s="385"/>
      <c r="R6" s="386"/>
      <c r="S6" s="358"/>
    </row>
    <row r="7" spans="1:23" s="14" customFormat="1" ht="2.25" customHeight="1" x14ac:dyDescent="0.2">
      <c r="A7" s="326"/>
      <c r="B7" s="326"/>
      <c r="C7" s="280"/>
      <c r="D7" s="39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0"/>
    </row>
    <row r="8" spans="1:23" s="14" customFormat="1" ht="27" customHeight="1" x14ac:dyDescent="0.2">
      <c r="A8" s="87" t="s">
        <v>603</v>
      </c>
      <c r="B8" s="43"/>
      <c r="C8" s="281"/>
      <c r="D8" s="148"/>
      <c r="E8" s="148"/>
      <c r="F8" s="148"/>
      <c r="G8" s="148"/>
      <c r="H8" s="148"/>
      <c r="I8" s="148"/>
      <c r="J8" s="148"/>
      <c r="K8" s="148"/>
      <c r="L8" s="148"/>
      <c r="M8" s="148"/>
      <c r="N8" s="148"/>
      <c r="O8" s="148"/>
      <c r="P8" s="148"/>
      <c r="Q8" s="148"/>
      <c r="R8" s="148"/>
      <c r="S8" s="149"/>
    </row>
    <row r="9" spans="1:23" s="7" customFormat="1" ht="18" customHeight="1" x14ac:dyDescent="0.2">
      <c r="A9" s="327" t="s">
        <v>16</v>
      </c>
      <c r="B9" s="325" t="s">
        <v>17</v>
      </c>
      <c r="C9" s="325" t="s">
        <v>18</v>
      </c>
      <c r="D9" s="325" t="s">
        <v>19</v>
      </c>
      <c r="E9" s="334" t="s">
        <v>20</v>
      </c>
      <c r="F9" s="334"/>
      <c r="G9" s="334"/>
      <c r="H9" s="334"/>
      <c r="I9" s="334"/>
      <c r="J9" s="334"/>
      <c r="K9" s="334"/>
      <c r="L9" s="334"/>
      <c r="M9" s="334"/>
      <c r="N9" s="334"/>
      <c r="O9" s="334"/>
      <c r="P9" s="334"/>
      <c r="Q9" s="348" t="s">
        <v>21</v>
      </c>
      <c r="R9" s="348" t="s">
        <v>22</v>
      </c>
      <c r="S9" s="325" t="s">
        <v>23</v>
      </c>
      <c r="T9" s="8"/>
    </row>
    <row r="10" spans="1:23" s="7" customFormat="1" ht="24" customHeight="1" x14ac:dyDescent="0.2">
      <c r="A10" s="327"/>
      <c r="B10" s="325"/>
      <c r="C10" s="325"/>
      <c r="D10" s="325"/>
      <c r="E10" s="278" t="s">
        <v>24</v>
      </c>
      <c r="F10" s="278" t="s">
        <v>25</v>
      </c>
      <c r="G10" s="278" t="s">
        <v>26</v>
      </c>
      <c r="H10" s="278" t="s">
        <v>27</v>
      </c>
      <c r="I10" s="278" t="s">
        <v>28</v>
      </c>
      <c r="J10" s="278" t="s">
        <v>29</v>
      </c>
      <c r="K10" s="278" t="s">
        <v>30</v>
      </c>
      <c r="L10" s="278" t="s">
        <v>31</v>
      </c>
      <c r="M10" s="278" t="s">
        <v>32</v>
      </c>
      <c r="N10" s="278" t="s">
        <v>33</v>
      </c>
      <c r="O10" s="278" t="s">
        <v>34</v>
      </c>
      <c r="P10" s="278" t="s">
        <v>35</v>
      </c>
      <c r="Q10" s="348"/>
      <c r="R10" s="348"/>
      <c r="S10" s="325"/>
      <c r="T10" s="8"/>
    </row>
    <row r="11" spans="1:23" s="48" customFormat="1" ht="32.1" customHeight="1" x14ac:dyDescent="0.2">
      <c r="A11" s="141" t="s">
        <v>604</v>
      </c>
      <c r="B11" s="137" t="s">
        <v>605</v>
      </c>
      <c r="C11" s="139" t="s">
        <v>606</v>
      </c>
      <c r="D11" s="133">
        <v>40</v>
      </c>
      <c r="E11" s="138"/>
      <c r="F11" s="138"/>
      <c r="G11" s="138"/>
      <c r="H11" s="138">
        <v>96.4</v>
      </c>
      <c r="I11" s="140"/>
      <c r="J11" s="140"/>
      <c r="K11" s="138"/>
      <c r="L11" s="138"/>
      <c r="M11" s="138"/>
      <c r="N11" s="138">
        <v>96.4</v>
      </c>
      <c r="O11" s="138"/>
      <c r="P11" s="138"/>
      <c r="Q11" s="134">
        <v>96.4</v>
      </c>
      <c r="R11" s="135" t="s">
        <v>39</v>
      </c>
      <c r="S11" s="136" t="s">
        <v>607</v>
      </c>
      <c r="T11" s="45"/>
    </row>
    <row r="12" spans="1:23" s="48" customFormat="1" ht="32.1" customHeight="1" x14ac:dyDescent="0.2">
      <c r="A12" s="141" t="s">
        <v>604</v>
      </c>
      <c r="B12" s="137" t="s">
        <v>608</v>
      </c>
      <c r="C12" s="139" t="s">
        <v>609</v>
      </c>
      <c r="D12" s="133">
        <v>110</v>
      </c>
      <c r="E12" s="138"/>
      <c r="F12" s="138">
        <v>96.4</v>
      </c>
      <c r="G12" s="138"/>
      <c r="H12" s="138"/>
      <c r="I12" s="140"/>
      <c r="J12" s="140"/>
      <c r="K12" s="138">
        <v>96.4</v>
      </c>
      <c r="L12" s="138"/>
      <c r="M12" s="138"/>
      <c r="N12" s="138"/>
      <c r="O12" s="138"/>
      <c r="P12" s="138"/>
      <c r="Q12" s="134">
        <f t="shared" ref="Q12:Q54" si="0">AVERAGE(E12:P12)</f>
        <v>96.4</v>
      </c>
      <c r="R12" s="135" t="str">
        <f t="shared" ref="R12:R75" si="1">IF(Q12&lt;5,"SI","NO")</f>
        <v>NO</v>
      </c>
      <c r="S12" s="136" t="str">
        <f t="shared" ref="S12:S74" si="2">IF(Q12&lt;=5,"Sin Riesgo",IF(Q12 &lt;=14,"Bajo",IF(Q12&lt;=35,"Medio",IF(Q12&lt;=80,"Alto","Inviable Sanitariamente"))))</f>
        <v>Inviable Sanitariamente</v>
      </c>
      <c r="T12" s="45"/>
    </row>
    <row r="13" spans="1:23" s="48" customFormat="1" ht="32.1" customHeight="1" x14ac:dyDescent="0.2">
      <c r="A13" s="141" t="s">
        <v>604</v>
      </c>
      <c r="B13" s="137" t="s">
        <v>610</v>
      </c>
      <c r="C13" s="139" t="s">
        <v>611</v>
      </c>
      <c r="D13" s="133">
        <v>28</v>
      </c>
      <c r="E13" s="138"/>
      <c r="F13" s="138"/>
      <c r="G13" s="138">
        <v>96.4</v>
      </c>
      <c r="H13" s="138"/>
      <c r="I13" s="140"/>
      <c r="J13" s="140"/>
      <c r="K13" s="138"/>
      <c r="L13" s="138">
        <v>96.4</v>
      </c>
      <c r="M13" s="138"/>
      <c r="N13" s="138"/>
      <c r="O13" s="138"/>
      <c r="P13" s="138"/>
      <c r="Q13" s="134">
        <f t="shared" si="0"/>
        <v>96.4</v>
      </c>
      <c r="R13" s="135" t="str">
        <f t="shared" si="1"/>
        <v>NO</v>
      </c>
      <c r="S13" s="136" t="str">
        <f t="shared" si="2"/>
        <v>Inviable Sanitariamente</v>
      </c>
      <c r="T13" s="45"/>
    </row>
    <row r="14" spans="1:23" s="48" customFormat="1" ht="32.1" customHeight="1" x14ac:dyDescent="0.2">
      <c r="A14" s="141" t="s">
        <v>604</v>
      </c>
      <c r="B14" s="137" t="s">
        <v>612</v>
      </c>
      <c r="C14" s="139" t="s">
        <v>613</v>
      </c>
      <c r="D14" s="133">
        <v>75</v>
      </c>
      <c r="E14" s="138"/>
      <c r="F14" s="138"/>
      <c r="G14" s="138"/>
      <c r="H14" s="138"/>
      <c r="I14" s="140"/>
      <c r="J14" s="140">
        <v>96.4</v>
      </c>
      <c r="K14" s="138"/>
      <c r="L14" s="138"/>
      <c r="M14" s="138"/>
      <c r="N14" s="138">
        <v>96.4</v>
      </c>
      <c r="O14" s="138"/>
      <c r="P14" s="138"/>
      <c r="Q14" s="134">
        <f t="shared" si="0"/>
        <v>96.4</v>
      </c>
      <c r="R14" s="135" t="str">
        <f t="shared" si="1"/>
        <v>NO</v>
      </c>
      <c r="S14" s="136" t="str">
        <f t="shared" si="2"/>
        <v>Inviable Sanitariamente</v>
      </c>
      <c r="T14" s="45"/>
    </row>
    <row r="15" spans="1:23" s="48" customFormat="1" ht="32.1" customHeight="1" x14ac:dyDescent="0.2">
      <c r="A15" s="141" t="s">
        <v>604</v>
      </c>
      <c r="B15" s="137" t="s">
        <v>614</v>
      </c>
      <c r="C15" s="139" t="s">
        <v>615</v>
      </c>
      <c r="D15" s="133">
        <v>34</v>
      </c>
      <c r="E15" s="138"/>
      <c r="F15" s="138"/>
      <c r="G15" s="138"/>
      <c r="H15" s="138"/>
      <c r="I15" s="140"/>
      <c r="J15" s="140">
        <v>96.4</v>
      </c>
      <c r="K15" s="138"/>
      <c r="L15" s="138"/>
      <c r="M15" s="138"/>
      <c r="N15" s="138"/>
      <c r="O15" s="138"/>
      <c r="P15" s="138">
        <v>96.4</v>
      </c>
      <c r="Q15" s="134">
        <f t="shared" si="0"/>
        <v>96.4</v>
      </c>
      <c r="R15" s="135" t="str">
        <f t="shared" si="1"/>
        <v>NO</v>
      </c>
      <c r="S15" s="136" t="str">
        <f t="shared" si="2"/>
        <v>Inviable Sanitariamente</v>
      </c>
      <c r="T15" s="45"/>
    </row>
    <row r="16" spans="1:23" s="48" customFormat="1" ht="32.1" customHeight="1" x14ac:dyDescent="0.2">
      <c r="A16" s="141" t="s">
        <v>604</v>
      </c>
      <c r="B16" s="137" t="s">
        <v>616</v>
      </c>
      <c r="C16" s="139" t="s">
        <v>617</v>
      </c>
      <c r="D16" s="133">
        <v>56</v>
      </c>
      <c r="E16" s="138"/>
      <c r="F16" s="138"/>
      <c r="G16" s="138"/>
      <c r="H16" s="138">
        <v>96.4</v>
      </c>
      <c r="I16" s="140"/>
      <c r="J16" s="140"/>
      <c r="K16" s="138"/>
      <c r="L16" s="138"/>
      <c r="M16" s="138"/>
      <c r="N16" s="138"/>
      <c r="O16" s="138"/>
      <c r="P16" s="138">
        <v>96.4</v>
      </c>
      <c r="Q16" s="134">
        <f t="shared" si="0"/>
        <v>96.4</v>
      </c>
      <c r="R16" s="135" t="str">
        <f t="shared" si="1"/>
        <v>NO</v>
      </c>
      <c r="S16" s="136" t="str">
        <f t="shared" si="2"/>
        <v>Inviable Sanitariamente</v>
      </c>
      <c r="T16" s="45"/>
    </row>
    <row r="17" spans="1:20" s="48" customFormat="1" ht="32.1" customHeight="1" x14ac:dyDescent="0.2">
      <c r="A17" s="141" t="s">
        <v>604</v>
      </c>
      <c r="B17" s="137" t="s">
        <v>618</v>
      </c>
      <c r="C17" s="139" t="s">
        <v>619</v>
      </c>
      <c r="D17" s="133">
        <v>14</v>
      </c>
      <c r="E17" s="138"/>
      <c r="F17" s="138"/>
      <c r="G17" s="138"/>
      <c r="H17" s="138"/>
      <c r="I17" s="140"/>
      <c r="J17" s="140">
        <v>70.8</v>
      </c>
      <c r="K17" s="138"/>
      <c r="L17" s="138"/>
      <c r="M17" s="138"/>
      <c r="N17" s="138"/>
      <c r="O17" s="138"/>
      <c r="P17" s="138"/>
      <c r="Q17" s="134">
        <f t="shared" si="0"/>
        <v>70.8</v>
      </c>
      <c r="R17" s="135" t="str">
        <f t="shared" si="1"/>
        <v>NO</v>
      </c>
      <c r="S17" s="136" t="str">
        <f t="shared" si="2"/>
        <v>Alto</v>
      </c>
      <c r="T17" s="45"/>
    </row>
    <row r="18" spans="1:20" s="48" customFormat="1" ht="32.1" customHeight="1" x14ac:dyDescent="0.2">
      <c r="A18" s="141" t="s">
        <v>604</v>
      </c>
      <c r="B18" s="137" t="s">
        <v>620</v>
      </c>
      <c r="C18" s="139" t="s">
        <v>621</v>
      </c>
      <c r="D18" s="133">
        <v>78</v>
      </c>
      <c r="E18" s="138"/>
      <c r="F18" s="138"/>
      <c r="G18" s="138"/>
      <c r="H18" s="138"/>
      <c r="I18" s="140">
        <v>96.4</v>
      </c>
      <c r="J18" s="140"/>
      <c r="K18" s="138">
        <v>96.4</v>
      </c>
      <c r="L18" s="138"/>
      <c r="M18" s="138"/>
      <c r="N18" s="138"/>
      <c r="O18" s="138"/>
      <c r="P18" s="138"/>
      <c r="Q18" s="134">
        <f t="shared" si="0"/>
        <v>96.4</v>
      </c>
      <c r="R18" s="135" t="str">
        <f t="shared" si="1"/>
        <v>NO</v>
      </c>
      <c r="S18" s="136" t="str">
        <f t="shared" si="2"/>
        <v>Inviable Sanitariamente</v>
      </c>
      <c r="T18" s="45"/>
    </row>
    <row r="19" spans="1:20" s="48" customFormat="1" ht="32.1" customHeight="1" x14ac:dyDescent="0.2">
      <c r="A19" s="141" t="s">
        <v>604</v>
      </c>
      <c r="B19" s="137" t="s">
        <v>622</v>
      </c>
      <c r="C19" s="139" t="s">
        <v>623</v>
      </c>
      <c r="D19" s="133">
        <v>25</v>
      </c>
      <c r="E19" s="138"/>
      <c r="F19" s="138"/>
      <c r="G19" s="138"/>
      <c r="H19" s="138">
        <v>96.4</v>
      </c>
      <c r="I19" s="140"/>
      <c r="J19" s="140"/>
      <c r="K19" s="138"/>
      <c r="L19" s="138"/>
      <c r="M19" s="138"/>
      <c r="N19" s="138">
        <v>96.4</v>
      </c>
      <c r="O19" s="138"/>
      <c r="P19" s="138"/>
      <c r="Q19" s="134">
        <f t="shared" si="0"/>
        <v>96.4</v>
      </c>
      <c r="R19" s="135" t="str">
        <f t="shared" si="1"/>
        <v>NO</v>
      </c>
      <c r="S19" s="136" t="str">
        <f t="shared" si="2"/>
        <v>Inviable Sanitariamente</v>
      </c>
      <c r="T19" s="45"/>
    </row>
    <row r="20" spans="1:20" s="48" customFormat="1" ht="32.1" customHeight="1" x14ac:dyDescent="0.2">
      <c r="A20" s="141" t="s">
        <v>604</v>
      </c>
      <c r="B20" s="137" t="s">
        <v>624</v>
      </c>
      <c r="C20" s="139" t="s">
        <v>625</v>
      </c>
      <c r="D20" s="133">
        <v>55</v>
      </c>
      <c r="E20" s="138"/>
      <c r="F20" s="138"/>
      <c r="G20" s="138"/>
      <c r="H20" s="138">
        <v>96.4</v>
      </c>
      <c r="I20" s="140"/>
      <c r="J20" s="140"/>
      <c r="K20" s="138"/>
      <c r="L20" s="138"/>
      <c r="M20" s="138"/>
      <c r="N20" s="138"/>
      <c r="O20" s="138"/>
      <c r="P20" s="138">
        <v>96.4</v>
      </c>
      <c r="Q20" s="134">
        <f t="shared" si="0"/>
        <v>96.4</v>
      </c>
      <c r="R20" s="135" t="str">
        <f t="shared" si="1"/>
        <v>NO</v>
      </c>
      <c r="S20" s="136" t="str">
        <f t="shared" si="2"/>
        <v>Inviable Sanitariamente</v>
      </c>
      <c r="T20" s="45"/>
    </row>
    <row r="21" spans="1:20" s="48" customFormat="1" ht="32.1" customHeight="1" x14ac:dyDescent="0.2">
      <c r="A21" s="141" t="s">
        <v>604</v>
      </c>
      <c r="B21" s="137" t="s">
        <v>626</v>
      </c>
      <c r="C21" s="139" t="s">
        <v>627</v>
      </c>
      <c r="D21" s="133">
        <v>358</v>
      </c>
      <c r="E21" s="138"/>
      <c r="F21" s="138"/>
      <c r="G21" s="138"/>
      <c r="H21" s="138"/>
      <c r="I21" s="140">
        <v>96.4</v>
      </c>
      <c r="J21" s="140"/>
      <c r="K21" s="138"/>
      <c r="L21" s="138">
        <v>96.4</v>
      </c>
      <c r="M21" s="138"/>
      <c r="N21" s="138">
        <v>96.4</v>
      </c>
      <c r="O21" s="138"/>
      <c r="P21" s="138">
        <v>96.4</v>
      </c>
      <c r="Q21" s="134">
        <f t="shared" si="0"/>
        <v>96.4</v>
      </c>
      <c r="R21" s="135" t="str">
        <f t="shared" si="1"/>
        <v>NO</v>
      </c>
      <c r="S21" s="136" t="str">
        <f t="shared" si="2"/>
        <v>Inviable Sanitariamente</v>
      </c>
      <c r="T21" s="45"/>
    </row>
    <row r="22" spans="1:20" s="48" customFormat="1" ht="32.1" customHeight="1" x14ac:dyDescent="0.2">
      <c r="A22" s="141" t="s">
        <v>604</v>
      </c>
      <c r="B22" s="137" t="s">
        <v>628</v>
      </c>
      <c r="C22" s="139" t="s">
        <v>629</v>
      </c>
      <c r="D22" s="133">
        <v>330</v>
      </c>
      <c r="E22" s="138"/>
      <c r="F22" s="138">
        <v>96.4</v>
      </c>
      <c r="G22" s="138"/>
      <c r="H22" s="138"/>
      <c r="I22" s="140"/>
      <c r="J22" s="140"/>
      <c r="K22" s="138">
        <v>96.4</v>
      </c>
      <c r="L22" s="138"/>
      <c r="M22" s="138"/>
      <c r="N22" s="138"/>
      <c r="O22" s="138">
        <v>96.4</v>
      </c>
      <c r="P22" s="138"/>
      <c r="Q22" s="134">
        <f t="shared" si="0"/>
        <v>96.40000000000002</v>
      </c>
      <c r="R22" s="135" t="str">
        <f t="shared" si="1"/>
        <v>NO</v>
      </c>
      <c r="S22" s="136" t="str">
        <f t="shared" si="2"/>
        <v>Inviable Sanitariamente</v>
      </c>
      <c r="T22" s="45"/>
    </row>
    <row r="23" spans="1:20" s="48" customFormat="1" ht="32.1" customHeight="1" x14ac:dyDescent="0.2">
      <c r="A23" s="141" t="s">
        <v>604</v>
      </c>
      <c r="B23" s="137" t="s">
        <v>630</v>
      </c>
      <c r="C23" s="139" t="s">
        <v>631</v>
      </c>
      <c r="D23" s="133">
        <v>23</v>
      </c>
      <c r="E23" s="138"/>
      <c r="F23" s="138"/>
      <c r="G23" s="138"/>
      <c r="H23" s="138">
        <v>96.4</v>
      </c>
      <c r="I23" s="140"/>
      <c r="J23" s="140"/>
      <c r="K23" s="138"/>
      <c r="L23" s="138"/>
      <c r="M23" s="138">
        <v>96.4</v>
      </c>
      <c r="N23" s="138"/>
      <c r="O23" s="138"/>
      <c r="P23" s="138"/>
      <c r="Q23" s="134">
        <f t="shared" si="0"/>
        <v>96.4</v>
      </c>
      <c r="R23" s="135" t="str">
        <f t="shared" si="1"/>
        <v>NO</v>
      </c>
      <c r="S23" s="136" t="str">
        <f t="shared" si="2"/>
        <v>Inviable Sanitariamente</v>
      </c>
      <c r="T23" s="45"/>
    </row>
    <row r="24" spans="1:20" s="48" customFormat="1" ht="32.1" customHeight="1" x14ac:dyDescent="0.2">
      <c r="A24" s="141" t="s">
        <v>604</v>
      </c>
      <c r="B24" s="137" t="s">
        <v>632</v>
      </c>
      <c r="C24" s="139" t="s">
        <v>633</v>
      </c>
      <c r="D24" s="133">
        <v>180</v>
      </c>
      <c r="E24" s="138">
        <v>96.4</v>
      </c>
      <c r="F24" s="138"/>
      <c r="G24" s="138"/>
      <c r="H24" s="138"/>
      <c r="I24" s="140"/>
      <c r="J24" s="140"/>
      <c r="K24" s="138">
        <v>96.4</v>
      </c>
      <c r="L24" s="138"/>
      <c r="M24" s="138"/>
      <c r="N24" s="138"/>
      <c r="O24" s="138"/>
      <c r="P24" s="138"/>
      <c r="Q24" s="134">
        <f t="shared" si="0"/>
        <v>96.4</v>
      </c>
      <c r="R24" s="135" t="str">
        <f t="shared" si="1"/>
        <v>NO</v>
      </c>
      <c r="S24" s="136" t="str">
        <f t="shared" si="2"/>
        <v>Inviable Sanitariamente</v>
      </c>
      <c r="T24" s="45"/>
    </row>
    <row r="25" spans="1:20" s="48" customFormat="1" ht="32.1" customHeight="1" x14ac:dyDescent="0.2">
      <c r="A25" s="141" t="s">
        <v>604</v>
      </c>
      <c r="B25" s="137" t="s">
        <v>634</v>
      </c>
      <c r="C25" s="139" t="s">
        <v>635</v>
      </c>
      <c r="D25" s="133">
        <v>360</v>
      </c>
      <c r="E25" s="138"/>
      <c r="F25" s="138">
        <v>96.4</v>
      </c>
      <c r="G25" s="138"/>
      <c r="H25" s="138"/>
      <c r="I25" s="140"/>
      <c r="J25" s="140"/>
      <c r="K25" s="138"/>
      <c r="L25" s="138">
        <v>96.4</v>
      </c>
      <c r="M25" s="138"/>
      <c r="N25" s="138">
        <v>96.4</v>
      </c>
      <c r="O25" s="138"/>
      <c r="P25" s="138"/>
      <c r="Q25" s="134">
        <f t="shared" si="0"/>
        <v>96.40000000000002</v>
      </c>
      <c r="R25" s="135" t="str">
        <f t="shared" si="1"/>
        <v>NO</v>
      </c>
      <c r="S25" s="136" t="str">
        <f t="shared" si="2"/>
        <v>Inviable Sanitariamente</v>
      </c>
      <c r="T25" s="45"/>
    </row>
    <row r="26" spans="1:20" s="48" customFormat="1" ht="32.1" customHeight="1" x14ac:dyDescent="0.2">
      <c r="A26" s="141" t="s">
        <v>604</v>
      </c>
      <c r="B26" s="137" t="s">
        <v>636</v>
      </c>
      <c r="C26" s="139" t="s">
        <v>637</v>
      </c>
      <c r="D26" s="133">
        <v>19</v>
      </c>
      <c r="E26" s="138">
        <v>96.4</v>
      </c>
      <c r="F26" s="138"/>
      <c r="G26" s="138"/>
      <c r="H26" s="138"/>
      <c r="I26" s="140"/>
      <c r="J26" s="140"/>
      <c r="K26" s="138">
        <v>96.4</v>
      </c>
      <c r="L26" s="138"/>
      <c r="M26" s="138"/>
      <c r="N26" s="138"/>
      <c r="O26" s="138"/>
      <c r="P26" s="138"/>
      <c r="Q26" s="134">
        <f t="shared" si="0"/>
        <v>96.4</v>
      </c>
      <c r="R26" s="135" t="str">
        <f t="shared" si="1"/>
        <v>NO</v>
      </c>
      <c r="S26" s="136" t="str">
        <f t="shared" si="2"/>
        <v>Inviable Sanitariamente</v>
      </c>
      <c r="T26" s="45"/>
    </row>
    <row r="27" spans="1:20" s="48" customFormat="1" ht="32.1" customHeight="1" x14ac:dyDescent="0.2">
      <c r="A27" s="141" t="s">
        <v>604</v>
      </c>
      <c r="B27" s="137" t="s">
        <v>638</v>
      </c>
      <c r="C27" s="139" t="s">
        <v>639</v>
      </c>
      <c r="D27" s="133">
        <v>56</v>
      </c>
      <c r="E27" s="138"/>
      <c r="F27" s="138"/>
      <c r="G27" s="138"/>
      <c r="H27" s="138"/>
      <c r="I27" s="140">
        <v>96.4</v>
      </c>
      <c r="J27" s="140"/>
      <c r="K27" s="138"/>
      <c r="L27" s="138"/>
      <c r="M27" s="138"/>
      <c r="N27" s="138"/>
      <c r="O27" s="138"/>
      <c r="P27" s="138"/>
      <c r="Q27" s="134">
        <f t="shared" si="0"/>
        <v>96.4</v>
      </c>
      <c r="R27" s="135" t="str">
        <f t="shared" si="1"/>
        <v>NO</v>
      </c>
      <c r="S27" s="136" t="str">
        <f t="shared" si="2"/>
        <v>Inviable Sanitariamente</v>
      </c>
      <c r="T27" s="45"/>
    </row>
    <row r="28" spans="1:20" s="48" customFormat="1" ht="32.1" customHeight="1" x14ac:dyDescent="0.2">
      <c r="A28" s="141" t="s">
        <v>604</v>
      </c>
      <c r="B28" s="137" t="s">
        <v>640</v>
      </c>
      <c r="C28" s="139" t="s">
        <v>641</v>
      </c>
      <c r="D28" s="133">
        <v>546</v>
      </c>
      <c r="E28" s="138">
        <v>0</v>
      </c>
      <c r="F28" s="138"/>
      <c r="G28" s="138">
        <v>0</v>
      </c>
      <c r="H28" s="138"/>
      <c r="I28" s="140">
        <v>0</v>
      </c>
      <c r="J28" s="140"/>
      <c r="K28" s="138">
        <v>0</v>
      </c>
      <c r="L28" s="138"/>
      <c r="M28" s="138">
        <v>0</v>
      </c>
      <c r="N28" s="138"/>
      <c r="O28" s="138">
        <v>0</v>
      </c>
      <c r="P28" s="138"/>
      <c r="Q28" s="134">
        <f t="shared" si="0"/>
        <v>0</v>
      </c>
      <c r="R28" s="135" t="str">
        <f t="shared" si="1"/>
        <v>SI</v>
      </c>
      <c r="S28" s="136" t="str">
        <f t="shared" si="2"/>
        <v>Sin Riesgo</v>
      </c>
      <c r="T28" s="45"/>
    </row>
    <row r="29" spans="1:20" s="48" customFormat="1" ht="32.1" customHeight="1" x14ac:dyDescent="0.2">
      <c r="A29" s="141" t="s">
        <v>604</v>
      </c>
      <c r="B29" s="137" t="s">
        <v>642</v>
      </c>
      <c r="C29" s="139" t="s">
        <v>643</v>
      </c>
      <c r="D29" s="133">
        <v>58</v>
      </c>
      <c r="E29" s="138"/>
      <c r="F29" s="138"/>
      <c r="G29" s="138">
        <v>96.4</v>
      </c>
      <c r="H29" s="138"/>
      <c r="I29" s="140"/>
      <c r="J29" s="140"/>
      <c r="K29" s="138"/>
      <c r="L29" s="138"/>
      <c r="M29" s="138"/>
      <c r="N29" s="138">
        <v>96.4</v>
      </c>
      <c r="O29" s="138"/>
      <c r="P29" s="138"/>
      <c r="Q29" s="134">
        <f t="shared" si="0"/>
        <v>96.4</v>
      </c>
      <c r="R29" s="135" t="str">
        <f t="shared" si="1"/>
        <v>NO</v>
      </c>
      <c r="S29" s="136" t="str">
        <f t="shared" si="2"/>
        <v>Inviable Sanitariamente</v>
      </c>
      <c r="T29" s="45"/>
    </row>
    <row r="30" spans="1:20" s="48" customFormat="1" ht="32.1" customHeight="1" x14ac:dyDescent="0.2">
      <c r="A30" s="141" t="s">
        <v>604</v>
      </c>
      <c r="B30" s="137" t="s">
        <v>644</v>
      </c>
      <c r="C30" s="139" t="s">
        <v>645</v>
      </c>
      <c r="D30" s="133">
        <v>19</v>
      </c>
      <c r="E30" s="138"/>
      <c r="F30" s="138"/>
      <c r="G30" s="138"/>
      <c r="H30" s="138"/>
      <c r="I30" s="140">
        <v>96.4</v>
      </c>
      <c r="J30" s="140"/>
      <c r="K30" s="138"/>
      <c r="L30" s="138"/>
      <c r="M30" s="138"/>
      <c r="N30" s="138">
        <v>96.4</v>
      </c>
      <c r="O30" s="138"/>
      <c r="P30" s="138"/>
      <c r="Q30" s="134">
        <f t="shared" si="0"/>
        <v>96.4</v>
      </c>
      <c r="R30" s="135" t="str">
        <f t="shared" si="1"/>
        <v>NO</v>
      </c>
      <c r="S30" s="136" t="str">
        <f t="shared" si="2"/>
        <v>Inviable Sanitariamente</v>
      </c>
      <c r="T30" s="45"/>
    </row>
    <row r="31" spans="1:20" s="48" customFormat="1" ht="32.1" customHeight="1" x14ac:dyDescent="0.2">
      <c r="A31" s="141" t="s">
        <v>604</v>
      </c>
      <c r="B31" s="137" t="s">
        <v>646</v>
      </c>
      <c r="C31" s="139" t="s">
        <v>647</v>
      </c>
      <c r="D31" s="133">
        <v>32</v>
      </c>
      <c r="E31" s="138"/>
      <c r="F31" s="138"/>
      <c r="G31" s="138"/>
      <c r="H31" s="138">
        <v>96.4</v>
      </c>
      <c r="I31" s="140"/>
      <c r="J31" s="140"/>
      <c r="K31" s="138"/>
      <c r="L31" s="138"/>
      <c r="M31" s="138"/>
      <c r="N31" s="138"/>
      <c r="O31" s="138"/>
      <c r="P31" s="138">
        <v>96.4</v>
      </c>
      <c r="Q31" s="134">
        <f t="shared" si="0"/>
        <v>96.4</v>
      </c>
      <c r="R31" s="135" t="str">
        <f t="shared" si="1"/>
        <v>NO</v>
      </c>
      <c r="S31" s="136" t="str">
        <f t="shared" si="2"/>
        <v>Inviable Sanitariamente</v>
      </c>
      <c r="T31" s="45"/>
    </row>
    <row r="32" spans="1:20" s="48" customFormat="1" ht="32.1" customHeight="1" x14ac:dyDescent="0.2">
      <c r="A32" s="141" t="s">
        <v>604</v>
      </c>
      <c r="B32" s="137" t="s">
        <v>648</v>
      </c>
      <c r="C32" s="139" t="s">
        <v>649</v>
      </c>
      <c r="D32" s="133">
        <v>32</v>
      </c>
      <c r="E32" s="138"/>
      <c r="F32" s="138"/>
      <c r="G32" s="138"/>
      <c r="H32" s="138">
        <v>96.4</v>
      </c>
      <c r="I32" s="140"/>
      <c r="J32" s="140"/>
      <c r="K32" s="138"/>
      <c r="L32" s="138"/>
      <c r="M32" s="138"/>
      <c r="N32" s="138"/>
      <c r="O32" s="138"/>
      <c r="P32" s="138">
        <v>96.4</v>
      </c>
      <c r="Q32" s="134">
        <f t="shared" si="0"/>
        <v>96.4</v>
      </c>
      <c r="R32" s="135" t="str">
        <f t="shared" si="1"/>
        <v>NO</v>
      </c>
      <c r="S32" s="136" t="str">
        <f t="shared" si="2"/>
        <v>Inviable Sanitariamente</v>
      </c>
      <c r="T32" s="45"/>
    </row>
    <row r="33" spans="1:20" s="48" customFormat="1" ht="32.1" customHeight="1" x14ac:dyDescent="0.2">
      <c r="A33" s="141" t="s">
        <v>604</v>
      </c>
      <c r="B33" s="137" t="s">
        <v>650</v>
      </c>
      <c r="C33" s="139" t="s">
        <v>651</v>
      </c>
      <c r="D33" s="133">
        <v>206</v>
      </c>
      <c r="E33" s="138"/>
      <c r="F33" s="138"/>
      <c r="G33" s="138"/>
      <c r="H33" s="138"/>
      <c r="I33" s="140"/>
      <c r="J33" s="140">
        <v>96.4</v>
      </c>
      <c r="K33" s="138"/>
      <c r="L33" s="138">
        <v>96.4</v>
      </c>
      <c r="M33" s="138"/>
      <c r="N33" s="138">
        <v>96.4</v>
      </c>
      <c r="O33" s="138"/>
      <c r="P33" s="138"/>
      <c r="Q33" s="134">
        <f t="shared" si="0"/>
        <v>96.40000000000002</v>
      </c>
      <c r="R33" s="135" t="str">
        <f t="shared" si="1"/>
        <v>NO</v>
      </c>
      <c r="S33" s="136" t="str">
        <f t="shared" si="2"/>
        <v>Inviable Sanitariamente</v>
      </c>
      <c r="T33" s="45"/>
    </row>
    <row r="34" spans="1:20" s="48" customFormat="1" ht="32.1" customHeight="1" x14ac:dyDescent="0.2">
      <c r="A34" s="141" t="s">
        <v>652</v>
      </c>
      <c r="B34" s="137" t="s">
        <v>653</v>
      </c>
      <c r="C34" s="139" t="s">
        <v>654</v>
      </c>
      <c r="D34" s="133">
        <v>114</v>
      </c>
      <c r="E34" s="138">
        <v>0</v>
      </c>
      <c r="F34" s="138"/>
      <c r="G34" s="138"/>
      <c r="H34" s="138"/>
      <c r="I34" s="140"/>
      <c r="J34" s="140">
        <v>0</v>
      </c>
      <c r="K34" s="138">
        <v>0</v>
      </c>
      <c r="L34" s="138"/>
      <c r="M34" s="138"/>
      <c r="N34" s="138"/>
      <c r="O34" s="138"/>
      <c r="P34" s="138"/>
      <c r="Q34" s="134">
        <f t="shared" si="0"/>
        <v>0</v>
      </c>
      <c r="R34" s="135" t="str">
        <f t="shared" si="1"/>
        <v>SI</v>
      </c>
      <c r="S34" s="136" t="str">
        <f t="shared" si="2"/>
        <v>Sin Riesgo</v>
      </c>
      <c r="T34" s="45"/>
    </row>
    <row r="35" spans="1:20" s="48" customFormat="1" ht="32.1" customHeight="1" x14ac:dyDescent="0.2">
      <c r="A35" s="141" t="s">
        <v>652</v>
      </c>
      <c r="B35" s="137" t="s">
        <v>655</v>
      </c>
      <c r="C35" s="139" t="s">
        <v>656</v>
      </c>
      <c r="D35" s="133">
        <v>60</v>
      </c>
      <c r="E35" s="138"/>
      <c r="F35" s="138"/>
      <c r="G35" s="138"/>
      <c r="H35" s="138">
        <v>0</v>
      </c>
      <c r="I35" s="140"/>
      <c r="J35" s="140"/>
      <c r="K35" s="138"/>
      <c r="L35" s="138"/>
      <c r="M35" s="138"/>
      <c r="N35" s="138"/>
      <c r="O35" s="138">
        <v>0</v>
      </c>
      <c r="P35" s="138"/>
      <c r="Q35" s="134">
        <f t="shared" si="0"/>
        <v>0</v>
      </c>
      <c r="R35" s="135" t="str">
        <f t="shared" si="1"/>
        <v>SI</v>
      </c>
      <c r="S35" s="136" t="str">
        <f t="shared" si="2"/>
        <v>Sin Riesgo</v>
      </c>
      <c r="T35" s="45"/>
    </row>
    <row r="36" spans="1:20" s="48" customFormat="1" ht="32.1" customHeight="1" x14ac:dyDescent="0.2">
      <c r="A36" s="141" t="s">
        <v>652</v>
      </c>
      <c r="B36" s="137" t="s">
        <v>657</v>
      </c>
      <c r="C36" s="139" t="s">
        <v>658</v>
      </c>
      <c r="D36" s="133">
        <v>58</v>
      </c>
      <c r="E36" s="138"/>
      <c r="F36" s="138"/>
      <c r="G36" s="138"/>
      <c r="H36" s="138">
        <v>76</v>
      </c>
      <c r="I36" s="140"/>
      <c r="J36" s="140"/>
      <c r="K36" s="138"/>
      <c r="L36" s="138"/>
      <c r="M36" s="138"/>
      <c r="N36" s="138"/>
      <c r="O36" s="138"/>
      <c r="P36" s="138"/>
      <c r="Q36" s="134">
        <f t="shared" si="0"/>
        <v>76</v>
      </c>
      <c r="R36" s="135" t="str">
        <f t="shared" si="1"/>
        <v>NO</v>
      </c>
      <c r="S36" s="136" t="str">
        <f t="shared" si="2"/>
        <v>Alto</v>
      </c>
      <c r="T36" s="45"/>
    </row>
    <row r="37" spans="1:20" s="48" customFormat="1" ht="32.1" customHeight="1" x14ac:dyDescent="0.2">
      <c r="A37" s="141" t="s">
        <v>652</v>
      </c>
      <c r="B37" s="137" t="s">
        <v>659</v>
      </c>
      <c r="C37" s="139" t="s">
        <v>660</v>
      </c>
      <c r="D37" s="133">
        <v>48</v>
      </c>
      <c r="E37" s="138"/>
      <c r="F37" s="138"/>
      <c r="G37" s="138"/>
      <c r="H37" s="138">
        <v>55.6</v>
      </c>
      <c r="I37" s="140"/>
      <c r="J37" s="140"/>
      <c r="K37" s="138"/>
      <c r="L37" s="138"/>
      <c r="M37" s="138"/>
      <c r="N37" s="138"/>
      <c r="O37" s="138"/>
      <c r="P37" s="138"/>
      <c r="Q37" s="134">
        <f t="shared" si="0"/>
        <v>55.6</v>
      </c>
      <c r="R37" s="135" t="str">
        <f t="shared" si="1"/>
        <v>NO</v>
      </c>
      <c r="S37" s="136" t="str">
        <f t="shared" si="2"/>
        <v>Alto</v>
      </c>
      <c r="T37" s="45"/>
    </row>
    <row r="38" spans="1:20" s="48" customFormat="1" ht="32.1" customHeight="1" x14ac:dyDescent="0.2">
      <c r="A38" s="141" t="s">
        <v>652</v>
      </c>
      <c r="B38" s="137" t="s">
        <v>661</v>
      </c>
      <c r="C38" s="139" t="s">
        <v>662</v>
      </c>
      <c r="D38" s="133">
        <v>72</v>
      </c>
      <c r="E38" s="138"/>
      <c r="F38" s="138"/>
      <c r="G38" s="138">
        <v>0</v>
      </c>
      <c r="H38" s="138"/>
      <c r="I38" s="140"/>
      <c r="J38" s="140">
        <v>0</v>
      </c>
      <c r="K38" s="138"/>
      <c r="L38" s="138"/>
      <c r="M38" s="138"/>
      <c r="N38" s="138"/>
      <c r="O38" s="138"/>
      <c r="P38" s="138"/>
      <c r="Q38" s="134">
        <f t="shared" si="0"/>
        <v>0</v>
      </c>
      <c r="R38" s="135" t="str">
        <f t="shared" si="1"/>
        <v>SI</v>
      </c>
      <c r="S38" s="136" t="str">
        <f t="shared" si="2"/>
        <v>Sin Riesgo</v>
      </c>
      <c r="T38" s="45"/>
    </row>
    <row r="39" spans="1:20" s="48" customFormat="1" ht="32.1" customHeight="1" x14ac:dyDescent="0.2">
      <c r="A39" s="141" t="s">
        <v>652</v>
      </c>
      <c r="B39" s="137" t="s">
        <v>663</v>
      </c>
      <c r="C39" s="139" t="s">
        <v>664</v>
      </c>
      <c r="D39" s="133">
        <v>75</v>
      </c>
      <c r="E39" s="138">
        <v>51.6</v>
      </c>
      <c r="F39" s="138"/>
      <c r="G39" s="138"/>
      <c r="H39" s="138"/>
      <c r="I39" s="140">
        <v>71</v>
      </c>
      <c r="J39" s="140"/>
      <c r="K39" s="138"/>
      <c r="L39" s="138">
        <v>100</v>
      </c>
      <c r="M39" s="138"/>
      <c r="N39" s="138"/>
      <c r="O39" s="138"/>
      <c r="P39" s="138"/>
      <c r="Q39" s="134">
        <f t="shared" si="0"/>
        <v>74.2</v>
      </c>
      <c r="R39" s="135" t="str">
        <f t="shared" si="1"/>
        <v>NO</v>
      </c>
      <c r="S39" s="136" t="str">
        <f t="shared" si="2"/>
        <v>Alto</v>
      </c>
      <c r="T39" s="45"/>
    </row>
    <row r="40" spans="1:20" s="48" customFormat="1" ht="32.1" customHeight="1" x14ac:dyDescent="0.2">
      <c r="A40" s="141" t="s">
        <v>652</v>
      </c>
      <c r="B40" s="137" t="s">
        <v>665</v>
      </c>
      <c r="C40" s="139" t="s">
        <v>666</v>
      </c>
      <c r="D40" s="133">
        <v>203</v>
      </c>
      <c r="E40" s="138">
        <v>70.900000000000006</v>
      </c>
      <c r="F40" s="138"/>
      <c r="G40" s="138">
        <v>38.700000000000003</v>
      </c>
      <c r="H40" s="138"/>
      <c r="I40" s="140"/>
      <c r="J40" s="140"/>
      <c r="K40" s="138">
        <v>64</v>
      </c>
      <c r="L40" s="138"/>
      <c r="M40" s="138"/>
      <c r="N40" s="138"/>
      <c r="O40" s="138"/>
      <c r="P40" s="138"/>
      <c r="Q40" s="134">
        <f t="shared" si="0"/>
        <v>57.866666666666674</v>
      </c>
      <c r="R40" s="135" t="str">
        <f t="shared" si="1"/>
        <v>NO</v>
      </c>
      <c r="S40" s="136" t="str">
        <f t="shared" si="2"/>
        <v>Alto</v>
      </c>
      <c r="T40" s="45"/>
    </row>
    <row r="41" spans="1:20" s="48" customFormat="1" ht="32.1" customHeight="1" x14ac:dyDescent="0.2">
      <c r="A41" s="141" t="s">
        <v>652</v>
      </c>
      <c r="B41" s="137" t="s">
        <v>667</v>
      </c>
      <c r="C41" s="139" t="s">
        <v>668</v>
      </c>
      <c r="D41" s="133">
        <v>75</v>
      </c>
      <c r="E41" s="138"/>
      <c r="F41" s="138"/>
      <c r="G41" s="138">
        <v>38.700000000000003</v>
      </c>
      <c r="H41" s="138"/>
      <c r="I41" s="140"/>
      <c r="J41" s="140"/>
      <c r="K41" s="138"/>
      <c r="L41" s="138"/>
      <c r="M41" s="138"/>
      <c r="N41" s="138"/>
      <c r="O41" s="138"/>
      <c r="P41" s="138"/>
      <c r="Q41" s="134">
        <f t="shared" si="0"/>
        <v>38.700000000000003</v>
      </c>
      <c r="R41" s="135" t="str">
        <f t="shared" si="1"/>
        <v>NO</v>
      </c>
      <c r="S41" s="136" t="str">
        <f t="shared" si="2"/>
        <v>Alto</v>
      </c>
      <c r="T41" s="45"/>
    </row>
    <row r="42" spans="1:20" s="48" customFormat="1" ht="32.1" customHeight="1" x14ac:dyDescent="0.2">
      <c r="A42" s="141" t="s">
        <v>652</v>
      </c>
      <c r="B42" s="137" t="s">
        <v>669</v>
      </c>
      <c r="C42" s="139" t="s">
        <v>670</v>
      </c>
      <c r="D42" s="133">
        <v>87</v>
      </c>
      <c r="E42" s="138"/>
      <c r="F42" s="138"/>
      <c r="G42" s="138">
        <v>25</v>
      </c>
      <c r="H42" s="138">
        <v>19.399999999999999</v>
      </c>
      <c r="I42" s="140"/>
      <c r="J42" s="140"/>
      <c r="K42" s="138"/>
      <c r="L42" s="138">
        <v>3</v>
      </c>
      <c r="M42" s="138"/>
      <c r="N42" s="138"/>
      <c r="O42" s="138"/>
      <c r="P42" s="138"/>
      <c r="Q42" s="134">
        <f t="shared" si="0"/>
        <v>15.799999999999999</v>
      </c>
      <c r="R42" s="135" t="str">
        <f t="shared" si="1"/>
        <v>NO</v>
      </c>
      <c r="S42" s="136" t="str">
        <f t="shared" si="2"/>
        <v>Medio</v>
      </c>
      <c r="T42" s="45"/>
    </row>
    <row r="43" spans="1:20" s="48" customFormat="1" ht="32.1" customHeight="1" x14ac:dyDescent="0.2">
      <c r="A43" s="141" t="s">
        <v>671</v>
      </c>
      <c r="B43" s="137" t="s">
        <v>672</v>
      </c>
      <c r="C43" s="139" t="s">
        <v>673</v>
      </c>
      <c r="D43" s="133">
        <v>39</v>
      </c>
      <c r="E43" s="138"/>
      <c r="F43" s="138"/>
      <c r="G43" s="138"/>
      <c r="H43" s="138"/>
      <c r="I43" s="140">
        <v>97.9</v>
      </c>
      <c r="J43" s="140"/>
      <c r="K43" s="138"/>
      <c r="L43" s="138"/>
      <c r="M43" s="138"/>
      <c r="N43" s="138"/>
      <c r="O43" s="138"/>
      <c r="P43" s="138"/>
      <c r="Q43" s="134">
        <f t="shared" si="0"/>
        <v>97.9</v>
      </c>
      <c r="R43" s="135" t="str">
        <f t="shared" si="1"/>
        <v>NO</v>
      </c>
      <c r="S43" s="136" t="str">
        <f t="shared" si="2"/>
        <v>Inviable Sanitariamente</v>
      </c>
      <c r="T43" s="45"/>
    </row>
    <row r="44" spans="1:20" s="48" customFormat="1" ht="32.1" customHeight="1" x14ac:dyDescent="0.2">
      <c r="A44" s="141" t="s">
        <v>671</v>
      </c>
      <c r="B44" s="137" t="s">
        <v>674</v>
      </c>
      <c r="C44" s="139" t="s">
        <v>675</v>
      </c>
      <c r="D44" s="133">
        <v>40</v>
      </c>
      <c r="E44" s="138"/>
      <c r="F44" s="138"/>
      <c r="G44" s="138"/>
      <c r="H44" s="293">
        <v>73.45</v>
      </c>
      <c r="I44" s="293"/>
      <c r="J44" s="293"/>
      <c r="K44" s="293"/>
      <c r="L44" s="293">
        <v>73.45</v>
      </c>
      <c r="M44" s="293"/>
      <c r="N44" s="293"/>
      <c r="O44" s="293">
        <v>75.430000000000007</v>
      </c>
      <c r="P44" s="293"/>
      <c r="Q44" s="134">
        <f t="shared" si="0"/>
        <v>74.11</v>
      </c>
      <c r="R44" s="135" t="str">
        <f t="shared" si="1"/>
        <v>NO</v>
      </c>
      <c r="S44" s="136" t="str">
        <f t="shared" si="2"/>
        <v>Alto</v>
      </c>
      <c r="T44" s="45"/>
    </row>
    <row r="45" spans="1:20" s="48" customFormat="1" ht="32.1" customHeight="1" x14ac:dyDescent="0.25">
      <c r="A45" s="141" t="s">
        <v>671</v>
      </c>
      <c r="B45" s="137" t="s">
        <v>676</v>
      </c>
      <c r="C45" s="139" t="s">
        <v>677</v>
      </c>
      <c r="D45" s="133">
        <v>15</v>
      </c>
      <c r="E45" s="138"/>
      <c r="F45" s="138"/>
      <c r="G45" s="138"/>
      <c r="H45" s="294"/>
      <c r="I45" s="293">
        <v>73.45</v>
      </c>
      <c r="J45" s="293"/>
      <c r="K45" s="293"/>
      <c r="L45" s="293"/>
      <c r="M45" s="293"/>
      <c r="N45" s="293"/>
      <c r="O45" s="293"/>
      <c r="P45" s="293">
        <v>70.8</v>
      </c>
      <c r="Q45" s="134">
        <f t="shared" si="0"/>
        <v>72.125</v>
      </c>
      <c r="R45" s="135" t="str">
        <f t="shared" si="1"/>
        <v>NO</v>
      </c>
      <c r="S45" s="136" t="str">
        <f t="shared" si="2"/>
        <v>Alto</v>
      </c>
      <c r="T45" s="45"/>
    </row>
    <row r="46" spans="1:20" s="48" customFormat="1" ht="32.1" customHeight="1" x14ac:dyDescent="0.2">
      <c r="A46" s="141" t="s">
        <v>671</v>
      </c>
      <c r="B46" s="137" t="s">
        <v>678</v>
      </c>
      <c r="C46" s="139" t="s">
        <v>679</v>
      </c>
      <c r="D46" s="133">
        <v>20</v>
      </c>
      <c r="E46" s="138"/>
      <c r="F46" s="138"/>
      <c r="G46" s="138"/>
      <c r="H46" s="293">
        <v>73.45</v>
      </c>
      <c r="I46" s="293"/>
      <c r="J46" s="293"/>
      <c r="K46" s="293"/>
      <c r="L46" s="293">
        <v>73.45</v>
      </c>
      <c r="M46" s="293"/>
      <c r="N46" s="293"/>
      <c r="O46" s="293"/>
      <c r="P46" s="293"/>
      <c r="Q46" s="134">
        <f t="shared" si="0"/>
        <v>73.45</v>
      </c>
      <c r="R46" s="135" t="str">
        <f t="shared" si="1"/>
        <v>NO</v>
      </c>
      <c r="S46" s="136" t="str">
        <f t="shared" si="2"/>
        <v>Alto</v>
      </c>
      <c r="T46" s="45"/>
    </row>
    <row r="47" spans="1:20" s="48" customFormat="1" ht="32.1" customHeight="1" x14ac:dyDescent="0.2">
      <c r="A47" s="141" t="s">
        <v>671</v>
      </c>
      <c r="B47" s="137" t="s">
        <v>680</v>
      </c>
      <c r="C47" s="139" t="s">
        <v>681</v>
      </c>
      <c r="D47" s="133">
        <v>82</v>
      </c>
      <c r="E47" s="138"/>
      <c r="F47" s="138"/>
      <c r="G47" s="138"/>
      <c r="H47" s="293"/>
      <c r="I47" s="293"/>
      <c r="J47" s="293">
        <v>70.8</v>
      </c>
      <c r="K47" s="293"/>
      <c r="L47" s="293"/>
      <c r="M47" s="293"/>
      <c r="N47" s="293"/>
      <c r="O47" s="293"/>
      <c r="P47" s="293"/>
      <c r="Q47" s="134">
        <f t="shared" si="0"/>
        <v>70.8</v>
      </c>
      <c r="R47" s="135" t="str">
        <f t="shared" si="1"/>
        <v>NO</v>
      </c>
      <c r="S47" s="136" t="str">
        <f t="shared" si="2"/>
        <v>Alto</v>
      </c>
      <c r="T47" s="45"/>
    </row>
    <row r="48" spans="1:20" s="48" customFormat="1" ht="32.1" customHeight="1" x14ac:dyDescent="0.2">
      <c r="A48" s="141" t="s">
        <v>671</v>
      </c>
      <c r="B48" s="137" t="s">
        <v>522</v>
      </c>
      <c r="C48" s="139" t="s">
        <v>682</v>
      </c>
      <c r="D48" s="133">
        <v>50</v>
      </c>
      <c r="E48" s="138"/>
      <c r="F48" s="138"/>
      <c r="G48" s="138"/>
      <c r="H48" s="293"/>
      <c r="I48" s="293"/>
      <c r="J48" s="293">
        <v>70.8</v>
      </c>
      <c r="K48" s="293"/>
      <c r="L48" s="293"/>
      <c r="M48" s="293"/>
      <c r="N48" s="293"/>
      <c r="O48" s="293"/>
      <c r="P48" s="293"/>
      <c r="Q48" s="134">
        <f t="shared" si="0"/>
        <v>70.8</v>
      </c>
      <c r="R48" s="135" t="str">
        <f t="shared" si="1"/>
        <v>NO</v>
      </c>
      <c r="S48" s="136" t="str">
        <f t="shared" si="2"/>
        <v>Alto</v>
      </c>
      <c r="T48" s="45"/>
    </row>
    <row r="49" spans="1:20" s="48" customFormat="1" ht="32.1" customHeight="1" x14ac:dyDescent="0.2">
      <c r="A49" s="141" t="s">
        <v>671</v>
      </c>
      <c r="B49" s="137" t="s">
        <v>683</v>
      </c>
      <c r="C49" s="139" t="s">
        <v>684</v>
      </c>
      <c r="D49" s="133">
        <v>60</v>
      </c>
      <c r="E49" s="138"/>
      <c r="F49" s="138"/>
      <c r="G49" s="138"/>
      <c r="H49" s="293"/>
      <c r="I49" s="293"/>
      <c r="J49" s="293">
        <v>70.8</v>
      </c>
      <c r="K49" s="293"/>
      <c r="L49" s="293"/>
      <c r="M49" s="293"/>
      <c r="N49" s="293">
        <v>70.8</v>
      </c>
      <c r="O49" s="293"/>
      <c r="P49" s="293"/>
      <c r="Q49" s="134">
        <f t="shared" si="0"/>
        <v>70.8</v>
      </c>
      <c r="R49" s="135" t="str">
        <f t="shared" si="1"/>
        <v>NO</v>
      </c>
      <c r="S49" s="136" t="str">
        <f t="shared" si="2"/>
        <v>Alto</v>
      </c>
      <c r="T49" s="45"/>
    </row>
    <row r="50" spans="1:20" s="48" customFormat="1" ht="32.1" customHeight="1" x14ac:dyDescent="0.25">
      <c r="A50" s="141" t="s">
        <v>671</v>
      </c>
      <c r="B50" s="137" t="s">
        <v>286</v>
      </c>
      <c r="C50" s="139" t="s">
        <v>685</v>
      </c>
      <c r="D50" s="133">
        <v>25</v>
      </c>
      <c r="E50" s="138"/>
      <c r="F50" s="138"/>
      <c r="G50" s="138"/>
      <c r="H50" s="293"/>
      <c r="I50" s="294"/>
      <c r="J50" s="293">
        <v>70.8</v>
      </c>
      <c r="K50" s="293"/>
      <c r="L50" s="293"/>
      <c r="M50" s="293">
        <v>70.8</v>
      </c>
      <c r="N50" s="293"/>
      <c r="O50" s="293"/>
      <c r="P50" s="293"/>
      <c r="Q50" s="134">
        <f t="shared" si="0"/>
        <v>70.8</v>
      </c>
      <c r="R50" s="135" t="str">
        <f t="shared" si="1"/>
        <v>NO</v>
      </c>
      <c r="S50" s="136" t="str">
        <f t="shared" si="2"/>
        <v>Alto</v>
      </c>
      <c r="T50" s="45"/>
    </row>
    <row r="51" spans="1:20" s="48" customFormat="1" ht="32.1" customHeight="1" x14ac:dyDescent="0.2">
      <c r="A51" s="141" t="s">
        <v>671</v>
      </c>
      <c r="B51" s="137" t="s">
        <v>686</v>
      </c>
      <c r="C51" s="139" t="s">
        <v>687</v>
      </c>
      <c r="D51" s="133">
        <v>72</v>
      </c>
      <c r="E51" s="138"/>
      <c r="F51" s="138"/>
      <c r="G51" s="138"/>
      <c r="H51" s="293">
        <v>73.45</v>
      </c>
      <c r="I51" s="293"/>
      <c r="J51" s="293"/>
      <c r="K51" s="293"/>
      <c r="L51" s="293"/>
      <c r="M51" s="293">
        <v>73.45</v>
      </c>
      <c r="N51" s="293"/>
      <c r="O51" s="293"/>
      <c r="P51" s="293"/>
      <c r="Q51" s="134">
        <f t="shared" si="0"/>
        <v>73.45</v>
      </c>
      <c r="R51" s="135" t="str">
        <f t="shared" si="1"/>
        <v>NO</v>
      </c>
      <c r="S51" s="136" t="str">
        <f t="shared" si="2"/>
        <v>Alto</v>
      </c>
      <c r="T51" s="45"/>
    </row>
    <row r="52" spans="1:20" s="48" customFormat="1" ht="32.1" customHeight="1" x14ac:dyDescent="0.2">
      <c r="A52" s="141" t="s">
        <v>671</v>
      </c>
      <c r="B52" s="137" t="s">
        <v>688</v>
      </c>
      <c r="C52" s="139" t="s">
        <v>689</v>
      </c>
      <c r="D52" s="133">
        <v>85</v>
      </c>
      <c r="E52" s="138"/>
      <c r="F52" s="138"/>
      <c r="G52" s="138"/>
      <c r="H52" s="138"/>
      <c r="I52" s="140"/>
      <c r="J52" s="140">
        <v>97.9</v>
      </c>
      <c r="K52" s="138"/>
      <c r="L52" s="138"/>
      <c r="M52" s="138"/>
      <c r="N52" s="138"/>
      <c r="O52" s="138"/>
      <c r="P52" s="138"/>
      <c r="Q52" s="134">
        <f t="shared" si="0"/>
        <v>97.9</v>
      </c>
      <c r="R52" s="135" t="str">
        <f t="shared" si="1"/>
        <v>NO</v>
      </c>
      <c r="S52" s="136" t="str">
        <f t="shared" si="2"/>
        <v>Inviable Sanitariamente</v>
      </c>
      <c r="T52" s="45"/>
    </row>
    <row r="53" spans="1:20" s="48" customFormat="1" ht="32.1" customHeight="1" x14ac:dyDescent="0.2">
      <c r="A53" s="141" t="s">
        <v>671</v>
      </c>
      <c r="B53" s="137" t="s">
        <v>690</v>
      </c>
      <c r="C53" s="139" t="s">
        <v>691</v>
      </c>
      <c r="D53" s="133">
        <v>140</v>
      </c>
      <c r="E53" s="138"/>
      <c r="F53" s="138"/>
      <c r="G53" s="138"/>
      <c r="H53" s="138"/>
      <c r="I53" s="140">
        <v>76.900000000000006</v>
      </c>
      <c r="J53" s="140"/>
      <c r="K53" s="138"/>
      <c r="L53" s="138"/>
      <c r="M53" s="138"/>
      <c r="N53" s="138"/>
      <c r="O53" s="138"/>
      <c r="P53" s="138"/>
      <c r="Q53" s="134">
        <f t="shared" si="0"/>
        <v>76.900000000000006</v>
      </c>
      <c r="R53" s="135" t="str">
        <f t="shared" si="1"/>
        <v>NO</v>
      </c>
      <c r="S53" s="136" t="str">
        <f t="shared" si="2"/>
        <v>Alto</v>
      </c>
      <c r="T53" s="45"/>
    </row>
    <row r="54" spans="1:20" s="48" customFormat="1" ht="32.1" customHeight="1" x14ac:dyDescent="0.2">
      <c r="A54" s="141" t="s">
        <v>671</v>
      </c>
      <c r="B54" s="137" t="s">
        <v>692</v>
      </c>
      <c r="C54" s="139" t="s">
        <v>693</v>
      </c>
      <c r="D54" s="133">
        <v>30</v>
      </c>
      <c r="E54" s="138"/>
      <c r="F54" s="138"/>
      <c r="G54" s="138"/>
      <c r="H54" s="138"/>
      <c r="I54" s="140">
        <v>71.5</v>
      </c>
      <c r="J54" s="140"/>
      <c r="K54" s="138"/>
      <c r="L54" s="138"/>
      <c r="M54" s="138"/>
      <c r="N54" s="138"/>
      <c r="O54" s="138"/>
      <c r="P54" s="138"/>
      <c r="Q54" s="134">
        <f t="shared" si="0"/>
        <v>71.5</v>
      </c>
      <c r="R54" s="135" t="str">
        <f t="shared" si="1"/>
        <v>NO</v>
      </c>
      <c r="S54" s="136" t="str">
        <f t="shared" si="2"/>
        <v>Alto</v>
      </c>
      <c r="T54" s="45"/>
    </row>
    <row r="55" spans="1:20" s="48" customFormat="1" ht="32.1" customHeight="1" x14ac:dyDescent="0.2">
      <c r="A55" s="141" t="s">
        <v>694</v>
      </c>
      <c r="B55" s="137" t="s">
        <v>695</v>
      </c>
      <c r="C55" s="139" t="s">
        <v>696</v>
      </c>
      <c r="D55" s="133">
        <v>48</v>
      </c>
      <c r="E55" s="138"/>
      <c r="F55" s="138"/>
      <c r="G55" s="138"/>
      <c r="H55" s="138"/>
      <c r="I55" s="140"/>
      <c r="J55" s="140"/>
      <c r="K55" s="138"/>
      <c r="L55" s="138"/>
      <c r="M55" s="138"/>
      <c r="N55" s="138"/>
      <c r="O55" s="138">
        <v>94.3</v>
      </c>
      <c r="P55" s="138"/>
      <c r="Q55" s="134">
        <f t="shared" ref="Q55:Q101" si="3">AVERAGE(E55:P55)</f>
        <v>94.3</v>
      </c>
      <c r="R55" s="135" t="str">
        <f t="shared" si="1"/>
        <v>NO</v>
      </c>
      <c r="S55" s="136" t="str">
        <f t="shared" si="2"/>
        <v>Inviable Sanitariamente</v>
      </c>
      <c r="T55" s="45"/>
    </row>
    <row r="56" spans="1:20" s="48" customFormat="1" ht="32.1" customHeight="1" x14ac:dyDescent="0.2">
      <c r="A56" s="141" t="s">
        <v>694</v>
      </c>
      <c r="B56" s="137" t="s">
        <v>196</v>
      </c>
      <c r="C56" s="139" t="s">
        <v>697</v>
      </c>
      <c r="D56" s="133">
        <v>15</v>
      </c>
      <c r="E56" s="138"/>
      <c r="F56" s="138"/>
      <c r="G56" s="138"/>
      <c r="H56" s="138"/>
      <c r="I56" s="140"/>
      <c r="J56" s="140"/>
      <c r="K56" s="138"/>
      <c r="L56" s="138"/>
      <c r="M56" s="138"/>
      <c r="N56" s="138"/>
      <c r="O56" s="138">
        <v>94.3</v>
      </c>
      <c r="P56" s="138"/>
      <c r="Q56" s="134">
        <f t="shared" si="3"/>
        <v>94.3</v>
      </c>
      <c r="R56" s="135" t="str">
        <f t="shared" si="1"/>
        <v>NO</v>
      </c>
      <c r="S56" s="136" t="str">
        <f t="shared" si="2"/>
        <v>Inviable Sanitariamente</v>
      </c>
      <c r="T56" s="45"/>
    </row>
    <row r="57" spans="1:20" s="48" customFormat="1" ht="32.1" customHeight="1" x14ac:dyDescent="0.2">
      <c r="A57" s="141" t="s">
        <v>694</v>
      </c>
      <c r="B57" s="137" t="s">
        <v>698</v>
      </c>
      <c r="C57" s="139" t="s">
        <v>699</v>
      </c>
      <c r="D57" s="133">
        <v>65</v>
      </c>
      <c r="E57" s="138"/>
      <c r="F57" s="138"/>
      <c r="G57" s="138"/>
      <c r="H57" s="138"/>
      <c r="I57" s="140"/>
      <c r="J57" s="140"/>
      <c r="K57" s="138"/>
      <c r="L57" s="138">
        <v>100</v>
      </c>
      <c r="M57" s="138"/>
      <c r="N57" s="138"/>
      <c r="O57" s="138"/>
      <c r="P57" s="138"/>
      <c r="Q57" s="134">
        <f t="shared" si="3"/>
        <v>100</v>
      </c>
      <c r="R57" s="135" t="str">
        <f t="shared" si="1"/>
        <v>NO</v>
      </c>
      <c r="S57" s="136" t="str">
        <f t="shared" si="2"/>
        <v>Inviable Sanitariamente</v>
      </c>
      <c r="T57" s="45"/>
    </row>
    <row r="58" spans="1:20" s="48" customFormat="1" ht="32.1" customHeight="1" x14ac:dyDescent="0.2">
      <c r="A58" s="141" t="s">
        <v>694</v>
      </c>
      <c r="B58" s="137" t="s">
        <v>700</v>
      </c>
      <c r="C58" s="139" t="s">
        <v>701</v>
      </c>
      <c r="D58" s="133">
        <v>100</v>
      </c>
      <c r="E58" s="138"/>
      <c r="F58" s="138"/>
      <c r="G58" s="138"/>
      <c r="H58" s="138"/>
      <c r="I58" s="140"/>
      <c r="J58" s="140"/>
      <c r="K58" s="138"/>
      <c r="L58" s="138">
        <v>100</v>
      </c>
      <c r="M58" s="138"/>
      <c r="N58" s="138"/>
      <c r="O58" s="138"/>
      <c r="P58" s="138"/>
      <c r="Q58" s="134">
        <f t="shared" si="3"/>
        <v>100</v>
      </c>
      <c r="R58" s="135" t="str">
        <f t="shared" si="1"/>
        <v>NO</v>
      </c>
      <c r="S58" s="136" t="str">
        <f t="shared" si="2"/>
        <v>Inviable Sanitariamente</v>
      </c>
      <c r="T58" s="45"/>
    </row>
    <row r="59" spans="1:20" s="48" customFormat="1" ht="32.1" customHeight="1" x14ac:dyDescent="0.2">
      <c r="A59" s="141" t="s">
        <v>694</v>
      </c>
      <c r="B59" s="137" t="s">
        <v>702</v>
      </c>
      <c r="C59" s="139" t="s">
        <v>703</v>
      </c>
      <c r="D59" s="133">
        <v>13</v>
      </c>
      <c r="E59" s="138"/>
      <c r="F59" s="138"/>
      <c r="G59" s="138"/>
      <c r="H59" s="138"/>
      <c r="I59" s="140"/>
      <c r="J59" s="140"/>
      <c r="K59" s="138"/>
      <c r="L59" s="138"/>
      <c r="M59" s="138"/>
      <c r="N59" s="138"/>
      <c r="O59" s="138">
        <v>94.3</v>
      </c>
      <c r="P59" s="138"/>
      <c r="Q59" s="134">
        <f t="shared" si="3"/>
        <v>94.3</v>
      </c>
      <c r="R59" s="135" t="str">
        <f t="shared" si="1"/>
        <v>NO</v>
      </c>
      <c r="S59" s="136" t="str">
        <f t="shared" si="2"/>
        <v>Inviable Sanitariamente</v>
      </c>
      <c r="T59" s="45"/>
    </row>
    <row r="60" spans="1:20" s="48" customFormat="1" ht="32.1" customHeight="1" x14ac:dyDescent="0.2">
      <c r="A60" s="141" t="s">
        <v>694</v>
      </c>
      <c r="B60" s="137" t="s">
        <v>704</v>
      </c>
      <c r="C60" s="139" t="s">
        <v>705</v>
      </c>
      <c r="D60" s="133">
        <v>110</v>
      </c>
      <c r="E60" s="138"/>
      <c r="F60" s="138"/>
      <c r="G60" s="138"/>
      <c r="H60" s="138"/>
      <c r="I60" s="140"/>
      <c r="J60" s="140"/>
      <c r="K60" s="138"/>
      <c r="L60" s="138"/>
      <c r="M60" s="138"/>
      <c r="N60" s="138"/>
      <c r="O60" s="138">
        <v>94.3</v>
      </c>
      <c r="P60" s="138"/>
      <c r="Q60" s="134">
        <f t="shared" si="3"/>
        <v>94.3</v>
      </c>
      <c r="R60" s="135" t="str">
        <f t="shared" si="1"/>
        <v>NO</v>
      </c>
      <c r="S60" s="136" t="str">
        <f t="shared" si="2"/>
        <v>Inviable Sanitariamente</v>
      </c>
      <c r="T60" s="45"/>
    </row>
    <row r="61" spans="1:20" s="48" customFormat="1" ht="32.1" customHeight="1" x14ac:dyDescent="0.2">
      <c r="A61" s="141" t="s">
        <v>694</v>
      </c>
      <c r="B61" s="137" t="s">
        <v>706</v>
      </c>
      <c r="C61" s="139" t="s">
        <v>707</v>
      </c>
      <c r="D61" s="133">
        <v>25</v>
      </c>
      <c r="E61" s="138"/>
      <c r="F61" s="138"/>
      <c r="G61" s="138"/>
      <c r="H61" s="138"/>
      <c r="I61" s="140"/>
      <c r="J61" s="140"/>
      <c r="K61" s="138"/>
      <c r="L61" s="138">
        <v>100</v>
      </c>
      <c r="M61" s="138"/>
      <c r="N61" s="138"/>
      <c r="O61" s="138"/>
      <c r="P61" s="138"/>
      <c r="Q61" s="134">
        <f t="shared" si="3"/>
        <v>100</v>
      </c>
      <c r="R61" s="135" t="str">
        <f t="shared" si="1"/>
        <v>NO</v>
      </c>
      <c r="S61" s="136" t="str">
        <f t="shared" si="2"/>
        <v>Inviable Sanitariamente</v>
      </c>
      <c r="T61" s="45"/>
    </row>
    <row r="62" spans="1:20" s="48" customFormat="1" ht="32.1" customHeight="1" x14ac:dyDescent="0.2">
      <c r="A62" s="141" t="s">
        <v>694</v>
      </c>
      <c r="B62" s="137" t="s">
        <v>708</v>
      </c>
      <c r="C62" s="139" t="s">
        <v>709</v>
      </c>
      <c r="D62" s="133">
        <v>68</v>
      </c>
      <c r="E62" s="138"/>
      <c r="F62" s="138"/>
      <c r="G62" s="138"/>
      <c r="H62" s="138"/>
      <c r="I62" s="140"/>
      <c r="J62" s="140"/>
      <c r="K62" s="138"/>
      <c r="L62" s="138"/>
      <c r="M62" s="138"/>
      <c r="N62" s="138"/>
      <c r="O62" s="138">
        <v>94.3</v>
      </c>
      <c r="P62" s="138"/>
      <c r="Q62" s="134">
        <f t="shared" si="3"/>
        <v>94.3</v>
      </c>
      <c r="R62" s="135" t="str">
        <f t="shared" si="1"/>
        <v>NO</v>
      </c>
      <c r="S62" s="136" t="str">
        <f t="shared" si="2"/>
        <v>Inviable Sanitariamente</v>
      </c>
      <c r="T62" s="45"/>
    </row>
    <row r="63" spans="1:20" s="48" customFormat="1" ht="32.1" customHeight="1" x14ac:dyDescent="0.2">
      <c r="A63" s="141" t="s">
        <v>694</v>
      </c>
      <c r="B63" s="137" t="s">
        <v>710</v>
      </c>
      <c r="C63" s="139" t="s">
        <v>711</v>
      </c>
      <c r="D63" s="133">
        <v>34</v>
      </c>
      <c r="E63" s="138"/>
      <c r="F63" s="138"/>
      <c r="G63" s="138"/>
      <c r="H63" s="138"/>
      <c r="I63" s="140"/>
      <c r="J63" s="140"/>
      <c r="K63" s="138"/>
      <c r="L63" s="138"/>
      <c r="M63" s="138"/>
      <c r="N63" s="138"/>
      <c r="O63" s="138">
        <v>94.3</v>
      </c>
      <c r="P63" s="138"/>
      <c r="Q63" s="134">
        <f t="shared" si="3"/>
        <v>94.3</v>
      </c>
      <c r="R63" s="135" t="str">
        <f t="shared" si="1"/>
        <v>NO</v>
      </c>
      <c r="S63" s="136" t="str">
        <f t="shared" si="2"/>
        <v>Inviable Sanitariamente</v>
      </c>
      <c r="T63" s="45"/>
    </row>
    <row r="64" spans="1:20" s="48" customFormat="1" ht="32.1" customHeight="1" x14ac:dyDescent="0.2">
      <c r="A64" s="141" t="s">
        <v>694</v>
      </c>
      <c r="B64" s="137" t="s">
        <v>712</v>
      </c>
      <c r="C64" s="139" t="s">
        <v>713</v>
      </c>
      <c r="D64" s="133">
        <v>35</v>
      </c>
      <c r="E64" s="138"/>
      <c r="F64" s="138"/>
      <c r="G64" s="138"/>
      <c r="H64" s="138"/>
      <c r="I64" s="140"/>
      <c r="J64" s="140"/>
      <c r="K64" s="138"/>
      <c r="L64" s="138"/>
      <c r="M64" s="138"/>
      <c r="N64" s="138"/>
      <c r="O64" s="138">
        <v>94.3</v>
      </c>
      <c r="P64" s="138"/>
      <c r="Q64" s="134">
        <f t="shared" si="3"/>
        <v>94.3</v>
      </c>
      <c r="R64" s="135" t="str">
        <f t="shared" si="1"/>
        <v>NO</v>
      </c>
      <c r="S64" s="136" t="str">
        <f t="shared" si="2"/>
        <v>Inviable Sanitariamente</v>
      </c>
      <c r="T64" s="45"/>
    </row>
    <row r="65" spans="1:20" s="48" customFormat="1" ht="32.1" customHeight="1" x14ac:dyDescent="0.2">
      <c r="A65" s="141" t="s">
        <v>694</v>
      </c>
      <c r="B65" s="137" t="s">
        <v>714</v>
      </c>
      <c r="C65" s="139" t="s">
        <v>715</v>
      </c>
      <c r="D65" s="133">
        <v>30</v>
      </c>
      <c r="E65" s="138"/>
      <c r="F65" s="138"/>
      <c r="G65" s="138"/>
      <c r="H65" s="138"/>
      <c r="I65" s="140"/>
      <c r="J65" s="140"/>
      <c r="K65" s="138">
        <v>100</v>
      </c>
      <c r="L65" s="138"/>
      <c r="M65" s="138"/>
      <c r="N65" s="138"/>
      <c r="O65" s="138"/>
      <c r="P65" s="138"/>
      <c r="Q65" s="134">
        <f t="shared" si="3"/>
        <v>100</v>
      </c>
      <c r="R65" s="135" t="str">
        <f t="shared" si="1"/>
        <v>NO</v>
      </c>
      <c r="S65" s="136" t="str">
        <f t="shared" si="2"/>
        <v>Inviable Sanitariamente</v>
      </c>
      <c r="T65" s="45"/>
    </row>
    <row r="66" spans="1:20" s="48" customFormat="1" ht="32.1" customHeight="1" x14ac:dyDescent="0.2">
      <c r="A66" s="141" t="s">
        <v>694</v>
      </c>
      <c r="B66" s="137" t="s">
        <v>716</v>
      </c>
      <c r="C66" s="139" t="s">
        <v>717</v>
      </c>
      <c r="D66" s="133">
        <v>11</v>
      </c>
      <c r="E66" s="138"/>
      <c r="F66" s="138"/>
      <c r="G66" s="138"/>
      <c r="H66" s="138"/>
      <c r="I66" s="140"/>
      <c r="J66" s="140"/>
      <c r="K66" s="138"/>
      <c r="L66" s="138">
        <v>0</v>
      </c>
      <c r="M66" s="138"/>
      <c r="N66" s="138"/>
      <c r="O66" s="138"/>
      <c r="P66" s="138"/>
      <c r="Q66" s="134">
        <f t="shared" si="3"/>
        <v>0</v>
      </c>
      <c r="R66" s="135" t="str">
        <f t="shared" si="1"/>
        <v>SI</v>
      </c>
      <c r="S66" s="136" t="str">
        <f t="shared" si="2"/>
        <v>Sin Riesgo</v>
      </c>
      <c r="T66" s="45"/>
    </row>
    <row r="67" spans="1:20" s="48" customFormat="1" ht="32.1" customHeight="1" x14ac:dyDescent="0.2">
      <c r="A67" s="141" t="s">
        <v>694</v>
      </c>
      <c r="B67" s="137" t="s">
        <v>704</v>
      </c>
      <c r="C67" s="139" t="s">
        <v>718</v>
      </c>
      <c r="D67" s="133">
        <v>18</v>
      </c>
      <c r="E67" s="138"/>
      <c r="F67" s="138"/>
      <c r="G67" s="138"/>
      <c r="H67" s="138"/>
      <c r="I67" s="140"/>
      <c r="J67" s="140"/>
      <c r="K67" s="138"/>
      <c r="L67" s="138">
        <v>0</v>
      </c>
      <c r="M67" s="138"/>
      <c r="N67" s="138"/>
      <c r="O67" s="138"/>
      <c r="P67" s="138"/>
      <c r="Q67" s="134">
        <f t="shared" si="3"/>
        <v>0</v>
      </c>
      <c r="R67" s="135" t="str">
        <f t="shared" si="1"/>
        <v>SI</v>
      </c>
      <c r="S67" s="136" t="str">
        <f t="shared" si="2"/>
        <v>Sin Riesgo</v>
      </c>
      <c r="T67" s="45"/>
    </row>
    <row r="68" spans="1:20" s="48" customFormat="1" ht="32.1" customHeight="1" x14ac:dyDescent="0.2">
      <c r="A68" s="141" t="s">
        <v>694</v>
      </c>
      <c r="B68" s="137" t="s">
        <v>719</v>
      </c>
      <c r="C68" s="139" t="s">
        <v>720</v>
      </c>
      <c r="D68" s="133">
        <v>88</v>
      </c>
      <c r="E68" s="138"/>
      <c r="F68" s="138"/>
      <c r="G68" s="138"/>
      <c r="H68" s="138"/>
      <c r="I68" s="140"/>
      <c r="J68" s="140"/>
      <c r="K68" s="138"/>
      <c r="L68" s="138">
        <v>0</v>
      </c>
      <c r="M68" s="138"/>
      <c r="N68" s="138"/>
      <c r="O68" s="138"/>
      <c r="P68" s="138"/>
      <c r="Q68" s="134">
        <f t="shared" si="3"/>
        <v>0</v>
      </c>
      <c r="R68" s="135" t="str">
        <f t="shared" si="1"/>
        <v>SI</v>
      </c>
      <c r="S68" s="136" t="str">
        <f t="shared" si="2"/>
        <v>Sin Riesgo</v>
      </c>
      <c r="T68" s="45"/>
    </row>
    <row r="69" spans="1:20" s="48" customFormat="1" ht="32.1" customHeight="1" x14ac:dyDescent="0.2">
      <c r="A69" s="141" t="s">
        <v>721</v>
      </c>
      <c r="B69" s="137" t="s">
        <v>722</v>
      </c>
      <c r="C69" s="139" t="s">
        <v>723</v>
      </c>
      <c r="D69" s="133">
        <v>61</v>
      </c>
      <c r="E69" s="138"/>
      <c r="F69" s="138"/>
      <c r="G69" s="138"/>
      <c r="H69" s="138">
        <v>64</v>
      </c>
      <c r="I69" s="140"/>
      <c r="J69" s="140"/>
      <c r="K69" s="138"/>
      <c r="L69" s="138">
        <v>0</v>
      </c>
      <c r="M69" s="138"/>
      <c r="N69" s="138"/>
      <c r="O69" s="138"/>
      <c r="P69" s="138"/>
      <c r="Q69" s="134">
        <f t="shared" si="3"/>
        <v>32</v>
      </c>
      <c r="R69" s="135" t="str">
        <f t="shared" si="1"/>
        <v>NO</v>
      </c>
      <c r="S69" s="136" t="str">
        <f t="shared" si="2"/>
        <v>Medio</v>
      </c>
      <c r="T69" s="45"/>
    </row>
    <row r="70" spans="1:20" s="48" customFormat="1" ht="32.1" customHeight="1" x14ac:dyDescent="0.2">
      <c r="A70" s="141" t="s">
        <v>721</v>
      </c>
      <c r="B70" s="137" t="s">
        <v>724</v>
      </c>
      <c r="C70" s="139" t="s">
        <v>725</v>
      </c>
      <c r="D70" s="133">
        <v>57</v>
      </c>
      <c r="E70" s="138"/>
      <c r="F70" s="138"/>
      <c r="G70" s="138"/>
      <c r="H70" s="138">
        <v>90.4</v>
      </c>
      <c r="I70" s="140"/>
      <c r="J70" s="140"/>
      <c r="K70" s="138"/>
      <c r="L70" s="138">
        <v>88</v>
      </c>
      <c r="M70" s="138"/>
      <c r="N70" s="138"/>
      <c r="O70" s="138"/>
      <c r="P70" s="138"/>
      <c r="Q70" s="134">
        <f t="shared" si="3"/>
        <v>89.2</v>
      </c>
      <c r="R70" s="135" t="str">
        <f t="shared" si="1"/>
        <v>NO</v>
      </c>
      <c r="S70" s="136" t="str">
        <f t="shared" si="2"/>
        <v>Inviable Sanitariamente</v>
      </c>
      <c r="T70" s="45"/>
    </row>
    <row r="71" spans="1:20" s="48" customFormat="1" ht="32.1" customHeight="1" x14ac:dyDescent="0.2">
      <c r="A71" s="141" t="s">
        <v>721</v>
      </c>
      <c r="B71" s="137" t="s">
        <v>726</v>
      </c>
      <c r="C71" s="139" t="s">
        <v>727</v>
      </c>
      <c r="D71" s="133">
        <v>80</v>
      </c>
      <c r="E71" s="138"/>
      <c r="F71" s="138"/>
      <c r="G71" s="138"/>
      <c r="H71" s="138"/>
      <c r="I71" s="140"/>
      <c r="J71" s="140">
        <v>88</v>
      </c>
      <c r="K71" s="138"/>
      <c r="L71" s="138">
        <v>64</v>
      </c>
      <c r="M71" s="138"/>
      <c r="N71" s="138"/>
      <c r="O71" s="138"/>
      <c r="P71" s="138"/>
      <c r="Q71" s="134">
        <f t="shared" si="3"/>
        <v>76</v>
      </c>
      <c r="R71" s="135" t="str">
        <f t="shared" si="1"/>
        <v>NO</v>
      </c>
      <c r="S71" s="136" t="str">
        <f t="shared" si="2"/>
        <v>Alto</v>
      </c>
      <c r="T71" s="45"/>
    </row>
    <row r="72" spans="1:20" s="48" customFormat="1" ht="32.1" customHeight="1" x14ac:dyDescent="0.2">
      <c r="A72" s="141" t="s">
        <v>721</v>
      </c>
      <c r="B72" s="137" t="s">
        <v>728</v>
      </c>
      <c r="C72" s="139" t="s">
        <v>729</v>
      </c>
      <c r="D72" s="133">
        <v>30</v>
      </c>
      <c r="E72" s="138"/>
      <c r="F72" s="138"/>
      <c r="G72" s="138"/>
      <c r="H72" s="138"/>
      <c r="I72" s="140">
        <v>100</v>
      </c>
      <c r="J72" s="140"/>
      <c r="K72" s="138"/>
      <c r="L72" s="138">
        <v>66.400000000000006</v>
      </c>
      <c r="M72" s="138"/>
      <c r="N72" s="138"/>
      <c r="O72" s="138"/>
      <c r="P72" s="138"/>
      <c r="Q72" s="134">
        <f t="shared" si="3"/>
        <v>83.2</v>
      </c>
      <c r="R72" s="135" t="str">
        <f t="shared" si="1"/>
        <v>NO</v>
      </c>
      <c r="S72" s="136" t="str">
        <f t="shared" si="2"/>
        <v>Inviable Sanitariamente</v>
      </c>
      <c r="T72" s="45"/>
    </row>
    <row r="73" spans="1:20" s="48" customFormat="1" ht="32.1" customHeight="1" x14ac:dyDescent="0.2">
      <c r="A73" s="141" t="s">
        <v>730</v>
      </c>
      <c r="B73" s="137" t="s">
        <v>731</v>
      </c>
      <c r="C73" s="139" t="s">
        <v>732</v>
      </c>
      <c r="D73" s="133">
        <v>75</v>
      </c>
      <c r="E73" s="138"/>
      <c r="F73" s="138">
        <v>96.4</v>
      </c>
      <c r="G73" s="138"/>
      <c r="H73" s="138"/>
      <c r="I73" s="140"/>
      <c r="J73" s="140"/>
      <c r="K73" s="138"/>
      <c r="L73" s="138">
        <v>96.4</v>
      </c>
      <c r="M73" s="138"/>
      <c r="N73" s="138"/>
      <c r="O73" s="138"/>
      <c r="P73" s="138"/>
      <c r="Q73" s="134">
        <f t="shared" si="3"/>
        <v>96.4</v>
      </c>
      <c r="R73" s="135" t="str">
        <f t="shared" si="1"/>
        <v>NO</v>
      </c>
      <c r="S73" s="136" t="str">
        <f t="shared" si="2"/>
        <v>Inviable Sanitariamente</v>
      </c>
      <c r="T73" s="45"/>
    </row>
    <row r="74" spans="1:20" s="48" customFormat="1" ht="32.1" customHeight="1" x14ac:dyDescent="0.2">
      <c r="A74" s="141" t="s">
        <v>730</v>
      </c>
      <c r="B74" s="137" t="s">
        <v>733</v>
      </c>
      <c r="C74" s="139" t="s">
        <v>734</v>
      </c>
      <c r="D74" s="133">
        <v>273</v>
      </c>
      <c r="E74" s="138">
        <v>70.8</v>
      </c>
      <c r="F74" s="138"/>
      <c r="G74" s="138"/>
      <c r="H74" s="138"/>
      <c r="I74" s="140"/>
      <c r="J74" s="140"/>
      <c r="K74" s="138"/>
      <c r="L74" s="138">
        <v>94.3</v>
      </c>
      <c r="M74" s="138"/>
      <c r="N74" s="138"/>
      <c r="O74" s="138"/>
      <c r="P74" s="138"/>
      <c r="Q74" s="134">
        <f t="shared" si="3"/>
        <v>82.55</v>
      </c>
      <c r="R74" s="135" t="str">
        <f t="shared" si="1"/>
        <v>NO</v>
      </c>
      <c r="S74" s="136" t="str">
        <f t="shared" si="2"/>
        <v>Inviable Sanitariamente</v>
      </c>
      <c r="T74" s="45"/>
    </row>
    <row r="75" spans="1:20" s="48" customFormat="1" ht="32.1" customHeight="1" x14ac:dyDescent="0.2">
      <c r="A75" s="141" t="s">
        <v>730</v>
      </c>
      <c r="B75" s="137" t="s">
        <v>735</v>
      </c>
      <c r="C75" s="139" t="s">
        <v>736</v>
      </c>
      <c r="D75" s="133">
        <v>132</v>
      </c>
      <c r="E75" s="138"/>
      <c r="F75" s="138">
        <v>70.8</v>
      </c>
      <c r="G75" s="138"/>
      <c r="H75" s="138"/>
      <c r="I75" s="140"/>
      <c r="J75" s="140"/>
      <c r="K75" s="138"/>
      <c r="L75" s="138">
        <v>36.1</v>
      </c>
      <c r="M75" s="138"/>
      <c r="N75" s="138"/>
      <c r="O75" s="138"/>
      <c r="P75" s="138"/>
      <c r="Q75" s="134">
        <f t="shared" si="3"/>
        <v>53.45</v>
      </c>
      <c r="R75" s="135" t="str">
        <f t="shared" si="1"/>
        <v>NO</v>
      </c>
      <c r="S75" s="136" t="str">
        <f t="shared" ref="S75:S105" si="4">IF(Q75&lt;=5,"Sin Riesgo",IF(Q75 &lt;=14,"Bajo",IF(Q75&lt;=35,"Medio",IF(Q75&lt;=80,"Alto","Inviable Sanitariamente"))))</f>
        <v>Alto</v>
      </c>
      <c r="T75" s="45"/>
    </row>
    <row r="76" spans="1:20" s="48" customFormat="1" ht="32.1" customHeight="1" x14ac:dyDescent="0.2">
      <c r="A76" s="141" t="s">
        <v>730</v>
      </c>
      <c r="B76" s="137" t="s">
        <v>737</v>
      </c>
      <c r="C76" s="139" t="s">
        <v>738</v>
      </c>
      <c r="D76" s="133">
        <v>114</v>
      </c>
      <c r="E76" s="138">
        <v>97.4</v>
      </c>
      <c r="F76" s="138"/>
      <c r="G76" s="138"/>
      <c r="H76" s="138"/>
      <c r="I76" s="140"/>
      <c r="J76" s="140"/>
      <c r="K76" s="138"/>
      <c r="L76" s="138">
        <v>94.3</v>
      </c>
      <c r="M76" s="138"/>
      <c r="N76" s="138"/>
      <c r="O76" s="138"/>
      <c r="P76" s="138"/>
      <c r="Q76" s="134">
        <f t="shared" si="3"/>
        <v>95.85</v>
      </c>
      <c r="R76" s="135" t="str">
        <f t="shared" ref="R76:R105" si="5">IF(Q76&lt;5,"SI","NO")</f>
        <v>NO</v>
      </c>
      <c r="S76" s="136" t="str">
        <f t="shared" si="4"/>
        <v>Inviable Sanitariamente</v>
      </c>
      <c r="T76" s="45"/>
    </row>
    <row r="77" spans="1:20" s="48" customFormat="1" ht="32.1" customHeight="1" x14ac:dyDescent="0.2">
      <c r="A77" s="141" t="s">
        <v>730</v>
      </c>
      <c r="B77" s="137" t="s">
        <v>739</v>
      </c>
      <c r="C77" s="139" t="s">
        <v>740</v>
      </c>
      <c r="D77" s="133">
        <v>161</v>
      </c>
      <c r="E77" s="138"/>
      <c r="F77" s="138"/>
      <c r="G77" s="138">
        <v>96.4</v>
      </c>
      <c r="H77" s="138"/>
      <c r="I77" s="140"/>
      <c r="J77" s="140"/>
      <c r="K77" s="138"/>
      <c r="L77" s="138">
        <v>94.3</v>
      </c>
      <c r="M77" s="138"/>
      <c r="N77" s="138"/>
      <c r="O77" s="138"/>
      <c r="P77" s="138"/>
      <c r="Q77" s="134">
        <f t="shared" si="3"/>
        <v>95.35</v>
      </c>
      <c r="R77" s="135" t="str">
        <f t="shared" si="5"/>
        <v>NO</v>
      </c>
      <c r="S77" s="136" t="str">
        <f t="shared" si="4"/>
        <v>Inviable Sanitariamente</v>
      </c>
      <c r="T77" s="45"/>
    </row>
    <row r="78" spans="1:20" s="48" customFormat="1" ht="32.1" customHeight="1" x14ac:dyDescent="0.2">
      <c r="A78" s="141" t="s">
        <v>741</v>
      </c>
      <c r="B78" s="137" t="s">
        <v>742</v>
      </c>
      <c r="C78" s="139" t="s">
        <v>743</v>
      </c>
      <c r="D78" s="133">
        <v>111</v>
      </c>
      <c r="E78" s="138"/>
      <c r="F78" s="138"/>
      <c r="G78" s="138"/>
      <c r="H78" s="138"/>
      <c r="I78" s="140"/>
      <c r="J78" s="140">
        <v>20</v>
      </c>
      <c r="K78" s="138"/>
      <c r="L78" s="138"/>
      <c r="M78" s="138">
        <v>0</v>
      </c>
      <c r="N78" s="138"/>
      <c r="O78" s="138"/>
      <c r="P78" s="138"/>
      <c r="Q78" s="134">
        <f t="shared" si="3"/>
        <v>10</v>
      </c>
      <c r="R78" s="135" t="str">
        <f t="shared" si="5"/>
        <v>NO</v>
      </c>
      <c r="S78" s="136" t="str">
        <f t="shared" si="4"/>
        <v>Bajo</v>
      </c>
      <c r="T78" s="45"/>
    </row>
    <row r="79" spans="1:20" s="48" customFormat="1" ht="32.1" customHeight="1" x14ac:dyDescent="0.2">
      <c r="A79" s="141" t="s">
        <v>741</v>
      </c>
      <c r="B79" s="137" t="s">
        <v>744</v>
      </c>
      <c r="C79" s="139" t="s">
        <v>745</v>
      </c>
      <c r="D79" s="133">
        <v>78</v>
      </c>
      <c r="E79" s="138"/>
      <c r="F79" s="138"/>
      <c r="G79" s="138"/>
      <c r="H79" s="138"/>
      <c r="I79" s="140"/>
      <c r="J79" s="140">
        <v>20</v>
      </c>
      <c r="K79" s="138"/>
      <c r="L79" s="138"/>
      <c r="M79" s="138">
        <v>1.8</v>
      </c>
      <c r="N79" s="138"/>
      <c r="O79" s="138"/>
      <c r="P79" s="138"/>
      <c r="Q79" s="134">
        <f t="shared" si="3"/>
        <v>10.9</v>
      </c>
      <c r="R79" s="135" t="str">
        <f t="shared" si="5"/>
        <v>NO</v>
      </c>
      <c r="S79" s="136" t="str">
        <f t="shared" si="4"/>
        <v>Bajo</v>
      </c>
      <c r="T79" s="45"/>
    </row>
    <row r="80" spans="1:20" s="48" customFormat="1" ht="32.1" customHeight="1" x14ac:dyDescent="0.2">
      <c r="A80" s="141" t="s">
        <v>741</v>
      </c>
      <c r="B80" s="137" t="s">
        <v>746</v>
      </c>
      <c r="C80" s="139" t="s">
        <v>747</v>
      </c>
      <c r="D80" s="133">
        <v>164</v>
      </c>
      <c r="E80" s="138"/>
      <c r="F80" s="138"/>
      <c r="G80" s="138"/>
      <c r="H80" s="138"/>
      <c r="I80" s="140"/>
      <c r="J80" s="140">
        <v>63.3</v>
      </c>
      <c r="K80" s="138"/>
      <c r="L80" s="138"/>
      <c r="M80" s="138">
        <v>63.3</v>
      </c>
      <c r="N80" s="138"/>
      <c r="O80" s="138"/>
      <c r="P80" s="138"/>
      <c r="Q80" s="134">
        <f t="shared" si="3"/>
        <v>63.3</v>
      </c>
      <c r="R80" s="135" t="str">
        <f t="shared" si="5"/>
        <v>NO</v>
      </c>
      <c r="S80" s="136" t="str">
        <f t="shared" si="4"/>
        <v>Alto</v>
      </c>
      <c r="T80" s="45"/>
    </row>
    <row r="81" spans="1:20" s="48" customFormat="1" ht="32.1" customHeight="1" x14ac:dyDescent="0.2">
      <c r="A81" s="141" t="s">
        <v>741</v>
      </c>
      <c r="B81" s="137" t="s">
        <v>748</v>
      </c>
      <c r="C81" s="139" t="s">
        <v>749</v>
      </c>
      <c r="D81" s="133">
        <v>106</v>
      </c>
      <c r="E81" s="138"/>
      <c r="F81" s="138"/>
      <c r="G81" s="138"/>
      <c r="H81" s="138"/>
      <c r="I81" s="140"/>
      <c r="J81" s="140">
        <v>13</v>
      </c>
      <c r="K81" s="138"/>
      <c r="L81" s="138"/>
      <c r="M81" s="138">
        <v>8.3000000000000007</v>
      </c>
      <c r="N81" s="138"/>
      <c r="O81" s="138"/>
      <c r="P81" s="138"/>
      <c r="Q81" s="134">
        <f t="shared" si="3"/>
        <v>10.65</v>
      </c>
      <c r="R81" s="135" t="str">
        <f t="shared" si="5"/>
        <v>NO</v>
      </c>
      <c r="S81" s="136" t="str">
        <f t="shared" si="4"/>
        <v>Bajo</v>
      </c>
      <c r="T81" s="45"/>
    </row>
    <row r="82" spans="1:20" s="48" customFormat="1" ht="32.1" customHeight="1" x14ac:dyDescent="0.2">
      <c r="A82" s="141" t="s">
        <v>741</v>
      </c>
      <c r="B82" s="137" t="s">
        <v>750</v>
      </c>
      <c r="C82" s="139" t="s">
        <v>751</v>
      </c>
      <c r="D82" s="133">
        <v>87</v>
      </c>
      <c r="E82" s="138"/>
      <c r="F82" s="138"/>
      <c r="G82" s="138"/>
      <c r="H82" s="138"/>
      <c r="I82" s="140"/>
      <c r="J82" s="140">
        <v>14.1</v>
      </c>
      <c r="K82" s="138"/>
      <c r="L82" s="138"/>
      <c r="M82" s="138">
        <v>3.6</v>
      </c>
      <c r="N82" s="138"/>
      <c r="O82" s="138"/>
      <c r="P82" s="138"/>
      <c r="Q82" s="134">
        <f t="shared" si="3"/>
        <v>8.85</v>
      </c>
      <c r="R82" s="135" t="str">
        <f t="shared" si="5"/>
        <v>NO</v>
      </c>
      <c r="S82" s="136" t="str">
        <f t="shared" si="4"/>
        <v>Bajo</v>
      </c>
      <c r="T82" s="45"/>
    </row>
    <row r="83" spans="1:20" s="48" customFormat="1" ht="32.1" customHeight="1" x14ac:dyDescent="0.2">
      <c r="A83" s="141" t="s">
        <v>741</v>
      </c>
      <c r="B83" s="137" t="s">
        <v>752</v>
      </c>
      <c r="C83" s="139" t="s">
        <v>753</v>
      </c>
      <c r="D83" s="133">
        <v>187</v>
      </c>
      <c r="E83" s="138"/>
      <c r="F83" s="138"/>
      <c r="G83" s="138"/>
      <c r="H83" s="138"/>
      <c r="I83" s="140"/>
      <c r="J83" s="140"/>
      <c r="K83" s="138">
        <v>14.1</v>
      </c>
      <c r="L83" s="138"/>
      <c r="M83" s="138">
        <v>0</v>
      </c>
      <c r="N83" s="138"/>
      <c r="O83" s="138"/>
      <c r="P83" s="138"/>
      <c r="Q83" s="134">
        <f t="shared" si="3"/>
        <v>7.05</v>
      </c>
      <c r="R83" s="135" t="str">
        <f t="shared" si="5"/>
        <v>NO</v>
      </c>
      <c r="S83" s="136" t="str">
        <f t="shared" si="4"/>
        <v>Bajo</v>
      </c>
      <c r="T83" s="45"/>
    </row>
    <row r="84" spans="1:20" s="48" customFormat="1" ht="32.1" customHeight="1" x14ac:dyDescent="0.2">
      <c r="A84" s="141" t="s">
        <v>741</v>
      </c>
      <c r="B84" s="137" t="s">
        <v>754</v>
      </c>
      <c r="C84" s="139" t="s">
        <v>755</v>
      </c>
      <c r="D84" s="133">
        <v>180</v>
      </c>
      <c r="E84" s="138"/>
      <c r="F84" s="138"/>
      <c r="G84" s="138"/>
      <c r="H84" s="138">
        <v>20.100000000000001</v>
      </c>
      <c r="I84" s="140"/>
      <c r="J84" s="140"/>
      <c r="K84" s="138"/>
      <c r="L84" s="138">
        <v>36.1</v>
      </c>
      <c r="M84" s="138"/>
      <c r="N84" s="138"/>
      <c r="O84" s="138"/>
      <c r="P84" s="138"/>
      <c r="Q84" s="134">
        <f t="shared" si="3"/>
        <v>28.1</v>
      </c>
      <c r="R84" s="135" t="str">
        <f t="shared" si="5"/>
        <v>NO</v>
      </c>
      <c r="S84" s="136" t="str">
        <f t="shared" si="4"/>
        <v>Medio</v>
      </c>
      <c r="T84" s="45"/>
    </row>
    <row r="85" spans="1:20" s="48" customFormat="1" ht="32.1" customHeight="1" x14ac:dyDescent="0.2">
      <c r="A85" s="141" t="s">
        <v>741</v>
      </c>
      <c r="B85" s="137" t="s">
        <v>756</v>
      </c>
      <c r="C85" s="139" t="s">
        <v>757</v>
      </c>
      <c r="D85" s="133">
        <v>110</v>
      </c>
      <c r="E85" s="138"/>
      <c r="F85" s="138"/>
      <c r="G85" s="138"/>
      <c r="H85" s="138"/>
      <c r="I85" s="140">
        <v>40</v>
      </c>
      <c r="J85" s="140"/>
      <c r="K85" s="138"/>
      <c r="L85" s="138">
        <v>45.3</v>
      </c>
      <c r="M85" s="138"/>
      <c r="N85" s="138"/>
      <c r="O85" s="138"/>
      <c r="P85" s="138"/>
      <c r="Q85" s="134">
        <f t="shared" si="3"/>
        <v>42.65</v>
      </c>
      <c r="R85" s="135" t="str">
        <f t="shared" si="5"/>
        <v>NO</v>
      </c>
      <c r="S85" s="136" t="str">
        <f t="shared" si="4"/>
        <v>Alto</v>
      </c>
      <c r="T85" s="45"/>
    </row>
    <row r="86" spans="1:20" s="48" customFormat="1" ht="32.1" customHeight="1" x14ac:dyDescent="0.2">
      <c r="A86" s="141" t="s">
        <v>741</v>
      </c>
      <c r="B86" s="137" t="s">
        <v>758</v>
      </c>
      <c r="C86" s="139" t="s">
        <v>759</v>
      </c>
      <c r="D86" s="133">
        <v>120</v>
      </c>
      <c r="E86" s="138"/>
      <c r="F86" s="138"/>
      <c r="G86" s="138"/>
      <c r="H86" s="138"/>
      <c r="I86" s="140">
        <v>20</v>
      </c>
      <c r="J86" s="140"/>
      <c r="K86" s="138"/>
      <c r="L86" s="138">
        <v>36.1</v>
      </c>
      <c r="M86" s="138"/>
      <c r="N86" s="138"/>
      <c r="O86" s="138"/>
      <c r="P86" s="138"/>
      <c r="Q86" s="134">
        <f t="shared" si="3"/>
        <v>28.05</v>
      </c>
      <c r="R86" s="135" t="str">
        <f t="shared" si="5"/>
        <v>NO</v>
      </c>
      <c r="S86" s="136" t="str">
        <f t="shared" si="4"/>
        <v>Medio</v>
      </c>
      <c r="T86" s="45"/>
    </row>
    <row r="87" spans="1:20" s="48" customFormat="1" ht="32.1" customHeight="1" x14ac:dyDescent="0.2">
      <c r="A87" s="141" t="s">
        <v>741</v>
      </c>
      <c r="B87" s="137" t="s">
        <v>760</v>
      </c>
      <c r="C87" s="139" t="s">
        <v>761</v>
      </c>
      <c r="D87" s="133">
        <v>112</v>
      </c>
      <c r="E87" s="138"/>
      <c r="F87" s="138"/>
      <c r="G87" s="138"/>
      <c r="H87" s="138"/>
      <c r="I87" s="140">
        <v>20</v>
      </c>
      <c r="J87" s="140"/>
      <c r="K87" s="138"/>
      <c r="L87" s="138">
        <v>36.1</v>
      </c>
      <c r="M87" s="138"/>
      <c r="N87" s="138"/>
      <c r="O87" s="138"/>
      <c r="P87" s="138"/>
      <c r="Q87" s="134">
        <f t="shared" si="3"/>
        <v>28.05</v>
      </c>
      <c r="R87" s="135" t="str">
        <f t="shared" si="5"/>
        <v>NO</v>
      </c>
      <c r="S87" s="136" t="str">
        <f t="shared" si="4"/>
        <v>Medio</v>
      </c>
      <c r="T87" s="45"/>
    </row>
    <row r="88" spans="1:20" s="48" customFormat="1" ht="32.1" customHeight="1" x14ac:dyDescent="0.2">
      <c r="A88" s="141" t="s">
        <v>741</v>
      </c>
      <c r="B88" s="137" t="s">
        <v>762</v>
      </c>
      <c r="C88" s="139" t="s">
        <v>763</v>
      </c>
      <c r="D88" s="133">
        <v>181</v>
      </c>
      <c r="E88" s="138"/>
      <c r="F88" s="138"/>
      <c r="G88" s="138"/>
      <c r="H88" s="138"/>
      <c r="I88" s="140"/>
      <c r="J88" s="140">
        <v>0</v>
      </c>
      <c r="K88" s="138"/>
      <c r="L88" s="138"/>
      <c r="M88" s="138">
        <v>0</v>
      </c>
      <c r="N88" s="138"/>
      <c r="O88" s="138"/>
      <c r="P88" s="138"/>
      <c r="Q88" s="134">
        <f t="shared" si="3"/>
        <v>0</v>
      </c>
      <c r="R88" s="135" t="str">
        <f t="shared" si="5"/>
        <v>SI</v>
      </c>
      <c r="S88" s="136" t="str">
        <f t="shared" si="4"/>
        <v>Sin Riesgo</v>
      </c>
      <c r="T88" s="45"/>
    </row>
    <row r="89" spans="1:20" s="48" customFormat="1" ht="32.1" customHeight="1" x14ac:dyDescent="0.2">
      <c r="A89" s="141" t="s">
        <v>764</v>
      </c>
      <c r="B89" s="137" t="s">
        <v>765</v>
      </c>
      <c r="C89" s="139" t="s">
        <v>766</v>
      </c>
      <c r="D89" s="133">
        <v>30</v>
      </c>
      <c r="E89" s="138"/>
      <c r="F89" s="138"/>
      <c r="G89" s="138"/>
      <c r="H89" s="138"/>
      <c r="I89" s="140"/>
      <c r="J89" s="140">
        <v>96.4</v>
      </c>
      <c r="K89" s="138"/>
      <c r="L89" s="138"/>
      <c r="M89" s="138"/>
      <c r="N89" s="138">
        <v>96.4</v>
      </c>
      <c r="O89" s="138"/>
      <c r="P89" s="138"/>
      <c r="Q89" s="134">
        <f t="shared" si="3"/>
        <v>96.4</v>
      </c>
      <c r="R89" s="135" t="str">
        <f t="shared" si="5"/>
        <v>NO</v>
      </c>
      <c r="S89" s="136" t="str">
        <f t="shared" si="4"/>
        <v>Inviable Sanitariamente</v>
      </c>
      <c r="T89" s="45"/>
    </row>
    <row r="90" spans="1:20" s="48" customFormat="1" ht="32.1" customHeight="1" x14ac:dyDescent="0.2">
      <c r="A90" s="141" t="s">
        <v>764</v>
      </c>
      <c r="B90" s="137" t="s">
        <v>767</v>
      </c>
      <c r="C90" s="139" t="s">
        <v>768</v>
      </c>
      <c r="D90" s="133">
        <v>320</v>
      </c>
      <c r="E90" s="138"/>
      <c r="F90" s="138"/>
      <c r="G90" s="138"/>
      <c r="H90" s="138"/>
      <c r="I90" s="140"/>
      <c r="J90" s="140">
        <v>96.4</v>
      </c>
      <c r="K90" s="138"/>
      <c r="L90" s="138"/>
      <c r="M90" s="138"/>
      <c r="N90" s="138"/>
      <c r="O90" s="138"/>
      <c r="P90" s="138"/>
      <c r="Q90" s="134">
        <f t="shared" si="3"/>
        <v>96.4</v>
      </c>
      <c r="R90" s="135" t="str">
        <f t="shared" si="5"/>
        <v>NO</v>
      </c>
      <c r="S90" s="136" t="str">
        <f t="shared" si="4"/>
        <v>Inviable Sanitariamente</v>
      </c>
      <c r="T90" s="45"/>
    </row>
    <row r="91" spans="1:20" s="48" customFormat="1" ht="32.1" customHeight="1" x14ac:dyDescent="0.2">
      <c r="A91" s="141" t="s">
        <v>764</v>
      </c>
      <c r="B91" s="137" t="s">
        <v>769</v>
      </c>
      <c r="C91" s="139" t="s">
        <v>770</v>
      </c>
      <c r="D91" s="133">
        <v>59</v>
      </c>
      <c r="E91" s="138"/>
      <c r="F91" s="138"/>
      <c r="G91" s="138"/>
      <c r="H91" s="138"/>
      <c r="I91" s="140">
        <v>96.4</v>
      </c>
      <c r="J91" s="140"/>
      <c r="K91" s="138"/>
      <c r="L91" s="138">
        <v>96.4</v>
      </c>
      <c r="M91" s="138"/>
      <c r="N91" s="138"/>
      <c r="O91" s="138"/>
      <c r="P91" s="138"/>
      <c r="Q91" s="134">
        <f t="shared" si="3"/>
        <v>96.4</v>
      </c>
      <c r="R91" s="135" t="str">
        <f t="shared" si="5"/>
        <v>NO</v>
      </c>
      <c r="S91" s="136" t="str">
        <f t="shared" si="4"/>
        <v>Inviable Sanitariamente</v>
      </c>
      <c r="T91" s="45"/>
    </row>
    <row r="92" spans="1:20" s="48" customFormat="1" ht="32.1" customHeight="1" x14ac:dyDescent="0.2">
      <c r="A92" s="141" t="s">
        <v>764</v>
      </c>
      <c r="B92" s="137" t="s">
        <v>771</v>
      </c>
      <c r="C92" s="139" t="s">
        <v>772</v>
      </c>
      <c r="D92" s="133">
        <v>13</v>
      </c>
      <c r="E92" s="138"/>
      <c r="F92" s="138"/>
      <c r="G92" s="138"/>
      <c r="H92" s="138"/>
      <c r="I92" s="140"/>
      <c r="J92" s="140"/>
      <c r="K92" s="138">
        <v>96.4</v>
      </c>
      <c r="L92" s="138"/>
      <c r="M92" s="138"/>
      <c r="N92" s="138"/>
      <c r="O92" s="138"/>
      <c r="P92" s="138"/>
      <c r="Q92" s="134">
        <f t="shared" si="3"/>
        <v>96.4</v>
      </c>
      <c r="R92" s="135" t="str">
        <f t="shared" si="5"/>
        <v>NO</v>
      </c>
      <c r="S92" s="136" t="str">
        <f t="shared" si="4"/>
        <v>Inviable Sanitariamente</v>
      </c>
      <c r="T92" s="45"/>
    </row>
    <row r="93" spans="1:20" s="48" customFormat="1" ht="32.1" customHeight="1" x14ac:dyDescent="0.2">
      <c r="A93" s="141" t="s">
        <v>764</v>
      </c>
      <c r="B93" s="137" t="s">
        <v>773</v>
      </c>
      <c r="C93" s="139" t="s">
        <v>774</v>
      </c>
      <c r="D93" s="133">
        <v>110</v>
      </c>
      <c r="E93" s="138"/>
      <c r="F93" s="138"/>
      <c r="G93" s="138">
        <v>36.1</v>
      </c>
      <c r="H93" s="138"/>
      <c r="I93" s="140"/>
      <c r="J93" s="140"/>
      <c r="K93" s="138">
        <v>96.4</v>
      </c>
      <c r="L93" s="138"/>
      <c r="M93" s="138"/>
      <c r="N93" s="138">
        <v>96.4</v>
      </c>
      <c r="O93" s="138"/>
      <c r="P93" s="138"/>
      <c r="Q93" s="134">
        <f t="shared" si="3"/>
        <v>76.3</v>
      </c>
      <c r="R93" s="135" t="str">
        <f t="shared" si="5"/>
        <v>NO</v>
      </c>
      <c r="S93" s="136" t="str">
        <f t="shared" si="4"/>
        <v>Alto</v>
      </c>
      <c r="T93" s="45"/>
    </row>
    <row r="94" spans="1:20" s="48" customFormat="1" ht="32.1" customHeight="1" x14ac:dyDescent="0.2">
      <c r="A94" s="141" t="s">
        <v>764</v>
      </c>
      <c r="B94" s="137" t="s">
        <v>775</v>
      </c>
      <c r="C94" s="139" t="s">
        <v>776</v>
      </c>
      <c r="D94" s="133">
        <v>24</v>
      </c>
      <c r="E94" s="138"/>
      <c r="F94" s="138"/>
      <c r="G94" s="138"/>
      <c r="H94" s="138"/>
      <c r="I94" s="140"/>
      <c r="J94" s="140">
        <v>36.1</v>
      </c>
      <c r="K94" s="138"/>
      <c r="L94" s="138"/>
      <c r="M94" s="138"/>
      <c r="N94" s="138"/>
      <c r="O94" s="138"/>
      <c r="P94" s="138">
        <v>96.4</v>
      </c>
      <c r="Q94" s="134">
        <f t="shared" si="3"/>
        <v>66.25</v>
      </c>
      <c r="R94" s="135" t="str">
        <f t="shared" si="5"/>
        <v>NO</v>
      </c>
      <c r="S94" s="136" t="str">
        <f t="shared" si="4"/>
        <v>Alto</v>
      </c>
      <c r="T94" s="45"/>
    </row>
    <row r="95" spans="1:20" s="48" customFormat="1" ht="32.1" customHeight="1" x14ac:dyDescent="0.2">
      <c r="A95" s="141" t="s">
        <v>764</v>
      </c>
      <c r="B95" s="137" t="s">
        <v>579</v>
      </c>
      <c r="C95" s="139" t="s">
        <v>777</v>
      </c>
      <c r="D95" s="133">
        <v>47</v>
      </c>
      <c r="E95" s="138"/>
      <c r="F95" s="138"/>
      <c r="G95" s="138"/>
      <c r="H95" s="138"/>
      <c r="I95" s="140">
        <v>96.4</v>
      </c>
      <c r="J95" s="140"/>
      <c r="K95" s="138"/>
      <c r="L95" s="138"/>
      <c r="M95" s="138"/>
      <c r="N95" s="138"/>
      <c r="O95" s="138"/>
      <c r="P95" s="138">
        <v>96.4</v>
      </c>
      <c r="Q95" s="134">
        <f t="shared" si="3"/>
        <v>96.4</v>
      </c>
      <c r="R95" s="135" t="str">
        <f t="shared" si="5"/>
        <v>NO</v>
      </c>
      <c r="S95" s="136" t="str">
        <f t="shared" si="4"/>
        <v>Inviable Sanitariamente</v>
      </c>
      <c r="T95" s="45"/>
    </row>
    <row r="96" spans="1:20" s="48" customFormat="1" ht="32.1" customHeight="1" x14ac:dyDescent="0.2">
      <c r="A96" s="141" t="s">
        <v>764</v>
      </c>
      <c r="B96" s="137" t="s">
        <v>579</v>
      </c>
      <c r="C96" s="139" t="s">
        <v>778</v>
      </c>
      <c r="D96" s="133">
        <v>38</v>
      </c>
      <c r="E96" s="138"/>
      <c r="F96" s="138"/>
      <c r="G96" s="138"/>
      <c r="H96" s="138"/>
      <c r="I96" s="140">
        <v>96.4</v>
      </c>
      <c r="J96" s="140"/>
      <c r="K96" s="138"/>
      <c r="L96" s="138"/>
      <c r="M96" s="138"/>
      <c r="N96" s="138"/>
      <c r="O96" s="138"/>
      <c r="P96" s="138">
        <v>96.4</v>
      </c>
      <c r="Q96" s="134">
        <f t="shared" si="3"/>
        <v>96.4</v>
      </c>
      <c r="R96" s="135" t="str">
        <f t="shared" si="5"/>
        <v>NO</v>
      </c>
      <c r="S96" s="136" t="str">
        <f t="shared" si="4"/>
        <v>Inviable Sanitariamente</v>
      </c>
      <c r="T96" s="45"/>
    </row>
    <row r="97" spans="1:20" s="48" customFormat="1" ht="32.1" customHeight="1" x14ac:dyDescent="0.2">
      <c r="A97" s="141" t="s">
        <v>764</v>
      </c>
      <c r="B97" s="137" t="s">
        <v>779</v>
      </c>
      <c r="C97" s="139" t="s">
        <v>780</v>
      </c>
      <c r="D97" s="133">
        <v>12</v>
      </c>
      <c r="E97" s="138"/>
      <c r="F97" s="138"/>
      <c r="G97" s="138">
        <v>96.4</v>
      </c>
      <c r="H97" s="138"/>
      <c r="I97" s="140">
        <v>96.4</v>
      </c>
      <c r="J97" s="140"/>
      <c r="K97" s="138"/>
      <c r="L97" s="138"/>
      <c r="M97" s="138"/>
      <c r="N97" s="138"/>
      <c r="O97" s="138"/>
      <c r="P97" s="138">
        <v>96.4</v>
      </c>
      <c r="Q97" s="134">
        <f t="shared" si="3"/>
        <v>96.40000000000002</v>
      </c>
      <c r="R97" s="135" t="str">
        <f t="shared" si="5"/>
        <v>NO</v>
      </c>
      <c r="S97" s="136" t="str">
        <f t="shared" si="4"/>
        <v>Inviable Sanitariamente</v>
      </c>
      <c r="T97" s="45"/>
    </row>
    <row r="98" spans="1:20" s="48" customFormat="1" ht="32.1" customHeight="1" x14ac:dyDescent="0.2">
      <c r="A98" s="141" t="s">
        <v>764</v>
      </c>
      <c r="B98" s="137" t="s">
        <v>781</v>
      </c>
      <c r="C98" s="139" t="s">
        <v>782</v>
      </c>
      <c r="D98" s="133">
        <v>24</v>
      </c>
      <c r="E98" s="138"/>
      <c r="F98" s="138"/>
      <c r="G98" s="138"/>
      <c r="H98" s="138"/>
      <c r="I98" s="140">
        <v>96.4</v>
      </c>
      <c r="J98" s="140"/>
      <c r="K98" s="138"/>
      <c r="L98" s="138"/>
      <c r="M98" s="138"/>
      <c r="N98" s="138"/>
      <c r="O98" s="138"/>
      <c r="P98" s="138">
        <v>96.4</v>
      </c>
      <c r="Q98" s="134">
        <f t="shared" si="3"/>
        <v>96.4</v>
      </c>
      <c r="R98" s="135" t="str">
        <f t="shared" si="5"/>
        <v>NO</v>
      </c>
      <c r="S98" s="136" t="str">
        <f t="shared" si="4"/>
        <v>Inviable Sanitariamente</v>
      </c>
      <c r="T98" s="45"/>
    </row>
    <row r="99" spans="1:20" s="48" customFormat="1" ht="32.1" customHeight="1" x14ac:dyDescent="0.2">
      <c r="A99" s="141" t="s">
        <v>764</v>
      </c>
      <c r="B99" s="137" t="s">
        <v>196</v>
      </c>
      <c r="C99" s="139" t="s">
        <v>783</v>
      </c>
      <c r="D99" s="133">
        <v>33</v>
      </c>
      <c r="E99" s="138"/>
      <c r="F99" s="138">
        <v>96.4</v>
      </c>
      <c r="G99" s="138"/>
      <c r="H99" s="138"/>
      <c r="I99" s="140"/>
      <c r="J99" s="140"/>
      <c r="K99" s="138">
        <v>96.4</v>
      </c>
      <c r="L99" s="138"/>
      <c r="M99" s="138"/>
      <c r="N99" s="138"/>
      <c r="O99" s="138"/>
      <c r="P99" s="138"/>
      <c r="Q99" s="134">
        <f t="shared" si="3"/>
        <v>96.4</v>
      </c>
      <c r="R99" s="135" t="str">
        <f t="shared" si="5"/>
        <v>NO</v>
      </c>
      <c r="S99" s="136" t="str">
        <f t="shared" si="4"/>
        <v>Inviable Sanitariamente</v>
      </c>
      <c r="T99" s="45"/>
    </row>
    <row r="100" spans="1:20" s="48" customFormat="1" ht="32.1" customHeight="1" x14ac:dyDescent="0.2">
      <c r="A100" s="141" t="s">
        <v>764</v>
      </c>
      <c r="B100" s="137" t="s">
        <v>784</v>
      </c>
      <c r="C100" s="139" t="s">
        <v>785</v>
      </c>
      <c r="D100" s="133">
        <v>35</v>
      </c>
      <c r="E100" s="138">
        <v>96.4</v>
      </c>
      <c r="F100" s="138"/>
      <c r="G100" s="138"/>
      <c r="H100" s="138"/>
      <c r="I100" s="140"/>
      <c r="J100" s="140"/>
      <c r="K100" s="138"/>
      <c r="L100" s="138"/>
      <c r="M100" s="138"/>
      <c r="N100" s="138">
        <v>96.4</v>
      </c>
      <c r="O100" s="138"/>
      <c r="P100" s="138"/>
      <c r="Q100" s="134">
        <f t="shared" si="3"/>
        <v>96.4</v>
      </c>
      <c r="R100" s="135" t="str">
        <f t="shared" si="5"/>
        <v>NO</v>
      </c>
      <c r="S100" s="136" t="str">
        <f t="shared" si="4"/>
        <v>Inviable Sanitariamente</v>
      </c>
      <c r="T100" s="45"/>
    </row>
    <row r="101" spans="1:20" s="48" customFormat="1" ht="32.1" customHeight="1" x14ac:dyDescent="0.2">
      <c r="A101" s="141" t="s">
        <v>764</v>
      </c>
      <c r="B101" s="137" t="s">
        <v>786</v>
      </c>
      <c r="C101" s="139" t="s">
        <v>787</v>
      </c>
      <c r="D101" s="133">
        <v>100</v>
      </c>
      <c r="E101" s="138"/>
      <c r="F101" s="138"/>
      <c r="G101" s="138">
        <v>96.4</v>
      </c>
      <c r="H101" s="138"/>
      <c r="I101" s="140"/>
      <c r="J101" s="140"/>
      <c r="K101" s="138"/>
      <c r="L101" s="138"/>
      <c r="M101" s="138"/>
      <c r="N101" s="138"/>
      <c r="O101" s="138">
        <v>96.4</v>
      </c>
      <c r="P101" s="138"/>
      <c r="Q101" s="134">
        <f t="shared" si="3"/>
        <v>96.4</v>
      </c>
      <c r="R101" s="135" t="str">
        <f t="shared" si="5"/>
        <v>NO</v>
      </c>
      <c r="S101" s="136" t="str">
        <f t="shared" si="4"/>
        <v>Inviable Sanitariamente</v>
      </c>
      <c r="T101" s="45"/>
    </row>
    <row r="102" spans="1:20" s="48" customFormat="1" ht="32.1" customHeight="1" x14ac:dyDescent="0.2">
      <c r="A102" s="141" t="s">
        <v>764</v>
      </c>
      <c r="B102" s="137" t="s">
        <v>788</v>
      </c>
      <c r="C102" s="139" t="s">
        <v>789</v>
      </c>
      <c r="D102" s="133">
        <v>23</v>
      </c>
      <c r="E102" s="138"/>
      <c r="F102" s="138"/>
      <c r="G102" s="138"/>
      <c r="H102" s="138"/>
      <c r="I102" s="140"/>
      <c r="J102" s="140">
        <v>96.4</v>
      </c>
      <c r="K102" s="138"/>
      <c r="L102" s="138"/>
      <c r="M102" s="138"/>
      <c r="N102" s="138"/>
      <c r="O102" s="138"/>
      <c r="P102" s="138">
        <v>96.4</v>
      </c>
      <c r="Q102" s="134">
        <f t="shared" ref="Q102:Q105" si="6">AVERAGE(E102:P102)</f>
        <v>96.4</v>
      </c>
      <c r="R102" s="135" t="str">
        <f t="shared" si="5"/>
        <v>NO</v>
      </c>
      <c r="S102" s="136" t="str">
        <f t="shared" si="4"/>
        <v>Inviable Sanitariamente</v>
      </c>
      <c r="T102" s="45"/>
    </row>
    <row r="103" spans="1:20" s="48" customFormat="1" ht="32.1" customHeight="1" x14ac:dyDescent="0.2">
      <c r="A103" s="141" t="s">
        <v>764</v>
      </c>
      <c r="B103" s="137" t="s">
        <v>790</v>
      </c>
      <c r="C103" s="139" t="s">
        <v>791</v>
      </c>
      <c r="D103" s="133">
        <v>33</v>
      </c>
      <c r="E103" s="138"/>
      <c r="F103" s="138"/>
      <c r="G103" s="138"/>
      <c r="H103" s="138"/>
      <c r="I103" s="140">
        <v>96.4</v>
      </c>
      <c r="J103" s="140"/>
      <c r="K103" s="138"/>
      <c r="L103" s="138"/>
      <c r="M103" s="138"/>
      <c r="N103" s="138"/>
      <c r="O103" s="138"/>
      <c r="P103" s="138">
        <v>96.4</v>
      </c>
      <c r="Q103" s="134">
        <f t="shared" si="6"/>
        <v>96.4</v>
      </c>
      <c r="R103" s="135" t="str">
        <f t="shared" si="5"/>
        <v>NO</v>
      </c>
      <c r="S103" s="136" t="str">
        <f t="shared" si="4"/>
        <v>Inviable Sanitariamente</v>
      </c>
      <c r="T103" s="45"/>
    </row>
    <row r="104" spans="1:20" s="48" customFormat="1" ht="32.1" customHeight="1" x14ac:dyDescent="0.2">
      <c r="A104" s="141" t="s">
        <v>764</v>
      </c>
      <c r="B104" s="137" t="s">
        <v>792</v>
      </c>
      <c r="C104" s="139" t="s">
        <v>793</v>
      </c>
      <c r="D104" s="133">
        <v>35</v>
      </c>
      <c r="E104" s="138"/>
      <c r="F104" s="138"/>
      <c r="G104" s="138"/>
      <c r="H104" s="138"/>
      <c r="I104" s="140"/>
      <c r="J104" s="140"/>
      <c r="K104" s="138">
        <v>96.4</v>
      </c>
      <c r="L104" s="138"/>
      <c r="M104" s="138"/>
      <c r="N104" s="138"/>
      <c r="O104" s="138"/>
      <c r="P104" s="138">
        <v>96.4</v>
      </c>
      <c r="Q104" s="134">
        <f t="shared" si="6"/>
        <v>96.4</v>
      </c>
      <c r="R104" s="135" t="str">
        <f t="shared" si="5"/>
        <v>NO</v>
      </c>
      <c r="S104" s="136" t="str">
        <f t="shared" si="4"/>
        <v>Inviable Sanitariamente</v>
      </c>
      <c r="T104" s="45"/>
    </row>
    <row r="105" spans="1:20" s="48" customFormat="1" ht="32.1" customHeight="1" x14ac:dyDescent="0.2">
      <c r="A105" s="141" t="s">
        <v>764</v>
      </c>
      <c r="B105" s="137" t="s">
        <v>794</v>
      </c>
      <c r="C105" s="139" t="s">
        <v>795</v>
      </c>
      <c r="D105" s="133">
        <v>22</v>
      </c>
      <c r="E105" s="138">
        <v>96.4</v>
      </c>
      <c r="F105" s="138"/>
      <c r="G105" s="138"/>
      <c r="H105" s="138"/>
      <c r="I105" s="140"/>
      <c r="J105" s="140"/>
      <c r="K105" s="138"/>
      <c r="L105" s="138"/>
      <c r="M105" s="138"/>
      <c r="N105" s="138"/>
      <c r="O105" s="138"/>
      <c r="P105" s="138"/>
      <c r="Q105" s="134">
        <f t="shared" si="6"/>
        <v>96.4</v>
      </c>
      <c r="R105" s="135" t="str">
        <f t="shared" si="5"/>
        <v>NO</v>
      </c>
      <c r="S105" s="136" t="str">
        <f t="shared" si="4"/>
        <v>Inviable Sanitariamente</v>
      </c>
      <c r="T105" s="45"/>
    </row>
    <row r="106" spans="1:20" s="48" customFormat="1" ht="32.1" customHeight="1" x14ac:dyDescent="0.2">
      <c r="A106" s="141" t="s">
        <v>796</v>
      </c>
      <c r="B106" s="137" t="s">
        <v>797</v>
      </c>
      <c r="C106" s="139" t="s">
        <v>798</v>
      </c>
      <c r="D106" s="133">
        <v>17</v>
      </c>
      <c r="E106" s="138">
        <v>0</v>
      </c>
      <c r="F106" s="138"/>
      <c r="G106" s="138"/>
      <c r="H106" s="138">
        <v>0</v>
      </c>
      <c r="I106" s="140"/>
      <c r="J106" s="140"/>
      <c r="K106" s="138"/>
      <c r="L106" s="138"/>
      <c r="M106" s="138"/>
      <c r="N106" s="138"/>
      <c r="O106" s="138"/>
      <c r="P106" s="138"/>
      <c r="Q106" s="134">
        <f t="shared" ref="Q106:Q159" si="7">AVERAGE(E106:P106)</f>
        <v>0</v>
      </c>
      <c r="R106" s="135" t="str">
        <f t="shared" ref="R106:R129" si="8">IF(Q106&lt;5,"SI","NO")</f>
        <v>SI</v>
      </c>
      <c r="S106" s="136" t="str">
        <f t="shared" ref="S106:S128" si="9">IF(Q106&lt;=5,"Sin Riesgo",IF(Q106 &lt;=14,"Bajo",IF(Q106&lt;=35,"Medio",IF(Q106&lt;=80,"Alto","Inviable Sanitariamente"))))</f>
        <v>Sin Riesgo</v>
      </c>
      <c r="T106" s="45"/>
    </row>
    <row r="107" spans="1:20" s="48" customFormat="1" ht="32.1" customHeight="1" x14ac:dyDescent="0.2">
      <c r="A107" s="297" t="s">
        <v>796</v>
      </c>
      <c r="B107" s="139" t="s">
        <v>799</v>
      </c>
      <c r="C107" s="139" t="s">
        <v>4357</v>
      </c>
      <c r="D107" s="295">
        <v>11</v>
      </c>
      <c r="E107" s="138"/>
      <c r="F107" s="138"/>
      <c r="G107" s="138"/>
      <c r="H107" s="138"/>
      <c r="I107" s="140"/>
      <c r="J107" s="140"/>
      <c r="K107" s="138"/>
      <c r="L107" s="138">
        <v>0</v>
      </c>
      <c r="M107" s="138"/>
      <c r="N107" s="138"/>
      <c r="O107" s="138"/>
      <c r="P107" s="138"/>
      <c r="Q107" s="134">
        <f t="shared" si="7"/>
        <v>0</v>
      </c>
      <c r="R107" s="135" t="str">
        <f t="shared" si="8"/>
        <v>SI</v>
      </c>
      <c r="S107" s="136" t="str">
        <f t="shared" si="9"/>
        <v>Sin Riesgo</v>
      </c>
      <c r="T107" s="45"/>
    </row>
    <row r="108" spans="1:20" s="48" customFormat="1" ht="32.1" customHeight="1" x14ac:dyDescent="0.2">
      <c r="A108" s="141" t="s">
        <v>796</v>
      </c>
      <c r="B108" s="137" t="s">
        <v>800</v>
      </c>
      <c r="C108" s="139" t="s">
        <v>801</v>
      </c>
      <c r="D108" s="133">
        <v>27</v>
      </c>
      <c r="E108" s="138">
        <v>0</v>
      </c>
      <c r="F108" s="138">
        <v>0</v>
      </c>
      <c r="G108" s="138">
        <v>0</v>
      </c>
      <c r="H108" s="138">
        <v>0</v>
      </c>
      <c r="I108" s="140">
        <v>0</v>
      </c>
      <c r="J108" s="140"/>
      <c r="K108" s="138"/>
      <c r="L108" s="138"/>
      <c r="M108" s="138"/>
      <c r="N108" s="138"/>
      <c r="O108" s="138"/>
      <c r="P108" s="138"/>
      <c r="Q108" s="134">
        <f t="shared" si="7"/>
        <v>0</v>
      </c>
      <c r="R108" s="135" t="str">
        <f t="shared" si="8"/>
        <v>SI</v>
      </c>
      <c r="S108" s="136" t="str">
        <f t="shared" si="9"/>
        <v>Sin Riesgo</v>
      </c>
      <c r="T108" s="45"/>
    </row>
    <row r="109" spans="1:20" s="48" customFormat="1" ht="32.1" customHeight="1" x14ac:dyDescent="0.2">
      <c r="A109" s="297" t="s">
        <v>796</v>
      </c>
      <c r="B109" s="139" t="s">
        <v>802</v>
      </c>
      <c r="C109" s="139" t="s">
        <v>803</v>
      </c>
      <c r="D109" s="295">
        <v>29</v>
      </c>
      <c r="E109" s="138"/>
      <c r="F109" s="138"/>
      <c r="G109" s="138"/>
      <c r="H109" s="138"/>
      <c r="I109" s="140"/>
      <c r="J109" s="140"/>
      <c r="K109" s="138"/>
      <c r="L109" s="138">
        <v>70.8</v>
      </c>
      <c r="M109" s="138"/>
      <c r="N109" s="138"/>
      <c r="O109" s="138"/>
      <c r="P109" s="138"/>
      <c r="Q109" s="134">
        <f t="shared" si="7"/>
        <v>70.8</v>
      </c>
      <c r="R109" s="135" t="str">
        <f t="shared" si="8"/>
        <v>NO</v>
      </c>
      <c r="S109" s="136" t="str">
        <f t="shared" si="9"/>
        <v>Alto</v>
      </c>
      <c r="T109" s="45"/>
    </row>
    <row r="110" spans="1:20" s="48" customFormat="1" ht="32.1" customHeight="1" x14ac:dyDescent="0.2">
      <c r="A110" s="141" t="s">
        <v>796</v>
      </c>
      <c r="B110" s="137" t="s">
        <v>804</v>
      </c>
      <c r="C110" s="139" t="s">
        <v>805</v>
      </c>
      <c r="D110" s="133">
        <v>57</v>
      </c>
      <c r="E110" s="138"/>
      <c r="F110" s="138"/>
      <c r="G110" s="138"/>
      <c r="H110" s="138"/>
      <c r="I110" s="140"/>
      <c r="J110" s="140">
        <v>97.3</v>
      </c>
      <c r="K110" s="138"/>
      <c r="L110" s="138"/>
      <c r="M110" s="138"/>
      <c r="N110" s="138"/>
      <c r="O110" s="138"/>
      <c r="P110" s="138"/>
      <c r="Q110" s="134">
        <f t="shared" si="7"/>
        <v>97.3</v>
      </c>
      <c r="R110" s="135" t="str">
        <f t="shared" si="8"/>
        <v>NO</v>
      </c>
      <c r="S110" s="136" t="str">
        <f t="shared" si="9"/>
        <v>Inviable Sanitariamente</v>
      </c>
      <c r="T110" s="45"/>
    </row>
    <row r="111" spans="1:20" s="48" customFormat="1" ht="32.1" customHeight="1" x14ac:dyDescent="0.2">
      <c r="A111" s="141" t="s">
        <v>796</v>
      </c>
      <c r="B111" s="137" t="s">
        <v>806</v>
      </c>
      <c r="C111" s="139" t="s">
        <v>807</v>
      </c>
      <c r="D111" s="133">
        <v>147</v>
      </c>
      <c r="E111" s="138"/>
      <c r="F111" s="138">
        <v>97.3</v>
      </c>
      <c r="G111" s="138"/>
      <c r="H111" s="138">
        <v>97.3</v>
      </c>
      <c r="I111" s="140"/>
      <c r="J111" s="140"/>
      <c r="K111" s="138"/>
      <c r="L111" s="138"/>
      <c r="M111" s="138"/>
      <c r="N111" s="138"/>
      <c r="O111" s="138"/>
      <c r="P111" s="138"/>
      <c r="Q111" s="134">
        <f t="shared" si="7"/>
        <v>97.3</v>
      </c>
      <c r="R111" s="135" t="str">
        <f t="shared" si="8"/>
        <v>NO</v>
      </c>
      <c r="S111" s="136" t="str">
        <f t="shared" si="9"/>
        <v>Inviable Sanitariamente</v>
      </c>
      <c r="T111" s="45"/>
    </row>
    <row r="112" spans="1:20" s="48" customFormat="1" ht="32.1" customHeight="1" x14ac:dyDescent="0.2">
      <c r="A112" s="141" t="s">
        <v>796</v>
      </c>
      <c r="B112" s="137" t="s">
        <v>808</v>
      </c>
      <c r="C112" s="139" t="s">
        <v>809</v>
      </c>
      <c r="D112" s="133">
        <v>60</v>
      </c>
      <c r="E112" s="138"/>
      <c r="F112" s="138"/>
      <c r="G112" s="138">
        <v>97.3</v>
      </c>
      <c r="H112" s="138"/>
      <c r="I112" s="140"/>
      <c r="J112" s="140"/>
      <c r="K112" s="138"/>
      <c r="L112" s="138"/>
      <c r="M112" s="138"/>
      <c r="N112" s="138"/>
      <c r="O112" s="138"/>
      <c r="P112" s="138"/>
      <c r="Q112" s="134">
        <f t="shared" si="7"/>
        <v>97.3</v>
      </c>
      <c r="R112" s="135" t="str">
        <f t="shared" si="8"/>
        <v>NO</v>
      </c>
      <c r="S112" s="136" t="str">
        <f t="shared" si="9"/>
        <v>Inviable Sanitariamente</v>
      </c>
      <c r="T112" s="45"/>
    </row>
    <row r="113" spans="1:20" s="48" customFormat="1" ht="32.1" customHeight="1" x14ac:dyDescent="0.2">
      <c r="A113" s="141" t="s">
        <v>796</v>
      </c>
      <c r="B113" s="137" t="s">
        <v>810</v>
      </c>
      <c r="C113" s="139" t="s">
        <v>811</v>
      </c>
      <c r="D113" s="133">
        <v>51</v>
      </c>
      <c r="E113" s="138"/>
      <c r="F113" s="138"/>
      <c r="G113" s="138"/>
      <c r="H113" s="138"/>
      <c r="I113" s="140"/>
      <c r="J113" s="140"/>
      <c r="K113" s="138"/>
      <c r="L113" s="138">
        <v>26.6</v>
      </c>
      <c r="M113" s="138"/>
      <c r="N113" s="138"/>
      <c r="O113" s="138"/>
      <c r="P113" s="138"/>
      <c r="Q113" s="134">
        <f t="shared" si="7"/>
        <v>26.6</v>
      </c>
      <c r="R113" s="135"/>
      <c r="S113" s="136" t="str">
        <f t="shared" si="9"/>
        <v>Medio</v>
      </c>
      <c r="T113" s="45"/>
    </row>
    <row r="114" spans="1:20" s="48" customFormat="1" ht="32.1" customHeight="1" x14ac:dyDescent="0.2">
      <c r="A114" s="141" t="s">
        <v>796</v>
      </c>
      <c r="B114" s="137" t="s">
        <v>812</v>
      </c>
      <c r="C114" s="139" t="s">
        <v>813</v>
      </c>
      <c r="D114" s="133">
        <v>17</v>
      </c>
      <c r="E114" s="138"/>
      <c r="F114" s="138"/>
      <c r="G114" s="138"/>
      <c r="H114" s="138"/>
      <c r="I114" s="140"/>
      <c r="J114" s="140"/>
      <c r="K114" s="138">
        <v>70.8</v>
      </c>
      <c r="L114" s="138"/>
      <c r="M114" s="138"/>
      <c r="N114" s="138"/>
      <c r="O114" s="138"/>
      <c r="P114" s="138"/>
      <c r="Q114" s="134">
        <f t="shared" si="7"/>
        <v>70.8</v>
      </c>
      <c r="R114" s="135"/>
      <c r="S114" s="136" t="str">
        <f t="shared" si="9"/>
        <v>Alto</v>
      </c>
      <c r="T114" s="45"/>
    </row>
    <row r="115" spans="1:20" s="48" customFormat="1" ht="32.1" customHeight="1" x14ac:dyDescent="0.2">
      <c r="A115" s="141" t="s">
        <v>796</v>
      </c>
      <c r="B115" s="137" t="s">
        <v>814</v>
      </c>
      <c r="C115" s="139" t="s">
        <v>815</v>
      </c>
      <c r="D115" s="133">
        <v>15</v>
      </c>
      <c r="E115" s="138"/>
      <c r="F115" s="138"/>
      <c r="G115" s="138"/>
      <c r="H115" s="138"/>
      <c r="I115" s="140"/>
      <c r="J115" s="140"/>
      <c r="K115" s="138">
        <v>97.4</v>
      </c>
      <c r="L115" s="138"/>
      <c r="M115" s="138"/>
      <c r="N115" s="138"/>
      <c r="O115" s="138"/>
      <c r="P115" s="138"/>
      <c r="Q115" s="134">
        <f t="shared" si="7"/>
        <v>97.4</v>
      </c>
      <c r="R115" s="135"/>
      <c r="S115" s="136" t="str">
        <f t="shared" si="9"/>
        <v>Inviable Sanitariamente</v>
      </c>
      <c r="T115" s="45"/>
    </row>
    <row r="116" spans="1:20" s="48" customFormat="1" ht="32.1" customHeight="1" x14ac:dyDescent="0.2">
      <c r="A116" s="141" t="s">
        <v>796</v>
      </c>
      <c r="B116" s="137" t="s">
        <v>816</v>
      </c>
      <c r="C116" s="139" t="s">
        <v>817</v>
      </c>
      <c r="D116" s="133">
        <v>37</v>
      </c>
      <c r="E116" s="138"/>
      <c r="F116" s="138"/>
      <c r="G116" s="138">
        <v>97.3</v>
      </c>
      <c r="H116" s="138">
        <v>97.3</v>
      </c>
      <c r="I116" s="140"/>
      <c r="J116" s="140"/>
      <c r="K116" s="138"/>
      <c r="L116" s="138"/>
      <c r="M116" s="138"/>
      <c r="N116" s="138"/>
      <c r="O116" s="138"/>
      <c r="P116" s="138"/>
      <c r="Q116" s="134">
        <f t="shared" si="7"/>
        <v>97.3</v>
      </c>
      <c r="R116" s="135" t="str">
        <f t="shared" si="8"/>
        <v>NO</v>
      </c>
      <c r="S116" s="136" t="str">
        <f t="shared" si="9"/>
        <v>Inviable Sanitariamente</v>
      </c>
      <c r="T116" s="45"/>
    </row>
    <row r="117" spans="1:20" s="48" customFormat="1" ht="32.1" customHeight="1" x14ac:dyDescent="0.2">
      <c r="A117" s="141" t="s">
        <v>796</v>
      </c>
      <c r="B117" s="137" t="s">
        <v>818</v>
      </c>
      <c r="C117" s="139" t="s">
        <v>819</v>
      </c>
      <c r="D117" s="133">
        <v>15</v>
      </c>
      <c r="E117" s="138"/>
      <c r="F117" s="138">
        <v>97.3</v>
      </c>
      <c r="G117" s="138"/>
      <c r="H117" s="138"/>
      <c r="I117" s="140"/>
      <c r="J117" s="140"/>
      <c r="K117" s="138"/>
      <c r="L117" s="138"/>
      <c r="M117" s="138"/>
      <c r="N117" s="138"/>
      <c r="O117" s="138"/>
      <c r="P117" s="138"/>
      <c r="Q117" s="134">
        <f t="shared" si="7"/>
        <v>97.3</v>
      </c>
      <c r="R117" s="135" t="str">
        <f t="shared" si="8"/>
        <v>NO</v>
      </c>
      <c r="S117" s="136" t="str">
        <f t="shared" si="9"/>
        <v>Inviable Sanitariamente</v>
      </c>
      <c r="T117" s="45"/>
    </row>
    <row r="118" spans="1:20" s="48" customFormat="1" ht="32.1" customHeight="1" x14ac:dyDescent="0.2">
      <c r="A118" s="141" t="s">
        <v>796</v>
      </c>
      <c r="B118" s="137" t="s">
        <v>820</v>
      </c>
      <c r="C118" s="139" t="s">
        <v>821</v>
      </c>
      <c r="D118" s="133">
        <v>15</v>
      </c>
      <c r="E118" s="138"/>
      <c r="F118" s="138"/>
      <c r="G118" s="138">
        <v>0</v>
      </c>
      <c r="H118" s="138"/>
      <c r="I118" s="140">
        <v>0</v>
      </c>
      <c r="J118" s="140"/>
      <c r="K118" s="138"/>
      <c r="L118" s="138"/>
      <c r="M118" s="138"/>
      <c r="N118" s="138"/>
      <c r="O118" s="138"/>
      <c r="P118" s="138"/>
      <c r="Q118" s="134">
        <f t="shared" si="7"/>
        <v>0</v>
      </c>
      <c r="R118" s="135" t="str">
        <f t="shared" si="8"/>
        <v>SI</v>
      </c>
      <c r="S118" s="136" t="str">
        <f t="shared" si="9"/>
        <v>Sin Riesgo</v>
      </c>
      <c r="T118" s="45"/>
    </row>
    <row r="119" spans="1:20" s="48" customFormat="1" ht="32.1" customHeight="1" x14ac:dyDescent="0.2">
      <c r="A119" s="141" t="s">
        <v>796</v>
      </c>
      <c r="B119" s="137" t="s">
        <v>822</v>
      </c>
      <c r="C119" s="139" t="s">
        <v>823</v>
      </c>
      <c r="D119" s="133">
        <v>22</v>
      </c>
      <c r="E119" s="138"/>
      <c r="F119" s="138"/>
      <c r="G119" s="138">
        <v>97.3</v>
      </c>
      <c r="H119" s="138"/>
      <c r="I119" s="140"/>
      <c r="J119" s="140"/>
      <c r="K119" s="138"/>
      <c r="L119" s="138"/>
      <c r="M119" s="138"/>
      <c r="N119" s="138"/>
      <c r="O119" s="138"/>
      <c r="P119" s="138"/>
      <c r="Q119" s="134">
        <f t="shared" si="7"/>
        <v>97.3</v>
      </c>
      <c r="R119" s="135" t="str">
        <f t="shared" si="8"/>
        <v>NO</v>
      </c>
      <c r="S119" s="136" t="str">
        <f t="shared" si="9"/>
        <v>Inviable Sanitariamente</v>
      </c>
      <c r="T119" s="45"/>
    </row>
    <row r="120" spans="1:20" s="48" customFormat="1" ht="32.1" customHeight="1" x14ac:dyDescent="0.2">
      <c r="A120" s="141" t="s">
        <v>796</v>
      </c>
      <c r="B120" s="137" t="s">
        <v>824</v>
      </c>
      <c r="C120" s="139" t="s">
        <v>825</v>
      </c>
      <c r="D120" s="133">
        <v>45</v>
      </c>
      <c r="E120" s="138"/>
      <c r="F120" s="138"/>
      <c r="G120" s="138">
        <v>97.3</v>
      </c>
      <c r="H120" s="138"/>
      <c r="I120" s="140"/>
      <c r="J120" s="140"/>
      <c r="K120" s="138"/>
      <c r="L120" s="138"/>
      <c r="M120" s="138"/>
      <c r="N120" s="138"/>
      <c r="O120" s="138"/>
      <c r="P120" s="138"/>
      <c r="Q120" s="134">
        <f t="shared" si="7"/>
        <v>97.3</v>
      </c>
      <c r="R120" s="135" t="str">
        <f t="shared" si="8"/>
        <v>NO</v>
      </c>
      <c r="S120" s="136" t="str">
        <f t="shared" si="9"/>
        <v>Inviable Sanitariamente</v>
      </c>
      <c r="T120" s="45"/>
    </row>
    <row r="121" spans="1:20" s="48" customFormat="1" ht="32.1" customHeight="1" x14ac:dyDescent="0.2">
      <c r="A121" s="141" t="s">
        <v>826</v>
      </c>
      <c r="B121" s="137" t="s">
        <v>827</v>
      </c>
      <c r="C121" s="139" t="s">
        <v>828</v>
      </c>
      <c r="D121" s="133">
        <v>168</v>
      </c>
      <c r="E121" s="138"/>
      <c r="F121" s="138"/>
      <c r="G121" s="138"/>
      <c r="H121" s="138"/>
      <c r="I121" s="140"/>
      <c r="J121" s="140">
        <v>96.4</v>
      </c>
      <c r="K121" s="138"/>
      <c r="L121" s="138"/>
      <c r="M121" s="138"/>
      <c r="N121" s="138"/>
      <c r="O121" s="138"/>
      <c r="P121" s="138"/>
      <c r="Q121" s="134">
        <f t="shared" si="7"/>
        <v>96.4</v>
      </c>
      <c r="R121" s="135" t="str">
        <f t="shared" si="8"/>
        <v>NO</v>
      </c>
      <c r="S121" s="136" t="str">
        <f t="shared" si="9"/>
        <v>Inviable Sanitariamente</v>
      </c>
      <c r="T121" s="45"/>
    </row>
    <row r="122" spans="1:20" s="48" customFormat="1" ht="32.1" customHeight="1" x14ac:dyDescent="0.2">
      <c r="A122" s="141" t="s">
        <v>826</v>
      </c>
      <c r="B122" s="137" t="s">
        <v>829</v>
      </c>
      <c r="C122" s="139" t="s">
        <v>830</v>
      </c>
      <c r="D122" s="133">
        <v>60</v>
      </c>
      <c r="E122" s="138"/>
      <c r="F122" s="138"/>
      <c r="G122" s="138"/>
      <c r="H122" s="138"/>
      <c r="I122" s="140"/>
      <c r="J122" s="140"/>
      <c r="K122" s="138"/>
      <c r="L122" s="138">
        <v>96.4</v>
      </c>
      <c r="M122" s="138"/>
      <c r="N122" s="138"/>
      <c r="O122" s="138"/>
      <c r="P122" s="138"/>
      <c r="Q122" s="134">
        <f t="shared" si="7"/>
        <v>96.4</v>
      </c>
      <c r="R122" s="135" t="str">
        <f t="shared" si="8"/>
        <v>NO</v>
      </c>
      <c r="S122" s="136" t="str">
        <f t="shared" si="9"/>
        <v>Inviable Sanitariamente</v>
      </c>
      <c r="T122" s="45"/>
    </row>
    <row r="123" spans="1:20" s="48" customFormat="1" ht="32.1" customHeight="1" x14ac:dyDescent="0.2">
      <c r="A123" s="141" t="s">
        <v>826</v>
      </c>
      <c r="B123" s="137" t="s">
        <v>831</v>
      </c>
      <c r="C123" s="139" t="s">
        <v>832</v>
      </c>
      <c r="D123" s="133">
        <v>23</v>
      </c>
      <c r="E123" s="138"/>
      <c r="F123" s="138"/>
      <c r="G123" s="138"/>
      <c r="H123" s="138"/>
      <c r="I123" s="140"/>
      <c r="J123" s="140"/>
      <c r="K123" s="138">
        <v>96.4</v>
      </c>
      <c r="L123" s="138"/>
      <c r="M123" s="138"/>
      <c r="N123" s="138"/>
      <c r="O123" s="138"/>
      <c r="P123" s="138"/>
      <c r="Q123" s="134">
        <f t="shared" si="7"/>
        <v>96.4</v>
      </c>
      <c r="R123" s="135" t="str">
        <f t="shared" si="8"/>
        <v>NO</v>
      </c>
      <c r="S123" s="136" t="str">
        <f t="shared" si="9"/>
        <v>Inviable Sanitariamente</v>
      </c>
      <c r="T123" s="45"/>
    </row>
    <row r="124" spans="1:20" s="48" customFormat="1" ht="32.1" customHeight="1" x14ac:dyDescent="0.2">
      <c r="A124" s="141" t="s">
        <v>826</v>
      </c>
      <c r="B124" s="137" t="s">
        <v>833</v>
      </c>
      <c r="C124" s="139" t="s">
        <v>834</v>
      </c>
      <c r="D124" s="133">
        <v>36</v>
      </c>
      <c r="E124" s="138"/>
      <c r="F124" s="138"/>
      <c r="G124" s="138"/>
      <c r="H124" s="138"/>
      <c r="I124" s="140"/>
      <c r="J124" s="140">
        <v>96.4</v>
      </c>
      <c r="K124" s="138"/>
      <c r="L124" s="138"/>
      <c r="M124" s="138"/>
      <c r="N124" s="138"/>
      <c r="O124" s="138"/>
      <c r="P124" s="138"/>
      <c r="Q124" s="134">
        <f t="shared" si="7"/>
        <v>96.4</v>
      </c>
      <c r="R124" s="135" t="str">
        <f t="shared" si="8"/>
        <v>NO</v>
      </c>
      <c r="S124" s="136" t="str">
        <f t="shared" si="9"/>
        <v>Inviable Sanitariamente</v>
      </c>
      <c r="T124" s="45"/>
    </row>
    <row r="125" spans="1:20" s="48" customFormat="1" ht="32.1" customHeight="1" x14ac:dyDescent="0.2">
      <c r="A125" s="141" t="s">
        <v>826</v>
      </c>
      <c r="B125" s="137" t="s">
        <v>833</v>
      </c>
      <c r="C125" s="139" t="s">
        <v>835</v>
      </c>
      <c r="D125" s="133">
        <v>43</v>
      </c>
      <c r="E125" s="138"/>
      <c r="F125" s="138"/>
      <c r="G125" s="138"/>
      <c r="H125" s="138"/>
      <c r="I125" s="140"/>
      <c r="J125" s="140">
        <v>96.4</v>
      </c>
      <c r="K125" s="138"/>
      <c r="L125" s="138"/>
      <c r="M125" s="138"/>
      <c r="N125" s="138"/>
      <c r="O125" s="138"/>
      <c r="P125" s="138"/>
      <c r="Q125" s="134">
        <f t="shared" si="7"/>
        <v>96.4</v>
      </c>
      <c r="R125" s="135" t="str">
        <f t="shared" si="8"/>
        <v>NO</v>
      </c>
      <c r="S125" s="136" t="str">
        <f t="shared" si="9"/>
        <v>Inviable Sanitariamente</v>
      </c>
      <c r="T125" s="45"/>
    </row>
    <row r="126" spans="1:20" s="48" customFormat="1" ht="32.1" customHeight="1" x14ac:dyDescent="0.2">
      <c r="A126" s="141" t="s">
        <v>826</v>
      </c>
      <c r="B126" s="137" t="s">
        <v>610</v>
      </c>
      <c r="C126" s="139" t="s">
        <v>836</v>
      </c>
      <c r="D126" s="133">
        <v>425</v>
      </c>
      <c r="E126" s="138"/>
      <c r="F126" s="138"/>
      <c r="G126" s="138"/>
      <c r="H126" s="138"/>
      <c r="I126" s="140"/>
      <c r="J126" s="140"/>
      <c r="K126" s="138"/>
      <c r="L126" s="138"/>
      <c r="M126" s="138"/>
      <c r="N126" s="138"/>
      <c r="O126" s="138">
        <v>96.4</v>
      </c>
      <c r="P126" s="138"/>
      <c r="Q126" s="134">
        <f t="shared" si="7"/>
        <v>96.4</v>
      </c>
      <c r="R126" s="135" t="str">
        <f t="shared" si="8"/>
        <v>NO</v>
      </c>
      <c r="S126" s="136" t="str">
        <f t="shared" si="9"/>
        <v>Inviable Sanitariamente</v>
      </c>
      <c r="T126" s="45"/>
    </row>
    <row r="127" spans="1:20" s="48" customFormat="1" ht="32.1" customHeight="1" x14ac:dyDescent="0.2">
      <c r="A127" s="141" t="s">
        <v>826</v>
      </c>
      <c r="B127" s="137" t="s">
        <v>610</v>
      </c>
      <c r="C127" s="139" t="s">
        <v>837</v>
      </c>
      <c r="D127" s="133">
        <v>103</v>
      </c>
      <c r="E127" s="138"/>
      <c r="F127" s="138"/>
      <c r="G127" s="138"/>
      <c r="H127" s="138"/>
      <c r="I127" s="140"/>
      <c r="J127" s="140">
        <v>96.4</v>
      </c>
      <c r="K127" s="138"/>
      <c r="L127" s="138"/>
      <c r="M127" s="138"/>
      <c r="N127" s="138"/>
      <c r="O127" s="138"/>
      <c r="P127" s="138"/>
      <c r="Q127" s="134">
        <f t="shared" si="7"/>
        <v>96.4</v>
      </c>
      <c r="R127" s="135" t="str">
        <f t="shared" si="8"/>
        <v>NO</v>
      </c>
      <c r="S127" s="136" t="str">
        <f t="shared" si="9"/>
        <v>Inviable Sanitariamente</v>
      </c>
      <c r="T127" s="45"/>
    </row>
    <row r="128" spans="1:20" s="48" customFormat="1" ht="32.1" customHeight="1" x14ac:dyDescent="0.2">
      <c r="A128" s="141" t="s">
        <v>826</v>
      </c>
      <c r="B128" s="137" t="s">
        <v>838</v>
      </c>
      <c r="C128" s="139" t="s">
        <v>839</v>
      </c>
      <c r="D128" s="133">
        <v>40</v>
      </c>
      <c r="E128" s="138"/>
      <c r="F128" s="138"/>
      <c r="G128" s="138"/>
      <c r="H128" s="138"/>
      <c r="I128" s="140"/>
      <c r="J128" s="140"/>
      <c r="K128" s="138">
        <v>96.4</v>
      </c>
      <c r="L128" s="138"/>
      <c r="M128" s="138"/>
      <c r="N128" s="138"/>
      <c r="O128" s="138"/>
      <c r="P128" s="138"/>
      <c r="Q128" s="134">
        <f t="shared" si="7"/>
        <v>96.4</v>
      </c>
      <c r="R128" s="135" t="str">
        <f t="shared" si="8"/>
        <v>NO</v>
      </c>
      <c r="S128" s="136" t="str">
        <f t="shared" si="9"/>
        <v>Inviable Sanitariamente</v>
      </c>
      <c r="T128" s="45"/>
    </row>
    <row r="129" spans="1:20" s="48" customFormat="1" ht="32.1" customHeight="1" x14ac:dyDescent="0.2">
      <c r="A129" s="141" t="s">
        <v>826</v>
      </c>
      <c r="B129" s="137" t="s">
        <v>610</v>
      </c>
      <c r="C129" s="139" t="s">
        <v>840</v>
      </c>
      <c r="D129" s="133">
        <v>37</v>
      </c>
      <c r="E129" s="138"/>
      <c r="F129" s="138"/>
      <c r="G129" s="138"/>
      <c r="H129" s="138"/>
      <c r="I129" s="140"/>
      <c r="J129" s="140">
        <v>96.4</v>
      </c>
      <c r="K129" s="138"/>
      <c r="L129" s="138"/>
      <c r="M129" s="138"/>
      <c r="N129" s="138"/>
      <c r="O129" s="138"/>
      <c r="P129" s="138"/>
      <c r="Q129" s="134">
        <f t="shared" si="7"/>
        <v>96.4</v>
      </c>
      <c r="R129" s="135" t="str">
        <f t="shared" si="8"/>
        <v>NO</v>
      </c>
      <c r="S129" s="136" t="str">
        <f t="shared" ref="S129:S189" si="10">IF(Q129&lt;=5,"Sin Riesgo",IF(Q129 &lt;=14,"Bajo",IF(Q129&lt;=35,"Medio",IF(Q129&lt;=80,"Alto","Inviable Sanitariamente"))))</f>
        <v>Inviable Sanitariamente</v>
      </c>
      <c r="T129" s="45"/>
    </row>
    <row r="130" spans="1:20" s="48" customFormat="1" ht="32.1" customHeight="1" x14ac:dyDescent="0.2">
      <c r="A130" s="141" t="s">
        <v>826</v>
      </c>
      <c r="B130" s="137" t="s">
        <v>841</v>
      </c>
      <c r="C130" s="139" t="s">
        <v>842</v>
      </c>
      <c r="D130" s="133">
        <v>42</v>
      </c>
      <c r="E130" s="138"/>
      <c r="F130" s="138"/>
      <c r="G130" s="138"/>
      <c r="H130" s="138"/>
      <c r="I130" s="140"/>
      <c r="J130" s="140"/>
      <c r="K130" s="138"/>
      <c r="L130" s="138">
        <v>96.4</v>
      </c>
      <c r="M130" s="138"/>
      <c r="N130" s="138"/>
      <c r="O130" s="138"/>
      <c r="P130" s="138"/>
      <c r="Q130" s="134">
        <f t="shared" si="7"/>
        <v>96.4</v>
      </c>
      <c r="R130" s="135" t="str">
        <f t="shared" ref="R130:R191" si="11">IF(Q130&lt;5,"SI","NO")</f>
        <v>NO</v>
      </c>
      <c r="S130" s="136" t="str">
        <f t="shared" si="10"/>
        <v>Inviable Sanitariamente</v>
      </c>
      <c r="T130" s="45"/>
    </row>
    <row r="131" spans="1:20" s="48" customFormat="1" ht="32.1" customHeight="1" x14ac:dyDescent="0.2">
      <c r="A131" s="141" t="s">
        <v>826</v>
      </c>
      <c r="B131" s="137" t="s">
        <v>843</v>
      </c>
      <c r="C131" s="139" t="s">
        <v>844</v>
      </c>
      <c r="D131" s="133">
        <v>14</v>
      </c>
      <c r="E131" s="138"/>
      <c r="F131" s="138"/>
      <c r="G131" s="138"/>
      <c r="H131" s="138"/>
      <c r="I131" s="140"/>
      <c r="J131" s="140"/>
      <c r="K131" s="138"/>
      <c r="L131" s="138"/>
      <c r="M131" s="138">
        <v>96.4</v>
      </c>
      <c r="N131" s="138"/>
      <c r="O131" s="138"/>
      <c r="P131" s="138"/>
      <c r="Q131" s="134">
        <f t="shared" si="7"/>
        <v>96.4</v>
      </c>
      <c r="R131" s="135" t="str">
        <f t="shared" si="11"/>
        <v>NO</v>
      </c>
      <c r="S131" s="136" t="str">
        <f t="shared" si="10"/>
        <v>Inviable Sanitariamente</v>
      </c>
      <c r="T131" s="45"/>
    </row>
    <row r="132" spans="1:20" s="48" customFormat="1" ht="32.1" customHeight="1" x14ac:dyDescent="0.2">
      <c r="A132" s="141" t="s">
        <v>826</v>
      </c>
      <c r="B132" s="137" t="s">
        <v>845</v>
      </c>
      <c r="C132" s="139" t="s">
        <v>846</v>
      </c>
      <c r="D132" s="133">
        <v>80</v>
      </c>
      <c r="E132" s="138"/>
      <c r="F132" s="138"/>
      <c r="G132" s="138"/>
      <c r="H132" s="138"/>
      <c r="I132" s="140"/>
      <c r="J132" s="140"/>
      <c r="K132" s="138"/>
      <c r="L132" s="138"/>
      <c r="M132" s="138"/>
      <c r="N132" s="138">
        <v>96.4</v>
      </c>
      <c r="O132" s="138"/>
      <c r="P132" s="138"/>
      <c r="Q132" s="134">
        <f t="shared" si="7"/>
        <v>96.4</v>
      </c>
      <c r="R132" s="135" t="str">
        <f t="shared" si="11"/>
        <v>NO</v>
      </c>
      <c r="S132" s="136" t="str">
        <f t="shared" si="10"/>
        <v>Inviable Sanitariamente</v>
      </c>
      <c r="T132" s="45"/>
    </row>
    <row r="133" spans="1:20" s="48" customFormat="1" ht="32.1" customHeight="1" x14ac:dyDescent="0.2">
      <c r="A133" s="141" t="s">
        <v>826</v>
      </c>
      <c r="B133" s="137" t="s">
        <v>847</v>
      </c>
      <c r="C133" s="139" t="s">
        <v>848</v>
      </c>
      <c r="D133" s="133">
        <v>15</v>
      </c>
      <c r="E133" s="138"/>
      <c r="F133" s="138"/>
      <c r="G133" s="138"/>
      <c r="H133" s="138"/>
      <c r="I133" s="140"/>
      <c r="J133" s="140"/>
      <c r="K133" s="138"/>
      <c r="L133" s="138"/>
      <c r="M133" s="138"/>
      <c r="N133" s="138">
        <v>96.4</v>
      </c>
      <c r="O133" s="138"/>
      <c r="P133" s="138"/>
      <c r="Q133" s="134">
        <f t="shared" si="7"/>
        <v>96.4</v>
      </c>
      <c r="R133" s="135" t="str">
        <f t="shared" si="11"/>
        <v>NO</v>
      </c>
      <c r="S133" s="136" t="str">
        <f t="shared" si="10"/>
        <v>Inviable Sanitariamente</v>
      </c>
      <c r="T133" s="45"/>
    </row>
    <row r="134" spans="1:20" s="48" customFormat="1" ht="32.1" customHeight="1" x14ac:dyDescent="0.2">
      <c r="A134" s="141" t="s">
        <v>826</v>
      </c>
      <c r="B134" s="137" t="s">
        <v>849</v>
      </c>
      <c r="C134" s="139" t="s">
        <v>850</v>
      </c>
      <c r="D134" s="133">
        <v>15</v>
      </c>
      <c r="E134" s="138"/>
      <c r="F134" s="138"/>
      <c r="G134" s="138"/>
      <c r="H134" s="138"/>
      <c r="I134" s="140"/>
      <c r="J134" s="140"/>
      <c r="K134" s="138"/>
      <c r="L134" s="138"/>
      <c r="M134" s="138"/>
      <c r="N134" s="138">
        <v>96.4</v>
      </c>
      <c r="O134" s="138"/>
      <c r="P134" s="138"/>
      <c r="Q134" s="134">
        <f t="shared" si="7"/>
        <v>96.4</v>
      </c>
      <c r="R134" s="135" t="str">
        <f t="shared" si="11"/>
        <v>NO</v>
      </c>
      <c r="S134" s="136" t="str">
        <f t="shared" si="10"/>
        <v>Inviable Sanitariamente</v>
      </c>
      <c r="T134" s="45"/>
    </row>
    <row r="135" spans="1:20" s="48" customFormat="1" ht="32.1" customHeight="1" x14ac:dyDescent="0.2">
      <c r="A135" s="141" t="s">
        <v>826</v>
      </c>
      <c r="B135" s="137" t="s">
        <v>851</v>
      </c>
      <c r="C135" s="139" t="s">
        <v>852</v>
      </c>
      <c r="D135" s="133">
        <v>23</v>
      </c>
      <c r="E135" s="138"/>
      <c r="F135" s="138"/>
      <c r="G135" s="138"/>
      <c r="H135" s="138"/>
      <c r="I135" s="140">
        <v>96.4</v>
      </c>
      <c r="J135" s="140"/>
      <c r="K135" s="138"/>
      <c r="L135" s="138"/>
      <c r="M135" s="138"/>
      <c r="N135" s="138"/>
      <c r="O135" s="138"/>
      <c r="P135" s="138"/>
      <c r="Q135" s="134">
        <f t="shared" si="7"/>
        <v>96.4</v>
      </c>
      <c r="R135" s="135" t="str">
        <f t="shared" si="11"/>
        <v>NO</v>
      </c>
      <c r="S135" s="136" t="str">
        <f t="shared" si="10"/>
        <v>Inviable Sanitariamente</v>
      </c>
      <c r="T135" s="45"/>
    </row>
    <row r="136" spans="1:20" s="48" customFormat="1" ht="32.1" customHeight="1" x14ac:dyDescent="0.2">
      <c r="A136" s="141" t="s">
        <v>826</v>
      </c>
      <c r="B136" s="137" t="s">
        <v>853</v>
      </c>
      <c r="C136" s="139" t="s">
        <v>854</v>
      </c>
      <c r="D136" s="133">
        <v>16</v>
      </c>
      <c r="E136" s="138"/>
      <c r="F136" s="138"/>
      <c r="G136" s="138"/>
      <c r="H136" s="138"/>
      <c r="I136" s="140"/>
      <c r="J136" s="140"/>
      <c r="K136" s="138"/>
      <c r="L136" s="138">
        <v>96.4</v>
      </c>
      <c r="M136" s="138"/>
      <c r="N136" s="138"/>
      <c r="O136" s="138"/>
      <c r="P136" s="138"/>
      <c r="Q136" s="134">
        <f t="shared" si="7"/>
        <v>96.4</v>
      </c>
      <c r="R136" s="135" t="str">
        <f t="shared" si="11"/>
        <v>NO</v>
      </c>
      <c r="S136" s="136" t="str">
        <f t="shared" si="10"/>
        <v>Inviable Sanitariamente</v>
      </c>
      <c r="T136" s="45"/>
    </row>
    <row r="137" spans="1:20" s="48" customFormat="1" ht="32.1" customHeight="1" x14ac:dyDescent="0.2">
      <c r="A137" s="141" t="s">
        <v>826</v>
      </c>
      <c r="B137" s="137" t="s">
        <v>855</v>
      </c>
      <c r="C137" s="139" t="s">
        <v>856</v>
      </c>
      <c r="D137" s="133">
        <v>73</v>
      </c>
      <c r="E137" s="138"/>
      <c r="F137" s="138"/>
      <c r="G137" s="138"/>
      <c r="H137" s="138"/>
      <c r="I137" s="140"/>
      <c r="J137" s="140"/>
      <c r="K137" s="138"/>
      <c r="L137" s="138"/>
      <c r="M137" s="138">
        <v>96.4</v>
      </c>
      <c r="N137" s="138"/>
      <c r="O137" s="138"/>
      <c r="P137" s="138"/>
      <c r="Q137" s="134">
        <f t="shared" si="7"/>
        <v>96.4</v>
      </c>
      <c r="R137" s="135" t="str">
        <f t="shared" si="11"/>
        <v>NO</v>
      </c>
      <c r="S137" s="136" t="str">
        <f t="shared" si="10"/>
        <v>Inviable Sanitariamente</v>
      </c>
      <c r="T137" s="45"/>
    </row>
    <row r="138" spans="1:20" s="48" customFormat="1" ht="32.1" customHeight="1" x14ac:dyDescent="0.2">
      <c r="A138" s="141" t="s">
        <v>826</v>
      </c>
      <c r="B138" s="137" t="s">
        <v>857</v>
      </c>
      <c r="C138" s="139" t="s">
        <v>858</v>
      </c>
      <c r="D138" s="133">
        <v>20</v>
      </c>
      <c r="E138" s="138"/>
      <c r="F138" s="138"/>
      <c r="G138" s="138"/>
      <c r="H138" s="138"/>
      <c r="I138" s="140"/>
      <c r="J138" s="140"/>
      <c r="K138" s="138"/>
      <c r="L138" s="138"/>
      <c r="M138" s="138"/>
      <c r="N138" s="138"/>
      <c r="O138" s="138">
        <v>96.4</v>
      </c>
      <c r="P138" s="138"/>
      <c r="Q138" s="134">
        <f t="shared" si="7"/>
        <v>96.4</v>
      </c>
      <c r="R138" s="135" t="str">
        <f t="shared" si="11"/>
        <v>NO</v>
      </c>
      <c r="S138" s="136" t="str">
        <f t="shared" si="10"/>
        <v>Inviable Sanitariamente</v>
      </c>
      <c r="T138" s="45"/>
    </row>
    <row r="139" spans="1:20" s="48" customFormat="1" ht="32.1" customHeight="1" x14ac:dyDescent="0.2">
      <c r="A139" s="141" t="s">
        <v>826</v>
      </c>
      <c r="B139" s="137" t="s">
        <v>859</v>
      </c>
      <c r="C139" s="139" t="s">
        <v>860</v>
      </c>
      <c r="D139" s="133">
        <v>20</v>
      </c>
      <c r="E139" s="138"/>
      <c r="F139" s="138"/>
      <c r="G139" s="138"/>
      <c r="H139" s="138"/>
      <c r="I139" s="140"/>
      <c r="J139" s="140"/>
      <c r="K139" s="138"/>
      <c r="L139" s="138">
        <v>96.4</v>
      </c>
      <c r="M139" s="138"/>
      <c r="N139" s="138"/>
      <c r="O139" s="138"/>
      <c r="P139" s="138"/>
      <c r="Q139" s="134">
        <f t="shared" si="7"/>
        <v>96.4</v>
      </c>
      <c r="R139" s="135" t="str">
        <f t="shared" si="11"/>
        <v>NO</v>
      </c>
      <c r="S139" s="136" t="str">
        <f t="shared" si="10"/>
        <v>Inviable Sanitariamente</v>
      </c>
      <c r="T139" s="45"/>
    </row>
    <row r="140" spans="1:20" s="48" customFormat="1" ht="32.1" customHeight="1" x14ac:dyDescent="0.2">
      <c r="A140" s="141" t="s">
        <v>826</v>
      </c>
      <c r="B140" s="137" t="s">
        <v>861</v>
      </c>
      <c r="C140" s="139" t="s">
        <v>862</v>
      </c>
      <c r="D140" s="133">
        <v>28</v>
      </c>
      <c r="E140" s="138"/>
      <c r="F140" s="138"/>
      <c r="G140" s="138"/>
      <c r="H140" s="138"/>
      <c r="I140" s="140"/>
      <c r="J140" s="140"/>
      <c r="K140" s="138"/>
      <c r="L140" s="138"/>
      <c r="M140" s="138">
        <v>96.4</v>
      </c>
      <c r="N140" s="138"/>
      <c r="O140" s="138"/>
      <c r="P140" s="138"/>
      <c r="Q140" s="134">
        <f t="shared" si="7"/>
        <v>96.4</v>
      </c>
      <c r="R140" s="135" t="str">
        <f t="shared" si="11"/>
        <v>NO</v>
      </c>
      <c r="S140" s="136" t="str">
        <f t="shared" si="10"/>
        <v>Inviable Sanitariamente</v>
      </c>
      <c r="T140" s="45"/>
    </row>
    <row r="141" spans="1:20" s="48" customFormat="1" ht="32.1" customHeight="1" x14ac:dyDescent="0.2">
      <c r="A141" s="141" t="s">
        <v>826</v>
      </c>
      <c r="B141" s="137" t="s">
        <v>863</v>
      </c>
      <c r="C141" s="139" t="s">
        <v>864</v>
      </c>
      <c r="D141" s="133">
        <v>20</v>
      </c>
      <c r="E141" s="138"/>
      <c r="F141" s="138"/>
      <c r="G141" s="138"/>
      <c r="H141" s="138"/>
      <c r="I141" s="140"/>
      <c r="J141" s="140"/>
      <c r="K141" s="138"/>
      <c r="L141" s="138">
        <v>96.4</v>
      </c>
      <c r="M141" s="138"/>
      <c r="N141" s="138"/>
      <c r="O141" s="138"/>
      <c r="P141" s="138"/>
      <c r="Q141" s="134">
        <f t="shared" si="7"/>
        <v>96.4</v>
      </c>
      <c r="R141" s="135" t="str">
        <f t="shared" si="11"/>
        <v>NO</v>
      </c>
      <c r="S141" s="136" t="str">
        <f t="shared" si="10"/>
        <v>Inviable Sanitariamente</v>
      </c>
      <c r="T141" s="45"/>
    </row>
    <row r="142" spans="1:20" s="48" customFormat="1" ht="32.1" customHeight="1" x14ac:dyDescent="0.2">
      <c r="A142" s="141" t="s">
        <v>826</v>
      </c>
      <c r="B142" s="137" t="s">
        <v>865</v>
      </c>
      <c r="C142" s="139" t="s">
        <v>866</v>
      </c>
      <c r="D142" s="133">
        <v>26</v>
      </c>
      <c r="E142" s="138"/>
      <c r="F142" s="138"/>
      <c r="G142" s="138"/>
      <c r="H142" s="138"/>
      <c r="I142" s="140"/>
      <c r="J142" s="140"/>
      <c r="K142" s="138"/>
      <c r="L142" s="138"/>
      <c r="M142" s="138">
        <v>96.4</v>
      </c>
      <c r="N142" s="138"/>
      <c r="O142" s="138"/>
      <c r="P142" s="138"/>
      <c r="Q142" s="134">
        <f t="shared" si="7"/>
        <v>96.4</v>
      </c>
      <c r="R142" s="135" t="str">
        <f t="shared" si="11"/>
        <v>NO</v>
      </c>
      <c r="S142" s="136" t="str">
        <f t="shared" si="10"/>
        <v>Inviable Sanitariamente</v>
      </c>
      <c r="T142" s="45"/>
    </row>
    <row r="143" spans="1:20" s="48" customFormat="1" ht="32.1" customHeight="1" x14ac:dyDescent="0.2">
      <c r="A143" s="141" t="s">
        <v>826</v>
      </c>
      <c r="B143" s="137" t="s">
        <v>867</v>
      </c>
      <c r="C143" s="139" t="s">
        <v>868</v>
      </c>
      <c r="D143" s="133">
        <v>20</v>
      </c>
      <c r="E143" s="138"/>
      <c r="F143" s="138"/>
      <c r="G143" s="138"/>
      <c r="H143" s="138"/>
      <c r="I143" s="140"/>
      <c r="J143" s="140">
        <v>96.4</v>
      </c>
      <c r="K143" s="138"/>
      <c r="L143" s="138"/>
      <c r="M143" s="138"/>
      <c r="N143" s="138"/>
      <c r="O143" s="138"/>
      <c r="P143" s="138"/>
      <c r="Q143" s="134">
        <f t="shared" si="7"/>
        <v>96.4</v>
      </c>
      <c r="R143" s="135" t="str">
        <f t="shared" si="11"/>
        <v>NO</v>
      </c>
      <c r="S143" s="136" t="str">
        <f t="shared" si="10"/>
        <v>Inviable Sanitariamente</v>
      </c>
      <c r="T143" s="45"/>
    </row>
    <row r="144" spans="1:20" s="48" customFormat="1" ht="32.1" customHeight="1" x14ac:dyDescent="0.2">
      <c r="A144" s="141" t="s">
        <v>826</v>
      </c>
      <c r="B144" s="137" t="s">
        <v>869</v>
      </c>
      <c r="C144" s="139" t="s">
        <v>870</v>
      </c>
      <c r="D144" s="133">
        <v>9</v>
      </c>
      <c r="E144" s="138"/>
      <c r="F144" s="138"/>
      <c r="G144" s="138"/>
      <c r="H144" s="138"/>
      <c r="I144" s="140"/>
      <c r="J144" s="140">
        <v>96.4</v>
      </c>
      <c r="K144" s="138"/>
      <c r="L144" s="138"/>
      <c r="M144" s="138"/>
      <c r="N144" s="138"/>
      <c r="O144" s="138"/>
      <c r="P144" s="138"/>
      <c r="Q144" s="134">
        <f t="shared" si="7"/>
        <v>96.4</v>
      </c>
      <c r="R144" s="135" t="str">
        <f t="shared" si="11"/>
        <v>NO</v>
      </c>
      <c r="S144" s="136" t="str">
        <f t="shared" si="10"/>
        <v>Inviable Sanitariamente</v>
      </c>
      <c r="T144" s="45"/>
    </row>
    <row r="145" spans="1:20" s="48" customFormat="1" ht="32.1" customHeight="1" x14ac:dyDescent="0.2">
      <c r="A145" s="141" t="s">
        <v>826</v>
      </c>
      <c r="B145" s="137" t="s">
        <v>871</v>
      </c>
      <c r="C145" s="139" t="s">
        <v>872</v>
      </c>
      <c r="D145" s="133">
        <v>25</v>
      </c>
      <c r="E145" s="138"/>
      <c r="F145" s="138"/>
      <c r="G145" s="138"/>
      <c r="H145" s="138"/>
      <c r="I145" s="140">
        <v>96.4</v>
      </c>
      <c r="J145" s="140"/>
      <c r="K145" s="138"/>
      <c r="L145" s="138"/>
      <c r="M145" s="138"/>
      <c r="N145" s="138"/>
      <c r="O145" s="138">
        <v>96.4</v>
      </c>
      <c r="P145" s="138"/>
      <c r="Q145" s="134">
        <f t="shared" si="7"/>
        <v>96.4</v>
      </c>
      <c r="R145" s="135" t="str">
        <f t="shared" si="11"/>
        <v>NO</v>
      </c>
      <c r="S145" s="136" t="str">
        <f t="shared" si="10"/>
        <v>Inviable Sanitariamente</v>
      </c>
      <c r="T145" s="45"/>
    </row>
    <row r="146" spans="1:20" s="48" customFormat="1" ht="32.1" customHeight="1" x14ac:dyDescent="0.2">
      <c r="A146" s="141" t="s">
        <v>826</v>
      </c>
      <c r="B146" s="137" t="s">
        <v>873</v>
      </c>
      <c r="C146" s="139" t="s">
        <v>874</v>
      </c>
      <c r="D146" s="133">
        <v>15</v>
      </c>
      <c r="E146" s="138"/>
      <c r="F146" s="138">
        <v>96.4</v>
      </c>
      <c r="G146" s="138"/>
      <c r="H146" s="138"/>
      <c r="I146" s="140"/>
      <c r="J146" s="140"/>
      <c r="K146" s="138"/>
      <c r="L146" s="138"/>
      <c r="M146" s="138"/>
      <c r="N146" s="138">
        <v>96.4</v>
      </c>
      <c r="O146" s="138"/>
      <c r="P146" s="138"/>
      <c r="Q146" s="134">
        <f t="shared" si="7"/>
        <v>96.4</v>
      </c>
      <c r="R146" s="135" t="str">
        <f t="shared" si="11"/>
        <v>NO</v>
      </c>
      <c r="S146" s="136" t="str">
        <f t="shared" si="10"/>
        <v>Inviable Sanitariamente</v>
      </c>
      <c r="T146" s="45"/>
    </row>
    <row r="147" spans="1:20" s="48" customFormat="1" ht="32.1" customHeight="1" x14ac:dyDescent="0.2">
      <c r="A147" s="141" t="s">
        <v>826</v>
      </c>
      <c r="B147" s="137" t="s">
        <v>875</v>
      </c>
      <c r="C147" s="139" t="s">
        <v>876</v>
      </c>
      <c r="D147" s="133">
        <v>79</v>
      </c>
      <c r="E147" s="138"/>
      <c r="F147" s="138"/>
      <c r="G147" s="138"/>
      <c r="H147" s="138"/>
      <c r="I147" s="140"/>
      <c r="J147" s="140"/>
      <c r="K147" s="138"/>
      <c r="L147" s="138">
        <v>96.4</v>
      </c>
      <c r="M147" s="138"/>
      <c r="N147" s="138"/>
      <c r="O147" s="138"/>
      <c r="P147" s="138"/>
      <c r="Q147" s="134">
        <f t="shared" si="7"/>
        <v>96.4</v>
      </c>
      <c r="R147" s="135" t="str">
        <f t="shared" si="11"/>
        <v>NO</v>
      </c>
      <c r="S147" s="136" t="str">
        <f t="shared" si="10"/>
        <v>Inviable Sanitariamente</v>
      </c>
      <c r="T147" s="45"/>
    </row>
    <row r="148" spans="1:20" s="48" customFormat="1" ht="32.1" customHeight="1" x14ac:dyDescent="0.2">
      <c r="A148" s="141" t="s">
        <v>826</v>
      </c>
      <c r="B148" s="137" t="s">
        <v>877</v>
      </c>
      <c r="C148" s="139" t="s">
        <v>878</v>
      </c>
      <c r="D148" s="133">
        <v>55</v>
      </c>
      <c r="E148" s="138"/>
      <c r="F148" s="138"/>
      <c r="G148" s="138"/>
      <c r="H148" s="138"/>
      <c r="I148" s="140"/>
      <c r="J148" s="140"/>
      <c r="K148" s="138"/>
      <c r="L148" s="138"/>
      <c r="M148" s="138">
        <v>98.4</v>
      </c>
      <c r="N148" s="138"/>
      <c r="O148" s="138"/>
      <c r="P148" s="138"/>
      <c r="Q148" s="134">
        <f t="shared" si="7"/>
        <v>98.4</v>
      </c>
      <c r="R148" s="135" t="str">
        <f t="shared" si="11"/>
        <v>NO</v>
      </c>
      <c r="S148" s="136" t="str">
        <f t="shared" si="10"/>
        <v>Inviable Sanitariamente</v>
      </c>
      <c r="T148" s="45"/>
    </row>
    <row r="149" spans="1:20" s="48" customFormat="1" ht="32.1" customHeight="1" x14ac:dyDescent="0.2">
      <c r="A149" s="141" t="s">
        <v>826</v>
      </c>
      <c r="B149" s="137" t="s">
        <v>879</v>
      </c>
      <c r="C149" s="139" t="s">
        <v>880</v>
      </c>
      <c r="D149" s="133">
        <v>35</v>
      </c>
      <c r="E149" s="138"/>
      <c r="F149" s="138"/>
      <c r="G149" s="138"/>
      <c r="H149" s="138"/>
      <c r="I149" s="140"/>
      <c r="J149" s="140"/>
      <c r="K149" s="138"/>
      <c r="L149" s="138"/>
      <c r="M149" s="138">
        <v>96.4</v>
      </c>
      <c r="N149" s="138"/>
      <c r="O149" s="138"/>
      <c r="P149" s="138"/>
      <c r="Q149" s="134">
        <f t="shared" si="7"/>
        <v>96.4</v>
      </c>
      <c r="R149" s="135" t="str">
        <f t="shared" si="11"/>
        <v>NO</v>
      </c>
      <c r="S149" s="136" t="str">
        <f t="shared" si="10"/>
        <v>Inviable Sanitariamente</v>
      </c>
      <c r="T149" s="45"/>
    </row>
    <row r="150" spans="1:20" s="48" customFormat="1" ht="32.1" customHeight="1" x14ac:dyDescent="0.2">
      <c r="A150" s="141" t="s">
        <v>826</v>
      </c>
      <c r="B150" s="137" t="s">
        <v>881</v>
      </c>
      <c r="C150" s="139" t="s">
        <v>882</v>
      </c>
      <c r="D150" s="133">
        <v>40</v>
      </c>
      <c r="E150" s="138"/>
      <c r="F150" s="138"/>
      <c r="G150" s="138"/>
      <c r="H150" s="138"/>
      <c r="I150" s="140"/>
      <c r="J150" s="140"/>
      <c r="K150" s="138"/>
      <c r="L150" s="138"/>
      <c r="M150" s="138">
        <v>96.4</v>
      </c>
      <c r="N150" s="138"/>
      <c r="O150" s="138"/>
      <c r="P150" s="138"/>
      <c r="Q150" s="134">
        <f t="shared" si="7"/>
        <v>96.4</v>
      </c>
      <c r="R150" s="135" t="str">
        <f t="shared" si="11"/>
        <v>NO</v>
      </c>
      <c r="S150" s="136" t="str">
        <f t="shared" si="10"/>
        <v>Inviable Sanitariamente</v>
      </c>
      <c r="T150" s="45"/>
    </row>
    <row r="151" spans="1:20" s="48" customFormat="1" ht="32.1" customHeight="1" x14ac:dyDescent="0.2">
      <c r="A151" s="141" t="s">
        <v>826</v>
      </c>
      <c r="B151" s="137" t="s">
        <v>883</v>
      </c>
      <c r="C151" s="139" t="s">
        <v>884</v>
      </c>
      <c r="D151" s="133">
        <v>18</v>
      </c>
      <c r="E151" s="138">
        <v>96.4</v>
      </c>
      <c r="F151" s="138"/>
      <c r="G151" s="138"/>
      <c r="H151" s="138"/>
      <c r="I151" s="140"/>
      <c r="J151" s="140"/>
      <c r="K151" s="138"/>
      <c r="L151" s="138"/>
      <c r="M151" s="138"/>
      <c r="N151" s="138"/>
      <c r="O151" s="138"/>
      <c r="P151" s="138"/>
      <c r="Q151" s="134">
        <f t="shared" si="7"/>
        <v>96.4</v>
      </c>
      <c r="R151" s="135" t="str">
        <f t="shared" si="11"/>
        <v>NO</v>
      </c>
      <c r="S151" s="136" t="str">
        <f t="shared" si="10"/>
        <v>Inviable Sanitariamente</v>
      </c>
      <c r="T151" s="45"/>
    </row>
    <row r="152" spans="1:20" s="48" customFormat="1" ht="32.1" customHeight="1" x14ac:dyDescent="0.2">
      <c r="A152" s="141" t="s">
        <v>826</v>
      </c>
      <c r="B152" s="137" t="s">
        <v>885</v>
      </c>
      <c r="C152" s="139" t="s">
        <v>886</v>
      </c>
      <c r="D152" s="133">
        <v>25</v>
      </c>
      <c r="E152" s="138">
        <v>64</v>
      </c>
      <c r="F152" s="138">
        <v>97.6</v>
      </c>
      <c r="G152" s="138">
        <v>64</v>
      </c>
      <c r="H152" s="138">
        <v>64</v>
      </c>
      <c r="I152" s="140">
        <v>64</v>
      </c>
      <c r="J152" s="140">
        <v>47.2</v>
      </c>
      <c r="K152" s="138">
        <v>64</v>
      </c>
      <c r="L152" s="138">
        <v>88</v>
      </c>
      <c r="M152" s="138">
        <v>64</v>
      </c>
      <c r="N152" s="138">
        <v>64</v>
      </c>
      <c r="O152" s="138">
        <v>64</v>
      </c>
      <c r="P152" s="138">
        <v>88</v>
      </c>
      <c r="Q152" s="134">
        <f t="shared" si="7"/>
        <v>69.399999999999991</v>
      </c>
      <c r="R152" s="135" t="str">
        <f t="shared" si="11"/>
        <v>NO</v>
      </c>
      <c r="S152" s="136" t="str">
        <f t="shared" si="10"/>
        <v>Alto</v>
      </c>
      <c r="T152" s="45"/>
    </row>
    <row r="153" spans="1:20" s="48" customFormat="1" ht="32.1" customHeight="1" x14ac:dyDescent="0.2">
      <c r="A153" s="141" t="s">
        <v>826</v>
      </c>
      <c r="B153" s="137" t="s">
        <v>887</v>
      </c>
      <c r="C153" s="139" t="s">
        <v>888</v>
      </c>
      <c r="D153" s="133">
        <v>20</v>
      </c>
      <c r="E153" s="138"/>
      <c r="F153" s="138"/>
      <c r="G153" s="138"/>
      <c r="H153" s="138"/>
      <c r="I153" s="140"/>
      <c r="J153" s="140"/>
      <c r="K153" s="138"/>
      <c r="L153" s="138">
        <v>96.4</v>
      </c>
      <c r="M153" s="138"/>
      <c r="N153" s="138"/>
      <c r="O153" s="138"/>
      <c r="P153" s="138"/>
      <c r="Q153" s="134">
        <f t="shared" si="7"/>
        <v>96.4</v>
      </c>
      <c r="R153" s="135" t="str">
        <f t="shared" si="11"/>
        <v>NO</v>
      </c>
      <c r="S153" s="136" t="str">
        <f t="shared" si="10"/>
        <v>Inviable Sanitariamente</v>
      </c>
      <c r="T153" s="45"/>
    </row>
    <row r="154" spans="1:20" s="48" customFormat="1" ht="32.1" customHeight="1" x14ac:dyDescent="0.2">
      <c r="A154" s="141" t="s">
        <v>826</v>
      </c>
      <c r="B154" s="137" t="s">
        <v>889</v>
      </c>
      <c r="C154" s="139" t="s">
        <v>890</v>
      </c>
      <c r="D154" s="133">
        <v>18</v>
      </c>
      <c r="E154" s="138"/>
      <c r="F154" s="138"/>
      <c r="G154" s="138"/>
      <c r="H154" s="138"/>
      <c r="I154" s="140"/>
      <c r="J154" s="140"/>
      <c r="K154" s="138"/>
      <c r="L154" s="138"/>
      <c r="M154" s="138">
        <v>96.4</v>
      </c>
      <c r="N154" s="138"/>
      <c r="O154" s="138"/>
      <c r="P154" s="138"/>
      <c r="Q154" s="134">
        <f t="shared" si="7"/>
        <v>96.4</v>
      </c>
      <c r="R154" s="135" t="str">
        <f t="shared" si="11"/>
        <v>NO</v>
      </c>
      <c r="S154" s="136" t="str">
        <f t="shared" si="10"/>
        <v>Inviable Sanitariamente</v>
      </c>
      <c r="T154" s="45"/>
    </row>
    <row r="155" spans="1:20" s="48" customFormat="1" ht="32.1" customHeight="1" x14ac:dyDescent="0.2">
      <c r="A155" s="141" t="s">
        <v>826</v>
      </c>
      <c r="B155" s="137" t="s">
        <v>891</v>
      </c>
      <c r="C155" s="139" t="s">
        <v>892</v>
      </c>
      <c r="D155" s="133">
        <v>105</v>
      </c>
      <c r="E155" s="138">
        <v>96.4</v>
      </c>
      <c r="F155" s="138"/>
      <c r="G155" s="138"/>
      <c r="H155" s="138"/>
      <c r="I155" s="140"/>
      <c r="J155" s="140"/>
      <c r="K155" s="138"/>
      <c r="L155" s="138"/>
      <c r="M155" s="138"/>
      <c r="N155" s="138"/>
      <c r="O155" s="138"/>
      <c r="P155" s="138"/>
      <c r="Q155" s="134">
        <f t="shared" si="7"/>
        <v>96.4</v>
      </c>
      <c r="R155" s="135" t="str">
        <f t="shared" si="11"/>
        <v>NO</v>
      </c>
      <c r="S155" s="136" t="str">
        <f t="shared" si="10"/>
        <v>Inviable Sanitariamente</v>
      </c>
      <c r="T155" s="45"/>
    </row>
    <row r="156" spans="1:20" s="48" customFormat="1" ht="32.1" customHeight="1" x14ac:dyDescent="0.2">
      <c r="A156" s="141" t="s">
        <v>826</v>
      </c>
      <c r="B156" s="137" t="s">
        <v>867</v>
      </c>
      <c r="C156" s="139" t="s">
        <v>893</v>
      </c>
      <c r="D156" s="133">
        <v>16</v>
      </c>
      <c r="E156" s="138"/>
      <c r="F156" s="138"/>
      <c r="G156" s="138"/>
      <c r="H156" s="138"/>
      <c r="I156" s="140"/>
      <c r="J156" s="140">
        <v>96.4</v>
      </c>
      <c r="K156" s="138"/>
      <c r="L156" s="138"/>
      <c r="M156" s="138"/>
      <c r="N156" s="138"/>
      <c r="O156" s="138"/>
      <c r="P156" s="138"/>
      <c r="Q156" s="134">
        <f t="shared" si="7"/>
        <v>96.4</v>
      </c>
      <c r="R156" s="135" t="str">
        <f t="shared" si="11"/>
        <v>NO</v>
      </c>
      <c r="S156" s="136" t="str">
        <f t="shared" si="10"/>
        <v>Inviable Sanitariamente</v>
      </c>
      <c r="T156" s="45"/>
    </row>
    <row r="157" spans="1:20" s="48" customFormat="1" ht="32.1" customHeight="1" x14ac:dyDescent="0.2">
      <c r="A157" s="141" t="s">
        <v>894</v>
      </c>
      <c r="B157" s="137" t="s">
        <v>895</v>
      </c>
      <c r="C157" s="139" t="s">
        <v>896</v>
      </c>
      <c r="D157" s="133">
        <v>28</v>
      </c>
      <c r="E157" s="138"/>
      <c r="F157" s="138"/>
      <c r="G157" s="138"/>
      <c r="H157" s="138"/>
      <c r="I157" s="140"/>
      <c r="J157" s="140"/>
      <c r="K157" s="138"/>
      <c r="L157" s="138">
        <v>53.9</v>
      </c>
      <c r="M157" s="138"/>
      <c r="N157" s="138"/>
      <c r="O157" s="138"/>
      <c r="P157" s="138"/>
      <c r="Q157" s="134">
        <f t="shared" si="7"/>
        <v>53.9</v>
      </c>
      <c r="R157" s="135" t="str">
        <f t="shared" si="11"/>
        <v>NO</v>
      </c>
      <c r="S157" s="136" t="str">
        <f t="shared" si="10"/>
        <v>Alto</v>
      </c>
      <c r="T157" s="45"/>
    </row>
    <row r="158" spans="1:20" s="48" customFormat="1" ht="32.1" customHeight="1" x14ac:dyDescent="0.2">
      <c r="A158" s="141" t="s">
        <v>894</v>
      </c>
      <c r="B158" s="137" t="s">
        <v>897</v>
      </c>
      <c r="C158" s="139" t="s">
        <v>898</v>
      </c>
      <c r="D158" s="133">
        <v>65</v>
      </c>
      <c r="E158" s="138"/>
      <c r="F158" s="138"/>
      <c r="G158" s="138"/>
      <c r="H158" s="138"/>
      <c r="I158" s="140"/>
      <c r="J158" s="140">
        <v>53.9</v>
      </c>
      <c r="K158" s="138"/>
      <c r="L158" s="138"/>
      <c r="M158" s="138"/>
      <c r="N158" s="138">
        <v>53.9</v>
      </c>
      <c r="O158" s="138"/>
      <c r="P158" s="138"/>
      <c r="Q158" s="134">
        <f t="shared" si="7"/>
        <v>53.9</v>
      </c>
      <c r="R158" s="135" t="str">
        <f t="shared" si="11"/>
        <v>NO</v>
      </c>
      <c r="S158" s="136" t="str">
        <f t="shared" si="10"/>
        <v>Alto</v>
      </c>
      <c r="T158" s="45"/>
    </row>
    <row r="159" spans="1:20" s="48" customFormat="1" ht="32.1" customHeight="1" x14ac:dyDescent="0.2">
      <c r="A159" s="141" t="s">
        <v>894</v>
      </c>
      <c r="B159" s="137" t="s">
        <v>820</v>
      </c>
      <c r="C159" s="139" t="s">
        <v>899</v>
      </c>
      <c r="D159" s="133">
        <v>19</v>
      </c>
      <c r="E159" s="138"/>
      <c r="F159" s="138"/>
      <c r="G159" s="138"/>
      <c r="H159" s="138"/>
      <c r="I159" s="140"/>
      <c r="J159" s="140"/>
      <c r="K159" s="138"/>
      <c r="L159" s="138">
        <v>53.9</v>
      </c>
      <c r="M159" s="138"/>
      <c r="N159" s="138"/>
      <c r="O159" s="138"/>
      <c r="P159" s="138"/>
      <c r="Q159" s="134">
        <f t="shared" si="7"/>
        <v>53.9</v>
      </c>
      <c r="R159" s="135" t="str">
        <f t="shared" si="11"/>
        <v>NO</v>
      </c>
      <c r="S159" s="136" t="str">
        <f t="shared" si="10"/>
        <v>Alto</v>
      </c>
      <c r="T159" s="45"/>
    </row>
    <row r="160" spans="1:20" s="48" customFormat="1" ht="32.1" customHeight="1" x14ac:dyDescent="0.2">
      <c r="A160" s="141" t="s">
        <v>894</v>
      </c>
      <c r="B160" s="137" t="s">
        <v>900</v>
      </c>
      <c r="C160" s="139" t="s">
        <v>901</v>
      </c>
      <c r="D160" s="133">
        <v>38</v>
      </c>
      <c r="E160" s="138"/>
      <c r="F160" s="138"/>
      <c r="G160" s="138"/>
      <c r="H160" s="138"/>
      <c r="I160" s="140"/>
      <c r="J160" s="140"/>
      <c r="K160" s="138"/>
      <c r="L160" s="138">
        <v>53.9</v>
      </c>
      <c r="M160" s="138"/>
      <c r="N160" s="138"/>
      <c r="O160" s="138"/>
      <c r="P160" s="138"/>
      <c r="Q160" s="134">
        <f t="shared" ref="Q160:Q221" si="12">AVERAGE(E160:P160)</f>
        <v>53.9</v>
      </c>
      <c r="R160" s="135" t="str">
        <f t="shared" si="11"/>
        <v>NO</v>
      </c>
      <c r="S160" s="136" t="str">
        <f t="shared" si="10"/>
        <v>Alto</v>
      </c>
      <c r="T160" s="45"/>
    </row>
    <row r="161" spans="1:20" s="48" customFormat="1" ht="32.1" customHeight="1" x14ac:dyDescent="0.2">
      <c r="A161" s="141" t="s">
        <v>894</v>
      </c>
      <c r="B161" s="137" t="s">
        <v>902</v>
      </c>
      <c r="C161" s="139" t="s">
        <v>903</v>
      </c>
      <c r="D161" s="133">
        <v>28</v>
      </c>
      <c r="E161" s="138"/>
      <c r="F161" s="138"/>
      <c r="G161" s="138"/>
      <c r="H161" s="138">
        <v>53.9</v>
      </c>
      <c r="I161" s="140"/>
      <c r="J161" s="140"/>
      <c r="K161" s="138"/>
      <c r="L161" s="138"/>
      <c r="M161" s="138"/>
      <c r="N161" s="138"/>
      <c r="O161" s="138"/>
      <c r="P161" s="138"/>
      <c r="Q161" s="134">
        <f t="shared" si="12"/>
        <v>53.9</v>
      </c>
      <c r="R161" s="135" t="str">
        <f t="shared" si="11"/>
        <v>NO</v>
      </c>
      <c r="S161" s="136" t="str">
        <f t="shared" si="10"/>
        <v>Alto</v>
      </c>
      <c r="T161" s="45"/>
    </row>
    <row r="162" spans="1:20" s="48" customFormat="1" ht="32.1" customHeight="1" x14ac:dyDescent="0.2">
      <c r="A162" s="141" t="s">
        <v>894</v>
      </c>
      <c r="B162" s="137" t="s">
        <v>904</v>
      </c>
      <c r="C162" s="139" t="s">
        <v>905</v>
      </c>
      <c r="D162" s="133">
        <v>49</v>
      </c>
      <c r="E162" s="138"/>
      <c r="F162" s="138"/>
      <c r="G162" s="138"/>
      <c r="H162" s="138"/>
      <c r="I162" s="140"/>
      <c r="J162" s="140"/>
      <c r="K162" s="138">
        <v>53.9</v>
      </c>
      <c r="L162" s="138"/>
      <c r="M162" s="138"/>
      <c r="N162" s="138"/>
      <c r="O162" s="138">
        <v>53.9</v>
      </c>
      <c r="P162" s="138"/>
      <c r="Q162" s="134">
        <f t="shared" si="12"/>
        <v>53.9</v>
      </c>
      <c r="R162" s="135" t="str">
        <f t="shared" si="11"/>
        <v>NO</v>
      </c>
      <c r="S162" s="136" t="str">
        <f t="shared" si="10"/>
        <v>Alto</v>
      </c>
      <c r="T162" s="45"/>
    </row>
    <row r="163" spans="1:20" s="48" customFormat="1" ht="32.1" customHeight="1" x14ac:dyDescent="0.2">
      <c r="A163" s="141" t="s">
        <v>894</v>
      </c>
      <c r="B163" s="137" t="s">
        <v>672</v>
      </c>
      <c r="C163" s="139" t="s">
        <v>906</v>
      </c>
      <c r="D163" s="133">
        <v>30</v>
      </c>
      <c r="E163" s="138"/>
      <c r="F163" s="138"/>
      <c r="G163" s="138"/>
      <c r="H163" s="138">
        <v>53.9</v>
      </c>
      <c r="I163" s="140"/>
      <c r="J163" s="140"/>
      <c r="K163" s="138"/>
      <c r="L163" s="138"/>
      <c r="M163" s="138"/>
      <c r="N163" s="138"/>
      <c r="O163" s="138"/>
      <c r="P163" s="138"/>
      <c r="Q163" s="134">
        <f t="shared" si="12"/>
        <v>53.9</v>
      </c>
      <c r="R163" s="135" t="str">
        <f t="shared" si="11"/>
        <v>NO</v>
      </c>
      <c r="S163" s="136" t="str">
        <f t="shared" si="10"/>
        <v>Alto</v>
      </c>
      <c r="T163" s="45"/>
    </row>
    <row r="164" spans="1:20" s="48" customFormat="1" ht="32.1" customHeight="1" x14ac:dyDescent="0.2">
      <c r="A164" s="141" t="s">
        <v>894</v>
      </c>
      <c r="B164" s="137" t="s">
        <v>907</v>
      </c>
      <c r="C164" s="139" t="s">
        <v>908</v>
      </c>
      <c r="D164" s="133">
        <v>11</v>
      </c>
      <c r="E164" s="138"/>
      <c r="F164" s="138"/>
      <c r="G164" s="138"/>
      <c r="H164" s="138"/>
      <c r="I164" s="140"/>
      <c r="J164" s="140"/>
      <c r="K164" s="138">
        <v>53.9</v>
      </c>
      <c r="L164" s="138"/>
      <c r="M164" s="138"/>
      <c r="N164" s="138">
        <v>53.9</v>
      </c>
      <c r="O164" s="138"/>
      <c r="P164" s="138"/>
      <c r="Q164" s="134">
        <f t="shared" si="12"/>
        <v>53.9</v>
      </c>
      <c r="R164" s="135" t="str">
        <f t="shared" si="11"/>
        <v>NO</v>
      </c>
      <c r="S164" s="136" t="str">
        <f t="shared" si="10"/>
        <v>Alto</v>
      </c>
      <c r="T164" s="45"/>
    </row>
    <row r="165" spans="1:20" s="48" customFormat="1" ht="32.1" customHeight="1" x14ac:dyDescent="0.2">
      <c r="A165" s="141" t="s">
        <v>894</v>
      </c>
      <c r="B165" s="137" t="s">
        <v>909</v>
      </c>
      <c r="C165" s="139" t="s">
        <v>910</v>
      </c>
      <c r="D165" s="133">
        <v>28</v>
      </c>
      <c r="E165" s="138"/>
      <c r="F165" s="138"/>
      <c r="G165" s="138"/>
      <c r="H165" s="138"/>
      <c r="I165" s="140"/>
      <c r="J165" s="140">
        <v>53.9</v>
      </c>
      <c r="K165" s="138"/>
      <c r="L165" s="138"/>
      <c r="M165" s="138">
        <v>53.9</v>
      </c>
      <c r="N165" s="138"/>
      <c r="O165" s="138"/>
      <c r="P165" s="138"/>
      <c r="Q165" s="134">
        <f t="shared" si="12"/>
        <v>53.9</v>
      </c>
      <c r="R165" s="135" t="str">
        <f t="shared" si="11"/>
        <v>NO</v>
      </c>
      <c r="S165" s="136" t="str">
        <f t="shared" si="10"/>
        <v>Alto</v>
      </c>
      <c r="T165" s="45"/>
    </row>
    <row r="166" spans="1:20" s="48" customFormat="1" ht="32.1" customHeight="1" x14ac:dyDescent="0.2">
      <c r="A166" s="141" t="s">
        <v>894</v>
      </c>
      <c r="B166" s="137" t="s">
        <v>911</v>
      </c>
      <c r="C166" s="139" t="s">
        <v>912</v>
      </c>
      <c r="D166" s="133">
        <v>28</v>
      </c>
      <c r="E166" s="138"/>
      <c r="F166" s="138"/>
      <c r="G166" s="138"/>
      <c r="H166" s="138"/>
      <c r="I166" s="140"/>
      <c r="J166" s="140"/>
      <c r="K166" s="138"/>
      <c r="L166" s="138">
        <v>53.9</v>
      </c>
      <c r="M166" s="138"/>
      <c r="N166" s="138"/>
      <c r="O166" s="138"/>
      <c r="P166" s="138"/>
      <c r="Q166" s="134">
        <f t="shared" si="12"/>
        <v>53.9</v>
      </c>
      <c r="R166" s="135" t="str">
        <f t="shared" si="11"/>
        <v>NO</v>
      </c>
      <c r="S166" s="136" t="str">
        <f t="shared" si="10"/>
        <v>Alto</v>
      </c>
      <c r="T166" s="45"/>
    </row>
    <row r="167" spans="1:20" s="48" customFormat="1" ht="32.1" customHeight="1" x14ac:dyDescent="0.2">
      <c r="A167" s="141" t="s">
        <v>894</v>
      </c>
      <c r="B167" s="137" t="s">
        <v>913</v>
      </c>
      <c r="C167" s="139" t="s">
        <v>914</v>
      </c>
      <c r="D167" s="133">
        <v>17</v>
      </c>
      <c r="E167" s="138"/>
      <c r="F167" s="138"/>
      <c r="G167" s="138"/>
      <c r="H167" s="138"/>
      <c r="I167" s="140"/>
      <c r="J167" s="140">
        <v>53.9</v>
      </c>
      <c r="K167" s="138"/>
      <c r="L167" s="138"/>
      <c r="M167" s="138">
        <v>53.9</v>
      </c>
      <c r="N167" s="138"/>
      <c r="O167" s="138"/>
      <c r="P167" s="138"/>
      <c r="Q167" s="134">
        <f t="shared" si="12"/>
        <v>53.9</v>
      </c>
      <c r="R167" s="135" t="str">
        <f t="shared" si="11"/>
        <v>NO</v>
      </c>
      <c r="S167" s="136" t="str">
        <f t="shared" si="10"/>
        <v>Alto</v>
      </c>
      <c r="T167" s="45"/>
    </row>
    <row r="168" spans="1:20" s="48" customFormat="1" ht="32.1" customHeight="1" x14ac:dyDescent="0.2">
      <c r="A168" s="141" t="s">
        <v>894</v>
      </c>
      <c r="B168" s="137" t="s">
        <v>915</v>
      </c>
      <c r="C168" s="139" t="s">
        <v>916</v>
      </c>
      <c r="D168" s="133">
        <v>35</v>
      </c>
      <c r="E168" s="138"/>
      <c r="F168" s="138"/>
      <c r="G168" s="138">
        <v>53.9</v>
      </c>
      <c r="H168" s="138"/>
      <c r="I168" s="140"/>
      <c r="J168" s="140"/>
      <c r="K168" s="138"/>
      <c r="L168" s="138"/>
      <c r="M168" s="138"/>
      <c r="N168" s="138"/>
      <c r="O168" s="138"/>
      <c r="P168" s="138"/>
      <c r="Q168" s="134">
        <f t="shared" si="12"/>
        <v>53.9</v>
      </c>
      <c r="R168" s="135" t="str">
        <f t="shared" si="11"/>
        <v>NO</v>
      </c>
      <c r="S168" s="136" t="str">
        <f t="shared" si="10"/>
        <v>Alto</v>
      </c>
      <c r="T168" s="45"/>
    </row>
    <row r="169" spans="1:20" s="48" customFormat="1" ht="32.1" customHeight="1" x14ac:dyDescent="0.2">
      <c r="A169" s="141" t="s">
        <v>894</v>
      </c>
      <c r="B169" s="137" t="s">
        <v>917</v>
      </c>
      <c r="C169" s="139" t="s">
        <v>918</v>
      </c>
      <c r="D169" s="133">
        <v>16</v>
      </c>
      <c r="E169" s="138"/>
      <c r="F169" s="138"/>
      <c r="G169" s="138"/>
      <c r="H169" s="138"/>
      <c r="I169" s="140"/>
      <c r="J169" s="140"/>
      <c r="K169" s="138">
        <v>53.9</v>
      </c>
      <c r="L169" s="138"/>
      <c r="M169" s="138"/>
      <c r="N169" s="138">
        <v>53.9</v>
      </c>
      <c r="O169" s="138"/>
      <c r="P169" s="138"/>
      <c r="Q169" s="134">
        <f t="shared" si="12"/>
        <v>53.9</v>
      </c>
      <c r="R169" s="135" t="str">
        <f t="shared" si="11"/>
        <v>NO</v>
      </c>
      <c r="S169" s="136" t="str">
        <f t="shared" si="10"/>
        <v>Alto</v>
      </c>
      <c r="T169" s="45"/>
    </row>
    <row r="170" spans="1:20" s="48" customFormat="1" ht="32.1" customHeight="1" x14ac:dyDescent="0.2">
      <c r="A170" s="141" t="s">
        <v>894</v>
      </c>
      <c r="B170" s="137" t="s">
        <v>919</v>
      </c>
      <c r="C170" s="139" t="s">
        <v>920</v>
      </c>
      <c r="D170" s="133">
        <v>29</v>
      </c>
      <c r="E170" s="138"/>
      <c r="F170" s="138"/>
      <c r="G170" s="138"/>
      <c r="H170" s="138"/>
      <c r="I170" s="140"/>
      <c r="J170" s="140"/>
      <c r="K170" s="138"/>
      <c r="L170" s="138">
        <v>53.9</v>
      </c>
      <c r="M170" s="138"/>
      <c r="N170" s="138"/>
      <c r="O170" s="138">
        <v>53.9</v>
      </c>
      <c r="P170" s="138"/>
      <c r="Q170" s="134">
        <f t="shared" si="12"/>
        <v>53.9</v>
      </c>
      <c r="R170" s="135" t="str">
        <f t="shared" si="11"/>
        <v>NO</v>
      </c>
      <c r="S170" s="136" t="str">
        <f t="shared" si="10"/>
        <v>Alto</v>
      </c>
      <c r="T170" s="45"/>
    </row>
    <row r="171" spans="1:20" s="48" customFormat="1" ht="32.1" customHeight="1" x14ac:dyDescent="0.2">
      <c r="A171" s="141" t="s">
        <v>894</v>
      </c>
      <c r="B171" s="137" t="s">
        <v>921</v>
      </c>
      <c r="C171" s="139" t="s">
        <v>922</v>
      </c>
      <c r="D171" s="133">
        <v>49</v>
      </c>
      <c r="E171" s="138"/>
      <c r="F171" s="138"/>
      <c r="G171" s="138"/>
      <c r="H171" s="138"/>
      <c r="I171" s="140"/>
      <c r="J171" s="140">
        <v>53.9</v>
      </c>
      <c r="K171" s="138"/>
      <c r="L171" s="138"/>
      <c r="M171" s="138"/>
      <c r="N171" s="138">
        <v>53.9</v>
      </c>
      <c r="O171" s="138"/>
      <c r="P171" s="138"/>
      <c r="Q171" s="134">
        <f t="shared" si="12"/>
        <v>53.9</v>
      </c>
      <c r="R171" s="135" t="str">
        <f t="shared" si="11"/>
        <v>NO</v>
      </c>
      <c r="S171" s="136" t="str">
        <f t="shared" si="10"/>
        <v>Alto</v>
      </c>
      <c r="T171" s="45"/>
    </row>
    <row r="172" spans="1:20" s="48" customFormat="1" ht="32.1" customHeight="1" x14ac:dyDescent="0.2">
      <c r="A172" s="141" t="s">
        <v>894</v>
      </c>
      <c r="B172" s="137" t="s">
        <v>923</v>
      </c>
      <c r="C172" s="139" t="s">
        <v>924</v>
      </c>
      <c r="D172" s="133">
        <v>25</v>
      </c>
      <c r="E172" s="138"/>
      <c r="F172" s="138"/>
      <c r="G172" s="138"/>
      <c r="H172" s="138"/>
      <c r="I172" s="140"/>
      <c r="J172" s="140">
        <v>53.9</v>
      </c>
      <c r="K172" s="138"/>
      <c r="L172" s="138"/>
      <c r="M172" s="138">
        <v>53.9</v>
      </c>
      <c r="N172" s="138"/>
      <c r="O172" s="138"/>
      <c r="P172" s="138"/>
      <c r="Q172" s="134">
        <f t="shared" si="12"/>
        <v>53.9</v>
      </c>
      <c r="R172" s="135" t="str">
        <f t="shared" si="11"/>
        <v>NO</v>
      </c>
      <c r="S172" s="136" t="str">
        <f t="shared" si="10"/>
        <v>Alto</v>
      </c>
      <c r="T172" s="45"/>
    </row>
    <row r="173" spans="1:20" s="48" customFormat="1" ht="32.1" customHeight="1" x14ac:dyDescent="0.2">
      <c r="A173" s="141" t="s">
        <v>894</v>
      </c>
      <c r="B173" s="137" t="s">
        <v>925</v>
      </c>
      <c r="C173" s="139" t="s">
        <v>926</v>
      </c>
      <c r="D173" s="133">
        <v>11</v>
      </c>
      <c r="E173" s="138"/>
      <c r="F173" s="138"/>
      <c r="G173" s="138"/>
      <c r="H173" s="138"/>
      <c r="I173" s="140"/>
      <c r="J173" s="140"/>
      <c r="K173" s="138">
        <v>53.9</v>
      </c>
      <c r="L173" s="138"/>
      <c r="M173" s="138"/>
      <c r="N173" s="138"/>
      <c r="O173" s="138"/>
      <c r="P173" s="138">
        <v>53.9</v>
      </c>
      <c r="Q173" s="134">
        <f t="shared" si="12"/>
        <v>53.9</v>
      </c>
      <c r="R173" s="135" t="str">
        <f t="shared" si="11"/>
        <v>NO</v>
      </c>
      <c r="S173" s="136" t="str">
        <f t="shared" si="10"/>
        <v>Alto</v>
      </c>
      <c r="T173" s="45"/>
    </row>
    <row r="174" spans="1:20" s="48" customFormat="1" ht="32.1" customHeight="1" x14ac:dyDescent="0.2">
      <c r="A174" s="141" t="s">
        <v>894</v>
      </c>
      <c r="B174" s="137" t="s">
        <v>927</v>
      </c>
      <c r="C174" s="139" t="s">
        <v>928</v>
      </c>
      <c r="D174" s="133">
        <v>10</v>
      </c>
      <c r="E174" s="138"/>
      <c r="F174" s="138"/>
      <c r="G174" s="138"/>
      <c r="H174" s="138"/>
      <c r="I174" s="140"/>
      <c r="J174" s="140">
        <v>53.9</v>
      </c>
      <c r="K174" s="138"/>
      <c r="L174" s="138"/>
      <c r="M174" s="138">
        <v>53.9</v>
      </c>
      <c r="N174" s="138"/>
      <c r="O174" s="138"/>
      <c r="P174" s="138"/>
      <c r="Q174" s="134">
        <f t="shared" si="12"/>
        <v>53.9</v>
      </c>
      <c r="R174" s="135" t="str">
        <f t="shared" si="11"/>
        <v>NO</v>
      </c>
      <c r="S174" s="136" t="str">
        <f t="shared" si="10"/>
        <v>Alto</v>
      </c>
      <c r="T174" s="45"/>
    </row>
    <row r="175" spans="1:20" s="48" customFormat="1" ht="32.1" customHeight="1" x14ac:dyDescent="0.2">
      <c r="A175" s="141" t="s">
        <v>929</v>
      </c>
      <c r="B175" s="137" t="s">
        <v>73</v>
      </c>
      <c r="C175" s="139" t="s">
        <v>930</v>
      </c>
      <c r="D175" s="133">
        <v>35</v>
      </c>
      <c r="E175" s="138"/>
      <c r="F175" s="138"/>
      <c r="G175" s="138">
        <v>53.1</v>
      </c>
      <c r="H175" s="138"/>
      <c r="I175" s="140"/>
      <c r="J175" s="140"/>
      <c r="K175" s="138"/>
      <c r="L175" s="138"/>
      <c r="M175" s="138"/>
      <c r="N175" s="138"/>
      <c r="O175" s="138"/>
      <c r="P175" s="138"/>
      <c r="Q175" s="134">
        <f t="shared" si="12"/>
        <v>53.1</v>
      </c>
      <c r="R175" s="135" t="str">
        <f t="shared" si="11"/>
        <v>NO</v>
      </c>
      <c r="S175" s="136" t="str">
        <f t="shared" si="10"/>
        <v>Alto</v>
      </c>
      <c r="T175" s="45"/>
    </row>
    <row r="176" spans="1:20" s="48" customFormat="1" ht="32.1" customHeight="1" x14ac:dyDescent="0.2">
      <c r="A176" s="141" t="s">
        <v>929</v>
      </c>
      <c r="B176" s="137" t="s">
        <v>931</v>
      </c>
      <c r="C176" s="139" t="s">
        <v>932</v>
      </c>
      <c r="D176" s="133">
        <v>72</v>
      </c>
      <c r="E176" s="138"/>
      <c r="F176" s="138"/>
      <c r="G176" s="138"/>
      <c r="H176" s="138">
        <v>53.9</v>
      </c>
      <c r="I176" s="140"/>
      <c r="J176" s="140"/>
      <c r="K176" s="138"/>
      <c r="L176" s="138"/>
      <c r="M176" s="138"/>
      <c r="N176" s="138"/>
      <c r="O176" s="138"/>
      <c r="P176" s="138"/>
      <c r="Q176" s="134">
        <f t="shared" si="12"/>
        <v>53.9</v>
      </c>
      <c r="R176" s="135" t="str">
        <f t="shared" si="11"/>
        <v>NO</v>
      </c>
      <c r="S176" s="136" t="str">
        <f t="shared" si="10"/>
        <v>Alto</v>
      </c>
      <c r="T176" s="45"/>
    </row>
    <row r="177" spans="1:20" s="48" customFormat="1" ht="32.1" customHeight="1" x14ac:dyDescent="0.2">
      <c r="A177" s="141" t="s">
        <v>929</v>
      </c>
      <c r="B177" s="137" t="s">
        <v>933</v>
      </c>
      <c r="C177" s="139" t="s">
        <v>934</v>
      </c>
      <c r="D177" s="133">
        <v>20</v>
      </c>
      <c r="E177" s="138"/>
      <c r="F177" s="138"/>
      <c r="G177" s="138">
        <v>26.5</v>
      </c>
      <c r="H177" s="138"/>
      <c r="I177" s="140"/>
      <c r="J177" s="140"/>
      <c r="K177" s="138"/>
      <c r="L177" s="138"/>
      <c r="M177" s="138"/>
      <c r="N177" s="138"/>
      <c r="O177" s="138"/>
      <c r="P177" s="138"/>
      <c r="Q177" s="134">
        <f t="shared" si="12"/>
        <v>26.5</v>
      </c>
      <c r="R177" s="135" t="str">
        <f t="shared" si="11"/>
        <v>NO</v>
      </c>
      <c r="S177" s="136" t="str">
        <f t="shared" si="10"/>
        <v>Medio</v>
      </c>
      <c r="T177" s="45"/>
    </row>
    <row r="178" spans="1:20" s="48" customFormat="1" ht="32.1" customHeight="1" x14ac:dyDescent="0.2">
      <c r="A178" s="141" t="s">
        <v>929</v>
      </c>
      <c r="B178" s="137" t="s">
        <v>935</v>
      </c>
      <c r="C178" s="139" t="s">
        <v>936</v>
      </c>
      <c r="D178" s="133">
        <v>14</v>
      </c>
      <c r="E178" s="138"/>
      <c r="F178" s="138">
        <v>53.9</v>
      </c>
      <c r="G178" s="138"/>
      <c r="H178" s="138"/>
      <c r="I178" s="140"/>
      <c r="J178" s="140"/>
      <c r="K178" s="138"/>
      <c r="L178" s="138"/>
      <c r="M178" s="138"/>
      <c r="N178" s="138"/>
      <c r="O178" s="138"/>
      <c r="P178" s="138"/>
      <c r="Q178" s="134">
        <f t="shared" si="12"/>
        <v>53.9</v>
      </c>
      <c r="R178" s="135" t="str">
        <f t="shared" si="11"/>
        <v>NO</v>
      </c>
      <c r="S178" s="136" t="str">
        <f t="shared" si="10"/>
        <v>Alto</v>
      </c>
      <c r="T178" s="45"/>
    </row>
    <row r="179" spans="1:20" s="48" customFormat="1" ht="32.1" customHeight="1" x14ac:dyDescent="0.2">
      <c r="A179" s="141" t="s">
        <v>937</v>
      </c>
      <c r="B179" s="137" t="s">
        <v>938</v>
      </c>
      <c r="C179" s="139" t="s">
        <v>939</v>
      </c>
      <c r="D179" s="133">
        <v>112</v>
      </c>
      <c r="E179" s="138"/>
      <c r="F179" s="138">
        <v>0</v>
      </c>
      <c r="G179" s="138"/>
      <c r="H179" s="138"/>
      <c r="I179" s="140"/>
      <c r="J179" s="140"/>
      <c r="K179" s="138"/>
      <c r="L179" s="138"/>
      <c r="M179" s="138">
        <v>0</v>
      </c>
      <c r="N179" s="138"/>
      <c r="O179" s="138"/>
      <c r="P179" s="138"/>
      <c r="Q179" s="134">
        <f t="shared" si="12"/>
        <v>0</v>
      </c>
      <c r="R179" s="135" t="str">
        <f t="shared" si="11"/>
        <v>SI</v>
      </c>
      <c r="S179" s="136" t="str">
        <f t="shared" si="10"/>
        <v>Sin Riesgo</v>
      </c>
      <c r="T179" s="45"/>
    </row>
    <row r="180" spans="1:20" s="48" customFormat="1" ht="32.1" customHeight="1" x14ac:dyDescent="0.2">
      <c r="A180" s="141" t="s">
        <v>937</v>
      </c>
      <c r="B180" s="137" t="s">
        <v>940</v>
      </c>
      <c r="C180" s="139" t="s">
        <v>941</v>
      </c>
      <c r="D180" s="133">
        <v>157</v>
      </c>
      <c r="E180" s="138"/>
      <c r="F180" s="138">
        <v>0</v>
      </c>
      <c r="G180" s="138"/>
      <c r="H180" s="138"/>
      <c r="I180" s="140"/>
      <c r="J180" s="140"/>
      <c r="K180" s="138"/>
      <c r="L180" s="138">
        <v>0</v>
      </c>
      <c r="M180" s="138"/>
      <c r="N180" s="138"/>
      <c r="O180" s="138"/>
      <c r="P180" s="138"/>
      <c r="Q180" s="134">
        <f t="shared" si="12"/>
        <v>0</v>
      </c>
      <c r="R180" s="135" t="str">
        <f t="shared" si="11"/>
        <v>SI</v>
      </c>
      <c r="S180" s="136" t="str">
        <f t="shared" si="10"/>
        <v>Sin Riesgo</v>
      </c>
      <c r="T180" s="45"/>
    </row>
    <row r="181" spans="1:20" s="48" customFormat="1" ht="32.1" customHeight="1" x14ac:dyDescent="0.2">
      <c r="A181" s="141" t="s">
        <v>937</v>
      </c>
      <c r="B181" s="137" t="s">
        <v>146</v>
      </c>
      <c r="C181" s="139" t="s">
        <v>942</v>
      </c>
      <c r="D181" s="133">
        <v>375</v>
      </c>
      <c r="E181" s="138"/>
      <c r="F181" s="138">
        <v>0</v>
      </c>
      <c r="G181" s="138"/>
      <c r="H181" s="138"/>
      <c r="I181" s="140"/>
      <c r="J181" s="140"/>
      <c r="K181" s="138"/>
      <c r="L181" s="138"/>
      <c r="M181" s="138">
        <v>0</v>
      </c>
      <c r="N181" s="138"/>
      <c r="O181" s="138"/>
      <c r="P181" s="138"/>
      <c r="Q181" s="134">
        <f t="shared" si="12"/>
        <v>0</v>
      </c>
      <c r="R181" s="135" t="str">
        <f t="shared" si="11"/>
        <v>SI</v>
      </c>
      <c r="S181" s="136" t="str">
        <f t="shared" si="10"/>
        <v>Sin Riesgo</v>
      </c>
      <c r="T181" s="45"/>
    </row>
    <row r="182" spans="1:20" s="48" customFormat="1" ht="32.1" customHeight="1" x14ac:dyDescent="0.2">
      <c r="A182" s="141" t="s">
        <v>937</v>
      </c>
      <c r="B182" s="137" t="s">
        <v>943</v>
      </c>
      <c r="C182" s="139" t="s">
        <v>944</v>
      </c>
      <c r="D182" s="133">
        <v>168</v>
      </c>
      <c r="E182" s="138"/>
      <c r="F182" s="138">
        <v>0</v>
      </c>
      <c r="G182" s="138"/>
      <c r="H182" s="138"/>
      <c r="I182" s="140">
        <v>0</v>
      </c>
      <c r="J182" s="140"/>
      <c r="K182" s="138"/>
      <c r="L182" s="138"/>
      <c r="M182" s="138">
        <v>0</v>
      </c>
      <c r="N182" s="138"/>
      <c r="O182" s="138"/>
      <c r="P182" s="138"/>
      <c r="Q182" s="134">
        <f t="shared" si="12"/>
        <v>0</v>
      </c>
      <c r="R182" s="135" t="str">
        <f t="shared" si="11"/>
        <v>SI</v>
      </c>
      <c r="S182" s="136" t="str">
        <f t="shared" si="10"/>
        <v>Sin Riesgo</v>
      </c>
      <c r="T182" s="45"/>
    </row>
    <row r="183" spans="1:20" s="48" customFormat="1" ht="32.1" customHeight="1" x14ac:dyDescent="0.2">
      <c r="A183" s="141" t="s">
        <v>937</v>
      </c>
      <c r="B183" s="137" t="s">
        <v>945</v>
      </c>
      <c r="C183" s="139" t="s">
        <v>946</v>
      </c>
      <c r="D183" s="133">
        <v>222</v>
      </c>
      <c r="E183" s="138"/>
      <c r="F183" s="138"/>
      <c r="G183" s="138"/>
      <c r="H183" s="138">
        <v>0</v>
      </c>
      <c r="I183" s="140"/>
      <c r="J183" s="140"/>
      <c r="K183" s="138"/>
      <c r="L183" s="138"/>
      <c r="M183" s="138"/>
      <c r="N183" s="138"/>
      <c r="O183" s="138"/>
      <c r="P183" s="138"/>
      <c r="Q183" s="134">
        <f t="shared" si="12"/>
        <v>0</v>
      </c>
      <c r="R183" s="135" t="str">
        <f t="shared" si="11"/>
        <v>SI</v>
      </c>
      <c r="S183" s="136" t="str">
        <f t="shared" si="10"/>
        <v>Sin Riesgo</v>
      </c>
      <c r="T183" s="45"/>
    </row>
    <row r="184" spans="1:20" s="48" customFormat="1" ht="32.1" customHeight="1" x14ac:dyDescent="0.2">
      <c r="A184" s="141" t="s">
        <v>937</v>
      </c>
      <c r="B184" s="137" t="s">
        <v>947</v>
      </c>
      <c r="C184" s="139" t="s">
        <v>948</v>
      </c>
      <c r="D184" s="133">
        <v>91</v>
      </c>
      <c r="E184" s="138"/>
      <c r="F184" s="138"/>
      <c r="G184" s="138">
        <v>96.3</v>
      </c>
      <c r="H184" s="138"/>
      <c r="I184" s="140"/>
      <c r="J184" s="140"/>
      <c r="K184" s="138"/>
      <c r="L184" s="138"/>
      <c r="M184" s="138"/>
      <c r="N184" s="138"/>
      <c r="O184" s="138"/>
      <c r="P184" s="138"/>
      <c r="Q184" s="134">
        <f t="shared" si="12"/>
        <v>96.3</v>
      </c>
      <c r="R184" s="135" t="str">
        <f t="shared" si="11"/>
        <v>NO</v>
      </c>
      <c r="S184" s="136" t="str">
        <f t="shared" si="10"/>
        <v>Inviable Sanitariamente</v>
      </c>
      <c r="T184" s="45"/>
    </row>
    <row r="185" spans="1:20" s="48" customFormat="1" ht="32.1" customHeight="1" x14ac:dyDescent="0.2">
      <c r="A185" s="141" t="s">
        <v>937</v>
      </c>
      <c r="B185" s="137" t="s">
        <v>949</v>
      </c>
      <c r="C185" s="139" t="s">
        <v>950</v>
      </c>
      <c r="D185" s="133">
        <v>26</v>
      </c>
      <c r="E185" s="138"/>
      <c r="F185" s="138"/>
      <c r="G185" s="138"/>
      <c r="H185" s="138"/>
      <c r="I185" s="140"/>
      <c r="J185" s="140"/>
      <c r="K185" s="138">
        <v>98</v>
      </c>
      <c r="L185" s="138"/>
      <c r="M185" s="138"/>
      <c r="N185" s="138"/>
      <c r="O185" s="138"/>
      <c r="P185" s="138"/>
      <c r="Q185" s="134">
        <f t="shared" si="12"/>
        <v>98</v>
      </c>
      <c r="R185" s="135" t="str">
        <f t="shared" si="11"/>
        <v>NO</v>
      </c>
      <c r="S185" s="136" t="str">
        <f t="shared" si="10"/>
        <v>Inviable Sanitariamente</v>
      </c>
      <c r="T185" s="45"/>
    </row>
    <row r="186" spans="1:20" s="48" customFormat="1" ht="32.1" customHeight="1" x14ac:dyDescent="0.2">
      <c r="A186" s="141" t="s">
        <v>937</v>
      </c>
      <c r="B186" s="137" t="s">
        <v>951</v>
      </c>
      <c r="C186" s="139" t="s">
        <v>952</v>
      </c>
      <c r="D186" s="133">
        <v>338</v>
      </c>
      <c r="E186" s="138"/>
      <c r="F186" s="138">
        <v>0</v>
      </c>
      <c r="G186" s="138"/>
      <c r="H186" s="138"/>
      <c r="I186" s="140">
        <v>0</v>
      </c>
      <c r="J186" s="140"/>
      <c r="K186" s="138"/>
      <c r="L186" s="138"/>
      <c r="M186" s="138">
        <v>0</v>
      </c>
      <c r="N186" s="138"/>
      <c r="O186" s="138"/>
      <c r="P186" s="138"/>
      <c r="Q186" s="134">
        <f t="shared" si="12"/>
        <v>0</v>
      </c>
      <c r="R186" s="135" t="str">
        <f t="shared" si="11"/>
        <v>SI</v>
      </c>
      <c r="S186" s="136" t="str">
        <f t="shared" si="10"/>
        <v>Sin Riesgo</v>
      </c>
      <c r="T186" s="45"/>
    </row>
    <row r="187" spans="1:20" s="48" customFormat="1" ht="32.1" customHeight="1" x14ac:dyDescent="0.2">
      <c r="A187" s="141" t="s">
        <v>937</v>
      </c>
      <c r="B187" s="137" t="s">
        <v>953</v>
      </c>
      <c r="C187" s="139" t="s">
        <v>954</v>
      </c>
      <c r="D187" s="133">
        <v>200</v>
      </c>
      <c r="E187" s="138">
        <v>0</v>
      </c>
      <c r="F187" s="138"/>
      <c r="G187" s="138"/>
      <c r="H187" s="138">
        <v>0</v>
      </c>
      <c r="I187" s="140"/>
      <c r="J187" s="140"/>
      <c r="K187" s="138"/>
      <c r="L187" s="138">
        <v>0</v>
      </c>
      <c r="M187" s="138"/>
      <c r="N187" s="138"/>
      <c r="O187" s="138"/>
      <c r="P187" s="138"/>
      <c r="Q187" s="134">
        <f t="shared" si="12"/>
        <v>0</v>
      </c>
      <c r="R187" s="135" t="str">
        <f t="shared" si="11"/>
        <v>SI</v>
      </c>
      <c r="S187" s="136" t="str">
        <f t="shared" si="10"/>
        <v>Sin Riesgo</v>
      </c>
      <c r="T187" s="45"/>
    </row>
    <row r="188" spans="1:20" s="48" customFormat="1" ht="32.1" customHeight="1" x14ac:dyDescent="0.2">
      <c r="A188" s="141" t="s">
        <v>937</v>
      </c>
      <c r="B188" s="137" t="s">
        <v>955</v>
      </c>
      <c r="C188" s="139" t="s">
        <v>956</v>
      </c>
      <c r="D188" s="133">
        <v>72</v>
      </c>
      <c r="E188" s="138"/>
      <c r="F188" s="138"/>
      <c r="G188" s="138"/>
      <c r="H188" s="138"/>
      <c r="I188" s="140"/>
      <c r="J188" s="140"/>
      <c r="K188" s="138"/>
      <c r="L188" s="138">
        <v>73.5</v>
      </c>
      <c r="M188" s="138"/>
      <c r="N188" s="138"/>
      <c r="O188" s="138"/>
      <c r="P188" s="138"/>
      <c r="Q188" s="134">
        <f t="shared" si="12"/>
        <v>73.5</v>
      </c>
      <c r="R188" s="135" t="str">
        <f t="shared" si="11"/>
        <v>NO</v>
      </c>
      <c r="S188" s="136" t="str">
        <f t="shared" si="10"/>
        <v>Alto</v>
      </c>
      <c r="T188" s="45"/>
    </row>
    <row r="189" spans="1:20" s="48" customFormat="1" ht="32.1" customHeight="1" x14ac:dyDescent="0.2">
      <c r="A189" s="141" t="s">
        <v>937</v>
      </c>
      <c r="B189" s="137" t="s">
        <v>957</v>
      </c>
      <c r="C189" s="139" t="s">
        <v>958</v>
      </c>
      <c r="D189" s="133">
        <v>215</v>
      </c>
      <c r="E189" s="138"/>
      <c r="F189" s="138"/>
      <c r="G189" s="138"/>
      <c r="H189" s="138"/>
      <c r="I189" s="140">
        <v>72.7</v>
      </c>
      <c r="J189" s="140"/>
      <c r="K189" s="138"/>
      <c r="L189" s="138"/>
      <c r="M189" s="138"/>
      <c r="N189" s="138"/>
      <c r="O189" s="138"/>
      <c r="P189" s="138"/>
      <c r="Q189" s="134">
        <f t="shared" si="12"/>
        <v>72.7</v>
      </c>
      <c r="R189" s="135" t="str">
        <f t="shared" si="11"/>
        <v>NO</v>
      </c>
      <c r="S189" s="136" t="str">
        <f t="shared" si="10"/>
        <v>Alto</v>
      </c>
      <c r="T189" s="45"/>
    </row>
    <row r="190" spans="1:20" s="48" customFormat="1" ht="32.1" customHeight="1" x14ac:dyDescent="0.2">
      <c r="A190" s="141" t="s">
        <v>937</v>
      </c>
      <c r="B190" s="137" t="s">
        <v>300</v>
      </c>
      <c r="C190" s="139" t="s">
        <v>959</v>
      </c>
      <c r="D190" s="133">
        <v>33</v>
      </c>
      <c r="E190" s="138"/>
      <c r="F190" s="138"/>
      <c r="G190" s="138"/>
      <c r="H190" s="138"/>
      <c r="I190" s="140"/>
      <c r="J190" s="140"/>
      <c r="K190" s="138">
        <v>55.8</v>
      </c>
      <c r="L190" s="138"/>
      <c r="M190" s="138"/>
      <c r="N190" s="138"/>
      <c r="O190" s="138"/>
      <c r="P190" s="138"/>
      <c r="Q190" s="134">
        <f t="shared" si="12"/>
        <v>55.8</v>
      </c>
      <c r="R190" s="135" t="str">
        <f t="shared" si="11"/>
        <v>NO</v>
      </c>
      <c r="S190" s="136" t="str">
        <f t="shared" ref="S190:S252" si="13">IF(Q190&lt;=5,"Sin Riesgo",IF(Q190 &lt;=14,"Bajo",IF(Q190&lt;=35,"Medio",IF(Q190&lt;=80,"Alto","Inviable Sanitariamente"))))</f>
        <v>Alto</v>
      </c>
      <c r="T190" s="45"/>
    </row>
    <row r="191" spans="1:20" s="48" customFormat="1" ht="32.1" customHeight="1" x14ac:dyDescent="0.2">
      <c r="A191" s="141" t="s">
        <v>937</v>
      </c>
      <c r="B191" s="137" t="s">
        <v>960</v>
      </c>
      <c r="C191" s="139" t="s">
        <v>961</v>
      </c>
      <c r="D191" s="133">
        <v>244</v>
      </c>
      <c r="E191" s="138"/>
      <c r="F191" s="138"/>
      <c r="G191" s="138"/>
      <c r="H191" s="138"/>
      <c r="I191" s="140">
        <v>36.1</v>
      </c>
      <c r="J191" s="140"/>
      <c r="K191" s="138"/>
      <c r="L191" s="138"/>
      <c r="M191" s="138"/>
      <c r="N191" s="138"/>
      <c r="O191" s="138"/>
      <c r="P191" s="138"/>
      <c r="Q191" s="134">
        <f t="shared" si="12"/>
        <v>36.1</v>
      </c>
      <c r="R191" s="135" t="str">
        <f t="shared" si="11"/>
        <v>NO</v>
      </c>
      <c r="S191" s="136" t="str">
        <f t="shared" si="13"/>
        <v>Alto</v>
      </c>
      <c r="T191" s="45"/>
    </row>
    <row r="192" spans="1:20" s="48" customFormat="1" ht="32.1" customHeight="1" x14ac:dyDescent="0.2">
      <c r="A192" s="141" t="s">
        <v>937</v>
      </c>
      <c r="B192" s="137" t="s">
        <v>935</v>
      </c>
      <c r="C192" s="139" t="s">
        <v>962</v>
      </c>
      <c r="D192" s="133">
        <v>286</v>
      </c>
      <c r="E192" s="138">
        <v>0</v>
      </c>
      <c r="F192" s="138"/>
      <c r="G192" s="138"/>
      <c r="H192" s="138">
        <v>0</v>
      </c>
      <c r="I192" s="140"/>
      <c r="J192" s="140"/>
      <c r="K192" s="138"/>
      <c r="L192" s="138">
        <v>0</v>
      </c>
      <c r="M192" s="138"/>
      <c r="N192" s="138"/>
      <c r="O192" s="138"/>
      <c r="P192" s="138"/>
      <c r="Q192" s="134">
        <f t="shared" si="12"/>
        <v>0</v>
      </c>
      <c r="R192" s="135" t="str">
        <f t="shared" ref="R192:R254" si="14">IF(Q192&lt;5,"SI","NO")</f>
        <v>SI</v>
      </c>
      <c r="S192" s="136" t="str">
        <f t="shared" si="13"/>
        <v>Sin Riesgo</v>
      </c>
      <c r="T192" s="45"/>
    </row>
    <row r="193" spans="1:20" s="48" customFormat="1" ht="32.1" customHeight="1" x14ac:dyDescent="0.2">
      <c r="A193" s="141" t="s">
        <v>937</v>
      </c>
      <c r="B193" s="137" t="s">
        <v>963</v>
      </c>
      <c r="C193" s="139" t="s">
        <v>964</v>
      </c>
      <c r="D193" s="133">
        <v>66</v>
      </c>
      <c r="E193" s="138"/>
      <c r="F193" s="138"/>
      <c r="G193" s="138"/>
      <c r="H193" s="138"/>
      <c r="I193" s="140">
        <v>36.1</v>
      </c>
      <c r="J193" s="140"/>
      <c r="K193" s="138"/>
      <c r="L193" s="138"/>
      <c r="M193" s="138"/>
      <c r="N193" s="138"/>
      <c r="O193" s="138"/>
      <c r="P193" s="138"/>
      <c r="Q193" s="134">
        <f t="shared" si="12"/>
        <v>36.1</v>
      </c>
      <c r="R193" s="135" t="str">
        <f t="shared" si="14"/>
        <v>NO</v>
      </c>
      <c r="S193" s="136" t="str">
        <f t="shared" si="13"/>
        <v>Alto</v>
      </c>
      <c r="T193" s="45"/>
    </row>
    <row r="194" spans="1:20" s="48" customFormat="1" ht="32.1" customHeight="1" x14ac:dyDescent="0.2">
      <c r="A194" s="141" t="s">
        <v>965</v>
      </c>
      <c r="B194" s="137" t="s">
        <v>966</v>
      </c>
      <c r="C194" s="139" t="s">
        <v>967</v>
      </c>
      <c r="D194" s="133">
        <v>62</v>
      </c>
      <c r="E194" s="138"/>
      <c r="F194" s="138"/>
      <c r="G194" s="138"/>
      <c r="H194" s="138"/>
      <c r="I194" s="140">
        <v>31.6</v>
      </c>
      <c r="J194" s="140"/>
      <c r="K194" s="138"/>
      <c r="L194" s="138"/>
      <c r="M194" s="138">
        <v>31.6</v>
      </c>
      <c r="N194" s="138"/>
      <c r="O194" s="138"/>
      <c r="P194" s="138"/>
      <c r="Q194" s="134">
        <f t="shared" si="12"/>
        <v>31.6</v>
      </c>
      <c r="R194" s="135" t="str">
        <f t="shared" si="14"/>
        <v>NO</v>
      </c>
      <c r="S194" s="136" t="str">
        <f t="shared" si="13"/>
        <v>Medio</v>
      </c>
      <c r="T194" s="45"/>
    </row>
    <row r="195" spans="1:20" s="48" customFormat="1" ht="32.1" customHeight="1" x14ac:dyDescent="0.2">
      <c r="A195" s="141" t="s">
        <v>965</v>
      </c>
      <c r="B195" s="137" t="s">
        <v>968</v>
      </c>
      <c r="C195" s="139" t="s">
        <v>969</v>
      </c>
      <c r="D195" s="133">
        <v>244</v>
      </c>
      <c r="E195" s="138"/>
      <c r="F195" s="138"/>
      <c r="G195" s="138">
        <v>31.6</v>
      </c>
      <c r="H195" s="138"/>
      <c r="I195" s="140">
        <v>44.2</v>
      </c>
      <c r="J195" s="140"/>
      <c r="K195" s="138"/>
      <c r="L195" s="138"/>
      <c r="M195" s="138">
        <v>31.6</v>
      </c>
      <c r="N195" s="138"/>
      <c r="O195" s="138">
        <v>31.6</v>
      </c>
      <c r="P195" s="138"/>
      <c r="Q195" s="134">
        <f t="shared" si="12"/>
        <v>34.75</v>
      </c>
      <c r="R195" s="135" t="str">
        <f t="shared" si="14"/>
        <v>NO</v>
      </c>
      <c r="S195" s="136" t="str">
        <f t="shared" si="13"/>
        <v>Medio</v>
      </c>
      <c r="T195" s="45"/>
    </row>
    <row r="196" spans="1:20" s="48" customFormat="1" ht="32.1" customHeight="1" x14ac:dyDescent="0.2">
      <c r="A196" s="141" t="s">
        <v>965</v>
      </c>
      <c r="B196" s="137" t="s">
        <v>970</v>
      </c>
      <c r="C196" s="139" t="s">
        <v>971</v>
      </c>
      <c r="D196" s="133">
        <v>181</v>
      </c>
      <c r="E196" s="138"/>
      <c r="F196" s="138">
        <v>0</v>
      </c>
      <c r="G196" s="138"/>
      <c r="H196" s="138"/>
      <c r="I196" s="140">
        <v>0</v>
      </c>
      <c r="J196" s="140"/>
      <c r="K196" s="138"/>
      <c r="L196" s="138">
        <v>0</v>
      </c>
      <c r="M196" s="138"/>
      <c r="N196" s="138">
        <v>0</v>
      </c>
      <c r="O196" s="138"/>
      <c r="P196" s="138"/>
      <c r="Q196" s="134">
        <f t="shared" si="12"/>
        <v>0</v>
      </c>
      <c r="R196" s="135" t="str">
        <f t="shared" si="14"/>
        <v>SI</v>
      </c>
      <c r="S196" s="136" t="str">
        <f t="shared" si="13"/>
        <v>Sin Riesgo</v>
      </c>
      <c r="T196" s="45"/>
    </row>
    <row r="197" spans="1:20" s="48" customFormat="1" ht="32.1" customHeight="1" x14ac:dyDescent="0.2">
      <c r="A197" s="141" t="s">
        <v>965</v>
      </c>
      <c r="B197" s="137" t="s">
        <v>972</v>
      </c>
      <c r="C197" s="139" t="s">
        <v>973</v>
      </c>
      <c r="D197" s="133">
        <v>171</v>
      </c>
      <c r="E197" s="138"/>
      <c r="F197" s="138"/>
      <c r="G197" s="138">
        <v>31.6</v>
      </c>
      <c r="H197" s="138"/>
      <c r="I197" s="140"/>
      <c r="J197" s="140">
        <v>31.6</v>
      </c>
      <c r="K197" s="138"/>
      <c r="L197" s="138"/>
      <c r="M197" s="138">
        <v>31.6</v>
      </c>
      <c r="N197" s="138"/>
      <c r="O197" s="138">
        <v>31.6</v>
      </c>
      <c r="P197" s="138"/>
      <c r="Q197" s="134">
        <f t="shared" si="12"/>
        <v>31.6</v>
      </c>
      <c r="R197" s="135" t="str">
        <f t="shared" si="14"/>
        <v>NO</v>
      </c>
      <c r="S197" s="136" t="str">
        <f t="shared" si="13"/>
        <v>Medio</v>
      </c>
      <c r="T197" s="45"/>
    </row>
    <row r="198" spans="1:20" s="48" customFormat="1" ht="32.1" customHeight="1" x14ac:dyDescent="0.2">
      <c r="A198" s="141" t="s">
        <v>965</v>
      </c>
      <c r="B198" s="137" t="s">
        <v>974</v>
      </c>
      <c r="C198" s="139" t="s">
        <v>975</v>
      </c>
      <c r="D198" s="133">
        <v>120</v>
      </c>
      <c r="E198" s="138"/>
      <c r="F198" s="138"/>
      <c r="G198" s="138">
        <v>0</v>
      </c>
      <c r="H198" s="138"/>
      <c r="I198" s="140"/>
      <c r="J198" s="140">
        <v>0</v>
      </c>
      <c r="K198" s="138"/>
      <c r="L198" s="138">
        <v>0</v>
      </c>
      <c r="M198" s="138"/>
      <c r="N198" s="138"/>
      <c r="O198" s="138"/>
      <c r="P198" s="138">
        <v>0</v>
      </c>
      <c r="Q198" s="134">
        <f t="shared" si="12"/>
        <v>0</v>
      </c>
      <c r="R198" s="135" t="str">
        <f t="shared" si="14"/>
        <v>SI</v>
      </c>
      <c r="S198" s="136" t="str">
        <f t="shared" si="13"/>
        <v>Sin Riesgo</v>
      </c>
      <c r="T198" s="45"/>
    </row>
    <row r="199" spans="1:20" s="48" customFormat="1" ht="32.1" customHeight="1" x14ac:dyDescent="0.2">
      <c r="A199" s="141" t="s">
        <v>965</v>
      </c>
      <c r="B199" s="137" t="s">
        <v>976</v>
      </c>
      <c r="C199" s="139" t="s">
        <v>977</v>
      </c>
      <c r="D199" s="133">
        <v>189</v>
      </c>
      <c r="E199" s="138"/>
      <c r="F199" s="138">
        <v>0</v>
      </c>
      <c r="G199" s="138"/>
      <c r="H199" s="138"/>
      <c r="I199" s="140">
        <v>0</v>
      </c>
      <c r="J199" s="140"/>
      <c r="K199" s="138"/>
      <c r="L199" s="138">
        <v>0</v>
      </c>
      <c r="M199" s="138"/>
      <c r="N199" s="138">
        <v>31.6</v>
      </c>
      <c r="O199" s="138"/>
      <c r="P199" s="138"/>
      <c r="Q199" s="134">
        <f t="shared" si="12"/>
        <v>7.9</v>
      </c>
      <c r="R199" s="135" t="str">
        <f t="shared" si="14"/>
        <v>NO</v>
      </c>
      <c r="S199" s="136" t="str">
        <f t="shared" si="13"/>
        <v>Bajo</v>
      </c>
      <c r="T199" s="45"/>
    </row>
    <row r="200" spans="1:20" s="48" customFormat="1" ht="45" x14ac:dyDescent="0.2">
      <c r="A200" s="141" t="s">
        <v>965</v>
      </c>
      <c r="B200" s="137" t="s">
        <v>978</v>
      </c>
      <c r="C200" s="139" t="s">
        <v>979</v>
      </c>
      <c r="D200" s="133">
        <v>70</v>
      </c>
      <c r="E200" s="138"/>
      <c r="F200" s="138"/>
      <c r="G200" s="138"/>
      <c r="H200" s="138"/>
      <c r="I200" s="140">
        <v>31.6</v>
      </c>
      <c r="J200" s="140"/>
      <c r="K200" s="138"/>
      <c r="L200" s="138"/>
      <c r="M200" s="138"/>
      <c r="N200" s="138"/>
      <c r="O200" s="138">
        <v>31.6</v>
      </c>
      <c r="P200" s="138"/>
      <c r="Q200" s="134">
        <f t="shared" si="12"/>
        <v>31.6</v>
      </c>
      <c r="R200" s="135" t="str">
        <f t="shared" si="14"/>
        <v>NO</v>
      </c>
      <c r="S200" s="136" t="str">
        <f t="shared" si="13"/>
        <v>Medio</v>
      </c>
      <c r="T200" s="45"/>
    </row>
    <row r="201" spans="1:20" s="48" customFormat="1" ht="32.1" customHeight="1" x14ac:dyDescent="0.2">
      <c r="A201" s="141" t="s">
        <v>965</v>
      </c>
      <c r="B201" s="137" t="s">
        <v>980</v>
      </c>
      <c r="C201" s="139" t="s">
        <v>981</v>
      </c>
      <c r="D201" s="133">
        <v>287</v>
      </c>
      <c r="E201" s="138"/>
      <c r="F201" s="138"/>
      <c r="G201" s="138">
        <v>44.2</v>
      </c>
      <c r="H201" s="138">
        <v>0</v>
      </c>
      <c r="I201" s="140"/>
      <c r="J201" s="140"/>
      <c r="K201" s="138">
        <v>0</v>
      </c>
      <c r="L201" s="138"/>
      <c r="M201" s="138"/>
      <c r="N201" s="138">
        <v>0</v>
      </c>
      <c r="O201" s="138"/>
      <c r="P201" s="138"/>
      <c r="Q201" s="134">
        <f t="shared" si="12"/>
        <v>11.05</v>
      </c>
      <c r="R201" s="135" t="str">
        <f t="shared" si="14"/>
        <v>NO</v>
      </c>
      <c r="S201" s="136" t="str">
        <f t="shared" si="13"/>
        <v>Bajo</v>
      </c>
      <c r="T201" s="45"/>
    </row>
    <row r="202" spans="1:20" s="48" customFormat="1" ht="32.1" customHeight="1" x14ac:dyDescent="0.2">
      <c r="A202" s="141" t="s">
        <v>965</v>
      </c>
      <c r="B202" s="137" t="s">
        <v>945</v>
      </c>
      <c r="C202" s="139" t="s">
        <v>982</v>
      </c>
      <c r="D202" s="133">
        <v>53</v>
      </c>
      <c r="E202" s="138"/>
      <c r="F202" s="138"/>
      <c r="G202" s="138"/>
      <c r="H202" s="138">
        <v>31.6</v>
      </c>
      <c r="I202" s="140"/>
      <c r="J202" s="140"/>
      <c r="K202" s="138"/>
      <c r="L202" s="138"/>
      <c r="M202" s="138">
        <v>31.6</v>
      </c>
      <c r="N202" s="138"/>
      <c r="O202" s="138"/>
      <c r="P202" s="138"/>
      <c r="Q202" s="134">
        <f t="shared" si="12"/>
        <v>31.6</v>
      </c>
      <c r="R202" s="135" t="str">
        <f t="shared" si="14"/>
        <v>NO</v>
      </c>
      <c r="S202" s="136" t="str">
        <f t="shared" si="13"/>
        <v>Medio</v>
      </c>
      <c r="T202" s="45"/>
    </row>
    <row r="203" spans="1:20" s="48" customFormat="1" ht="32.1" customHeight="1" x14ac:dyDescent="0.2">
      <c r="A203" s="141" t="s">
        <v>965</v>
      </c>
      <c r="B203" s="137" t="s">
        <v>983</v>
      </c>
      <c r="C203" s="139" t="s">
        <v>984</v>
      </c>
      <c r="D203" s="133">
        <v>84</v>
      </c>
      <c r="E203" s="138"/>
      <c r="F203" s="138"/>
      <c r="G203" s="138"/>
      <c r="H203" s="138"/>
      <c r="I203" s="140">
        <v>12.6</v>
      </c>
      <c r="J203" s="140"/>
      <c r="K203" s="138"/>
      <c r="L203" s="138"/>
      <c r="M203" s="138">
        <v>31.6</v>
      </c>
      <c r="N203" s="138"/>
      <c r="O203" s="138"/>
      <c r="P203" s="138"/>
      <c r="Q203" s="134">
        <f t="shared" si="12"/>
        <v>22.1</v>
      </c>
      <c r="R203" s="135" t="str">
        <f t="shared" si="14"/>
        <v>NO</v>
      </c>
      <c r="S203" s="136" t="str">
        <f t="shared" si="13"/>
        <v>Medio</v>
      </c>
      <c r="T203" s="45"/>
    </row>
    <row r="204" spans="1:20" s="48" customFormat="1" ht="32.1" customHeight="1" x14ac:dyDescent="0.2">
      <c r="A204" s="141" t="s">
        <v>965</v>
      </c>
      <c r="B204" s="137" t="s">
        <v>985</v>
      </c>
      <c r="C204" s="139" t="s">
        <v>986</v>
      </c>
      <c r="D204" s="133">
        <v>36</v>
      </c>
      <c r="E204" s="138"/>
      <c r="F204" s="138"/>
      <c r="G204" s="138"/>
      <c r="H204" s="138"/>
      <c r="I204" s="140">
        <v>44.2</v>
      </c>
      <c r="J204" s="140"/>
      <c r="K204" s="138"/>
      <c r="L204" s="138"/>
      <c r="M204" s="138">
        <v>44.2</v>
      </c>
      <c r="N204" s="138"/>
      <c r="O204" s="138"/>
      <c r="P204" s="138"/>
      <c r="Q204" s="134">
        <f t="shared" si="12"/>
        <v>44.2</v>
      </c>
      <c r="R204" s="135" t="str">
        <f t="shared" si="14"/>
        <v>NO</v>
      </c>
      <c r="S204" s="136" t="str">
        <f t="shared" si="13"/>
        <v>Alto</v>
      </c>
      <c r="T204" s="45"/>
    </row>
    <row r="205" spans="1:20" s="48" customFormat="1" ht="32.1" customHeight="1" x14ac:dyDescent="0.2">
      <c r="A205" s="141" t="s">
        <v>965</v>
      </c>
      <c r="B205" s="137" t="s">
        <v>987</v>
      </c>
      <c r="C205" s="139" t="s">
        <v>988</v>
      </c>
      <c r="D205" s="133">
        <v>48</v>
      </c>
      <c r="E205" s="138"/>
      <c r="F205" s="138"/>
      <c r="G205" s="138"/>
      <c r="H205" s="138">
        <v>31.6</v>
      </c>
      <c r="I205" s="140"/>
      <c r="J205" s="140"/>
      <c r="K205" s="138"/>
      <c r="L205" s="138"/>
      <c r="M205" s="138"/>
      <c r="N205" s="138">
        <v>44.2</v>
      </c>
      <c r="O205" s="138"/>
      <c r="P205" s="138"/>
      <c r="Q205" s="134">
        <f t="shared" si="12"/>
        <v>37.900000000000006</v>
      </c>
      <c r="R205" s="135" t="str">
        <f t="shared" si="14"/>
        <v>NO</v>
      </c>
      <c r="S205" s="136" t="str">
        <f t="shared" si="13"/>
        <v>Alto</v>
      </c>
      <c r="T205" s="45"/>
    </row>
    <row r="206" spans="1:20" s="48" customFormat="1" ht="32.1" customHeight="1" x14ac:dyDescent="0.2">
      <c r="A206" s="141" t="s">
        <v>965</v>
      </c>
      <c r="B206" s="137" t="s">
        <v>989</v>
      </c>
      <c r="C206" s="139" t="s">
        <v>990</v>
      </c>
      <c r="D206" s="133">
        <v>14</v>
      </c>
      <c r="E206" s="138"/>
      <c r="F206" s="138"/>
      <c r="G206" s="138">
        <v>31.6</v>
      </c>
      <c r="H206" s="138"/>
      <c r="I206" s="140"/>
      <c r="J206" s="140"/>
      <c r="K206" s="138"/>
      <c r="L206" s="138"/>
      <c r="M206" s="138">
        <v>31.6</v>
      </c>
      <c r="N206" s="138"/>
      <c r="O206" s="138"/>
      <c r="P206" s="138"/>
      <c r="Q206" s="134">
        <f t="shared" si="12"/>
        <v>31.6</v>
      </c>
      <c r="R206" s="135" t="str">
        <f t="shared" si="14"/>
        <v>NO</v>
      </c>
      <c r="S206" s="136" t="str">
        <f t="shared" si="13"/>
        <v>Medio</v>
      </c>
      <c r="T206" s="45"/>
    </row>
    <row r="207" spans="1:20" s="48" customFormat="1" ht="32.1" customHeight="1" x14ac:dyDescent="0.2">
      <c r="A207" s="141" t="s">
        <v>965</v>
      </c>
      <c r="B207" s="137" t="s">
        <v>991</v>
      </c>
      <c r="C207" s="139" t="s">
        <v>992</v>
      </c>
      <c r="D207" s="133">
        <v>138</v>
      </c>
      <c r="E207" s="138"/>
      <c r="F207" s="138"/>
      <c r="G207" s="138"/>
      <c r="H207" s="138">
        <v>31.6</v>
      </c>
      <c r="I207" s="140"/>
      <c r="J207" s="140"/>
      <c r="K207" s="138"/>
      <c r="L207" s="138"/>
      <c r="M207" s="138"/>
      <c r="N207" s="138"/>
      <c r="O207" s="138"/>
      <c r="P207" s="138">
        <v>31.6</v>
      </c>
      <c r="Q207" s="134">
        <f t="shared" si="12"/>
        <v>31.6</v>
      </c>
      <c r="R207" s="135" t="str">
        <f t="shared" si="14"/>
        <v>NO</v>
      </c>
      <c r="S207" s="136" t="str">
        <f t="shared" si="13"/>
        <v>Medio</v>
      </c>
      <c r="T207" s="45"/>
    </row>
    <row r="208" spans="1:20" s="48" customFormat="1" ht="32.1" customHeight="1" x14ac:dyDescent="0.2">
      <c r="A208" s="141" t="s">
        <v>965</v>
      </c>
      <c r="B208" s="137" t="s">
        <v>993</v>
      </c>
      <c r="C208" s="139" t="s">
        <v>994</v>
      </c>
      <c r="D208" s="133">
        <v>164</v>
      </c>
      <c r="E208" s="138"/>
      <c r="F208" s="138">
        <v>0</v>
      </c>
      <c r="G208" s="138"/>
      <c r="H208" s="138"/>
      <c r="I208" s="140">
        <v>0</v>
      </c>
      <c r="J208" s="140"/>
      <c r="K208" s="138"/>
      <c r="L208" s="138">
        <v>31.6</v>
      </c>
      <c r="M208" s="138"/>
      <c r="N208" s="138">
        <v>0</v>
      </c>
      <c r="O208" s="138"/>
      <c r="P208" s="138"/>
      <c r="Q208" s="134">
        <f t="shared" si="12"/>
        <v>7.9</v>
      </c>
      <c r="R208" s="135" t="str">
        <f t="shared" si="14"/>
        <v>NO</v>
      </c>
      <c r="S208" s="136" t="str">
        <f t="shared" si="13"/>
        <v>Bajo</v>
      </c>
      <c r="T208" s="45"/>
    </row>
    <row r="209" spans="1:20" s="48" customFormat="1" ht="32.1" customHeight="1" x14ac:dyDescent="0.2">
      <c r="A209" s="141" t="s">
        <v>965</v>
      </c>
      <c r="B209" s="137" t="s">
        <v>995</v>
      </c>
      <c r="C209" s="139" t="s">
        <v>996</v>
      </c>
      <c r="D209" s="133">
        <v>32</v>
      </c>
      <c r="E209" s="138"/>
      <c r="F209" s="138">
        <v>0</v>
      </c>
      <c r="G209" s="138"/>
      <c r="H209" s="138"/>
      <c r="I209" s="140">
        <v>31.6</v>
      </c>
      <c r="J209" s="140"/>
      <c r="K209" s="138"/>
      <c r="L209" s="138">
        <v>31.6</v>
      </c>
      <c r="M209" s="138"/>
      <c r="N209" s="138">
        <v>31.6</v>
      </c>
      <c r="O209" s="138"/>
      <c r="P209" s="138"/>
      <c r="Q209" s="134">
        <f t="shared" si="12"/>
        <v>23.700000000000003</v>
      </c>
      <c r="R209" s="135" t="str">
        <f t="shared" si="14"/>
        <v>NO</v>
      </c>
      <c r="S209" s="136" t="str">
        <f t="shared" si="13"/>
        <v>Medio</v>
      </c>
      <c r="T209" s="45"/>
    </row>
    <row r="210" spans="1:20" s="48" customFormat="1" ht="32.1" customHeight="1" x14ac:dyDescent="0.2">
      <c r="A210" s="141" t="s">
        <v>965</v>
      </c>
      <c r="B210" s="137" t="s">
        <v>605</v>
      </c>
      <c r="C210" s="139" t="s">
        <v>997</v>
      </c>
      <c r="D210" s="133">
        <v>231</v>
      </c>
      <c r="E210" s="138"/>
      <c r="F210" s="138">
        <v>0</v>
      </c>
      <c r="G210" s="138"/>
      <c r="H210" s="138"/>
      <c r="I210" s="140">
        <v>0</v>
      </c>
      <c r="J210" s="140"/>
      <c r="K210" s="138"/>
      <c r="L210" s="138">
        <v>31.6</v>
      </c>
      <c r="M210" s="138"/>
      <c r="N210" s="138">
        <v>0</v>
      </c>
      <c r="O210" s="138"/>
      <c r="P210" s="138"/>
      <c r="Q210" s="134">
        <f t="shared" si="12"/>
        <v>7.9</v>
      </c>
      <c r="R210" s="135" t="str">
        <f t="shared" si="14"/>
        <v>NO</v>
      </c>
      <c r="S210" s="136" t="str">
        <f t="shared" si="13"/>
        <v>Bajo</v>
      </c>
      <c r="T210" s="45"/>
    </row>
    <row r="211" spans="1:20" s="48" customFormat="1" ht="32.1" customHeight="1" x14ac:dyDescent="0.2">
      <c r="A211" s="141" t="s">
        <v>965</v>
      </c>
      <c r="B211" s="137" t="s">
        <v>998</v>
      </c>
      <c r="C211" s="139" t="s">
        <v>999</v>
      </c>
      <c r="D211" s="133">
        <v>142</v>
      </c>
      <c r="E211" s="138"/>
      <c r="F211" s="138"/>
      <c r="G211" s="138">
        <v>31.6</v>
      </c>
      <c r="H211" s="138"/>
      <c r="I211" s="140"/>
      <c r="J211" s="140">
        <v>31.6</v>
      </c>
      <c r="K211" s="138"/>
      <c r="L211" s="138"/>
      <c r="M211" s="138">
        <v>31.6</v>
      </c>
      <c r="N211" s="138"/>
      <c r="O211" s="138">
        <v>31.6</v>
      </c>
      <c r="P211" s="138"/>
      <c r="Q211" s="134">
        <f t="shared" si="12"/>
        <v>31.6</v>
      </c>
      <c r="R211" s="135" t="str">
        <f t="shared" si="14"/>
        <v>NO</v>
      </c>
      <c r="S211" s="136" t="str">
        <f t="shared" si="13"/>
        <v>Medio</v>
      </c>
      <c r="T211" s="45"/>
    </row>
    <row r="212" spans="1:20" s="48" customFormat="1" ht="32.1" customHeight="1" x14ac:dyDescent="0.2">
      <c r="A212" s="141" t="s">
        <v>965</v>
      </c>
      <c r="B212" s="137" t="s">
        <v>1000</v>
      </c>
      <c r="C212" s="139" t="s">
        <v>1001</v>
      </c>
      <c r="D212" s="133">
        <v>118</v>
      </c>
      <c r="E212" s="138"/>
      <c r="F212" s="138">
        <v>0</v>
      </c>
      <c r="G212" s="138"/>
      <c r="H212" s="138"/>
      <c r="I212" s="140">
        <v>31.6</v>
      </c>
      <c r="J212" s="140"/>
      <c r="K212" s="138"/>
      <c r="L212" s="138">
        <v>31.6</v>
      </c>
      <c r="M212" s="138"/>
      <c r="N212" s="138">
        <v>31.6</v>
      </c>
      <c r="O212" s="138"/>
      <c r="P212" s="138"/>
      <c r="Q212" s="134">
        <f t="shared" si="12"/>
        <v>23.700000000000003</v>
      </c>
      <c r="R212" s="135" t="str">
        <f t="shared" si="14"/>
        <v>NO</v>
      </c>
      <c r="S212" s="136" t="str">
        <f t="shared" si="13"/>
        <v>Medio</v>
      </c>
      <c r="T212" s="45"/>
    </row>
    <row r="213" spans="1:20" s="48" customFormat="1" ht="32.1" customHeight="1" x14ac:dyDescent="0.2">
      <c r="A213" s="141" t="s">
        <v>965</v>
      </c>
      <c r="B213" s="137" t="s">
        <v>190</v>
      </c>
      <c r="C213" s="139" t="s">
        <v>1002</v>
      </c>
      <c r="D213" s="133">
        <v>87</v>
      </c>
      <c r="E213" s="138"/>
      <c r="F213" s="138"/>
      <c r="G213" s="138"/>
      <c r="H213" s="138"/>
      <c r="I213" s="140"/>
      <c r="J213" s="140">
        <v>0</v>
      </c>
      <c r="K213" s="138"/>
      <c r="L213" s="138"/>
      <c r="M213" s="138">
        <v>0</v>
      </c>
      <c r="N213" s="138"/>
      <c r="O213" s="138">
        <v>0</v>
      </c>
      <c r="P213" s="138"/>
      <c r="Q213" s="134">
        <f t="shared" si="12"/>
        <v>0</v>
      </c>
      <c r="R213" s="135" t="str">
        <f t="shared" si="14"/>
        <v>SI</v>
      </c>
      <c r="S213" s="136" t="str">
        <f t="shared" si="13"/>
        <v>Sin Riesgo</v>
      </c>
      <c r="T213" s="45"/>
    </row>
    <row r="214" spans="1:20" s="48" customFormat="1" ht="32.1" customHeight="1" x14ac:dyDescent="0.2">
      <c r="A214" s="141" t="s">
        <v>965</v>
      </c>
      <c r="B214" s="137" t="s">
        <v>1003</v>
      </c>
      <c r="C214" s="139" t="s">
        <v>1004</v>
      </c>
      <c r="D214" s="133">
        <v>161</v>
      </c>
      <c r="E214" s="138"/>
      <c r="F214" s="138">
        <v>0</v>
      </c>
      <c r="G214" s="138"/>
      <c r="H214" s="138">
        <v>31.6</v>
      </c>
      <c r="I214" s="140"/>
      <c r="J214" s="140"/>
      <c r="K214" s="138"/>
      <c r="L214" s="138"/>
      <c r="M214" s="138">
        <v>31.6</v>
      </c>
      <c r="N214" s="138"/>
      <c r="O214" s="138">
        <v>0</v>
      </c>
      <c r="P214" s="138"/>
      <c r="Q214" s="134">
        <f t="shared" si="12"/>
        <v>15.8</v>
      </c>
      <c r="R214" s="135" t="str">
        <f t="shared" si="14"/>
        <v>NO</v>
      </c>
      <c r="S214" s="136" t="str">
        <f t="shared" si="13"/>
        <v>Medio</v>
      </c>
      <c r="T214" s="45"/>
    </row>
    <row r="215" spans="1:20" s="48" customFormat="1" ht="32.1" customHeight="1" x14ac:dyDescent="0.2">
      <c r="A215" s="141" t="s">
        <v>965</v>
      </c>
      <c r="B215" s="137" t="s">
        <v>1005</v>
      </c>
      <c r="C215" s="139" t="s">
        <v>1006</v>
      </c>
      <c r="D215" s="133">
        <v>70</v>
      </c>
      <c r="E215" s="138"/>
      <c r="F215" s="138"/>
      <c r="G215" s="138"/>
      <c r="H215" s="138"/>
      <c r="I215" s="140">
        <v>0</v>
      </c>
      <c r="J215" s="140"/>
      <c r="K215" s="138"/>
      <c r="L215" s="138"/>
      <c r="M215" s="138"/>
      <c r="N215" s="138"/>
      <c r="O215" s="138">
        <v>0</v>
      </c>
      <c r="P215" s="138"/>
      <c r="Q215" s="134">
        <f t="shared" si="12"/>
        <v>0</v>
      </c>
      <c r="R215" s="135" t="str">
        <f t="shared" si="14"/>
        <v>SI</v>
      </c>
      <c r="S215" s="136" t="str">
        <f t="shared" si="13"/>
        <v>Sin Riesgo</v>
      </c>
      <c r="T215" s="45"/>
    </row>
    <row r="216" spans="1:20" s="48" customFormat="1" ht="32.1" customHeight="1" x14ac:dyDescent="0.2">
      <c r="A216" s="141" t="s">
        <v>965</v>
      </c>
      <c r="B216" s="137" t="s">
        <v>1007</v>
      </c>
      <c r="C216" s="139" t="s">
        <v>1008</v>
      </c>
      <c r="D216" s="133">
        <v>85</v>
      </c>
      <c r="E216" s="138"/>
      <c r="F216" s="138"/>
      <c r="G216" s="138"/>
      <c r="H216" s="138"/>
      <c r="I216" s="140">
        <v>0</v>
      </c>
      <c r="J216" s="140"/>
      <c r="K216" s="138"/>
      <c r="L216" s="138"/>
      <c r="M216" s="138"/>
      <c r="N216" s="138"/>
      <c r="O216" s="138">
        <v>0</v>
      </c>
      <c r="P216" s="138"/>
      <c r="Q216" s="134">
        <f t="shared" si="12"/>
        <v>0</v>
      </c>
      <c r="R216" s="135" t="str">
        <f t="shared" si="14"/>
        <v>SI</v>
      </c>
      <c r="S216" s="136" t="str">
        <f t="shared" si="13"/>
        <v>Sin Riesgo</v>
      </c>
      <c r="T216" s="45"/>
    </row>
    <row r="217" spans="1:20" s="48" customFormat="1" ht="32.1" customHeight="1" x14ac:dyDescent="0.2">
      <c r="A217" s="141" t="s">
        <v>965</v>
      </c>
      <c r="B217" s="137" t="s">
        <v>1009</v>
      </c>
      <c r="C217" s="139" t="s">
        <v>1010</v>
      </c>
      <c r="D217" s="133">
        <v>162</v>
      </c>
      <c r="E217" s="138"/>
      <c r="F217" s="138">
        <v>31.6</v>
      </c>
      <c r="G217" s="138"/>
      <c r="H217" s="138">
        <v>0</v>
      </c>
      <c r="I217" s="140"/>
      <c r="J217" s="140"/>
      <c r="K217" s="138"/>
      <c r="L217" s="138"/>
      <c r="M217" s="138">
        <v>31.6</v>
      </c>
      <c r="N217" s="138"/>
      <c r="O217" s="138">
        <v>0</v>
      </c>
      <c r="P217" s="138"/>
      <c r="Q217" s="134">
        <f t="shared" si="12"/>
        <v>15.8</v>
      </c>
      <c r="R217" s="135" t="str">
        <f t="shared" si="14"/>
        <v>NO</v>
      </c>
      <c r="S217" s="136" t="str">
        <f t="shared" si="13"/>
        <v>Medio</v>
      </c>
      <c r="T217" s="45"/>
    </row>
    <row r="218" spans="1:20" s="48" customFormat="1" ht="32.1" customHeight="1" x14ac:dyDescent="0.2">
      <c r="A218" s="141" t="s">
        <v>965</v>
      </c>
      <c r="B218" s="137" t="s">
        <v>1011</v>
      </c>
      <c r="C218" s="139" t="s">
        <v>1012</v>
      </c>
      <c r="D218" s="133">
        <v>121</v>
      </c>
      <c r="E218" s="138"/>
      <c r="F218" s="138">
        <v>31.6</v>
      </c>
      <c r="G218" s="138"/>
      <c r="H218" s="138">
        <v>0</v>
      </c>
      <c r="I218" s="140"/>
      <c r="J218" s="140"/>
      <c r="K218" s="138"/>
      <c r="L218" s="138"/>
      <c r="M218" s="138">
        <v>31.6</v>
      </c>
      <c r="N218" s="138"/>
      <c r="O218" s="138">
        <v>0</v>
      </c>
      <c r="P218" s="138"/>
      <c r="Q218" s="134">
        <f t="shared" si="12"/>
        <v>15.8</v>
      </c>
      <c r="R218" s="135" t="str">
        <f t="shared" si="14"/>
        <v>NO</v>
      </c>
      <c r="S218" s="136" t="str">
        <f t="shared" si="13"/>
        <v>Medio</v>
      </c>
      <c r="T218" s="45"/>
    </row>
    <row r="219" spans="1:20" s="48" customFormat="1" ht="32.1" customHeight="1" x14ac:dyDescent="0.2">
      <c r="A219" s="141" t="s">
        <v>965</v>
      </c>
      <c r="B219" s="137" t="s">
        <v>943</v>
      </c>
      <c r="C219" s="139" t="s">
        <v>1013</v>
      </c>
      <c r="D219" s="133">
        <v>19</v>
      </c>
      <c r="E219" s="138"/>
      <c r="F219" s="138"/>
      <c r="G219" s="138"/>
      <c r="H219" s="138"/>
      <c r="I219" s="140">
        <v>63.8</v>
      </c>
      <c r="J219" s="140"/>
      <c r="K219" s="138"/>
      <c r="L219" s="138"/>
      <c r="M219" s="138"/>
      <c r="N219" s="138"/>
      <c r="O219" s="138">
        <v>44.2</v>
      </c>
      <c r="P219" s="138"/>
      <c r="Q219" s="134">
        <f t="shared" si="12"/>
        <v>54</v>
      </c>
      <c r="R219" s="135" t="str">
        <f t="shared" si="14"/>
        <v>NO</v>
      </c>
      <c r="S219" s="136" t="str">
        <f t="shared" si="13"/>
        <v>Alto</v>
      </c>
      <c r="T219" s="45"/>
    </row>
    <row r="220" spans="1:20" s="48" customFormat="1" ht="32.1" customHeight="1" x14ac:dyDescent="0.2">
      <c r="A220" s="141" t="s">
        <v>965</v>
      </c>
      <c r="B220" s="137" t="s">
        <v>1014</v>
      </c>
      <c r="C220" s="139" t="s">
        <v>1015</v>
      </c>
      <c r="D220" s="133">
        <v>34</v>
      </c>
      <c r="E220" s="138"/>
      <c r="F220" s="138"/>
      <c r="G220" s="138"/>
      <c r="H220" s="138"/>
      <c r="I220" s="140">
        <v>31.6</v>
      </c>
      <c r="J220" s="140"/>
      <c r="K220" s="138"/>
      <c r="L220" s="138"/>
      <c r="M220" s="138"/>
      <c r="N220" s="138"/>
      <c r="O220" s="138">
        <v>44.2</v>
      </c>
      <c r="P220" s="138"/>
      <c r="Q220" s="134">
        <f t="shared" si="12"/>
        <v>37.900000000000006</v>
      </c>
      <c r="R220" s="135" t="str">
        <f t="shared" si="14"/>
        <v>NO</v>
      </c>
      <c r="S220" s="136" t="str">
        <f t="shared" si="13"/>
        <v>Alto</v>
      </c>
      <c r="T220" s="45"/>
    </row>
    <row r="221" spans="1:20" s="48" customFormat="1" ht="32.1" customHeight="1" x14ac:dyDescent="0.2">
      <c r="A221" s="141" t="s">
        <v>965</v>
      </c>
      <c r="B221" s="137" t="s">
        <v>79</v>
      </c>
      <c r="C221" s="139" t="s">
        <v>1016</v>
      </c>
      <c r="D221" s="133">
        <v>50</v>
      </c>
      <c r="E221" s="138"/>
      <c r="F221" s="138"/>
      <c r="G221" s="138"/>
      <c r="H221" s="138">
        <v>31.6</v>
      </c>
      <c r="I221" s="140"/>
      <c r="J221" s="140"/>
      <c r="K221" s="138"/>
      <c r="L221" s="138"/>
      <c r="M221" s="138">
        <v>31.6</v>
      </c>
      <c r="N221" s="138"/>
      <c r="O221" s="138"/>
      <c r="P221" s="138"/>
      <c r="Q221" s="134">
        <f t="shared" si="12"/>
        <v>31.6</v>
      </c>
      <c r="R221" s="135" t="str">
        <f t="shared" si="14"/>
        <v>NO</v>
      </c>
      <c r="S221" s="136" t="str">
        <f t="shared" si="13"/>
        <v>Medio</v>
      </c>
      <c r="T221" s="45"/>
    </row>
    <row r="222" spans="1:20" s="48" customFormat="1" ht="32.1" customHeight="1" x14ac:dyDescent="0.2">
      <c r="A222" s="141" t="s">
        <v>965</v>
      </c>
      <c r="B222" s="137" t="s">
        <v>1017</v>
      </c>
      <c r="C222" s="139" t="s">
        <v>1018</v>
      </c>
      <c r="D222" s="133">
        <v>33</v>
      </c>
      <c r="E222" s="138"/>
      <c r="F222" s="138"/>
      <c r="G222" s="138"/>
      <c r="H222" s="138">
        <v>31.6</v>
      </c>
      <c r="I222" s="140"/>
      <c r="J222" s="140"/>
      <c r="K222" s="138"/>
      <c r="L222" s="138"/>
      <c r="M222" s="138">
        <v>31.6</v>
      </c>
      <c r="N222" s="138"/>
      <c r="O222" s="138"/>
      <c r="P222" s="138"/>
      <c r="Q222" s="134">
        <f t="shared" ref="Q222:Q255" si="15">AVERAGE(E222:P222)</f>
        <v>31.6</v>
      </c>
      <c r="R222" s="135" t="str">
        <f t="shared" si="14"/>
        <v>NO</v>
      </c>
      <c r="S222" s="136" t="str">
        <f t="shared" si="13"/>
        <v>Medio</v>
      </c>
      <c r="T222" s="45"/>
    </row>
    <row r="223" spans="1:20" s="48" customFormat="1" ht="32.1" customHeight="1" x14ac:dyDescent="0.2">
      <c r="A223" s="141" t="s">
        <v>965</v>
      </c>
      <c r="B223" s="137" t="s">
        <v>1019</v>
      </c>
      <c r="C223" s="139" t="s">
        <v>1020</v>
      </c>
      <c r="D223" s="133">
        <v>104</v>
      </c>
      <c r="E223" s="138"/>
      <c r="F223" s="138"/>
      <c r="G223" s="138">
        <v>0</v>
      </c>
      <c r="H223" s="138"/>
      <c r="I223" s="140"/>
      <c r="J223" s="140"/>
      <c r="K223" s="138"/>
      <c r="L223" s="138"/>
      <c r="M223" s="138"/>
      <c r="N223" s="138"/>
      <c r="O223" s="138">
        <v>0</v>
      </c>
      <c r="P223" s="138"/>
      <c r="Q223" s="134">
        <f t="shared" si="15"/>
        <v>0</v>
      </c>
      <c r="R223" s="135" t="str">
        <f t="shared" si="14"/>
        <v>SI</v>
      </c>
      <c r="S223" s="136" t="str">
        <f t="shared" si="13"/>
        <v>Sin Riesgo</v>
      </c>
      <c r="T223" s="45"/>
    </row>
    <row r="224" spans="1:20" s="48" customFormat="1" ht="32.1" customHeight="1" x14ac:dyDescent="0.2">
      <c r="A224" s="141" t="s">
        <v>1021</v>
      </c>
      <c r="B224" s="137" t="s">
        <v>1022</v>
      </c>
      <c r="C224" s="139" t="s">
        <v>1023</v>
      </c>
      <c r="D224" s="133">
        <v>64</v>
      </c>
      <c r="E224" s="138"/>
      <c r="F224" s="138"/>
      <c r="G224" s="138"/>
      <c r="H224" s="138"/>
      <c r="I224" s="140"/>
      <c r="J224" s="140"/>
      <c r="K224" s="138"/>
      <c r="L224" s="138">
        <v>96.4</v>
      </c>
      <c r="M224" s="138"/>
      <c r="N224" s="138"/>
      <c r="O224" s="138"/>
      <c r="P224" s="138"/>
      <c r="Q224" s="134">
        <f t="shared" si="15"/>
        <v>96.4</v>
      </c>
      <c r="R224" s="135" t="str">
        <f t="shared" si="14"/>
        <v>NO</v>
      </c>
      <c r="S224" s="136" t="str">
        <f t="shared" si="13"/>
        <v>Inviable Sanitariamente</v>
      </c>
      <c r="T224" s="45"/>
    </row>
    <row r="225" spans="1:20" s="48" customFormat="1" ht="32.1" customHeight="1" x14ac:dyDescent="0.2">
      <c r="A225" s="141" t="s">
        <v>1021</v>
      </c>
      <c r="B225" s="137" t="s">
        <v>1024</v>
      </c>
      <c r="C225" s="139" t="s">
        <v>1025</v>
      </c>
      <c r="D225" s="133">
        <v>100</v>
      </c>
      <c r="E225" s="138"/>
      <c r="F225" s="138"/>
      <c r="G225" s="138"/>
      <c r="H225" s="138"/>
      <c r="I225" s="140"/>
      <c r="J225" s="140"/>
      <c r="K225" s="138"/>
      <c r="L225" s="138">
        <v>96.4</v>
      </c>
      <c r="M225" s="138"/>
      <c r="N225" s="138"/>
      <c r="O225" s="138"/>
      <c r="P225" s="138"/>
      <c r="Q225" s="134">
        <f t="shared" si="15"/>
        <v>96.4</v>
      </c>
      <c r="R225" s="135" t="str">
        <f t="shared" si="14"/>
        <v>NO</v>
      </c>
      <c r="S225" s="136" t="str">
        <f t="shared" si="13"/>
        <v>Inviable Sanitariamente</v>
      </c>
      <c r="T225" s="45"/>
    </row>
    <row r="226" spans="1:20" s="48" customFormat="1" ht="32.1" customHeight="1" x14ac:dyDescent="0.2">
      <c r="A226" s="141" t="s">
        <v>1021</v>
      </c>
      <c r="B226" s="137" t="s">
        <v>1014</v>
      </c>
      <c r="C226" s="139" t="s">
        <v>1026</v>
      </c>
      <c r="D226" s="133">
        <v>125</v>
      </c>
      <c r="E226" s="138"/>
      <c r="F226" s="138"/>
      <c r="G226" s="138"/>
      <c r="H226" s="138"/>
      <c r="I226" s="140"/>
      <c r="J226" s="140"/>
      <c r="K226" s="138"/>
      <c r="L226" s="138">
        <v>96.4</v>
      </c>
      <c r="M226" s="138"/>
      <c r="N226" s="138"/>
      <c r="O226" s="138"/>
      <c r="P226" s="138"/>
      <c r="Q226" s="134">
        <f t="shared" si="15"/>
        <v>96.4</v>
      </c>
      <c r="R226" s="135" t="str">
        <f t="shared" si="14"/>
        <v>NO</v>
      </c>
      <c r="S226" s="136" t="str">
        <f t="shared" si="13"/>
        <v>Inviable Sanitariamente</v>
      </c>
      <c r="T226" s="45"/>
    </row>
    <row r="227" spans="1:20" s="48" customFormat="1" ht="32.1" customHeight="1" x14ac:dyDescent="0.2">
      <c r="A227" s="141" t="s">
        <v>1021</v>
      </c>
      <c r="B227" s="137" t="s">
        <v>1027</v>
      </c>
      <c r="C227" s="139" t="s">
        <v>1028</v>
      </c>
      <c r="D227" s="133">
        <v>30</v>
      </c>
      <c r="E227" s="138"/>
      <c r="F227" s="138"/>
      <c r="G227" s="138"/>
      <c r="H227" s="138"/>
      <c r="I227" s="140"/>
      <c r="J227" s="140"/>
      <c r="K227" s="138"/>
      <c r="L227" s="138"/>
      <c r="M227" s="138">
        <v>96.4</v>
      </c>
      <c r="N227" s="138"/>
      <c r="O227" s="138"/>
      <c r="P227" s="138"/>
      <c r="Q227" s="134">
        <f t="shared" si="15"/>
        <v>96.4</v>
      </c>
      <c r="R227" s="135" t="str">
        <f t="shared" si="14"/>
        <v>NO</v>
      </c>
      <c r="S227" s="136" t="str">
        <f t="shared" si="13"/>
        <v>Inviable Sanitariamente</v>
      </c>
      <c r="T227" s="45"/>
    </row>
    <row r="228" spans="1:20" s="48" customFormat="1" ht="32.1" customHeight="1" x14ac:dyDescent="0.2">
      <c r="A228" s="141" t="s">
        <v>1021</v>
      </c>
      <c r="B228" s="137" t="s">
        <v>1029</v>
      </c>
      <c r="C228" s="139" t="s">
        <v>1030</v>
      </c>
      <c r="D228" s="133">
        <v>176</v>
      </c>
      <c r="E228" s="138"/>
      <c r="F228" s="138"/>
      <c r="G228" s="138"/>
      <c r="H228" s="138"/>
      <c r="I228" s="140"/>
      <c r="J228" s="140"/>
      <c r="K228" s="138"/>
      <c r="L228" s="138">
        <v>0</v>
      </c>
      <c r="M228" s="138"/>
      <c r="N228" s="138"/>
      <c r="O228" s="138"/>
      <c r="P228" s="138"/>
      <c r="Q228" s="134">
        <f t="shared" si="15"/>
        <v>0</v>
      </c>
      <c r="R228" s="135" t="str">
        <f t="shared" si="14"/>
        <v>SI</v>
      </c>
      <c r="S228" s="136" t="str">
        <f t="shared" si="13"/>
        <v>Sin Riesgo</v>
      </c>
      <c r="T228" s="45"/>
    </row>
    <row r="229" spans="1:20" s="48" customFormat="1" ht="32.1" customHeight="1" x14ac:dyDescent="0.2">
      <c r="A229" s="141" t="s">
        <v>1021</v>
      </c>
      <c r="B229" s="137" t="s">
        <v>1031</v>
      </c>
      <c r="C229" s="139" t="s">
        <v>1032</v>
      </c>
      <c r="D229" s="133">
        <v>16</v>
      </c>
      <c r="E229" s="138"/>
      <c r="F229" s="138"/>
      <c r="G229" s="138"/>
      <c r="H229" s="138"/>
      <c r="I229" s="140"/>
      <c r="J229" s="140"/>
      <c r="K229" s="138"/>
      <c r="L229" s="138"/>
      <c r="M229" s="138">
        <v>96.4</v>
      </c>
      <c r="N229" s="138"/>
      <c r="O229" s="138"/>
      <c r="P229" s="138"/>
      <c r="Q229" s="134">
        <f t="shared" si="15"/>
        <v>96.4</v>
      </c>
      <c r="R229" s="135" t="str">
        <f t="shared" si="14"/>
        <v>NO</v>
      </c>
      <c r="S229" s="136" t="str">
        <f t="shared" si="13"/>
        <v>Inviable Sanitariamente</v>
      </c>
      <c r="T229" s="45"/>
    </row>
    <row r="230" spans="1:20" s="48" customFormat="1" ht="32.1" customHeight="1" x14ac:dyDescent="0.2">
      <c r="A230" s="141" t="s">
        <v>1021</v>
      </c>
      <c r="B230" s="137" t="s">
        <v>1033</v>
      </c>
      <c r="C230" s="139" t="s">
        <v>1034</v>
      </c>
      <c r="D230" s="133">
        <v>80</v>
      </c>
      <c r="E230" s="138"/>
      <c r="F230" s="138"/>
      <c r="G230" s="138"/>
      <c r="H230" s="138"/>
      <c r="I230" s="140"/>
      <c r="J230" s="140"/>
      <c r="K230" s="138"/>
      <c r="L230" s="138">
        <v>96.4</v>
      </c>
      <c r="M230" s="138"/>
      <c r="N230" s="138"/>
      <c r="O230" s="138"/>
      <c r="P230" s="138"/>
      <c r="Q230" s="134">
        <f t="shared" si="15"/>
        <v>96.4</v>
      </c>
      <c r="R230" s="135" t="str">
        <f t="shared" si="14"/>
        <v>NO</v>
      </c>
      <c r="S230" s="136" t="str">
        <f t="shared" si="13"/>
        <v>Inviable Sanitariamente</v>
      </c>
      <c r="T230" s="45"/>
    </row>
    <row r="231" spans="1:20" s="48" customFormat="1" ht="32.1" customHeight="1" x14ac:dyDescent="0.2">
      <c r="A231" s="141" t="s">
        <v>1021</v>
      </c>
      <c r="B231" s="137" t="s">
        <v>1035</v>
      </c>
      <c r="C231" s="139" t="s">
        <v>1036</v>
      </c>
      <c r="D231" s="133">
        <v>90</v>
      </c>
      <c r="E231" s="138"/>
      <c r="F231" s="138"/>
      <c r="G231" s="138"/>
      <c r="H231" s="138"/>
      <c r="I231" s="140"/>
      <c r="J231" s="140"/>
      <c r="K231" s="138"/>
      <c r="L231" s="138">
        <v>96.4</v>
      </c>
      <c r="M231" s="138"/>
      <c r="N231" s="138"/>
      <c r="O231" s="138"/>
      <c r="P231" s="138"/>
      <c r="Q231" s="134">
        <f t="shared" si="15"/>
        <v>96.4</v>
      </c>
      <c r="R231" s="135" t="str">
        <f t="shared" si="14"/>
        <v>NO</v>
      </c>
      <c r="S231" s="136" t="str">
        <f t="shared" si="13"/>
        <v>Inviable Sanitariamente</v>
      </c>
      <c r="T231" s="45"/>
    </row>
    <row r="232" spans="1:20" s="48" customFormat="1" ht="32.1" customHeight="1" x14ac:dyDescent="0.2">
      <c r="A232" s="141" t="s">
        <v>1021</v>
      </c>
      <c r="B232" s="137" t="s">
        <v>51</v>
      </c>
      <c r="C232" s="139" t="s">
        <v>1037</v>
      </c>
      <c r="D232" s="133">
        <v>16</v>
      </c>
      <c r="E232" s="138"/>
      <c r="F232" s="138"/>
      <c r="G232" s="138"/>
      <c r="H232" s="138"/>
      <c r="I232" s="140"/>
      <c r="J232" s="140"/>
      <c r="K232" s="138"/>
      <c r="L232" s="138">
        <v>96.4</v>
      </c>
      <c r="M232" s="138"/>
      <c r="N232" s="138"/>
      <c r="O232" s="138"/>
      <c r="P232" s="138"/>
      <c r="Q232" s="134">
        <f t="shared" si="15"/>
        <v>96.4</v>
      </c>
      <c r="R232" s="135" t="str">
        <f t="shared" si="14"/>
        <v>NO</v>
      </c>
      <c r="S232" s="136" t="str">
        <f t="shared" si="13"/>
        <v>Inviable Sanitariamente</v>
      </c>
      <c r="T232" s="45"/>
    </row>
    <row r="233" spans="1:20" s="48" customFormat="1" ht="32.1" customHeight="1" x14ac:dyDescent="0.2">
      <c r="A233" s="141" t="s">
        <v>1021</v>
      </c>
      <c r="B233" s="137" t="s">
        <v>1038</v>
      </c>
      <c r="C233" s="139" t="s">
        <v>1039</v>
      </c>
      <c r="D233" s="133">
        <v>16</v>
      </c>
      <c r="E233" s="138"/>
      <c r="F233" s="138"/>
      <c r="G233" s="138"/>
      <c r="H233" s="138"/>
      <c r="I233" s="140"/>
      <c r="J233" s="140"/>
      <c r="K233" s="138"/>
      <c r="L233" s="138">
        <v>96.4</v>
      </c>
      <c r="M233" s="138"/>
      <c r="N233" s="138"/>
      <c r="O233" s="138"/>
      <c r="P233" s="138"/>
      <c r="Q233" s="134">
        <f t="shared" si="15"/>
        <v>96.4</v>
      </c>
      <c r="R233" s="135" t="str">
        <f t="shared" si="14"/>
        <v>NO</v>
      </c>
      <c r="S233" s="136" t="str">
        <f t="shared" si="13"/>
        <v>Inviable Sanitariamente</v>
      </c>
      <c r="T233" s="45"/>
    </row>
    <row r="234" spans="1:20" s="48" customFormat="1" ht="32.1" customHeight="1" x14ac:dyDescent="0.2">
      <c r="A234" s="141" t="s">
        <v>1021</v>
      </c>
      <c r="B234" s="137" t="s">
        <v>1040</v>
      </c>
      <c r="C234" s="139" t="s">
        <v>1041</v>
      </c>
      <c r="D234" s="133">
        <v>55</v>
      </c>
      <c r="E234" s="138"/>
      <c r="F234" s="138"/>
      <c r="G234" s="138"/>
      <c r="H234" s="138"/>
      <c r="I234" s="140"/>
      <c r="J234" s="140"/>
      <c r="K234" s="138"/>
      <c r="L234" s="138">
        <v>96.4</v>
      </c>
      <c r="M234" s="138"/>
      <c r="N234" s="138"/>
      <c r="O234" s="138"/>
      <c r="P234" s="138"/>
      <c r="Q234" s="134">
        <f t="shared" si="15"/>
        <v>96.4</v>
      </c>
      <c r="R234" s="135" t="str">
        <f t="shared" si="14"/>
        <v>NO</v>
      </c>
      <c r="S234" s="136" t="str">
        <f t="shared" si="13"/>
        <v>Inviable Sanitariamente</v>
      </c>
      <c r="T234" s="45"/>
    </row>
    <row r="235" spans="1:20" s="48" customFormat="1" ht="32.1" customHeight="1" x14ac:dyDescent="0.2">
      <c r="A235" s="141" t="s">
        <v>1021</v>
      </c>
      <c r="B235" s="137" t="s">
        <v>1042</v>
      </c>
      <c r="C235" s="139" t="s">
        <v>1043</v>
      </c>
      <c r="D235" s="133">
        <v>85</v>
      </c>
      <c r="E235" s="138"/>
      <c r="F235" s="138"/>
      <c r="G235" s="138"/>
      <c r="H235" s="138"/>
      <c r="I235" s="140"/>
      <c r="J235" s="140"/>
      <c r="K235" s="138"/>
      <c r="L235" s="138">
        <v>96.4</v>
      </c>
      <c r="M235" s="138"/>
      <c r="N235" s="138"/>
      <c r="O235" s="138"/>
      <c r="P235" s="138"/>
      <c r="Q235" s="134">
        <f t="shared" si="15"/>
        <v>96.4</v>
      </c>
      <c r="R235" s="135" t="str">
        <f t="shared" si="14"/>
        <v>NO</v>
      </c>
      <c r="S235" s="136" t="str">
        <f t="shared" si="13"/>
        <v>Inviable Sanitariamente</v>
      </c>
      <c r="T235" s="45"/>
    </row>
    <row r="236" spans="1:20" s="48" customFormat="1" ht="32.1" customHeight="1" x14ac:dyDescent="0.2">
      <c r="A236" s="141" t="s">
        <v>1044</v>
      </c>
      <c r="B236" s="137" t="s">
        <v>1045</v>
      </c>
      <c r="C236" s="139" t="s">
        <v>1046</v>
      </c>
      <c r="D236" s="133">
        <v>302</v>
      </c>
      <c r="E236" s="138"/>
      <c r="F236" s="138">
        <v>53.1</v>
      </c>
      <c r="G236" s="138"/>
      <c r="H236" s="138"/>
      <c r="I236" s="140"/>
      <c r="J236" s="140"/>
      <c r="K236" s="138"/>
      <c r="L236" s="138"/>
      <c r="M236" s="138">
        <v>96.4</v>
      </c>
      <c r="N236" s="138"/>
      <c r="O236" s="138"/>
      <c r="P236" s="138"/>
      <c r="Q236" s="134">
        <f t="shared" si="15"/>
        <v>74.75</v>
      </c>
      <c r="R236" s="135" t="str">
        <f t="shared" si="14"/>
        <v>NO</v>
      </c>
      <c r="S236" s="136" t="str">
        <f t="shared" si="13"/>
        <v>Alto</v>
      </c>
      <c r="T236" s="45"/>
    </row>
    <row r="237" spans="1:20" s="48" customFormat="1" ht="32.1" customHeight="1" x14ac:dyDescent="0.2">
      <c r="A237" s="141" t="s">
        <v>1044</v>
      </c>
      <c r="B237" s="137" t="s">
        <v>1047</v>
      </c>
      <c r="C237" s="139" t="s">
        <v>1048</v>
      </c>
      <c r="D237" s="133">
        <v>76</v>
      </c>
      <c r="E237" s="138">
        <v>53.1</v>
      </c>
      <c r="F237" s="138"/>
      <c r="G237" s="138"/>
      <c r="H237" s="138"/>
      <c r="I237" s="140"/>
      <c r="J237" s="140"/>
      <c r="K237" s="138"/>
      <c r="L237" s="138"/>
      <c r="M237" s="138">
        <v>96.4</v>
      </c>
      <c r="N237" s="138"/>
      <c r="O237" s="138"/>
      <c r="P237" s="138"/>
      <c r="Q237" s="134">
        <f t="shared" si="15"/>
        <v>74.75</v>
      </c>
      <c r="R237" s="135" t="str">
        <f t="shared" si="14"/>
        <v>NO</v>
      </c>
      <c r="S237" s="136" t="str">
        <f t="shared" si="13"/>
        <v>Alto</v>
      </c>
      <c r="T237" s="45"/>
    </row>
    <row r="238" spans="1:20" s="48" customFormat="1" ht="32.1" customHeight="1" x14ac:dyDescent="0.2">
      <c r="A238" s="141" t="s">
        <v>1044</v>
      </c>
      <c r="B238" s="137" t="s">
        <v>1049</v>
      </c>
      <c r="C238" s="139" t="s">
        <v>1050</v>
      </c>
      <c r="D238" s="133">
        <v>57</v>
      </c>
      <c r="E238" s="138">
        <v>53.1</v>
      </c>
      <c r="F238" s="138"/>
      <c r="G238" s="138"/>
      <c r="H238" s="138"/>
      <c r="I238" s="140"/>
      <c r="J238" s="140"/>
      <c r="K238" s="138"/>
      <c r="L238" s="138"/>
      <c r="M238" s="138"/>
      <c r="N238" s="138">
        <v>96.4</v>
      </c>
      <c r="O238" s="138"/>
      <c r="P238" s="138"/>
      <c r="Q238" s="134">
        <f t="shared" si="15"/>
        <v>74.75</v>
      </c>
      <c r="R238" s="135" t="str">
        <f t="shared" si="14"/>
        <v>NO</v>
      </c>
      <c r="S238" s="136" t="str">
        <f t="shared" si="13"/>
        <v>Alto</v>
      </c>
      <c r="T238" s="45"/>
    </row>
    <row r="239" spans="1:20" s="48" customFormat="1" ht="32.1" customHeight="1" x14ac:dyDescent="0.2">
      <c r="A239" s="141" t="s">
        <v>1044</v>
      </c>
      <c r="B239" s="137" t="s">
        <v>1051</v>
      </c>
      <c r="C239" s="139" t="s">
        <v>1052</v>
      </c>
      <c r="D239" s="133">
        <v>90</v>
      </c>
      <c r="E239" s="138"/>
      <c r="F239" s="138">
        <v>53.1</v>
      </c>
      <c r="G239" s="138"/>
      <c r="H239" s="138"/>
      <c r="I239" s="140"/>
      <c r="J239" s="140"/>
      <c r="K239" s="138"/>
      <c r="L239" s="138"/>
      <c r="M239" s="138">
        <v>96.4</v>
      </c>
      <c r="N239" s="138"/>
      <c r="O239" s="138"/>
      <c r="P239" s="138"/>
      <c r="Q239" s="134">
        <f t="shared" si="15"/>
        <v>74.75</v>
      </c>
      <c r="R239" s="135" t="str">
        <f t="shared" si="14"/>
        <v>NO</v>
      </c>
      <c r="S239" s="136" t="str">
        <f t="shared" si="13"/>
        <v>Alto</v>
      </c>
      <c r="T239" s="45"/>
    </row>
    <row r="240" spans="1:20" s="48" customFormat="1" ht="32.1" customHeight="1" x14ac:dyDescent="0.2">
      <c r="A240" s="141" t="s">
        <v>1044</v>
      </c>
      <c r="B240" s="137" t="s">
        <v>1053</v>
      </c>
      <c r="C240" s="139" t="s">
        <v>1054</v>
      </c>
      <c r="D240" s="133">
        <v>103</v>
      </c>
      <c r="E240" s="138"/>
      <c r="F240" s="138">
        <v>53.1</v>
      </c>
      <c r="G240" s="138"/>
      <c r="H240" s="138"/>
      <c r="I240" s="140"/>
      <c r="J240" s="140"/>
      <c r="K240" s="138"/>
      <c r="L240" s="138">
        <v>96.4</v>
      </c>
      <c r="M240" s="138"/>
      <c r="N240" s="138"/>
      <c r="O240" s="138"/>
      <c r="P240" s="138"/>
      <c r="Q240" s="134">
        <f t="shared" si="15"/>
        <v>74.75</v>
      </c>
      <c r="R240" s="135" t="str">
        <f t="shared" si="14"/>
        <v>NO</v>
      </c>
      <c r="S240" s="136" t="str">
        <f t="shared" si="13"/>
        <v>Alto</v>
      </c>
      <c r="T240" s="45"/>
    </row>
    <row r="241" spans="1:20" s="48" customFormat="1" ht="32.1" customHeight="1" x14ac:dyDescent="0.2">
      <c r="A241" s="141" t="s">
        <v>1044</v>
      </c>
      <c r="B241" s="137" t="s">
        <v>1055</v>
      </c>
      <c r="C241" s="139" t="s">
        <v>1056</v>
      </c>
      <c r="D241" s="133">
        <v>641</v>
      </c>
      <c r="E241" s="138"/>
      <c r="F241" s="138"/>
      <c r="G241" s="138">
        <v>95.2</v>
      </c>
      <c r="H241" s="138"/>
      <c r="I241" s="140"/>
      <c r="J241" s="140"/>
      <c r="K241" s="138"/>
      <c r="L241" s="138">
        <v>36.1</v>
      </c>
      <c r="M241" s="138"/>
      <c r="N241" s="138"/>
      <c r="O241" s="138"/>
      <c r="P241" s="138"/>
      <c r="Q241" s="134">
        <f t="shared" si="15"/>
        <v>65.650000000000006</v>
      </c>
      <c r="R241" s="135" t="str">
        <f t="shared" si="14"/>
        <v>NO</v>
      </c>
      <c r="S241" s="136" t="str">
        <f t="shared" si="13"/>
        <v>Alto</v>
      </c>
      <c r="T241" s="45"/>
    </row>
    <row r="242" spans="1:20" s="48" customFormat="1" ht="32.1" customHeight="1" x14ac:dyDescent="0.2">
      <c r="A242" s="141" t="s">
        <v>1044</v>
      </c>
      <c r="B242" s="137" t="s">
        <v>1057</v>
      </c>
      <c r="C242" s="139" t="s">
        <v>1058</v>
      </c>
      <c r="D242" s="133">
        <v>156</v>
      </c>
      <c r="E242" s="138"/>
      <c r="F242" s="138"/>
      <c r="G242" s="138">
        <v>53.1</v>
      </c>
      <c r="H242" s="138"/>
      <c r="I242" s="140"/>
      <c r="J242" s="140"/>
      <c r="K242" s="138"/>
      <c r="L242" s="138"/>
      <c r="M242" s="138"/>
      <c r="N242" s="138">
        <v>96.4</v>
      </c>
      <c r="O242" s="138"/>
      <c r="P242" s="138"/>
      <c r="Q242" s="134">
        <f t="shared" si="15"/>
        <v>74.75</v>
      </c>
      <c r="R242" s="135" t="str">
        <f t="shared" si="14"/>
        <v>NO</v>
      </c>
      <c r="S242" s="136" t="str">
        <f t="shared" si="13"/>
        <v>Alto</v>
      </c>
      <c r="T242" s="45"/>
    </row>
    <row r="243" spans="1:20" s="48" customFormat="1" ht="32.1" customHeight="1" x14ac:dyDescent="0.2">
      <c r="A243" s="141" t="s">
        <v>1044</v>
      </c>
      <c r="B243" s="137" t="s">
        <v>1059</v>
      </c>
      <c r="C243" s="139" t="s">
        <v>1060</v>
      </c>
      <c r="D243" s="133">
        <v>32</v>
      </c>
      <c r="E243" s="138"/>
      <c r="F243" s="138"/>
      <c r="G243" s="138">
        <v>95.2</v>
      </c>
      <c r="H243" s="138"/>
      <c r="I243" s="140"/>
      <c r="J243" s="140"/>
      <c r="K243" s="138"/>
      <c r="L243" s="138">
        <v>96.4</v>
      </c>
      <c r="M243" s="138"/>
      <c r="N243" s="138"/>
      <c r="O243" s="138"/>
      <c r="P243" s="138"/>
      <c r="Q243" s="134">
        <f t="shared" si="15"/>
        <v>95.800000000000011</v>
      </c>
      <c r="R243" s="135" t="str">
        <f t="shared" si="14"/>
        <v>NO</v>
      </c>
      <c r="S243" s="136" t="str">
        <f t="shared" si="13"/>
        <v>Inviable Sanitariamente</v>
      </c>
      <c r="T243" s="45"/>
    </row>
    <row r="244" spans="1:20" s="48" customFormat="1" ht="32.1" customHeight="1" x14ac:dyDescent="0.2">
      <c r="A244" s="141" t="s">
        <v>1061</v>
      </c>
      <c r="B244" s="137" t="s">
        <v>1062</v>
      </c>
      <c r="C244" s="139" t="s">
        <v>1063</v>
      </c>
      <c r="D244" s="133">
        <v>804</v>
      </c>
      <c r="E244" s="138"/>
      <c r="F244" s="138">
        <v>0</v>
      </c>
      <c r="G244" s="138"/>
      <c r="H244" s="138">
        <v>0</v>
      </c>
      <c r="I244" s="140"/>
      <c r="J244" s="140">
        <v>0</v>
      </c>
      <c r="K244" s="138"/>
      <c r="L244" s="138">
        <v>33.6</v>
      </c>
      <c r="M244" s="138"/>
      <c r="N244" s="138">
        <v>0</v>
      </c>
      <c r="O244" s="138"/>
      <c r="P244" s="138">
        <v>0</v>
      </c>
      <c r="Q244" s="134">
        <f t="shared" si="15"/>
        <v>5.6000000000000005</v>
      </c>
      <c r="R244" s="135" t="str">
        <f t="shared" si="14"/>
        <v>NO</v>
      </c>
      <c r="S244" s="136" t="str">
        <f t="shared" si="13"/>
        <v>Bajo</v>
      </c>
      <c r="T244" s="45"/>
    </row>
    <row r="245" spans="1:20" s="48" customFormat="1" ht="32.1" customHeight="1" x14ac:dyDescent="0.2">
      <c r="A245" s="141" t="s">
        <v>1061</v>
      </c>
      <c r="B245" s="137" t="s">
        <v>1064</v>
      </c>
      <c r="C245" s="139" t="s">
        <v>1065</v>
      </c>
      <c r="D245" s="133">
        <v>29</v>
      </c>
      <c r="E245" s="138">
        <v>97.4</v>
      </c>
      <c r="F245" s="138"/>
      <c r="G245" s="138"/>
      <c r="H245" s="138"/>
      <c r="I245" s="140"/>
      <c r="J245" s="140"/>
      <c r="K245" s="138"/>
      <c r="L245" s="138"/>
      <c r="M245" s="138"/>
      <c r="N245" s="138"/>
      <c r="O245" s="138"/>
      <c r="P245" s="138"/>
      <c r="Q245" s="134">
        <f t="shared" si="15"/>
        <v>97.4</v>
      </c>
      <c r="R245" s="135" t="str">
        <f t="shared" si="14"/>
        <v>NO</v>
      </c>
      <c r="S245" s="136" t="str">
        <f t="shared" si="13"/>
        <v>Inviable Sanitariamente</v>
      </c>
      <c r="T245" s="45"/>
    </row>
    <row r="246" spans="1:20" s="48" customFormat="1" ht="32.1" customHeight="1" x14ac:dyDescent="0.2">
      <c r="A246" s="141" t="s">
        <v>1061</v>
      </c>
      <c r="B246" s="137" t="s">
        <v>1066</v>
      </c>
      <c r="C246" s="139" t="s">
        <v>1067</v>
      </c>
      <c r="D246" s="133">
        <v>60</v>
      </c>
      <c r="E246" s="138"/>
      <c r="F246" s="138"/>
      <c r="G246" s="138">
        <v>97.4</v>
      </c>
      <c r="H246" s="138"/>
      <c r="I246" s="140"/>
      <c r="J246" s="140"/>
      <c r="K246" s="138"/>
      <c r="L246" s="138"/>
      <c r="M246" s="138"/>
      <c r="N246" s="138"/>
      <c r="O246" s="138"/>
      <c r="P246" s="138"/>
      <c r="Q246" s="134">
        <f t="shared" si="15"/>
        <v>97.4</v>
      </c>
      <c r="R246" s="135" t="str">
        <f t="shared" si="14"/>
        <v>NO</v>
      </c>
      <c r="S246" s="136" t="str">
        <f t="shared" si="13"/>
        <v>Inviable Sanitariamente</v>
      </c>
      <c r="T246" s="45"/>
    </row>
    <row r="247" spans="1:20" s="48" customFormat="1" ht="32.1" customHeight="1" x14ac:dyDescent="0.2">
      <c r="A247" s="141" t="s">
        <v>1061</v>
      </c>
      <c r="B247" s="137" t="s">
        <v>1068</v>
      </c>
      <c r="C247" s="139" t="s">
        <v>1069</v>
      </c>
      <c r="D247" s="133">
        <v>143</v>
      </c>
      <c r="E247" s="138">
        <v>97.4</v>
      </c>
      <c r="F247" s="138"/>
      <c r="G247" s="138"/>
      <c r="H247" s="138"/>
      <c r="I247" s="140"/>
      <c r="J247" s="140"/>
      <c r="K247" s="138"/>
      <c r="L247" s="138"/>
      <c r="M247" s="138"/>
      <c r="N247" s="138"/>
      <c r="O247" s="138"/>
      <c r="P247" s="138"/>
      <c r="Q247" s="134">
        <f t="shared" si="15"/>
        <v>97.4</v>
      </c>
      <c r="R247" s="135" t="str">
        <f t="shared" si="14"/>
        <v>NO</v>
      </c>
      <c r="S247" s="136" t="str">
        <f t="shared" si="13"/>
        <v>Inviable Sanitariamente</v>
      </c>
      <c r="T247" s="45"/>
    </row>
    <row r="248" spans="1:20" s="48" customFormat="1" ht="32.1" customHeight="1" x14ac:dyDescent="0.2">
      <c r="A248" s="141" t="s">
        <v>1061</v>
      </c>
      <c r="B248" s="137" t="s">
        <v>1070</v>
      </c>
      <c r="C248" s="139" t="s">
        <v>1071</v>
      </c>
      <c r="D248" s="133">
        <v>230</v>
      </c>
      <c r="E248" s="138"/>
      <c r="F248" s="138"/>
      <c r="G248" s="138"/>
      <c r="H248" s="138"/>
      <c r="I248" s="140"/>
      <c r="J248" s="140"/>
      <c r="K248" s="138">
        <v>64</v>
      </c>
      <c r="L248" s="138"/>
      <c r="M248" s="138"/>
      <c r="N248" s="138"/>
      <c r="O248" s="138"/>
      <c r="P248" s="138"/>
      <c r="Q248" s="134">
        <f t="shared" si="15"/>
        <v>64</v>
      </c>
      <c r="R248" s="135" t="str">
        <f t="shared" si="14"/>
        <v>NO</v>
      </c>
      <c r="S248" s="136" t="str">
        <f t="shared" si="13"/>
        <v>Alto</v>
      </c>
      <c r="T248" s="45"/>
    </row>
    <row r="249" spans="1:20" s="48" customFormat="1" ht="32.1" customHeight="1" x14ac:dyDescent="0.2">
      <c r="A249" s="141" t="s">
        <v>1061</v>
      </c>
      <c r="B249" s="137" t="s">
        <v>1072</v>
      </c>
      <c r="C249" s="139" t="s">
        <v>1073</v>
      </c>
      <c r="D249" s="133">
        <v>110</v>
      </c>
      <c r="E249" s="138"/>
      <c r="F249" s="138"/>
      <c r="G249" s="138">
        <v>97.4</v>
      </c>
      <c r="H249" s="138"/>
      <c r="I249" s="140"/>
      <c r="J249" s="140"/>
      <c r="K249" s="138"/>
      <c r="L249" s="138"/>
      <c r="M249" s="138"/>
      <c r="N249" s="138"/>
      <c r="O249" s="138"/>
      <c r="P249" s="138"/>
      <c r="Q249" s="134">
        <f t="shared" si="15"/>
        <v>97.4</v>
      </c>
      <c r="R249" s="135" t="str">
        <f t="shared" si="14"/>
        <v>NO</v>
      </c>
      <c r="S249" s="136" t="str">
        <f t="shared" si="13"/>
        <v>Inviable Sanitariamente</v>
      </c>
      <c r="T249" s="45"/>
    </row>
    <row r="250" spans="1:20" s="48" customFormat="1" ht="32.1" customHeight="1" x14ac:dyDescent="0.2">
      <c r="A250" s="141" t="s">
        <v>1061</v>
      </c>
      <c r="B250" s="137" t="s">
        <v>1074</v>
      </c>
      <c r="C250" s="139" t="s">
        <v>1075</v>
      </c>
      <c r="D250" s="133">
        <v>170</v>
      </c>
      <c r="E250" s="138"/>
      <c r="F250" s="138"/>
      <c r="G250" s="138"/>
      <c r="H250" s="138"/>
      <c r="I250" s="140">
        <v>97.4</v>
      </c>
      <c r="J250" s="140"/>
      <c r="K250" s="138"/>
      <c r="L250" s="138"/>
      <c r="M250" s="138"/>
      <c r="N250" s="138"/>
      <c r="O250" s="138"/>
      <c r="P250" s="138"/>
      <c r="Q250" s="134">
        <f t="shared" si="15"/>
        <v>97.4</v>
      </c>
      <c r="R250" s="135" t="str">
        <f t="shared" si="14"/>
        <v>NO</v>
      </c>
      <c r="S250" s="136" t="str">
        <f t="shared" si="13"/>
        <v>Inviable Sanitariamente</v>
      </c>
      <c r="T250" s="45"/>
    </row>
    <row r="251" spans="1:20" s="48" customFormat="1" ht="32.1" customHeight="1" x14ac:dyDescent="0.2">
      <c r="A251" s="141" t="s">
        <v>1061</v>
      </c>
      <c r="B251" s="137" t="s">
        <v>1076</v>
      </c>
      <c r="C251" s="139" t="s">
        <v>1077</v>
      </c>
      <c r="D251" s="133">
        <v>143</v>
      </c>
      <c r="E251" s="138">
        <v>64</v>
      </c>
      <c r="F251" s="138"/>
      <c r="G251" s="138"/>
      <c r="H251" s="138"/>
      <c r="I251" s="140"/>
      <c r="J251" s="140"/>
      <c r="K251" s="138"/>
      <c r="L251" s="138"/>
      <c r="M251" s="138"/>
      <c r="N251" s="138"/>
      <c r="O251" s="138"/>
      <c r="P251" s="138"/>
      <c r="Q251" s="134">
        <f t="shared" si="15"/>
        <v>64</v>
      </c>
      <c r="R251" s="135" t="str">
        <f t="shared" si="14"/>
        <v>NO</v>
      </c>
      <c r="S251" s="136" t="str">
        <f t="shared" si="13"/>
        <v>Alto</v>
      </c>
      <c r="T251" s="45"/>
    </row>
    <row r="252" spans="1:20" s="48" customFormat="1" ht="32.1" customHeight="1" x14ac:dyDescent="0.2">
      <c r="A252" s="141" t="s">
        <v>1061</v>
      </c>
      <c r="B252" s="137" t="s">
        <v>1078</v>
      </c>
      <c r="C252" s="139" t="s">
        <v>1079</v>
      </c>
      <c r="D252" s="133">
        <v>55</v>
      </c>
      <c r="E252" s="138"/>
      <c r="F252" s="138"/>
      <c r="G252" s="138">
        <v>97.6</v>
      </c>
      <c r="H252" s="138"/>
      <c r="I252" s="140"/>
      <c r="J252" s="140"/>
      <c r="K252" s="138"/>
      <c r="L252" s="138"/>
      <c r="M252" s="138"/>
      <c r="N252" s="138"/>
      <c r="O252" s="138"/>
      <c r="P252" s="138"/>
      <c r="Q252" s="134">
        <f t="shared" si="15"/>
        <v>97.6</v>
      </c>
      <c r="R252" s="135" t="str">
        <f t="shared" si="14"/>
        <v>NO</v>
      </c>
      <c r="S252" s="136" t="str">
        <f t="shared" si="13"/>
        <v>Inviable Sanitariamente</v>
      </c>
      <c r="T252" s="45"/>
    </row>
    <row r="253" spans="1:20" s="48" customFormat="1" ht="32.1" customHeight="1" x14ac:dyDescent="0.2">
      <c r="A253" s="141" t="s">
        <v>1061</v>
      </c>
      <c r="B253" s="137" t="s">
        <v>1080</v>
      </c>
      <c r="C253" s="139" t="s">
        <v>1081</v>
      </c>
      <c r="D253" s="133">
        <v>160</v>
      </c>
      <c r="E253" s="138"/>
      <c r="F253" s="138"/>
      <c r="G253" s="138"/>
      <c r="H253" s="138"/>
      <c r="I253" s="140">
        <v>97.4</v>
      </c>
      <c r="J253" s="140"/>
      <c r="K253" s="138"/>
      <c r="L253" s="138"/>
      <c r="M253" s="138"/>
      <c r="N253" s="138"/>
      <c r="O253" s="138"/>
      <c r="P253" s="138"/>
      <c r="Q253" s="134">
        <f t="shared" si="15"/>
        <v>97.4</v>
      </c>
      <c r="R253" s="135" t="str">
        <f t="shared" si="14"/>
        <v>NO</v>
      </c>
      <c r="S253" s="136" t="str">
        <f>IF(Q253&lt;=5,"Sin Riesgo",IF(Q253 &lt;=14,"Bajo",IF(Q253&lt;=35,"Medio",IF(Q253&lt;=80,"Alto","Inviable Sanitariamente"))))</f>
        <v>Inviable Sanitariamente</v>
      </c>
      <c r="T253" s="45"/>
    </row>
    <row r="254" spans="1:20" s="48" customFormat="1" ht="32.1" customHeight="1" x14ac:dyDescent="0.2">
      <c r="A254" s="141" t="s">
        <v>1061</v>
      </c>
      <c r="B254" s="137" t="s">
        <v>1082</v>
      </c>
      <c r="C254" s="139" t="s">
        <v>1083</v>
      </c>
      <c r="D254" s="133">
        <v>60</v>
      </c>
      <c r="E254" s="138">
        <v>97.4</v>
      </c>
      <c r="F254" s="138"/>
      <c r="G254" s="138"/>
      <c r="H254" s="138"/>
      <c r="I254" s="140"/>
      <c r="J254" s="140"/>
      <c r="K254" s="138"/>
      <c r="L254" s="138"/>
      <c r="M254" s="138"/>
      <c r="N254" s="138"/>
      <c r="O254" s="138"/>
      <c r="P254" s="138"/>
      <c r="Q254" s="134">
        <f t="shared" si="15"/>
        <v>97.4</v>
      </c>
      <c r="R254" s="135" t="str">
        <f t="shared" si="14"/>
        <v>NO</v>
      </c>
      <c r="S254" s="136" t="str">
        <f>IF(Q254&lt;=5,"Sin Riesgo",IF(Q254 &lt;=14,"Bajo",IF(Q254&lt;=35,"Medio",IF(Q254&lt;=80,"Alto","Inviable Sanitariamente"))))</f>
        <v>Inviable Sanitariamente</v>
      </c>
      <c r="T254" s="45"/>
    </row>
    <row r="255" spans="1:20" s="48" customFormat="1" ht="45" x14ac:dyDescent="0.2">
      <c r="A255" s="141" t="s">
        <v>1061</v>
      </c>
      <c r="B255" s="137" t="s">
        <v>1084</v>
      </c>
      <c r="C255" s="139" t="s">
        <v>1085</v>
      </c>
      <c r="D255" s="133">
        <v>1450</v>
      </c>
      <c r="E255" s="138"/>
      <c r="F255" s="138"/>
      <c r="G255" s="138"/>
      <c r="H255" s="138"/>
      <c r="I255" s="140"/>
      <c r="J255" s="140"/>
      <c r="K255" s="138"/>
      <c r="L255" s="138"/>
      <c r="M255" s="138"/>
      <c r="N255" s="138"/>
      <c r="O255" s="138"/>
      <c r="P255" s="138">
        <v>0</v>
      </c>
      <c r="Q255" s="134">
        <f t="shared" si="15"/>
        <v>0</v>
      </c>
      <c r="R255" s="135" t="str">
        <f>IF(Q255&lt;5,"SI","NO")</f>
        <v>SI</v>
      </c>
      <c r="S255" s="136" t="str">
        <f>IF(Q255&lt;=5,"Sin Riesgo",IF(Q255 &lt;=14,"Bajo",IF(Q255&lt;=35,"Medio",IF(Q255&lt;=80,"Alto","Inviable Sanitariamente"))))</f>
        <v>Sin Riesgo</v>
      </c>
      <c r="T255" s="45"/>
    </row>
    <row r="256" spans="1:20" s="1" customFormat="1" ht="32.1" customHeight="1" x14ac:dyDescent="0.2">
      <c r="A256" s="45"/>
      <c r="B256" s="61"/>
      <c r="C256" s="61"/>
      <c r="D256" s="62"/>
      <c r="E256" s="63"/>
      <c r="F256" s="63"/>
      <c r="G256" s="63"/>
      <c r="H256" s="63"/>
      <c r="I256" s="63"/>
      <c r="J256" s="63"/>
      <c r="K256" s="63"/>
      <c r="L256" s="63"/>
      <c r="M256" s="63"/>
      <c r="N256" s="63"/>
      <c r="O256" s="63"/>
      <c r="P256" s="63"/>
      <c r="Q256" s="64"/>
      <c r="R256" s="64"/>
      <c r="S256" s="65"/>
      <c r="T256" s="2"/>
    </row>
    <row r="257" spans="1:20" s="1" customFormat="1" ht="46.5" customHeight="1" x14ac:dyDescent="0.2">
      <c r="A257" s="151" t="s">
        <v>1086</v>
      </c>
      <c r="B257" s="151" t="s">
        <v>405</v>
      </c>
      <c r="C257" s="342"/>
      <c r="D257" s="353"/>
      <c r="E257" s="353"/>
      <c r="F257" s="353"/>
      <c r="G257" s="353"/>
      <c r="H257" s="353"/>
      <c r="I257" s="353"/>
      <c r="J257" s="353"/>
      <c r="K257" s="353"/>
      <c r="L257" s="353"/>
      <c r="M257" s="353"/>
      <c r="N257" s="353"/>
      <c r="O257" s="353"/>
      <c r="P257" s="353"/>
      <c r="Q257" s="353"/>
      <c r="R257" s="353"/>
      <c r="S257" s="353"/>
      <c r="T257" s="2"/>
    </row>
    <row r="258" spans="1:20" s="1" customFormat="1" ht="32.1" customHeight="1" x14ac:dyDescent="0.2">
      <c r="A258" s="119" t="s">
        <v>406</v>
      </c>
      <c r="B258" s="120">
        <f>COUNTIF(E11:P255,"&lt;=5")</f>
        <v>97</v>
      </c>
      <c r="C258" s="354"/>
      <c r="D258" s="355"/>
      <c r="E258" s="355"/>
      <c r="F258" s="355"/>
      <c r="G258" s="355"/>
      <c r="H258" s="355"/>
      <c r="I258" s="355"/>
      <c r="J258" s="355"/>
      <c r="K258" s="355"/>
      <c r="L258" s="355"/>
      <c r="M258" s="355"/>
      <c r="N258" s="355"/>
      <c r="O258" s="355"/>
      <c r="P258" s="355"/>
      <c r="Q258" s="355"/>
      <c r="R258" s="355"/>
      <c r="S258" s="355"/>
      <c r="T258" s="2"/>
    </row>
    <row r="259" spans="1:20" s="1" customFormat="1" ht="48.75" customHeight="1" x14ac:dyDescent="0.2">
      <c r="A259" s="121" t="s">
        <v>407</v>
      </c>
      <c r="B259" s="152">
        <f>COUNTIFS(E11:P255,"&gt;5",E11:P255,"&lt;=14")</f>
        <v>3</v>
      </c>
      <c r="C259" s="322"/>
      <c r="D259" s="356"/>
      <c r="E259" s="356"/>
      <c r="F259" s="356"/>
      <c r="G259" s="356"/>
      <c r="H259" s="356"/>
      <c r="I259" s="356"/>
      <c r="J259" s="356"/>
      <c r="K259" s="356"/>
      <c r="L259" s="356"/>
      <c r="M259" s="356"/>
      <c r="N259" s="356"/>
      <c r="O259" s="356"/>
      <c r="P259" s="356"/>
      <c r="Q259" s="356"/>
      <c r="R259" s="356"/>
      <c r="S259" s="356"/>
      <c r="T259" s="2"/>
    </row>
    <row r="260" spans="1:20" s="1" customFormat="1" ht="32.1" customHeight="1" x14ac:dyDescent="0.2">
      <c r="A260" s="122" t="s">
        <v>408</v>
      </c>
      <c r="B260" s="120">
        <f>COUNTIFS(E11:P255,"&gt;14",E11:P255,"&lt;=35")</f>
        <v>55</v>
      </c>
      <c r="C260" s="282"/>
      <c r="D260" s="99"/>
      <c r="E260" s="100"/>
      <c r="F260" s="100"/>
      <c r="G260" s="100"/>
      <c r="H260" s="100"/>
      <c r="I260" s="100"/>
      <c r="J260" s="100"/>
      <c r="K260" s="100"/>
      <c r="L260" s="100"/>
      <c r="M260" s="100"/>
      <c r="N260" s="100"/>
      <c r="O260" s="100"/>
      <c r="P260" s="100"/>
      <c r="Q260" s="65"/>
      <c r="R260" s="65"/>
      <c r="S260" s="65"/>
      <c r="T260" s="2"/>
    </row>
    <row r="261" spans="1:20" s="1" customFormat="1" ht="32.1" customHeight="1" x14ac:dyDescent="0.2">
      <c r="A261" s="123" t="s">
        <v>409</v>
      </c>
      <c r="B261" s="120">
        <f>COUNTIFS(E11:P255,"&gt;35",E11:P255,"&lt;=80")</f>
        <v>106</v>
      </c>
      <c r="C261" s="283"/>
      <c r="D261" s="99"/>
      <c r="E261" s="100"/>
      <c r="F261" s="100"/>
      <c r="G261" s="100"/>
      <c r="H261" s="100"/>
      <c r="I261" s="100"/>
      <c r="J261" s="100"/>
      <c r="K261" s="100"/>
      <c r="L261" s="100"/>
      <c r="M261" s="100"/>
      <c r="N261" s="100"/>
      <c r="O261" s="100"/>
      <c r="P261" s="100"/>
      <c r="Q261" s="65"/>
      <c r="R261" s="65"/>
      <c r="S261" s="65"/>
      <c r="T261" s="2"/>
    </row>
    <row r="262" spans="1:20" s="1" customFormat="1" ht="39" customHeight="1" x14ac:dyDescent="0.2">
      <c r="A262" s="124" t="s">
        <v>410</v>
      </c>
      <c r="B262" s="120">
        <f>COUNTIFS(E11:P255,"&gt;80",E11:P255,"&lt;=100")</f>
        <v>182</v>
      </c>
      <c r="C262" s="91"/>
      <c r="D262" s="99"/>
      <c r="E262" s="100"/>
      <c r="F262" s="100"/>
      <c r="G262" s="100"/>
      <c r="H262" s="100"/>
      <c r="I262" s="100"/>
      <c r="J262" s="100"/>
      <c r="K262" s="100"/>
      <c r="L262" s="100"/>
      <c r="M262" s="100"/>
      <c r="N262" s="100"/>
      <c r="O262" s="100"/>
      <c r="P262" s="100"/>
      <c r="Q262" s="65"/>
      <c r="R262" s="65"/>
      <c r="S262" s="65"/>
      <c r="T262" s="2"/>
    </row>
    <row r="263" spans="1:20" s="1" customFormat="1" ht="32.1" customHeight="1" x14ac:dyDescent="0.2">
      <c r="A263" s="143" t="s">
        <v>411</v>
      </c>
      <c r="B263" s="144">
        <f>COUNT(E11:P255)</f>
        <v>443</v>
      </c>
      <c r="C263" s="91"/>
      <c r="D263" s="62"/>
      <c r="E263" s="63"/>
      <c r="F263" s="63"/>
      <c r="G263" s="63"/>
      <c r="H263" s="63"/>
      <c r="I263" s="63"/>
      <c r="J263" s="63"/>
      <c r="K263" s="63"/>
      <c r="L263" s="63"/>
      <c r="M263" s="63"/>
      <c r="N263" s="63"/>
      <c r="O263" s="63"/>
      <c r="P263" s="63"/>
      <c r="Q263" s="64"/>
      <c r="R263" s="64"/>
      <c r="S263" s="65"/>
      <c r="T263" s="2"/>
    </row>
    <row r="264" spans="1:20" s="1" customFormat="1" ht="36.75" customHeight="1" x14ac:dyDescent="0.2">
      <c r="A264" s="125" t="s">
        <v>602</v>
      </c>
      <c r="B264" s="126">
        <f>B263-B258</f>
        <v>346</v>
      </c>
      <c r="C264" s="61"/>
      <c r="D264" s="62"/>
      <c r="E264" s="63"/>
      <c r="F264" s="63"/>
      <c r="G264" s="63"/>
      <c r="H264" s="63"/>
      <c r="I264" s="63"/>
      <c r="J264" s="63"/>
      <c r="K264" s="63"/>
      <c r="L264" s="63"/>
      <c r="M264" s="63"/>
      <c r="N264" s="63"/>
      <c r="O264" s="63"/>
      <c r="P264" s="63"/>
      <c r="Q264" s="64"/>
      <c r="R264" s="64"/>
      <c r="S264" s="65"/>
      <c r="T264" s="2"/>
    </row>
    <row r="265" spans="1:20" s="1" customFormat="1" ht="32.1" customHeight="1" x14ac:dyDescent="0.2">
      <c r="A265" s="45"/>
      <c r="B265" s="61"/>
      <c r="E265" s="63"/>
      <c r="F265" s="63"/>
      <c r="G265" s="63"/>
      <c r="H265" s="63"/>
      <c r="I265" s="63"/>
      <c r="J265" s="63"/>
      <c r="K265" s="63"/>
      <c r="L265" s="63"/>
      <c r="M265" s="63"/>
      <c r="N265" s="63"/>
      <c r="O265" s="63"/>
      <c r="P265" s="63"/>
      <c r="Q265" s="64"/>
      <c r="R265" s="64"/>
      <c r="S265" s="65"/>
      <c r="T265" s="2"/>
    </row>
    <row r="266" spans="1:20" s="1" customFormat="1" ht="32.1" customHeight="1" x14ac:dyDescent="0.2">
      <c r="A266" s="45"/>
      <c r="B266" s="61"/>
      <c r="E266" s="63"/>
      <c r="F266" s="63"/>
      <c r="G266" s="63"/>
      <c r="H266" s="63"/>
      <c r="I266" s="63"/>
      <c r="J266" s="63"/>
      <c r="K266" s="63"/>
      <c r="L266" s="63"/>
      <c r="M266" s="63"/>
      <c r="N266" s="63"/>
      <c r="O266" s="63"/>
      <c r="P266" s="63"/>
      <c r="Q266" s="64"/>
      <c r="R266" s="64"/>
      <c r="S266" s="65"/>
      <c r="T266" s="2"/>
    </row>
    <row r="267" spans="1:20" s="1" customFormat="1" ht="32.1" customHeight="1" x14ac:dyDescent="0.2">
      <c r="A267" s="45"/>
      <c r="B267" s="61"/>
      <c r="E267" s="63"/>
      <c r="F267" s="63"/>
      <c r="G267" s="63"/>
      <c r="H267" s="63"/>
      <c r="I267" s="63"/>
      <c r="J267" s="63"/>
      <c r="K267" s="63"/>
      <c r="L267" s="63"/>
      <c r="M267" s="63"/>
      <c r="N267" s="63"/>
      <c r="O267" s="63"/>
      <c r="P267" s="63"/>
      <c r="Q267" s="64"/>
      <c r="R267" s="64"/>
      <c r="S267" s="65"/>
      <c r="T267" s="2"/>
    </row>
    <row r="268" spans="1:20" s="1" customFormat="1" ht="32.1" customHeight="1" x14ac:dyDescent="0.2">
      <c r="A268" s="45"/>
      <c r="B268" s="61"/>
      <c r="E268" s="63"/>
      <c r="F268" s="63"/>
      <c r="G268" s="63"/>
      <c r="H268" s="63"/>
      <c r="I268" s="63"/>
      <c r="J268" s="63"/>
      <c r="K268" s="63"/>
      <c r="L268" s="63"/>
      <c r="M268" s="63"/>
      <c r="N268" s="63"/>
      <c r="O268" s="63"/>
      <c r="P268" s="63"/>
      <c r="Q268" s="64"/>
      <c r="R268" s="64"/>
      <c r="S268" s="65"/>
      <c r="T268" s="2"/>
    </row>
    <row r="269" spans="1:20" s="1" customFormat="1" ht="32.1" customHeight="1" x14ac:dyDescent="0.2">
      <c r="A269" s="45"/>
      <c r="B269" s="61"/>
      <c r="E269" s="63"/>
      <c r="F269" s="63"/>
      <c r="G269" s="63"/>
      <c r="H269" s="63"/>
      <c r="I269" s="63"/>
      <c r="J269" s="63"/>
      <c r="K269" s="63"/>
      <c r="L269" s="63"/>
      <c r="M269" s="63"/>
      <c r="N269" s="63"/>
      <c r="O269" s="63"/>
      <c r="P269" s="63"/>
      <c r="Q269" s="64"/>
      <c r="R269" s="64"/>
      <c r="S269" s="65"/>
      <c r="T269" s="2"/>
    </row>
    <row r="270" spans="1:20" s="1" customFormat="1" ht="32.1" customHeight="1" x14ac:dyDescent="0.2">
      <c r="A270" s="45"/>
      <c r="B270" s="61"/>
      <c r="E270" s="63"/>
      <c r="F270" s="63"/>
      <c r="G270" s="63"/>
      <c r="H270" s="63"/>
      <c r="I270" s="63"/>
      <c r="J270" s="63"/>
      <c r="K270" s="63"/>
      <c r="L270" s="63"/>
      <c r="M270" s="63"/>
      <c r="N270" s="63"/>
      <c r="O270" s="63"/>
      <c r="P270" s="63"/>
      <c r="Q270" s="64"/>
      <c r="R270" s="64"/>
      <c r="S270" s="65"/>
      <c r="T270" s="2"/>
    </row>
    <row r="271" spans="1:20" s="1" customFormat="1" ht="32.1" customHeight="1" x14ac:dyDescent="0.2">
      <c r="A271" s="45"/>
      <c r="B271" s="61"/>
      <c r="E271" s="63"/>
      <c r="F271" s="63"/>
      <c r="G271" s="63"/>
      <c r="H271" s="63"/>
      <c r="I271" s="63"/>
      <c r="J271" s="63"/>
      <c r="K271" s="63"/>
      <c r="L271" s="63"/>
      <c r="M271" s="63"/>
      <c r="N271" s="63"/>
      <c r="O271" s="63"/>
      <c r="P271" s="63"/>
      <c r="Q271" s="64"/>
      <c r="R271" s="64"/>
      <c r="S271" s="65"/>
      <c r="T271" s="2"/>
    </row>
    <row r="272" spans="1:20" s="1" customFormat="1" ht="32.1" customHeight="1" x14ac:dyDescent="0.2">
      <c r="A272" s="45"/>
      <c r="B272" s="61"/>
      <c r="C272" s="61"/>
      <c r="D272" s="62"/>
      <c r="E272" s="63"/>
      <c r="F272" s="63"/>
      <c r="G272" s="63"/>
      <c r="H272" s="63"/>
      <c r="I272" s="63"/>
      <c r="J272" s="63"/>
      <c r="K272" s="63"/>
      <c r="L272" s="63"/>
      <c r="M272" s="63"/>
      <c r="N272" s="63"/>
      <c r="O272" s="63"/>
      <c r="P272" s="63"/>
      <c r="Q272" s="64"/>
      <c r="R272" s="64"/>
      <c r="S272" s="65"/>
      <c r="T272" s="2"/>
    </row>
    <row r="273" spans="1:20" s="1" customFormat="1" ht="32.1" customHeight="1" x14ac:dyDescent="0.2">
      <c r="A273" s="45"/>
      <c r="B273" s="61"/>
      <c r="C273" s="61"/>
      <c r="D273" s="62"/>
      <c r="E273" s="63"/>
      <c r="F273" s="63"/>
      <c r="G273" s="63"/>
      <c r="H273" s="63"/>
      <c r="I273" s="63"/>
      <c r="J273" s="63"/>
      <c r="K273" s="63"/>
      <c r="L273" s="63"/>
      <c r="M273" s="63"/>
      <c r="N273" s="63"/>
      <c r="O273" s="63"/>
      <c r="P273" s="63"/>
      <c r="Q273" s="64"/>
      <c r="R273" s="64"/>
      <c r="S273" s="65"/>
      <c r="T273" s="2"/>
    </row>
    <row r="274" spans="1:20" s="1" customFormat="1" ht="32.1" customHeight="1" x14ac:dyDescent="0.2">
      <c r="A274" s="45"/>
      <c r="B274" s="61"/>
      <c r="C274" s="61"/>
      <c r="D274" s="62"/>
      <c r="E274" s="63"/>
      <c r="F274" s="63"/>
      <c r="G274" s="66"/>
      <c r="H274" s="63"/>
      <c r="I274" s="63"/>
      <c r="J274" s="63"/>
      <c r="K274" s="63"/>
      <c r="L274" s="63"/>
      <c r="M274" s="63"/>
      <c r="N274" s="63"/>
      <c r="O274" s="63"/>
      <c r="P274" s="63"/>
      <c r="Q274" s="64"/>
      <c r="R274" s="64"/>
      <c r="S274" s="65"/>
      <c r="T274" s="2"/>
    </row>
    <row r="275" spans="1:20" s="1" customFormat="1" ht="32.1" customHeight="1" x14ac:dyDescent="0.2">
      <c r="A275" s="45"/>
      <c r="B275" s="61"/>
      <c r="C275" s="61"/>
      <c r="D275" s="62"/>
      <c r="E275" s="63"/>
      <c r="F275" s="63"/>
      <c r="G275" s="63"/>
      <c r="H275" s="63"/>
      <c r="I275" s="63"/>
      <c r="J275" s="63"/>
      <c r="K275" s="63"/>
      <c r="L275" s="63"/>
      <c r="M275" s="63"/>
      <c r="N275" s="63"/>
      <c r="O275" s="63"/>
      <c r="P275" s="63"/>
      <c r="Q275" s="64"/>
      <c r="R275" s="64"/>
      <c r="S275" s="65"/>
      <c r="T275" s="2"/>
    </row>
    <row r="276" spans="1:20" s="1" customFormat="1" ht="32.1" customHeight="1" x14ac:dyDescent="0.2">
      <c r="A276" s="45"/>
      <c r="B276" s="61"/>
      <c r="C276" s="61"/>
      <c r="D276" s="62"/>
      <c r="E276" s="63"/>
      <c r="F276" s="63"/>
      <c r="G276" s="63"/>
      <c r="H276" s="63"/>
      <c r="I276" s="63"/>
      <c r="J276" s="63"/>
      <c r="K276" s="63"/>
      <c r="L276" s="63"/>
      <c r="M276" s="63"/>
      <c r="N276" s="63"/>
      <c r="O276" s="63"/>
      <c r="P276" s="63"/>
      <c r="Q276" s="64"/>
      <c r="R276" s="64"/>
      <c r="S276" s="65"/>
      <c r="T276" s="2"/>
    </row>
    <row r="277" spans="1:20" s="1" customFormat="1" ht="32.1" customHeight="1" x14ac:dyDescent="0.2">
      <c r="A277" s="45"/>
      <c r="B277" s="61"/>
      <c r="C277" s="61"/>
      <c r="D277" s="62"/>
      <c r="E277" s="63"/>
      <c r="F277" s="63"/>
      <c r="G277" s="63"/>
      <c r="H277" s="63"/>
      <c r="I277" s="63"/>
      <c r="J277" s="63"/>
      <c r="K277" s="63"/>
      <c r="L277" s="63"/>
      <c r="M277" s="63"/>
      <c r="N277" s="63"/>
      <c r="O277" s="63"/>
      <c r="P277" s="63"/>
      <c r="Q277" s="64"/>
      <c r="R277" s="64"/>
      <c r="S277" s="65"/>
      <c r="T277" s="2"/>
    </row>
    <row r="278" spans="1:20" s="1" customFormat="1" ht="32.1" customHeight="1" x14ac:dyDescent="0.2">
      <c r="A278" s="45"/>
      <c r="B278" s="61"/>
      <c r="C278" s="61"/>
      <c r="D278" s="62"/>
      <c r="E278" s="63"/>
      <c r="F278" s="63"/>
      <c r="G278" s="63"/>
      <c r="H278" s="63"/>
      <c r="I278" s="63"/>
      <c r="J278" s="63"/>
      <c r="K278" s="63"/>
      <c r="L278" s="63"/>
      <c r="M278" s="63"/>
      <c r="N278" s="63"/>
      <c r="O278" s="63"/>
      <c r="P278" s="63"/>
      <c r="Q278" s="64"/>
      <c r="R278" s="64"/>
      <c r="S278" s="65"/>
      <c r="T278" s="2"/>
    </row>
    <row r="279" spans="1:20" s="1" customFormat="1" ht="32.1" customHeight="1" x14ac:dyDescent="0.2">
      <c r="A279" s="45"/>
      <c r="B279" s="61"/>
      <c r="C279" s="61"/>
      <c r="D279" s="62"/>
      <c r="E279" s="63"/>
      <c r="F279" s="63"/>
      <c r="G279" s="63"/>
      <c r="H279" s="63"/>
      <c r="I279" s="63"/>
      <c r="J279" s="63"/>
      <c r="K279" s="63"/>
      <c r="L279" s="63"/>
      <c r="M279" s="63"/>
      <c r="N279" s="63"/>
      <c r="O279" s="63"/>
      <c r="P279" s="63"/>
      <c r="Q279" s="64"/>
      <c r="R279" s="64"/>
      <c r="S279" s="65"/>
      <c r="T279" s="2"/>
    </row>
    <row r="280" spans="1:20" s="1" customFormat="1" ht="32.1" customHeight="1" x14ac:dyDescent="0.2">
      <c r="A280" s="45"/>
      <c r="B280" s="61"/>
      <c r="C280" s="61"/>
      <c r="D280" s="62"/>
      <c r="E280" s="63"/>
      <c r="F280" s="63"/>
      <c r="G280" s="63"/>
      <c r="H280" s="63"/>
      <c r="I280" s="63"/>
      <c r="J280" s="63"/>
      <c r="K280" s="63"/>
      <c r="L280" s="63"/>
      <c r="M280" s="63"/>
      <c r="N280" s="63"/>
      <c r="O280" s="63"/>
      <c r="P280" s="63"/>
      <c r="Q280" s="64"/>
      <c r="R280" s="64"/>
      <c r="S280" s="65"/>
      <c r="T280" s="2"/>
    </row>
    <row r="281" spans="1:20" s="1" customFormat="1" ht="32.1" customHeight="1" x14ac:dyDescent="0.2">
      <c r="A281" s="45"/>
      <c r="B281" s="61"/>
      <c r="C281" s="61"/>
      <c r="D281" s="62"/>
      <c r="E281" s="63"/>
      <c r="F281" s="63"/>
      <c r="G281" s="63"/>
      <c r="H281" s="63"/>
      <c r="I281" s="63"/>
      <c r="J281" s="63"/>
      <c r="K281" s="63"/>
      <c r="L281" s="63"/>
      <c r="M281" s="63"/>
      <c r="N281" s="63"/>
      <c r="O281" s="63"/>
      <c r="P281" s="63"/>
      <c r="Q281" s="64"/>
      <c r="R281" s="64"/>
      <c r="S281" s="65"/>
      <c r="T281" s="2"/>
    </row>
    <row r="282" spans="1:20" s="1" customFormat="1" ht="32.1" customHeight="1" x14ac:dyDescent="0.2">
      <c r="A282" s="45"/>
      <c r="B282" s="61"/>
      <c r="C282" s="61"/>
      <c r="D282" s="62"/>
      <c r="E282" s="63"/>
      <c r="F282" s="63"/>
      <c r="G282" s="63"/>
      <c r="H282" s="63"/>
      <c r="I282" s="63"/>
      <c r="J282" s="63"/>
      <c r="K282" s="63"/>
      <c r="L282" s="63"/>
      <c r="M282" s="63"/>
      <c r="N282" s="63"/>
      <c r="O282" s="63"/>
      <c r="P282" s="63"/>
      <c r="Q282" s="64"/>
      <c r="R282" s="64"/>
      <c r="S282" s="65"/>
      <c r="T282" s="2"/>
    </row>
    <row r="283" spans="1:20" s="1" customFormat="1" ht="32.1" customHeight="1" x14ac:dyDescent="0.2">
      <c r="A283" s="45"/>
      <c r="B283" s="61"/>
      <c r="C283" s="61"/>
      <c r="D283" s="62"/>
      <c r="E283" s="63"/>
      <c r="F283" s="63"/>
      <c r="G283" s="63"/>
      <c r="H283" s="63"/>
      <c r="I283" s="63"/>
      <c r="J283" s="63"/>
      <c r="K283" s="63"/>
      <c r="L283" s="63"/>
      <c r="M283" s="63"/>
      <c r="N283" s="63"/>
      <c r="O283" s="63"/>
      <c r="P283" s="63"/>
      <c r="Q283" s="64"/>
      <c r="R283" s="64"/>
      <c r="S283" s="65"/>
      <c r="T283" s="2"/>
    </row>
    <row r="284" spans="1:20" s="1" customFormat="1" ht="32.1" customHeight="1" x14ac:dyDescent="0.2">
      <c r="A284" s="45"/>
      <c r="B284" s="61"/>
      <c r="C284" s="61"/>
      <c r="D284" s="62"/>
      <c r="E284" s="63"/>
      <c r="F284" s="63"/>
      <c r="G284" s="63"/>
      <c r="H284" s="63"/>
      <c r="I284" s="63"/>
      <c r="J284" s="63"/>
      <c r="K284" s="63"/>
      <c r="L284" s="63"/>
      <c r="M284" s="63"/>
      <c r="N284" s="63"/>
      <c r="O284" s="63"/>
      <c r="P284" s="63"/>
      <c r="Q284" s="64"/>
      <c r="R284" s="64"/>
      <c r="S284" s="65"/>
      <c r="T284" s="2"/>
    </row>
    <row r="285" spans="1:20" s="1" customFormat="1" ht="32.1" customHeight="1" x14ac:dyDescent="0.2">
      <c r="A285" s="45"/>
      <c r="B285" s="61"/>
      <c r="C285" s="61"/>
      <c r="D285" s="62"/>
      <c r="E285" s="63"/>
      <c r="F285" s="63"/>
      <c r="G285" s="63"/>
      <c r="H285" s="63"/>
      <c r="I285" s="63"/>
      <c r="J285" s="63"/>
      <c r="K285" s="63"/>
      <c r="L285" s="63"/>
      <c r="M285" s="63"/>
      <c r="N285" s="63"/>
      <c r="O285" s="63"/>
      <c r="P285" s="63"/>
      <c r="Q285" s="64"/>
      <c r="R285" s="64"/>
      <c r="S285" s="65"/>
      <c r="T285" s="2"/>
    </row>
    <row r="286" spans="1:20" s="1" customFormat="1" ht="32.1" customHeight="1" x14ac:dyDescent="0.2">
      <c r="A286" s="45"/>
      <c r="B286" s="61"/>
      <c r="C286" s="61"/>
      <c r="D286" s="62"/>
      <c r="E286" s="63"/>
      <c r="F286" s="63"/>
      <c r="G286" s="63"/>
      <c r="H286" s="63"/>
      <c r="I286" s="63"/>
      <c r="J286" s="63"/>
      <c r="K286" s="63"/>
      <c r="L286" s="63"/>
      <c r="M286" s="63"/>
      <c r="N286" s="63"/>
      <c r="O286" s="63"/>
      <c r="P286" s="63"/>
      <c r="Q286" s="64"/>
      <c r="R286" s="64"/>
      <c r="S286" s="65"/>
      <c r="T286" s="2"/>
    </row>
    <row r="287" spans="1:20" s="1" customFormat="1" ht="32.1" customHeight="1" x14ac:dyDescent="0.2">
      <c r="A287" s="45"/>
      <c r="B287" s="61"/>
      <c r="C287" s="61"/>
      <c r="D287" s="62"/>
      <c r="E287" s="63"/>
      <c r="F287" s="63"/>
      <c r="G287" s="63"/>
      <c r="H287" s="63"/>
      <c r="I287" s="63"/>
      <c r="J287" s="63"/>
      <c r="K287" s="63"/>
      <c r="L287" s="63"/>
      <c r="M287" s="63"/>
      <c r="N287" s="63"/>
      <c r="O287" s="63"/>
      <c r="P287" s="63"/>
      <c r="Q287" s="64"/>
      <c r="R287" s="64"/>
      <c r="S287" s="65"/>
      <c r="T287" s="2"/>
    </row>
    <row r="288" spans="1:20" s="1" customFormat="1" ht="32.1" customHeight="1" x14ac:dyDescent="0.2">
      <c r="A288" s="45"/>
      <c r="B288" s="61"/>
      <c r="C288" s="61"/>
      <c r="D288" s="62"/>
      <c r="E288" s="63"/>
      <c r="F288" s="63"/>
      <c r="G288" s="63"/>
      <c r="H288" s="63"/>
      <c r="I288" s="63"/>
      <c r="J288" s="63"/>
      <c r="K288" s="63"/>
      <c r="L288" s="63"/>
      <c r="M288" s="63"/>
      <c r="N288" s="63"/>
      <c r="O288" s="63"/>
      <c r="P288" s="63"/>
      <c r="Q288" s="64"/>
      <c r="R288" s="64"/>
      <c r="S288" s="65"/>
      <c r="T288" s="2"/>
    </row>
    <row r="289" spans="1:20" s="1" customFormat="1" ht="32.1" customHeight="1" x14ac:dyDescent="0.2">
      <c r="A289" s="45"/>
      <c r="B289" s="61"/>
      <c r="C289" s="61"/>
      <c r="D289" s="62"/>
      <c r="E289" s="63"/>
      <c r="F289" s="63"/>
      <c r="G289" s="63"/>
      <c r="H289" s="63"/>
      <c r="I289" s="63"/>
      <c r="J289" s="63"/>
      <c r="K289" s="63"/>
      <c r="L289" s="63"/>
      <c r="M289" s="63"/>
      <c r="N289" s="63"/>
      <c r="O289" s="63"/>
      <c r="P289" s="63"/>
      <c r="Q289" s="64"/>
      <c r="R289" s="64"/>
      <c r="S289" s="65"/>
      <c r="T289" s="2"/>
    </row>
    <row r="290" spans="1:20" s="1" customFormat="1" ht="32.1" customHeight="1" x14ac:dyDescent="0.2">
      <c r="A290" s="45"/>
      <c r="B290" s="61"/>
      <c r="C290" s="61"/>
      <c r="D290" s="62"/>
      <c r="E290" s="63"/>
      <c r="F290" s="63"/>
      <c r="G290" s="63"/>
      <c r="H290" s="63"/>
      <c r="I290" s="63"/>
      <c r="J290" s="63"/>
      <c r="K290" s="63"/>
      <c r="L290" s="63"/>
      <c r="M290" s="63"/>
      <c r="N290" s="63"/>
      <c r="O290" s="63"/>
      <c r="P290" s="63"/>
      <c r="Q290" s="64"/>
      <c r="R290" s="64"/>
      <c r="S290" s="65"/>
      <c r="T290" s="2"/>
    </row>
    <row r="291" spans="1:20" s="1" customFormat="1" ht="32.1" customHeight="1" x14ac:dyDescent="0.2">
      <c r="A291" s="45"/>
      <c r="B291" s="61"/>
      <c r="C291" s="61"/>
      <c r="D291" s="62"/>
      <c r="E291" s="63"/>
      <c r="F291" s="63"/>
      <c r="G291" s="63"/>
      <c r="H291" s="63"/>
      <c r="I291" s="63"/>
      <c r="J291" s="63"/>
      <c r="K291" s="63"/>
      <c r="L291" s="63"/>
      <c r="M291" s="63"/>
      <c r="N291" s="63"/>
      <c r="O291" s="63"/>
      <c r="P291" s="63"/>
      <c r="Q291" s="64"/>
      <c r="R291" s="64"/>
      <c r="S291" s="65"/>
      <c r="T291" s="2"/>
    </row>
    <row r="292" spans="1:20" s="1" customFormat="1" ht="32.1" customHeight="1" x14ac:dyDescent="0.2">
      <c r="A292" s="45"/>
      <c r="B292" s="61"/>
      <c r="C292" s="61"/>
      <c r="D292" s="62"/>
      <c r="E292" s="63"/>
      <c r="F292" s="63"/>
      <c r="G292" s="63"/>
      <c r="H292" s="63"/>
      <c r="I292" s="63"/>
      <c r="J292" s="63"/>
      <c r="K292" s="63"/>
      <c r="L292" s="63"/>
      <c r="M292" s="63"/>
      <c r="N292" s="63"/>
      <c r="O292" s="63"/>
      <c r="P292" s="63"/>
      <c r="Q292" s="64"/>
      <c r="R292" s="64"/>
      <c r="S292" s="65"/>
      <c r="T292" s="2"/>
    </row>
    <row r="293" spans="1:20" s="1" customFormat="1" ht="32.1" customHeight="1" x14ac:dyDescent="0.2">
      <c r="A293" s="45"/>
      <c r="B293" s="61"/>
      <c r="C293" s="61"/>
      <c r="D293" s="62"/>
      <c r="E293" s="63"/>
      <c r="F293" s="63"/>
      <c r="G293" s="63"/>
      <c r="H293" s="63"/>
      <c r="I293" s="63"/>
      <c r="J293" s="63"/>
      <c r="K293" s="63"/>
      <c r="L293" s="63"/>
      <c r="M293" s="63"/>
      <c r="N293" s="63"/>
      <c r="O293" s="63"/>
      <c r="P293" s="63"/>
      <c r="Q293" s="64"/>
      <c r="R293" s="64"/>
      <c r="S293" s="65"/>
      <c r="T293" s="2"/>
    </row>
    <row r="294" spans="1:20" s="1" customFormat="1" ht="32.1" customHeight="1" x14ac:dyDescent="0.2">
      <c r="A294" s="45"/>
      <c r="B294" s="61"/>
      <c r="C294" s="61"/>
      <c r="D294" s="62"/>
      <c r="E294" s="63"/>
      <c r="F294" s="63"/>
      <c r="G294" s="63"/>
      <c r="H294" s="63"/>
      <c r="I294" s="63"/>
      <c r="J294" s="63"/>
      <c r="K294" s="63"/>
      <c r="L294" s="63"/>
      <c r="M294" s="63"/>
      <c r="N294" s="63"/>
      <c r="O294" s="63"/>
      <c r="P294" s="63"/>
      <c r="Q294" s="64"/>
      <c r="R294" s="64"/>
      <c r="S294" s="65"/>
      <c r="T294" s="2"/>
    </row>
    <row r="295" spans="1:20" s="1" customFormat="1" ht="32.1" customHeight="1" x14ac:dyDescent="0.2">
      <c r="A295" s="45"/>
      <c r="B295" s="61"/>
      <c r="C295" s="61"/>
      <c r="D295" s="62"/>
      <c r="E295" s="63"/>
      <c r="F295" s="63"/>
      <c r="G295" s="63"/>
      <c r="H295" s="63"/>
      <c r="I295" s="63"/>
      <c r="J295" s="63"/>
      <c r="K295" s="63"/>
      <c r="L295" s="63"/>
      <c r="M295" s="63"/>
      <c r="N295" s="63"/>
      <c r="O295" s="63"/>
      <c r="P295" s="63"/>
      <c r="Q295" s="64"/>
      <c r="R295" s="64"/>
      <c r="S295" s="65"/>
      <c r="T295" s="2"/>
    </row>
    <row r="296" spans="1:20" s="1" customFormat="1" ht="32.1" customHeight="1" x14ac:dyDescent="0.2">
      <c r="A296" s="45"/>
      <c r="B296" s="61"/>
      <c r="C296" s="61"/>
      <c r="D296" s="62"/>
      <c r="E296" s="63"/>
      <c r="F296" s="63"/>
      <c r="G296" s="63"/>
      <c r="H296" s="63"/>
      <c r="I296" s="63"/>
      <c r="J296" s="63"/>
      <c r="K296" s="63"/>
      <c r="L296" s="63"/>
      <c r="M296" s="63"/>
      <c r="N296" s="63"/>
      <c r="O296" s="63"/>
      <c r="P296" s="63"/>
      <c r="Q296" s="64"/>
      <c r="R296" s="64"/>
      <c r="S296" s="65"/>
      <c r="T296" s="2"/>
    </row>
    <row r="297" spans="1:20" s="1" customFormat="1" ht="32.1" customHeight="1" x14ac:dyDescent="0.2">
      <c r="A297" s="45"/>
      <c r="B297" s="61"/>
      <c r="C297" s="61"/>
      <c r="D297" s="62"/>
      <c r="E297" s="63"/>
      <c r="F297" s="63"/>
      <c r="G297" s="63"/>
      <c r="H297" s="63"/>
      <c r="I297" s="63"/>
      <c r="J297" s="63"/>
      <c r="K297" s="63"/>
      <c r="L297" s="63"/>
      <c r="M297" s="63"/>
      <c r="N297" s="63"/>
      <c r="O297" s="63"/>
      <c r="P297" s="63"/>
      <c r="Q297" s="64"/>
      <c r="R297" s="64"/>
      <c r="S297" s="65"/>
      <c r="T297" s="2"/>
    </row>
    <row r="298" spans="1:20" s="1" customFormat="1" ht="32.1" customHeight="1" x14ac:dyDescent="0.2">
      <c r="A298" s="45"/>
      <c r="B298" s="61"/>
      <c r="C298" s="61"/>
      <c r="D298" s="62"/>
      <c r="E298" s="63"/>
      <c r="F298" s="63"/>
      <c r="G298" s="63"/>
      <c r="H298" s="63"/>
      <c r="I298" s="63"/>
      <c r="J298" s="63"/>
      <c r="K298" s="63"/>
      <c r="L298" s="63"/>
      <c r="M298" s="63"/>
      <c r="N298" s="63"/>
      <c r="O298" s="63"/>
      <c r="P298" s="63"/>
      <c r="Q298" s="64"/>
      <c r="R298" s="64"/>
      <c r="S298" s="65"/>
      <c r="T298" s="2"/>
    </row>
    <row r="299" spans="1:20" s="1" customFormat="1" ht="32.1" customHeight="1" x14ac:dyDescent="0.2">
      <c r="A299" s="45"/>
      <c r="B299" s="61"/>
      <c r="C299" s="61"/>
      <c r="D299" s="62"/>
      <c r="E299" s="63"/>
      <c r="F299" s="63"/>
      <c r="G299" s="63"/>
      <c r="H299" s="63"/>
      <c r="I299" s="63"/>
      <c r="J299" s="63"/>
      <c r="K299" s="63"/>
      <c r="L299" s="63"/>
      <c r="M299" s="63"/>
      <c r="N299" s="63"/>
      <c r="O299" s="66"/>
      <c r="P299" s="63"/>
      <c r="Q299" s="64"/>
      <c r="R299" s="64"/>
      <c r="S299" s="65"/>
      <c r="T299" s="2"/>
    </row>
    <row r="300" spans="1:20" s="1" customFormat="1" ht="32.1" customHeight="1" x14ac:dyDescent="0.2">
      <c r="A300" s="45"/>
      <c r="B300" s="61"/>
      <c r="C300" s="61"/>
      <c r="D300" s="62"/>
      <c r="E300" s="63"/>
      <c r="F300" s="63"/>
      <c r="G300" s="63"/>
      <c r="H300" s="63"/>
      <c r="I300" s="63"/>
      <c r="J300" s="63"/>
      <c r="K300" s="63"/>
      <c r="L300" s="63"/>
      <c r="M300" s="63"/>
      <c r="N300" s="63"/>
      <c r="O300" s="63"/>
      <c r="P300" s="63"/>
      <c r="Q300" s="64"/>
      <c r="R300" s="64"/>
      <c r="S300" s="65"/>
      <c r="T300" s="2"/>
    </row>
    <row r="301" spans="1:20" s="1" customFormat="1" ht="32.1" customHeight="1" x14ac:dyDescent="0.2">
      <c r="A301" s="45"/>
      <c r="B301" s="61"/>
      <c r="C301" s="61"/>
      <c r="D301" s="62"/>
      <c r="E301" s="63"/>
      <c r="F301" s="63"/>
      <c r="G301" s="63"/>
      <c r="H301" s="63"/>
      <c r="I301" s="63"/>
      <c r="J301" s="63"/>
      <c r="K301" s="63"/>
      <c r="L301" s="63"/>
      <c r="M301" s="63"/>
      <c r="N301" s="63"/>
      <c r="O301" s="63"/>
      <c r="P301" s="63"/>
      <c r="Q301" s="64"/>
      <c r="R301" s="64"/>
      <c r="S301" s="65"/>
      <c r="T301" s="2"/>
    </row>
    <row r="302" spans="1:20" s="1" customFormat="1" ht="32.1" customHeight="1" x14ac:dyDescent="0.2">
      <c r="A302" s="45"/>
      <c r="B302" s="61"/>
      <c r="C302" s="61"/>
      <c r="D302" s="62"/>
      <c r="E302" s="63"/>
      <c r="F302" s="63"/>
      <c r="G302" s="63"/>
      <c r="H302" s="63"/>
      <c r="I302" s="63"/>
      <c r="J302" s="63"/>
      <c r="K302" s="63"/>
      <c r="L302" s="63"/>
      <c r="M302" s="63"/>
      <c r="N302" s="63"/>
      <c r="O302" s="63"/>
      <c r="P302" s="63"/>
      <c r="Q302" s="64"/>
      <c r="R302" s="64"/>
      <c r="S302" s="65"/>
      <c r="T302" s="2"/>
    </row>
    <row r="303" spans="1:20" s="1" customFormat="1" ht="32.1" customHeight="1" x14ac:dyDescent="0.2">
      <c r="A303" s="45"/>
      <c r="B303" s="61"/>
      <c r="C303" s="61"/>
      <c r="D303" s="62"/>
      <c r="E303" s="63"/>
      <c r="F303" s="63"/>
      <c r="G303" s="63"/>
      <c r="H303" s="63"/>
      <c r="I303" s="63"/>
      <c r="J303" s="63"/>
      <c r="K303" s="63"/>
      <c r="L303" s="63"/>
      <c r="M303" s="63"/>
      <c r="N303" s="63"/>
      <c r="O303" s="63"/>
      <c r="P303" s="63"/>
      <c r="Q303" s="64"/>
      <c r="R303" s="64"/>
      <c r="S303" s="65"/>
      <c r="T303" s="2"/>
    </row>
    <row r="304" spans="1:20" s="1" customFormat="1" ht="32.1" customHeight="1" x14ac:dyDescent="0.2">
      <c r="A304" s="45"/>
      <c r="B304" s="61"/>
      <c r="C304" s="61"/>
      <c r="D304" s="62"/>
      <c r="E304" s="63"/>
      <c r="F304" s="63"/>
      <c r="G304" s="63"/>
      <c r="H304" s="63"/>
      <c r="I304" s="63"/>
      <c r="J304" s="63"/>
      <c r="K304" s="63"/>
      <c r="L304" s="63"/>
      <c r="M304" s="63"/>
      <c r="N304" s="63"/>
      <c r="O304" s="63"/>
      <c r="P304" s="63"/>
      <c r="Q304" s="64"/>
      <c r="R304" s="64"/>
      <c r="S304" s="65"/>
      <c r="T304" s="2"/>
    </row>
    <row r="305" spans="1:20" s="1" customFormat="1" ht="32.1" customHeight="1" x14ac:dyDescent="0.2">
      <c r="A305" s="45"/>
      <c r="B305" s="61"/>
      <c r="C305" s="61"/>
      <c r="D305" s="62"/>
      <c r="E305" s="63"/>
      <c r="F305" s="63"/>
      <c r="G305" s="63"/>
      <c r="H305" s="63"/>
      <c r="I305" s="63"/>
      <c r="J305" s="63"/>
      <c r="K305" s="63"/>
      <c r="L305" s="63"/>
      <c r="M305" s="63"/>
      <c r="N305" s="63"/>
      <c r="O305" s="63"/>
      <c r="P305" s="63"/>
      <c r="Q305" s="64"/>
      <c r="R305" s="64"/>
      <c r="S305" s="65"/>
      <c r="T305" s="2"/>
    </row>
    <row r="306" spans="1:20" s="1" customFormat="1" ht="32.1" customHeight="1" x14ac:dyDescent="0.2">
      <c r="A306" s="45"/>
      <c r="B306" s="61"/>
      <c r="C306" s="61"/>
      <c r="D306" s="62"/>
      <c r="E306" s="63"/>
      <c r="F306" s="63"/>
      <c r="G306" s="63"/>
      <c r="H306" s="63"/>
      <c r="I306" s="63"/>
      <c r="J306" s="63"/>
      <c r="K306" s="63"/>
      <c r="L306" s="63"/>
      <c r="M306" s="63"/>
      <c r="N306" s="63"/>
      <c r="O306" s="66"/>
      <c r="P306" s="63"/>
      <c r="Q306" s="64"/>
      <c r="R306" s="64"/>
      <c r="S306" s="65"/>
      <c r="T306" s="2"/>
    </row>
    <row r="307" spans="1:20" s="1" customFormat="1" ht="32.1" customHeight="1" x14ac:dyDescent="0.2">
      <c r="A307" s="45"/>
      <c r="B307" s="61"/>
      <c r="C307" s="61"/>
      <c r="D307" s="62"/>
      <c r="E307" s="63"/>
      <c r="F307" s="63"/>
      <c r="G307" s="66"/>
      <c r="H307" s="63"/>
      <c r="I307" s="63"/>
      <c r="J307" s="63"/>
      <c r="K307" s="63"/>
      <c r="L307" s="63"/>
      <c r="M307" s="63"/>
      <c r="N307" s="63"/>
      <c r="O307" s="63"/>
      <c r="P307" s="63"/>
      <c r="Q307" s="64"/>
      <c r="R307" s="64"/>
      <c r="S307" s="65"/>
      <c r="T307" s="2"/>
    </row>
    <row r="308" spans="1:20" s="1" customFormat="1" ht="32.1" customHeight="1" x14ac:dyDescent="0.2">
      <c r="A308" s="45"/>
      <c r="B308" s="61"/>
      <c r="C308" s="61"/>
      <c r="D308" s="62"/>
      <c r="E308" s="63"/>
      <c r="F308" s="63"/>
      <c r="G308" s="63"/>
      <c r="H308" s="63"/>
      <c r="I308" s="63"/>
      <c r="J308" s="63"/>
      <c r="K308" s="63"/>
      <c r="L308" s="63"/>
      <c r="M308" s="63"/>
      <c r="N308" s="63"/>
      <c r="O308" s="66"/>
      <c r="P308" s="63"/>
      <c r="Q308" s="64"/>
      <c r="R308" s="64"/>
      <c r="S308" s="65"/>
      <c r="T308" s="2"/>
    </row>
    <row r="309" spans="1:20" s="1" customFormat="1" ht="32.1" customHeight="1" x14ac:dyDescent="0.2">
      <c r="A309" s="45"/>
      <c r="B309" s="61"/>
      <c r="C309" s="61"/>
      <c r="D309" s="62"/>
      <c r="E309" s="63"/>
      <c r="F309" s="63"/>
      <c r="G309" s="63"/>
      <c r="H309" s="63"/>
      <c r="I309" s="63"/>
      <c r="J309" s="63"/>
      <c r="K309" s="63"/>
      <c r="L309" s="63"/>
      <c r="M309" s="63"/>
      <c r="N309" s="63"/>
      <c r="O309" s="63"/>
      <c r="P309" s="63"/>
      <c r="Q309" s="64"/>
      <c r="R309" s="64"/>
      <c r="S309" s="65"/>
      <c r="T309" s="2"/>
    </row>
    <row r="310" spans="1:20" s="1" customFormat="1" ht="32.1" customHeight="1" x14ac:dyDescent="0.2">
      <c r="A310" s="45"/>
      <c r="B310" s="61"/>
      <c r="C310" s="61"/>
      <c r="D310" s="62"/>
      <c r="E310" s="63"/>
      <c r="F310" s="63"/>
      <c r="G310" s="63"/>
      <c r="H310" s="63"/>
      <c r="I310" s="63"/>
      <c r="J310" s="63"/>
      <c r="K310" s="63"/>
      <c r="L310" s="63"/>
      <c r="M310" s="63"/>
      <c r="N310" s="63"/>
      <c r="O310" s="63"/>
      <c r="P310" s="63"/>
      <c r="Q310" s="64"/>
      <c r="R310" s="64"/>
      <c r="S310" s="65"/>
      <c r="T310" s="2"/>
    </row>
    <row r="311" spans="1:20" s="1" customFormat="1" ht="32.1" customHeight="1" x14ac:dyDescent="0.2">
      <c r="A311" s="45"/>
      <c r="B311" s="61"/>
      <c r="C311" s="61"/>
      <c r="D311" s="62"/>
      <c r="E311" s="63"/>
      <c r="F311" s="63"/>
      <c r="G311" s="63"/>
      <c r="H311" s="63"/>
      <c r="I311" s="63"/>
      <c r="J311" s="63"/>
      <c r="K311" s="63"/>
      <c r="L311" s="63"/>
      <c r="M311" s="63"/>
      <c r="N311" s="63"/>
      <c r="O311" s="63"/>
      <c r="P311" s="63"/>
      <c r="Q311" s="64"/>
      <c r="R311" s="64"/>
      <c r="S311" s="65"/>
      <c r="T311" s="2"/>
    </row>
    <row r="312" spans="1:20" s="1" customFormat="1" ht="32.1" customHeight="1" x14ac:dyDescent="0.2">
      <c r="A312" s="45"/>
      <c r="B312" s="61"/>
      <c r="C312" s="61"/>
      <c r="D312" s="62"/>
      <c r="E312" s="63"/>
      <c r="F312" s="63"/>
      <c r="G312" s="63"/>
      <c r="H312" s="63"/>
      <c r="I312" s="63"/>
      <c r="J312" s="63"/>
      <c r="K312" s="63"/>
      <c r="L312" s="63"/>
      <c r="M312" s="63"/>
      <c r="N312" s="63"/>
      <c r="O312" s="63"/>
      <c r="P312" s="63"/>
      <c r="Q312" s="64"/>
      <c r="R312" s="64"/>
      <c r="S312" s="65"/>
      <c r="T312" s="2"/>
    </row>
    <row r="313" spans="1:20" s="1" customFormat="1" ht="32.1" customHeight="1" x14ac:dyDescent="0.2">
      <c r="A313" s="45"/>
      <c r="B313" s="61"/>
      <c r="C313" s="61"/>
      <c r="D313" s="62"/>
      <c r="E313" s="63"/>
      <c r="F313" s="63"/>
      <c r="G313" s="63"/>
      <c r="H313" s="63"/>
      <c r="I313" s="63"/>
      <c r="J313" s="63"/>
      <c r="K313" s="63"/>
      <c r="L313" s="63"/>
      <c r="M313" s="63"/>
      <c r="N313" s="63"/>
      <c r="O313" s="66"/>
      <c r="P313" s="63"/>
      <c r="Q313" s="64"/>
      <c r="R313" s="64"/>
      <c r="S313" s="65"/>
      <c r="T313" s="2"/>
    </row>
    <row r="314" spans="1:20" s="1" customFormat="1" ht="32.1" customHeight="1" x14ac:dyDescent="0.2">
      <c r="A314" s="45"/>
      <c r="B314" s="61"/>
      <c r="C314" s="61"/>
      <c r="D314" s="62"/>
      <c r="E314" s="63"/>
      <c r="F314" s="63"/>
      <c r="G314" s="63"/>
      <c r="H314" s="63"/>
      <c r="I314" s="63"/>
      <c r="J314" s="63"/>
      <c r="K314" s="63"/>
      <c r="L314" s="63"/>
      <c r="M314" s="63"/>
      <c r="N314" s="63"/>
      <c r="O314" s="63"/>
      <c r="P314" s="63"/>
      <c r="Q314" s="64"/>
      <c r="R314" s="64"/>
      <c r="S314" s="65"/>
      <c r="T314" s="2"/>
    </row>
    <row r="315" spans="1:20" s="1" customFormat="1" ht="32.1" customHeight="1" x14ac:dyDescent="0.2">
      <c r="A315" s="45"/>
      <c r="B315" s="61"/>
      <c r="C315" s="61"/>
      <c r="D315" s="62"/>
      <c r="E315" s="63"/>
      <c r="F315" s="63"/>
      <c r="G315" s="63"/>
      <c r="H315" s="63"/>
      <c r="I315" s="63"/>
      <c r="J315" s="63"/>
      <c r="K315" s="63"/>
      <c r="L315" s="63"/>
      <c r="M315" s="63"/>
      <c r="N315" s="63"/>
      <c r="O315" s="63"/>
      <c r="P315" s="63"/>
      <c r="Q315" s="64"/>
      <c r="R315" s="64"/>
      <c r="S315" s="65"/>
      <c r="T315" s="2"/>
    </row>
    <row r="316" spans="1:20" s="1" customFormat="1" ht="32.1" customHeight="1" x14ac:dyDescent="0.2">
      <c r="A316" s="45"/>
      <c r="B316" s="61"/>
      <c r="C316" s="61"/>
      <c r="D316" s="62"/>
      <c r="E316" s="63"/>
      <c r="F316" s="63"/>
      <c r="G316" s="63"/>
      <c r="H316" s="63"/>
      <c r="I316" s="63"/>
      <c r="J316" s="63"/>
      <c r="K316" s="63"/>
      <c r="L316" s="63"/>
      <c r="M316" s="63"/>
      <c r="N316" s="63"/>
      <c r="O316" s="63"/>
      <c r="P316" s="63"/>
      <c r="Q316" s="64"/>
      <c r="R316" s="64"/>
      <c r="S316" s="65"/>
      <c r="T316" s="2"/>
    </row>
    <row r="317" spans="1:20" ht="32.1" customHeight="1" x14ac:dyDescent="0.2">
      <c r="A317" s="279" t="s">
        <v>1087</v>
      </c>
      <c r="B317" s="153" t="s">
        <v>1088</v>
      </c>
      <c r="C317" s="153" t="s">
        <v>1089</v>
      </c>
      <c r="D317" s="154">
        <v>102</v>
      </c>
      <c r="E317" s="155"/>
      <c r="F317" s="155"/>
      <c r="G317" s="155"/>
      <c r="H317" s="155"/>
      <c r="I317" s="156">
        <v>21</v>
      </c>
      <c r="J317" s="155"/>
      <c r="K317" s="155"/>
      <c r="L317" s="155"/>
      <c r="M317" s="155"/>
      <c r="N317" s="155"/>
      <c r="O317" s="155"/>
      <c r="P317" s="157">
        <v>0</v>
      </c>
      <c r="Q317" s="158">
        <f t="shared" ref="Q317:Q332" si="16">AVERAGE(E317:P317)</f>
        <v>10.5</v>
      </c>
      <c r="R317" s="159" t="str">
        <f t="shared" ref="R317:R349" si="17">IF(Q317&lt;5,"SI","NO")</f>
        <v>NO</v>
      </c>
      <c r="S317" s="160" t="str">
        <f t="shared" ref="S317:S332" si="18">IF(Q317&lt;5,"Sin Riesgo",IF(Q317 &lt;=14,"Bajo",IF(Q317&lt;=35,"Medio",IF(Q317&lt;=80,"Alto","Inviable Sanitariamente"))))</f>
        <v>Bajo</v>
      </c>
    </row>
    <row r="318" spans="1:20" ht="32.1" customHeight="1" x14ac:dyDescent="0.2">
      <c r="A318" s="279" t="s">
        <v>1087</v>
      </c>
      <c r="B318" s="153" t="s">
        <v>1090</v>
      </c>
      <c r="C318" s="153" t="s">
        <v>1091</v>
      </c>
      <c r="D318" s="161">
        <v>65</v>
      </c>
      <c r="E318" s="155"/>
      <c r="F318" s="155"/>
      <c r="G318" s="155"/>
      <c r="H318" s="155"/>
      <c r="I318" s="155"/>
      <c r="J318" s="155"/>
      <c r="K318" s="155"/>
      <c r="L318" s="162">
        <v>97.4</v>
      </c>
      <c r="M318" s="155"/>
      <c r="N318" s="155"/>
      <c r="O318" s="157"/>
      <c r="P318" s="155"/>
      <c r="Q318" s="163">
        <f t="shared" si="16"/>
        <v>97.4</v>
      </c>
      <c r="R318" s="159" t="str">
        <f t="shared" si="17"/>
        <v>NO</v>
      </c>
      <c r="S318" s="164" t="str">
        <f t="shared" si="18"/>
        <v>Inviable Sanitariamente</v>
      </c>
    </row>
    <row r="319" spans="1:20" ht="32.1" customHeight="1" x14ac:dyDescent="0.2">
      <c r="A319" s="279" t="s">
        <v>1087</v>
      </c>
      <c r="B319" s="153" t="s">
        <v>1092</v>
      </c>
      <c r="C319" s="153" t="s">
        <v>1093</v>
      </c>
      <c r="D319" s="161">
        <v>15</v>
      </c>
      <c r="E319" s="155"/>
      <c r="F319" s="155"/>
      <c r="G319" s="155"/>
      <c r="H319" s="155"/>
      <c r="I319" s="155"/>
      <c r="J319" s="155"/>
      <c r="K319" s="155"/>
      <c r="L319" s="162">
        <v>97.4</v>
      </c>
      <c r="M319" s="156"/>
      <c r="N319" s="155"/>
      <c r="O319" s="155"/>
      <c r="P319" s="155"/>
      <c r="Q319" s="163">
        <f t="shared" si="16"/>
        <v>97.4</v>
      </c>
      <c r="R319" s="159" t="str">
        <f t="shared" si="17"/>
        <v>NO</v>
      </c>
      <c r="S319" s="164" t="str">
        <f t="shared" si="18"/>
        <v>Inviable Sanitariamente</v>
      </c>
    </row>
    <row r="320" spans="1:20" ht="32.1" customHeight="1" x14ac:dyDescent="0.2">
      <c r="A320" s="279" t="s">
        <v>1087</v>
      </c>
      <c r="B320" s="153" t="s">
        <v>1094</v>
      </c>
      <c r="C320" s="153" t="s">
        <v>1095</v>
      </c>
      <c r="D320" s="154">
        <v>32</v>
      </c>
      <c r="E320" s="155"/>
      <c r="F320" s="155"/>
      <c r="G320" s="155"/>
      <c r="H320" s="155"/>
      <c r="I320" s="155"/>
      <c r="J320" s="155"/>
      <c r="K320" s="155"/>
      <c r="L320" s="165">
        <v>53.1</v>
      </c>
      <c r="M320" s="155"/>
      <c r="N320" s="155"/>
      <c r="O320" s="155"/>
      <c r="P320" s="155"/>
      <c r="Q320" s="166">
        <f t="shared" si="16"/>
        <v>53.1</v>
      </c>
      <c r="R320" s="159" t="str">
        <f t="shared" si="17"/>
        <v>NO</v>
      </c>
      <c r="S320" s="167" t="str">
        <f t="shared" si="18"/>
        <v>Alto</v>
      </c>
    </row>
    <row r="321" spans="1:19" ht="32.1" customHeight="1" x14ac:dyDescent="0.2">
      <c r="A321" s="279" t="s">
        <v>1087</v>
      </c>
      <c r="B321" s="153" t="s">
        <v>1096</v>
      </c>
      <c r="C321" s="153" t="s">
        <v>1097</v>
      </c>
      <c r="D321" s="161">
        <v>86</v>
      </c>
      <c r="E321" s="155"/>
      <c r="F321" s="157">
        <v>0</v>
      </c>
      <c r="G321" s="165">
        <v>70.8</v>
      </c>
      <c r="H321" s="157">
        <v>0</v>
      </c>
      <c r="I321" s="157">
        <v>0</v>
      </c>
      <c r="J321" s="155"/>
      <c r="K321" s="157">
        <v>0</v>
      </c>
      <c r="L321" s="155"/>
      <c r="M321" s="155"/>
      <c r="N321" s="155"/>
      <c r="O321" s="165">
        <v>55.94</v>
      </c>
      <c r="P321" s="157">
        <v>0</v>
      </c>
      <c r="Q321" s="168">
        <f t="shared" si="16"/>
        <v>18.105714285714285</v>
      </c>
      <c r="R321" s="159" t="str">
        <f t="shared" si="17"/>
        <v>NO</v>
      </c>
      <c r="S321" s="169" t="str">
        <f t="shared" si="18"/>
        <v>Medio</v>
      </c>
    </row>
    <row r="322" spans="1:19" ht="32.1" customHeight="1" x14ac:dyDescent="0.2">
      <c r="A322" s="279" t="s">
        <v>1087</v>
      </c>
      <c r="B322" s="153" t="s">
        <v>1098</v>
      </c>
      <c r="C322" s="153" t="s">
        <v>1099</v>
      </c>
      <c r="D322" s="161">
        <v>93</v>
      </c>
      <c r="E322" s="162">
        <v>97.4</v>
      </c>
      <c r="F322" s="155"/>
      <c r="G322" s="155"/>
      <c r="H322" s="155"/>
      <c r="I322" s="155"/>
      <c r="J322" s="155"/>
      <c r="K322" s="155"/>
      <c r="L322" s="155"/>
      <c r="M322" s="155"/>
      <c r="N322" s="155"/>
      <c r="O322" s="155"/>
      <c r="P322" s="155"/>
      <c r="Q322" s="163">
        <f t="shared" si="16"/>
        <v>97.4</v>
      </c>
      <c r="R322" s="159" t="str">
        <f t="shared" si="17"/>
        <v>NO</v>
      </c>
      <c r="S322" s="164" t="str">
        <f t="shared" si="18"/>
        <v>Inviable Sanitariamente</v>
      </c>
    </row>
    <row r="323" spans="1:19" ht="32.1" customHeight="1" x14ac:dyDescent="0.2">
      <c r="A323" s="279" t="s">
        <v>1087</v>
      </c>
      <c r="B323" s="153" t="s">
        <v>1102</v>
      </c>
      <c r="C323" s="153" t="s">
        <v>1103</v>
      </c>
      <c r="D323" s="161">
        <v>30</v>
      </c>
      <c r="E323" s="155"/>
      <c r="F323" s="155"/>
      <c r="G323" s="173"/>
      <c r="H323" s="155"/>
      <c r="I323" s="155"/>
      <c r="J323" s="155"/>
      <c r="K323" s="155"/>
      <c r="L323" s="162">
        <v>97.4</v>
      </c>
      <c r="M323" s="155"/>
      <c r="N323" s="155"/>
      <c r="O323" s="165"/>
      <c r="P323" s="155"/>
      <c r="Q323" s="163">
        <f t="shared" si="16"/>
        <v>97.4</v>
      </c>
      <c r="R323" s="159" t="str">
        <f t="shared" si="17"/>
        <v>NO</v>
      </c>
      <c r="S323" s="164" t="str">
        <f t="shared" si="18"/>
        <v>Inviable Sanitariamente</v>
      </c>
    </row>
    <row r="324" spans="1:19" ht="32.1" customHeight="1" x14ac:dyDescent="0.2">
      <c r="A324" s="279" t="s">
        <v>1087</v>
      </c>
      <c r="B324" s="153" t="s">
        <v>1104</v>
      </c>
      <c r="C324" s="153" t="s">
        <v>1105</v>
      </c>
      <c r="D324" s="161">
        <v>15</v>
      </c>
      <c r="E324" s="155"/>
      <c r="F324" s="155"/>
      <c r="G324" s="155"/>
      <c r="H324" s="155"/>
      <c r="I324" s="155"/>
      <c r="J324" s="155"/>
      <c r="K324" s="155"/>
      <c r="L324" s="155"/>
      <c r="M324" s="155"/>
      <c r="N324" s="165">
        <v>53.1</v>
      </c>
      <c r="O324" s="155"/>
      <c r="P324" s="155"/>
      <c r="Q324" s="166">
        <f t="shared" si="16"/>
        <v>53.1</v>
      </c>
      <c r="R324" s="159" t="str">
        <f t="shared" si="17"/>
        <v>NO</v>
      </c>
      <c r="S324" s="167" t="str">
        <f t="shared" si="18"/>
        <v>Alto</v>
      </c>
    </row>
    <row r="325" spans="1:19" ht="32.1" customHeight="1" x14ac:dyDescent="0.2">
      <c r="A325" s="279" t="s">
        <v>1087</v>
      </c>
      <c r="B325" s="153" t="s">
        <v>1106</v>
      </c>
      <c r="C325" s="153" t="s">
        <v>1107</v>
      </c>
      <c r="D325" s="161"/>
      <c r="E325" s="155"/>
      <c r="F325" s="157">
        <v>0</v>
      </c>
      <c r="G325" s="157">
        <v>0</v>
      </c>
      <c r="H325" s="157">
        <v>0</v>
      </c>
      <c r="I325" s="157">
        <v>0</v>
      </c>
      <c r="J325" s="157">
        <v>0</v>
      </c>
      <c r="K325" s="155"/>
      <c r="L325" s="155"/>
      <c r="M325" s="155"/>
      <c r="N325" s="155"/>
      <c r="O325" s="155"/>
      <c r="P325" s="157">
        <v>0</v>
      </c>
      <c r="Q325" s="174">
        <f t="shared" si="16"/>
        <v>0</v>
      </c>
      <c r="R325" s="171" t="str">
        <f t="shared" si="17"/>
        <v>SI</v>
      </c>
      <c r="S325" s="175" t="str">
        <f t="shared" si="18"/>
        <v>Sin Riesgo</v>
      </c>
    </row>
    <row r="326" spans="1:19" ht="32.1" customHeight="1" x14ac:dyDescent="0.2">
      <c r="A326" s="279" t="s">
        <v>1087</v>
      </c>
      <c r="B326" s="153" t="s">
        <v>1108</v>
      </c>
      <c r="C326" s="153" t="s">
        <v>1109</v>
      </c>
      <c r="D326" s="161">
        <v>118</v>
      </c>
      <c r="E326" s="155"/>
      <c r="F326" s="155"/>
      <c r="G326" s="155"/>
      <c r="H326" s="155"/>
      <c r="I326" s="155"/>
      <c r="J326" s="155"/>
      <c r="K326" s="162">
        <v>97.35</v>
      </c>
      <c r="L326" s="155"/>
      <c r="M326" s="155"/>
      <c r="N326" s="155"/>
      <c r="O326" s="155"/>
      <c r="P326" s="155"/>
      <c r="Q326" s="174">
        <f t="shared" si="16"/>
        <v>97.35</v>
      </c>
      <c r="R326" s="159" t="str">
        <f t="shared" si="17"/>
        <v>NO</v>
      </c>
      <c r="S326" s="164" t="str">
        <f t="shared" si="18"/>
        <v>Inviable Sanitariamente</v>
      </c>
    </row>
    <row r="327" spans="1:19" ht="32.1" customHeight="1" x14ac:dyDescent="0.2">
      <c r="A327" s="279" t="s">
        <v>1087</v>
      </c>
      <c r="B327" s="153" t="s">
        <v>1110</v>
      </c>
      <c r="C327" s="153" t="s">
        <v>1111</v>
      </c>
      <c r="D327" s="161">
        <v>271</v>
      </c>
      <c r="E327" s="155"/>
      <c r="F327" s="155"/>
      <c r="G327" s="157">
        <v>0</v>
      </c>
      <c r="H327" s="155"/>
      <c r="I327" s="155"/>
      <c r="J327" s="155"/>
      <c r="K327" s="155"/>
      <c r="L327" s="155"/>
      <c r="M327" s="155"/>
      <c r="N327" s="155"/>
      <c r="O327" s="157">
        <v>0</v>
      </c>
      <c r="P327" s="157">
        <v>0</v>
      </c>
      <c r="Q327" s="174">
        <f t="shared" si="16"/>
        <v>0</v>
      </c>
      <c r="R327" s="171" t="str">
        <f t="shared" si="17"/>
        <v>SI</v>
      </c>
      <c r="S327" s="175" t="str">
        <f t="shared" si="18"/>
        <v>Sin Riesgo</v>
      </c>
    </row>
    <row r="328" spans="1:19" ht="32.1" customHeight="1" x14ac:dyDescent="0.2">
      <c r="A328" s="279" t="s">
        <v>1087</v>
      </c>
      <c r="B328" s="153" t="s">
        <v>1112</v>
      </c>
      <c r="C328" s="153" t="s">
        <v>1113</v>
      </c>
      <c r="D328" s="161">
        <v>380</v>
      </c>
      <c r="E328" s="162">
        <v>97.4</v>
      </c>
      <c r="F328" s="155"/>
      <c r="G328" s="155"/>
      <c r="H328" s="155"/>
      <c r="I328" s="155"/>
      <c r="J328" s="155"/>
      <c r="K328" s="155"/>
      <c r="L328" s="155"/>
      <c r="M328" s="155"/>
      <c r="N328" s="155"/>
      <c r="O328" s="155"/>
      <c r="P328" s="155"/>
      <c r="Q328" s="163">
        <f t="shared" si="16"/>
        <v>97.4</v>
      </c>
      <c r="R328" s="159" t="str">
        <f t="shared" si="17"/>
        <v>NO</v>
      </c>
      <c r="S328" s="164" t="str">
        <f t="shared" si="18"/>
        <v>Inviable Sanitariamente</v>
      </c>
    </row>
    <row r="329" spans="1:19" ht="32.1" customHeight="1" x14ac:dyDescent="0.2">
      <c r="A329" s="279" t="s">
        <v>1087</v>
      </c>
      <c r="B329" s="153" t="s">
        <v>1114</v>
      </c>
      <c r="C329" s="153" t="s">
        <v>1115</v>
      </c>
      <c r="D329" s="161">
        <v>260</v>
      </c>
      <c r="E329" s="157">
        <v>0</v>
      </c>
      <c r="F329" s="157">
        <v>0</v>
      </c>
      <c r="G329" s="157">
        <v>0</v>
      </c>
      <c r="H329" s="157">
        <v>0</v>
      </c>
      <c r="I329" s="157">
        <v>0</v>
      </c>
      <c r="J329" s="157">
        <v>0</v>
      </c>
      <c r="K329" s="155"/>
      <c r="L329" s="155"/>
      <c r="M329" s="155"/>
      <c r="N329" s="155"/>
      <c r="O329" s="155"/>
      <c r="P329" s="157">
        <v>0</v>
      </c>
      <c r="Q329" s="174">
        <f t="shared" si="16"/>
        <v>0</v>
      </c>
      <c r="R329" s="171" t="str">
        <f t="shared" si="17"/>
        <v>SI</v>
      </c>
      <c r="S329" s="175" t="str">
        <f t="shared" si="18"/>
        <v>Sin Riesgo</v>
      </c>
    </row>
    <row r="330" spans="1:19" ht="32.1" customHeight="1" x14ac:dyDescent="0.2">
      <c r="A330" s="279" t="s">
        <v>1087</v>
      </c>
      <c r="B330" s="153" t="s">
        <v>1116</v>
      </c>
      <c r="C330" s="153" t="s">
        <v>1117</v>
      </c>
      <c r="D330" s="161">
        <v>1103</v>
      </c>
      <c r="E330" s="155"/>
      <c r="F330" s="157">
        <v>0</v>
      </c>
      <c r="G330" s="157">
        <v>0</v>
      </c>
      <c r="H330" s="157">
        <v>0</v>
      </c>
      <c r="I330" s="157">
        <v>0</v>
      </c>
      <c r="J330" s="157">
        <v>0</v>
      </c>
      <c r="K330" s="155"/>
      <c r="L330" s="155"/>
      <c r="M330" s="155"/>
      <c r="N330" s="155"/>
      <c r="O330" s="155"/>
      <c r="P330" s="157">
        <v>0</v>
      </c>
      <c r="Q330" s="174">
        <f t="shared" si="16"/>
        <v>0</v>
      </c>
      <c r="R330" s="171" t="str">
        <f t="shared" si="17"/>
        <v>SI</v>
      </c>
      <c r="S330" s="175" t="str">
        <f t="shared" si="18"/>
        <v>Sin Riesgo</v>
      </c>
    </row>
    <row r="331" spans="1:19" ht="32.1" customHeight="1" x14ac:dyDescent="0.2">
      <c r="A331" s="279" t="s">
        <v>1087</v>
      </c>
      <c r="B331" s="153" t="s">
        <v>1118</v>
      </c>
      <c r="C331" s="153" t="s">
        <v>1119</v>
      </c>
      <c r="D331" s="161"/>
      <c r="E331" s="157">
        <v>0</v>
      </c>
      <c r="F331" s="157">
        <v>0</v>
      </c>
      <c r="G331" s="157">
        <v>0</v>
      </c>
      <c r="H331" s="157">
        <v>0</v>
      </c>
      <c r="I331" s="157">
        <v>0</v>
      </c>
      <c r="J331" s="157">
        <v>0</v>
      </c>
      <c r="K331" s="155"/>
      <c r="L331" s="155"/>
      <c r="M331" s="155"/>
      <c r="N331" s="155"/>
      <c r="O331" s="155"/>
      <c r="P331" s="155"/>
      <c r="Q331" s="174">
        <f t="shared" si="16"/>
        <v>0</v>
      </c>
      <c r="R331" s="171" t="str">
        <f t="shared" si="17"/>
        <v>SI</v>
      </c>
      <c r="S331" s="175" t="str">
        <f t="shared" si="18"/>
        <v>Sin Riesgo</v>
      </c>
    </row>
    <row r="332" spans="1:19" ht="32.1" customHeight="1" x14ac:dyDescent="0.2">
      <c r="A332" s="279" t="s">
        <v>1087</v>
      </c>
      <c r="B332" s="176" t="s">
        <v>1120</v>
      </c>
      <c r="C332" s="176" t="s">
        <v>1121</v>
      </c>
      <c r="D332" s="161">
        <v>40</v>
      </c>
      <c r="E332" s="155"/>
      <c r="F332" s="155"/>
      <c r="G332" s="155"/>
      <c r="H332" s="155"/>
      <c r="I332" s="155"/>
      <c r="J332" s="155"/>
      <c r="K332" s="155"/>
      <c r="L332" s="155"/>
      <c r="M332" s="155"/>
      <c r="N332" s="155"/>
      <c r="O332" s="162">
        <v>97.4</v>
      </c>
      <c r="P332" s="155"/>
      <c r="Q332" s="163">
        <f t="shared" si="16"/>
        <v>97.4</v>
      </c>
      <c r="R332" s="159" t="str">
        <f t="shared" si="17"/>
        <v>NO</v>
      </c>
      <c r="S332" s="164" t="str">
        <f t="shared" si="18"/>
        <v>Inviable Sanitariamente</v>
      </c>
    </row>
    <row r="333" spans="1:19" ht="32.1" customHeight="1" x14ac:dyDescent="0.2">
      <c r="A333" s="177" t="s">
        <v>1122</v>
      </c>
      <c r="B333" s="153" t="s">
        <v>1123</v>
      </c>
      <c r="C333" s="153" t="s">
        <v>1124</v>
      </c>
      <c r="D333" s="161">
        <v>17</v>
      </c>
      <c r="E333" s="155"/>
      <c r="F333" s="162">
        <v>97.34</v>
      </c>
      <c r="G333" s="155"/>
      <c r="H333" s="155"/>
      <c r="I333" s="155"/>
      <c r="J333" s="155"/>
      <c r="K333" s="155"/>
      <c r="L333" s="155"/>
      <c r="M333" s="155"/>
      <c r="N333" s="155"/>
      <c r="O333" s="155"/>
      <c r="P333" s="155"/>
      <c r="Q333" s="163">
        <f>AVERAGE(E333:P333)</f>
        <v>97.34</v>
      </c>
      <c r="R333" s="178" t="str">
        <f t="shared" si="17"/>
        <v>NO</v>
      </c>
      <c r="S333" s="164" t="str">
        <f>IF(Q333&lt;5,"Sin Riesgo",IF(Q333 &lt;=14,"Bajo",IF(Q333&lt;=35,"Medio",IF(Q333&lt;=80,"Alto","Inviable Sanitariamente"))))</f>
        <v>Inviable Sanitariamente</v>
      </c>
    </row>
    <row r="334" spans="1:19" ht="32.1" customHeight="1" x14ac:dyDescent="0.2">
      <c r="A334" s="177" t="s">
        <v>1122</v>
      </c>
      <c r="B334" s="153" t="s">
        <v>1125</v>
      </c>
      <c r="C334" s="153" t="s">
        <v>1126</v>
      </c>
      <c r="D334" s="161">
        <v>26</v>
      </c>
      <c r="E334" s="155"/>
      <c r="F334" s="155"/>
      <c r="G334" s="155"/>
      <c r="H334" s="155"/>
      <c r="I334" s="162">
        <v>97.34</v>
      </c>
      <c r="J334" s="155"/>
      <c r="K334" s="155"/>
      <c r="L334" s="155"/>
      <c r="M334" s="155"/>
      <c r="N334" s="155"/>
      <c r="O334" s="155"/>
      <c r="P334" s="155"/>
      <c r="Q334" s="163">
        <f t="shared" ref="Q334:Q349" si="19">AVERAGE(E334:P334)</f>
        <v>97.34</v>
      </c>
      <c r="R334" s="178" t="str">
        <f t="shared" si="17"/>
        <v>NO</v>
      </c>
      <c r="S334" s="164" t="str">
        <f>IF(Q334&lt;5,"Sin Riesgo",IF(Q334 &lt;=14,"Bajo",IF(Q334&lt;=35,"Medio",IF(Q334&lt;=80,"Alto","Inviable Sanitariamente"))))</f>
        <v>Inviable Sanitariamente</v>
      </c>
    </row>
    <row r="335" spans="1:19" ht="32.1" customHeight="1" x14ac:dyDescent="0.2">
      <c r="A335" s="177" t="s">
        <v>1122</v>
      </c>
      <c r="B335" s="153" t="s">
        <v>1127</v>
      </c>
      <c r="C335" s="153" t="s">
        <v>1128</v>
      </c>
      <c r="D335" s="161">
        <v>67</v>
      </c>
      <c r="E335" s="155"/>
      <c r="F335" s="155"/>
      <c r="G335" s="155"/>
      <c r="H335" s="162">
        <v>97.34</v>
      </c>
      <c r="I335" s="155"/>
      <c r="J335" s="155"/>
      <c r="K335" s="155"/>
      <c r="L335" s="155"/>
      <c r="M335" s="155"/>
      <c r="N335" s="155"/>
      <c r="O335" s="155"/>
      <c r="P335" s="155"/>
      <c r="Q335" s="163">
        <f t="shared" si="19"/>
        <v>97.34</v>
      </c>
      <c r="R335" s="178" t="str">
        <f t="shared" si="17"/>
        <v>NO</v>
      </c>
      <c r="S335" s="164" t="str">
        <f t="shared" ref="S335:S349" si="20">IF(Q335&lt;5,"Sin Riesgo",IF(Q335 &lt;=14,"Bajo",IF(Q335&lt;=35,"Medio",IF(Q335&lt;=80,"Alto","Inviable Sanitariamente"))))</f>
        <v>Inviable Sanitariamente</v>
      </c>
    </row>
    <row r="336" spans="1:19" ht="32.1" customHeight="1" x14ac:dyDescent="0.2">
      <c r="A336" s="177" t="s">
        <v>1122</v>
      </c>
      <c r="B336" s="153" t="s">
        <v>1005</v>
      </c>
      <c r="C336" s="153" t="s">
        <v>1129</v>
      </c>
      <c r="D336" s="161">
        <v>42</v>
      </c>
      <c r="E336" s="155"/>
      <c r="F336" s="155"/>
      <c r="G336" s="155"/>
      <c r="H336" s="155"/>
      <c r="I336" s="162">
        <v>97.34</v>
      </c>
      <c r="J336" s="155"/>
      <c r="K336" s="155"/>
      <c r="L336" s="155"/>
      <c r="M336" s="155"/>
      <c r="N336" s="155"/>
      <c r="O336" s="155"/>
      <c r="P336" s="155"/>
      <c r="Q336" s="163">
        <f t="shared" si="19"/>
        <v>97.34</v>
      </c>
      <c r="R336" s="178" t="str">
        <f t="shared" si="17"/>
        <v>NO</v>
      </c>
      <c r="S336" s="164" t="str">
        <f t="shared" si="20"/>
        <v>Inviable Sanitariamente</v>
      </c>
    </row>
    <row r="337" spans="1:19" ht="32.1" customHeight="1" x14ac:dyDescent="0.2">
      <c r="A337" s="177" t="s">
        <v>1122</v>
      </c>
      <c r="B337" s="153" t="s">
        <v>1130</v>
      </c>
      <c r="C337" s="153" t="s">
        <v>1131</v>
      </c>
      <c r="D337" s="161">
        <v>120</v>
      </c>
      <c r="E337" s="155"/>
      <c r="F337" s="155"/>
      <c r="G337" s="155"/>
      <c r="H337" s="155"/>
      <c r="I337" s="155"/>
      <c r="J337" s="155"/>
      <c r="K337" s="155"/>
      <c r="L337" s="155"/>
      <c r="M337" s="162">
        <v>97.34</v>
      </c>
      <c r="N337" s="155"/>
      <c r="O337" s="155"/>
      <c r="P337" s="155"/>
      <c r="Q337" s="163">
        <f t="shared" si="19"/>
        <v>97.34</v>
      </c>
      <c r="R337" s="178" t="str">
        <f t="shared" si="17"/>
        <v>NO</v>
      </c>
      <c r="S337" s="164" t="str">
        <f t="shared" si="20"/>
        <v>Inviable Sanitariamente</v>
      </c>
    </row>
    <row r="338" spans="1:19" ht="32.1" customHeight="1" x14ac:dyDescent="0.2">
      <c r="A338" s="177" t="s">
        <v>1122</v>
      </c>
      <c r="B338" s="153" t="s">
        <v>1132</v>
      </c>
      <c r="C338" s="153" t="s">
        <v>1133</v>
      </c>
      <c r="D338" s="161">
        <v>34</v>
      </c>
      <c r="E338" s="155"/>
      <c r="F338" s="162">
        <v>97.34</v>
      </c>
      <c r="G338" s="155"/>
      <c r="H338" s="155"/>
      <c r="I338" s="155"/>
      <c r="J338" s="155"/>
      <c r="K338" s="155"/>
      <c r="L338" s="155"/>
      <c r="M338" s="155"/>
      <c r="N338" s="155"/>
      <c r="O338" s="155"/>
      <c r="P338" s="155"/>
      <c r="Q338" s="163">
        <f t="shared" si="19"/>
        <v>97.34</v>
      </c>
      <c r="R338" s="178" t="str">
        <f t="shared" si="17"/>
        <v>NO</v>
      </c>
      <c r="S338" s="164" t="str">
        <f t="shared" si="20"/>
        <v>Inviable Sanitariamente</v>
      </c>
    </row>
    <row r="339" spans="1:19" ht="32.1" customHeight="1" x14ac:dyDescent="0.2">
      <c r="A339" s="177" t="s">
        <v>1122</v>
      </c>
      <c r="B339" s="153" t="s">
        <v>1134</v>
      </c>
      <c r="C339" s="153" t="s">
        <v>1135</v>
      </c>
      <c r="D339" s="161">
        <v>7</v>
      </c>
      <c r="E339" s="155"/>
      <c r="F339" s="162">
        <v>97.34</v>
      </c>
      <c r="G339" s="155"/>
      <c r="H339" s="155"/>
      <c r="I339" s="155"/>
      <c r="J339" s="155"/>
      <c r="K339" s="155"/>
      <c r="L339" s="155"/>
      <c r="M339" s="155"/>
      <c r="N339" s="155"/>
      <c r="O339" s="155"/>
      <c r="P339" s="155"/>
      <c r="Q339" s="163">
        <f t="shared" si="19"/>
        <v>97.34</v>
      </c>
      <c r="R339" s="178" t="str">
        <f t="shared" si="17"/>
        <v>NO</v>
      </c>
      <c r="S339" s="164" t="str">
        <f t="shared" si="20"/>
        <v>Inviable Sanitariamente</v>
      </c>
    </row>
    <row r="340" spans="1:19" ht="32.1" customHeight="1" x14ac:dyDescent="0.2">
      <c r="A340" s="177" t="s">
        <v>1122</v>
      </c>
      <c r="B340" s="153" t="s">
        <v>887</v>
      </c>
      <c r="C340" s="153" t="s">
        <v>1136</v>
      </c>
      <c r="D340" s="154">
        <v>40</v>
      </c>
      <c r="E340" s="155"/>
      <c r="F340" s="155"/>
      <c r="G340" s="155"/>
      <c r="H340" s="162">
        <v>97.34</v>
      </c>
      <c r="I340" s="155"/>
      <c r="J340" s="155"/>
      <c r="K340" s="155"/>
      <c r="L340" s="155"/>
      <c r="M340" s="155"/>
      <c r="N340" s="155"/>
      <c r="O340" s="155"/>
      <c r="P340" s="155"/>
      <c r="Q340" s="163">
        <f t="shared" si="19"/>
        <v>97.34</v>
      </c>
      <c r="R340" s="178" t="str">
        <f t="shared" si="17"/>
        <v>NO</v>
      </c>
      <c r="S340" s="164" t="str">
        <f t="shared" si="20"/>
        <v>Inviable Sanitariamente</v>
      </c>
    </row>
    <row r="341" spans="1:19" ht="32.1" customHeight="1" x14ac:dyDescent="0.2">
      <c r="A341" s="177" t="s">
        <v>1122</v>
      </c>
      <c r="B341" s="153" t="s">
        <v>1137</v>
      </c>
      <c r="C341" s="153" t="s">
        <v>1138</v>
      </c>
      <c r="D341" s="161">
        <v>12</v>
      </c>
      <c r="E341" s="155"/>
      <c r="F341" s="155"/>
      <c r="G341" s="155"/>
      <c r="H341" s="155"/>
      <c r="I341" s="162">
        <v>97.34</v>
      </c>
      <c r="J341" s="155"/>
      <c r="K341" s="155"/>
      <c r="L341" s="155"/>
      <c r="M341" s="155"/>
      <c r="N341" s="155"/>
      <c r="O341" s="155"/>
      <c r="P341" s="155"/>
      <c r="Q341" s="163">
        <f t="shared" si="19"/>
        <v>97.34</v>
      </c>
      <c r="R341" s="178" t="str">
        <f t="shared" si="17"/>
        <v>NO</v>
      </c>
      <c r="S341" s="164" t="str">
        <f t="shared" si="20"/>
        <v>Inviable Sanitariamente</v>
      </c>
    </row>
    <row r="342" spans="1:19" ht="32.1" customHeight="1" x14ac:dyDescent="0.2">
      <c r="A342" s="177" t="s">
        <v>1122</v>
      </c>
      <c r="B342" s="153" t="s">
        <v>1139</v>
      </c>
      <c r="C342" s="153" t="s">
        <v>1140</v>
      </c>
      <c r="D342" s="161" t="s">
        <v>1141</v>
      </c>
      <c r="E342" s="155"/>
      <c r="F342" s="155"/>
      <c r="G342" s="155"/>
      <c r="H342" s="155"/>
      <c r="I342" s="155"/>
      <c r="J342" s="155"/>
      <c r="K342" s="155"/>
      <c r="L342" s="155"/>
      <c r="M342" s="155"/>
      <c r="N342" s="155"/>
      <c r="O342" s="155"/>
      <c r="P342" s="155"/>
      <c r="Q342" s="170" t="e">
        <f t="shared" si="19"/>
        <v>#DIV/0!</v>
      </c>
      <c r="R342" s="171" t="e">
        <f t="shared" si="17"/>
        <v>#DIV/0!</v>
      </c>
      <c r="S342" s="172" t="e">
        <f t="shared" si="20"/>
        <v>#DIV/0!</v>
      </c>
    </row>
    <row r="343" spans="1:19" ht="32.1" customHeight="1" x14ac:dyDescent="0.2">
      <c r="A343" s="177" t="s">
        <v>1122</v>
      </c>
      <c r="B343" s="153" t="s">
        <v>300</v>
      </c>
      <c r="C343" s="153" t="s">
        <v>1142</v>
      </c>
      <c r="D343" s="154">
        <v>20</v>
      </c>
      <c r="E343" s="155"/>
      <c r="F343" s="155"/>
      <c r="G343" s="155"/>
      <c r="H343" s="155"/>
      <c r="I343" s="155"/>
      <c r="J343" s="155"/>
      <c r="K343" s="155"/>
      <c r="L343" s="155"/>
      <c r="M343" s="162">
        <v>97.34</v>
      </c>
      <c r="N343" s="155"/>
      <c r="O343" s="155"/>
      <c r="P343" s="155"/>
      <c r="Q343" s="163">
        <f t="shared" si="19"/>
        <v>97.34</v>
      </c>
      <c r="R343" s="178" t="str">
        <f t="shared" si="17"/>
        <v>NO</v>
      </c>
      <c r="S343" s="164" t="str">
        <f t="shared" si="20"/>
        <v>Inviable Sanitariamente</v>
      </c>
    </row>
    <row r="344" spans="1:19" ht="32.1" customHeight="1" x14ac:dyDescent="0.2">
      <c r="A344" s="177" t="s">
        <v>1122</v>
      </c>
      <c r="B344" s="153" t="s">
        <v>284</v>
      </c>
      <c r="C344" s="153" t="s">
        <v>1143</v>
      </c>
      <c r="D344" s="161">
        <v>28</v>
      </c>
      <c r="E344" s="155"/>
      <c r="F344" s="155"/>
      <c r="G344" s="162">
        <v>97.34</v>
      </c>
      <c r="H344" s="155"/>
      <c r="I344" s="155"/>
      <c r="J344" s="155"/>
      <c r="K344" s="155"/>
      <c r="L344" s="155"/>
      <c r="M344" s="155"/>
      <c r="N344" s="155"/>
      <c r="O344" s="155"/>
      <c r="P344" s="155"/>
      <c r="Q344" s="163">
        <f t="shared" si="19"/>
        <v>97.34</v>
      </c>
      <c r="R344" s="178" t="str">
        <f t="shared" si="17"/>
        <v>NO</v>
      </c>
      <c r="S344" s="164" t="str">
        <f t="shared" si="20"/>
        <v>Inviable Sanitariamente</v>
      </c>
    </row>
    <row r="345" spans="1:19" ht="32.1" customHeight="1" x14ac:dyDescent="0.2">
      <c r="A345" s="177" t="s">
        <v>1122</v>
      </c>
      <c r="B345" s="153" t="s">
        <v>1144</v>
      </c>
      <c r="C345" s="153" t="s">
        <v>1145</v>
      </c>
      <c r="D345" s="161">
        <v>28</v>
      </c>
      <c r="E345" s="155"/>
      <c r="F345" s="155"/>
      <c r="G345" s="155"/>
      <c r="H345" s="155"/>
      <c r="I345" s="162">
        <v>97.34</v>
      </c>
      <c r="J345" s="155"/>
      <c r="K345" s="155"/>
      <c r="L345" s="155"/>
      <c r="M345" s="155"/>
      <c r="N345" s="155"/>
      <c r="O345" s="155"/>
      <c r="P345" s="155"/>
      <c r="Q345" s="163">
        <f t="shared" si="19"/>
        <v>97.34</v>
      </c>
      <c r="R345" s="178" t="str">
        <f t="shared" si="17"/>
        <v>NO</v>
      </c>
      <c r="S345" s="164" t="str">
        <f t="shared" si="20"/>
        <v>Inviable Sanitariamente</v>
      </c>
    </row>
    <row r="346" spans="1:19" ht="32.1" customHeight="1" x14ac:dyDescent="0.2">
      <c r="A346" s="177" t="s">
        <v>1122</v>
      </c>
      <c r="B346" s="153" t="s">
        <v>1146</v>
      </c>
      <c r="C346" s="153" t="s">
        <v>1147</v>
      </c>
      <c r="D346" s="154">
        <v>16</v>
      </c>
      <c r="E346" s="155"/>
      <c r="F346" s="155"/>
      <c r="G346" s="155"/>
      <c r="H346" s="155"/>
      <c r="I346" s="162">
        <v>97.34</v>
      </c>
      <c r="J346" s="155"/>
      <c r="K346" s="155"/>
      <c r="L346" s="155"/>
      <c r="M346" s="155"/>
      <c r="N346" s="155"/>
      <c r="O346" s="155"/>
      <c r="P346" s="155"/>
      <c r="Q346" s="163">
        <f t="shared" si="19"/>
        <v>97.34</v>
      </c>
      <c r="R346" s="178" t="str">
        <f t="shared" si="17"/>
        <v>NO</v>
      </c>
      <c r="S346" s="164" t="str">
        <f t="shared" si="20"/>
        <v>Inviable Sanitariamente</v>
      </c>
    </row>
    <row r="347" spans="1:19" ht="32.1" customHeight="1" x14ac:dyDescent="0.2">
      <c r="A347" s="177" t="s">
        <v>1122</v>
      </c>
      <c r="B347" s="153" t="s">
        <v>1148</v>
      </c>
      <c r="C347" s="153" t="s">
        <v>1149</v>
      </c>
      <c r="D347" s="161">
        <v>25</v>
      </c>
      <c r="E347" s="155"/>
      <c r="F347" s="155"/>
      <c r="G347" s="155"/>
      <c r="H347" s="155"/>
      <c r="I347" s="162">
        <v>97.34</v>
      </c>
      <c r="J347" s="155"/>
      <c r="K347" s="155"/>
      <c r="L347" s="155"/>
      <c r="M347" s="155"/>
      <c r="N347" s="155"/>
      <c r="O347" s="155"/>
      <c r="P347" s="155"/>
      <c r="Q347" s="163">
        <f t="shared" si="19"/>
        <v>97.34</v>
      </c>
      <c r="R347" s="178" t="str">
        <f t="shared" si="17"/>
        <v>NO</v>
      </c>
      <c r="S347" s="164" t="str">
        <f t="shared" si="20"/>
        <v>Inviable Sanitariamente</v>
      </c>
    </row>
    <row r="348" spans="1:19" ht="32.1" customHeight="1" x14ac:dyDescent="0.2">
      <c r="A348" s="177" t="s">
        <v>1122</v>
      </c>
      <c r="B348" s="153" t="s">
        <v>1150</v>
      </c>
      <c r="C348" s="153" t="s">
        <v>1151</v>
      </c>
      <c r="D348" s="161">
        <v>42</v>
      </c>
      <c r="E348" s="155"/>
      <c r="F348" s="155"/>
      <c r="G348" s="162">
        <v>97.34</v>
      </c>
      <c r="H348" s="155"/>
      <c r="I348" s="155"/>
      <c r="J348" s="155"/>
      <c r="K348" s="155"/>
      <c r="L348" s="155"/>
      <c r="M348" s="155"/>
      <c r="N348" s="155"/>
      <c r="O348" s="155"/>
      <c r="P348" s="155"/>
      <c r="Q348" s="163">
        <f t="shared" si="19"/>
        <v>97.34</v>
      </c>
      <c r="R348" s="178" t="str">
        <f t="shared" si="17"/>
        <v>NO</v>
      </c>
      <c r="S348" s="164" t="str">
        <f t="shared" si="20"/>
        <v>Inviable Sanitariamente</v>
      </c>
    </row>
    <row r="349" spans="1:19" ht="32.1" customHeight="1" x14ac:dyDescent="0.2">
      <c r="A349" s="177" t="s">
        <v>1122</v>
      </c>
      <c r="B349" s="153" t="s">
        <v>1152</v>
      </c>
      <c r="C349" s="153" t="s">
        <v>1153</v>
      </c>
      <c r="D349" s="161">
        <v>32</v>
      </c>
      <c r="E349" s="155"/>
      <c r="F349" s="155"/>
      <c r="G349" s="173"/>
      <c r="H349" s="155"/>
      <c r="I349" s="155"/>
      <c r="J349" s="155"/>
      <c r="K349" s="155"/>
      <c r="L349" s="155"/>
      <c r="M349" s="155"/>
      <c r="N349" s="162">
        <v>97.34</v>
      </c>
      <c r="O349" s="155"/>
      <c r="P349" s="155"/>
      <c r="Q349" s="163">
        <f t="shared" si="19"/>
        <v>97.34</v>
      </c>
      <c r="R349" s="178" t="str">
        <f t="shared" si="17"/>
        <v>NO</v>
      </c>
      <c r="S349" s="164" t="str">
        <f t="shared" si="20"/>
        <v>Inviable Sanitariamente</v>
      </c>
    </row>
    <row r="350" spans="1:19" ht="32.1" customHeight="1" x14ac:dyDescent="0.2">
      <c r="A350"/>
      <c r="B350"/>
      <c r="D350"/>
    </row>
    <row r="351" spans="1:19" ht="32.1" customHeight="1" x14ac:dyDescent="0.2">
      <c r="A351"/>
      <c r="B351"/>
      <c r="D351"/>
    </row>
    <row r="352" spans="1:19" ht="32.1" customHeight="1" x14ac:dyDescent="0.2">
      <c r="A352"/>
      <c r="B352"/>
      <c r="D352"/>
    </row>
    <row r="353" spans="1:4" ht="32.1" customHeight="1" x14ac:dyDescent="0.2">
      <c r="A353"/>
      <c r="B353"/>
      <c r="D353"/>
    </row>
    <row r="354" spans="1:4" ht="32.1" customHeight="1" x14ac:dyDescent="0.2">
      <c r="A354"/>
      <c r="B354"/>
      <c r="D354"/>
    </row>
    <row r="355" spans="1:4" ht="32.1" customHeight="1" x14ac:dyDescent="0.2">
      <c r="A355"/>
      <c r="B355"/>
      <c r="D355"/>
    </row>
    <row r="356" spans="1:4" ht="32.1" customHeight="1" x14ac:dyDescent="0.2">
      <c r="A356"/>
      <c r="B356"/>
      <c r="D356"/>
    </row>
    <row r="357" spans="1:4" ht="32.1" customHeight="1" x14ac:dyDescent="0.2">
      <c r="A357"/>
      <c r="B357"/>
      <c r="D357"/>
    </row>
    <row r="358" spans="1:4" ht="32.1" customHeight="1" x14ac:dyDescent="0.2">
      <c r="A358"/>
      <c r="B358"/>
      <c r="D358"/>
    </row>
    <row r="359" spans="1:4" ht="32.1" customHeight="1" x14ac:dyDescent="0.2">
      <c r="A359"/>
      <c r="B359"/>
      <c r="D359"/>
    </row>
    <row r="360" spans="1:4" ht="32.1" customHeight="1" x14ac:dyDescent="0.2">
      <c r="A360"/>
      <c r="B360"/>
      <c r="D360"/>
    </row>
    <row r="361" spans="1:4" ht="32.1" customHeight="1" x14ac:dyDescent="0.2">
      <c r="A361"/>
      <c r="B361"/>
      <c r="D361"/>
    </row>
    <row r="362" spans="1:4" ht="32.1" customHeight="1" x14ac:dyDescent="0.2">
      <c r="A362"/>
      <c r="B362"/>
      <c r="D362"/>
    </row>
    <row r="363" spans="1:4" ht="32.1" customHeight="1" x14ac:dyDescent="0.2">
      <c r="A363"/>
      <c r="B363"/>
      <c r="D363"/>
    </row>
    <row r="364" spans="1:4" ht="32.1" customHeight="1" x14ac:dyDescent="0.2">
      <c r="A364"/>
      <c r="B364"/>
      <c r="D364"/>
    </row>
    <row r="365" spans="1:4" ht="32.1" customHeight="1" x14ac:dyDescent="0.2">
      <c r="A365"/>
      <c r="B365"/>
      <c r="D365"/>
    </row>
    <row r="366" spans="1:4" ht="32.1" customHeight="1" x14ac:dyDescent="0.2">
      <c r="A366"/>
      <c r="B366"/>
      <c r="D366"/>
    </row>
    <row r="367" spans="1:4" ht="32.1" customHeight="1" x14ac:dyDescent="0.2">
      <c r="A367"/>
      <c r="B367"/>
      <c r="D367"/>
    </row>
    <row r="368" spans="1:4" ht="32.1" customHeight="1" x14ac:dyDescent="0.2">
      <c r="A368"/>
      <c r="B368"/>
      <c r="D368"/>
    </row>
    <row r="369" spans="1:4" ht="32.1" customHeight="1" x14ac:dyDescent="0.2">
      <c r="A369"/>
      <c r="B369"/>
      <c r="D369"/>
    </row>
    <row r="370" spans="1:4" ht="32.1" customHeight="1" x14ac:dyDescent="0.2">
      <c r="A370"/>
      <c r="B370"/>
      <c r="D370"/>
    </row>
    <row r="371" spans="1:4" ht="32.1" customHeight="1" x14ac:dyDescent="0.2">
      <c r="A371"/>
      <c r="B371"/>
      <c r="D371"/>
    </row>
    <row r="372" spans="1:4" ht="32.1" customHeight="1" x14ac:dyDescent="0.2">
      <c r="A372"/>
      <c r="B372"/>
      <c r="D372"/>
    </row>
    <row r="373" spans="1:4" ht="32.1" customHeight="1" x14ac:dyDescent="0.2">
      <c r="A373"/>
      <c r="B373"/>
      <c r="D373"/>
    </row>
    <row r="374" spans="1:4" ht="32.1" customHeight="1" x14ac:dyDescent="0.2">
      <c r="A374"/>
      <c r="B374"/>
      <c r="D374"/>
    </row>
    <row r="375" spans="1:4" ht="32.1" customHeight="1" x14ac:dyDescent="0.2">
      <c r="A375"/>
      <c r="B375"/>
      <c r="D375"/>
    </row>
    <row r="376" spans="1:4" ht="32.1" customHeight="1" x14ac:dyDescent="0.2">
      <c r="A376"/>
      <c r="B376"/>
      <c r="D376"/>
    </row>
    <row r="377" spans="1:4" ht="32.1" customHeight="1" x14ac:dyDescent="0.2">
      <c r="A377"/>
      <c r="B377"/>
      <c r="D377"/>
    </row>
    <row r="378" spans="1:4" ht="32.1" customHeight="1" x14ac:dyDescent="0.2">
      <c r="A378"/>
      <c r="B378"/>
      <c r="D378"/>
    </row>
    <row r="379" spans="1:4" ht="32.1" customHeight="1" x14ac:dyDescent="0.2">
      <c r="A379"/>
      <c r="B379"/>
      <c r="D379"/>
    </row>
    <row r="380" spans="1:4" ht="32.1" customHeight="1" x14ac:dyDescent="0.2">
      <c r="A380"/>
      <c r="B380"/>
      <c r="D380"/>
    </row>
    <row r="381" spans="1:4" ht="32.1" customHeight="1" x14ac:dyDescent="0.2">
      <c r="A381"/>
      <c r="B381"/>
      <c r="D381"/>
    </row>
    <row r="382" spans="1:4" ht="32.1" customHeight="1" x14ac:dyDescent="0.2">
      <c r="A382"/>
      <c r="B382"/>
      <c r="D382"/>
    </row>
    <row r="383" spans="1:4" ht="32.1" customHeight="1" x14ac:dyDescent="0.2">
      <c r="A383"/>
      <c r="B383"/>
      <c r="D383"/>
    </row>
    <row r="384" spans="1:4" ht="32.1" customHeight="1" x14ac:dyDescent="0.2">
      <c r="A384"/>
      <c r="B384"/>
      <c r="D384"/>
    </row>
    <row r="385" spans="1:4" ht="32.1" customHeight="1" x14ac:dyDescent="0.2">
      <c r="A385"/>
      <c r="B385"/>
      <c r="D385"/>
    </row>
    <row r="386" spans="1:4" ht="32.1" customHeight="1" x14ac:dyDescent="0.2">
      <c r="A386"/>
      <c r="B386"/>
      <c r="D386"/>
    </row>
    <row r="387" spans="1:4" ht="32.1" customHeight="1" x14ac:dyDescent="0.2">
      <c r="A387"/>
      <c r="B387"/>
      <c r="D387"/>
    </row>
    <row r="388" spans="1:4" ht="32.1" customHeight="1" x14ac:dyDescent="0.2">
      <c r="A388"/>
      <c r="B388"/>
      <c r="D388"/>
    </row>
    <row r="389" spans="1:4" ht="32.1" customHeight="1" x14ac:dyDescent="0.2">
      <c r="A389"/>
      <c r="B389"/>
      <c r="D389"/>
    </row>
    <row r="390" spans="1:4" ht="32.1" customHeight="1" x14ac:dyDescent="0.2">
      <c r="A390"/>
      <c r="B390"/>
      <c r="D390"/>
    </row>
    <row r="391" spans="1:4" ht="32.1" customHeight="1" x14ac:dyDescent="0.2">
      <c r="A391"/>
      <c r="B391"/>
      <c r="D391"/>
    </row>
    <row r="392" spans="1:4" ht="32.1" customHeight="1" x14ac:dyDescent="0.2">
      <c r="A392"/>
      <c r="B392"/>
      <c r="D392"/>
    </row>
    <row r="393" spans="1:4" ht="32.1" customHeight="1" x14ac:dyDescent="0.2">
      <c r="A393"/>
      <c r="B393"/>
      <c r="D393"/>
    </row>
    <row r="394" spans="1:4" ht="32.1" customHeight="1" x14ac:dyDescent="0.2">
      <c r="A394"/>
      <c r="B394"/>
      <c r="D394"/>
    </row>
    <row r="395" spans="1:4" ht="32.1" customHeight="1" x14ac:dyDescent="0.2">
      <c r="A395"/>
      <c r="B395"/>
      <c r="D395"/>
    </row>
    <row r="396" spans="1:4" ht="32.1" customHeight="1" x14ac:dyDescent="0.2">
      <c r="A396"/>
      <c r="B396"/>
      <c r="D396"/>
    </row>
    <row r="397" spans="1:4" ht="32.1" customHeight="1" x14ac:dyDescent="0.2">
      <c r="A397"/>
      <c r="B397"/>
      <c r="D397"/>
    </row>
    <row r="398" spans="1:4" ht="32.1" customHeight="1" x14ac:dyDescent="0.2">
      <c r="A398"/>
      <c r="B398"/>
      <c r="D398"/>
    </row>
    <row r="399" spans="1:4" ht="32.1" customHeight="1" x14ac:dyDescent="0.2">
      <c r="A399"/>
      <c r="B399"/>
      <c r="D399"/>
    </row>
    <row r="400" spans="1:4" ht="32.1" customHeight="1" x14ac:dyDescent="0.2">
      <c r="A400"/>
      <c r="B400"/>
      <c r="D400"/>
    </row>
    <row r="401" spans="1:4" ht="32.1" customHeight="1" x14ac:dyDescent="0.2">
      <c r="A401"/>
      <c r="B401"/>
      <c r="D401"/>
    </row>
    <row r="402" spans="1:4" ht="32.1" customHeight="1" x14ac:dyDescent="0.2">
      <c r="A402"/>
      <c r="B402"/>
      <c r="D402"/>
    </row>
    <row r="403" spans="1:4" ht="32.1" customHeight="1" x14ac:dyDescent="0.2">
      <c r="A403"/>
      <c r="B403"/>
      <c r="D403"/>
    </row>
    <row r="404" spans="1:4" ht="32.1" customHeight="1" x14ac:dyDescent="0.2">
      <c r="A404"/>
      <c r="B404"/>
      <c r="D404"/>
    </row>
    <row r="405" spans="1:4" ht="32.1" customHeight="1" x14ac:dyDescent="0.2">
      <c r="A405"/>
      <c r="B405"/>
      <c r="D405"/>
    </row>
    <row r="406" spans="1:4" ht="32.1" customHeight="1" x14ac:dyDescent="0.2">
      <c r="A406"/>
      <c r="B406"/>
      <c r="D406"/>
    </row>
    <row r="407" spans="1:4" ht="32.1" customHeight="1" x14ac:dyDescent="0.2">
      <c r="A407"/>
      <c r="B407"/>
      <c r="D407"/>
    </row>
    <row r="408" spans="1:4" ht="32.1" customHeight="1" x14ac:dyDescent="0.2">
      <c r="A408"/>
      <c r="B408"/>
      <c r="D408"/>
    </row>
    <row r="409" spans="1:4" ht="32.1" customHeight="1" x14ac:dyDescent="0.2">
      <c r="A409"/>
      <c r="B409"/>
      <c r="D409"/>
    </row>
    <row r="410" spans="1:4" ht="32.1" customHeight="1" x14ac:dyDescent="0.2">
      <c r="A410"/>
      <c r="B410"/>
      <c r="D410"/>
    </row>
    <row r="411" spans="1:4" ht="32.1" customHeight="1" x14ac:dyDescent="0.2">
      <c r="A411"/>
      <c r="B411"/>
      <c r="D411"/>
    </row>
    <row r="412" spans="1:4" ht="32.1" customHeight="1" x14ac:dyDescent="0.2">
      <c r="A412"/>
      <c r="B412"/>
      <c r="D412"/>
    </row>
    <row r="413" spans="1:4" ht="32.1" customHeight="1" x14ac:dyDescent="0.2">
      <c r="A413"/>
      <c r="B413"/>
      <c r="D413"/>
    </row>
    <row r="414" spans="1:4" ht="32.1" customHeight="1" x14ac:dyDescent="0.2">
      <c r="A414"/>
      <c r="B414"/>
      <c r="D414"/>
    </row>
    <row r="415" spans="1:4" ht="32.1" customHeight="1" x14ac:dyDescent="0.2">
      <c r="A415"/>
      <c r="B415"/>
      <c r="D415"/>
    </row>
    <row r="416" spans="1:4" ht="32.1" customHeight="1" x14ac:dyDescent="0.2">
      <c r="A416"/>
      <c r="B416"/>
      <c r="D416"/>
    </row>
    <row r="417" spans="1:4" ht="32.1" customHeight="1" x14ac:dyDescent="0.2">
      <c r="A417"/>
      <c r="B417"/>
      <c r="D417"/>
    </row>
    <row r="418" spans="1:4" ht="32.1" customHeight="1" x14ac:dyDescent="0.2">
      <c r="A418"/>
      <c r="B418"/>
      <c r="D418"/>
    </row>
    <row r="419" spans="1:4" ht="32.1" customHeight="1" x14ac:dyDescent="0.2">
      <c r="A419"/>
      <c r="B419"/>
      <c r="D419"/>
    </row>
    <row r="420" spans="1:4" ht="32.1" customHeight="1" x14ac:dyDescent="0.2">
      <c r="A420"/>
      <c r="B420"/>
      <c r="D420"/>
    </row>
    <row r="421" spans="1:4" ht="32.1" customHeight="1" x14ac:dyDescent="0.2">
      <c r="A421"/>
      <c r="B421"/>
      <c r="D421"/>
    </row>
    <row r="422" spans="1:4" ht="32.1" customHeight="1" x14ac:dyDescent="0.2">
      <c r="A422"/>
      <c r="B422"/>
      <c r="D422"/>
    </row>
    <row r="423" spans="1:4" ht="32.1" customHeight="1" x14ac:dyDescent="0.2">
      <c r="A423"/>
      <c r="B423"/>
      <c r="D423"/>
    </row>
    <row r="424" spans="1:4" ht="32.1" customHeight="1" x14ac:dyDescent="0.2">
      <c r="A424"/>
      <c r="B424"/>
      <c r="D424"/>
    </row>
    <row r="425" spans="1:4" ht="32.1" customHeight="1" x14ac:dyDescent="0.2">
      <c r="A425"/>
      <c r="B425"/>
      <c r="D425"/>
    </row>
    <row r="426" spans="1:4" ht="32.1" customHeight="1" x14ac:dyDescent="0.2">
      <c r="A426"/>
      <c r="B426"/>
      <c r="D426"/>
    </row>
    <row r="427" spans="1:4" ht="32.1" customHeight="1" x14ac:dyDescent="0.2">
      <c r="A427"/>
      <c r="B427"/>
      <c r="D427"/>
    </row>
    <row r="428" spans="1:4" ht="32.1" customHeight="1" x14ac:dyDescent="0.2">
      <c r="A428"/>
      <c r="B428"/>
      <c r="D428"/>
    </row>
    <row r="429" spans="1:4" ht="32.1" customHeight="1" x14ac:dyDescent="0.2">
      <c r="A429"/>
      <c r="B429"/>
      <c r="D429"/>
    </row>
    <row r="430" spans="1:4" ht="32.1" customHeight="1" x14ac:dyDescent="0.2">
      <c r="A430"/>
      <c r="B430"/>
      <c r="D430"/>
    </row>
    <row r="431" spans="1:4" ht="32.1" customHeight="1" x14ac:dyDescent="0.2">
      <c r="A431"/>
      <c r="B431"/>
      <c r="D431"/>
    </row>
    <row r="432" spans="1:4" ht="32.1" customHeight="1" x14ac:dyDescent="0.2">
      <c r="A432"/>
      <c r="B432"/>
      <c r="D432"/>
    </row>
    <row r="433" spans="1:4" ht="32.1" customHeight="1" x14ac:dyDescent="0.2">
      <c r="A433"/>
      <c r="B433"/>
      <c r="D433"/>
    </row>
    <row r="434" spans="1:4" ht="32.1" customHeight="1" x14ac:dyDescent="0.2">
      <c r="A434"/>
      <c r="B434"/>
      <c r="D434"/>
    </row>
    <row r="435" spans="1:4" ht="32.1" customHeight="1" x14ac:dyDescent="0.2">
      <c r="A435"/>
      <c r="B435"/>
      <c r="D435"/>
    </row>
    <row r="436" spans="1:4" ht="32.1" customHeight="1" x14ac:dyDescent="0.2">
      <c r="A436"/>
      <c r="B436"/>
      <c r="D436"/>
    </row>
    <row r="437" spans="1:4" ht="32.1" customHeight="1" x14ac:dyDescent="0.2">
      <c r="A437"/>
      <c r="B437"/>
      <c r="D437"/>
    </row>
    <row r="438" spans="1:4" ht="32.1" customHeight="1" x14ac:dyDescent="0.2">
      <c r="A438"/>
      <c r="B438"/>
      <c r="D438"/>
    </row>
    <row r="439" spans="1:4" ht="32.1" customHeight="1" x14ac:dyDescent="0.2">
      <c r="A439"/>
      <c r="B439"/>
      <c r="D439"/>
    </row>
    <row r="440" spans="1:4" ht="32.1" customHeight="1" x14ac:dyDescent="0.2">
      <c r="A440"/>
      <c r="B440"/>
      <c r="D440"/>
    </row>
    <row r="441" spans="1:4" ht="32.1" customHeight="1" x14ac:dyDescent="0.2">
      <c r="A441"/>
      <c r="B441"/>
      <c r="D441"/>
    </row>
    <row r="442" spans="1:4" ht="32.1" customHeight="1" x14ac:dyDescent="0.2">
      <c r="A442"/>
      <c r="B442"/>
      <c r="D442"/>
    </row>
    <row r="443" spans="1:4" ht="32.1" customHeight="1" x14ac:dyDescent="0.2">
      <c r="A443"/>
      <c r="B443"/>
      <c r="D443"/>
    </row>
    <row r="444" spans="1:4" ht="32.1" customHeight="1" x14ac:dyDescent="0.2">
      <c r="A444"/>
      <c r="B444"/>
      <c r="D444"/>
    </row>
    <row r="445" spans="1:4" ht="32.1" customHeight="1" x14ac:dyDescent="0.2">
      <c r="A445"/>
      <c r="B445"/>
      <c r="D445"/>
    </row>
    <row r="446" spans="1:4" ht="32.1" customHeight="1" x14ac:dyDescent="0.2">
      <c r="A446"/>
      <c r="B446"/>
      <c r="D446"/>
    </row>
    <row r="447" spans="1:4" ht="32.1" customHeight="1" x14ac:dyDescent="0.2">
      <c r="A447"/>
      <c r="B447"/>
      <c r="D447"/>
    </row>
    <row r="448" spans="1:4" ht="32.1" customHeight="1" x14ac:dyDescent="0.2">
      <c r="A448"/>
      <c r="B448"/>
      <c r="D448"/>
    </row>
    <row r="449" spans="1:4" ht="32.1" customHeight="1" x14ac:dyDescent="0.2">
      <c r="A449"/>
      <c r="B449"/>
      <c r="D449"/>
    </row>
    <row r="450" spans="1:4" ht="32.1" customHeight="1" x14ac:dyDescent="0.2">
      <c r="A450"/>
      <c r="B450"/>
      <c r="D450"/>
    </row>
    <row r="451" spans="1:4" ht="32.1" customHeight="1" x14ac:dyDescent="0.2">
      <c r="A451"/>
      <c r="B451"/>
      <c r="D451"/>
    </row>
    <row r="452" spans="1:4" ht="32.1" customHeight="1" x14ac:dyDescent="0.2">
      <c r="A452"/>
      <c r="B452"/>
      <c r="D452"/>
    </row>
    <row r="453" spans="1:4" ht="32.1" customHeight="1" x14ac:dyDescent="0.2">
      <c r="A453"/>
      <c r="B453"/>
      <c r="D453"/>
    </row>
    <row r="454" spans="1:4" ht="32.1" customHeight="1" x14ac:dyDescent="0.2">
      <c r="A454"/>
      <c r="B454"/>
      <c r="D454"/>
    </row>
    <row r="455" spans="1:4" ht="32.1" customHeight="1" x14ac:dyDescent="0.2">
      <c r="A455"/>
      <c r="B455"/>
      <c r="D455"/>
    </row>
    <row r="456" spans="1:4" ht="32.1" customHeight="1" x14ac:dyDescent="0.2">
      <c r="A456"/>
      <c r="B456"/>
      <c r="D456"/>
    </row>
    <row r="457" spans="1:4" ht="32.1" customHeight="1" x14ac:dyDescent="0.2">
      <c r="A457"/>
      <c r="B457"/>
      <c r="D457"/>
    </row>
    <row r="458" spans="1:4" ht="32.1" customHeight="1" x14ac:dyDescent="0.2">
      <c r="A458"/>
      <c r="B458"/>
      <c r="D458"/>
    </row>
    <row r="459" spans="1:4" ht="32.1" customHeight="1" x14ac:dyDescent="0.2">
      <c r="A459"/>
      <c r="B459"/>
      <c r="D459"/>
    </row>
    <row r="460" spans="1:4" ht="32.1" customHeight="1" x14ac:dyDescent="0.2">
      <c r="A460"/>
      <c r="B460"/>
      <c r="D460"/>
    </row>
    <row r="461" spans="1:4" ht="32.1" customHeight="1" x14ac:dyDescent="0.2">
      <c r="A461"/>
      <c r="B461"/>
      <c r="D461"/>
    </row>
    <row r="462" spans="1:4" ht="32.1" customHeight="1" x14ac:dyDescent="0.2">
      <c r="A462"/>
      <c r="B462"/>
      <c r="D462"/>
    </row>
    <row r="463" spans="1:4" ht="32.1" customHeight="1" x14ac:dyDescent="0.2">
      <c r="A463"/>
      <c r="B463"/>
      <c r="D463"/>
    </row>
    <row r="464" spans="1:4" ht="32.1" customHeight="1" x14ac:dyDescent="0.2">
      <c r="A464"/>
      <c r="B464"/>
      <c r="D464"/>
    </row>
    <row r="465" spans="1:4" ht="32.1" customHeight="1" x14ac:dyDescent="0.2">
      <c r="A465"/>
      <c r="B465"/>
      <c r="D465"/>
    </row>
    <row r="466" spans="1:4" ht="32.1" customHeight="1" x14ac:dyDescent="0.2">
      <c r="A466"/>
      <c r="B466"/>
      <c r="D466"/>
    </row>
    <row r="467" spans="1:4" ht="32.1" customHeight="1" x14ac:dyDescent="0.2">
      <c r="A467"/>
      <c r="B467"/>
      <c r="D467"/>
    </row>
    <row r="468" spans="1:4" ht="32.1" customHeight="1" x14ac:dyDescent="0.2">
      <c r="A468"/>
      <c r="B468"/>
      <c r="D468"/>
    </row>
    <row r="469" spans="1:4" ht="32.1" customHeight="1" x14ac:dyDescent="0.2">
      <c r="A469"/>
      <c r="B469"/>
      <c r="D469"/>
    </row>
    <row r="470" spans="1:4" ht="32.1" customHeight="1" x14ac:dyDescent="0.2">
      <c r="A470"/>
      <c r="B470"/>
      <c r="D470"/>
    </row>
    <row r="471" spans="1:4" ht="32.1" customHeight="1" x14ac:dyDescent="0.2">
      <c r="A471"/>
      <c r="B471"/>
      <c r="D471"/>
    </row>
    <row r="472" spans="1:4" ht="32.1" customHeight="1" x14ac:dyDescent="0.2">
      <c r="A472"/>
      <c r="B472"/>
      <c r="D472"/>
    </row>
    <row r="473" spans="1:4" ht="32.1" customHeight="1" x14ac:dyDescent="0.2">
      <c r="A473"/>
      <c r="B473"/>
      <c r="D473"/>
    </row>
    <row r="474" spans="1:4" ht="32.1" customHeight="1" x14ac:dyDescent="0.2">
      <c r="A474"/>
      <c r="B474"/>
      <c r="D474"/>
    </row>
    <row r="475" spans="1:4" ht="32.1" customHeight="1" x14ac:dyDescent="0.2">
      <c r="A475"/>
      <c r="B475"/>
      <c r="D475"/>
    </row>
    <row r="476" spans="1:4" ht="32.1" customHeight="1" x14ac:dyDescent="0.2">
      <c r="A476"/>
      <c r="B476"/>
      <c r="D476"/>
    </row>
    <row r="477" spans="1:4" ht="32.1" customHeight="1" x14ac:dyDescent="0.2">
      <c r="A477"/>
      <c r="B477"/>
      <c r="D477"/>
    </row>
    <row r="478" spans="1:4" ht="32.1" customHeight="1" x14ac:dyDescent="0.2">
      <c r="A478"/>
      <c r="B478"/>
      <c r="D478"/>
    </row>
    <row r="479" spans="1:4" ht="32.1" customHeight="1" x14ac:dyDescent="0.2">
      <c r="A479"/>
      <c r="B479"/>
      <c r="D479"/>
    </row>
    <row r="480" spans="1:4" ht="32.1" customHeight="1" x14ac:dyDescent="0.2">
      <c r="A480"/>
      <c r="B480"/>
      <c r="D480"/>
    </row>
    <row r="481" spans="1:4" ht="32.1" customHeight="1" x14ac:dyDescent="0.2">
      <c r="A481"/>
      <c r="B481"/>
      <c r="D481"/>
    </row>
    <row r="482" spans="1:4" ht="32.1" customHeight="1" x14ac:dyDescent="0.2">
      <c r="A482"/>
      <c r="B482"/>
      <c r="D482"/>
    </row>
    <row r="483" spans="1:4" ht="32.1" customHeight="1" x14ac:dyDescent="0.2">
      <c r="A483"/>
      <c r="B483"/>
      <c r="D483"/>
    </row>
    <row r="484" spans="1:4" ht="32.1" customHeight="1" x14ac:dyDescent="0.2">
      <c r="A484"/>
      <c r="B484"/>
      <c r="D484"/>
    </row>
    <row r="485" spans="1:4" ht="32.1" customHeight="1" x14ac:dyDescent="0.2">
      <c r="A485"/>
      <c r="B485"/>
      <c r="D485"/>
    </row>
    <row r="486" spans="1:4" ht="32.1" customHeight="1" x14ac:dyDescent="0.2">
      <c r="A486"/>
      <c r="B486"/>
      <c r="D486"/>
    </row>
    <row r="487" spans="1:4" ht="32.1" customHeight="1" x14ac:dyDescent="0.2">
      <c r="A487"/>
      <c r="B487"/>
      <c r="D487"/>
    </row>
    <row r="488" spans="1:4" ht="32.1" customHeight="1" x14ac:dyDescent="0.2">
      <c r="A488"/>
      <c r="B488"/>
      <c r="D488"/>
    </row>
    <row r="489" spans="1:4" ht="32.1" customHeight="1" x14ac:dyDescent="0.2">
      <c r="A489"/>
      <c r="B489"/>
      <c r="D489"/>
    </row>
    <row r="490" spans="1:4" ht="32.1" customHeight="1" x14ac:dyDescent="0.2">
      <c r="A490"/>
      <c r="B490"/>
      <c r="D490"/>
    </row>
    <row r="491" spans="1:4" ht="12.75" x14ac:dyDescent="0.2">
      <c r="A491"/>
      <c r="B491"/>
      <c r="D491"/>
    </row>
    <row r="492" spans="1:4" ht="12.75" x14ac:dyDescent="0.2">
      <c r="A492"/>
      <c r="B492"/>
      <c r="D492"/>
    </row>
    <row r="493" spans="1:4" ht="12.75" x14ac:dyDescent="0.2">
      <c r="A493"/>
      <c r="B493"/>
      <c r="D493"/>
    </row>
    <row r="494" spans="1:4" ht="12.75" x14ac:dyDescent="0.2">
      <c r="A494"/>
      <c r="B494"/>
      <c r="D494"/>
    </row>
    <row r="495" spans="1:4" ht="12.75" x14ac:dyDescent="0.2">
      <c r="A495"/>
      <c r="B495"/>
      <c r="D495"/>
    </row>
    <row r="496" spans="1:4" ht="12.75" x14ac:dyDescent="0.2">
      <c r="A496"/>
      <c r="B496"/>
      <c r="D496"/>
    </row>
    <row r="497" ht="12.75" x14ac:dyDescent="0.2"/>
    <row r="498" ht="12.75" x14ac:dyDescent="0.2"/>
    <row r="499" ht="12.75" x14ac:dyDescent="0.2"/>
    <row r="500" ht="12.75" x14ac:dyDescent="0.2"/>
    <row r="501" ht="12.75" x14ac:dyDescent="0.2"/>
    <row r="502" ht="12.75" x14ac:dyDescent="0.2"/>
    <row r="503" ht="12.75" x14ac:dyDescent="0.2"/>
    <row r="504" ht="12.75" x14ac:dyDescent="0.2"/>
    <row r="505" ht="12.75" x14ac:dyDescent="0.2"/>
    <row r="506" ht="12.75" x14ac:dyDescent="0.2"/>
    <row r="507" ht="12.75" x14ac:dyDescent="0.2"/>
    <row r="508" ht="12.75" x14ac:dyDescent="0.2"/>
    <row r="509" ht="12.75" x14ac:dyDescent="0.2"/>
    <row r="510" ht="12.75" x14ac:dyDescent="0.2"/>
    <row r="511" ht="12.75" x14ac:dyDescent="0.2"/>
    <row r="512" ht="12.75" x14ac:dyDescent="0.2"/>
    <row r="513" ht="12.75" x14ac:dyDescent="0.2"/>
    <row r="514" ht="12.75" x14ac:dyDescent="0.2"/>
    <row r="515" ht="12.75" x14ac:dyDescent="0.2"/>
    <row r="516" ht="12.75" x14ac:dyDescent="0.2"/>
    <row r="517" ht="12.75" x14ac:dyDescent="0.2"/>
    <row r="518" ht="12.75" x14ac:dyDescent="0.2"/>
    <row r="519" ht="12.75" x14ac:dyDescent="0.2"/>
    <row r="520" ht="12.75" x14ac:dyDescent="0.2"/>
    <row r="521" ht="12.75" x14ac:dyDescent="0.2"/>
    <row r="522" ht="12.75" x14ac:dyDescent="0.2"/>
    <row r="523" ht="12.75" x14ac:dyDescent="0.2"/>
    <row r="524" ht="12.75" x14ac:dyDescent="0.2"/>
    <row r="525" ht="12.75" x14ac:dyDescent="0.2"/>
    <row r="526" ht="12.75" x14ac:dyDescent="0.2"/>
    <row r="527" ht="12.75" x14ac:dyDescent="0.2"/>
    <row r="528" ht="12.75" x14ac:dyDescent="0.2"/>
    <row r="529" ht="12.75" x14ac:dyDescent="0.2"/>
    <row r="530" ht="12.75" x14ac:dyDescent="0.2"/>
    <row r="531" ht="12.75" x14ac:dyDescent="0.2"/>
    <row r="532" ht="12.75" x14ac:dyDescent="0.2"/>
    <row r="533" ht="12.75" x14ac:dyDescent="0.2"/>
    <row r="534" ht="12.75" x14ac:dyDescent="0.2"/>
    <row r="535" ht="12.75" x14ac:dyDescent="0.2"/>
    <row r="536" ht="12.75" x14ac:dyDescent="0.2"/>
    <row r="537" ht="12.75" x14ac:dyDescent="0.2"/>
    <row r="538" ht="12.75" x14ac:dyDescent="0.2"/>
    <row r="539" ht="12.75" x14ac:dyDescent="0.2"/>
    <row r="540" ht="12.75" x14ac:dyDescent="0.2"/>
    <row r="541" ht="12.75" x14ac:dyDescent="0.2"/>
    <row r="542" ht="12.75" x14ac:dyDescent="0.2"/>
    <row r="543" ht="12.75" x14ac:dyDescent="0.2"/>
    <row r="544" ht="12.75" x14ac:dyDescent="0.2"/>
    <row r="545" ht="12.75" x14ac:dyDescent="0.2"/>
    <row r="546" ht="12.75" x14ac:dyDescent="0.2"/>
    <row r="547" ht="12.75" x14ac:dyDescent="0.2"/>
    <row r="548" ht="12.75" x14ac:dyDescent="0.2"/>
    <row r="549" ht="12.75" x14ac:dyDescent="0.2"/>
    <row r="550" ht="12.75" x14ac:dyDescent="0.2"/>
    <row r="551" ht="12.75" x14ac:dyDescent="0.2"/>
    <row r="552" ht="12.75" x14ac:dyDescent="0.2"/>
    <row r="553" ht="12.75" x14ac:dyDescent="0.2"/>
    <row r="554" ht="12.75" x14ac:dyDescent="0.2"/>
    <row r="555" ht="12.75" x14ac:dyDescent="0.2"/>
    <row r="556" ht="12.75" x14ac:dyDescent="0.2"/>
    <row r="557" ht="12.75" x14ac:dyDescent="0.2"/>
    <row r="558" ht="12.75" x14ac:dyDescent="0.2"/>
    <row r="559" ht="12.75" x14ac:dyDescent="0.2"/>
    <row r="560" ht="12.75" x14ac:dyDescent="0.2"/>
    <row r="561" ht="12.75" x14ac:dyDescent="0.2"/>
    <row r="562" ht="12.75" x14ac:dyDescent="0.2"/>
    <row r="563" ht="12.75" x14ac:dyDescent="0.2"/>
    <row r="564" ht="12.75" x14ac:dyDescent="0.2"/>
    <row r="565" ht="12.75" x14ac:dyDescent="0.2"/>
    <row r="566" ht="12.75" x14ac:dyDescent="0.2"/>
    <row r="567" ht="12.75" x14ac:dyDescent="0.2"/>
    <row r="568" ht="12.75" x14ac:dyDescent="0.2"/>
    <row r="569" ht="12.75" x14ac:dyDescent="0.2"/>
    <row r="570" ht="12.75" x14ac:dyDescent="0.2"/>
    <row r="571" ht="12.75" x14ac:dyDescent="0.2"/>
    <row r="572" ht="12.75" x14ac:dyDescent="0.2"/>
    <row r="573" ht="12.75" x14ac:dyDescent="0.2"/>
    <row r="574" ht="12.75" x14ac:dyDescent="0.2"/>
    <row r="575" ht="12.75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607" ht="12.75" customHeight="1" x14ac:dyDescent="0.2"/>
    <row r="613" ht="12.75" customHeight="1" x14ac:dyDescent="0.2"/>
    <row r="629" ht="12.75" customHeight="1" x14ac:dyDescent="0.2"/>
    <row r="645" ht="12.75" customHeight="1" x14ac:dyDescent="0.2"/>
    <row r="661" ht="12.75" customHeight="1" x14ac:dyDescent="0.2"/>
    <row r="677" ht="12.75" customHeight="1" x14ac:dyDescent="0.2"/>
    <row r="693" ht="12.75" customHeight="1" x14ac:dyDescent="0.2"/>
    <row r="694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</sheetData>
  <customSheetViews>
    <customSheetView guid="{75DD7674-E7DE-4BB1-A36D-76AA33452CB3}" scale="60" showAutoFilter="1" hiddenRows="1" hiddenColumns="1">
      <pane xSplit="3" ySplit="9" topLeftCell="E10" activePane="bottomRight" state="frozenSplit"/>
      <selection pane="bottomRight" activeCell="D268" sqref="D268"/>
      <pageMargins left="0" right="0" top="0" bottom="0" header="0" footer="0"/>
      <printOptions horizontalCentered="1"/>
      <pageSetup paperSize="14" scale="75" orientation="landscape" r:id="rId1"/>
      <headerFooter alignWithMargins="0">
        <oddHeader xml:space="preserve">&amp;L
&amp;C&amp;"Arial,Negrita"&amp;12
&amp;R
&amp;"Arial,Negrita"&amp;12
</oddHeader>
        <oddFooter>&amp;L                                       NA: APLICA.     INDICE DE RIESGO DE CALIDAD DEL  AGUA- IRCA- APTA PARA EL CONSUMO HUMANO. 0 - 5 % % SE CONSIDERA NO APTA PARA EL CONSUMO: 5.1 - 100 %&amp;R
&amp;P</oddFooter>
      </headerFooter>
      <autoFilter ref="A9:W264" xr:uid="{00000000-0000-0000-0000-000000000000}">
        <sortState ref="A12:W264">
          <sortCondition ref="A9:A264"/>
        </sortState>
      </autoFilter>
    </customSheetView>
    <customSheetView guid="{AEDE1BDB-8710-4CDA-8488-31F49D423ACE}" scale="55" hiddenRows="1" hiddenColumns="1">
      <pane xSplit="3" ySplit="9" topLeftCell="S250" activePane="bottomRight" state="frozenSplit"/>
      <selection pane="bottomRight" activeCell="S270" sqref="S270"/>
      <pageMargins left="0" right="0" top="0" bottom="0" header="0" footer="0"/>
      <printOptions horizontalCentered="1"/>
      <pageSetup paperSize="14" scale="75" orientation="landscape" r:id="rId2"/>
      <headerFooter alignWithMargins="0">
        <oddHeader xml:space="preserve">&amp;L
&amp;C&amp;"Arial,Negrita"&amp;12
&amp;R
&amp;"Arial,Negrita"&amp;12
</oddHeader>
        <oddFooter>&amp;L                                       NA: APLICA.     INDICE DE RIESGO DE CALIDAD DEL  AGUA- IRCA- APTA PARA EL CONSUMO HUMANO. 0 - 5 % % SE CONSIDERA NO APTA PARA EL CONSUMO: 5.1 - 100 %&amp;R
&amp;P</oddFooter>
      </headerFooter>
    </customSheetView>
    <customSheetView guid="{FCC3B493-4306-43B2-9C73-76324485DD47}" scale="60" hiddenRows="1" hiddenColumns="1">
      <pane xSplit="3" ySplit="9" topLeftCell="D70" activePane="bottomRight" state="frozenSplit"/>
      <selection pane="bottomRight" activeCell="C72" sqref="C72"/>
      <pageMargins left="0" right="0" top="0" bottom="0" header="0" footer="0"/>
      <printOptions horizontalCentered="1"/>
      <pageSetup paperSize="14" scale="75" orientation="landscape" r:id="rId3"/>
      <headerFooter alignWithMargins="0">
        <oddHeader xml:space="preserve">&amp;L
&amp;C&amp;"Arial,Negrita"&amp;12
&amp;R
&amp;"Arial,Negrita"&amp;12
</oddHeader>
        <oddFooter>&amp;L                                       NA: APLICA.     INDICE DE RIESGO DE CALIDAD DEL  AGUA- IRCA- APTA PARA EL CONSUMO HUMANO. 0 - 5 % % SE CONSIDERA NO APTA PARA EL CONSUMO: 5.1 - 100 %&amp;R
&amp;P</oddFooter>
      </headerFooter>
    </customSheetView>
    <customSheetView guid="{45C8AF51-29EC-46A5-AB7F-1F0634E55D82}" scale="60" showAutoFilter="1" hiddenRows="1" hiddenColumns="1">
      <pane xSplit="3" ySplit="9" topLeftCell="D271" activePane="bottomRight" state="frozenSplit"/>
      <selection pane="bottomRight" activeCell="B277" sqref="B277"/>
      <pageMargins left="0" right="0" top="0" bottom="0" header="0" footer="0"/>
      <printOptions horizontalCentered="1"/>
      <pageSetup paperSize="14" scale="75" orientation="landscape" r:id="rId4"/>
      <headerFooter alignWithMargins="0">
        <oddHeader xml:space="preserve">&amp;L
&amp;C&amp;"Arial,Negrita"&amp;12
&amp;R
&amp;"Arial,Negrita"&amp;12
</oddHeader>
        <oddFooter>&amp;L                                       NA: APLICA.     INDICE DE RIESGO DE CALIDAD DEL  AGUA- IRCA- APTA PARA EL CONSUMO HUMANO. 0 - 5 % % SE CONSIDERA NO APTA PARA EL CONSUMO: 5.1 - 100 %&amp;R
&amp;P</oddFooter>
      </headerFooter>
      <autoFilter ref="A1:S264" xr:uid="{00000000-0000-0000-0000-000000000000}">
        <filterColumn colId="1" showButton="0"/>
        <filterColumn colId="2" showButton="0"/>
      </autoFilter>
    </customSheetView>
  </customSheetViews>
  <mergeCells count="22">
    <mergeCell ref="A7:B7"/>
    <mergeCell ref="H5:J6"/>
    <mergeCell ref="K5:M6"/>
    <mergeCell ref="N5:P6"/>
    <mergeCell ref="Q5:R6"/>
    <mergeCell ref="B5:C6"/>
    <mergeCell ref="S5:S6"/>
    <mergeCell ref="B1:D1"/>
    <mergeCell ref="B2:D2"/>
    <mergeCell ref="B3:D3"/>
    <mergeCell ref="E5:G6"/>
    <mergeCell ref="C257:S257"/>
    <mergeCell ref="C258:S258"/>
    <mergeCell ref="C259:S259"/>
    <mergeCell ref="R9:R10"/>
    <mergeCell ref="S9:S10"/>
    <mergeCell ref="Q9:Q10"/>
    <mergeCell ref="A9:A10"/>
    <mergeCell ref="B9:B10"/>
    <mergeCell ref="C9:C10"/>
    <mergeCell ref="D9:D10"/>
    <mergeCell ref="E9:P9"/>
  </mergeCells>
  <conditionalFormatting sqref="E316:Q316 E260:P285 Q260:Q315 E11:Q256">
    <cfRule type="containsBlanks" dxfId="415" priority="1820" stopIfTrue="1">
      <formula>LEN(TRIM(E11))=0</formula>
    </cfRule>
    <cfRule type="cellIs" dxfId="414" priority="1821" stopIfTrue="1" operator="between">
      <formula>80.1</formula>
      <formula>100</formula>
    </cfRule>
    <cfRule type="cellIs" dxfId="413" priority="1822" stopIfTrue="1" operator="between">
      <formula>35.1</formula>
      <formula>80</formula>
    </cfRule>
    <cfRule type="cellIs" dxfId="412" priority="1823" stopIfTrue="1" operator="between">
      <formula>14.1</formula>
      <formula>35</formula>
    </cfRule>
    <cfRule type="cellIs" dxfId="411" priority="1824" stopIfTrue="1" operator="between">
      <formula>5.1</formula>
      <formula>14</formula>
    </cfRule>
    <cfRule type="cellIs" dxfId="410" priority="1825" stopIfTrue="1" operator="between">
      <formula>0</formula>
      <formula>5</formula>
    </cfRule>
    <cfRule type="containsBlanks" dxfId="409" priority="1826" stopIfTrue="1">
      <formula>LEN(TRIM(E11))=0</formula>
    </cfRule>
  </conditionalFormatting>
  <conditionalFormatting sqref="N300 I11:J255">
    <cfRule type="containsBlanks" dxfId="408" priority="1407" stopIfTrue="1">
      <formula>LEN(TRIM(I11))=0</formula>
    </cfRule>
    <cfRule type="cellIs" dxfId="407" priority="1408" stopIfTrue="1" operator="between">
      <formula>79.1</formula>
      <formula>100</formula>
    </cfRule>
    <cfRule type="cellIs" dxfId="406" priority="1409" stopIfTrue="1" operator="between">
      <formula>34.1</formula>
      <formula>79</formula>
    </cfRule>
    <cfRule type="cellIs" dxfId="405" priority="1410" stopIfTrue="1" operator="between">
      <formula>13.1</formula>
      <formula>34</formula>
    </cfRule>
    <cfRule type="cellIs" dxfId="404" priority="1411" stopIfTrue="1" operator="between">
      <formula>5.1</formula>
      <formula>13</formula>
    </cfRule>
    <cfRule type="cellIs" dxfId="403" priority="1412" stopIfTrue="1" operator="between">
      <formula>0</formula>
      <formula>5</formula>
    </cfRule>
    <cfRule type="containsBlanks" dxfId="402" priority="1413" stopIfTrue="1">
      <formula>LEN(TRIM(I11))=0</formula>
    </cfRule>
  </conditionalFormatting>
  <conditionalFormatting sqref="E313 E286:P286 M287:P287 E287:K287 E295:H295 E298:H298 E304:H305 E306:I306 E307:G308 I307:J308 E299:F300 O300:P300 G300:M300 K306:P308 E309:P312 H299:P299 J295:P295 G313:P313 J304:P305 J298:P298 E296:P297 E288:P294 E314:P315 E301:P303">
    <cfRule type="containsBlanks" dxfId="401" priority="1449" stopIfTrue="1">
      <formula>LEN(TRIM(E286))=0</formula>
    </cfRule>
    <cfRule type="cellIs" dxfId="400" priority="1450" stopIfTrue="1" operator="between">
      <formula>79.1</formula>
      <formula>100</formula>
    </cfRule>
    <cfRule type="cellIs" dxfId="399" priority="1451" stopIfTrue="1" operator="between">
      <formula>34.1</formula>
      <formula>79</formula>
    </cfRule>
    <cfRule type="cellIs" dxfId="398" priority="1452" stopIfTrue="1" operator="between">
      <formula>13.1</formula>
      <formula>34</formula>
    </cfRule>
    <cfRule type="cellIs" dxfId="397" priority="1453" stopIfTrue="1" operator="between">
      <formula>5.1</formula>
      <formula>13</formula>
    </cfRule>
    <cfRule type="cellIs" dxfId="396" priority="1454" stopIfTrue="1" operator="between">
      <formula>0</formula>
      <formula>5</formula>
    </cfRule>
    <cfRule type="containsBlanks" dxfId="395" priority="1455" stopIfTrue="1">
      <formula>LEN(TRIM(E286))=0</formula>
    </cfRule>
  </conditionalFormatting>
  <conditionalFormatting sqref="J306">
    <cfRule type="containsBlanks" dxfId="394" priority="1442" stopIfTrue="1">
      <formula>LEN(TRIM(J306))=0</formula>
    </cfRule>
    <cfRule type="cellIs" dxfId="393" priority="1443" stopIfTrue="1" operator="between">
      <formula>79.1</formula>
      <formula>100</formula>
    </cfRule>
    <cfRule type="cellIs" dxfId="392" priority="1444" stopIfTrue="1" operator="between">
      <formula>34.1</formula>
      <formula>79</formula>
    </cfRule>
    <cfRule type="cellIs" dxfId="391" priority="1445" stopIfTrue="1" operator="between">
      <formula>13.1</formula>
      <formula>34</formula>
    </cfRule>
    <cfRule type="cellIs" dxfId="390" priority="1446" stopIfTrue="1" operator="between">
      <formula>5.1</formula>
      <formula>13</formula>
    </cfRule>
    <cfRule type="cellIs" dxfId="389" priority="1447" stopIfTrue="1" operator="between">
      <formula>0</formula>
      <formula>5</formula>
    </cfRule>
    <cfRule type="containsBlanks" dxfId="388" priority="1448" stopIfTrue="1">
      <formula>LEN(TRIM(J306))=0</formula>
    </cfRule>
  </conditionalFormatting>
  <conditionalFormatting sqref="I304">
    <cfRule type="containsBlanks" dxfId="387" priority="1435" stopIfTrue="1">
      <formula>LEN(TRIM(I304))=0</formula>
    </cfRule>
    <cfRule type="cellIs" dxfId="386" priority="1436" stopIfTrue="1" operator="between">
      <formula>79.1</formula>
      <formula>100</formula>
    </cfRule>
    <cfRule type="cellIs" dxfId="385" priority="1437" stopIfTrue="1" operator="between">
      <formula>34.1</formula>
      <formula>79</formula>
    </cfRule>
    <cfRule type="cellIs" dxfId="384" priority="1438" stopIfTrue="1" operator="between">
      <formula>13.1</formula>
      <formula>34</formula>
    </cfRule>
    <cfRule type="cellIs" dxfId="383" priority="1439" stopIfTrue="1" operator="between">
      <formula>5.1</formula>
      <formula>13</formula>
    </cfRule>
    <cfRule type="cellIs" dxfId="382" priority="1440" stopIfTrue="1" operator="between">
      <formula>0</formula>
      <formula>5</formula>
    </cfRule>
    <cfRule type="containsBlanks" dxfId="381" priority="1441" stopIfTrue="1">
      <formula>LEN(TRIM(I304))=0</formula>
    </cfRule>
  </conditionalFormatting>
  <conditionalFormatting sqref="H307">
    <cfRule type="containsBlanks" dxfId="380" priority="1428" stopIfTrue="1">
      <formula>LEN(TRIM(H307))=0</formula>
    </cfRule>
    <cfRule type="cellIs" dxfId="379" priority="1429" stopIfTrue="1" operator="between">
      <formula>79.1</formula>
      <formula>100</formula>
    </cfRule>
    <cfRule type="cellIs" dxfId="378" priority="1430" stopIfTrue="1" operator="between">
      <formula>34.1</formula>
      <formula>79</formula>
    </cfRule>
    <cfRule type="cellIs" dxfId="377" priority="1431" stopIfTrue="1" operator="between">
      <formula>13.1</formula>
      <formula>34</formula>
    </cfRule>
    <cfRule type="cellIs" dxfId="376" priority="1432" stopIfTrue="1" operator="between">
      <formula>5.1</formula>
      <formula>13</formula>
    </cfRule>
    <cfRule type="cellIs" dxfId="375" priority="1433" stopIfTrue="1" operator="between">
      <formula>0</formula>
      <formula>5</formula>
    </cfRule>
    <cfRule type="containsBlanks" dxfId="374" priority="1434" stopIfTrue="1">
      <formula>LEN(TRIM(H307))=0</formula>
    </cfRule>
  </conditionalFormatting>
  <conditionalFormatting sqref="I295">
    <cfRule type="containsBlanks" dxfId="373" priority="1421" stopIfTrue="1">
      <formula>LEN(TRIM(I295))=0</formula>
    </cfRule>
    <cfRule type="cellIs" dxfId="372" priority="1422" stopIfTrue="1" operator="between">
      <formula>79.1</formula>
      <formula>100</formula>
    </cfRule>
    <cfRule type="cellIs" dxfId="371" priority="1423" stopIfTrue="1" operator="between">
      <formula>34.1</formula>
      <formula>79</formula>
    </cfRule>
    <cfRule type="cellIs" dxfId="370" priority="1424" stopIfTrue="1" operator="between">
      <formula>13.1</formula>
      <formula>34</formula>
    </cfRule>
    <cfRule type="cellIs" dxfId="369" priority="1425" stopIfTrue="1" operator="between">
      <formula>5.1</formula>
      <formula>13</formula>
    </cfRule>
    <cfRule type="cellIs" dxfId="368" priority="1426" stopIfTrue="1" operator="between">
      <formula>0</formula>
      <formula>5</formula>
    </cfRule>
    <cfRule type="containsBlanks" dxfId="367" priority="1427" stopIfTrue="1">
      <formula>LEN(TRIM(I295))=0</formula>
    </cfRule>
  </conditionalFormatting>
  <conditionalFormatting sqref="L287">
    <cfRule type="containsBlanks" dxfId="366" priority="1414" stopIfTrue="1">
      <formula>LEN(TRIM(L287))=0</formula>
    </cfRule>
    <cfRule type="cellIs" dxfId="365" priority="1415" stopIfTrue="1" operator="between">
      <formula>79.1</formula>
      <formula>100</formula>
    </cfRule>
    <cfRule type="cellIs" dxfId="364" priority="1416" stopIfTrue="1" operator="between">
      <formula>34.1</formula>
      <formula>79</formula>
    </cfRule>
    <cfRule type="cellIs" dxfId="363" priority="1417" stopIfTrue="1" operator="between">
      <formula>13.1</formula>
      <formula>34</formula>
    </cfRule>
    <cfRule type="cellIs" dxfId="362" priority="1418" stopIfTrue="1" operator="between">
      <formula>5.1</formula>
      <formula>13</formula>
    </cfRule>
    <cfRule type="cellIs" dxfId="361" priority="1419" stopIfTrue="1" operator="between">
      <formula>0</formula>
      <formula>5</formula>
    </cfRule>
    <cfRule type="containsBlanks" dxfId="360" priority="1420" stopIfTrue="1">
      <formula>LEN(TRIM(L287))=0</formula>
    </cfRule>
  </conditionalFormatting>
  <conditionalFormatting sqref="R260:R316 R11:R256">
    <cfRule type="cellIs" dxfId="359" priority="748" stopIfTrue="1" operator="equal">
      <formula>"NO"</formula>
    </cfRule>
  </conditionalFormatting>
  <conditionalFormatting sqref="S260:S316 S11:S256">
    <cfRule type="cellIs" dxfId="358" priority="747" stopIfTrue="1" operator="equal">
      <formula>"INVIABLE SANITARIAMENTE"</formula>
    </cfRule>
  </conditionalFormatting>
  <conditionalFormatting sqref="S256 S260:S316">
    <cfRule type="containsText" dxfId="357" priority="742" stopIfTrue="1" operator="containsText" text="INVIABLE SANITARIAMENTE">
      <formula>NOT(ISERROR(SEARCH("INVIABLE SANITARIAMENTE",S256)))</formula>
    </cfRule>
    <cfRule type="containsText" dxfId="356" priority="743" stopIfTrue="1" operator="containsText" text="ALTO">
      <formula>NOT(ISERROR(SEARCH("ALTO",S256)))</formula>
    </cfRule>
    <cfRule type="containsText" dxfId="355" priority="744" stopIfTrue="1" operator="containsText" text="MEDIO">
      <formula>NOT(ISERROR(SEARCH("MEDIO",S256)))</formula>
    </cfRule>
    <cfRule type="containsText" dxfId="354" priority="745" stopIfTrue="1" operator="containsText" text="BAJO">
      <formula>NOT(ISERROR(SEARCH("BAJO",S256)))</formula>
    </cfRule>
    <cfRule type="containsText" dxfId="353" priority="746" stopIfTrue="1" operator="containsText" text="SIN RIESGO">
      <formula>NOT(ISERROR(SEARCH("SIN RIESGO",S256)))</formula>
    </cfRule>
  </conditionalFormatting>
  <conditionalFormatting sqref="S260:S316 S11:S256">
    <cfRule type="containsText" dxfId="352" priority="741" stopIfTrue="1" operator="containsText" text="SIN RIESGO">
      <formula>NOT(ISERROR(SEARCH("SIN RIESGO",S11)))</formula>
    </cfRule>
  </conditionalFormatting>
  <conditionalFormatting sqref="S11:S255">
    <cfRule type="containsText" dxfId="351" priority="29" stopIfTrue="1" operator="containsText" text="INVIABLE SANITARIAMENTE">
      <formula>NOT(ISERROR(SEARCH("INVIABLE SANITARIAMENTE",S11)))</formula>
    </cfRule>
    <cfRule type="containsText" dxfId="350" priority="30" stopIfTrue="1" operator="containsText" text="ALTO">
      <formula>NOT(ISERROR(SEARCH("ALTO",S11)))</formula>
    </cfRule>
    <cfRule type="containsText" dxfId="349" priority="31" stopIfTrue="1" operator="containsText" text="MEDIO">
      <formula>NOT(ISERROR(SEARCH("MEDIO",S11)))</formula>
    </cfRule>
    <cfRule type="containsText" dxfId="348" priority="32" stopIfTrue="1" operator="containsText" text="BAJO">
      <formula>NOT(ISERROR(SEARCH("BAJO",S11)))</formula>
    </cfRule>
    <cfRule type="containsText" dxfId="347" priority="33" stopIfTrue="1" operator="containsText" text="SIN RIESGO">
      <formula>NOT(ISERROR(SEARCH("SIN RIESGO",S11)))</formula>
    </cfRule>
  </conditionalFormatting>
  <printOptions horizontalCentered="1"/>
  <pageMargins left="0.28999999999999998" right="0.2" top="0.6692913385826772" bottom="0.9055118110236221" header="0.43" footer="0.59055118110236227"/>
  <pageSetup paperSize="14" scale="75" orientation="landscape" r:id="rId5"/>
  <headerFooter alignWithMargins="0">
    <oddHeader xml:space="preserve">&amp;L
&amp;C&amp;"Arial,Negrita"&amp;12
&amp;R
&amp;"Arial,Negrita"&amp;12
</oddHeader>
    <oddFooter>&amp;L                                       NA: APLICA.     INDICE DE RIESGO DE CALIDAD DEL  AGUA- IRCA- APTA PARA EL CONSUMO HUMANO. 0 - 5 % % SE CONSIDERA NO APTA PARA EL CONSUMO: 5.1 - 100 %&amp;R
&amp;P</oddFooter>
  </headerFooter>
  <drawing r:id="rId6"/>
  <legacyDrawing r:id="rId7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3">
    <tabColor theme="0"/>
  </sheetPr>
  <dimension ref="A1:W797"/>
  <sheetViews>
    <sheetView showGridLines="0" zoomScale="70" zoomScaleNormal="70" workbookViewId="0">
      <selection activeCell="A11" sqref="A11"/>
    </sheetView>
  </sheetViews>
  <sheetFormatPr baseColWidth="10" defaultColWidth="0" defaultRowHeight="12.75" zeroHeight="1" x14ac:dyDescent="0.2"/>
  <cols>
    <col min="1" max="1" width="34.5703125" style="16" customWidth="1"/>
    <col min="2" max="2" width="45.140625" style="59" customWidth="1"/>
    <col min="3" max="3" width="72.42578125" style="59" customWidth="1"/>
    <col min="4" max="4" width="28.28515625" style="59" customWidth="1"/>
    <col min="5" max="16" width="10.7109375" style="58" customWidth="1"/>
    <col min="17" max="17" width="14.28515625" style="58" customWidth="1"/>
    <col min="18" max="18" width="13" style="58" customWidth="1"/>
    <col min="19" max="19" width="33.5703125" style="58" customWidth="1"/>
    <col min="20" max="20" width="9.85546875" style="58" hidden="1" customWidth="1"/>
    <col min="21" max="16384" width="11.42578125" style="58" hidden="1"/>
  </cols>
  <sheetData>
    <row r="1" spans="1:23" s="4" customFormat="1" ht="18" customHeight="1" x14ac:dyDescent="0.2">
      <c r="A1" s="45"/>
      <c r="B1" s="324" t="s">
        <v>0</v>
      </c>
      <c r="C1" s="324"/>
      <c r="D1" s="324"/>
      <c r="E1" s="273"/>
      <c r="F1" s="273"/>
      <c r="G1" s="273"/>
      <c r="H1" s="273"/>
      <c r="I1" s="273"/>
      <c r="J1" s="273"/>
      <c r="K1" s="273"/>
      <c r="L1" s="273"/>
      <c r="M1" s="273"/>
      <c r="N1" s="273"/>
      <c r="O1" s="273"/>
      <c r="P1" s="273"/>
      <c r="Q1" s="273"/>
      <c r="R1" s="129"/>
      <c r="S1" s="18" t="s">
        <v>1</v>
      </c>
      <c r="T1" s="3"/>
      <c r="V1" s="5"/>
      <c r="W1" s="5"/>
    </row>
    <row r="2" spans="1:23" s="6" customFormat="1" ht="18" customHeight="1" x14ac:dyDescent="0.2">
      <c r="A2" s="45"/>
      <c r="B2" s="324" t="s">
        <v>2</v>
      </c>
      <c r="C2" s="324"/>
      <c r="D2" s="324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7"/>
      <c r="S2" s="19" t="s">
        <v>3</v>
      </c>
      <c r="T2" s="3"/>
      <c r="V2" s="5"/>
      <c r="W2" s="5"/>
    </row>
    <row r="3" spans="1:23" s="4" customFormat="1" ht="18" customHeight="1" x14ac:dyDescent="0.2">
      <c r="A3" s="45"/>
      <c r="B3" s="339" t="s">
        <v>4</v>
      </c>
      <c r="C3" s="339"/>
      <c r="D3" s="339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38"/>
      <c r="S3" s="19" t="s">
        <v>5</v>
      </c>
      <c r="T3" s="3"/>
      <c r="V3" s="5"/>
      <c r="W3" s="5"/>
    </row>
    <row r="4" spans="1:23" s="4" customFormat="1" ht="18" customHeight="1" x14ac:dyDescent="0.25">
      <c r="A4" s="45"/>
      <c r="B4" s="24" t="s">
        <v>6</v>
      </c>
      <c r="C4" s="28"/>
      <c r="D4" s="28"/>
      <c r="E4"/>
      <c r="F4"/>
      <c r="G4"/>
      <c r="H4"/>
      <c r="I4"/>
      <c r="J4"/>
      <c r="K4"/>
      <c r="L4"/>
      <c r="M4"/>
      <c r="N4"/>
      <c r="O4"/>
      <c r="P4"/>
      <c r="Q4"/>
      <c r="R4" s="17"/>
      <c r="S4" s="19" t="s">
        <v>7</v>
      </c>
      <c r="T4" s="3"/>
      <c r="V4" s="5"/>
      <c r="W4" s="5"/>
    </row>
    <row r="5" spans="1:23" s="14" customFormat="1" ht="18" customHeight="1" x14ac:dyDescent="0.2">
      <c r="A5" s="46"/>
      <c r="B5" s="346" t="s">
        <v>4325</v>
      </c>
      <c r="C5" s="346"/>
      <c r="D5" s="28"/>
      <c r="E5" s="338" t="s">
        <v>413</v>
      </c>
      <c r="F5" s="338"/>
      <c r="G5" s="338"/>
      <c r="H5" s="352" t="s">
        <v>9</v>
      </c>
      <c r="I5" s="352"/>
      <c r="J5" s="352"/>
      <c r="K5" s="345" t="s">
        <v>10</v>
      </c>
      <c r="L5" s="345"/>
      <c r="M5" s="345"/>
      <c r="N5" s="337" t="s">
        <v>11</v>
      </c>
      <c r="O5" s="337"/>
      <c r="P5" s="337"/>
      <c r="Q5" s="331" t="s">
        <v>12</v>
      </c>
      <c r="R5" s="331"/>
      <c r="S5" s="332" t="s">
        <v>13</v>
      </c>
    </row>
    <row r="6" spans="1:23" s="14" customFormat="1" ht="16.5" customHeight="1" x14ac:dyDescent="0.2">
      <c r="A6" s="46"/>
      <c r="B6" s="346"/>
      <c r="C6" s="346"/>
      <c r="D6" s="84" t="s">
        <v>14</v>
      </c>
      <c r="E6" s="338"/>
      <c r="F6" s="338"/>
      <c r="G6" s="338"/>
      <c r="H6" s="352"/>
      <c r="I6" s="352"/>
      <c r="J6" s="352"/>
      <c r="K6" s="345"/>
      <c r="L6" s="345"/>
      <c r="M6" s="345"/>
      <c r="N6" s="337"/>
      <c r="O6" s="337"/>
      <c r="P6" s="337"/>
      <c r="Q6" s="331"/>
      <c r="R6" s="331"/>
      <c r="S6" s="332"/>
    </row>
    <row r="7" spans="1:23" s="14" customFormat="1" ht="12" customHeight="1" x14ac:dyDescent="0.2">
      <c r="A7" s="326"/>
      <c r="B7" s="326"/>
      <c r="C7" s="21"/>
      <c r="D7" s="39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0"/>
    </row>
    <row r="8" spans="1:23" s="56" customFormat="1" ht="27" customHeight="1" x14ac:dyDescent="0.2">
      <c r="A8" s="87" t="s">
        <v>1154</v>
      </c>
      <c r="B8" s="43"/>
      <c r="C8" s="148"/>
      <c r="D8" s="148"/>
      <c r="E8" s="148"/>
      <c r="F8" s="148"/>
      <c r="G8" s="148"/>
      <c r="H8" s="148"/>
      <c r="I8" s="148"/>
      <c r="J8" s="148"/>
      <c r="K8" s="148"/>
      <c r="L8" s="148"/>
      <c r="M8" s="148"/>
      <c r="N8" s="148"/>
      <c r="O8" s="148"/>
      <c r="P8" s="148"/>
      <c r="Q8" s="148"/>
      <c r="R8" s="148"/>
      <c r="S8" s="149"/>
    </row>
    <row r="9" spans="1:23" s="57" customFormat="1" ht="18" customHeight="1" x14ac:dyDescent="0.2">
      <c r="A9" s="327" t="s">
        <v>16</v>
      </c>
      <c r="B9" s="325" t="s">
        <v>17</v>
      </c>
      <c r="C9" s="325" t="s">
        <v>18</v>
      </c>
      <c r="D9" s="350" t="s">
        <v>19</v>
      </c>
      <c r="E9" s="334" t="s">
        <v>20</v>
      </c>
      <c r="F9" s="334"/>
      <c r="G9" s="334"/>
      <c r="H9" s="334"/>
      <c r="I9" s="334"/>
      <c r="J9" s="334"/>
      <c r="K9" s="334"/>
      <c r="L9" s="334"/>
      <c r="M9" s="334"/>
      <c r="N9" s="334"/>
      <c r="O9" s="334"/>
      <c r="P9" s="334"/>
      <c r="Q9" s="348" t="s">
        <v>21</v>
      </c>
      <c r="R9" s="348" t="s">
        <v>22</v>
      </c>
      <c r="S9" s="325" t="s">
        <v>23</v>
      </c>
      <c r="T9" s="8"/>
    </row>
    <row r="10" spans="1:23" s="57" customFormat="1" ht="24" customHeight="1" x14ac:dyDescent="0.2">
      <c r="A10" s="387"/>
      <c r="B10" s="350"/>
      <c r="C10" s="350"/>
      <c r="D10" s="351"/>
      <c r="E10" s="150" t="s">
        <v>24</v>
      </c>
      <c r="F10" s="150" t="s">
        <v>25</v>
      </c>
      <c r="G10" s="150" t="s">
        <v>26</v>
      </c>
      <c r="H10" s="150" t="s">
        <v>27</v>
      </c>
      <c r="I10" s="150" t="s">
        <v>28</v>
      </c>
      <c r="J10" s="150" t="s">
        <v>29</v>
      </c>
      <c r="K10" s="150" t="s">
        <v>30</v>
      </c>
      <c r="L10" s="150" t="s">
        <v>31</v>
      </c>
      <c r="M10" s="150" t="s">
        <v>32</v>
      </c>
      <c r="N10" s="150" t="s">
        <v>33</v>
      </c>
      <c r="O10" s="150" t="s">
        <v>34</v>
      </c>
      <c r="P10" s="150" t="s">
        <v>35</v>
      </c>
      <c r="Q10" s="388"/>
      <c r="R10" s="390"/>
      <c r="S10" s="389"/>
      <c r="T10" s="8"/>
    </row>
    <row r="11" spans="1:23" s="48" customFormat="1" ht="32.1" customHeight="1" x14ac:dyDescent="0.2">
      <c r="A11" s="141" t="s">
        <v>1155</v>
      </c>
      <c r="B11" s="137" t="s">
        <v>1156</v>
      </c>
      <c r="C11" s="139" t="s">
        <v>1157</v>
      </c>
      <c r="D11" s="133">
        <v>69</v>
      </c>
      <c r="E11" s="138" t="s">
        <v>521</v>
      </c>
      <c r="F11" s="138" t="s">
        <v>521</v>
      </c>
      <c r="G11" s="138" t="s">
        <v>521</v>
      </c>
      <c r="H11" s="138" t="s">
        <v>521</v>
      </c>
      <c r="I11" s="140">
        <v>100</v>
      </c>
      <c r="J11" s="140" t="s">
        <v>521</v>
      </c>
      <c r="K11" s="138" t="s">
        <v>521</v>
      </c>
      <c r="L11" s="138" t="s">
        <v>521</v>
      </c>
      <c r="M11" s="138" t="s">
        <v>521</v>
      </c>
      <c r="N11" s="138" t="s">
        <v>521</v>
      </c>
      <c r="O11" s="138" t="s">
        <v>521</v>
      </c>
      <c r="P11" s="138" t="s">
        <v>521</v>
      </c>
      <c r="Q11" s="134">
        <f>AVERAGE(E11:P11)</f>
        <v>100</v>
      </c>
      <c r="R11" s="135" t="str">
        <f>IF(Q11&lt;5,"SI","NO")</f>
        <v>NO</v>
      </c>
      <c r="S11" s="136" t="str">
        <f>IF(Q11&lt;=5,"Sin Riesgo",IF(Q11 &lt;=14,"Bajo",IF(Q11&lt;=35,"Medio",IF(Q11&lt;=80,"Alto","Inviable Sanitariamente"))))</f>
        <v>Inviable Sanitariamente</v>
      </c>
      <c r="T11" s="45"/>
    </row>
    <row r="12" spans="1:23" s="48" customFormat="1" ht="32.1" customHeight="1" x14ac:dyDescent="0.2">
      <c r="A12" s="141" t="s">
        <v>1155</v>
      </c>
      <c r="B12" s="137" t="s">
        <v>1158</v>
      </c>
      <c r="C12" s="139" t="s">
        <v>1159</v>
      </c>
      <c r="D12" s="133">
        <v>88</v>
      </c>
      <c r="E12" s="138" t="s">
        <v>521</v>
      </c>
      <c r="F12" s="138" t="s">
        <v>521</v>
      </c>
      <c r="G12" s="138" t="s">
        <v>521</v>
      </c>
      <c r="H12" s="138" t="s">
        <v>521</v>
      </c>
      <c r="I12" s="140">
        <v>96.4</v>
      </c>
      <c r="J12" s="140" t="s">
        <v>521</v>
      </c>
      <c r="K12" s="138" t="s">
        <v>521</v>
      </c>
      <c r="L12" s="138" t="s">
        <v>521</v>
      </c>
      <c r="M12" s="138" t="s">
        <v>521</v>
      </c>
      <c r="N12" s="138" t="s">
        <v>521</v>
      </c>
      <c r="O12" s="138" t="s">
        <v>521</v>
      </c>
      <c r="P12" s="138" t="s">
        <v>521</v>
      </c>
      <c r="Q12" s="134">
        <f>AVERAGE(E12:P12)</f>
        <v>96.4</v>
      </c>
      <c r="R12" s="135" t="str">
        <f>IF(Q12&lt;5,"SI","NO")</f>
        <v>NO</v>
      </c>
      <c r="S12" s="136" t="str">
        <f t="shared" ref="S12:S39" si="0">IF(Q12&lt;=5,"Sin Riesgo",IF(Q12 &lt;=14,"Bajo",IF(Q12&lt;=35,"Medio",IF(Q12&lt;=80,"Alto","Inviable Sanitariamente"))))</f>
        <v>Inviable Sanitariamente</v>
      </c>
      <c r="T12" s="45"/>
    </row>
    <row r="13" spans="1:23" s="48" customFormat="1" ht="32.1" customHeight="1" x14ac:dyDescent="0.2">
      <c r="A13" s="141" t="s">
        <v>1155</v>
      </c>
      <c r="B13" s="137" t="s">
        <v>1160</v>
      </c>
      <c r="C13" s="139" t="s">
        <v>1161</v>
      </c>
      <c r="D13" s="133">
        <v>24</v>
      </c>
      <c r="E13" s="138"/>
      <c r="F13" s="138"/>
      <c r="G13" s="138"/>
      <c r="H13" s="138"/>
      <c r="I13" s="140">
        <v>100</v>
      </c>
      <c r="J13" s="140"/>
      <c r="K13" s="138"/>
      <c r="L13" s="138"/>
      <c r="M13" s="138"/>
      <c r="N13" s="138"/>
      <c r="O13" s="138"/>
      <c r="P13" s="138"/>
      <c r="Q13" s="134">
        <f>AVERAGE(E13:P13)</f>
        <v>100</v>
      </c>
      <c r="R13" s="135" t="str">
        <f t="shared" ref="R13:R39" si="1">IF(Q13&lt;5,"SI","NO")</f>
        <v>NO</v>
      </c>
      <c r="S13" s="136" t="str">
        <f t="shared" si="0"/>
        <v>Inviable Sanitariamente</v>
      </c>
      <c r="T13" s="45"/>
    </row>
    <row r="14" spans="1:23" s="48" customFormat="1" ht="32.1" customHeight="1" x14ac:dyDescent="0.2">
      <c r="A14" s="141" t="s">
        <v>1155</v>
      </c>
      <c r="B14" s="137" t="s">
        <v>1162</v>
      </c>
      <c r="C14" s="139" t="s">
        <v>1163</v>
      </c>
      <c r="D14" s="133">
        <v>56</v>
      </c>
      <c r="E14" s="138"/>
      <c r="F14" s="138"/>
      <c r="G14" s="138"/>
      <c r="H14" s="138"/>
      <c r="I14" s="140">
        <v>100</v>
      </c>
      <c r="J14" s="140"/>
      <c r="K14" s="138"/>
      <c r="L14" s="138"/>
      <c r="M14" s="138"/>
      <c r="N14" s="138"/>
      <c r="O14" s="138"/>
      <c r="P14" s="138"/>
      <c r="Q14" s="134">
        <f>AVERAGE(E14:P14)</f>
        <v>100</v>
      </c>
      <c r="R14" s="135" t="str">
        <f t="shared" si="1"/>
        <v>NO</v>
      </c>
      <c r="S14" s="136" t="str">
        <f t="shared" si="0"/>
        <v>Inviable Sanitariamente</v>
      </c>
      <c r="T14" s="45"/>
    </row>
    <row r="15" spans="1:23" s="48" customFormat="1" ht="32.1" customHeight="1" x14ac:dyDescent="0.2">
      <c r="A15" s="141" t="s">
        <v>1155</v>
      </c>
      <c r="B15" s="137" t="s">
        <v>1164</v>
      </c>
      <c r="C15" s="139" t="s">
        <v>1165</v>
      </c>
      <c r="D15" s="133">
        <v>35</v>
      </c>
      <c r="E15" s="138"/>
      <c r="F15" s="138"/>
      <c r="G15" s="138"/>
      <c r="H15" s="138"/>
      <c r="I15" s="140">
        <v>100</v>
      </c>
      <c r="J15" s="140"/>
      <c r="K15" s="138"/>
      <c r="L15" s="138"/>
      <c r="M15" s="138"/>
      <c r="N15" s="138"/>
      <c r="O15" s="138"/>
      <c r="P15" s="138"/>
      <c r="Q15" s="134">
        <f t="shared" ref="Q15:Q39" si="2">AVERAGE(E15:P15)</f>
        <v>100</v>
      </c>
      <c r="R15" s="135" t="str">
        <f t="shared" si="1"/>
        <v>NO</v>
      </c>
      <c r="S15" s="136" t="str">
        <f t="shared" si="0"/>
        <v>Inviable Sanitariamente</v>
      </c>
      <c r="T15" s="45"/>
    </row>
    <row r="16" spans="1:23" s="48" customFormat="1" ht="32.1" customHeight="1" x14ac:dyDescent="0.2">
      <c r="A16" s="141" t="s">
        <v>1155</v>
      </c>
      <c r="B16" s="137" t="s">
        <v>1166</v>
      </c>
      <c r="C16" s="139" t="s">
        <v>1167</v>
      </c>
      <c r="D16" s="133">
        <v>20</v>
      </c>
      <c r="E16" s="138"/>
      <c r="F16" s="138"/>
      <c r="G16" s="138"/>
      <c r="H16" s="138"/>
      <c r="I16" s="140">
        <v>100</v>
      </c>
      <c r="J16" s="140"/>
      <c r="K16" s="138"/>
      <c r="L16" s="138"/>
      <c r="M16" s="138"/>
      <c r="N16" s="138"/>
      <c r="O16" s="138"/>
      <c r="P16" s="138"/>
      <c r="Q16" s="134">
        <f t="shared" si="2"/>
        <v>100</v>
      </c>
      <c r="R16" s="135" t="str">
        <f t="shared" si="1"/>
        <v>NO</v>
      </c>
      <c r="S16" s="136" t="str">
        <f t="shared" si="0"/>
        <v>Inviable Sanitariamente</v>
      </c>
      <c r="T16" s="45"/>
    </row>
    <row r="17" spans="1:20" s="48" customFormat="1" ht="32.1" customHeight="1" x14ac:dyDescent="0.2">
      <c r="A17" s="141" t="s">
        <v>1168</v>
      </c>
      <c r="B17" s="137" t="s">
        <v>1169</v>
      </c>
      <c r="C17" s="139" t="s">
        <v>1170</v>
      </c>
      <c r="D17" s="133">
        <v>46</v>
      </c>
      <c r="E17" s="138">
        <v>97.3</v>
      </c>
      <c r="F17" s="138"/>
      <c r="G17" s="138"/>
      <c r="H17" s="138">
        <v>53.1</v>
      </c>
      <c r="I17" s="140"/>
      <c r="J17" s="140"/>
      <c r="K17" s="138"/>
      <c r="L17" s="138"/>
      <c r="M17" s="138">
        <v>97.3</v>
      </c>
      <c r="N17" s="138"/>
      <c r="O17" s="138"/>
      <c r="P17" s="138"/>
      <c r="Q17" s="134">
        <f t="shared" si="2"/>
        <v>82.566666666666663</v>
      </c>
      <c r="R17" s="135" t="str">
        <f t="shared" si="1"/>
        <v>NO</v>
      </c>
      <c r="S17" s="136" t="str">
        <f t="shared" si="0"/>
        <v>Inviable Sanitariamente</v>
      </c>
      <c r="T17" s="45"/>
    </row>
    <row r="18" spans="1:20" s="48" customFormat="1" ht="32.1" customHeight="1" x14ac:dyDescent="0.2">
      <c r="A18" s="141" t="s">
        <v>1168</v>
      </c>
      <c r="B18" s="137" t="s">
        <v>79</v>
      </c>
      <c r="C18" s="139" t="s">
        <v>1171</v>
      </c>
      <c r="D18" s="133">
        <v>125</v>
      </c>
      <c r="E18" s="138"/>
      <c r="F18" s="138"/>
      <c r="G18" s="138"/>
      <c r="H18" s="138">
        <v>96.4</v>
      </c>
      <c r="I18" s="140"/>
      <c r="J18" s="140"/>
      <c r="K18" s="138"/>
      <c r="L18" s="138"/>
      <c r="M18" s="138">
        <v>97.3</v>
      </c>
      <c r="N18" s="138"/>
      <c r="O18" s="138"/>
      <c r="P18" s="138"/>
      <c r="Q18" s="134">
        <f t="shared" si="2"/>
        <v>96.85</v>
      </c>
      <c r="R18" s="135" t="str">
        <f t="shared" si="1"/>
        <v>NO</v>
      </c>
      <c r="S18" s="136" t="str">
        <f t="shared" si="0"/>
        <v>Inviable Sanitariamente</v>
      </c>
      <c r="T18" s="45"/>
    </row>
    <row r="19" spans="1:20" s="48" customFormat="1" ht="32.1" customHeight="1" x14ac:dyDescent="0.2">
      <c r="A19" s="141" t="s">
        <v>1168</v>
      </c>
      <c r="B19" s="137" t="s">
        <v>947</v>
      </c>
      <c r="C19" s="139" t="s">
        <v>1172</v>
      </c>
      <c r="D19" s="133">
        <v>49</v>
      </c>
      <c r="E19" s="138"/>
      <c r="F19" s="138"/>
      <c r="G19" s="138">
        <v>97.3</v>
      </c>
      <c r="H19" s="138"/>
      <c r="I19" s="140"/>
      <c r="J19" s="140"/>
      <c r="K19" s="138"/>
      <c r="L19" s="138"/>
      <c r="M19" s="138">
        <v>97.3</v>
      </c>
      <c r="N19" s="138"/>
      <c r="O19" s="138"/>
      <c r="P19" s="138"/>
      <c r="Q19" s="134">
        <f t="shared" si="2"/>
        <v>97.3</v>
      </c>
      <c r="R19" s="135" t="str">
        <f t="shared" si="1"/>
        <v>NO</v>
      </c>
      <c r="S19" s="136" t="str">
        <f t="shared" si="0"/>
        <v>Inviable Sanitariamente</v>
      </c>
      <c r="T19" s="45"/>
    </row>
    <row r="20" spans="1:20" s="48" customFormat="1" ht="32.1" customHeight="1" x14ac:dyDescent="0.2">
      <c r="A20" s="141" t="s">
        <v>1168</v>
      </c>
      <c r="B20" s="137" t="s">
        <v>1173</v>
      </c>
      <c r="C20" s="139" t="s">
        <v>1174</v>
      </c>
      <c r="D20" s="133">
        <v>333</v>
      </c>
      <c r="E20" s="138"/>
      <c r="F20" s="138"/>
      <c r="G20" s="138">
        <v>0</v>
      </c>
      <c r="H20" s="138"/>
      <c r="I20" s="140"/>
      <c r="J20" s="140"/>
      <c r="K20" s="138"/>
      <c r="L20" s="138"/>
      <c r="M20" s="138">
        <v>26.5</v>
      </c>
      <c r="N20" s="138">
        <v>0</v>
      </c>
      <c r="O20" s="138">
        <v>0</v>
      </c>
      <c r="P20" s="138"/>
      <c r="Q20" s="134">
        <f t="shared" si="2"/>
        <v>6.625</v>
      </c>
      <c r="R20" s="135" t="str">
        <f t="shared" si="1"/>
        <v>NO</v>
      </c>
      <c r="S20" s="136" t="str">
        <f t="shared" si="0"/>
        <v>Bajo</v>
      </c>
      <c r="T20" s="45"/>
    </row>
    <row r="21" spans="1:20" s="48" customFormat="1" ht="32.1" customHeight="1" x14ac:dyDescent="0.2">
      <c r="A21" s="141" t="s">
        <v>1168</v>
      </c>
      <c r="B21" s="137" t="s">
        <v>313</v>
      </c>
      <c r="C21" s="139" t="s">
        <v>1175</v>
      </c>
      <c r="D21" s="133">
        <v>64</v>
      </c>
      <c r="E21" s="138"/>
      <c r="F21" s="138"/>
      <c r="G21" s="138"/>
      <c r="H21" s="138"/>
      <c r="I21" s="140">
        <v>96.4</v>
      </c>
      <c r="J21" s="140"/>
      <c r="K21" s="138"/>
      <c r="L21" s="138"/>
      <c r="M21" s="138">
        <v>97.3</v>
      </c>
      <c r="N21" s="138"/>
      <c r="O21" s="138"/>
      <c r="P21" s="138"/>
      <c r="Q21" s="134">
        <f t="shared" si="2"/>
        <v>96.85</v>
      </c>
      <c r="R21" s="135" t="str">
        <f t="shared" si="1"/>
        <v>NO</v>
      </c>
      <c r="S21" s="136" t="str">
        <f t="shared" si="0"/>
        <v>Inviable Sanitariamente</v>
      </c>
      <c r="T21" s="45"/>
    </row>
    <row r="22" spans="1:20" s="48" customFormat="1" ht="32.1" customHeight="1" x14ac:dyDescent="0.2">
      <c r="A22" s="141" t="s">
        <v>1168</v>
      </c>
      <c r="B22" s="137" t="s">
        <v>1176</v>
      </c>
      <c r="C22" s="139" t="s">
        <v>1177</v>
      </c>
      <c r="D22" s="133">
        <v>72</v>
      </c>
      <c r="E22" s="138"/>
      <c r="F22" s="138"/>
      <c r="G22" s="138"/>
      <c r="H22" s="138">
        <v>97.3</v>
      </c>
      <c r="I22" s="140"/>
      <c r="J22" s="140"/>
      <c r="K22" s="138"/>
      <c r="L22" s="138"/>
      <c r="M22" s="138">
        <v>97.3</v>
      </c>
      <c r="N22" s="138"/>
      <c r="O22" s="138"/>
      <c r="P22" s="138"/>
      <c r="Q22" s="134">
        <f t="shared" si="2"/>
        <v>97.3</v>
      </c>
      <c r="R22" s="135" t="str">
        <f t="shared" si="1"/>
        <v>NO</v>
      </c>
      <c r="S22" s="136" t="str">
        <f t="shared" si="0"/>
        <v>Inviable Sanitariamente</v>
      </c>
      <c r="T22" s="45"/>
    </row>
    <row r="23" spans="1:20" s="48" customFormat="1" ht="32.1" customHeight="1" x14ac:dyDescent="0.2">
      <c r="A23" s="141" t="s">
        <v>1168</v>
      </c>
      <c r="B23" s="137" t="s">
        <v>1178</v>
      </c>
      <c r="C23" s="139" t="s">
        <v>1179</v>
      </c>
      <c r="D23" s="133">
        <v>46</v>
      </c>
      <c r="E23" s="138"/>
      <c r="F23" s="138"/>
      <c r="G23" s="138"/>
      <c r="H23" s="138"/>
      <c r="I23" s="140">
        <v>96.4</v>
      </c>
      <c r="J23" s="140"/>
      <c r="K23" s="138"/>
      <c r="L23" s="138"/>
      <c r="M23" s="138">
        <v>97.3</v>
      </c>
      <c r="N23" s="138"/>
      <c r="O23" s="138"/>
      <c r="P23" s="138"/>
      <c r="Q23" s="134">
        <f t="shared" si="2"/>
        <v>96.85</v>
      </c>
      <c r="R23" s="135" t="str">
        <f t="shared" si="1"/>
        <v>NO</v>
      </c>
      <c r="S23" s="136" t="str">
        <f t="shared" si="0"/>
        <v>Inviable Sanitariamente</v>
      </c>
      <c r="T23" s="45"/>
    </row>
    <row r="24" spans="1:20" s="48" customFormat="1" ht="32.1" customHeight="1" x14ac:dyDescent="0.2">
      <c r="A24" s="141" t="s">
        <v>1168</v>
      </c>
      <c r="B24" s="137" t="s">
        <v>1180</v>
      </c>
      <c r="C24" s="139" t="s">
        <v>1181</v>
      </c>
      <c r="D24" s="133">
        <v>160</v>
      </c>
      <c r="E24" s="138">
        <v>96.4</v>
      </c>
      <c r="F24" s="138"/>
      <c r="G24" s="138"/>
      <c r="H24" s="138"/>
      <c r="I24" s="140"/>
      <c r="J24" s="140"/>
      <c r="K24" s="138"/>
      <c r="L24" s="138"/>
      <c r="M24" s="138">
        <v>97.3</v>
      </c>
      <c r="N24" s="138"/>
      <c r="O24" s="138"/>
      <c r="P24" s="138"/>
      <c r="Q24" s="134">
        <f t="shared" si="2"/>
        <v>96.85</v>
      </c>
      <c r="R24" s="135" t="str">
        <f t="shared" si="1"/>
        <v>NO</v>
      </c>
      <c r="S24" s="136" t="str">
        <f t="shared" si="0"/>
        <v>Inviable Sanitariamente</v>
      </c>
      <c r="T24" s="45"/>
    </row>
    <row r="25" spans="1:20" s="48" customFormat="1" ht="32.1" customHeight="1" x14ac:dyDescent="0.2">
      <c r="A25" s="141" t="s">
        <v>1168</v>
      </c>
      <c r="B25" s="137" t="s">
        <v>1182</v>
      </c>
      <c r="C25" s="139" t="s">
        <v>1183</v>
      </c>
      <c r="D25" s="133">
        <v>47</v>
      </c>
      <c r="E25" s="138"/>
      <c r="F25" s="138"/>
      <c r="G25" s="138"/>
      <c r="H25" s="138"/>
      <c r="I25" s="140">
        <v>97.3</v>
      </c>
      <c r="J25" s="140"/>
      <c r="K25" s="138"/>
      <c r="L25" s="138"/>
      <c r="M25" s="138">
        <v>97.3</v>
      </c>
      <c r="N25" s="138"/>
      <c r="O25" s="138"/>
      <c r="P25" s="138"/>
      <c r="Q25" s="134">
        <f t="shared" si="2"/>
        <v>97.3</v>
      </c>
      <c r="R25" s="135" t="str">
        <f t="shared" si="1"/>
        <v>NO</v>
      </c>
      <c r="S25" s="136" t="str">
        <f t="shared" si="0"/>
        <v>Inviable Sanitariamente</v>
      </c>
      <c r="T25" s="45"/>
    </row>
    <row r="26" spans="1:20" s="48" customFormat="1" ht="32.1" customHeight="1" x14ac:dyDescent="0.2">
      <c r="A26" s="141" t="s">
        <v>1168</v>
      </c>
      <c r="B26" s="137" t="s">
        <v>1184</v>
      </c>
      <c r="C26" s="139" t="s">
        <v>1185</v>
      </c>
      <c r="D26" s="133">
        <v>49</v>
      </c>
      <c r="E26" s="138"/>
      <c r="F26" s="138"/>
      <c r="G26" s="138">
        <v>97.3</v>
      </c>
      <c r="H26" s="138"/>
      <c r="I26" s="140"/>
      <c r="J26" s="140"/>
      <c r="K26" s="138"/>
      <c r="L26" s="138"/>
      <c r="M26" s="138">
        <v>97.3</v>
      </c>
      <c r="N26" s="138"/>
      <c r="O26" s="138"/>
      <c r="P26" s="138"/>
      <c r="Q26" s="134">
        <f t="shared" si="2"/>
        <v>97.3</v>
      </c>
      <c r="R26" s="135" t="str">
        <f t="shared" si="1"/>
        <v>NO</v>
      </c>
      <c r="S26" s="136" t="str">
        <f t="shared" si="0"/>
        <v>Inviable Sanitariamente</v>
      </c>
      <c r="T26" s="45"/>
    </row>
    <row r="27" spans="1:20" s="48" customFormat="1" ht="32.1" customHeight="1" x14ac:dyDescent="0.2">
      <c r="A27" s="141" t="s">
        <v>1168</v>
      </c>
      <c r="B27" s="137" t="s">
        <v>392</v>
      </c>
      <c r="C27" s="139" t="s">
        <v>1186</v>
      </c>
      <c r="D27" s="133">
        <v>81</v>
      </c>
      <c r="E27" s="138"/>
      <c r="F27" s="138"/>
      <c r="G27" s="138">
        <v>26.5</v>
      </c>
      <c r="H27" s="138"/>
      <c r="I27" s="140"/>
      <c r="J27" s="140"/>
      <c r="K27" s="138"/>
      <c r="L27" s="138"/>
      <c r="M27" s="138">
        <v>97.3</v>
      </c>
      <c r="N27" s="138"/>
      <c r="O27" s="138"/>
      <c r="P27" s="138"/>
      <c r="Q27" s="134">
        <f t="shared" si="2"/>
        <v>61.9</v>
      </c>
      <c r="R27" s="135" t="str">
        <f t="shared" si="1"/>
        <v>NO</v>
      </c>
      <c r="S27" s="136" t="str">
        <f t="shared" si="0"/>
        <v>Alto</v>
      </c>
      <c r="T27" s="45"/>
    </row>
    <row r="28" spans="1:20" s="48" customFormat="1" ht="32.1" customHeight="1" x14ac:dyDescent="0.2">
      <c r="A28" s="141" t="s">
        <v>1168</v>
      </c>
      <c r="B28" s="137" t="s">
        <v>103</v>
      </c>
      <c r="C28" s="139" t="s">
        <v>1187</v>
      </c>
      <c r="D28" s="133">
        <v>103</v>
      </c>
      <c r="E28" s="138"/>
      <c r="F28" s="138"/>
      <c r="G28" s="138"/>
      <c r="H28" s="138">
        <v>97.3</v>
      </c>
      <c r="I28" s="140"/>
      <c r="J28" s="140"/>
      <c r="K28" s="138"/>
      <c r="L28" s="138"/>
      <c r="M28" s="138">
        <v>97.3</v>
      </c>
      <c r="N28" s="138"/>
      <c r="O28" s="138"/>
      <c r="P28" s="138"/>
      <c r="Q28" s="134">
        <f t="shared" si="2"/>
        <v>97.3</v>
      </c>
      <c r="R28" s="135" t="str">
        <f t="shared" si="1"/>
        <v>NO</v>
      </c>
      <c r="S28" s="136" t="str">
        <f t="shared" si="0"/>
        <v>Inviable Sanitariamente</v>
      </c>
      <c r="T28" s="45"/>
    </row>
    <row r="29" spans="1:20" s="48" customFormat="1" ht="32.1" customHeight="1" x14ac:dyDescent="0.2">
      <c r="A29" s="141" t="s">
        <v>1168</v>
      </c>
      <c r="B29" s="137" t="s">
        <v>1188</v>
      </c>
      <c r="C29" s="139" t="s">
        <v>1189</v>
      </c>
      <c r="D29" s="133">
        <v>55</v>
      </c>
      <c r="E29" s="138"/>
      <c r="F29" s="138"/>
      <c r="G29" s="138"/>
      <c r="H29" s="138">
        <v>96.4</v>
      </c>
      <c r="I29" s="140"/>
      <c r="J29" s="140"/>
      <c r="K29" s="138"/>
      <c r="L29" s="138"/>
      <c r="M29" s="138">
        <v>97.3</v>
      </c>
      <c r="N29" s="138"/>
      <c r="O29" s="138"/>
      <c r="P29" s="138"/>
      <c r="Q29" s="134">
        <f t="shared" si="2"/>
        <v>96.85</v>
      </c>
      <c r="R29" s="135" t="str">
        <f t="shared" si="1"/>
        <v>NO</v>
      </c>
      <c r="S29" s="136" t="str">
        <f t="shared" si="0"/>
        <v>Inviable Sanitariamente</v>
      </c>
      <c r="T29" s="45"/>
    </row>
    <row r="30" spans="1:20" s="48" customFormat="1" ht="32.1" customHeight="1" x14ac:dyDescent="0.2">
      <c r="A30" s="141" t="s">
        <v>1168</v>
      </c>
      <c r="B30" s="137" t="s">
        <v>1190</v>
      </c>
      <c r="C30" s="139" t="s">
        <v>1191</v>
      </c>
      <c r="D30" s="133">
        <v>108</v>
      </c>
      <c r="E30" s="138"/>
      <c r="F30" s="138"/>
      <c r="G30" s="138">
        <v>97.3</v>
      </c>
      <c r="H30" s="138"/>
      <c r="I30" s="140"/>
      <c r="J30" s="140"/>
      <c r="K30" s="138"/>
      <c r="L30" s="138"/>
      <c r="M30" s="138">
        <v>97.3</v>
      </c>
      <c r="N30" s="138"/>
      <c r="O30" s="138"/>
      <c r="P30" s="138"/>
      <c r="Q30" s="134">
        <f t="shared" si="2"/>
        <v>97.3</v>
      </c>
      <c r="R30" s="135" t="str">
        <f t="shared" si="1"/>
        <v>NO</v>
      </c>
      <c r="S30" s="136" t="str">
        <f t="shared" si="0"/>
        <v>Inviable Sanitariamente</v>
      </c>
      <c r="T30" s="45"/>
    </row>
    <row r="31" spans="1:20" s="48" customFormat="1" ht="32.1" customHeight="1" x14ac:dyDescent="0.2">
      <c r="A31" s="141" t="s">
        <v>1168</v>
      </c>
      <c r="B31" s="137" t="s">
        <v>1192</v>
      </c>
      <c r="C31" s="139" t="s">
        <v>1193</v>
      </c>
      <c r="D31" s="133">
        <v>70</v>
      </c>
      <c r="E31" s="138"/>
      <c r="F31" s="138"/>
      <c r="G31" s="138">
        <v>100</v>
      </c>
      <c r="H31" s="138"/>
      <c r="I31" s="140"/>
      <c r="J31" s="140"/>
      <c r="K31" s="138"/>
      <c r="L31" s="138"/>
      <c r="M31" s="138">
        <v>97.3</v>
      </c>
      <c r="N31" s="138"/>
      <c r="O31" s="138"/>
      <c r="P31" s="138"/>
      <c r="Q31" s="134">
        <f t="shared" si="2"/>
        <v>98.65</v>
      </c>
      <c r="R31" s="135" t="str">
        <f t="shared" si="1"/>
        <v>NO</v>
      </c>
      <c r="S31" s="136" t="str">
        <f t="shared" si="0"/>
        <v>Inviable Sanitariamente</v>
      </c>
      <c r="T31" s="45"/>
    </row>
    <row r="32" spans="1:20" s="48" customFormat="1" ht="32.1" customHeight="1" x14ac:dyDescent="0.2">
      <c r="A32" s="141" t="s">
        <v>1168</v>
      </c>
      <c r="B32" s="137" t="s">
        <v>1194</v>
      </c>
      <c r="C32" s="139" t="s">
        <v>1195</v>
      </c>
      <c r="D32" s="133">
        <v>40</v>
      </c>
      <c r="E32" s="138"/>
      <c r="F32" s="138"/>
      <c r="G32" s="138"/>
      <c r="H32" s="138">
        <v>36.1</v>
      </c>
      <c r="I32" s="140"/>
      <c r="J32" s="140"/>
      <c r="K32" s="138"/>
      <c r="L32" s="138"/>
      <c r="M32" s="138">
        <v>97.3</v>
      </c>
      <c r="N32" s="138"/>
      <c r="O32" s="138"/>
      <c r="P32" s="138"/>
      <c r="Q32" s="134">
        <f t="shared" si="2"/>
        <v>66.7</v>
      </c>
      <c r="R32" s="135" t="str">
        <f t="shared" si="1"/>
        <v>NO</v>
      </c>
      <c r="S32" s="136" t="str">
        <f t="shared" si="0"/>
        <v>Alto</v>
      </c>
      <c r="T32" s="45"/>
    </row>
    <row r="33" spans="1:20" s="48" customFormat="1" ht="32.1" customHeight="1" x14ac:dyDescent="0.2">
      <c r="A33" s="141" t="s">
        <v>1168</v>
      </c>
      <c r="B33" s="137" t="s">
        <v>1196</v>
      </c>
      <c r="C33" s="139" t="s">
        <v>1197</v>
      </c>
      <c r="D33" s="133">
        <v>72</v>
      </c>
      <c r="E33" s="138"/>
      <c r="F33" s="138"/>
      <c r="G33" s="138">
        <v>97.3</v>
      </c>
      <c r="H33" s="138"/>
      <c r="I33" s="140"/>
      <c r="J33" s="140"/>
      <c r="K33" s="138"/>
      <c r="L33" s="138"/>
      <c r="M33" s="138">
        <v>97.3</v>
      </c>
      <c r="N33" s="138"/>
      <c r="O33" s="138"/>
      <c r="P33" s="138"/>
      <c r="Q33" s="134">
        <f t="shared" si="2"/>
        <v>97.3</v>
      </c>
      <c r="R33" s="135" t="str">
        <f t="shared" si="1"/>
        <v>NO</v>
      </c>
      <c r="S33" s="136" t="str">
        <f t="shared" si="0"/>
        <v>Inviable Sanitariamente</v>
      </c>
      <c r="T33" s="45"/>
    </row>
    <row r="34" spans="1:20" s="48" customFormat="1" ht="32.1" customHeight="1" x14ac:dyDescent="0.2">
      <c r="A34" s="141" t="s">
        <v>1168</v>
      </c>
      <c r="B34" s="137" t="s">
        <v>1198</v>
      </c>
      <c r="C34" s="139" t="s">
        <v>1199</v>
      </c>
      <c r="D34" s="133">
        <v>84</v>
      </c>
      <c r="E34" s="138"/>
      <c r="F34" s="138"/>
      <c r="G34" s="138">
        <v>97.3</v>
      </c>
      <c r="H34" s="138"/>
      <c r="I34" s="140"/>
      <c r="J34" s="140"/>
      <c r="K34" s="138"/>
      <c r="L34" s="138"/>
      <c r="M34" s="138">
        <v>97.3</v>
      </c>
      <c r="N34" s="138"/>
      <c r="O34" s="138"/>
      <c r="P34" s="138"/>
      <c r="Q34" s="134">
        <f t="shared" si="2"/>
        <v>97.3</v>
      </c>
      <c r="R34" s="135" t="str">
        <f t="shared" si="1"/>
        <v>NO</v>
      </c>
      <c r="S34" s="136" t="str">
        <f t="shared" si="0"/>
        <v>Inviable Sanitariamente</v>
      </c>
      <c r="T34" s="45"/>
    </row>
    <row r="35" spans="1:20" s="48" customFormat="1" ht="32.1" customHeight="1" x14ac:dyDescent="0.2">
      <c r="A35" s="141" t="s">
        <v>1168</v>
      </c>
      <c r="B35" s="137" t="s">
        <v>1188</v>
      </c>
      <c r="C35" s="139" t="s">
        <v>1200</v>
      </c>
      <c r="D35" s="133">
        <v>24</v>
      </c>
      <c r="E35" s="138"/>
      <c r="F35" s="138"/>
      <c r="G35" s="138"/>
      <c r="H35" s="138">
        <v>96.4</v>
      </c>
      <c r="I35" s="140"/>
      <c r="J35" s="140"/>
      <c r="K35" s="138"/>
      <c r="L35" s="138"/>
      <c r="M35" s="138">
        <v>97.3</v>
      </c>
      <c r="N35" s="138"/>
      <c r="O35" s="138"/>
      <c r="P35" s="138"/>
      <c r="Q35" s="134">
        <f t="shared" si="2"/>
        <v>96.85</v>
      </c>
      <c r="R35" s="135" t="str">
        <f t="shared" si="1"/>
        <v>NO</v>
      </c>
      <c r="S35" s="136" t="str">
        <f t="shared" si="0"/>
        <v>Inviable Sanitariamente</v>
      </c>
      <c r="T35" s="45"/>
    </row>
    <row r="36" spans="1:20" s="48" customFormat="1" ht="32.1" customHeight="1" x14ac:dyDescent="0.2">
      <c r="A36" s="141" t="s">
        <v>1201</v>
      </c>
      <c r="B36" s="137" t="s">
        <v>1202</v>
      </c>
      <c r="C36" s="139" t="s">
        <v>1203</v>
      </c>
      <c r="D36" s="133">
        <v>55</v>
      </c>
      <c r="E36" s="138">
        <v>100</v>
      </c>
      <c r="F36" s="138"/>
      <c r="G36" s="138"/>
      <c r="H36" s="138"/>
      <c r="I36" s="140"/>
      <c r="J36" s="140"/>
      <c r="K36" s="138"/>
      <c r="L36" s="138"/>
      <c r="M36" s="138"/>
      <c r="N36" s="138"/>
      <c r="O36" s="138"/>
      <c r="P36" s="138"/>
      <c r="Q36" s="134">
        <f t="shared" si="2"/>
        <v>100</v>
      </c>
      <c r="R36" s="135" t="str">
        <f t="shared" si="1"/>
        <v>NO</v>
      </c>
      <c r="S36" s="136" t="str">
        <f t="shared" si="0"/>
        <v>Inviable Sanitariamente</v>
      </c>
      <c r="T36" s="45"/>
    </row>
    <row r="37" spans="1:20" s="48" customFormat="1" ht="32.1" customHeight="1" x14ac:dyDescent="0.2">
      <c r="A37" s="141" t="s">
        <v>1201</v>
      </c>
      <c r="B37" s="137" t="s">
        <v>1204</v>
      </c>
      <c r="C37" s="139" t="s">
        <v>1205</v>
      </c>
      <c r="D37" s="133">
        <v>132</v>
      </c>
      <c r="E37" s="138">
        <v>100</v>
      </c>
      <c r="F37" s="138"/>
      <c r="G37" s="138"/>
      <c r="H37" s="138"/>
      <c r="I37" s="140"/>
      <c r="J37" s="140"/>
      <c r="K37" s="138"/>
      <c r="L37" s="138"/>
      <c r="M37" s="138"/>
      <c r="N37" s="138"/>
      <c r="O37" s="138"/>
      <c r="P37" s="138"/>
      <c r="Q37" s="134">
        <f t="shared" si="2"/>
        <v>100</v>
      </c>
      <c r="R37" s="135" t="str">
        <f t="shared" si="1"/>
        <v>NO</v>
      </c>
      <c r="S37" s="136" t="str">
        <f t="shared" si="0"/>
        <v>Inviable Sanitariamente</v>
      </c>
      <c r="T37" s="45"/>
    </row>
    <row r="38" spans="1:20" s="48" customFormat="1" ht="32.1" customHeight="1" x14ac:dyDescent="0.2">
      <c r="A38" s="141" t="s">
        <v>1201</v>
      </c>
      <c r="B38" s="137" t="s">
        <v>103</v>
      </c>
      <c r="C38" s="139" t="s">
        <v>1206</v>
      </c>
      <c r="D38" s="133">
        <v>56</v>
      </c>
      <c r="E38" s="138"/>
      <c r="F38" s="138">
        <v>100</v>
      </c>
      <c r="G38" s="138"/>
      <c r="H38" s="138"/>
      <c r="I38" s="140"/>
      <c r="J38" s="140"/>
      <c r="K38" s="138"/>
      <c r="L38" s="138"/>
      <c r="M38" s="138"/>
      <c r="N38" s="138"/>
      <c r="O38" s="138"/>
      <c r="P38" s="138"/>
      <c r="Q38" s="134">
        <f t="shared" si="2"/>
        <v>100</v>
      </c>
      <c r="R38" s="135" t="str">
        <f t="shared" si="1"/>
        <v>NO</v>
      </c>
      <c r="S38" s="136" t="str">
        <f t="shared" si="0"/>
        <v>Inviable Sanitariamente</v>
      </c>
      <c r="T38" s="45"/>
    </row>
    <row r="39" spans="1:20" s="48" customFormat="1" ht="32.1" customHeight="1" x14ac:dyDescent="0.2">
      <c r="A39" s="141" t="s">
        <v>1201</v>
      </c>
      <c r="B39" s="137" t="s">
        <v>1207</v>
      </c>
      <c r="C39" s="139" t="s">
        <v>1208</v>
      </c>
      <c r="D39" s="133">
        <v>36</v>
      </c>
      <c r="E39" s="138"/>
      <c r="F39" s="138">
        <v>100</v>
      </c>
      <c r="G39" s="138"/>
      <c r="H39" s="138"/>
      <c r="I39" s="140"/>
      <c r="J39" s="140"/>
      <c r="K39" s="138"/>
      <c r="L39" s="138"/>
      <c r="M39" s="138"/>
      <c r="N39" s="138"/>
      <c r="O39" s="138"/>
      <c r="P39" s="138"/>
      <c r="Q39" s="134">
        <f t="shared" si="2"/>
        <v>100</v>
      </c>
      <c r="R39" s="135" t="str">
        <f t="shared" si="1"/>
        <v>NO</v>
      </c>
      <c r="S39" s="136" t="str">
        <f t="shared" si="0"/>
        <v>Inviable Sanitariamente</v>
      </c>
      <c r="T39" s="45"/>
    </row>
    <row r="40" spans="1:20" s="48" customFormat="1" ht="32.1" customHeight="1" x14ac:dyDescent="0.2">
      <c r="A40" s="141" t="s">
        <v>1209</v>
      </c>
      <c r="B40" s="137" t="s">
        <v>1210</v>
      </c>
      <c r="C40" s="139" t="s">
        <v>1211</v>
      </c>
      <c r="D40" s="133">
        <v>75</v>
      </c>
      <c r="E40" s="138"/>
      <c r="F40" s="138"/>
      <c r="G40" s="138"/>
      <c r="H40" s="138"/>
      <c r="I40" s="140"/>
      <c r="J40" s="140"/>
      <c r="K40" s="138"/>
      <c r="L40" s="138"/>
      <c r="M40" s="138"/>
      <c r="N40" s="138">
        <v>53.1</v>
      </c>
      <c r="O40" s="138"/>
      <c r="P40" s="138"/>
      <c r="Q40" s="134">
        <f t="shared" ref="Q40:Q45" si="3">AVERAGE(E40:P40)</f>
        <v>53.1</v>
      </c>
      <c r="R40" s="135" t="str">
        <f t="shared" ref="R40:R45" si="4">IF(Q40&lt;5,"SI","NO")</f>
        <v>NO</v>
      </c>
      <c r="S40" s="136" t="str">
        <f t="shared" ref="S40:S45" si="5">IF(Q40&lt;=5,"Sin Riesgo",IF(Q40 &lt;=14,"Bajo",IF(Q40&lt;=35,"Medio",IF(Q40&lt;=80,"Alto","Inviable Sanitariamente"))))</f>
        <v>Alto</v>
      </c>
      <c r="T40" s="45"/>
    </row>
    <row r="41" spans="1:20" s="48" customFormat="1" ht="32.1" customHeight="1" x14ac:dyDescent="0.2">
      <c r="A41" s="141" t="s">
        <v>1209</v>
      </c>
      <c r="B41" s="137" t="s">
        <v>1212</v>
      </c>
      <c r="C41" s="139" t="s">
        <v>1213</v>
      </c>
      <c r="D41" s="133">
        <v>125</v>
      </c>
      <c r="E41" s="138"/>
      <c r="F41" s="138"/>
      <c r="G41" s="138"/>
      <c r="H41" s="138"/>
      <c r="I41" s="140"/>
      <c r="J41" s="140"/>
      <c r="K41" s="138"/>
      <c r="L41" s="138"/>
      <c r="M41" s="138"/>
      <c r="N41" s="138">
        <v>97.35</v>
      </c>
      <c r="O41" s="138"/>
      <c r="P41" s="138"/>
      <c r="Q41" s="134">
        <f t="shared" si="3"/>
        <v>97.35</v>
      </c>
      <c r="R41" s="135" t="str">
        <f t="shared" si="4"/>
        <v>NO</v>
      </c>
      <c r="S41" s="136" t="str">
        <f t="shared" si="5"/>
        <v>Inviable Sanitariamente</v>
      </c>
      <c r="T41" s="45"/>
    </row>
    <row r="42" spans="1:20" s="48" customFormat="1" ht="32.1" customHeight="1" x14ac:dyDescent="0.2">
      <c r="A42" s="141" t="s">
        <v>1209</v>
      </c>
      <c r="B42" s="137" t="s">
        <v>1214</v>
      </c>
      <c r="C42" s="139" t="s">
        <v>1215</v>
      </c>
      <c r="D42" s="133">
        <v>70</v>
      </c>
      <c r="E42" s="138"/>
      <c r="F42" s="138"/>
      <c r="G42" s="138"/>
      <c r="H42" s="138"/>
      <c r="I42" s="140"/>
      <c r="J42" s="140"/>
      <c r="K42" s="138"/>
      <c r="L42" s="138">
        <v>97.3</v>
      </c>
      <c r="M42" s="138"/>
      <c r="N42" s="138"/>
      <c r="O42" s="138"/>
      <c r="P42" s="138"/>
      <c r="Q42" s="134">
        <f t="shared" si="3"/>
        <v>97.3</v>
      </c>
      <c r="R42" s="135" t="str">
        <f t="shared" si="4"/>
        <v>NO</v>
      </c>
      <c r="S42" s="136" t="str">
        <f t="shared" si="5"/>
        <v>Inviable Sanitariamente</v>
      </c>
      <c r="T42" s="45"/>
    </row>
    <row r="43" spans="1:20" s="48" customFormat="1" ht="32.1" customHeight="1" x14ac:dyDescent="0.2">
      <c r="A43" s="141" t="s">
        <v>1209</v>
      </c>
      <c r="B43" s="137" t="s">
        <v>1216</v>
      </c>
      <c r="C43" s="139" t="s">
        <v>1217</v>
      </c>
      <c r="D43" s="133">
        <v>52</v>
      </c>
      <c r="E43" s="138"/>
      <c r="F43" s="138"/>
      <c r="G43" s="138"/>
      <c r="H43" s="138"/>
      <c r="I43" s="140"/>
      <c r="J43" s="140"/>
      <c r="K43" s="138">
        <v>97.35</v>
      </c>
      <c r="L43" s="138"/>
      <c r="M43" s="138"/>
      <c r="N43" s="138"/>
      <c r="O43" s="138"/>
      <c r="P43" s="138"/>
      <c r="Q43" s="134">
        <f t="shared" si="3"/>
        <v>97.35</v>
      </c>
      <c r="R43" s="135" t="str">
        <f t="shared" si="4"/>
        <v>NO</v>
      </c>
      <c r="S43" s="136" t="str">
        <f t="shared" si="5"/>
        <v>Inviable Sanitariamente</v>
      </c>
      <c r="T43" s="45"/>
    </row>
    <row r="44" spans="1:20" s="48" customFormat="1" ht="32.1" customHeight="1" x14ac:dyDescent="0.2">
      <c r="A44" s="141" t="s">
        <v>1209</v>
      </c>
      <c r="B44" s="137" t="s">
        <v>1218</v>
      </c>
      <c r="C44" s="139" t="s">
        <v>1219</v>
      </c>
      <c r="D44" s="133">
        <v>42</v>
      </c>
      <c r="E44" s="138"/>
      <c r="F44" s="138">
        <v>97.35</v>
      </c>
      <c r="G44" s="138"/>
      <c r="H44" s="138"/>
      <c r="I44" s="140"/>
      <c r="J44" s="140"/>
      <c r="K44" s="138"/>
      <c r="L44" s="138"/>
      <c r="M44" s="138"/>
      <c r="N44" s="138"/>
      <c r="O44" s="138"/>
      <c r="P44" s="138"/>
      <c r="Q44" s="134">
        <f t="shared" si="3"/>
        <v>97.35</v>
      </c>
      <c r="R44" s="135" t="str">
        <f t="shared" si="4"/>
        <v>NO</v>
      </c>
      <c r="S44" s="136" t="str">
        <f t="shared" si="5"/>
        <v>Inviable Sanitariamente</v>
      </c>
      <c r="T44" s="45"/>
    </row>
    <row r="45" spans="1:20" s="48" customFormat="1" ht="32.1" customHeight="1" x14ac:dyDescent="0.2">
      <c r="A45" s="141" t="s">
        <v>1209</v>
      </c>
      <c r="B45" s="137" t="s">
        <v>1220</v>
      </c>
      <c r="C45" s="139" t="s">
        <v>1221</v>
      </c>
      <c r="D45" s="133">
        <v>7</v>
      </c>
      <c r="E45" s="138"/>
      <c r="F45" s="138"/>
      <c r="G45" s="138"/>
      <c r="H45" s="138"/>
      <c r="I45" s="140"/>
      <c r="J45" s="140">
        <v>97.6</v>
      </c>
      <c r="K45" s="138"/>
      <c r="L45" s="138"/>
      <c r="M45" s="138"/>
      <c r="N45" s="138"/>
      <c r="O45" s="138"/>
      <c r="P45" s="138"/>
      <c r="Q45" s="134">
        <f t="shared" si="3"/>
        <v>97.6</v>
      </c>
      <c r="R45" s="135" t="str">
        <f t="shared" si="4"/>
        <v>NO</v>
      </c>
      <c r="S45" s="136" t="str">
        <f t="shared" si="5"/>
        <v>Inviable Sanitariamente</v>
      </c>
      <c r="T45" s="45"/>
    </row>
    <row r="46" spans="1:20" s="48" customFormat="1" ht="32.1" customHeight="1" x14ac:dyDescent="0.2">
      <c r="A46" s="141" t="s">
        <v>1209</v>
      </c>
      <c r="B46" s="137" t="s">
        <v>1223</v>
      </c>
      <c r="C46" s="139" t="s">
        <v>1224</v>
      </c>
      <c r="D46" s="133">
        <v>73</v>
      </c>
      <c r="E46" s="138"/>
      <c r="F46" s="138"/>
      <c r="G46" s="138"/>
      <c r="H46" s="138"/>
      <c r="I46" s="140"/>
      <c r="J46" s="140"/>
      <c r="K46" s="138"/>
      <c r="L46" s="138"/>
      <c r="M46" s="138"/>
      <c r="N46" s="138"/>
      <c r="O46" s="138">
        <v>97.4</v>
      </c>
      <c r="P46" s="138"/>
      <c r="Q46" s="134">
        <f t="shared" ref="Q46:Q98" si="6">AVERAGE(E46:P46)</f>
        <v>97.4</v>
      </c>
      <c r="R46" s="135" t="str">
        <f t="shared" ref="R46:R74" si="7">IF(Q46&lt;5,"SI","NO")</f>
        <v>NO</v>
      </c>
      <c r="S46" s="136" t="str">
        <f t="shared" ref="S46:S75" si="8">IF(Q46&lt;=5,"Sin Riesgo",IF(Q46 &lt;=14,"Bajo",IF(Q46&lt;=35,"Medio",IF(Q46&lt;=80,"Alto","Inviable Sanitariamente"))))</f>
        <v>Inviable Sanitariamente</v>
      </c>
      <c r="T46" s="45"/>
    </row>
    <row r="47" spans="1:20" s="48" customFormat="1" ht="32.1" customHeight="1" x14ac:dyDescent="0.2">
      <c r="A47" s="141" t="s">
        <v>1209</v>
      </c>
      <c r="B47" s="137" t="s">
        <v>1225</v>
      </c>
      <c r="C47" s="139" t="s">
        <v>1226</v>
      </c>
      <c r="D47" s="133">
        <v>47</v>
      </c>
      <c r="E47" s="138"/>
      <c r="F47" s="138"/>
      <c r="G47" s="138"/>
      <c r="H47" s="138">
        <v>97.35</v>
      </c>
      <c r="I47" s="140"/>
      <c r="J47" s="140"/>
      <c r="K47" s="138"/>
      <c r="L47" s="138"/>
      <c r="M47" s="138"/>
      <c r="N47" s="138"/>
      <c r="O47" s="138"/>
      <c r="P47" s="138"/>
      <c r="Q47" s="134">
        <f t="shared" si="6"/>
        <v>97.35</v>
      </c>
      <c r="R47" s="135" t="str">
        <f t="shared" si="7"/>
        <v>NO</v>
      </c>
      <c r="S47" s="136" t="str">
        <f t="shared" si="8"/>
        <v>Inviable Sanitariamente</v>
      </c>
      <c r="T47" s="45"/>
    </row>
    <row r="48" spans="1:20" s="48" customFormat="1" ht="32.1" customHeight="1" x14ac:dyDescent="0.2">
      <c r="A48" s="141" t="s">
        <v>1209</v>
      </c>
      <c r="B48" s="137" t="s">
        <v>1227</v>
      </c>
      <c r="C48" s="139" t="s">
        <v>1228</v>
      </c>
      <c r="D48" s="133">
        <v>24</v>
      </c>
      <c r="E48" s="138"/>
      <c r="F48" s="138"/>
      <c r="G48" s="138"/>
      <c r="H48" s="138"/>
      <c r="I48" s="140">
        <v>36.14</v>
      </c>
      <c r="J48" s="140"/>
      <c r="K48" s="138"/>
      <c r="L48" s="138"/>
      <c r="M48" s="138"/>
      <c r="N48" s="138"/>
      <c r="O48" s="138"/>
      <c r="P48" s="138"/>
      <c r="Q48" s="134">
        <f t="shared" si="6"/>
        <v>36.14</v>
      </c>
      <c r="R48" s="135" t="str">
        <f t="shared" si="7"/>
        <v>NO</v>
      </c>
      <c r="S48" s="136" t="str">
        <f t="shared" si="8"/>
        <v>Alto</v>
      </c>
      <c r="T48" s="45"/>
    </row>
    <row r="49" spans="1:20" s="48" customFormat="1" ht="32.1" customHeight="1" x14ac:dyDescent="0.2">
      <c r="A49" s="141" t="s">
        <v>1209</v>
      </c>
      <c r="B49" s="137" t="s">
        <v>1229</v>
      </c>
      <c r="C49" s="139" t="s">
        <v>1230</v>
      </c>
      <c r="D49" s="133">
        <v>25</v>
      </c>
      <c r="E49" s="138"/>
      <c r="F49" s="138">
        <v>96.39</v>
      </c>
      <c r="G49" s="138"/>
      <c r="H49" s="138"/>
      <c r="I49" s="140"/>
      <c r="J49" s="140"/>
      <c r="K49" s="138"/>
      <c r="L49" s="138"/>
      <c r="M49" s="138"/>
      <c r="N49" s="138"/>
      <c r="O49" s="138"/>
      <c r="P49" s="138"/>
      <c r="Q49" s="134">
        <f t="shared" si="6"/>
        <v>96.39</v>
      </c>
      <c r="R49" s="135" t="str">
        <f t="shared" si="7"/>
        <v>NO</v>
      </c>
      <c r="S49" s="136" t="str">
        <f t="shared" si="8"/>
        <v>Inviable Sanitariamente</v>
      </c>
      <c r="T49" s="45"/>
    </row>
    <row r="50" spans="1:20" s="48" customFormat="1" ht="32.1" customHeight="1" x14ac:dyDescent="0.2">
      <c r="A50" s="141" t="s">
        <v>1209</v>
      </c>
      <c r="B50" s="137" t="s">
        <v>1231</v>
      </c>
      <c r="C50" s="139" t="s">
        <v>1232</v>
      </c>
      <c r="D50" s="133">
        <v>20</v>
      </c>
      <c r="E50" s="138"/>
      <c r="F50" s="138">
        <v>96.4</v>
      </c>
      <c r="G50" s="138"/>
      <c r="H50" s="138"/>
      <c r="I50" s="140"/>
      <c r="J50" s="140">
        <v>97.6</v>
      </c>
      <c r="K50" s="138"/>
      <c r="L50" s="138"/>
      <c r="M50" s="138"/>
      <c r="N50" s="138"/>
      <c r="O50" s="138"/>
      <c r="P50" s="138"/>
      <c r="Q50" s="134">
        <f t="shared" si="6"/>
        <v>97</v>
      </c>
      <c r="R50" s="135" t="str">
        <f t="shared" si="7"/>
        <v>NO</v>
      </c>
      <c r="S50" s="136" t="str">
        <f t="shared" si="8"/>
        <v>Inviable Sanitariamente</v>
      </c>
      <c r="T50" s="45"/>
    </row>
    <row r="51" spans="1:20" s="48" customFormat="1" ht="32.1" customHeight="1" x14ac:dyDescent="0.2">
      <c r="A51" s="141" t="s">
        <v>1209</v>
      </c>
      <c r="B51" s="137" t="s">
        <v>1233</v>
      </c>
      <c r="C51" s="139" t="s">
        <v>1234</v>
      </c>
      <c r="D51" s="133">
        <v>42</v>
      </c>
      <c r="E51" s="138"/>
      <c r="F51" s="138">
        <v>96.39</v>
      </c>
      <c r="G51" s="138"/>
      <c r="H51" s="138"/>
      <c r="I51" s="140"/>
      <c r="J51" s="140">
        <v>88</v>
      </c>
      <c r="K51" s="138"/>
      <c r="L51" s="138"/>
      <c r="M51" s="138"/>
      <c r="N51" s="138"/>
      <c r="O51" s="138"/>
      <c r="P51" s="138"/>
      <c r="Q51" s="134">
        <f t="shared" si="6"/>
        <v>92.194999999999993</v>
      </c>
      <c r="R51" s="135" t="str">
        <f t="shared" si="7"/>
        <v>NO</v>
      </c>
      <c r="S51" s="136" t="str">
        <f t="shared" si="8"/>
        <v>Inviable Sanitariamente</v>
      </c>
      <c r="T51" s="45"/>
    </row>
    <row r="52" spans="1:20" s="48" customFormat="1" ht="32.1" customHeight="1" x14ac:dyDescent="0.2">
      <c r="A52" s="141" t="s">
        <v>1209</v>
      </c>
      <c r="B52" s="137" t="s">
        <v>1235</v>
      </c>
      <c r="C52" s="139" t="s">
        <v>1236</v>
      </c>
      <c r="D52" s="133">
        <v>31</v>
      </c>
      <c r="E52" s="138"/>
      <c r="F52" s="138">
        <v>96.39</v>
      </c>
      <c r="G52" s="138"/>
      <c r="H52" s="138"/>
      <c r="I52" s="140"/>
      <c r="J52" s="140"/>
      <c r="K52" s="138"/>
      <c r="L52" s="138"/>
      <c r="M52" s="138"/>
      <c r="N52" s="138"/>
      <c r="O52" s="138"/>
      <c r="P52" s="138"/>
      <c r="Q52" s="134">
        <f t="shared" si="6"/>
        <v>96.39</v>
      </c>
      <c r="R52" s="135" t="str">
        <f t="shared" si="7"/>
        <v>NO</v>
      </c>
      <c r="S52" s="136" t="str">
        <f t="shared" si="8"/>
        <v>Inviable Sanitariamente</v>
      </c>
      <c r="T52" s="45"/>
    </row>
    <row r="53" spans="1:20" s="48" customFormat="1" ht="32.1" customHeight="1" x14ac:dyDescent="0.2">
      <c r="A53" s="141" t="s">
        <v>1209</v>
      </c>
      <c r="B53" s="137" t="s">
        <v>1237</v>
      </c>
      <c r="C53" s="139" t="s">
        <v>1238</v>
      </c>
      <c r="D53" s="133">
        <v>42</v>
      </c>
      <c r="E53" s="138"/>
      <c r="F53" s="138"/>
      <c r="G53" s="138"/>
      <c r="H53" s="138"/>
      <c r="I53" s="140">
        <v>96.39</v>
      </c>
      <c r="J53" s="140"/>
      <c r="K53" s="138"/>
      <c r="L53" s="138"/>
      <c r="M53" s="138"/>
      <c r="N53" s="138"/>
      <c r="O53" s="138"/>
      <c r="P53" s="138"/>
      <c r="Q53" s="134">
        <f t="shared" si="6"/>
        <v>96.39</v>
      </c>
      <c r="R53" s="135" t="str">
        <f t="shared" si="7"/>
        <v>NO</v>
      </c>
      <c r="S53" s="136" t="str">
        <f t="shared" si="8"/>
        <v>Inviable Sanitariamente</v>
      </c>
      <c r="T53" s="45"/>
    </row>
    <row r="54" spans="1:20" s="48" customFormat="1" ht="32.1" customHeight="1" x14ac:dyDescent="0.2">
      <c r="A54" s="141" t="s">
        <v>1209</v>
      </c>
      <c r="B54" s="137" t="s">
        <v>1239</v>
      </c>
      <c r="C54" s="139" t="s">
        <v>1240</v>
      </c>
      <c r="D54" s="133">
        <v>22</v>
      </c>
      <c r="E54" s="138"/>
      <c r="F54" s="138"/>
      <c r="G54" s="138"/>
      <c r="H54" s="138"/>
      <c r="I54" s="140"/>
      <c r="J54" s="140"/>
      <c r="K54" s="138"/>
      <c r="L54" s="138"/>
      <c r="M54" s="138">
        <v>97.35</v>
      </c>
      <c r="N54" s="138"/>
      <c r="O54" s="138"/>
      <c r="P54" s="138"/>
      <c r="Q54" s="134">
        <f t="shared" si="6"/>
        <v>97.35</v>
      </c>
      <c r="R54" s="135" t="str">
        <f t="shared" si="7"/>
        <v>NO</v>
      </c>
      <c r="S54" s="136" t="str">
        <f t="shared" si="8"/>
        <v>Inviable Sanitariamente</v>
      </c>
      <c r="T54" s="45"/>
    </row>
    <row r="55" spans="1:20" s="48" customFormat="1" ht="32.1" customHeight="1" x14ac:dyDescent="0.2">
      <c r="A55" s="297" t="s">
        <v>1209</v>
      </c>
      <c r="B55" s="139" t="s">
        <v>1241</v>
      </c>
      <c r="C55" s="139" t="s">
        <v>1242</v>
      </c>
      <c r="D55" s="295">
        <v>12</v>
      </c>
      <c r="E55" s="138"/>
      <c r="F55" s="138"/>
      <c r="G55" s="138"/>
      <c r="H55" s="138"/>
      <c r="I55" s="140"/>
      <c r="J55" s="140"/>
      <c r="K55" s="138"/>
      <c r="L55" s="138"/>
      <c r="M55" s="138">
        <v>92</v>
      </c>
      <c r="N55" s="138"/>
      <c r="O55" s="138"/>
      <c r="P55" s="138"/>
      <c r="Q55" s="134">
        <f t="shared" si="6"/>
        <v>92</v>
      </c>
      <c r="R55" s="135" t="str">
        <f t="shared" si="7"/>
        <v>NO</v>
      </c>
      <c r="S55" s="136" t="str">
        <f t="shared" si="8"/>
        <v>Inviable Sanitariamente</v>
      </c>
      <c r="T55" s="45"/>
    </row>
    <row r="56" spans="1:20" s="48" customFormat="1" ht="32.1" customHeight="1" x14ac:dyDescent="0.2">
      <c r="A56" s="297" t="s">
        <v>1209</v>
      </c>
      <c r="B56" s="139" t="s">
        <v>1243</v>
      </c>
      <c r="C56" s="139" t="s">
        <v>1244</v>
      </c>
      <c r="D56" s="295">
        <v>8</v>
      </c>
      <c r="E56" s="138"/>
      <c r="F56" s="138">
        <v>97.3</v>
      </c>
      <c r="G56" s="138"/>
      <c r="H56" s="138">
        <v>97.3</v>
      </c>
      <c r="I56" s="140">
        <v>97.3</v>
      </c>
      <c r="J56" s="140"/>
      <c r="K56" s="138">
        <v>97.3</v>
      </c>
      <c r="L56" s="138">
        <v>97.3</v>
      </c>
      <c r="M56" s="138">
        <v>97.3</v>
      </c>
      <c r="N56" s="138">
        <v>97.3</v>
      </c>
      <c r="O56" s="138">
        <v>97.3</v>
      </c>
      <c r="P56" s="138"/>
      <c r="Q56" s="134">
        <f t="shared" si="6"/>
        <v>97.299999999999983</v>
      </c>
      <c r="R56" s="135" t="str">
        <f t="shared" si="7"/>
        <v>NO</v>
      </c>
      <c r="S56" s="136" t="str">
        <f t="shared" si="8"/>
        <v>Inviable Sanitariamente</v>
      </c>
      <c r="T56" s="45"/>
    </row>
    <row r="57" spans="1:20" s="48" customFormat="1" ht="32.1" customHeight="1" x14ac:dyDescent="0.2">
      <c r="A57" s="141" t="s">
        <v>1209</v>
      </c>
      <c r="B57" s="137" t="s">
        <v>1245</v>
      </c>
      <c r="C57" s="139" t="s">
        <v>1246</v>
      </c>
      <c r="D57" s="133">
        <v>52</v>
      </c>
      <c r="E57" s="138"/>
      <c r="F57" s="138"/>
      <c r="G57" s="138"/>
      <c r="H57" s="138"/>
      <c r="I57" s="140"/>
      <c r="J57" s="140"/>
      <c r="K57" s="138"/>
      <c r="L57" s="138"/>
      <c r="M57" s="138"/>
      <c r="N57" s="138"/>
      <c r="O57" s="138">
        <v>97.4</v>
      </c>
      <c r="P57" s="138"/>
      <c r="Q57" s="134">
        <f t="shared" si="6"/>
        <v>97.4</v>
      </c>
      <c r="R57" s="135" t="str">
        <f t="shared" si="7"/>
        <v>NO</v>
      </c>
      <c r="S57" s="136" t="str">
        <f t="shared" si="8"/>
        <v>Inviable Sanitariamente</v>
      </c>
      <c r="T57" s="45"/>
    </row>
    <row r="58" spans="1:20" s="48" customFormat="1" ht="32.1" customHeight="1" x14ac:dyDescent="0.2">
      <c r="A58" s="141" t="s">
        <v>1209</v>
      </c>
      <c r="B58" s="137" t="s">
        <v>1247</v>
      </c>
      <c r="C58" s="139" t="s">
        <v>1248</v>
      </c>
      <c r="D58" s="133">
        <v>180</v>
      </c>
      <c r="E58" s="138"/>
      <c r="F58" s="138"/>
      <c r="G58" s="138"/>
      <c r="H58" s="138">
        <v>96.39</v>
      </c>
      <c r="I58" s="140"/>
      <c r="J58" s="140"/>
      <c r="K58" s="138"/>
      <c r="L58" s="138"/>
      <c r="M58" s="138"/>
      <c r="N58" s="138"/>
      <c r="O58" s="138"/>
      <c r="P58" s="138"/>
      <c r="Q58" s="134">
        <f t="shared" si="6"/>
        <v>96.39</v>
      </c>
      <c r="R58" s="135" t="str">
        <f t="shared" si="7"/>
        <v>NO</v>
      </c>
      <c r="S58" s="136" t="str">
        <f t="shared" si="8"/>
        <v>Inviable Sanitariamente</v>
      </c>
      <c r="T58" s="45"/>
    </row>
    <row r="59" spans="1:20" s="48" customFormat="1" ht="32.1" customHeight="1" x14ac:dyDescent="0.2">
      <c r="A59" s="297" t="s">
        <v>1209</v>
      </c>
      <c r="B59" s="139" t="s">
        <v>1249</v>
      </c>
      <c r="C59" s="139" t="s">
        <v>1250</v>
      </c>
      <c r="D59" s="295">
        <v>24</v>
      </c>
      <c r="E59" s="138"/>
      <c r="F59" s="138">
        <v>97.3</v>
      </c>
      <c r="G59" s="138"/>
      <c r="H59" s="138">
        <v>97.3</v>
      </c>
      <c r="I59" s="140"/>
      <c r="J59" s="140">
        <v>97.3</v>
      </c>
      <c r="K59" s="138">
        <v>97.3</v>
      </c>
      <c r="L59" s="138">
        <v>97.3</v>
      </c>
      <c r="M59" s="138">
        <v>97.3</v>
      </c>
      <c r="N59" s="138">
        <v>97.3</v>
      </c>
      <c r="O59" s="138">
        <v>97.3</v>
      </c>
      <c r="P59" s="138"/>
      <c r="Q59" s="134">
        <f t="shared" si="6"/>
        <v>97.299999999999983</v>
      </c>
      <c r="R59" s="135" t="str">
        <f t="shared" si="7"/>
        <v>NO</v>
      </c>
      <c r="S59" s="136" t="str">
        <f t="shared" si="8"/>
        <v>Inviable Sanitariamente</v>
      </c>
      <c r="T59" s="45"/>
    </row>
    <row r="60" spans="1:20" s="48" customFormat="1" ht="32.1" customHeight="1" x14ac:dyDescent="0.2">
      <c r="A60" s="141" t="s">
        <v>1209</v>
      </c>
      <c r="B60" s="137" t="s">
        <v>1251</v>
      </c>
      <c r="C60" s="139" t="s">
        <v>1252</v>
      </c>
      <c r="D60" s="133">
        <v>35</v>
      </c>
      <c r="E60" s="138"/>
      <c r="F60" s="138"/>
      <c r="G60" s="138"/>
      <c r="H60" s="138"/>
      <c r="I60" s="140"/>
      <c r="J60" s="140"/>
      <c r="K60" s="138">
        <v>97.35</v>
      </c>
      <c r="L60" s="138"/>
      <c r="M60" s="138"/>
      <c r="N60" s="138"/>
      <c r="O60" s="138"/>
      <c r="P60" s="138"/>
      <c r="Q60" s="134">
        <f t="shared" si="6"/>
        <v>97.35</v>
      </c>
      <c r="R60" s="135" t="str">
        <f t="shared" si="7"/>
        <v>NO</v>
      </c>
      <c r="S60" s="136" t="str">
        <f t="shared" si="8"/>
        <v>Inviable Sanitariamente</v>
      </c>
      <c r="T60" s="45"/>
    </row>
    <row r="61" spans="1:20" s="48" customFormat="1" ht="32.1" customHeight="1" x14ac:dyDescent="0.2">
      <c r="A61" s="141" t="s">
        <v>1209</v>
      </c>
      <c r="B61" s="137" t="s">
        <v>1253</v>
      </c>
      <c r="C61" s="139" t="s">
        <v>1254</v>
      </c>
      <c r="D61" s="133">
        <v>64</v>
      </c>
      <c r="E61" s="138">
        <v>97.35</v>
      </c>
      <c r="F61" s="138">
        <v>97.35</v>
      </c>
      <c r="G61" s="138">
        <v>97.35</v>
      </c>
      <c r="H61" s="138">
        <v>97.35</v>
      </c>
      <c r="I61" s="140">
        <v>97.35</v>
      </c>
      <c r="J61" s="140">
        <v>97.35</v>
      </c>
      <c r="K61" s="138">
        <v>97.35</v>
      </c>
      <c r="L61" s="138">
        <v>97.35</v>
      </c>
      <c r="M61" s="138">
        <v>97.35</v>
      </c>
      <c r="N61" s="138">
        <v>97.35</v>
      </c>
      <c r="O61" s="138">
        <v>97.35</v>
      </c>
      <c r="P61" s="138">
        <v>97.35</v>
      </c>
      <c r="Q61" s="134">
        <f t="shared" si="6"/>
        <v>97.350000000000009</v>
      </c>
      <c r="R61" s="135" t="str">
        <f t="shared" si="7"/>
        <v>NO</v>
      </c>
      <c r="S61" s="136" t="str">
        <f t="shared" si="8"/>
        <v>Inviable Sanitariamente</v>
      </c>
      <c r="T61" s="45"/>
    </row>
    <row r="62" spans="1:20" s="48" customFormat="1" ht="32.1" customHeight="1" x14ac:dyDescent="0.2">
      <c r="A62" s="141" t="s">
        <v>1209</v>
      </c>
      <c r="B62" s="137" t="s">
        <v>746</v>
      </c>
      <c r="C62" s="139" t="s">
        <v>1255</v>
      </c>
      <c r="D62" s="133">
        <v>27</v>
      </c>
      <c r="E62" s="138"/>
      <c r="F62" s="138"/>
      <c r="G62" s="138"/>
      <c r="H62" s="138"/>
      <c r="I62" s="140"/>
      <c r="J62" s="140"/>
      <c r="K62" s="138">
        <v>97.35</v>
      </c>
      <c r="L62" s="138"/>
      <c r="M62" s="138"/>
      <c r="N62" s="138"/>
      <c r="O62" s="138"/>
      <c r="P62" s="138"/>
      <c r="Q62" s="134">
        <f t="shared" si="6"/>
        <v>97.35</v>
      </c>
      <c r="R62" s="135" t="str">
        <f t="shared" si="7"/>
        <v>NO</v>
      </c>
      <c r="S62" s="136" t="str">
        <f t="shared" si="8"/>
        <v>Inviable Sanitariamente</v>
      </c>
      <c r="T62" s="45"/>
    </row>
    <row r="63" spans="1:20" s="48" customFormat="1" ht="32.1" customHeight="1" x14ac:dyDescent="0.2">
      <c r="A63" s="141" t="s">
        <v>1209</v>
      </c>
      <c r="B63" s="137" t="s">
        <v>1190</v>
      </c>
      <c r="C63" s="139" t="s">
        <v>912</v>
      </c>
      <c r="D63" s="133">
        <v>97</v>
      </c>
      <c r="E63" s="138"/>
      <c r="F63" s="138"/>
      <c r="G63" s="138"/>
      <c r="H63" s="138"/>
      <c r="I63" s="140"/>
      <c r="J63" s="140"/>
      <c r="K63" s="138"/>
      <c r="L63" s="138"/>
      <c r="M63" s="138"/>
      <c r="N63" s="138">
        <v>97.4</v>
      </c>
      <c r="O63" s="138"/>
      <c r="P63" s="138"/>
      <c r="Q63" s="134">
        <f t="shared" si="6"/>
        <v>97.4</v>
      </c>
      <c r="R63" s="135" t="str">
        <f t="shared" si="7"/>
        <v>NO</v>
      </c>
      <c r="S63" s="136" t="str">
        <f t="shared" si="8"/>
        <v>Inviable Sanitariamente</v>
      </c>
      <c r="T63" s="45"/>
    </row>
    <row r="64" spans="1:20" s="48" customFormat="1" ht="32.1" customHeight="1" x14ac:dyDescent="0.2">
      <c r="A64" s="141" t="s">
        <v>1209</v>
      </c>
      <c r="B64" s="137" t="s">
        <v>1256</v>
      </c>
      <c r="C64" s="139" t="s">
        <v>1257</v>
      </c>
      <c r="D64" s="133">
        <v>37</v>
      </c>
      <c r="E64" s="138"/>
      <c r="F64" s="138"/>
      <c r="G64" s="138"/>
      <c r="H64" s="138"/>
      <c r="I64" s="140"/>
      <c r="J64" s="140"/>
      <c r="K64" s="138">
        <v>97.35</v>
      </c>
      <c r="L64" s="138"/>
      <c r="M64" s="138"/>
      <c r="N64" s="138"/>
      <c r="O64" s="138"/>
      <c r="P64" s="138"/>
      <c r="Q64" s="134">
        <f t="shared" si="6"/>
        <v>97.35</v>
      </c>
      <c r="R64" s="135" t="str">
        <f t="shared" si="7"/>
        <v>NO</v>
      </c>
      <c r="S64" s="136" t="str">
        <f t="shared" si="8"/>
        <v>Inviable Sanitariamente</v>
      </c>
      <c r="T64" s="45"/>
    </row>
    <row r="65" spans="1:20" s="48" customFormat="1" ht="32.1" customHeight="1" x14ac:dyDescent="0.2">
      <c r="A65" s="141" t="s">
        <v>1209</v>
      </c>
      <c r="B65" s="137" t="s">
        <v>300</v>
      </c>
      <c r="C65" s="139" t="s">
        <v>1258</v>
      </c>
      <c r="D65" s="133">
        <v>19</v>
      </c>
      <c r="E65" s="138"/>
      <c r="F65" s="138"/>
      <c r="G65" s="138"/>
      <c r="H65" s="138"/>
      <c r="I65" s="140"/>
      <c r="J65" s="140"/>
      <c r="K65" s="138"/>
      <c r="L65" s="138"/>
      <c r="M65" s="138"/>
      <c r="N65" s="138"/>
      <c r="O65" s="138">
        <v>97.4</v>
      </c>
      <c r="P65" s="138"/>
      <c r="Q65" s="134">
        <f t="shared" si="6"/>
        <v>97.4</v>
      </c>
      <c r="R65" s="135" t="str">
        <f t="shared" si="7"/>
        <v>NO</v>
      </c>
      <c r="S65" s="136" t="str">
        <f t="shared" si="8"/>
        <v>Inviable Sanitariamente</v>
      </c>
      <c r="T65" s="45"/>
    </row>
    <row r="66" spans="1:20" s="48" customFormat="1" ht="32.1" customHeight="1" x14ac:dyDescent="0.2">
      <c r="A66" s="141" t="s">
        <v>1209</v>
      </c>
      <c r="B66" s="137" t="s">
        <v>1259</v>
      </c>
      <c r="C66" s="139" t="s">
        <v>1260</v>
      </c>
      <c r="D66" s="133">
        <v>14</v>
      </c>
      <c r="E66" s="138"/>
      <c r="F66" s="138"/>
      <c r="G66" s="138"/>
      <c r="H66" s="138"/>
      <c r="I66" s="140"/>
      <c r="J66" s="140"/>
      <c r="K66" s="138">
        <v>97.35</v>
      </c>
      <c r="L66" s="138"/>
      <c r="M66" s="138"/>
      <c r="N66" s="138"/>
      <c r="O66" s="138"/>
      <c r="P66" s="138"/>
      <c r="Q66" s="134">
        <f t="shared" si="6"/>
        <v>97.35</v>
      </c>
      <c r="R66" s="135" t="str">
        <f t="shared" si="7"/>
        <v>NO</v>
      </c>
      <c r="S66" s="136" t="str">
        <f t="shared" si="8"/>
        <v>Inviable Sanitariamente</v>
      </c>
      <c r="T66" s="45"/>
    </row>
    <row r="67" spans="1:20" s="48" customFormat="1" ht="32.1" customHeight="1" x14ac:dyDescent="0.2">
      <c r="A67" s="141" t="s">
        <v>1209</v>
      </c>
      <c r="B67" s="137" t="s">
        <v>1261</v>
      </c>
      <c r="C67" s="139" t="s">
        <v>1262</v>
      </c>
      <c r="D67" s="133">
        <v>34</v>
      </c>
      <c r="E67" s="138"/>
      <c r="F67" s="138"/>
      <c r="G67" s="138"/>
      <c r="H67" s="138"/>
      <c r="I67" s="140">
        <v>97.35</v>
      </c>
      <c r="J67" s="140"/>
      <c r="K67" s="138"/>
      <c r="L67" s="138"/>
      <c r="M67" s="138"/>
      <c r="N67" s="138"/>
      <c r="O67" s="138"/>
      <c r="P67" s="138"/>
      <c r="Q67" s="134">
        <f t="shared" si="6"/>
        <v>97.35</v>
      </c>
      <c r="R67" s="135" t="str">
        <f t="shared" si="7"/>
        <v>NO</v>
      </c>
      <c r="S67" s="136" t="str">
        <f t="shared" si="8"/>
        <v>Inviable Sanitariamente</v>
      </c>
      <c r="T67" s="45"/>
    </row>
    <row r="68" spans="1:20" s="48" customFormat="1" ht="32.1" customHeight="1" x14ac:dyDescent="0.2">
      <c r="A68" s="141" t="s">
        <v>1209</v>
      </c>
      <c r="B68" s="137" t="s">
        <v>881</v>
      </c>
      <c r="C68" s="139" t="s">
        <v>1263</v>
      </c>
      <c r="D68" s="133">
        <v>14</v>
      </c>
      <c r="E68" s="138"/>
      <c r="F68" s="138"/>
      <c r="G68" s="138"/>
      <c r="H68" s="138"/>
      <c r="I68" s="140">
        <v>97.35</v>
      </c>
      <c r="J68" s="140"/>
      <c r="K68" s="138"/>
      <c r="L68" s="138"/>
      <c r="M68" s="138"/>
      <c r="N68" s="138"/>
      <c r="O68" s="138"/>
      <c r="P68" s="138"/>
      <c r="Q68" s="134">
        <f t="shared" si="6"/>
        <v>97.35</v>
      </c>
      <c r="R68" s="135" t="str">
        <f t="shared" si="7"/>
        <v>NO</v>
      </c>
      <c r="S68" s="136" t="str">
        <f t="shared" si="8"/>
        <v>Inviable Sanitariamente</v>
      </c>
      <c r="T68" s="45"/>
    </row>
    <row r="69" spans="1:20" s="48" customFormat="1" ht="32.1" customHeight="1" x14ac:dyDescent="0.2">
      <c r="A69" s="141" t="s">
        <v>1209</v>
      </c>
      <c r="B69" s="137" t="s">
        <v>1264</v>
      </c>
      <c r="C69" s="139" t="s">
        <v>1265</v>
      </c>
      <c r="D69" s="133">
        <v>36</v>
      </c>
      <c r="E69" s="138"/>
      <c r="F69" s="138"/>
      <c r="G69" s="138"/>
      <c r="H69" s="138">
        <v>96.4</v>
      </c>
      <c r="I69" s="140"/>
      <c r="J69" s="140"/>
      <c r="K69" s="138"/>
      <c r="L69" s="138"/>
      <c r="M69" s="138"/>
      <c r="N69" s="138"/>
      <c r="O69" s="138"/>
      <c r="P69" s="138"/>
      <c r="Q69" s="134">
        <f t="shared" si="6"/>
        <v>96.4</v>
      </c>
      <c r="R69" s="135" t="str">
        <f t="shared" si="7"/>
        <v>NO</v>
      </c>
      <c r="S69" s="136" t="str">
        <f t="shared" si="8"/>
        <v>Inviable Sanitariamente</v>
      </c>
      <c r="T69" s="45"/>
    </row>
    <row r="70" spans="1:20" s="48" customFormat="1" ht="32.1" customHeight="1" x14ac:dyDescent="0.2">
      <c r="A70" s="141" t="s">
        <v>1209</v>
      </c>
      <c r="B70" s="137" t="s">
        <v>1266</v>
      </c>
      <c r="C70" s="139" t="s">
        <v>1267</v>
      </c>
      <c r="D70" s="133">
        <v>28</v>
      </c>
      <c r="E70" s="138"/>
      <c r="F70" s="138"/>
      <c r="G70" s="138"/>
      <c r="H70" s="138"/>
      <c r="I70" s="140"/>
      <c r="J70" s="140">
        <v>88</v>
      </c>
      <c r="K70" s="138"/>
      <c r="L70" s="138"/>
      <c r="M70" s="138"/>
      <c r="N70" s="138"/>
      <c r="O70" s="138"/>
      <c r="P70" s="138"/>
      <c r="Q70" s="134">
        <f t="shared" si="6"/>
        <v>88</v>
      </c>
      <c r="R70" s="135" t="str">
        <f t="shared" si="7"/>
        <v>NO</v>
      </c>
      <c r="S70" s="136" t="str">
        <f t="shared" si="8"/>
        <v>Inviable Sanitariamente</v>
      </c>
      <c r="T70" s="45"/>
    </row>
    <row r="71" spans="1:20" s="48" customFormat="1" ht="32.1" customHeight="1" x14ac:dyDescent="0.2">
      <c r="A71" s="141" t="s">
        <v>1209</v>
      </c>
      <c r="B71" s="137" t="s">
        <v>1268</v>
      </c>
      <c r="C71" s="139" t="s">
        <v>1269</v>
      </c>
      <c r="D71" s="133">
        <v>60</v>
      </c>
      <c r="E71" s="138"/>
      <c r="F71" s="138"/>
      <c r="G71" s="138"/>
      <c r="H71" s="138"/>
      <c r="I71" s="140">
        <v>97.35</v>
      </c>
      <c r="J71" s="140"/>
      <c r="K71" s="138"/>
      <c r="L71" s="138"/>
      <c r="M71" s="138"/>
      <c r="N71" s="138"/>
      <c r="O71" s="138"/>
      <c r="P71" s="138"/>
      <c r="Q71" s="134">
        <f t="shared" si="6"/>
        <v>97.35</v>
      </c>
      <c r="R71" s="135" t="str">
        <f t="shared" si="7"/>
        <v>NO</v>
      </c>
      <c r="S71" s="136" t="str">
        <f t="shared" si="8"/>
        <v>Inviable Sanitariamente</v>
      </c>
      <c r="T71" s="45"/>
    </row>
    <row r="72" spans="1:20" s="48" customFormat="1" ht="32.1" customHeight="1" x14ac:dyDescent="0.2">
      <c r="A72" s="141" t="s">
        <v>1209</v>
      </c>
      <c r="B72" s="137" t="s">
        <v>1270</v>
      </c>
      <c r="C72" s="139" t="s">
        <v>1271</v>
      </c>
      <c r="D72" s="133">
        <v>22</v>
      </c>
      <c r="E72" s="138"/>
      <c r="F72" s="138"/>
      <c r="G72" s="138"/>
      <c r="H72" s="138"/>
      <c r="I72" s="140"/>
      <c r="J72" s="140"/>
      <c r="K72" s="138"/>
      <c r="L72" s="138"/>
      <c r="M72" s="138"/>
      <c r="N72" s="138"/>
      <c r="O72" s="138">
        <v>97.4</v>
      </c>
      <c r="P72" s="138"/>
      <c r="Q72" s="134">
        <f t="shared" si="6"/>
        <v>97.4</v>
      </c>
      <c r="R72" s="135" t="str">
        <f t="shared" si="7"/>
        <v>NO</v>
      </c>
      <c r="S72" s="136" t="str">
        <f t="shared" si="8"/>
        <v>Inviable Sanitariamente</v>
      </c>
      <c r="T72" s="45"/>
    </row>
    <row r="73" spans="1:20" s="48" customFormat="1" ht="32.1" customHeight="1" x14ac:dyDescent="0.2">
      <c r="A73" s="141" t="s">
        <v>1209</v>
      </c>
      <c r="B73" s="137" t="s">
        <v>1272</v>
      </c>
      <c r="C73" s="139" t="s">
        <v>1273</v>
      </c>
      <c r="D73" s="133">
        <v>30</v>
      </c>
      <c r="E73" s="138"/>
      <c r="F73" s="138"/>
      <c r="G73" s="138"/>
      <c r="H73" s="138"/>
      <c r="I73" s="140"/>
      <c r="J73" s="140"/>
      <c r="K73" s="138"/>
      <c r="L73" s="138"/>
      <c r="M73" s="138"/>
      <c r="N73" s="138">
        <v>97.4</v>
      </c>
      <c r="O73" s="138"/>
      <c r="P73" s="138"/>
      <c r="Q73" s="134">
        <f t="shared" si="6"/>
        <v>97.4</v>
      </c>
      <c r="R73" s="135" t="str">
        <f t="shared" si="7"/>
        <v>NO</v>
      </c>
      <c r="S73" s="136" t="str">
        <f t="shared" si="8"/>
        <v>Inviable Sanitariamente</v>
      </c>
      <c r="T73" s="45"/>
    </row>
    <row r="74" spans="1:20" s="48" customFormat="1" ht="32.1" customHeight="1" x14ac:dyDescent="0.2">
      <c r="A74" s="141" t="s">
        <v>1209</v>
      </c>
      <c r="B74" s="137" t="s">
        <v>1274</v>
      </c>
      <c r="C74" s="139" t="s">
        <v>1275</v>
      </c>
      <c r="D74" s="133">
        <v>11</v>
      </c>
      <c r="E74" s="138"/>
      <c r="F74" s="138"/>
      <c r="G74" s="138">
        <v>97.35</v>
      </c>
      <c r="H74" s="138"/>
      <c r="I74" s="140"/>
      <c r="J74" s="140"/>
      <c r="K74" s="138"/>
      <c r="L74" s="138"/>
      <c r="M74" s="138"/>
      <c r="N74" s="138"/>
      <c r="O74" s="138"/>
      <c r="P74" s="138"/>
      <c r="Q74" s="134">
        <f t="shared" si="6"/>
        <v>97.35</v>
      </c>
      <c r="R74" s="135" t="str">
        <f t="shared" si="7"/>
        <v>NO</v>
      </c>
      <c r="S74" s="136" t="str">
        <f t="shared" si="8"/>
        <v>Inviable Sanitariamente</v>
      </c>
      <c r="T74" s="45"/>
    </row>
    <row r="75" spans="1:20" s="48" customFormat="1" ht="32.1" customHeight="1" x14ac:dyDescent="0.2">
      <c r="A75" s="141" t="s">
        <v>1209</v>
      </c>
      <c r="B75" s="137" t="s">
        <v>887</v>
      </c>
      <c r="C75" s="139" t="s">
        <v>1276</v>
      </c>
      <c r="D75" s="133">
        <v>50</v>
      </c>
      <c r="E75" s="138"/>
      <c r="F75" s="138"/>
      <c r="G75" s="138"/>
      <c r="H75" s="138"/>
      <c r="I75" s="140"/>
      <c r="J75" s="140"/>
      <c r="K75" s="138"/>
      <c r="L75" s="138"/>
      <c r="M75" s="138"/>
      <c r="N75" s="138"/>
      <c r="O75" s="138">
        <v>97.4</v>
      </c>
      <c r="P75" s="138"/>
      <c r="Q75" s="134">
        <f t="shared" si="6"/>
        <v>97.4</v>
      </c>
      <c r="R75" s="135" t="str">
        <f t="shared" ref="R75:R137" si="9">IF(Q75&lt;5,"SI","NO")</f>
        <v>NO</v>
      </c>
      <c r="S75" s="136" t="str">
        <f t="shared" si="8"/>
        <v>Inviable Sanitariamente</v>
      </c>
      <c r="T75" s="45"/>
    </row>
    <row r="76" spans="1:20" s="48" customFormat="1" ht="32.1" customHeight="1" x14ac:dyDescent="0.2">
      <c r="A76" s="141" t="s">
        <v>1209</v>
      </c>
      <c r="B76" s="137" t="s">
        <v>1277</v>
      </c>
      <c r="C76" s="139" t="s">
        <v>1278</v>
      </c>
      <c r="D76" s="133">
        <v>45</v>
      </c>
      <c r="E76" s="138"/>
      <c r="F76" s="138">
        <v>36.14</v>
      </c>
      <c r="G76" s="138"/>
      <c r="H76" s="138"/>
      <c r="I76" s="140"/>
      <c r="J76" s="140"/>
      <c r="K76" s="138"/>
      <c r="L76" s="138"/>
      <c r="M76" s="138"/>
      <c r="N76" s="138"/>
      <c r="O76" s="138"/>
      <c r="P76" s="138"/>
      <c r="Q76" s="134">
        <f t="shared" si="6"/>
        <v>36.14</v>
      </c>
      <c r="R76" s="135" t="str">
        <f t="shared" si="9"/>
        <v>NO</v>
      </c>
      <c r="S76" s="136" t="str">
        <f t="shared" ref="S76:S138" si="10">IF(Q76&lt;=5,"Sin Riesgo",IF(Q76 &lt;=14,"Bajo",IF(Q76&lt;=35,"Medio",IF(Q76&lt;=80,"Alto","Inviable Sanitariamente"))))</f>
        <v>Alto</v>
      </c>
      <c r="T76" s="45"/>
    </row>
    <row r="77" spans="1:20" s="48" customFormat="1" ht="32.1" customHeight="1" x14ac:dyDescent="0.2">
      <c r="A77" s="141" t="s">
        <v>1279</v>
      </c>
      <c r="B77" s="137" t="s">
        <v>1280</v>
      </c>
      <c r="C77" s="139" t="s">
        <v>1281</v>
      </c>
      <c r="D77" s="133">
        <v>64</v>
      </c>
      <c r="E77" s="138"/>
      <c r="F77" s="138">
        <v>100</v>
      </c>
      <c r="G77" s="138"/>
      <c r="H77" s="138"/>
      <c r="I77" s="140"/>
      <c r="J77" s="140"/>
      <c r="K77" s="138"/>
      <c r="L77" s="138"/>
      <c r="M77" s="138"/>
      <c r="N77" s="138"/>
      <c r="O77" s="138"/>
      <c r="P77" s="138"/>
      <c r="Q77" s="134">
        <f t="shared" si="6"/>
        <v>100</v>
      </c>
      <c r="R77" s="135" t="str">
        <f t="shared" si="9"/>
        <v>NO</v>
      </c>
      <c r="S77" s="136" t="str">
        <f t="shared" si="10"/>
        <v>Inviable Sanitariamente</v>
      </c>
      <c r="T77" s="45"/>
    </row>
    <row r="78" spans="1:20" s="48" customFormat="1" ht="32.1" customHeight="1" x14ac:dyDescent="0.2">
      <c r="A78" s="141" t="s">
        <v>1279</v>
      </c>
      <c r="B78" s="137" t="s">
        <v>1282</v>
      </c>
      <c r="C78" s="139" t="s">
        <v>1283</v>
      </c>
      <c r="D78" s="133">
        <v>160</v>
      </c>
      <c r="E78" s="138"/>
      <c r="F78" s="138">
        <v>100</v>
      </c>
      <c r="G78" s="138"/>
      <c r="H78" s="138"/>
      <c r="I78" s="140"/>
      <c r="J78" s="140"/>
      <c r="K78" s="138"/>
      <c r="L78" s="138"/>
      <c r="M78" s="138"/>
      <c r="N78" s="138"/>
      <c r="O78" s="138"/>
      <c r="P78" s="138"/>
      <c r="Q78" s="134">
        <f t="shared" si="6"/>
        <v>100</v>
      </c>
      <c r="R78" s="135" t="str">
        <f t="shared" si="9"/>
        <v>NO</v>
      </c>
      <c r="S78" s="136" t="str">
        <f t="shared" si="10"/>
        <v>Inviable Sanitariamente</v>
      </c>
      <c r="T78" s="45"/>
    </row>
    <row r="79" spans="1:20" s="48" customFormat="1" ht="32.1" customHeight="1" x14ac:dyDescent="0.2">
      <c r="A79" s="141" t="s">
        <v>1279</v>
      </c>
      <c r="B79" s="137" t="s">
        <v>1284</v>
      </c>
      <c r="C79" s="139" t="s">
        <v>1285</v>
      </c>
      <c r="D79" s="133">
        <v>105</v>
      </c>
      <c r="E79" s="138"/>
      <c r="F79" s="138"/>
      <c r="G79" s="138"/>
      <c r="H79" s="138"/>
      <c r="I79" s="140">
        <v>100</v>
      </c>
      <c r="J79" s="140"/>
      <c r="K79" s="138"/>
      <c r="L79" s="138"/>
      <c r="M79" s="138"/>
      <c r="N79" s="138"/>
      <c r="O79" s="138"/>
      <c r="P79" s="138"/>
      <c r="Q79" s="134">
        <f t="shared" si="6"/>
        <v>100</v>
      </c>
      <c r="R79" s="135" t="str">
        <f t="shared" si="9"/>
        <v>NO</v>
      </c>
      <c r="S79" s="136" t="str">
        <f t="shared" si="10"/>
        <v>Inviable Sanitariamente</v>
      </c>
      <c r="T79" s="45"/>
    </row>
    <row r="80" spans="1:20" s="48" customFormat="1" ht="32.1" customHeight="1" x14ac:dyDescent="0.2">
      <c r="A80" s="141" t="s">
        <v>1279</v>
      </c>
      <c r="B80" s="137" t="s">
        <v>1286</v>
      </c>
      <c r="C80" s="139" t="s">
        <v>1287</v>
      </c>
      <c r="D80" s="133">
        <v>102</v>
      </c>
      <c r="E80" s="138"/>
      <c r="F80" s="138"/>
      <c r="G80" s="138"/>
      <c r="H80" s="138"/>
      <c r="I80" s="140"/>
      <c r="J80" s="140">
        <v>100</v>
      </c>
      <c r="K80" s="138"/>
      <c r="L80" s="138"/>
      <c r="M80" s="138"/>
      <c r="N80" s="138"/>
      <c r="O80" s="138"/>
      <c r="P80" s="138"/>
      <c r="Q80" s="134">
        <f t="shared" si="6"/>
        <v>100</v>
      </c>
      <c r="R80" s="135" t="str">
        <f t="shared" si="9"/>
        <v>NO</v>
      </c>
      <c r="S80" s="136" t="str">
        <f t="shared" si="10"/>
        <v>Inviable Sanitariamente</v>
      </c>
      <c r="T80" s="45"/>
    </row>
    <row r="81" spans="1:20" s="48" customFormat="1" ht="32.1" customHeight="1" x14ac:dyDescent="0.2">
      <c r="A81" s="141" t="s">
        <v>1279</v>
      </c>
      <c r="B81" s="137" t="s">
        <v>1288</v>
      </c>
      <c r="C81" s="139" t="s">
        <v>1289</v>
      </c>
      <c r="D81" s="133">
        <v>114</v>
      </c>
      <c r="E81" s="138"/>
      <c r="F81" s="138"/>
      <c r="G81" s="138"/>
      <c r="H81" s="138"/>
      <c r="I81" s="140">
        <v>97</v>
      </c>
      <c r="J81" s="140"/>
      <c r="K81" s="138"/>
      <c r="L81" s="138"/>
      <c r="M81" s="138"/>
      <c r="N81" s="138"/>
      <c r="O81" s="138"/>
      <c r="P81" s="138"/>
      <c r="Q81" s="134">
        <f t="shared" si="6"/>
        <v>97</v>
      </c>
      <c r="R81" s="135" t="str">
        <f t="shared" si="9"/>
        <v>NO</v>
      </c>
      <c r="S81" s="136" t="str">
        <f t="shared" si="10"/>
        <v>Inviable Sanitariamente</v>
      </c>
      <c r="T81" s="45"/>
    </row>
    <row r="82" spans="1:20" s="48" customFormat="1" ht="32.1" customHeight="1" x14ac:dyDescent="0.2">
      <c r="A82" s="141" t="s">
        <v>1279</v>
      </c>
      <c r="B82" s="137" t="s">
        <v>1290</v>
      </c>
      <c r="C82" s="139" t="s">
        <v>1291</v>
      </c>
      <c r="D82" s="133">
        <v>184</v>
      </c>
      <c r="E82" s="138"/>
      <c r="F82" s="138"/>
      <c r="G82" s="138"/>
      <c r="H82" s="138"/>
      <c r="I82" s="140"/>
      <c r="J82" s="140"/>
      <c r="K82" s="138">
        <v>100</v>
      </c>
      <c r="L82" s="138"/>
      <c r="M82" s="138"/>
      <c r="N82" s="138"/>
      <c r="O82" s="138"/>
      <c r="P82" s="138"/>
      <c r="Q82" s="134">
        <f t="shared" si="6"/>
        <v>100</v>
      </c>
      <c r="R82" s="135" t="str">
        <f t="shared" si="9"/>
        <v>NO</v>
      </c>
      <c r="S82" s="136" t="str">
        <f t="shared" si="10"/>
        <v>Inviable Sanitariamente</v>
      </c>
      <c r="T82" s="45"/>
    </row>
    <row r="83" spans="1:20" s="48" customFormat="1" ht="32.1" customHeight="1" x14ac:dyDescent="0.2">
      <c r="A83" s="141" t="s">
        <v>1279</v>
      </c>
      <c r="B83" s="137" t="s">
        <v>1292</v>
      </c>
      <c r="C83" s="139" t="s">
        <v>1293</v>
      </c>
      <c r="D83" s="133">
        <v>200</v>
      </c>
      <c r="E83" s="138"/>
      <c r="F83" s="138"/>
      <c r="G83" s="138">
        <v>100</v>
      </c>
      <c r="H83" s="138"/>
      <c r="I83" s="140"/>
      <c r="J83" s="140"/>
      <c r="K83" s="138"/>
      <c r="L83" s="138"/>
      <c r="M83" s="138"/>
      <c r="N83" s="138"/>
      <c r="O83" s="138"/>
      <c r="P83" s="138"/>
      <c r="Q83" s="134">
        <f t="shared" si="6"/>
        <v>100</v>
      </c>
      <c r="R83" s="135" t="str">
        <f t="shared" si="9"/>
        <v>NO</v>
      </c>
      <c r="S83" s="136" t="str">
        <f t="shared" si="10"/>
        <v>Inviable Sanitariamente</v>
      </c>
      <c r="T83" s="45"/>
    </row>
    <row r="84" spans="1:20" s="48" customFormat="1" ht="32.1" customHeight="1" x14ac:dyDescent="0.2">
      <c r="A84" s="141" t="s">
        <v>1279</v>
      </c>
      <c r="B84" s="137" t="s">
        <v>1294</v>
      </c>
      <c r="C84" s="139" t="s">
        <v>1295</v>
      </c>
      <c r="D84" s="133">
        <v>71</v>
      </c>
      <c r="E84" s="138"/>
      <c r="F84" s="138"/>
      <c r="G84" s="138">
        <v>100</v>
      </c>
      <c r="H84" s="138"/>
      <c r="I84" s="140"/>
      <c r="J84" s="140"/>
      <c r="K84" s="138"/>
      <c r="L84" s="138"/>
      <c r="M84" s="138"/>
      <c r="N84" s="138"/>
      <c r="O84" s="138"/>
      <c r="P84" s="138"/>
      <c r="Q84" s="134">
        <f t="shared" si="6"/>
        <v>100</v>
      </c>
      <c r="R84" s="135" t="str">
        <f t="shared" si="9"/>
        <v>NO</v>
      </c>
      <c r="S84" s="136" t="str">
        <f t="shared" si="10"/>
        <v>Inviable Sanitariamente</v>
      </c>
      <c r="T84" s="45"/>
    </row>
    <row r="85" spans="1:20" s="48" customFormat="1" ht="32.1" customHeight="1" x14ac:dyDescent="0.2">
      <c r="A85" s="141" t="s">
        <v>1279</v>
      </c>
      <c r="B85" s="137" t="s">
        <v>1188</v>
      </c>
      <c r="C85" s="139" t="s">
        <v>1296</v>
      </c>
      <c r="D85" s="133">
        <v>46</v>
      </c>
      <c r="E85" s="138">
        <v>37.5</v>
      </c>
      <c r="F85" s="138"/>
      <c r="G85" s="138"/>
      <c r="H85" s="138"/>
      <c r="I85" s="140"/>
      <c r="J85" s="140"/>
      <c r="K85" s="138"/>
      <c r="L85" s="138"/>
      <c r="M85" s="138"/>
      <c r="N85" s="138"/>
      <c r="O85" s="138"/>
      <c r="P85" s="138"/>
      <c r="Q85" s="134">
        <f t="shared" si="6"/>
        <v>37.5</v>
      </c>
      <c r="R85" s="135" t="str">
        <f t="shared" si="9"/>
        <v>NO</v>
      </c>
      <c r="S85" s="136" t="str">
        <f t="shared" si="10"/>
        <v>Alto</v>
      </c>
      <c r="T85" s="45"/>
    </row>
    <row r="86" spans="1:20" s="48" customFormat="1" ht="32.1" customHeight="1" x14ac:dyDescent="0.2">
      <c r="A86" s="141" t="s">
        <v>1279</v>
      </c>
      <c r="B86" s="137" t="s">
        <v>1297</v>
      </c>
      <c r="C86" s="139" t="s">
        <v>1298</v>
      </c>
      <c r="D86" s="133">
        <v>97</v>
      </c>
      <c r="E86" s="138"/>
      <c r="F86" s="138"/>
      <c r="G86" s="138"/>
      <c r="H86" s="138"/>
      <c r="I86" s="140">
        <v>100</v>
      </c>
      <c r="J86" s="140"/>
      <c r="K86" s="138"/>
      <c r="L86" s="138"/>
      <c r="M86" s="138"/>
      <c r="N86" s="138"/>
      <c r="O86" s="138"/>
      <c r="P86" s="138"/>
      <c r="Q86" s="134">
        <f t="shared" si="6"/>
        <v>100</v>
      </c>
      <c r="R86" s="135" t="str">
        <f t="shared" si="9"/>
        <v>NO</v>
      </c>
      <c r="S86" s="136" t="str">
        <f t="shared" si="10"/>
        <v>Inviable Sanitariamente</v>
      </c>
      <c r="T86" s="45"/>
    </row>
    <row r="87" spans="1:20" s="48" customFormat="1" ht="32.1" customHeight="1" x14ac:dyDescent="0.2">
      <c r="A87" s="141" t="s">
        <v>1279</v>
      </c>
      <c r="B87" s="137" t="s">
        <v>1299</v>
      </c>
      <c r="C87" s="139" t="s">
        <v>1300</v>
      </c>
      <c r="D87" s="133"/>
      <c r="E87" s="138"/>
      <c r="F87" s="138"/>
      <c r="G87" s="138"/>
      <c r="H87" s="138"/>
      <c r="I87" s="140"/>
      <c r="J87" s="140">
        <v>100</v>
      </c>
      <c r="K87" s="138"/>
      <c r="L87" s="138"/>
      <c r="M87" s="138"/>
      <c r="N87" s="138"/>
      <c r="O87" s="138"/>
      <c r="P87" s="138"/>
      <c r="Q87" s="134">
        <f t="shared" si="6"/>
        <v>100</v>
      </c>
      <c r="R87" s="135" t="str">
        <f t="shared" si="9"/>
        <v>NO</v>
      </c>
      <c r="S87" s="136" t="str">
        <f t="shared" si="10"/>
        <v>Inviable Sanitariamente</v>
      </c>
      <c r="T87" s="45"/>
    </row>
    <row r="88" spans="1:20" s="48" customFormat="1" ht="32.1" customHeight="1" x14ac:dyDescent="0.2">
      <c r="A88" s="141" t="s">
        <v>1301</v>
      </c>
      <c r="B88" s="137" t="s">
        <v>1302</v>
      </c>
      <c r="C88" s="139" t="s">
        <v>1303</v>
      </c>
      <c r="D88" s="133">
        <v>34</v>
      </c>
      <c r="E88" s="138"/>
      <c r="F88" s="138"/>
      <c r="G88" s="138"/>
      <c r="H88" s="138"/>
      <c r="I88" s="140"/>
      <c r="J88" s="140"/>
      <c r="K88" s="138"/>
      <c r="L88" s="138">
        <v>97.3</v>
      </c>
      <c r="M88" s="138"/>
      <c r="N88" s="138"/>
      <c r="O88" s="138"/>
      <c r="P88" s="138"/>
      <c r="Q88" s="134">
        <f t="shared" si="6"/>
        <v>97.3</v>
      </c>
      <c r="R88" s="135" t="str">
        <f t="shared" si="9"/>
        <v>NO</v>
      </c>
      <c r="S88" s="136" t="str">
        <f t="shared" si="10"/>
        <v>Inviable Sanitariamente</v>
      </c>
      <c r="T88" s="45"/>
    </row>
    <row r="89" spans="1:20" s="48" customFormat="1" ht="32.1" customHeight="1" x14ac:dyDescent="0.2">
      <c r="A89" s="141" t="s">
        <v>1301</v>
      </c>
      <c r="B89" s="137" t="s">
        <v>1304</v>
      </c>
      <c r="C89" s="139" t="s">
        <v>1305</v>
      </c>
      <c r="D89" s="133">
        <v>26</v>
      </c>
      <c r="E89" s="138"/>
      <c r="F89" s="138"/>
      <c r="G89" s="138">
        <v>64.5</v>
      </c>
      <c r="H89" s="138"/>
      <c r="I89" s="140"/>
      <c r="J89" s="140"/>
      <c r="K89" s="138"/>
      <c r="L89" s="138"/>
      <c r="M89" s="138"/>
      <c r="N89" s="138"/>
      <c r="O89" s="138"/>
      <c r="P89" s="138"/>
      <c r="Q89" s="134">
        <f t="shared" si="6"/>
        <v>64.5</v>
      </c>
      <c r="R89" s="135" t="str">
        <f t="shared" si="9"/>
        <v>NO</v>
      </c>
      <c r="S89" s="136" t="str">
        <f t="shared" si="10"/>
        <v>Alto</v>
      </c>
      <c r="T89" s="45"/>
    </row>
    <row r="90" spans="1:20" s="48" customFormat="1" ht="32.1" customHeight="1" x14ac:dyDescent="0.2">
      <c r="A90" s="141" t="s">
        <v>1301</v>
      </c>
      <c r="B90" s="137" t="s">
        <v>1306</v>
      </c>
      <c r="C90" s="139" t="s">
        <v>1307</v>
      </c>
      <c r="D90" s="133">
        <v>23</v>
      </c>
      <c r="E90" s="138"/>
      <c r="F90" s="138"/>
      <c r="G90" s="138"/>
      <c r="H90" s="138"/>
      <c r="I90" s="140"/>
      <c r="J90" s="140"/>
      <c r="K90" s="138">
        <v>70.8</v>
      </c>
      <c r="L90" s="138"/>
      <c r="M90" s="138"/>
      <c r="N90" s="138"/>
      <c r="O90" s="138"/>
      <c r="P90" s="138"/>
      <c r="Q90" s="134">
        <f t="shared" si="6"/>
        <v>70.8</v>
      </c>
      <c r="R90" s="135" t="str">
        <f t="shared" si="9"/>
        <v>NO</v>
      </c>
      <c r="S90" s="136" t="str">
        <f t="shared" si="10"/>
        <v>Alto</v>
      </c>
      <c r="T90" s="45"/>
    </row>
    <row r="91" spans="1:20" s="48" customFormat="1" ht="32.1" customHeight="1" x14ac:dyDescent="0.2">
      <c r="A91" s="141" t="s">
        <v>1301</v>
      </c>
      <c r="B91" s="137" t="s">
        <v>1308</v>
      </c>
      <c r="C91" s="139" t="s">
        <v>1309</v>
      </c>
      <c r="D91" s="133">
        <v>19</v>
      </c>
      <c r="E91" s="138"/>
      <c r="F91" s="138"/>
      <c r="G91" s="138"/>
      <c r="H91" s="138"/>
      <c r="I91" s="140"/>
      <c r="J91" s="140">
        <v>70.8</v>
      </c>
      <c r="K91" s="138"/>
      <c r="L91" s="138"/>
      <c r="M91" s="138"/>
      <c r="N91" s="138"/>
      <c r="O91" s="138"/>
      <c r="P91" s="138"/>
      <c r="Q91" s="134">
        <f t="shared" si="6"/>
        <v>70.8</v>
      </c>
      <c r="R91" s="135" t="str">
        <f t="shared" si="9"/>
        <v>NO</v>
      </c>
      <c r="S91" s="136" t="str">
        <f t="shared" si="10"/>
        <v>Alto</v>
      </c>
      <c r="T91" s="45"/>
    </row>
    <row r="92" spans="1:20" s="48" customFormat="1" ht="32.1" customHeight="1" x14ac:dyDescent="0.2">
      <c r="A92" s="141" t="s">
        <v>1301</v>
      </c>
      <c r="B92" s="137" t="s">
        <v>1270</v>
      </c>
      <c r="C92" s="139" t="s">
        <v>1310</v>
      </c>
      <c r="D92" s="133">
        <v>33</v>
      </c>
      <c r="E92" s="138"/>
      <c r="F92" s="138"/>
      <c r="G92" s="138"/>
      <c r="H92" s="138"/>
      <c r="I92" s="140"/>
      <c r="J92" s="140"/>
      <c r="K92" s="138">
        <v>70.3</v>
      </c>
      <c r="L92" s="138"/>
      <c r="M92" s="138"/>
      <c r="N92" s="138"/>
      <c r="O92" s="138"/>
      <c r="P92" s="138"/>
      <c r="Q92" s="134">
        <f t="shared" si="6"/>
        <v>70.3</v>
      </c>
      <c r="R92" s="135" t="str">
        <f t="shared" si="9"/>
        <v>NO</v>
      </c>
      <c r="S92" s="136" t="str">
        <f t="shared" si="10"/>
        <v>Alto</v>
      </c>
      <c r="T92" s="45"/>
    </row>
    <row r="93" spans="1:20" s="48" customFormat="1" ht="32.1" customHeight="1" x14ac:dyDescent="0.2">
      <c r="A93" s="141" t="s">
        <v>1301</v>
      </c>
      <c r="B93" s="137" t="s">
        <v>1311</v>
      </c>
      <c r="C93" s="139" t="s">
        <v>1312</v>
      </c>
      <c r="D93" s="133">
        <v>52</v>
      </c>
      <c r="E93" s="138"/>
      <c r="F93" s="138"/>
      <c r="G93" s="138"/>
      <c r="H93" s="138"/>
      <c r="I93" s="140"/>
      <c r="J93" s="140"/>
      <c r="K93" s="138">
        <v>70.8</v>
      </c>
      <c r="L93" s="138"/>
      <c r="M93" s="138"/>
      <c r="N93" s="138"/>
      <c r="O93" s="138"/>
      <c r="P93" s="138"/>
      <c r="Q93" s="134">
        <f t="shared" si="6"/>
        <v>70.8</v>
      </c>
      <c r="R93" s="135" t="str">
        <f t="shared" si="9"/>
        <v>NO</v>
      </c>
      <c r="S93" s="136" t="str">
        <f t="shared" si="10"/>
        <v>Alto</v>
      </c>
      <c r="T93" s="45"/>
    </row>
    <row r="94" spans="1:20" s="48" customFormat="1" ht="32.1" customHeight="1" x14ac:dyDescent="0.2">
      <c r="A94" s="141" t="s">
        <v>1301</v>
      </c>
      <c r="B94" s="137" t="s">
        <v>1313</v>
      </c>
      <c r="C94" s="139" t="s">
        <v>1314</v>
      </c>
      <c r="D94" s="133">
        <v>22</v>
      </c>
      <c r="E94" s="138"/>
      <c r="F94" s="138"/>
      <c r="G94" s="138"/>
      <c r="H94" s="138"/>
      <c r="I94" s="140"/>
      <c r="J94" s="140"/>
      <c r="K94" s="138"/>
      <c r="L94" s="138">
        <v>97.3</v>
      </c>
      <c r="M94" s="138"/>
      <c r="N94" s="138"/>
      <c r="O94" s="138"/>
      <c r="P94" s="138"/>
      <c r="Q94" s="134">
        <f t="shared" si="6"/>
        <v>97.3</v>
      </c>
      <c r="R94" s="135" t="str">
        <f t="shared" si="9"/>
        <v>NO</v>
      </c>
      <c r="S94" s="136" t="str">
        <f t="shared" si="10"/>
        <v>Inviable Sanitariamente</v>
      </c>
      <c r="T94" s="45"/>
    </row>
    <row r="95" spans="1:20" s="48" customFormat="1" ht="32.1" customHeight="1" x14ac:dyDescent="0.2">
      <c r="A95" s="141" t="s">
        <v>1301</v>
      </c>
      <c r="B95" s="137" t="s">
        <v>1315</v>
      </c>
      <c r="C95" s="139" t="s">
        <v>1316</v>
      </c>
      <c r="D95" s="133">
        <v>32</v>
      </c>
      <c r="E95" s="138"/>
      <c r="F95" s="138"/>
      <c r="G95" s="138"/>
      <c r="H95" s="138"/>
      <c r="I95" s="140"/>
      <c r="J95" s="140"/>
      <c r="K95" s="138"/>
      <c r="L95" s="138"/>
      <c r="M95" s="138">
        <v>97.3</v>
      </c>
      <c r="N95" s="138"/>
      <c r="O95" s="138"/>
      <c r="P95" s="138"/>
      <c r="Q95" s="134">
        <f t="shared" si="6"/>
        <v>97.3</v>
      </c>
      <c r="R95" s="135" t="str">
        <f t="shared" si="9"/>
        <v>NO</v>
      </c>
      <c r="S95" s="136" t="str">
        <f t="shared" si="10"/>
        <v>Inviable Sanitariamente</v>
      </c>
      <c r="T95" s="45"/>
    </row>
    <row r="96" spans="1:20" s="48" customFormat="1" ht="32.1" customHeight="1" x14ac:dyDescent="0.2">
      <c r="A96" s="141" t="s">
        <v>1301</v>
      </c>
      <c r="B96" s="137" t="s">
        <v>1317</v>
      </c>
      <c r="C96" s="139" t="s">
        <v>1318</v>
      </c>
      <c r="D96" s="133">
        <v>78</v>
      </c>
      <c r="E96" s="138"/>
      <c r="F96" s="138"/>
      <c r="G96" s="138"/>
      <c r="H96" s="138"/>
      <c r="I96" s="140"/>
      <c r="J96" s="140">
        <v>97.3</v>
      </c>
      <c r="K96" s="138"/>
      <c r="L96" s="138"/>
      <c r="M96" s="138"/>
      <c r="N96" s="138"/>
      <c r="O96" s="138"/>
      <c r="P96" s="138"/>
      <c r="Q96" s="134">
        <f t="shared" si="6"/>
        <v>97.3</v>
      </c>
      <c r="R96" s="135" t="str">
        <f t="shared" si="9"/>
        <v>NO</v>
      </c>
      <c r="S96" s="136" t="str">
        <f t="shared" si="10"/>
        <v>Inviable Sanitariamente</v>
      </c>
      <c r="T96" s="45"/>
    </row>
    <row r="97" spans="1:20" s="48" customFormat="1" ht="32.1" customHeight="1" x14ac:dyDescent="0.2">
      <c r="A97" s="141" t="s">
        <v>1301</v>
      </c>
      <c r="B97" s="137" t="s">
        <v>636</v>
      </c>
      <c r="C97" s="139" t="s">
        <v>1319</v>
      </c>
      <c r="D97" s="133">
        <v>65</v>
      </c>
      <c r="E97" s="138"/>
      <c r="F97" s="138"/>
      <c r="G97" s="138"/>
      <c r="H97" s="138"/>
      <c r="I97" s="140"/>
      <c r="J97" s="140"/>
      <c r="K97" s="138"/>
      <c r="L97" s="138"/>
      <c r="M97" s="138">
        <v>97.3</v>
      </c>
      <c r="N97" s="138"/>
      <c r="O97" s="138"/>
      <c r="P97" s="138"/>
      <c r="Q97" s="134">
        <f t="shared" si="6"/>
        <v>97.3</v>
      </c>
      <c r="R97" s="135" t="str">
        <f t="shared" si="9"/>
        <v>NO</v>
      </c>
      <c r="S97" s="136" t="str">
        <f t="shared" si="10"/>
        <v>Inviable Sanitariamente</v>
      </c>
      <c r="T97" s="45"/>
    </row>
    <row r="98" spans="1:20" s="48" customFormat="1" ht="32.1" customHeight="1" x14ac:dyDescent="0.2">
      <c r="A98" s="141" t="s">
        <v>1301</v>
      </c>
      <c r="B98" s="137" t="s">
        <v>1320</v>
      </c>
      <c r="C98" s="139" t="s">
        <v>1321</v>
      </c>
      <c r="D98" s="133">
        <v>245</v>
      </c>
      <c r="E98" s="138"/>
      <c r="F98" s="138"/>
      <c r="G98" s="138"/>
      <c r="H98" s="138"/>
      <c r="I98" s="140"/>
      <c r="J98" s="140"/>
      <c r="K98" s="138"/>
      <c r="L98" s="138"/>
      <c r="M98" s="138">
        <v>97.3</v>
      </c>
      <c r="N98" s="138"/>
      <c r="O98" s="138"/>
      <c r="P98" s="138"/>
      <c r="Q98" s="134">
        <f t="shared" si="6"/>
        <v>97.3</v>
      </c>
      <c r="R98" s="135" t="str">
        <f t="shared" si="9"/>
        <v>NO</v>
      </c>
      <c r="S98" s="136" t="str">
        <f t="shared" si="10"/>
        <v>Inviable Sanitariamente</v>
      </c>
      <c r="T98" s="45"/>
    </row>
    <row r="99" spans="1:20" s="48" customFormat="1" ht="32.1" customHeight="1" x14ac:dyDescent="0.2">
      <c r="A99" s="141" t="s">
        <v>1301</v>
      </c>
      <c r="B99" s="137" t="s">
        <v>1322</v>
      </c>
      <c r="C99" s="139" t="s">
        <v>1323</v>
      </c>
      <c r="D99" s="133">
        <v>36</v>
      </c>
      <c r="E99" s="138"/>
      <c r="F99" s="138"/>
      <c r="G99" s="138"/>
      <c r="H99" s="138"/>
      <c r="I99" s="140"/>
      <c r="J99" s="140"/>
      <c r="K99" s="138"/>
      <c r="L99" s="138"/>
      <c r="M99" s="138"/>
      <c r="N99" s="138">
        <v>97.3</v>
      </c>
      <c r="O99" s="138"/>
      <c r="P99" s="138"/>
      <c r="Q99" s="134">
        <f t="shared" ref="Q99:Q162" si="11">AVERAGE(E99:P99)</f>
        <v>97.3</v>
      </c>
      <c r="R99" s="135" t="str">
        <f t="shared" si="9"/>
        <v>NO</v>
      </c>
      <c r="S99" s="136" t="str">
        <f t="shared" si="10"/>
        <v>Inviable Sanitariamente</v>
      </c>
      <c r="T99" s="45"/>
    </row>
    <row r="100" spans="1:20" s="48" customFormat="1" ht="32.1" customHeight="1" x14ac:dyDescent="0.2">
      <c r="A100" s="141" t="s">
        <v>1301</v>
      </c>
      <c r="B100" s="137" t="s">
        <v>1251</v>
      </c>
      <c r="C100" s="139" t="s">
        <v>1324</v>
      </c>
      <c r="D100" s="133">
        <v>36</v>
      </c>
      <c r="E100" s="138"/>
      <c r="F100" s="138"/>
      <c r="G100" s="138"/>
      <c r="H100" s="138"/>
      <c r="I100" s="140"/>
      <c r="J100" s="140"/>
      <c r="K100" s="138"/>
      <c r="L100" s="138">
        <v>97.3</v>
      </c>
      <c r="M100" s="138"/>
      <c r="N100" s="138"/>
      <c r="O100" s="138"/>
      <c r="P100" s="138"/>
      <c r="Q100" s="134">
        <f t="shared" si="11"/>
        <v>97.3</v>
      </c>
      <c r="R100" s="135" t="str">
        <f t="shared" si="9"/>
        <v>NO</v>
      </c>
      <c r="S100" s="136" t="str">
        <f t="shared" si="10"/>
        <v>Inviable Sanitariamente</v>
      </c>
      <c r="T100" s="45"/>
    </row>
    <row r="101" spans="1:20" s="48" customFormat="1" ht="32.1" customHeight="1" x14ac:dyDescent="0.2">
      <c r="A101" s="141" t="s">
        <v>1301</v>
      </c>
      <c r="B101" s="137" t="s">
        <v>1325</v>
      </c>
      <c r="C101" s="139" t="s">
        <v>1326</v>
      </c>
      <c r="D101" s="133">
        <v>32</v>
      </c>
      <c r="E101" s="138"/>
      <c r="F101" s="138"/>
      <c r="G101" s="138"/>
      <c r="H101" s="138"/>
      <c r="I101" s="140"/>
      <c r="J101" s="140"/>
      <c r="K101" s="138"/>
      <c r="L101" s="138"/>
      <c r="M101" s="138"/>
      <c r="N101" s="138"/>
      <c r="O101" s="138">
        <v>97.3</v>
      </c>
      <c r="P101" s="138"/>
      <c r="Q101" s="134">
        <f t="shared" si="11"/>
        <v>97.3</v>
      </c>
      <c r="R101" s="135" t="str">
        <f t="shared" si="9"/>
        <v>NO</v>
      </c>
      <c r="S101" s="136" t="str">
        <f t="shared" si="10"/>
        <v>Inviable Sanitariamente</v>
      </c>
      <c r="T101" s="45"/>
    </row>
    <row r="102" spans="1:20" s="48" customFormat="1" ht="32.1" customHeight="1" x14ac:dyDescent="0.2">
      <c r="A102" s="141" t="s">
        <v>1301</v>
      </c>
      <c r="B102" s="137" t="s">
        <v>1327</v>
      </c>
      <c r="C102" s="139" t="s">
        <v>1328</v>
      </c>
      <c r="D102" s="133">
        <v>40</v>
      </c>
      <c r="E102" s="138"/>
      <c r="F102" s="138"/>
      <c r="G102" s="138"/>
      <c r="H102" s="138">
        <v>100</v>
      </c>
      <c r="I102" s="140"/>
      <c r="J102" s="140"/>
      <c r="K102" s="138"/>
      <c r="L102" s="138"/>
      <c r="M102" s="138"/>
      <c r="N102" s="138"/>
      <c r="O102" s="138"/>
      <c r="P102" s="138"/>
      <c r="Q102" s="134">
        <f t="shared" si="11"/>
        <v>100</v>
      </c>
      <c r="R102" s="135" t="str">
        <f t="shared" si="9"/>
        <v>NO</v>
      </c>
      <c r="S102" s="136" t="str">
        <f t="shared" si="10"/>
        <v>Inviable Sanitariamente</v>
      </c>
      <c r="T102" s="45"/>
    </row>
    <row r="103" spans="1:20" s="48" customFormat="1" ht="32.1" customHeight="1" x14ac:dyDescent="0.2">
      <c r="A103" s="141" t="s">
        <v>1301</v>
      </c>
      <c r="B103" s="137" t="s">
        <v>1329</v>
      </c>
      <c r="C103" s="139" t="s">
        <v>1330</v>
      </c>
      <c r="D103" s="133">
        <v>25</v>
      </c>
      <c r="E103" s="138"/>
      <c r="F103" s="138"/>
      <c r="G103" s="138"/>
      <c r="H103" s="138"/>
      <c r="I103" s="140"/>
      <c r="J103" s="140"/>
      <c r="K103" s="138"/>
      <c r="L103" s="138"/>
      <c r="M103" s="138">
        <v>97.3</v>
      </c>
      <c r="N103" s="138"/>
      <c r="O103" s="138"/>
      <c r="P103" s="138"/>
      <c r="Q103" s="134">
        <f t="shared" si="11"/>
        <v>97.3</v>
      </c>
      <c r="R103" s="135" t="str">
        <f t="shared" si="9"/>
        <v>NO</v>
      </c>
      <c r="S103" s="136" t="str">
        <f t="shared" si="10"/>
        <v>Inviable Sanitariamente</v>
      </c>
      <c r="T103" s="45"/>
    </row>
    <row r="104" spans="1:20" s="48" customFormat="1" ht="32.1" customHeight="1" x14ac:dyDescent="0.2">
      <c r="A104" s="141" t="s">
        <v>1301</v>
      </c>
      <c r="B104" s="137" t="s">
        <v>1331</v>
      </c>
      <c r="C104" s="139" t="s">
        <v>1332</v>
      </c>
      <c r="D104" s="133">
        <v>140</v>
      </c>
      <c r="E104" s="138"/>
      <c r="F104" s="138"/>
      <c r="G104" s="138"/>
      <c r="H104" s="138"/>
      <c r="I104" s="140"/>
      <c r="J104" s="140"/>
      <c r="K104" s="138"/>
      <c r="L104" s="138">
        <v>97.3</v>
      </c>
      <c r="M104" s="138"/>
      <c r="N104" s="138">
        <v>97.3</v>
      </c>
      <c r="O104" s="138"/>
      <c r="P104" s="138"/>
      <c r="Q104" s="134">
        <f t="shared" si="11"/>
        <v>97.3</v>
      </c>
      <c r="R104" s="135" t="str">
        <f t="shared" si="9"/>
        <v>NO</v>
      </c>
      <c r="S104" s="136" t="str">
        <f t="shared" si="10"/>
        <v>Inviable Sanitariamente</v>
      </c>
      <c r="T104" s="45"/>
    </row>
    <row r="105" spans="1:20" s="48" customFormat="1" ht="32.1" customHeight="1" x14ac:dyDescent="0.2">
      <c r="A105" s="141" t="s">
        <v>1301</v>
      </c>
      <c r="B105" s="137" t="s">
        <v>1333</v>
      </c>
      <c r="C105" s="139" t="s">
        <v>1334</v>
      </c>
      <c r="D105" s="133">
        <v>72</v>
      </c>
      <c r="E105" s="138"/>
      <c r="F105" s="138"/>
      <c r="G105" s="138"/>
      <c r="H105" s="138"/>
      <c r="I105" s="140">
        <v>97.3</v>
      </c>
      <c r="J105" s="140"/>
      <c r="K105" s="138"/>
      <c r="L105" s="138"/>
      <c r="M105" s="138"/>
      <c r="N105" s="138"/>
      <c r="O105" s="138"/>
      <c r="P105" s="138"/>
      <c r="Q105" s="134">
        <f t="shared" si="11"/>
        <v>97.3</v>
      </c>
      <c r="R105" s="135" t="str">
        <f t="shared" si="9"/>
        <v>NO</v>
      </c>
      <c r="S105" s="136" t="str">
        <f t="shared" si="10"/>
        <v>Inviable Sanitariamente</v>
      </c>
      <c r="T105" s="45"/>
    </row>
    <row r="106" spans="1:20" s="48" customFormat="1" ht="32.1" customHeight="1" x14ac:dyDescent="0.2">
      <c r="A106" s="141" t="s">
        <v>1301</v>
      </c>
      <c r="B106" s="137" t="s">
        <v>1294</v>
      </c>
      <c r="C106" s="139" t="s">
        <v>1335</v>
      </c>
      <c r="D106" s="133">
        <v>30</v>
      </c>
      <c r="E106" s="138"/>
      <c r="F106" s="138"/>
      <c r="G106" s="138"/>
      <c r="H106" s="138"/>
      <c r="I106" s="140">
        <v>97.3</v>
      </c>
      <c r="J106" s="140"/>
      <c r="K106" s="138"/>
      <c r="L106" s="138"/>
      <c r="M106" s="138"/>
      <c r="N106" s="138"/>
      <c r="O106" s="138"/>
      <c r="P106" s="138"/>
      <c r="Q106" s="134">
        <f t="shared" si="11"/>
        <v>97.3</v>
      </c>
      <c r="R106" s="135" t="str">
        <f t="shared" si="9"/>
        <v>NO</v>
      </c>
      <c r="S106" s="136" t="str">
        <f t="shared" si="10"/>
        <v>Inviable Sanitariamente</v>
      </c>
      <c r="T106" s="45"/>
    </row>
    <row r="107" spans="1:20" s="48" customFormat="1" ht="32.1" customHeight="1" x14ac:dyDescent="0.2">
      <c r="A107" s="141" t="s">
        <v>1301</v>
      </c>
      <c r="B107" s="137" t="s">
        <v>1132</v>
      </c>
      <c r="C107" s="139" t="s">
        <v>1336</v>
      </c>
      <c r="D107" s="133">
        <v>30</v>
      </c>
      <c r="E107" s="138"/>
      <c r="F107" s="138"/>
      <c r="G107" s="138"/>
      <c r="H107" s="138"/>
      <c r="I107" s="140"/>
      <c r="J107" s="140">
        <v>70.8</v>
      </c>
      <c r="K107" s="138"/>
      <c r="L107" s="138"/>
      <c r="M107" s="138"/>
      <c r="N107" s="138"/>
      <c r="O107" s="138"/>
      <c r="P107" s="138"/>
      <c r="Q107" s="134">
        <f t="shared" si="11"/>
        <v>70.8</v>
      </c>
      <c r="R107" s="135" t="str">
        <f t="shared" si="9"/>
        <v>NO</v>
      </c>
      <c r="S107" s="136" t="str">
        <f t="shared" si="10"/>
        <v>Alto</v>
      </c>
      <c r="T107" s="45"/>
    </row>
    <row r="108" spans="1:20" s="48" customFormat="1" ht="32.1" customHeight="1" x14ac:dyDescent="0.2">
      <c r="A108" s="141" t="s">
        <v>1301</v>
      </c>
      <c r="B108" s="137" t="s">
        <v>1337</v>
      </c>
      <c r="C108" s="139" t="s">
        <v>1338</v>
      </c>
      <c r="D108" s="133">
        <v>30</v>
      </c>
      <c r="E108" s="138"/>
      <c r="F108" s="138"/>
      <c r="G108" s="138"/>
      <c r="H108" s="138"/>
      <c r="I108" s="140">
        <v>97.3</v>
      </c>
      <c r="J108" s="140"/>
      <c r="K108" s="138"/>
      <c r="L108" s="138"/>
      <c r="M108" s="138"/>
      <c r="N108" s="138"/>
      <c r="O108" s="138"/>
      <c r="P108" s="138"/>
      <c r="Q108" s="134">
        <f t="shared" si="11"/>
        <v>97.3</v>
      </c>
      <c r="R108" s="135" t="str">
        <f t="shared" si="9"/>
        <v>NO</v>
      </c>
      <c r="S108" s="136" t="str">
        <f t="shared" si="10"/>
        <v>Inviable Sanitariamente</v>
      </c>
      <c r="T108" s="45"/>
    </row>
    <row r="109" spans="1:20" s="48" customFormat="1" ht="32.1" customHeight="1" x14ac:dyDescent="0.2">
      <c r="A109" s="141" t="s">
        <v>1301</v>
      </c>
      <c r="B109" s="137" t="s">
        <v>1339</v>
      </c>
      <c r="C109" s="139" t="s">
        <v>1340</v>
      </c>
      <c r="D109" s="133">
        <v>39</v>
      </c>
      <c r="E109" s="138"/>
      <c r="F109" s="138"/>
      <c r="G109" s="138"/>
      <c r="H109" s="138"/>
      <c r="I109" s="140"/>
      <c r="J109" s="140">
        <v>26.6</v>
      </c>
      <c r="K109" s="138"/>
      <c r="L109" s="138"/>
      <c r="M109" s="138"/>
      <c r="N109" s="138"/>
      <c r="O109" s="138"/>
      <c r="P109" s="138"/>
      <c r="Q109" s="134">
        <f t="shared" si="11"/>
        <v>26.6</v>
      </c>
      <c r="R109" s="135" t="str">
        <f t="shared" si="9"/>
        <v>NO</v>
      </c>
      <c r="S109" s="136" t="str">
        <f t="shared" si="10"/>
        <v>Medio</v>
      </c>
      <c r="T109" s="45"/>
    </row>
    <row r="110" spans="1:20" s="48" customFormat="1" ht="32.1" customHeight="1" x14ac:dyDescent="0.2">
      <c r="A110" s="141" t="s">
        <v>1301</v>
      </c>
      <c r="B110" s="137" t="s">
        <v>1341</v>
      </c>
      <c r="C110" s="139" t="s">
        <v>1342</v>
      </c>
      <c r="D110" s="133">
        <v>52</v>
      </c>
      <c r="E110" s="138"/>
      <c r="F110" s="138"/>
      <c r="G110" s="138"/>
      <c r="H110" s="138">
        <v>97.3</v>
      </c>
      <c r="I110" s="140"/>
      <c r="J110" s="140"/>
      <c r="K110" s="138"/>
      <c r="L110" s="138"/>
      <c r="M110" s="138"/>
      <c r="N110" s="138"/>
      <c r="O110" s="138"/>
      <c r="P110" s="138"/>
      <c r="Q110" s="134">
        <f t="shared" si="11"/>
        <v>97.3</v>
      </c>
      <c r="R110" s="135" t="str">
        <f t="shared" si="9"/>
        <v>NO</v>
      </c>
      <c r="S110" s="136" t="str">
        <f t="shared" si="10"/>
        <v>Inviable Sanitariamente</v>
      </c>
      <c r="T110" s="45"/>
    </row>
    <row r="111" spans="1:20" s="48" customFormat="1" ht="32.1" customHeight="1" x14ac:dyDescent="0.2">
      <c r="A111" s="141" t="s">
        <v>1301</v>
      </c>
      <c r="B111" s="137" t="s">
        <v>1343</v>
      </c>
      <c r="C111" s="139" t="s">
        <v>1344</v>
      </c>
      <c r="D111" s="133">
        <v>28</v>
      </c>
      <c r="E111" s="138"/>
      <c r="F111" s="138"/>
      <c r="G111" s="138"/>
      <c r="H111" s="138">
        <v>97.3</v>
      </c>
      <c r="I111" s="140"/>
      <c r="J111" s="140"/>
      <c r="K111" s="138"/>
      <c r="L111" s="138"/>
      <c r="M111" s="138"/>
      <c r="N111" s="138"/>
      <c r="O111" s="138"/>
      <c r="P111" s="138"/>
      <c r="Q111" s="134">
        <f t="shared" si="11"/>
        <v>97.3</v>
      </c>
      <c r="R111" s="135" t="str">
        <f t="shared" si="9"/>
        <v>NO</v>
      </c>
      <c r="S111" s="136" t="str">
        <f t="shared" si="10"/>
        <v>Inviable Sanitariamente</v>
      </c>
      <c r="T111" s="45"/>
    </row>
    <row r="112" spans="1:20" s="48" customFormat="1" ht="32.1" customHeight="1" x14ac:dyDescent="0.2">
      <c r="A112" s="141" t="s">
        <v>1301</v>
      </c>
      <c r="B112" s="137" t="s">
        <v>1345</v>
      </c>
      <c r="C112" s="139" t="s">
        <v>1346</v>
      </c>
      <c r="D112" s="133">
        <v>123</v>
      </c>
      <c r="E112" s="138"/>
      <c r="F112" s="138"/>
      <c r="G112" s="138"/>
      <c r="H112" s="138"/>
      <c r="I112" s="140"/>
      <c r="J112" s="140">
        <v>26.6</v>
      </c>
      <c r="K112" s="138"/>
      <c r="L112" s="138"/>
      <c r="M112" s="138"/>
      <c r="N112" s="138"/>
      <c r="O112" s="138"/>
      <c r="P112" s="138"/>
      <c r="Q112" s="134">
        <f t="shared" si="11"/>
        <v>26.6</v>
      </c>
      <c r="R112" s="135" t="str">
        <f t="shared" si="9"/>
        <v>NO</v>
      </c>
      <c r="S112" s="136" t="str">
        <f t="shared" si="10"/>
        <v>Medio</v>
      </c>
      <c r="T112" s="45"/>
    </row>
    <row r="113" spans="1:20" s="48" customFormat="1" ht="32.1" customHeight="1" x14ac:dyDescent="0.2">
      <c r="A113" s="141" t="s">
        <v>1301</v>
      </c>
      <c r="B113" s="137" t="s">
        <v>1347</v>
      </c>
      <c r="C113" s="139" t="s">
        <v>1348</v>
      </c>
      <c r="D113" s="133">
        <v>25</v>
      </c>
      <c r="E113" s="138"/>
      <c r="F113" s="138"/>
      <c r="G113" s="138"/>
      <c r="H113" s="138"/>
      <c r="I113" s="140">
        <v>97.3</v>
      </c>
      <c r="J113" s="140"/>
      <c r="K113" s="138"/>
      <c r="L113" s="138"/>
      <c r="M113" s="138"/>
      <c r="N113" s="138"/>
      <c r="O113" s="138"/>
      <c r="P113" s="138"/>
      <c r="Q113" s="134">
        <f t="shared" si="11"/>
        <v>97.3</v>
      </c>
      <c r="R113" s="135" t="str">
        <f t="shared" si="9"/>
        <v>NO</v>
      </c>
      <c r="S113" s="136" t="str">
        <f t="shared" si="10"/>
        <v>Inviable Sanitariamente</v>
      </c>
      <c r="T113" s="45"/>
    </row>
    <row r="114" spans="1:20" s="48" customFormat="1" ht="32.1" customHeight="1" x14ac:dyDescent="0.2">
      <c r="A114" s="141" t="s">
        <v>1301</v>
      </c>
      <c r="B114" s="137" t="s">
        <v>1349</v>
      </c>
      <c r="C114" s="139" t="s">
        <v>1350</v>
      </c>
      <c r="D114" s="133">
        <v>56</v>
      </c>
      <c r="E114" s="138"/>
      <c r="F114" s="138"/>
      <c r="G114" s="138"/>
      <c r="H114" s="138"/>
      <c r="I114" s="140"/>
      <c r="J114" s="140">
        <v>97.3</v>
      </c>
      <c r="K114" s="138"/>
      <c r="L114" s="138"/>
      <c r="M114" s="138"/>
      <c r="N114" s="138"/>
      <c r="O114" s="138"/>
      <c r="P114" s="138"/>
      <c r="Q114" s="134">
        <f t="shared" si="11"/>
        <v>97.3</v>
      </c>
      <c r="R114" s="135" t="str">
        <f t="shared" si="9"/>
        <v>NO</v>
      </c>
      <c r="S114" s="136" t="str">
        <f t="shared" si="10"/>
        <v>Inviable Sanitariamente</v>
      </c>
      <c r="T114" s="45"/>
    </row>
    <row r="115" spans="1:20" s="48" customFormat="1" ht="32.1" customHeight="1" x14ac:dyDescent="0.2">
      <c r="A115" s="141" t="s">
        <v>1301</v>
      </c>
      <c r="B115" s="137" t="s">
        <v>1351</v>
      </c>
      <c r="C115" s="139" t="s">
        <v>1352</v>
      </c>
      <c r="D115" s="133">
        <v>50</v>
      </c>
      <c r="E115" s="138"/>
      <c r="F115" s="138">
        <v>97.3</v>
      </c>
      <c r="G115" s="138"/>
      <c r="H115" s="138"/>
      <c r="I115" s="140"/>
      <c r="J115" s="140"/>
      <c r="K115" s="138"/>
      <c r="L115" s="138"/>
      <c r="M115" s="138"/>
      <c r="N115" s="138"/>
      <c r="O115" s="138"/>
      <c r="P115" s="138"/>
      <c r="Q115" s="134">
        <f t="shared" si="11"/>
        <v>97.3</v>
      </c>
      <c r="R115" s="135" t="str">
        <f t="shared" si="9"/>
        <v>NO</v>
      </c>
      <c r="S115" s="136" t="str">
        <f t="shared" si="10"/>
        <v>Inviable Sanitariamente</v>
      </c>
      <c r="T115" s="45"/>
    </row>
    <row r="116" spans="1:20" s="48" customFormat="1" ht="32.1" customHeight="1" x14ac:dyDescent="0.2">
      <c r="A116" s="141" t="s">
        <v>1301</v>
      </c>
      <c r="B116" s="137" t="s">
        <v>1353</v>
      </c>
      <c r="C116" s="139" t="s">
        <v>1354</v>
      </c>
      <c r="D116" s="133">
        <v>28</v>
      </c>
      <c r="E116" s="138"/>
      <c r="F116" s="138">
        <v>97.3</v>
      </c>
      <c r="G116" s="138"/>
      <c r="H116" s="138"/>
      <c r="I116" s="140"/>
      <c r="J116" s="140"/>
      <c r="K116" s="138"/>
      <c r="L116" s="138"/>
      <c r="M116" s="138"/>
      <c r="N116" s="138"/>
      <c r="O116" s="138"/>
      <c r="P116" s="138"/>
      <c r="Q116" s="134">
        <f t="shared" si="11"/>
        <v>97.3</v>
      </c>
      <c r="R116" s="135" t="str">
        <f t="shared" si="9"/>
        <v>NO</v>
      </c>
      <c r="S116" s="136" t="str">
        <f t="shared" si="10"/>
        <v>Inviable Sanitariamente</v>
      </c>
      <c r="T116" s="45"/>
    </row>
    <row r="117" spans="1:20" s="48" customFormat="1" ht="32.1" customHeight="1" x14ac:dyDescent="0.2">
      <c r="A117" s="141" t="s">
        <v>1301</v>
      </c>
      <c r="B117" s="137" t="s">
        <v>1130</v>
      </c>
      <c r="C117" s="139" t="s">
        <v>1355</v>
      </c>
      <c r="D117" s="133">
        <v>48</v>
      </c>
      <c r="E117" s="138"/>
      <c r="F117" s="138"/>
      <c r="G117" s="138"/>
      <c r="H117" s="138"/>
      <c r="I117" s="140">
        <v>97.3</v>
      </c>
      <c r="J117" s="140"/>
      <c r="K117" s="138"/>
      <c r="L117" s="138"/>
      <c r="M117" s="138"/>
      <c r="N117" s="138"/>
      <c r="O117" s="138"/>
      <c r="P117" s="138"/>
      <c r="Q117" s="134">
        <f t="shared" si="11"/>
        <v>97.3</v>
      </c>
      <c r="R117" s="135" t="str">
        <f t="shared" si="9"/>
        <v>NO</v>
      </c>
      <c r="S117" s="136" t="str">
        <f t="shared" si="10"/>
        <v>Inviable Sanitariamente</v>
      </c>
      <c r="T117" s="45"/>
    </row>
    <row r="118" spans="1:20" s="48" customFormat="1" ht="32.1" customHeight="1" x14ac:dyDescent="0.2">
      <c r="A118" s="141" t="s">
        <v>1301</v>
      </c>
      <c r="B118" s="137" t="s">
        <v>1356</v>
      </c>
      <c r="C118" s="139" t="s">
        <v>1357</v>
      </c>
      <c r="D118" s="133">
        <v>35</v>
      </c>
      <c r="E118" s="138"/>
      <c r="F118" s="138"/>
      <c r="G118" s="138"/>
      <c r="H118" s="138"/>
      <c r="I118" s="140">
        <v>97.3</v>
      </c>
      <c r="J118" s="140"/>
      <c r="K118" s="138"/>
      <c r="L118" s="138"/>
      <c r="M118" s="138"/>
      <c r="N118" s="138"/>
      <c r="O118" s="138"/>
      <c r="P118" s="138"/>
      <c r="Q118" s="134">
        <f t="shared" si="11"/>
        <v>97.3</v>
      </c>
      <c r="R118" s="135" t="str">
        <f t="shared" si="9"/>
        <v>NO</v>
      </c>
      <c r="S118" s="136" t="str">
        <f t="shared" si="10"/>
        <v>Inviable Sanitariamente</v>
      </c>
      <c r="T118" s="45"/>
    </row>
    <row r="119" spans="1:20" s="48" customFormat="1" ht="32.1" customHeight="1" x14ac:dyDescent="0.2">
      <c r="A119" s="141" t="s">
        <v>1301</v>
      </c>
      <c r="B119" s="137" t="s">
        <v>1358</v>
      </c>
      <c r="C119" s="139" t="s">
        <v>1359</v>
      </c>
      <c r="D119" s="133">
        <v>13</v>
      </c>
      <c r="E119" s="138">
        <v>70.8</v>
      </c>
      <c r="F119" s="138"/>
      <c r="G119" s="138"/>
      <c r="H119" s="138"/>
      <c r="I119" s="140"/>
      <c r="J119" s="140"/>
      <c r="K119" s="138"/>
      <c r="L119" s="138"/>
      <c r="M119" s="138"/>
      <c r="N119" s="138"/>
      <c r="O119" s="138"/>
      <c r="P119" s="138"/>
      <c r="Q119" s="134">
        <f t="shared" si="11"/>
        <v>70.8</v>
      </c>
      <c r="R119" s="135" t="str">
        <f t="shared" si="9"/>
        <v>NO</v>
      </c>
      <c r="S119" s="136" t="str">
        <f t="shared" si="10"/>
        <v>Alto</v>
      </c>
      <c r="T119" s="45"/>
    </row>
    <row r="120" spans="1:20" s="48" customFormat="1" ht="32.1" customHeight="1" x14ac:dyDescent="0.2">
      <c r="A120" s="141" t="s">
        <v>1301</v>
      </c>
      <c r="B120" s="137" t="s">
        <v>51</v>
      </c>
      <c r="C120" s="139" t="s">
        <v>1360</v>
      </c>
      <c r="D120" s="133">
        <v>33</v>
      </c>
      <c r="E120" s="138">
        <v>70.8</v>
      </c>
      <c r="F120" s="138"/>
      <c r="G120" s="138"/>
      <c r="H120" s="138"/>
      <c r="I120" s="140"/>
      <c r="J120" s="140"/>
      <c r="K120" s="138"/>
      <c r="L120" s="138"/>
      <c r="M120" s="138"/>
      <c r="N120" s="138"/>
      <c r="O120" s="138"/>
      <c r="P120" s="138"/>
      <c r="Q120" s="134">
        <f t="shared" si="11"/>
        <v>70.8</v>
      </c>
      <c r="R120" s="135" t="str">
        <f t="shared" si="9"/>
        <v>NO</v>
      </c>
      <c r="S120" s="136" t="str">
        <f t="shared" si="10"/>
        <v>Alto</v>
      </c>
      <c r="T120" s="45"/>
    </row>
    <row r="121" spans="1:20" s="48" customFormat="1" ht="32.1" customHeight="1" x14ac:dyDescent="0.2">
      <c r="A121" s="141" t="s">
        <v>1301</v>
      </c>
      <c r="B121" s="137" t="s">
        <v>1361</v>
      </c>
      <c r="C121" s="139" t="s">
        <v>1362</v>
      </c>
      <c r="D121" s="133">
        <v>24</v>
      </c>
      <c r="E121" s="138"/>
      <c r="F121" s="138"/>
      <c r="G121" s="138"/>
      <c r="H121" s="138"/>
      <c r="I121" s="140">
        <v>76.900000000000006</v>
      </c>
      <c r="J121" s="140"/>
      <c r="K121" s="138"/>
      <c r="L121" s="138"/>
      <c r="M121" s="138"/>
      <c r="N121" s="138"/>
      <c r="O121" s="138"/>
      <c r="P121" s="138"/>
      <c r="Q121" s="134">
        <f t="shared" si="11"/>
        <v>76.900000000000006</v>
      </c>
      <c r="R121" s="135" t="str">
        <f t="shared" si="9"/>
        <v>NO</v>
      </c>
      <c r="S121" s="136" t="str">
        <f t="shared" si="10"/>
        <v>Alto</v>
      </c>
      <c r="T121" s="45"/>
    </row>
    <row r="122" spans="1:20" s="48" customFormat="1" ht="32.1" customHeight="1" x14ac:dyDescent="0.2">
      <c r="A122" s="141" t="s">
        <v>1301</v>
      </c>
      <c r="B122" s="137" t="s">
        <v>1363</v>
      </c>
      <c r="C122" s="139" t="s">
        <v>1364</v>
      </c>
      <c r="D122" s="133">
        <v>65</v>
      </c>
      <c r="E122" s="138"/>
      <c r="F122" s="138"/>
      <c r="G122" s="138"/>
      <c r="H122" s="138">
        <v>97.9</v>
      </c>
      <c r="I122" s="140"/>
      <c r="J122" s="140"/>
      <c r="K122" s="138"/>
      <c r="L122" s="138"/>
      <c r="M122" s="138"/>
      <c r="N122" s="138"/>
      <c r="O122" s="138"/>
      <c r="P122" s="138"/>
      <c r="Q122" s="134">
        <f t="shared" si="11"/>
        <v>97.9</v>
      </c>
      <c r="R122" s="135" t="str">
        <f t="shared" si="9"/>
        <v>NO</v>
      </c>
      <c r="S122" s="136" t="str">
        <f t="shared" si="10"/>
        <v>Inviable Sanitariamente</v>
      </c>
      <c r="T122" s="45"/>
    </row>
    <row r="123" spans="1:20" s="48" customFormat="1" ht="32.1" customHeight="1" x14ac:dyDescent="0.2">
      <c r="A123" s="141" t="s">
        <v>1301</v>
      </c>
      <c r="B123" s="137" t="s">
        <v>1365</v>
      </c>
      <c r="C123" s="139" t="s">
        <v>1366</v>
      </c>
      <c r="D123" s="133">
        <v>25</v>
      </c>
      <c r="E123" s="138"/>
      <c r="F123" s="138">
        <v>97.3</v>
      </c>
      <c r="G123" s="138"/>
      <c r="H123" s="138"/>
      <c r="I123" s="140"/>
      <c r="J123" s="140"/>
      <c r="K123" s="138"/>
      <c r="L123" s="138"/>
      <c r="M123" s="138"/>
      <c r="N123" s="138"/>
      <c r="O123" s="138"/>
      <c r="P123" s="138"/>
      <c r="Q123" s="134">
        <f t="shared" si="11"/>
        <v>97.3</v>
      </c>
      <c r="R123" s="135" t="str">
        <f t="shared" si="9"/>
        <v>NO</v>
      </c>
      <c r="S123" s="136" t="str">
        <f t="shared" si="10"/>
        <v>Inviable Sanitariamente</v>
      </c>
      <c r="T123" s="45"/>
    </row>
    <row r="124" spans="1:20" s="48" customFormat="1" ht="32.1" customHeight="1" x14ac:dyDescent="0.2">
      <c r="A124" s="141" t="s">
        <v>1301</v>
      </c>
      <c r="B124" s="137" t="s">
        <v>1367</v>
      </c>
      <c r="C124" s="139" t="s">
        <v>1368</v>
      </c>
      <c r="D124" s="133">
        <v>40</v>
      </c>
      <c r="E124" s="138"/>
      <c r="F124" s="138"/>
      <c r="G124" s="138">
        <v>70.099999999999994</v>
      </c>
      <c r="H124" s="138"/>
      <c r="I124" s="140"/>
      <c r="J124" s="140"/>
      <c r="K124" s="138"/>
      <c r="L124" s="138"/>
      <c r="M124" s="138"/>
      <c r="N124" s="138"/>
      <c r="O124" s="138"/>
      <c r="P124" s="138"/>
      <c r="Q124" s="134">
        <f t="shared" si="11"/>
        <v>70.099999999999994</v>
      </c>
      <c r="R124" s="135" t="str">
        <f t="shared" si="9"/>
        <v>NO</v>
      </c>
      <c r="S124" s="136" t="str">
        <f t="shared" si="10"/>
        <v>Alto</v>
      </c>
      <c r="T124" s="45"/>
    </row>
    <row r="125" spans="1:20" s="48" customFormat="1" ht="32.1" customHeight="1" x14ac:dyDescent="0.2">
      <c r="A125" s="141" t="s">
        <v>1301</v>
      </c>
      <c r="B125" s="137" t="s">
        <v>1369</v>
      </c>
      <c r="C125" s="139" t="s">
        <v>1370</v>
      </c>
      <c r="D125" s="133">
        <v>32</v>
      </c>
      <c r="E125" s="138"/>
      <c r="F125" s="138"/>
      <c r="G125" s="138"/>
      <c r="H125" s="138">
        <v>76.900000000000006</v>
      </c>
      <c r="I125" s="140"/>
      <c r="J125" s="140"/>
      <c r="K125" s="138"/>
      <c r="L125" s="138"/>
      <c r="M125" s="138"/>
      <c r="N125" s="138"/>
      <c r="O125" s="138"/>
      <c r="P125" s="138"/>
      <c r="Q125" s="134">
        <f t="shared" si="11"/>
        <v>76.900000000000006</v>
      </c>
      <c r="R125" s="135" t="str">
        <f t="shared" si="9"/>
        <v>NO</v>
      </c>
      <c r="S125" s="136" t="str">
        <f t="shared" si="10"/>
        <v>Alto</v>
      </c>
      <c r="T125" s="45"/>
    </row>
    <row r="126" spans="1:20" s="48" customFormat="1" ht="32.1" customHeight="1" x14ac:dyDescent="0.2">
      <c r="A126" s="141" t="s">
        <v>1301</v>
      </c>
      <c r="B126" s="137" t="s">
        <v>1371</v>
      </c>
      <c r="C126" s="139" t="s">
        <v>4287</v>
      </c>
      <c r="D126" s="133">
        <v>46</v>
      </c>
      <c r="E126" s="138"/>
      <c r="F126" s="138"/>
      <c r="G126" s="138">
        <v>97.9</v>
      </c>
      <c r="H126" s="138"/>
      <c r="I126" s="140"/>
      <c r="J126" s="140"/>
      <c r="K126" s="138"/>
      <c r="L126" s="138"/>
      <c r="M126" s="138"/>
      <c r="N126" s="138"/>
      <c r="O126" s="138"/>
      <c r="P126" s="138"/>
      <c r="Q126" s="134">
        <f t="shared" si="11"/>
        <v>97.9</v>
      </c>
      <c r="R126" s="135" t="str">
        <f t="shared" si="9"/>
        <v>NO</v>
      </c>
      <c r="S126" s="136" t="str">
        <f t="shared" si="10"/>
        <v>Inviable Sanitariamente</v>
      </c>
      <c r="T126" s="45"/>
    </row>
    <row r="127" spans="1:20" s="48" customFormat="1" ht="32.1" customHeight="1" x14ac:dyDescent="0.2">
      <c r="A127" s="141" t="s">
        <v>1301</v>
      </c>
      <c r="B127" s="137" t="s">
        <v>1372</v>
      </c>
      <c r="C127" s="139" t="s">
        <v>1373</v>
      </c>
      <c r="D127" s="133">
        <v>75</v>
      </c>
      <c r="E127" s="138"/>
      <c r="F127" s="138"/>
      <c r="G127" s="138"/>
      <c r="H127" s="138"/>
      <c r="I127" s="140"/>
      <c r="J127" s="140">
        <v>97.3</v>
      </c>
      <c r="K127" s="138"/>
      <c r="L127" s="138"/>
      <c r="M127" s="138"/>
      <c r="N127" s="138"/>
      <c r="O127" s="138"/>
      <c r="P127" s="138"/>
      <c r="Q127" s="134">
        <f t="shared" si="11"/>
        <v>97.3</v>
      </c>
      <c r="R127" s="135" t="str">
        <f t="shared" si="9"/>
        <v>NO</v>
      </c>
      <c r="S127" s="136" t="str">
        <f t="shared" si="10"/>
        <v>Inviable Sanitariamente</v>
      </c>
      <c r="T127" s="45"/>
    </row>
    <row r="128" spans="1:20" s="48" customFormat="1" ht="32.1" customHeight="1" x14ac:dyDescent="0.2">
      <c r="A128" s="141" t="s">
        <v>1301</v>
      </c>
      <c r="B128" s="137" t="s">
        <v>1374</v>
      </c>
      <c r="C128" s="139" t="s">
        <v>1375</v>
      </c>
      <c r="D128" s="133">
        <v>20</v>
      </c>
      <c r="E128" s="138"/>
      <c r="F128" s="138"/>
      <c r="G128" s="138"/>
      <c r="H128" s="138"/>
      <c r="I128" s="140"/>
      <c r="J128" s="140">
        <v>70.8</v>
      </c>
      <c r="K128" s="138"/>
      <c r="L128" s="138"/>
      <c r="M128" s="138"/>
      <c r="N128" s="138"/>
      <c r="O128" s="138"/>
      <c r="P128" s="138"/>
      <c r="Q128" s="134">
        <f t="shared" si="11"/>
        <v>70.8</v>
      </c>
      <c r="R128" s="135" t="str">
        <f t="shared" si="9"/>
        <v>NO</v>
      </c>
      <c r="S128" s="136" t="str">
        <f t="shared" si="10"/>
        <v>Alto</v>
      </c>
      <c r="T128" s="45"/>
    </row>
    <row r="129" spans="1:20" s="48" customFormat="1" ht="32.1" customHeight="1" x14ac:dyDescent="0.2">
      <c r="A129" s="141" t="s">
        <v>1301</v>
      </c>
      <c r="B129" s="137" t="s">
        <v>1376</v>
      </c>
      <c r="C129" s="139" t="s">
        <v>1377</v>
      </c>
      <c r="D129" s="133">
        <v>42</v>
      </c>
      <c r="E129" s="138"/>
      <c r="F129" s="138"/>
      <c r="G129" s="138">
        <v>42</v>
      </c>
      <c r="H129" s="138"/>
      <c r="I129" s="140"/>
      <c r="J129" s="140"/>
      <c r="K129" s="138"/>
      <c r="L129" s="138"/>
      <c r="M129" s="138"/>
      <c r="N129" s="138"/>
      <c r="O129" s="138"/>
      <c r="P129" s="138"/>
      <c r="Q129" s="134">
        <f t="shared" si="11"/>
        <v>42</v>
      </c>
      <c r="R129" s="135" t="str">
        <f t="shared" si="9"/>
        <v>NO</v>
      </c>
      <c r="S129" s="136" t="str">
        <f t="shared" si="10"/>
        <v>Alto</v>
      </c>
      <c r="T129" s="45"/>
    </row>
    <row r="130" spans="1:20" s="48" customFormat="1" ht="32.1" customHeight="1" x14ac:dyDescent="0.2">
      <c r="A130" s="141" t="s">
        <v>1301</v>
      </c>
      <c r="B130" s="137" t="s">
        <v>1378</v>
      </c>
      <c r="C130" s="139" t="s">
        <v>1379</v>
      </c>
      <c r="D130" s="133">
        <v>25</v>
      </c>
      <c r="E130" s="138"/>
      <c r="F130" s="138"/>
      <c r="G130" s="138"/>
      <c r="H130" s="138"/>
      <c r="I130" s="140"/>
      <c r="J130" s="140"/>
      <c r="K130" s="138"/>
      <c r="L130" s="138">
        <v>97.3</v>
      </c>
      <c r="M130" s="138"/>
      <c r="N130" s="138"/>
      <c r="O130" s="138"/>
      <c r="P130" s="138"/>
      <c r="Q130" s="134">
        <f t="shared" si="11"/>
        <v>97.3</v>
      </c>
      <c r="R130" s="135" t="str">
        <f t="shared" si="9"/>
        <v>NO</v>
      </c>
      <c r="S130" s="136" t="str">
        <f t="shared" si="10"/>
        <v>Inviable Sanitariamente</v>
      </c>
      <c r="T130" s="45"/>
    </row>
    <row r="131" spans="1:20" s="48" customFormat="1" ht="32.1" customHeight="1" x14ac:dyDescent="0.2">
      <c r="A131" s="141" t="s">
        <v>1301</v>
      </c>
      <c r="B131" s="137" t="s">
        <v>103</v>
      </c>
      <c r="C131" s="139" t="s">
        <v>1380</v>
      </c>
      <c r="D131" s="133">
        <v>20</v>
      </c>
      <c r="E131" s="138"/>
      <c r="F131" s="138"/>
      <c r="G131" s="138"/>
      <c r="H131" s="138"/>
      <c r="I131" s="140"/>
      <c r="J131" s="140">
        <v>26.6</v>
      </c>
      <c r="K131" s="138"/>
      <c r="L131" s="138"/>
      <c r="M131" s="138"/>
      <c r="N131" s="138"/>
      <c r="O131" s="138"/>
      <c r="P131" s="138"/>
      <c r="Q131" s="134">
        <f t="shared" si="11"/>
        <v>26.6</v>
      </c>
      <c r="R131" s="135" t="str">
        <f t="shared" si="9"/>
        <v>NO</v>
      </c>
      <c r="S131" s="136" t="str">
        <f t="shared" si="10"/>
        <v>Medio</v>
      </c>
      <c r="T131" s="45"/>
    </row>
    <row r="132" spans="1:20" s="48" customFormat="1" ht="32.1" customHeight="1" x14ac:dyDescent="0.2">
      <c r="A132" s="141" t="s">
        <v>1301</v>
      </c>
      <c r="B132" s="137" t="s">
        <v>1381</v>
      </c>
      <c r="C132" s="139" t="s">
        <v>1382</v>
      </c>
      <c r="D132" s="133">
        <v>20</v>
      </c>
      <c r="E132" s="138"/>
      <c r="F132" s="138"/>
      <c r="G132" s="138"/>
      <c r="H132" s="138"/>
      <c r="I132" s="140">
        <v>76.900000000000006</v>
      </c>
      <c r="J132" s="140"/>
      <c r="K132" s="138"/>
      <c r="L132" s="138"/>
      <c r="M132" s="138"/>
      <c r="N132" s="138"/>
      <c r="O132" s="138"/>
      <c r="P132" s="138"/>
      <c r="Q132" s="134">
        <f t="shared" si="11"/>
        <v>76.900000000000006</v>
      </c>
      <c r="R132" s="135" t="str">
        <f t="shared" si="9"/>
        <v>NO</v>
      </c>
      <c r="S132" s="136" t="str">
        <f t="shared" si="10"/>
        <v>Alto</v>
      </c>
      <c r="T132" s="45"/>
    </row>
    <row r="133" spans="1:20" s="48" customFormat="1" ht="32.1" customHeight="1" x14ac:dyDescent="0.2">
      <c r="A133" s="141" t="s">
        <v>1301</v>
      </c>
      <c r="B133" s="137" t="s">
        <v>1383</v>
      </c>
      <c r="C133" s="139" t="s">
        <v>1384</v>
      </c>
      <c r="D133" s="133">
        <v>24</v>
      </c>
      <c r="E133" s="138"/>
      <c r="F133" s="138"/>
      <c r="G133" s="138"/>
      <c r="H133" s="138"/>
      <c r="I133" s="140"/>
      <c r="J133" s="140">
        <v>70.8</v>
      </c>
      <c r="K133" s="138"/>
      <c r="L133" s="138"/>
      <c r="M133" s="138"/>
      <c r="N133" s="138"/>
      <c r="O133" s="138"/>
      <c r="P133" s="138"/>
      <c r="Q133" s="134">
        <f t="shared" si="11"/>
        <v>70.8</v>
      </c>
      <c r="R133" s="135" t="str">
        <f t="shared" si="9"/>
        <v>NO</v>
      </c>
      <c r="S133" s="136" t="str">
        <f t="shared" si="10"/>
        <v>Alto</v>
      </c>
      <c r="T133" s="45"/>
    </row>
    <row r="134" spans="1:20" s="48" customFormat="1" ht="32.1" customHeight="1" x14ac:dyDescent="0.2">
      <c r="A134" s="141" t="s">
        <v>1301</v>
      </c>
      <c r="B134" s="137" t="s">
        <v>129</v>
      </c>
      <c r="C134" s="139" t="s">
        <v>1385</v>
      </c>
      <c r="D134" s="133">
        <v>30</v>
      </c>
      <c r="E134" s="138"/>
      <c r="F134" s="138"/>
      <c r="G134" s="138"/>
      <c r="H134" s="138"/>
      <c r="I134" s="140">
        <v>97.3</v>
      </c>
      <c r="J134" s="140"/>
      <c r="K134" s="138"/>
      <c r="L134" s="138"/>
      <c r="M134" s="138"/>
      <c r="N134" s="138"/>
      <c r="O134" s="138"/>
      <c r="P134" s="138"/>
      <c r="Q134" s="134">
        <f t="shared" si="11"/>
        <v>97.3</v>
      </c>
      <c r="R134" s="135" t="str">
        <f t="shared" si="9"/>
        <v>NO</v>
      </c>
      <c r="S134" s="136" t="str">
        <f t="shared" si="10"/>
        <v>Inviable Sanitariamente</v>
      </c>
      <c r="T134" s="45"/>
    </row>
    <row r="135" spans="1:20" s="48" customFormat="1" ht="32.1" customHeight="1" x14ac:dyDescent="0.2">
      <c r="A135" s="141" t="s">
        <v>1301</v>
      </c>
      <c r="B135" s="137" t="s">
        <v>1386</v>
      </c>
      <c r="C135" s="139" t="s">
        <v>1387</v>
      </c>
      <c r="D135" s="133">
        <v>35</v>
      </c>
      <c r="E135" s="138"/>
      <c r="F135" s="138"/>
      <c r="G135" s="138"/>
      <c r="H135" s="138"/>
      <c r="I135" s="140"/>
      <c r="J135" s="140">
        <v>97.3</v>
      </c>
      <c r="K135" s="138"/>
      <c r="L135" s="138"/>
      <c r="M135" s="138"/>
      <c r="N135" s="138"/>
      <c r="O135" s="138"/>
      <c r="P135" s="138"/>
      <c r="Q135" s="134">
        <f t="shared" si="11"/>
        <v>97.3</v>
      </c>
      <c r="R135" s="135" t="str">
        <f t="shared" si="9"/>
        <v>NO</v>
      </c>
      <c r="S135" s="136" t="str">
        <f t="shared" si="10"/>
        <v>Inviable Sanitariamente</v>
      </c>
      <c r="T135" s="45"/>
    </row>
    <row r="136" spans="1:20" s="48" customFormat="1" ht="32.1" customHeight="1" x14ac:dyDescent="0.2">
      <c r="A136" s="141" t="s">
        <v>1301</v>
      </c>
      <c r="B136" s="137" t="s">
        <v>1388</v>
      </c>
      <c r="C136" s="139" t="s">
        <v>1389</v>
      </c>
      <c r="D136" s="133">
        <v>67</v>
      </c>
      <c r="E136" s="138"/>
      <c r="F136" s="138"/>
      <c r="G136" s="138"/>
      <c r="H136" s="138"/>
      <c r="I136" s="140"/>
      <c r="J136" s="140"/>
      <c r="K136" s="138"/>
      <c r="L136" s="138">
        <v>97.3</v>
      </c>
      <c r="M136" s="138"/>
      <c r="N136" s="138"/>
      <c r="O136" s="138"/>
      <c r="P136" s="138"/>
      <c r="Q136" s="134">
        <f t="shared" si="11"/>
        <v>97.3</v>
      </c>
      <c r="R136" s="135" t="str">
        <f t="shared" si="9"/>
        <v>NO</v>
      </c>
      <c r="S136" s="136" t="str">
        <f t="shared" si="10"/>
        <v>Inviable Sanitariamente</v>
      </c>
      <c r="T136" s="45"/>
    </row>
    <row r="137" spans="1:20" s="48" customFormat="1" ht="32.1" customHeight="1" x14ac:dyDescent="0.2">
      <c r="A137" s="141" t="s">
        <v>1390</v>
      </c>
      <c r="B137" s="137" t="s">
        <v>1391</v>
      </c>
      <c r="C137" s="139" t="s">
        <v>1392</v>
      </c>
      <c r="D137" s="133">
        <v>25</v>
      </c>
      <c r="E137" s="138"/>
      <c r="F137" s="138"/>
      <c r="G137" s="138"/>
      <c r="H137" s="138">
        <v>100</v>
      </c>
      <c r="I137" s="140"/>
      <c r="J137" s="140"/>
      <c r="K137" s="138"/>
      <c r="L137" s="138"/>
      <c r="M137" s="138"/>
      <c r="N137" s="138"/>
      <c r="O137" s="138"/>
      <c r="P137" s="138"/>
      <c r="Q137" s="134">
        <f t="shared" si="11"/>
        <v>100</v>
      </c>
      <c r="R137" s="135" t="str">
        <f t="shared" si="9"/>
        <v>NO</v>
      </c>
      <c r="S137" s="136" t="str">
        <f t="shared" si="10"/>
        <v>Inviable Sanitariamente</v>
      </c>
      <c r="T137" s="45"/>
    </row>
    <row r="138" spans="1:20" s="48" customFormat="1" ht="32.1" customHeight="1" x14ac:dyDescent="0.2">
      <c r="A138" s="141" t="s">
        <v>1390</v>
      </c>
      <c r="B138" s="137" t="s">
        <v>1393</v>
      </c>
      <c r="C138" s="139" t="s">
        <v>1394</v>
      </c>
      <c r="D138" s="133">
        <v>40</v>
      </c>
      <c r="E138" s="138">
        <v>96.3</v>
      </c>
      <c r="F138" s="138"/>
      <c r="G138" s="138"/>
      <c r="H138" s="138"/>
      <c r="I138" s="140"/>
      <c r="J138" s="140"/>
      <c r="K138" s="138"/>
      <c r="L138" s="138"/>
      <c r="M138" s="138"/>
      <c r="N138" s="138"/>
      <c r="O138" s="138"/>
      <c r="P138" s="138"/>
      <c r="Q138" s="134">
        <f t="shared" si="11"/>
        <v>96.3</v>
      </c>
      <c r="R138" s="135" t="str">
        <f t="shared" ref="R138:R201" si="12">IF(Q138&lt;5,"SI","NO")</f>
        <v>NO</v>
      </c>
      <c r="S138" s="136" t="str">
        <f t="shared" si="10"/>
        <v>Inviable Sanitariamente</v>
      </c>
      <c r="T138" s="45"/>
    </row>
    <row r="139" spans="1:20" s="48" customFormat="1" ht="32.1" customHeight="1" x14ac:dyDescent="0.2">
      <c r="A139" s="141" t="s">
        <v>1390</v>
      </c>
      <c r="B139" s="137" t="s">
        <v>1395</v>
      </c>
      <c r="C139" s="139" t="s">
        <v>1396</v>
      </c>
      <c r="D139" s="133">
        <v>60</v>
      </c>
      <c r="E139" s="138"/>
      <c r="F139" s="138">
        <v>96.3</v>
      </c>
      <c r="G139" s="138"/>
      <c r="H139" s="138"/>
      <c r="I139" s="140"/>
      <c r="J139" s="140"/>
      <c r="K139" s="138"/>
      <c r="L139" s="138"/>
      <c r="M139" s="138"/>
      <c r="N139" s="138"/>
      <c r="O139" s="138"/>
      <c r="P139" s="138"/>
      <c r="Q139" s="134">
        <f t="shared" si="11"/>
        <v>96.3</v>
      </c>
      <c r="R139" s="135" t="str">
        <f t="shared" si="12"/>
        <v>NO</v>
      </c>
      <c r="S139" s="136" t="str">
        <f t="shared" ref="S139:S202" si="13">IF(Q139&lt;=5,"Sin Riesgo",IF(Q139 &lt;=14,"Bajo",IF(Q139&lt;=35,"Medio",IF(Q139&lt;=80,"Alto","Inviable Sanitariamente"))))</f>
        <v>Inviable Sanitariamente</v>
      </c>
      <c r="T139" s="45"/>
    </row>
    <row r="140" spans="1:20" s="48" customFormat="1" ht="32.1" customHeight="1" x14ac:dyDescent="0.2">
      <c r="A140" s="141" t="s">
        <v>1390</v>
      </c>
      <c r="B140" s="137" t="s">
        <v>1397</v>
      </c>
      <c r="C140" s="139" t="s">
        <v>1398</v>
      </c>
      <c r="D140" s="133">
        <v>25</v>
      </c>
      <c r="E140" s="138"/>
      <c r="F140" s="138"/>
      <c r="G140" s="138"/>
      <c r="H140" s="138"/>
      <c r="I140" s="140"/>
      <c r="J140" s="140">
        <v>96.3</v>
      </c>
      <c r="K140" s="138"/>
      <c r="L140" s="138"/>
      <c r="M140" s="138"/>
      <c r="N140" s="138"/>
      <c r="O140" s="138"/>
      <c r="P140" s="138"/>
      <c r="Q140" s="134">
        <f t="shared" si="11"/>
        <v>96.3</v>
      </c>
      <c r="R140" s="135" t="str">
        <f t="shared" si="12"/>
        <v>NO</v>
      </c>
      <c r="S140" s="136" t="str">
        <f t="shared" si="13"/>
        <v>Inviable Sanitariamente</v>
      </c>
      <c r="T140" s="45"/>
    </row>
    <row r="141" spans="1:20" s="48" customFormat="1" ht="32.1" customHeight="1" x14ac:dyDescent="0.2">
      <c r="A141" s="141" t="s">
        <v>1390</v>
      </c>
      <c r="B141" s="137" t="s">
        <v>1399</v>
      </c>
      <c r="C141" s="139" t="s">
        <v>1400</v>
      </c>
      <c r="D141" s="133">
        <v>25</v>
      </c>
      <c r="E141" s="138"/>
      <c r="F141" s="138"/>
      <c r="G141" s="138">
        <v>96.3</v>
      </c>
      <c r="H141" s="138"/>
      <c r="I141" s="140"/>
      <c r="J141" s="140"/>
      <c r="K141" s="138"/>
      <c r="L141" s="138"/>
      <c r="M141" s="138"/>
      <c r="N141" s="138"/>
      <c r="O141" s="138"/>
      <c r="P141" s="138"/>
      <c r="Q141" s="134">
        <f t="shared" si="11"/>
        <v>96.3</v>
      </c>
      <c r="R141" s="135" t="str">
        <f t="shared" si="12"/>
        <v>NO</v>
      </c>
      <c r="S141" s="136" t="str">
        <f t="shared" si="13"/>
        <v>Inviable Sanitariamente</v>
      </c>
      <c r="T141" s="45"/>
    </row>
    <row r="142" spans="1:20" s="48" customFormat="1" ht="32.1" customHeight="1" x14ac:dyDescent="0.2">
      <c r="A142" s="141" t="s">
        <v>1390</v>
      </c>
      <c r="B142" s="137" t="s">
        <v>1401</v>
      </c>
      <c r="C142" s="139" t="s">
        <v>1402</v>
      </c>
      <c r="D142" s="133">
        <v>45</v>
      </c>
      <c r="E142" s="138"/>
      <c r="F142" s="138"/>
      <c r="G142" s="138"/>
      <c r="H142" s="138"/>
      <c r="I142" s="140">
        <v>100</v>
      </c>
      <c r="J142" s="140"/>
      <c r="K142" s="138"/>
      <c r="L142" s="138"/>
      <c r="M142" s="138"/>
      <c r="N142" s="138"/>
      <c r="O142" s="138"/>
      <c r="P142" s="138"/>
      <c r="Q142" s="134">
        <f t="shared" si="11"/>
        <v>100</v>
      </c>
      <c r="R142" s="135" t="str">
        <f t="shared" si="12"/>
        <v>NO</v>
      </c>
      <c r="S142" s="136" t="str">
        <f t="shared" si="13"/>
        <v>Inviable Sanitariamente</v>
      </c>
      <c r="T142" s="45"/>
    </row>
    <row r="143" spans="1:20" s="48" customFormat="1" ht="32.1" customHeight="1" x14ac:dyDescent="0.2">
      <c r="A143" s="141" t="s">
        <v>1390</v>
      </c>
      <c r="B143" s="137" t="s">
        <v>1403</v>
      </c>
      <c r="C143" s="139" t="s">
        <v>1404</v>
      </c>
      <c r="D143" s="133">
        <v>8</v>
      </c>
      <c r="E143" s="138"/>
      <c r="F143" s="138"/>
      <c r="G143" s="138">
        <v>100</v>
      </c>
      <c r="H143" s="138"/>
      <c r="I143" s="140"/>
      <c r="J143" s="140"/>
      <c r="K143" s="138"/>
      <c r="L143" s="138"/>
      <c r="M143" s="138"/>
      <c r="N143" s="138"/>
      <c r="O143" s="138"/>
      <c r="P143" s="138"/>
      <c r="Q143" s="134">
        <f t="shared" si="11"/>
        <v>100</v>
      </c>
      <c r="R143" s="135" t="str">
        <f t="shared" si="12"/>
        <v>NO</v>
      </c>
      <c r="S143" s="136" t="str">
        <f t="shared" si="13"/>
        <v>Inviable Sanitariamente</v>
      </c>
      <c r="T143" s="45"/>
    </row>
    <row r="144" spans="1:20" s="48" customFormat="1" ht="32.1" customHeight="1" x14ac:dyDescent="0.2">
      <c r="A144" s="141" t="s">
        <v>1390</v>
      </c>
      <c r="B144" s="137" t="s">
        <v>1405</v>
      </c>
      <c r="C144" s="139" t="s">
        <v>1406</v>
      </c>
      <c r="D144" s="133">
        <v>60</v>
      </c>
      <c r="E144" s="138"/>
      <c r="F144" s="138"/>
      <c r="G144" s="138"/>
      <c r="H144" s="138"/>
      <c r="I144" s="140"/>
      <c r="J144" s="140">
        <v>96.3</v>
      </c>
      <c r="K144" s="138"/>
      <c r="L144" s="138"/>
      <c r="M144" s="138"/>
      <c r="N144" s="138"/>
      <c r="O144" s="138"/>
      <c r="P144" s="138"/>
      <c r="Q144" s="134">
        <f t="shared" si="11"/>
        <v>96.3</v>
      </c>
      <c r="R144" s="135" t="str">
        <f t="shared" si="12"/>
        <v>NO</v>
      </c>
      <c r="S144" s="136" t="str">
        <f t="shared" si="13"/>
        <v>Inviable Sanitariamente</v>
      </c>
      <c r="T144" s="45"/>
    </row>
    <row r="145" spans="1:20" s="48" customFormat="1" ht="32.1" customHeight="1" x14ac:dyDescent="0.2">
      <c r="A145" s="141" t="s">
        <v>1390</v>
      </c>
      <c r="B145" s="137" t="s">
        <v>1407</v>
      </c>
      <c r="C145" s="139" t="s">
        <v>1408</v>
      </c>
      <c r="D145" s="133">
        <v>72</v>
      </c>
      <c r="E145" s="138">
        <v>96.3</v>
      </c>
      <c r="F145" s="138"/>
      <c r="G145" s="138"/>
      <c r="H145" s="138"/>
      <c r="I145" s="140"/>
      <c r="J145" s="140"/>
      <c r="K145" s="138"/>
      <c r="L145" s="138"/>
      <c r="M145" s="138"/>
      <c r="N145" s="138"/>
      <c r="O145" s="138"/>
      <c r="P145" s="138"/>
      <c r="Q145" s="134">
        <f t="shared" si="11"/>
        <v>96.3</v>
      </c>
      <c r="R145" s="135" t="str">
        <f t="shared" si="12"/>
        <v>NO</v>
      </c>
      <c r="S145" s="136" t="str">
        <f t="shared" si="13"/>
        <v>Inviable Sanitariamente</v>
      </c>
      <c r="T145" s="45"/>
    </row>
    <row r="146" spans="1:20" s="48" customFormat="1" ht="32.1" customHeight="1" x14ac:dyDescent="0.2">
      <c r="A146" s="141" t="s">
        <v>1390</v>
      </c>
      <c r="B146" s="137" t="s">
        <v>1409</v>
      </c>
      <c r="C146" s="139" t="s">
        <v>1410</v>
      </c>
      <c r="D146" s="133">
        <v>40</v>
      </c>
      <c r="E146" s="138">
        <v>96.3</v>
      </c>
      <c r="F146" s="138"/>
      <c r="G146" s="138"/>
      <c r="H146" s="138"/>
      <c r="I146" s="140"/>
      <c r="J146" s="140"/>
      <c r="K146" s="138"/>
      <c r="L146" s="138"/>
      <c r="M146" s="138"/>
      <c r="N146" s="138"/>
      <c r="O146" s="138"/>
      <c r="P146" s="138"/>
      <c r="Q146" s="134">
        <f t="shared" si="11"/>
        <v>96.3</v>
      </c>
      <c r="R146" s="135" t="str">
        <f t="shared" si="12"/>
        <v>NO</v>
      </c>
      <c r="S146" s="136" t="str">
        <f t="shared" si="13"/>
        <v>Inviable Sanitariamente</v>
      </c>
      <c r="T146" s="45"/>
    </row>
    <row r="147" spans="1:20" s="48" customFormat="1" ht="32.1" customHeight="1" x14ac:dyDescent="0.2">
      <c r="A147" s="141" t="s">
        <v>1390</v>
      </c>
      <c r="B147" s="137" t="s">
        <v>1411</v>
      </c>
      <c r="C147" s="139" t="s">
        <v>1412</v>
      </c>
      <c r="D147" s="133">
        <v>180</v>
      </c>
      <c r="E147" s="138"/>
      <c r="F147" s="138"/>
      <c r="G147" s="138"/>
      <c r="H147" s="138">
        <v>96.3</v>
      </c>
      <c r="I147" s="140"/>
      <c r="J147" s="140"/>
      <c r="K147" s="138"/>
      <c r="L147" s="138"/>
      <c r="M147" s="138"/>
      <c r="N147" s="138"/>
      <c r="O147" s="138"/>
      <c r="P147" s="138"/>
      <c r="Q147" s="134">
        <f t="shared" si="11"/>
        <v>96.3</v>
      </c>
      <c r="R147" s="135" t="str">
        <f t="shared" si="12"/>
        <v>NO</v>
      </c>
      <c r="S147" s="136" t="str">
        <f t="shared" si="13"/>
        <v>Inviable Sanitariamente</v>
      </c>
      <c r="T147" s="45"/>
    </row>
    <row r="148" spans="1:20" s="48" customFormat="1" ht="32.1" customHeight="1" x14ac:dyDescent="0.2">
      <c r="A148" s="141" t="s">
        <v>1390</v>
      </c>
      <c r="B148" s="137" t="s">
        <v>1413</v>
      </c>
      <c r="C148" s="139" t="s">
        <v>1414</v>
      </c>
      <c r="D148" s="133">
        <v>85</v>
      </c>
      <c r="E148" s="138"/>
      <c r="F148" s="138"/>
      <c r="G148" s="138"/>
      <c r="H148" s="138">
        <v>100</v>
      </c>
      <c r="I148" s="140"/>
      <c r="J148" s="140"/>
      <c r="K148" s="138"/>
      <c r="L148" s="138"/>
      <c r="M148" s="138"/>
      <c r="N148" s="138"/>
      <c r="O148" s="138"/>
      <c r="P148" s="138"/>
      <c r="Q148" s="134">
        <f t="shared" si="11"/>
        <v>100</v>
      </c>
      <c r="R148" s="135" t="str">
        <f t="shared" si="12"/>
        <v>NO</v>
      </c>
      <c r="S148" s="136" t="str">
        <f t="shared" si="13"/>
        <v>Inviable Sanitariamente</v>
      </c>
      <c r="T148" s="45"/>
    </row>
    <row r="149" spans="1:20" s="48" customFormat="1" ht="32.1" customHeight="1" x14ac:dyDescent="0.2">
      <c r="A149" s="141" t="s">
        <v>1390</v>
      </c>
      <c r="B149" s="137" t="s">
        <v>1415</v>
      </c>
      <c r="C149" s="139" t="s">
        <v>1416</v>
      </c>
      <c r="D149" s="133">
        <v>25</v>
      </c>
      <c r="E149" s="138"/>
      <c r="F149" s="138"/>
      <c r="G149" s="138">
        <v>96.3</v>
      </c>
      <c r="H149" s="138"/>
      <c r="I149" s="140"/>
      <c r="J149" s="140"/>
      <c r="K149" s="138"/>
      <c r="L149" s="138"/>
      <c r="M149" s="138"/>
      <c r="N149" s="138"/>
      <c r="O149" s="138"/>
      <c r="P149" s="138"/>
      <c r="Q149" s="134">
        <f t="shared" si="11"/>
        <v>96.3</v>
      </c>
      <c r="R149" s="135" t="str">
        <f t="shared" si="12"/>
        <v>NO</v>
      </c>
      <c r="S149" s="136" t="str">
        <f t="shared" si="13"/>
        <v>Inviable Sanitariamente</v>
      </c>
      <c r="T149" s="45"/>
    </row>
    <row r="150" spans="1:20" s="48" customFormat="1" ht="32.1" customHeight="1" x14ac:dyDescent="0.2">
      <c r="A150" s="141" t="s">
        <v>1390</v>
      </c>
      <c r="B150" s="137" t="s">
        <v>1417</v>
      </c>
      <c r="C150" s="139" t="s">
        <v>1418</v>
      </c>
      <c r="D150" s="133">
        <v>40</v>
      </c>
      <c r="E150" s="138"/>
      <c r="F150" s="138"/>
      <c r="G150" s="138"/>
      <c r="H150" s="138"/>
      <c r="I150" s="140">
        <v>96.3</v>
      </c>
      <c r="J150" s="140"/>
      <c r="K150" s="138"/>
      <c r="L150" s="138"/>
      <c r="M150" s="138"/>
      <c r="N150" s="138"/>
      <c r="O150" s="138"/>
      <c r="P150" s="138"/>
      <c r="Q150" s="134">
        <f t="shared" si="11"/>
        <v>96.3</v>
      </c>
      <c r="R150" s="135" t="str">
        <f t="shared" si="12"/>
        <v>NO</v>
      </c>
      <c r="S150" s="136" t="str">
        <f t="shared" si="13"/>
        <v>Inviable Sanitariamente</v>
      </c>
      <c r="T150" s="45"/>
    </row>
    <row r="151" spans="1:20" s="48" customFormat="1" ht="32.1" customHeight="1" x14ac:dyDescent="0.2">
      <c r="A151" s="141" t="s">
        <v>1390</v>
      </c>
      <c r="B151" s="137" t="s">
        <v>1419</v>
      </c>
      <c r="C151" s="139" t="s">
        <v>1420</v>
      </c>
      <c r="D151" s="133">
        <v>12</v>
      </c>
      <c r="E151" s="138"/>
      <c r="F151" s="138">
        <v>100</v>
      </c>
      <c r="G151" s="138"/>
      <c r="H151" s="138"/>
      <c r="I151" s="140"/>
      <c r="J151" s="140"/>
      <c r="K151" s="138"/>
      <c r="L151" s="138"/>
      <c r="M151" s="138"/>
      <c r="N151" s="138"/>
      <c r="O151" s="138"/>
      <c r="P151" s="138"/>
      <c r="Q151" s="134">
        <f t="shared" si="11"/>
        <v>100</v>
      </c>
      <c r="R151" s="135" t="str">
        <f t="shared" si="12"/>
        <v>NO</v>
      </c>
      <c r="S151" s="136" t="str">
        <f t="shared" si="13"/>
        <v>Inviable Sanitariamente</v>
      </c>
      <c r="T151" s="45"/>
    </row>
    <row r="152" spans="1:20" s="48" customFormat="1" ht="32.1" customHeight="1" x14ac:dyDescent="0.2">
      <c r="A152" s="141" t="s">
        <v>1390</v>
      </c>
      <c r="B152" s="137" t="s">
        <v>1421</v>
      </c>
      <c r="C152" s="139" t="s">
        <v>1422</v>
      </c>
      <c r="D152" s="133">
        <v>20</v>
      </c>
      <c r="E152" s="138"/>
      <c r="F152" s="138"/>
      <c r="G152" s="138"/>
      <c r="H152" s="138"/>
      <c r="I152" s="140">
        <v>96.3</v>
      </c>
      <c r="J152" s="140"/>
      <c r="K152" s="138"/>
      <c r="L152" s="138"/>
      <c r="M152" s="138"/>
      <c r="N152" s="138"/>
      <c r="O152" s="138"/>
      <c r="P152" s="138"/>
      <c r="Q152" s="134">
        <f t="shared" si="11"/>
        <v>96.3</v>
      </c>
      <c r="R152" s="135" t="str">
        <f t="shared" si="12"/>
        <v>NO</v>
      </c>
      <c r="S152" s="136" t="str">
        <f t="shared" si="13"/>
        <v>Inviable Sanitariamente</v>
      </c>
      <c r="T152" s="45"/>
    </row>
    <row r="153" spans="1:20" s="48" customFormat="1" ht="32.1" customHeight="1" x14ac:dyDescent="0.2">
      <c r="A153" s="141" t="s">
        <v>1390</v>
      </c>
      <c r="B153" s="137" t="s">
        <v>1423</v>
      </c>
      <c r="C153" s="139" t="s">
        <v>1424</v>
      </c>
      <c r="D153" s="133">
        <v>15</v>
      </c>
      <c r="E153" s="138"/>
      <c r="F153" s="138">
        <v>100</v>
      </c>
      <c r="G153" s="138"/>
      <c r="H153" s="138"/>
      <c r="I153" s="140"/>
      <c r="J153" s="140"/>
      <c r="K153" s="138"/>
      <c r="L153" s="138"/>
      <c r="M153" s="138"/>
      <c r="N153" s="138"/>
      <c r="O153" s="138"/>
      <c r="P153" s="138"/>
      <c r="Q153" s="134">
        <f t="shared" si="11"/>
        <v>100</v>
      </c>
      <c r="R153" s="135" t="str">
        <f t="shared" si="12"/>
        <v>NO</v>
      </c>
      <c r="S153" s="136" t="str">
        <f t="shared" si="13"/>
        <v>Inviable Sanitariamente</v>
      </c>
      <c r="T153" s="45"/>
    </row>
    <row r="154" spans="1:20" s="48" customFormat="1" ht="32.1" customHeight="1" x14ac:dyDescent="0.2">
      <c r="A154" s="141" t="s">
        <v>1390</v>
      </c>
      <c r="B154" s="137" t="s">
        <v>1425</v>
      </c>
      <c r="C154" s="139" t="s">
        <v>1426</v>
      </c>
      <c r="D154" s="133">
        <v>45</v>
      </c>
      <c r="E154" s="138"/>
      <c r="F154" s="138"/>
      <c r="G154" s="138"/>
      <c r="H154" s="138"/>
      <c r="I154" s="140">
        <v>100</v>
      </c>
      <c r="J154" s="140"/>
      <c r="K154" s="138"/>
      <c r="L154" s="138"/>
      <c r="M154" s="138"/>
      <c r="N154" s="138"/>
      <c r="O154" s="138"/>
      <c r="P154" s="138"/>
      <c r="Q154" s="134">
        <f t="shared" si="11"/>
        <v>100</v>
      </c>
      <c r="R154" s="135" t="str">
        <f t="shared" si="12"/>
        <v>NO</v>
      </c>
      <c r="S154" s="136" t="str">
        <f t="shared" si="13"/>
        <v>Inviable Sanitariamente</v>
      </c>
      <c r="T154" s="45"/>
    </row>
    <row r="155" spans="1:20" s="48" customFormat="1" ht="32.1" customHeight="1" x14ac:dyDescent="0.2">
      <c r="A155" s="141" t="s">
        <v>1390</v>
      </c>
      <c r="B155" s="137" t="s">
        <v>1427</v>
      </c>
      <c r="C155" s="139" t="s">
        <v>1428</v>
      </c>
      <c r="D155" s="133">
        <v>25</v>
      </c>
      <c r="E155" s="138"/>
      <c r="F155" s="138"/>
      <c r="G155" s="138"/>
      <c r="H155" s="138"/>
      <c r="I155" s="140">
        <v>100</v>
      </c>
      <c r="J155" s="140"/>
      <c r="K155" s="138"/>
      <c r="L155" s="138"/>
      <c r="M155" s="138"/>
      <c r="N155" s="138"/>
      <c r="O155" s="138"/>
      <c r="P155" s="138"/>
      <c r="Q155" s="134">
        <f t="shared" si="11"/>
        <v>100</v>
      </c>
      <c r="R155" s="135" t="str">
        <f t="shared" si="12"/>
        <v>NO</v>
      </c>
      <c r="S155" s="136" t="str">
        <f t="shared" si="13"/>
        <v>Inviable Sanitariamente</v>
      </c>
      <c r="T155" s="45"/>
    </row>
    <row r="156" spans="1:20" s="48" customFormat="1" ht="32.1" customHeight="1" x14ac:dyDescent="0.2">
      <c r="A156" s="141" t="s">
        <v>1390</v>
      </c>
      <c r="B156" s="137" t="s">
        <v>1429</v>
      </c>
      <c r="C156" s="139" t="s">
        <v>1430</v>
      </c>
      <c r="D156" s="133">
        <v>27</v>
      </c>
      <c r="E156" s="138"/>
      <c r="F156" s="138">
        <v>96.3</v>
      </c>
      <c r="G156" s="138"/>
      <c r="H156" s="138"/>
      <c r="I156" s="140"/>
      <c r="J156" s="140"/>
      <c r="K156" s="138"/>
      <c r="L156" s="138"/>
      <c r="M156" s="138"/>
      <c r="N156" s="138"/>
      <c r="O156" s="138"/>
      <c r="P156" s="138"/>
      <c r="Q156" s="134">
        <f t="shared" si="11"/>
        <v>96.3</v>
      </c>
      <c r="R156" s="135" t="str">
        <f t="shared" si="12"/>
        <v>NO</v>
      </c>
      <c r="S156" s="136" t="str">
        <f t="shared" si="13"/>
        <v>Inviable Sanitariamente</v>
      </c>
      <c r="T156" s="45"/>
    </row>
    <row r="157" spans="1:20" s="48" customFormat="1" ht="32.1" customHeight="1" x14ac:dyDescent="0.2">
      <c r="A157" s="141" t="s">
        <v>1390</v>
      </c>
      <c r="B157" s="137" t="s">
        <v>1431</v>
      </c>
      <c r="C157" s="139" t="s">
        <v>1432</v>
      </c>
      <c r="D157" s="133">
        <v>17</v>
      </c>
      <c r="E157" s="138"/>
      <c r="F157" s="138"/>
      <c r="G157" s="138">
        <v>96.3</v>
      </c>
      <c r="H157" s="138"/>
      <c r="I157" s="140"/>
      <c r="J157" s="140"/>
      <c r="K157" s="138"/>
      <c r="L157" s="138"/>
      <c r="M157" s="138"/>
      <c r="N157" s="138"/>
      <c r="O157" s="138"/>
      <c r="P157" s="138"/>
      <c r="Q157" s="134">
        <f t="shared" si="11"/>
        <v>96.3</v>
      </c>
      <c r="R157" s="135" t="str">
        <f t="shared" si="12"/>
        <v>NO</v>
      </c>
      <c r="S157" s="136" t="str">
        <f t="shared" si="13"/>
        <v>Inviable Sanitariamente</v>
      </c>
      <c r="T157" s="45"/>
    </row>
    <row r="158" spans="1:20" s="48" customFormat="1" ht="32.1" customHeight="1" x14ac:dyDescent="0.2">
      <c r="A158" s="141" t="s">
        <v>1390</v>
      </c>
      <c r="B158" s="137" t="s">
        <v>1433</v>
      </c>
      <c r="C158" s="139" t="s">
        <v>1434</v>
      </c>
      <c r="D158" s="133">
        <v>10</v>
      </c>
      <c r="E158" s="138"/>
      <c r="F158" s="138">
        <v>100</v>
      </c>
      <c r="G158" s="138"/>
      <c r="H158" s="138"/>
      <c r="I158" s="140"/>
      <c r="J158" s="140"/>
      <c r="K158" s="138"/>
      <c r="L158" s="138"/>
      <c r="M158" s="138"/>
      <c r="N158" s="138"/>
      <c r="O158" s="138"/>
      <c r="P158" s="138"/>
      <c r="Q158" s="134">
        <f t="shared" si="11"/>
        <v>100</v>
      </c>
      <c r="R158" s="135" t="str">
        <f t="shared" si="12"/>
        <v>NO</v>
      </c>
      <c r="S158" s="136" t="str">
        <f t="shared" si="13"/>
        <v>Inviable Sanitariamente</v>
      </c>
      <c r="T158" s="45"/>
    </row>
    <row r="159" spans="1:20" s="48" customFormat="1" ht="32.1" customHeight="1" x14ac:dyDescent="0.2">
      <c r="A159" s="141" t="s">
        <v>1390</v>
      </c>
      <c r="B159" s="137" t="s">
        <v>1333</v>
      </c>
      <c r="C159" s="139" t="s">
        <v>1435</v>
      </c>
      <c r="D159" s="133">
        <v>25</v>
      </c>
      <c r="E159" s="138"/>
      <c r="F159" s="138">
        <v>96.3</v>
      </c>
      <c r="G159" s="138"/>
      <c r="H159" s="138"/>
      <c r="I159" s="140"/>
      <c r="J159" s="140"/>
      <c r="K159" s="138"/>
      <c r="L159" s="138"/>
      <c r="M159" s="138"/>
      <c r="N159" s="138"/>
      <c r="O159" s="138"/>
      <c r="P159" s="138"/>
      <c r="Q159" s="134">
        <f t="shared" si="11"/>
        <v>96.3</v>
      </c>
      <c r="R159" s="135" t="str">
        <f t="shared" si="12"/>
        <v>NO</v>
      </c>
      <c r="S159" s="136" t="str">
        <f t="shared" si="13"/>
        <v>Inviable Sanitariamente</v>
      </c>
      <c r="T159" s="45"/>
    </row>
    <row r="160" spans="1:20" s="48" customFormat="1" ht="32.1" customHeight="1" x14ac:dyDescent="0.2">
      <c r="A160" s="141" t="s">
        <v>1390</v>
      </c>
      <c r="B160" s="137" t="s">
        <v>1436</v>
      </c>
      <c r="C160" s="139" t="s">
        <v>1437</v>
      </c>
      <c r="D160" s="133">
        <v>37</v>
      </c>
      <c r="E160" s="138"/>
      <c r="F160" s="138"/>
      <c r="G160" s="138"/>
      <c r="H160" s="138"/>
      <c r="I160" s="140"/>
      <c r="J160" s="140">
        <v>96.3</v>
      </c>
      <c r="K160" s="138"/>
      <c r="L160" s="138"/>
      <c r="M160" s="138"/>
      <c r="N160" s="138"/>
      <c r="O160" s="138"/>
      <c r="P160" s="138"/>
      <c r="Q160" s="134">
        <f t="shared" si="11"/>
        <v>96.3</v>
      </c>
      <c r="R160" s="135" t="str">
        <f t="shared" si="12"/>
        <v>NO</v>
      </c>
      <c r="S160" s="136" t="str">
        <f t="shared" si="13"/>
        <v>Inviable Sanitariamente</v>
      </c>
      <c r="T160" s="45"/>
    </row>
    <row r="161" spans="1:20" s="48" customFormat="1" ht="32.1" customHeight="1" x14ac:dyDescent="0.2">
      <c r="A161" s="141" t="s">
        <v>1438</v>
      </c>
      <c r="B161" s="137" t="s">
        <v>1439</v>
      </c>
      <c r="C161" s="139" t="s">
        <v>1440</v>
      </c>
      <c r="D161" s="133">
        <v>64</v>
      </c>
      <c r="E161" s="138"/>
      <c r="F161" s="138"/>
      <c r="G161" s="138"/>
      <c r="H161" s="138"/>
      <c r="I161" s="140">
        <v>97.3</v>
      </c>
      <c r="J161" s="140"/>
      <c r="K161" s="138"/>
      <c r="L161" s="138"/>
      <c r="M161" s="138"/>
      <c r="N161" s="138"/>
      <c r="O161" s="138"/>
      <c r="P161" s="138"/>
      <c r="Q161" s="134">
        <f t="shared" si="11"/>
        <v>97.3</v>
      </c>
      <c r="R161" s="135" t="str">
        <f t="shared" si="12"/>
        <v>NO</v>
      </c>
      <c r="S161" s="136" t="str">
        <f t="shared" si="13"/>
        <v>Inviable Sanitariamente</v>
      </c>
      <c r="T161" s="45"/>
    </row>
    <row r="162" spans="1:20" s="48" customFormat="1" ht="32.1" customHeight="1" x14ac:dyDescent="0.2">
      <c r="A162" s="141" t="s">
        <v>1438</v>
      </c>
      <c r="B162" s="137" t="s">
        <v>1441</v>
      </c>
      <c r="C162" s="139" t="s">
        <v>1442</v>
      </c>
      <c r="D162" s="133">
        <v>119</v>
      </c>
      <c r="E162" s="138"/>
      <c r="F162" s="138"/>
      <c r="G162" s="138"/>
      <c r="H162" s="138">
        <v>97.3</v>
      </c>
      <c r="I162" s="140"/>
      <c r="J162" s="140"/>
      <c r="K162" s="138"/>
      <c r="L162" s="138"/>
      <c r="M162" s="138"/>
      <c r="N162" s="138"/>
      <c r="O162" s="138"/>
      <c r="P162" s="138"/>
      <c r="Q162" s="134">
        <f t="shared" si="11"/>
        <v>97.3</v>
      </c>
      <c r="R162" s="135" t="str">
        <f t="shared" si="12"/>
        <v>NO</v>
      </c>
      <c r="S162" s="136" t="str">
        <f t="shared" si="13"/>
        <v>Inviable Sanitariamente</v>
      </c>
      <c r="T162" s="45"/>
    </row>
    <row r="163" spans="1:20" s="48" customFormat="1" ht="32.1" customHeight="1" x14ac:dyDescent="0.2">
      <c r="A163" s="141" t="s">
        <v>1438</v>
      </c>
      <c r="B163" s="137" t="s">
        <v>103</v>
      </c>
      <c r="C163" s="139" t="s">
        <v>1443</v>
      </c>
      <c r="D163" s="133">
        <v>38</v>
      </c>
      <c r="E163" s="138"/>
      <c r="F163" s="138"/>
      <c r="G163" s="138"/>
      <c r="H163" s="138"/>
      <c r="I163" s="140"/>
      <c r="J163" s="140">
        <v>96.4</v>
      </c>
      <c r="K163" s="138"/>
      <c r="L163" s="138"/>
      <c r="M163" s="138"/>
      <c r="N163" s="138"/>
      <c r="O163" s="138"/>
      <c r="P163" s="138"/>
      <c r="Q163" s="134">
        <f t="shared" ref="Q163:Q226" si="14">AVERAGE(E163:P163)</f>
        <v>96.4</v>
      </c>
      <c r="R163" s="135" t="str">
        <f t="shared" si="12"/>
        <v>NO</v>
      </c>
      <c r="S163" s="136" t="str">
        <f t="shared" si="13"/>
        <v>Inviable Sanitariamente</v>
      </c>
      <c r="T163" s="45"/>
    </row>
    <row r="164" spans="1:20" s="48" customFormat="1" ht="32.1" customHeight="1" x14ac:dyDescent="0.2">
      <c r="A164" s="141" t="s">
        <v>1438</v>
      </c>
      <c r="B164" s="137" t="s">
        <v>1444</v>
      </c>
      <c r="C164" s="139" t="s">
        <v>1445</v>
      </c>
      <c r="D164" s="133">
        <v>87</v>
      </c>
      <c r="E164" s="138"/>
      <c r="F164" s="138"/>
      <c r="G164" s="138"/>
      <c r="H164" s="138"/>
      <c r="I164" s="140"/>
      <c r="J164" s="140"/>
      <c r="K164" s="138"/>
      <c r="L164" s="138"/>
      <c r="M164" s="138">
        <v>97.3</v>
      </c>
      <c r="N164" s="138"/>
      <c r="O164" s="138"/>
      <c r="P164" s="138"/>
      <c r="Q164" s="134">
        <f t="shared" si="14"/>
        <v>97.3</v>
      </c>
      <c r="R164" s="135" t="str">
        <f t="shared" si="12"/>
        <v>NO</v>
      </c>
      <c r="S164" s="136" t="str">
        <f t="shared" si="13"/>
        <v>Inviable Sanitariamente</v>
      </c>
      <c r="T164" s="45"/>
    </row>
    <row r="165" spans="1:20" s="48" customFormat="1" ht="32.1" customHeight="1" x14ac:dyDescent="0.2">
      <c r="A165" s="141" t="s">
        <v>1438</v>
      </c>
      <c r="B165" s="137" t="s">
        <v>1446</v>
      </c>
      <c r="C165" s="139" t="s">
        <v>1447</v>
      </c>
      <c r="D165" s="133">
        <v>94</v>
      </c>
      <c r="E165" s="138"/>
      <c r="F165" s="138"/>
      <c r="G165" s="138"/>
      <c r="H165" s="138"/>
      <c r="I165" s="140"/>
      <c r="J165" s="140"/>
      <c r="K165" s="138"/>
      <c r="L165" s="138"/>
      <c r="M165" s="138">
        <v>97.3</v>
      </c>
      <c r="N165" s="138"/>
      <c r="O165" s="138"/>
      <c r="P165" s="138"/>
      <c r="Q165" s="134">
        <f t="shared" si="14"/>
        <v>97.3</v>
      </c>
      <c r="R165" s="135" t="str">
        <f t="shared" si="12"/>
        <v>NO</v>
      </c>
      <c r="S165" s="136" t="str">
        <f t="shared" si="13"/>
        <v>Inviable Sanitariamente</v>
      </c>
      <c r="T165" s="45"/>
    </row>
    <row r="166" spans="1:20" s="48" customFormat="1" ht="32.1" customHeight="1" x14ac:dyDescent="0.2">
      <c r="A166" s="141" t="s">
        <v>1438</v>
      </c>
      <c r="B166" s="137" t="s">
        <v>1132</v>
      </c>
      <c r="C166" s="139" t="s">
        <v>1448</v>
      </c>
      <c r="D166" s="133">
        <v>43</v>
      </c>
      <c r="E166" s="138"/>
      <c r="F166" s="138"/>
      <c r="G166" s="138">
        <v>97.3</v>
      </c>
      <c r="H166" s="138"/>
      <c r="I166" s="140"/>
      <c r="J166" s="140"/>
      <c r="K166" s="138"/>
      <c r="L166" s="138"/>
      <c r="M166" s="138"/>
      <c r="N166" s="138"/>
      <c r="O166" s="138"/>
      <c r="P166" s="138"/>
      <c r="Q166" s="134">
        <f t="shared" si="14"/>
        <v>97.3</v>
      </c>
      <c r="R166" s="135" t="str">
        <f t="shared" si="12"/>
        <v>NO</v>
      </c>
      <c r="S166" s="136" t="str">
        <f t="shared" si="13"/>
        <v>Inviable Sanitariamente</v>
      </c>
      <c r="T166" s="45"/>
    </row>
    <row r="167" spans="1:20" s="48" customFormat="1" ht="32.1" customHeight="1" x14ac:dyDescent="0.2">
      <c r="A167" s="141" t="s">
        <v>1438</v>
      </c>
      <c r="B167" s="137" t="s">
        <v>1449</v>
      </c>
      <c r="C167" s="139" t="s">
        <v>1450</v>
      </c>
      <c r="D167" s="133">
        <v>23</v>
      </c>
      <c r="E167" s="138"/>
      <c r="F167" s="138"/>
      <c r="G167" s="138"/>
      <c r="H167" s="138"/>
      <c r="I167" s="140">
        <v>96.4</v>
      </c>
      <c r="J167" s="140"/>
      <c r="K167" s="138"/>
      <c r="L167" s="138"/>
      <c r="M167" s="138"/>
      <c r="N167" s="138"/>
      <c r="O167" s="138"/>
      <c r="P167" s="138"/>
      <c r="Q167" s="134">
        <f t="shared" si="14"/>
        <v>96.4</v>
      </c>
      <c r="R167" s="135" t="str">
        <f t="shared" si="12"/>
        <v>NO</v>
      </c>
      <c r="S167" s="136" t="str">
        <f t="shared" si="13"/>
        <v>Inviable Sanitariamente</v>
      </c>
      <c r="T167" s="45"/>
    </row>
    <row r="168" spans="1:20" s="48" customFormat="1" ht="32.1" customHeight="1" x14ac:dyDescent="0.2">
      <c r="A168" s="141" t="s">
        <v>1438</v>
      </c>
      <c r="B168" s="137" t="s">
        <v>1451</v>
      </c>
      <c r="C168" s="139" t="s">
        <v>1452</v>
      </c>
      <c r="D168" s="133">
        <v>62</v>
      </c>
      <c r="E168" s="138"/>
      <c r="F168" s="138"/>
      <c r="G168" s="138"/>
      <c r="H168" s="138"/>
      <c r="I168" s="140">
        <v>0</v>
      </c>
      <c r="J168" s="140"/>
      <c r="K168" s="138"/>
      <c r="L168" s="138"/>
      <c r="M168" s="138"/>
      <c r="N168" s="138"/>
      <c r="O168" s="138"/>
      <c r="P168" s="138"/>
      <c r="Q168" s="134">
        <f t="shared" si="14"/>
        <v>0</v>
      </c>
      <c r="R168" s="135" t="str">
        <f t="shared" si="12"/>
        <v>SI</v>
      </c>
      <c r="S168" s="136" t="str">
        <f t="shared" si="13"/>
        <v>Sin Riesgo</v>
      </c>
      <c r="T168" s="45"/>
    </row>
    <row r="169" spans="1:20" s="48" customFormat="1" ht="32.1" customHeight="1" x14ac:dyDescent="0.2">
      <c r="A169" s="141" t="s">
        <v>1438</v>
      </c>
      <c r="B169" s="137" t="s">
        <v>1453</v>
      </c>
      <c r="C169" s="139" t="s">
        <v>1454</v>
      </c>
      <c r="D169" s="133">
        <v>90</v>
      </c>
      <c r="E169" s="138"/>
      <c r="F169" s="138"/>
      <c r="G169" s="138"/>
      <c r="H169" s="138"/>
      <c r="I169" s="140"/>
      <c r="J169" s="140"/>
      <c r="K169" s="138"/>
      <c r="L169" s="138"/>
      <c r="M169" s="138">
        <v>97.3</v>
      </c>
      <c r="N169" s="138"/>
      <c r="O169" s="138"/>
      <c r="P169" s="138"/>
      <c r="Q169" s="134">
        <f t="shared" si="14"/>
        <v>97.3</v>
      </c>
      <c r="R169" s="135" t="str">
        <f t="shared" si="12"/>
        <v>NO</v>
      </c>
      <c r="S169" s="136" t="str">
        <f t="shared" si="13"/>
        <v>Inviable Sanitariamente</v>
      </c>
      <c r="T169" s="45"/>
    </row>
    <row r="170" spans="1:20" s="48" customFormat="1" ht="32.1" customHeight="1" x14ac:dyDescent="0.2">
      <c r="A170" s="141" t="s">
        <v>1438</v>
      </c>
      <c r="B170" s="137" t="s">
        <v>1455</v>
      </c>
      <c r="C170" s="139" t="s">
        <v>1456</v>
      </c>
      <c r="D170" s="133">
        <v>106</v>
      </c>
      <c r="E170" s="138">
        <v>94.4</v>
      </c>
      <c r="F170" s="138"/>
      <c r="G170" s="138">
        <v>96.4</v>
      </c>
      <c r="H170" s="138"/>
      <c r="I170" s="140"/>
      <c r="J170" s="140"/>
      <c r="K170" s="138"/>
      <c r="L170" s="138"/>
      <c r="M170" s="138"/>
      <c r="N170" s="138"/>
      <c r="O170" s="138"/>
      <c r="P170" s="138"/>
      <c r="Q170" s="134">
        <f t="shared" si="14"/>
        <v>95.4</v>
      </c>
      <c r="R170" s="135" t="str">
        <f t="shared" si="12"/>
        <v>NO</v>
      </c>
      <c r="S170" s="136" t="str">
        <f t="shared" si="13"/>
        <v>Inviable Sanitariamente</v>
      </c>
      <c r="T170" s="45"/>
    </row>
    <row r="171" spans="1:20" s="48" customFormat="1" ht="32.1" customHeight="1" x14ac:dyDescent="0.2">
      <c r="A171" s="141" t="s">
        <v>1438</v>
      </c>
      <c r="B171" s="137" t="s">
        <v>1457</v>
      </c>
      <c r="C171" s="139" t="s">
        <v>1458</v>
      </c>
      <c r="D171" s="133">
        <v>54</v>
      </c>
      <c r="E171" s="138"/>
      <c r="F171" s="138"/>
      <c r="G171" s="138">
        <v>96.4</v>
      </c>
      <c r="H171" s="138"/>
      <c r="I171" s="140"/>
      <c r="J171" s="140"/>
      <c r="K171" s="138"/>
      <c r="L171" s="138"/>
      <c r="M171" s="138"/>
      <c r="N171" s="138"/>
      <c r="O171" s="138"/>
      <c r="P171" s="138"/>
      <c r="Q171" s="134">
        <f t="shared" si="14"/>
        <v>96.4</v>
      </c>
      <c r="R171" s="135" t="str">
        <f t="shared" si="12"/>
        <v>NO</v>
      </c>
      <c r="S171" s="136" t="str">
        <f t="shared" si="13"/>
        <v>Inviable Sanitariamente</v>
      </c>
      <c r="T171" s="45"/>
    </row>
    <row r="172" spans="1:20" s="48" customFormat="1" ht="32.1" customHeight="1" x14ac:dyDescent="0.2">
      <c r="A172" s="141" t="s">
        <v>1438</v>
      </c>
      <c r="B172" s="137" t="s">
        <v>1459</v>
      </c>
      <c r="C172" s="139" t="s">
        <v>1460</v>
      </c>
      <c r="D172" s="133">
        <v>31</v>
      </c>
      <c r="E172" s="138"/>
      <c r="F172" s="138"/>
      <c r="G172" s="138">
        <v>96.4</v>
      </c>
      <c r="H172" s="138"/>
      <c r="I172" s="140"/>
      <c r="J172" s="140"/>
      <c r="K172" s="138"/>
      <c r="L172" s="138"/>
      <c r="M172" s="138"/>
      <c r="N172" s="138"/>
      <c r="O172" s="138"/>
      <c r="P172" s="138"/>
      <c r="Q172" s="134">
        <f t="shared" si="14"/>
        <v>96.4</v>
      </c>
      <c r="R172" s="135" t="str">
        <f t="shared" si="12"/>
        <v>NO</v>
      </c>
      <c r="S172" s="136" t="str">
        <f t="shared" si="13"/>
        <v>Inviable Sanitariamente</v>
      </c>
      <c r="T172" s="45"/>
    </row>
    <row r="173" spans="1:20" s="48" customFormat="1" ht="32.1" customHeight="1" x14ac:dyDescent="0.2">
      <c r="A173" s="141" t="s">
        <v>1438</v>
      </c>
      <c r="B173" s="137" t="s">
        <v>1461</v>
      </c>
      <c r="C173" s="139" t="s">
        <v>1462</v>
      </c>
      <c r="D173" s="133">
        <v>52</v>
      </c>
      <c r="E173" s="138"/>
      <c r="F173" s="138"/>
      <c r="G173" s="138">
        <v>96.4</v>
      </c>
      <c r="H173" s="138"/>
      <c r="I173" s="140"/>
      <c r="J173" s="140"/>
      <c r="K173" s="138"/>
      <c r="L173" s="138"/>
      <c r="M173" s="138"/>
      <c r="N173" s="138"/>
      <c r="O173" s="138"/>
      <c r="P173" s="138"/>
      <c r="Q173" s="134">
        <f t="shared" si="14"/>
        <v>96.4</v>
      </c>
      <c r="R173" s="135" t="str">
        <f t="shared" si="12"/>
        <v>NO</v>
      </c>
      <c r="S173" s="136" t="str">
        <f t="shared" si="13"/>
        <v>Inviable Sanitariamente</v>
      </c>
      <c r="T173" s="45"/>
    </row>
    <row r="174" spans="1:20" s="48" customFormat="1" ht="32.1" customHeight="1" x14ac:dyDescent="0.2">
      <c r="A174" s="141" t="s">
        <v>1438</v>
      </c>
      <c r="B174" s="137" t="s">
        <v>1463</v>
      </c>
      <c r="C174" s="139" t="s">
        <v>1464</v>
      </c>
      <c r="D174" s="133">
        <v>27</v>
      </c>
      <c r="E174" s="138"/>
      <c r="F174" s="138"/>
      <c r="G174" s="138">
        <v>96.4</v>
      </c>
      <c r="H174" s="138"/>
      <c r="I174" s="140">
        <v>96.4</v>
      </c>
      <c r="J174" s="140"/>
      <c r="K174" s="138"/>
      <c r="L174" s="138"/>
      <c r="M174" s="138"/>
      <c r="N174" s="138"/>
      <c r="O174" s="138"/>
      <c r="P174" s="138"/>
      <c r="Q174" s="134">
        <f t="shared" si="14"/>
        <v>96.4</v>
      </c>
      <c r="R174" s="135" t="str">
        <f t="shared" si="12"/>
        <v>NO</v>
      </c>
      <c r="S174" s="136" t="str">
        <f t="shared" si="13"/>
        <v>Inviable Sanitariamente</v>
      </c>
      <c r="T174" s="45"/>
    </row>
    <row r="175" spans="1:20" s="48" customFormat="1" ht="32.1" customHeight="1" x14ac:dyDescent="0.2">
      <c r="A175" s="141" t="s">
        <v>1438</v>
      </c>
      <c r="B175" s="137" t="s">
        <v>1465</v>
      </c>
      <c r="C175" s="139" t="s">
        <v>1466</v>
      </c>
      <c r="D175" s="133">
        <v>92</v>
      </c>
      <c r="E175" s="138">
        <v>36.1</v>
      </c>
      <c r="F175" s="138"/>
      <c r="G175" s="138"/>
      <c r="H175" s="138"/>
      <c r="I175" s="140">
        <v>96.4</v>
      </c>
      <c r="J175" s="140"/>
      <c r="K175" s="138"/>
      <c r="L175" s="138"/>
      <c r="M175" s="138"/>
      <c r="N175" s="138"/>
      <c r="O175" s="138"/>
      <c r="P175" s="138"/>
      <c r="Q175" s="134">
        <f t="shared" si="14"/>
        <v>66.25</v>
      </c>
      <c r="R175" s="135" t="str">
        <f t="shared" si="12"/>
        <v>NO</v>
      </c>
      <c r="S175" s="136" t="str">
        <f t="shared" si="13"/>
        <v>Alto</v>
      </c>
      <c r="T175" s="45"/>
    </row>
    <row r="176" spans="1:20" s="48" customFormat="1" ht="32.1" customHeight="1" x14ac:dyDescent="0.2">
      <c r="A176" s="141" t="s">
        <v>1438</v>
      </c>
      <c r="B176" s="137" t="s">
        <v>1467</v>
      </c>
      <c r="C176" s="139" t="s">
        <v>1468</v>
      </c>
      <c r="D176" s="133">
        <v>80</v>
      </c>
      <c r="E176" s="138"/>
      <c r="F176" s="138">
        <v>0</v>
      </c>
      <c r="G176" s="138"/>
      <c r="H176" s="138"/>
      <c r="I176" s="140">
        <v>0</v>
      </c>
      <c r="J176" s="140"/>
      <c r="K176" s="138"/>
      <c r="L176" s="138"/>
      <c r="M176" s="138"/>
      <c r="N176" s="138"/>
      <c r="O176" s="138"/>
      <c r="P176" s="138"/>
      <c r="Q176" s="134">
        <f t="shared" si="14"/>
        <v>0</v>
      </c>
      <c r="R176" s="135" t="str">
        <f t="shared" si="12"/>
        <v>SI</v>
      </c>
      <c r="S176" s="136" t="str">
        <f t="shared" si="13"/>
        <v>Sin Riesgo</v>
      </c>
      <c r="T176" s="45"/>
    </row>
    <row r="177" spans="1:20" s="48" customFormat="1" ht="32.1" customHeight="1" x14ac:dyDescent="0.2">
      <c r="A177" s="141" t="s">
        <v>1438</v>
      </c>
      <c r="B177" s="137" t="s">
        <v>887</v>
      </c>
      <c r="C177" s="139" t="s">
        <v>1469</v>
      </c>
      <c r="D177" s="133">
        <v>35</v>
      </c>
      <c r="E177" s="138"/>
      <c r="F177" s="138">
        <v>0</v>
      </c>
      <c r="G177" s="138"/>
      <c r="H177" s="138"/>
      <c r="I177" s="140">
        <v>96.4</v>
      </c>
      <c r="J177" s="140"/>
      <c r="K177" s="138"/>
      <c r="L177" s="138"/>
      <c r="M177" s="138"/>
      <c r="N177" s="138"/>
      <c r="O177" s="138"/>
      <c r="P177" s="138"/>
      <c r="Q177" s="134">
        <f t="shared" si="14"/>
        <v>48.2</v>
      </c>
      <c r="R177" s="135" t="str">
        <f t="shared" si="12"/>
        <v>NO</v>
      </c>
      <c r="S177" s="136" t="str">
        <f t="shared" si="13"/>
        <v>Alto</v>
      </c>
      <c r="T177" s="45"/>
    </row>
    <row r="178" spans="1:20" s="48" customFormat="1" ht="32.1" customHeight="1" x14ac:dyDescent="0.2">
      <c r="A178" s="141" t="s">
        <v>1438</v>
      </c>
      <c r="B178" s="137" t="s">
        <v>1470</v>
      </c>
      <c r="C178" s="139" t="s">
        <v>1471</v>
      </c>
      <c r="D178" s="133">
        <v>19</v>
      </c>
      <c r="E178" s="138"/>
      <c r="F178" s="138">
        <v>0</v>
      </c>
      <c r="G178" s="138">
        <v>0</v>
      </c>
      <c r="H178" s="138"/>
      <c r="I178" s="140"/>
      <c r="J178" s="140"/>
      <c r="K178" s="138"/>
      <c r="L178" s="138"/>
      <c r="M178" s="138"/>
      <c r="N178" s="138"/>
      <c r="O178" s="138"/>
      <c r="P178" s="138"/>
      <c r="Q178" s="134">
        <f t="shared" si="14"/>
        <v>0</v>
      </c>
      <c r="R178" s="135" t="str">
        <f t="shared" si="12"/>
        <v>SI</v>
      </c>
      <c r="S178" s="136" t="str">
        <f t="shared" si="13"/>
        <v>Sin Riesgo</v>
      </c>
      <c r="T178" s="45"/>
    </row>
    <row r="179" spans="1:20" s="48" customFormat="1" ht="32.1" customHeight="1" x14ac:dyDescent="0.2">
      <c r="A179" s="141" t="s">
        <v>1438</v>
      </c>
      <c r="B179" s="137" t="s">
        <v>636</v>
      </c>
      <c r="C179" s="139" t="s">
        <v>1472</v>
      </c>
      <c r="D179" s="133">
        <v>84</v>
      </c>
      <c r="E179" s="138"/>
      <c r="F179" s="138"/>
      <c r="G179" s="138"/>
      <c r="H179" s="138"/>
      <c r="I179" s="140">
        <v>96.4</v>
      </c>
      <c r="J179" s="140"/>
      <c r="K179" s="138"/>
      <c r="L179" s="138"/>
      <c r="M179" s="138"/>
      <c r="N179" s="138"/>
      <c r="O179" s="138"/>
      <c r="P179" s="138"/>
      <c r="Q179" s="134">
        <f t="shared" si="14"/>
        <v>96.4</v>
      </c>
      <c r="R179" s="135" t="str">
        <f t="shared" si="12"/>
        <v>NO</v>
      </c>
      <c r="S179" s="136" t="str">
        <f t="shared" si="13"/>
        <v>Inviable Sanitariamente</v>
      </c>
      <c r="T179" s="45"/>
    </row>
    <row r="180" spans="1:20" s="48" customFormat="1" ht="32.1" customHeight="1" x14ac:dyDescent="0.2">
      <c r="A180" s="141" t="s">
        <v>1438</v>
      </c>
      <c r="B180" s="137" t="s">
        <v>1473</v>
      </c>
      <c r="C180" s="139" t="s">
        <v>1474</v>
      </c>
      <c r="D180" s="133">
        <v>156</v>
      </c>
      <c r="E180" s="138"/>
      <c r="F180" s="138">
        <v>96.4</v>
      </c>
      <c r="G180" s="138"/>
      <c r="H180" s="138"/>
      <c r="I180" s="140"/>
      <c r="J180" s="140">
        <v>97.3</v>
      </c>
      <c r="K180" s="138"/>
      <c r="L180" s="138"/>
      <c r="M180" s="138"/>
      <c r="N180" s="138"/>
      <c r="O180" s="138"/>
      <c r="P180" s="138"/>
      <c r="Q180" s="134">
        <f t="shared" si="14"/>
        <v>96.85</v>
      </c>
      <c r="R180" s="135" t="str">
        <f t="shared" si="12"/>
        <v>NO</v>
      </c>
      <c r="S180" s="136" t="str">
        <f t="shared" si="13"/>
        <v>Inviable Sanitariamente</v>
      </c>
      <c r="T180" s="45"/>
    </row>
    <row r="181" spans="1:20" s="48" customFormat="1" ht="32.1" customHeight="1" x14ac:dyDescent="0.2">
      <c r="A181" s="141" t="s">
        <v>1438</v>
      </c>
      <c r="B181" s="137" t="s">
        <v>1475</v>
      </c>
      <c r="C181" s="139" t="s">
        <v>1476</v>
      </c>
      <c r="D181" s="133">
        <v>82</v>
      </c>
      <c r="E181" s="138"/>
      <c r="F181" s="138"/>
      <c r="G181" s="138">
        <v>36.1</v>
      </c>
      <c r="H181" s="138"/>
      <c r="I181" s="140"/>
      <c r="J181" s="140"/>
      <c r="K181" s="138"/>
      <c r="L181" s="138"/>
      <c r="M181" s="138"/>
      <c r="N181" s="138"/>
      <c r="O181" s="138"/>
      <c r="P181" s="138"/>
      <c r="Q181" s="134">
        <f t="shared" si="14"/>
        <v>36.1</v>
      </c>
      <c r="R181" s="135" t="str">
        <f t="shared" si="12"/>
        <v>NO</v>
      </c>
      <c r="S181" s="136" t="str">
        <f t="shared" si="13"/>
        <v>Alto</v>
      </c>
      <c r="T181" s="45"/>
    </row>
    <row r="182" spans="1:20" s="48" customFormat="1" ht="32.1" customHeight="1" x14ac:dyDescent="0.2">
      <c r="A182" s="141" t="s">
        <v>1438</v>
      </c>
      <c r="B182" s="137" t="s">
        <v>1477</v>
      </c>
      <c r="C182" s="139" t="s">
        <v>1478</v>
      </c>
      <c r="D182" s="133">
        <v>108</v>
      </c>
      <c r="E182" s="138">
        <v>96.4</v>
      </c>
      <c r="F182" s="138"/>
      <c r="G182" s="138">
        <v>96.4</v>
      </c>
      <c r="H182" s="138"/>
      <c r="I182" s="140"/>
      <c r="J182" s="140"/>
      <c r="K182" s="138"/>
      <c r="L182" s="138"/>
      <c r="M182" s="138"/>
      <c r="N182" s="138"/>
      <c r="O182" s="138"/>
      <c r="P182" s="138"/>
      <c r="Q182" s="134">
        <f t="shared" si="14"/>
        <v>96.4</v>
      </c>
      <c r="R182" s="135" t="str">
        <f t="shared" si="12"/>
        <v>NO</v>
      </c>
      <c r="S182" s="136" t="str">
        <f t="shared" si="13"/>
        <v>Inviable Sanitariamente</v>
      </c>
      <c r="T182" s="45"/>
    </row>
    <row r="183" spans="1:20" s="48" customFormat="1" ht="32.1" customHeight="1" x14ac:dyDescent="0.2">
      <c r="A183" s="141" t="s">
        <v>1438</v>
      </c>
      <c r="B183" s="137" t="s">
        <v>1479</v>
      </c>
      <c r="C183" s="139" t="s">
        <v>1480</v>
      </c>
      <c r="D183" s="133">
        <v>22</v>
      </c>
      <c r="E183" s="138"/>
      <c r="F183" s="138"/>
      <c r="G183" s="138"/>
      <c r="H183" s="138"/>
      <c r="I183" s="140">
        <v>36.1</v>
      </c>
      <c r="J183" s="140"/>
      <c r="K183" s="138"/>
      <c r="L183" s="138"/>
      <c r="M183" s="138"/>
      <c r="N183" s="138"/>
      <c r="O183" s="138"/>
      <c r="P183" s="138"/>
      <c r="Q183" s="134">
        <f t="shared" si="14"/>
        <v>36.1</v>
      </c>
      <c r="R183" s="135" t="str">
        <f t="shared" si="12"/>
        <v>NO</v>
      </c>
      <c r="S183" s="136" t="str">
        <f t="shared" si="13"/>
        <v>Alto</v>
      </c>
      <c r="T183" s="45"/>
    </row>
    <row r="184" spans="1:20" s="48" customFormat="1" ht="32.1" customHeight="1" x14ac:dyDescent="0.2">
      <c r="A184" s="141" t="s">
        <v>1438</v>
      </c>
      <c r="B184" s="137" t="s">
        <v>1481</v>
      </c>
      <c r="C184" s="139" t="s">
        <v>1482</v>
      </c>
      <c r="D184" s="133">
        <v>98</v>
      </c>
      <c r="E184" s="138"/>
      <c r="F184" s="138"/>
      <c r="G184" s="138">
        <v>96.4</v>
      </c>
      <c r="H184" s="138"/>
      <c r="I184" s="140"/>
      <c r="J184" s="140"/>
      <c r="K184" s="138"/>
      <c r="L184" s="138"/>
      <c r="M184" s="138"/>
      <c r="N184" s="138"/>
      <c r="O184" s="138"/>
      <c r="P184" s="138"/>
      <c r="Q184" s="134">
        <f t="shared" si="14"/>
        <v>96.4</v>
      </c>
      <c r="R184" s="135" t="str">
        <f t="shared" si="12"/>
        <v>NO</v>
      </c>
      <c r="S184" s="136" t="str">
        <f t="shared" si="13"/>
        <v>Inviable Sanitariamente</v>
      </c>
      <c r="T184" s="45"/>
    </row>
    <row r="185" spans="1:20" s="48" customFormat="1" ht="32.1" customHeight="1" x14ac:dyDescent="0.2">
      <c r="A185" s="141" t="s">
        <v>1438</v>
      </c>
      <c r="B185" s="137" t="s">
        <v>1483</v>
      </c>
      <c r="C185" s="139" t="s">
        <v>1484</v>
      </c>
      <c r="D185" s="133">
        <v>60</v>
      </c>
      <c r="E185" s="138"/>
      <c r="F185" s="138">
        <v>36.1</v>
      </c>
      <c r="G185" s="138"/>
      <c r="H185" s="138"/>
      <c r="I185" s="140"/>
      <c r="J185" s="140"/>
      <c r="K185" s="138"/>
      <c r="L185" s="138"/>
      <c r="M185" s="138">
        <v>97.3</v>
      </c>
      <c r="N185" s="138"/>
      <c r="O185" s="138"/>
      <c r="P185" s="138"/>
      <c r="Q185" s="134">
        <f t="shared" si="14"/>
        <v>66.7</v>
      </c>
      <c r="R185" s="135" t="str">
        <f t="shared" si="12"/>
        <v>NO</v>
      </c>
      <c r="S185" s="136" t="str">
        <f t="shared" si="13"/>
        <v>Alto</v>
      </c>
      <c r="T185" s="45"/>
    </row>
    <row r="186" spans="1:20" s="48" customFormat="1" ht="32.1" customHeight="1" x14ac:dyDescent="0.2">
      <c r="A186" s="141" t="s">
        <v>1438</v>
      </c>
      <c r="B186" s="137" t="s">
        <v>1485</v>
      </c>
      <c r="C186" s="139" t="s">
        <v>1486</v>
      </c>
      <c r="D186" s="133">
        <v>201</v>
      </c>
      <c r="E186" s="138"/>
      <c r="F186" s="138"/>
      <c r="G186" s="138"/>
      <c r="H186" s="138"/>
      <c r="I186" s="140">
        <v>96.4</v>
      </c>
      <c r="J186" s="140"/>
      <c r="K186" s="138"/>
      <c r="L186" s="138"/>
      <c r="M186" s="138">
        <v>97.3</v>
      </c>
      <c r="N186" s="138"/>
      <c r="O186" s="138"/>
      <c r="P186" s="138"/>
      <c r="Q186" s="134">
        <f t="shared" si="14"/>
        <v>96.85</v>
      </c>
      <c r="R186" s="135" t="str">
        <f t="shared" si="12"/>
        <v>NO</v>
      </c>
      <c r="S186" s="136" t="str">
        <f t="shared" si="13"/>
        <v>Inviable Sanitariamente</v>
      </c>
      <c r="T186" s="45"/>
    </row>
    <row r="187" spans="1:20" s="48" customFormat="1" ht="32.1" customHeight="1" x14ac:dyDescent="0.2">
      <c r="A187" s="141" t="s">
        <v>1438</v>
      </c>
      <c r="B187" s="137" t="s">
        <v>1487</v>
      </c>
      <c r="C187" s="139" t="s">
        <v>1488</v>
      </c>
      <c r="D187" s="133">
        <v>48</v>
      </c>
      <c r="E187" s="138"/>
      <c r="F187" s="138"/>
      <c r="G187" s="138">
        <v>97.3</v>
      </c>
      <c r="H187" s="138"/>
      <c r="I187" s="140"/>
      <c r="J187" s="140"/>
      <c r="K187" s="138"/>
      <c r="L187" s="138"/>
      <c r="M187" s="138"/>
      <c r="N187" s="138"/>
      <c r="O187" s="138"/>
      <c r="P187" s="138"/>
      <c r="Q187" s="134">
        <f t="shared" si="14"/>
        <v>97.3</v>
      </c>
      <c r="R187" s="135" t="str">
        <f t="shared" si="12"/>
        <v>NO</v>
      </c>
      <c r="S187" s="136" t="str">
        <f t="shared" si="13"/>
        <v>Inviable Sanitariamente</v>
      </c>
      <c r="T187" s="45"/>
    </row>
    <row r="188" spans="1:20" s="48" customFormat="1" ht="32.1" customHeight="1" x14ac:dyDescent="0.2">
      <c r="A188" s="141" t="s">
        <v>1438</v>
      </c>
      <c r="B188" s="137" t="s">
        <v>1489</v>
      </c>
      <c r="C188" s="139" t="s">
        <v>1490</v>
      </c>
      <c r="D188" s="133">
        <v>52</v>
      </c>
      <c r="E188" s="138"/>
      <c r="F188" s="138"/>
      <c r="G188" s="138">
        <v>97.3</v>
      </c>
      <c r="H188" s="138"/>
      <c r="I188" s="140"/>
      <c r="J188" s="140"/>
      <c r="K188" s="138"/>
      <c r="L188" s="138"/>
      <c r="M188" s="138"/>
      <c r="N188" s="138"/>
      <c r="O188" s="138"/>
      <c r="P188" s="138"/>
      <c r="Q188" s="134">
        <f t="shared" si="14"/>
        <v>97.3</v>
      </c>
      <c r="R188" s="135" t="str">
        <f t="shared" si="12"/>
        <v>NO</v>
      </c>
      <c r="S188" s="136" t="str">
        <f t="shared" si="13"/>
        <v>Inviable Sanitariamente</v>
      </c>
      <c r="T188" s="45"/>
    </row>
    <row r="189" spans="1:20" s="48" customFormat="1" ht="32.1" customHeight="1" x14ac:dyDescent="0.2">
      <c r="A189" s="141" t="s">
        <v>1438</v>
      </c>
      <c r="B189" s="137" t="s">
        <v>1491</v>
      </c>
      <c r="C189" s="139" t="s">
        <v>1492</v>
      </c>
      <c r="D189" s="133">
        <v>118</v>
      </c>
      <c r="E189" s="138"/>
      <c r="F189" s="138"/>
      <c r="G189" s="138"/>
      <c r="H189" s="138">
        <v>97.3</v>
      </c>
      <c r="I189" s="140"/>
      <c r="J189" s="140"/>
      <c r="K189" s="138"/>
      <c r="L189" s="138"/>
      <c r="M189" s="138"/>
      <c r="N189" s="138"/>
      <c r="O189" s="138"/>
      <c r="P189" s="138"/>
      <c r="Q189" s="134">
        <f t="shared" si="14"/>
        <v>97.3</v>
      </c>
      <c r="R189" s="135" t="str">
        <f t="shared" si="12"/>
        <v>NO</v>
      </c>
      <c r="S189" s="136" t="str">
        <f t="shared" si="13"/>
        <v>Inviable Sanitariamente</v>
      </c>
      <c r="T189" s="45"/>
    </row>
    <row r="190" spans="1:20" s="48" customFormat="1" ht="32.1" customHeight="1" x14ac:dyDescent="0.2">
      <c r="A190" s="141" t="s">
        <v>1438</v>
      </c>
      <c r="B190" s="137" t="s">
        <v>1493</v>
      </c>
      <c r="C190" s="139" t="s">
        <v>4288</v>
      </c>
      <c r="D190" s="133">
        <v>119</v>
      </c>
      <c r="E190" s="138">
        <v>36.1</v>
      </c>
      <c r="F190" s="138"/>
      <c r="G190" s="138">
        <v>0</v>
      </c>
      <c r="H190" s="138"/>
      <c r="I190" s="140"/>
      <c r="J190" s="140"/>
      <c r="K190" s="138"/>
      <c r="L190" s="138"/>
      <c r="M190" s="138"/>
      <c r="N190" s="138"/>
      <c r="O190" s="138"/>
      <c r="P190" s="138"/>
      <c r="Q190" s="134">
        <f t="shared" si="14"/>
        <v>18.05</v>
      </c>
      <c r="R190" s="135" t="str">
        <f t="shared" si="12"/>
        <v>NO</v>
      </c>
      <c r="S190" s="136" t="str">
        <f t="shared" si="13"/>
        <v>Medio</v>
      </c>
      <c r="T190" s="45"/>
    </row>
    <row r="191" spans="1:20" s="48" customFormat="1" ht="32.1" customHeight="1" x14ac:dyDescent="0.2">
      <c r="A191" s="141" t="s">
        <v>1494</v>
      </c>
      <c r="B191" s="137" t="s">
        <v>1495</v>
      </c>
      <c r="C191" s="139" t="s">
        <v>1496</v>
      </c>
      <c r="D191" s="133">
        <v>105</v>
      </c>
      <c r="E191" s="138"/>
      <c r="F191" s="138">
        <v>97.3</v>
      </c>
      <c r="G191" s="138"/>
      <c r="H191" s="138"/>
      <c r="I191" s="140"/>
      <c r="J191" s="140"/>
      <c r="K191" s="138"/>
      <c r="L191" s="138"/>
      <c r="M191" s="138"/>
      <c r="N191" s="138"/>
      <c r="O191" s="138" t="s">
        <v>288</v>
      </c>
      <c r="P191" s="138"/>
      <c r="Q191" s="134">
        <f t="shared" si="14"/>
        <v>97.3</v>
      </c>
      <c r="R191" s="135" t="str">
        <f t="shared" si="12"/>
        <v>NO</v>
      </c>
      <c r="S191" s="136" t="str">
        <f t="shared" si="13"/>
        <v>Inviable Sanitariamente</v>
      </c>
      <c r="T191" s="45"/>
    </row>
    <row r="192" spans="1:20" s="48" customFormat="1" ht="32.1" customHeight="1" x14ac:dyDescent="0.2">
      <c r="A192" s="141" t="s">
        <v>1494</v>
      </c>
      <c r="B192" s="137" t="s">
        <v>1497</v>
      </c>
      <c r="C192" s="139" t="s">
        <v>1498</v>
      </c>
      <c r="D192" s="133">
        <v>12</v>
      </c>
      <c r="E192" s="138"/>
      <c r="F192" s="138"/>
      <c r="G192" s="138"/>
      <c r="H192" s="138"/>
      <c r="I192" s="140"/>
      <c r="J192" s="140"/>
      <c r="K192" s="138" t="s">
        <v>288</v>
      </c>
      <c r="L192" s="138"/>
      <c r="M192" s="138" t="s">
        <v>288</v>
      </c>
      <c r="N192" s="138"/>
      <c r="O192" s="138">
        <v>97.3</v>
      </c>
      <c r="P192" s="138"/>
      <c r="Q192" s="134">
        <f t="shared" si="14"/>
        <v>97.3</v>
      </c>
      <c r="R192" s="135" t="str">
        <f t="shared" si="12"/>
        <v>NO</v>
      </c>
      <c r="S192" s="136" t="str">
        <f t="shared" si="13"/>
        <v>Inviable Sanitariamente</v>
      </c>
      <c r="T192" s="45"/>
    </row>
    <row r="193" spans="1:20" s="48" customFormat="1" ht="32.1" customHeight="1" x14ac:dyDescent="0.2">
      <c r="A193" s="141" t="s">
        <v>1494</v>
      </c>
      <c r="B193" s="137" t="s">
        <v>1499</v>
      </c>
      <c r="C193" s="139" t="s">
        <v>1500</v>
      </c>
      <c r="D193" s="133">
        <v>9</v>
      </c>
      <c r="E193" s="138"/>
      <c r="F193" s="138"/>
      <c r="G193" s="138"/>
      <c r="H193" s="138"/>
      <c r="I193" s="140"/>
      <c r="J193" s="140">
        <v>97.3</v>
      </c>
      <c r="K193" s="138" t="s">
        <v>288</v>
      </c>
      <c r="L193" s="138"/>
      <c r="M193" s="138"/>
      <c r="N193" s="138"/>
      <c r="O193" s="138"/>
      <c r="P193" s="138"/>
      <c r="Q193" s="134">
        <f t="shared" si="14"/>
        <v>97.3</v>
      </c>
      <c r="R193" s="135" t="str">
        <f t="shared" si="12"/>
        <v>NO</v>
      </c>
      <c r="S193" s="136" t="str">
        <f t="shared" si="13"/>
        <v>Inviable Sanitariamente</v>
      </c>
      <c r="T193" s="45"/>
    </row>
    <row r="194" spans="1:20" s="48" customFormat="1" ht="32.1" customHeight="1" x14ac:dyDescent="0.2">
      <c r="A194" s="141" t="s">
        <v>1494</v>
      </c>
      <c r="B194" s="137" t="s">
        <v>1374</v>
      </c>
      <c r="C194" s="139" t="s">
        <v>1501</v>
      </c>
      <c r="D194" s="133">
        <v>48</v>
      </c>
      <c r="E194" s="138"/>
      <c r="F194" s="138"/>
      <c r="G194" s="138"/>
      <c r="H194" s="138"/>
      <c r="I194" s="140"/>
      <c r="J194" s="140">
        <v>97.3</v>
      </c>
      <c r="K194" s="138" t="s">
        <v>288</v>
      </c>
      <c r="L194" s="138"/>
      <c r="M194" s="138"/>
      <c r="N194" s="138"/>
      <c r="O194" s="138"/>
      <c r="P194" s="138"/>
      <c r="Q194" s="134">
        <f t="shared" si="14"/>
        <v>97.3</v>
      </c>
      <c r="R194" s="135" t="str">
        <f t="shared" si="12"/>
        <v>NO</v>
      </c>
      <c r="S194" s="136" t="str">
        <f t="shared" si="13"/>
        <v>Inviable Sanitariamente</v>
      </c>
      <c r="T194" s="45"/>
    </row>
    <row r="195" spans="1:20" s="48" customFormat="1" ht="32.1" customHeight="1" x14ac:dyDescent="0.2">
      <c r="A195" s="141" t="s">
        <v>1494</v>
      </c>
      <c r="B195" s="137" t="s">
        <v>1502</v>
      </c>
      <c r="C195" s="139" t="s">
        <v>1503</v>
      </c>
      <c r="D195" s="133">
        <v>49</v>
      </c>
      <c r="E195" s="138"/>
      <c r="F195" s="138"/>
      <c r="G195" s="138"/>
      <c r="H195" s="138"/>
      <c r="I195" s="140">
        <v>97.3</v>
      </c>
      <c r="J195" s="140"/>
      <c r="K195" s="138" t="s">
        <v>288</v>
      </c>
      <c r="L195" s="138"/>
      <c r="M195" s="138"/>
      <c r="N195" s="138"/>
      <c r="O195" s="138"/>
      <c r="P195" s="138"/>
      <c r="Q195" s="134">
        <f t="shared" si="14"/>
        <v>97.3</v>
      </c>
      <c r="R195" s="135" t="str">
        <f t="shared" si="12"/>
        <v>NO</v>
      </c>
      <c r="S195" s="136" t="str">
        <f t="shared" si="13"/>
        <v>Inviable Sanitariamente</v>
      </c>
      <c r="T195" s="45"/>
    </row>
    <row r="196" spans="1:20" s="48" customFormat="1" ht="32.1" customHeight="1" x14ac:dyDescent="0.2">
      <c r="A196" s="141" t="s">
        <v>1494</v>
      </c>
      <c r="B196" s="137" t="s">
        <v>863</v>
      </c>
      <c r="C196" s="139" t="s">
        <v>1504</v>
      </c>
      <c r="D196" s="133">
        <v>35</v>
      </c>
      <c r="E196" s="138"/>
      <c r="F196" s="138"/>
      <c r="G196" s="138"/>
      <c r="H196" s="138"/>
      <c r="I196" s="140" t="s">
        <v>288</v>
      </c>
      <c r="J196" s="140">
        <v>97.3</v>
      </c>
      <c r="K196" s="138"/>
      <c r="L196" s="138"/>
      <c r="M196" s="138"/>
      <c r="N196" s="138"/>
      <c r="O196" s="138"/>
      <c r="P196" s="138"/>
      <c r="Q196" s="134">
        <f t="shared" si="14"/>
        <v>97.3</v>
      </c>
      <c r="R196" s="135" t="str">
        <f t="shared" si="12"/>
        <v>NO</v>
      </c>
      <c r="S196" s="136" t="str">
        <f t="shared" si="13"/>
        <v>Inviable Sanitariamente</v>
      </c>
      <c r="T196" s="45"/>
    </row>
    <row r="197" spans="1:20" s="48" customFormat="1" ht="32.1" customHeight="1" x14ac:dyDescent="0.2">
      <c r="A197" s="141" t="s">
        <v>1494</v>
      </c>
      <c r="B197" s="137" t="s">
        <v>1505</v>
      </c>
      <c r="C197" s="139" t="s">
        <v>1506</v>
      </c>
      <c r="D197" s="133">
        <v>43</v>
      </c>
      <c r="E197" s="138"/>
      <c r="F197" s="138"/>
      <c r="G197" s="138"/>
      <c r="H197" s="138"/>
      <c r="I197" s="140"/>
      <c r="J197" s="140"/>
      <c r="K197" s="138" t="s">
        <v>288</v>
      </c>
      <c r="L197" s="138"/>
      <c r="M197" s="138">
        <v>97.3</v>
      </c>
      <c r="N197" s="138"/>
      <c r="O197" s="138"/>
      <c r="P197" s="138"/>
      <c r="Q197" s="134">
        <f t="shared" si="14"/>
        <v>97.3</v>
      </c>
      <c r="R197" s="135" t="str">
        <f t="shared" si="12"/>
        <v>NO</v>
      </c>
      <c r="S197" s="136" t="str">
        <f t="shared" si="13"/>
        <v>Inviable Sanitariamente</v>
      </c>
      <c r="T197" s="45"/>
    </row>
    <row r="198" spans="1:20" s="48" customFormat="1" ht="32.1" customHeight="1" x14ac:dyDescent="0.2">
      <c r="A198" s="141" t="s">
        <v>1494</v>
      </c>
      <c r="B198" s="137" t="s">
        <v>1507</v>
      </c>
      <c r="C198" s="139" t="s">
        <v>1508</v>
      </c>
      <c r="D198" s="133">
        <v>122</v>
      </c>
      <c r="E198" s="138"/>
      <c r="F198" s="138">
        <v>97.3</v>
      </c>
      <c r="G198" s="138" t="s">
        <v>288</v>
      </c>
      <c r="H198" s="138"/>
      <c r="I198" s="140"/>
      <c r="J198" s="140"/>
      <c r="K198" s="138"/>
      <c r="L198" s="138"/>
      <c r="M198" s="138"/>
      <c r="N198" s="138"/>
      <c r="O198" s="138"/>
      <c r="P198" s="138"/>
      <c r="Q198" s="134">
        <f t="shared" si="14"/>
        <v>97.3</v>
      </c>
      <c r="R198" s="135" t="str">
        <f t="shared" si="12"/>
        <v>NO</v>
      </c>
      <c r="S198" s="136" t="str">
        <f t="shared" si="13"/>
        <v>Inviable Sanitariamente</v>
      </c>
      <c r="T198" s="45"/>
    </row>
    <row r="199" spans="1:20" s="48" customFormat="1" ht="32.1" customHeight="1" x14ac:dyDescent="0.2">
      <c r="A199" s="141" t="s">
        <v>1494</v>
      </c>
      <c r="B199" s="137" t="s">
        <v>1509</v>
      </c>
      <c r="C199" s="139" t="s">
        <v>1510</v>
      </c>
      <c r="D199" s="133">
        <v>55</v>
      </c>
      <c r="E199" s="138"/>
      <c r="F199" s="138"/>
      <c r="G199" s="138"/>
      <c r="H199" s="138">
        <v>97.3</v>
      </c>
      <c r="I199" s="140"/>
      <c r="J199" s="140"/>
      <c r="K199" s="138" t="s">
        <v>288</v>
      </c>
      <c r="L199" s="138"/>
      <c r="M199" s="138"/>
      <c r="N199" s="138"/>
      <c r="O199" s="138"/>
      <c r="P199" s="138"/>
      <c r="Q199" s="134">
        <f t="shared" si="14"/>
        <v>97.3</v>
      </c>
      <c r="R199" s="135" t="str">
        <f t="shared" si="12"/>
        <v>NO</v>
      </c>
      <c r="S199" s="136" t="str">
        <f t="shared" si="13"/>
        <v>Inviable Sanitariamente</v>
      </c>
      <c r="T199" s="45"/>
    </row>
    <row r="200" spans="1:20" s="48" customFormat="1" ht="32.1" customHeight="1" x14ac:dyDescent="0.2">
      <c r="A200" s="141" t="s">
        <v>1494</v>
      </c>
      <c r="B200" s="137" t="s">
        <v>1497</v>
      </c>
      <c r="C200" s="139" t="s">
        <v>1511</v>
      </c>
      <c r="D200" s="133">
        <v>12</v>
      </c>
      <c r="E200" s="138"/>
      <c r="F200" s="138"/>
      <c r="G200" s="138"/>
      <c r="H200" s="138">
        <v>97.3</v>
      </c>
      <c r="I200" s="140"/>
      <c r="J200" s="140" t="s">
        <v>288</v>
      </c>
      <c r="K200" s="138"/>
      <c r="L200" s="138"/>
      <c r="M200" s="138"/>
      <c r="N200" s="138"/>
      <c r="O200" s="138"/>
      <c r="P200" s="138"/>
      <c r="Q200" s="134">
        <f t="shared" si="14"/>
        <v>97.3</v>
      </c>
      <c r="R200" s="135" t="str">
        <f t="shared" si="12"/>
        <v>NO</v>
      </c>
      <c r="S200" s="136" t="str">
        <f t="shared" si="13"/>
        <v>Inviable Sanitariamente</v>
      </c>
      <c r="T200" s="45"/>
    </row>
    <row r="201" spans="1:20" s="48" customFormat="1" ht="32.1" customHeight="1" x14ac:dyDescent="0.2">
      <c r="A201" s="141" t="s">
        <v>1494</v>
      </c>
      <c r="B201" s="137" t="s">
        <v>1512</v>
      </c>
      <c r="C201" s="139" t="s">
        <v>1513</v>
      </c>
      <c r="D201" s="133">
        <v>30</v>
      </c>
      <c r="E201" s="138"/>
      <c r="F201" s="138"/>
      <c r="G201" s="138"/>
      <c r="H201" s="138"/>
      <c r="I201" s="140"/>
      <c r="J201" s="140">
        <v>97.3</v>
      </c>
      <c r="K201" s="138" t="s">
        <v>288</v>
      </c>
      <c r="L201" s="138"/>
      <c r="M201" s="138"/>
      <c r="N201" s="138"/>
      <c r="O201" s="138"/>
      <c r="P201" s="138"/>
      <c r="Q201" s="134">
        <f t="shared" si="14"/>
        <v>97.3</v>
      </c>
      <c r="R201" s="135" t="str">
        <f t="shared" si="12"/>
        <v>NO</v>
      </c>
      <c r="S201" s="136" t="str">
        <f t="shared" si="13"/>
        <v>Inviable Sanitariamente</v>
      </c>
      <c r="T201" s="45"/>
    </row>
    <row r="202" spans="1:20" s="48" customFormat="1" ht="32.1" customHeight="1" x14ac:dyDescent="0.2">
      <c r="A202" s="141" t="s">
        <v>1494</v>
      </c>
      <c r="B202" s="137" t="s">
        <v>1514</v>
      </c>
      <c r="C202" s="139" t="s">
        <v>1067</v>
      </c>
      <c r="D202" s="133">
        <v>42</v>
      </c>
      <c r="E202" s="138"/>
      <c r="F202" s="138">
        <v>97.3</v>
      </c>
      <c r="G202" s="138"/>
      <c r="H202" s="138"/>
      <c r="I202" s="140"/>
      <c r="J202" s="140"/>
      <c r="K202" s="138" t="s">
        <v>288</v>
      </c>
      <c r="L202" s="138"/>
      <c r="M202" s="138"/>
      <c r="N202" s="138"/>
      <c r="O202" s="138"/>
      <c r="P202" s="138"/>
      <c r="Q202" s="134">
        <f t="shared" si="14"/>
        <v>97.3</v>
      </c>
      <c r="R202" s="135" t="str">
        <f t="shared" ref="R202:R228" si="15">IF(Q202&lt;5,"SI","NO")</f>
        <v>NO</v>
      </c>
      <c r="S202" s="136" t="str">
        <f t="shared" si="13"/>
        <v>Inviable Sanitariamente</v>
      </c>
      <c r="T202" s="45"/>
    </row>
    <row r="203" spans="1:20" s="48" customFormat="1" ht="32.1" customHeight="1" x14ac:dyDescent="0.2">
      <c r="A203" s="141" t="s">
        <v>1494</v>
      </c>
      <c r="B203" s="137" t="s">
        <v>1515</v>
      </c>
      <c r="C203" s="139" t="s">
        <v>1516</v>
      </c>
      <c r="D203" s="133">
        <v>35</v>
      </c>
      <c r="E203" s="138"/>
      <c r="F203" s="138"/>
      <c r="G203" s="138"/>
      <c r="H203" s="138"/>
      <c r="I203" s="140"/>
      <c r="J203" s="140"/>
      <c r="K203" s="138" t="s">
        <v>288</v>
      </c>
      <c r="L203" s="138"/>
      <c r="M203" s="138">
        <v>97.3</v>
      </c>
      <c r="N203" s="138"/>
      <c r="O203" s="138"/>
      <c r="P203" s="138"/>
      <c r="Q203" s="134">
        <f t="shared" si="14"/>
        <v>97.3</v>
      </c>
      <c r="R203" s="135" t="str">
        <f t="shared" si="15"/>
        <v>NO</v>
      </c>
      <c r="S203" s="136" t="str">
        <f t="shared" ref="S203:S228" si="16">IF(Q203&lt;=5,"Sin Riesgo",IF(Q203 &lt;=14,"Bajo",IF(Q203&lt;=35,"Medio",IF(Q203&lt;=80,"Alto","Inviable Sanitariamente"))))</f>
        <v>Inviable Sanitariamente</v>
      </c>
      <c r="T203" s="45"/>
    </row>
    <row r="204" spans="1:20" s="48" customFormat="1" ht="32.1" customHeight="1" x14ac:dyDescent="0.2">
      <c r="A204" s="141" t="s">
        <v>1494</v>
      </c>
      <c r="B204" s="137" t="s">
        <v>1517</v>
      </c>
      <c r="C204" s="139" t="s">
        <v>1518</v>
      </c>
      <c r="D204" s="133">
        <v>20</v>
      </c>
      <c r="E204" s="138"/>
      <c r="F204" s="138"/>
      <c r="G204" s="138"/>
      <c r="H204" s="138"/>
      <c r="I204" s="140"/>
      <c r="J204" s="140"/>
      <c r="K204" s="138" t="s">
        <v>288</v>
      </c>
      <c r="L204" s="138">
        <v>97.3</v>
      </c>
      <c r="M204" s="138"/>
      <c r="N204" s="138"/>
      <c r="O204" s="138"/>
      <c r="P204" s="138"/>
      <c r="Q204" s="134">
        <f t="shared" si="14"/>
        <v>97.3</v>
      </c>
      <c r="R204" s="135" t="str">
        <f t="shared" si="15"/>
        <v>NO</v>
      </c>
      <c r="S204" s="136" t="str">
        <f t="shared" si="16"/>
        <v>Inviable Sanitariamente</v>
      </c>
      <c r="T204" s="45"/>
    </row>
    <row r="205" spans="1:20" s="48" customFormat="1" ht="32.1" customHeight="1" x14ac:dyDescent="0.2">
      <c r="A205" s="141" t="s">
        <v>1494</v>
      </c>
      <c r="B205" s="137" t="s">
        <v>1519</v>
      </c>
      <c r="C205" s="139" t="s">
        <v>1520</v>
      </c>
      <c r="D205" s="133">
        <v>50</v>
      </c>
      <c r="E205" s="138"/>
      <c r="F205" s="138"/>
      <c r="G205" s="138"/>
      <c r="H205" s="138"/>
      <c r="I205" s="140"/>
      <c r="J205" s="140"/>
      <c r="K205" s="138"/>
      <c r="L205" s="138">
        <v>97.3</v>
      </c>
      <c r="M205" s="138" t="s">
        <v>288</v>
      </c>
      <c r="N205" s="138"/>
      <c r="O205" s="138"/>
      <c r="P205" s="138"/>
      <c r="Q205" s="134">
        <f t="shared" si="14"/>
        <v>97.3</v>
      </c>
      <c r="R205" s="135" t="str">
        <f t="shared" si="15"/>
        <v>NO</v>
      </c>
      <c r="S205" s="136" t="str">
        <f t="shared" si="16"/>
        <v>Inviable Sanitariamente</v>
      </c>
      <c r="T205" s="45"/>
    </row>
    <row r="206" spans="1:20" s="48" customFormat="1" ht="32.1" customHeight="1" x14ac:dyDescent="0.2">
      <c r="A206" s="141" t="s">
        <v>1494</v>
      </c>
      <c r="B206" s="137" t="s">
        <v>877</v>
      </c>
      <c r="C206" s="139" t="s">
        <v>1521</v>
      </c>
      <c r="D206" s="133">
        <v>45</v>
      </c>
      <c r="E206" s="138"/>
      <c r="F206" s="138"/>
      <c r="G206" s="138"/>
      <c r="H206" s="138"/>
      <c r="I206" s="140"/>
      <c r="J206" s="140"/>
      <c r="K206" s="138" t="s">
        <v>288</v>
      </c>
      <c r="L206" s="138"/>
      <c r="M206" s="138">
        <v>97.3</v>
      </c>
      <c r="N206" s="138"/>
      <c r="O206" s="138"/>
      <c r="P206" s="138"/>
      <c r="Q206" s="134">
        <f t="shared" si="14"/>
        <v>97.3</v>
      </c>
      <c r="R206" s="135" t="str">
        <f t="shared" si="15"/>
        <v>NO</v>
      </c>
      <c r="S206" s="136" t="str">
        <f t="shared" si="16"/>
        <v>Inviable Sanitariamente</v>
      </c>
      <c r="T206" s="45"/>
    </row>
    <row r="207" spans="1:20" s="48" customFormat="1" ht="32.1" customHeight="1" x14ac:dyDescent="0.2">
      <c r="A207" s="141" t="s">
        <v>1494</v>
      </c>
      <c r="B207" s="137" t="s">
        <v>983</v>
      </c>
      <c r="C207" s="139" t="s">
        <v>1522</v>
      </c>
      <c r="D207" s="133">
        <v>23</v>
      </c>
      <c r="E207" s="138"/>
      <c r="F207" s="138"/>
      <c r="G207" s="138"/>
      <c r="H207" s="138"/>
      <c r="I207" s="140"/>
      <c r="J207" s="140"/>
      <c r="K207" s="138">
        <v>97.3</v>
      </c>
      <c r="L207" s="138"/>
      <c r="M207" s="138" t="s">
        <v>288</v>
      </c>
      <c r="N207" s="138"/>
      <c r="O207" s="138"/>
      <c r="P207" s="138"/>
      <c r="Q207" s="134">
        <f t="shared" si="14"/>
        <v>97.3</v>
      </c>
      <c r="R207" s="135" t="str">
        <f t="shared" si="15"/>
        <v>NO</v>
      </c>
      <c r="S207" s="136" t="str">
        <f t="shared" si="16"/>
        <v>Inviable Sanitariamente</v>
      </c>
      <c r="T207" s="45"/>
    </row>
    <row r="208" spans="1:20" s="48" customFormat="1" ht="32.1" customHeight="1" x14ac:dyDescent="0.2">
      <c r="A208" s="141" t="s">
        <v>1494</v>
      </c>
      <c r="B208" s="137" t="s">
        <v>196</v>
      </c>
      <c r="C208" s="139" t="s">
        <v>1523</v>
      </c>
      <c r="D208" s="133">
        <v>20</v>
      </c>
      <c r="E208" s="138"/>
      <c r="F208" s="138"/>
      <c r="G208" s="138"/>
      <c r="H208" s="138"/>
      <c r="I208" s="140"/>
      <c r="J208" s="140"/>
      <c r="K208" s="138"/>
      <c r="L208" s="138"/>
      <c r="M208" s="138" t="s">
        <v>288</v>
      </c>
      <c r="N208" s="138"/>
      <c r="O208" s="138">
        <v>97.3</v>
      </c>
      <c r="P208" s="138"/>
      <c r="Q208" s="134">
        <f t="shared" si="14"/>
        <v>97.3</v>
      </c>
      <c r="R208" s="135" t="str">
        <f t="shared" si="15"/>
        <v>NO</v>
      </c>
      <c r="S208" s="136" t="str">
        <f t="shared" si="16"/>
        <v>Inviable Sanitariamente</v>
      </c>
      <c r="T208" s="45"/>
    </row>
    <row r="209" spans="1:20" s="48" customFormat="1" ht="32.1" customHeight="1" x14ac:dyDescent="0.2">
      <c r="A209" s="141" t="s">
        <v>1494</v>
      </c>
      <c r="B209" s="137" t="s">
        <v>1524</v>
      </c>
      <c r="C209" s="139" t="s">
        <v>1525</v>
      </c>
      <c r="D209" s="133">
        <v>21</v>
      </c>
      <c r="E209" s="138"/>
      <c r="F209" s="138"/>
      <c r="G209" s="138"/>
      <c r="H209" s="138"/>
      <c r="I209" s="140"/>
      <c r="J209" s="140"/>
      <c r="K209" s="138"/>
      <c r="L209" s="138"/>
      <c r="M209" s="138" t="s">
        <v>288</v>
      </c>
      <c r="N209" s="138"/>
      <c r="O209" s="138">
        <v>97.3</v>
      </c>
      <c r="P209" s="138"/>
      <c r="Q209" s="134">
        <f t="shared" si="14"/>
        <v>97.3</v>
      </c>
      <c r="R209" s="135" t="str">
        <f t="shared" si="15"/>
        <v>NO</v>
      </c>
      <c r="S209" s="136" t="str">
        <f t="shared" si="16"/>
        <v>Inviable Sanitariamente</v>
      </c>
      <c r="T209" s="45"/>
    </row>
    <row r="210" spans="1:20" s="48" customFormat="1" ht="32.1" customHeight="1" x14ac:dyDescent="0.2">
      <c r="A210" s="141" t="s">
        <v>1494</v>
      </c>
      <c r="B210" s="137" t="s">
        <v>1526</v>
      </c>
      <c r="C210" s="139" t="s">
        <v>1527</v>
      </c>
      <c r="D210" s="133">
        <v>40</v>
      </c>
      <c r="E210" s="138"/>
      <c r="F210" s="138"/>
      <c r="G210" s="138"/>
      <c r="H210" s="138"/>
      <c r="I210" s="140"/>
      <c r="J210" s="140"/>
      <c r="K210" s="138"/>
      <c r="L210" s="138"/>
      <c r="M210" s="138"/>
      <c r="N210" s="138"/>
      <c r="O210" s="138">
        <v>97.3</v>
      </c>
      <c r="P210" s="138"/>
      <c r="Q210" s="134">
        <f t="shared" si="14"/>
        <v>97.3</v>
      </c>
      <c r="R210" s="135" t="str">
        <f t="shared" si="15"/>
        <v>NO</v>
      </c>
      <c r="S210" s="136" t="str">
        <f t="shared" si="16"/>
        <v>Inviable Sanitariamente</v>
      </c>
      <c r="T210" s="45"/>
    </row>
    <row r="211" spans="1:20" s="48" customFormat="1" ht="32.1" customHeight="1" x14ac:dyDescent="0.2">
      <c r="A211" s="141" t="s">
        <v>1494</v>
      </c>
      <c r="B211" s="137" t="s">
        <v>728</v>
      </c>
      <c r="C211" s="139" t="s">
        <v>1528</v>
      </c>
      <c r="D211" s="133">
        <v>66</v>
      </c>
      <c r="E211" s="138">
        <v>97.3</v>
      </c>
      <c r="F211" s="138"/>
      <c r="G211" s="138"/>
      <c r="H211" s="138"/>
      <c r="I211" s="140"/>
      <c r="J211" s="140"/>
      <c r="K211" s="138"/>
      <c r="L211" s="138"/>
      <c r="M211" s="138" t="s">
        <v>288</v>
      </c>
      <c r="N211" s="138"/>
      <c r="O211" s="138"/>
      <c r="P211" s="138"/>
      <c r="Q211" s="134">
        <f t="shared" si="14"/>
        <v>97.3</v>
      </c>
      <c r="R211" s="135" t="str">
        <f t="shared" si="15"/>
        <v>NO</v>
      </c>
      <c r="S211" s="136" t="str">
        <f t="shared" si="16"/>
        <v>Inviable Sanitariamente</v>
      </c>
      <c r="T211" s="45"/>
    </row>
    <row r="212" spans="1:20" s="48" customFormat="1" ht="32.1" customHeight="1" x14ac:dyDescent="0.2">
      <c r="A212" s="141" t="s">
        <v>1494</v>
      </c>
      <c r="B212" s="137" t="s">
        <v>1529</v>
      </c>
      <c r="C212" s="139" t="s">
        <v>1530</v>
      </c>
      <c r="D212" s="133">
        <v>11</v>
      </c>
      <c r="E212" s="138"/>
      <c r="F212" s="138"/>
      <c r="G212" s="138"/>
      <c r="H212" s="138"/>
      <c r="I212" s="140"/>
      <c r="J212" s="140"/>
      <c r="K212" s="138"/>
      <c r="L212" s="138"/>
      <c r="M212" s="138" t="s">
        <v>288</v>
      </c>
      <c r="N212" s="138">
        <v>97.3</v>
      </c>
      <c r="O212" s="138"/>
      <c r="P212" s="138"/>
      <c r="Q212" s="134">
        <f t="shared" si="14"/>
        <v>97.3</v>
      </c>
      <c r="R212" s="135" t="str">
        <f t="shared" si="15"/>
        <v>NO</v>
      </c>
      <c r="S212" s="136" t="str">
        <f t="shared" si="16"/>
        <v>Inviable Sanitariamente</v>
      </c>
      <c r="T212" s="45"/>
    </row>
    <row r="213" spans="1:20" s="48" customFormat="1" ht="32.1" customHeight="1" x14ac:dyDescent="0.2">
      <c r="A213" s="141" t="s">
        <v>1494</v>
      </c>
      <c r="B213" s="137" t="s">
        <v>305</v>
      </c>
      <c r="C213" s="139" t="s">
        <v>1531</v>
      </c>
      <c r="D213" s="133">
        <v>32</v>
      </c>
      <c r="E213" s="138"/>
      <c r="F213" s="138"/>
      <c r="G213" s="138">
        <v>100</v>
      </c>
      <c r="H213" s="138"/>
      <c r="I213" s="140"/>
      <c r="J213" s="140"/>
      <c r="K213" s="138"/>
      <c r="L213" s="138"/>
      <c r="M213" s="138"/>
      <c r="N213" s="138"/>
      <c r="O213" s="138"/>
      <c r="P213" s="138"/>
      <c r="Q213" s="134">
        <f t="shared" si="14"/>
        <v>100</v>
      </c>
      <c r="R213" s="135" t="str">
        <f t="shared" si="15"/>
        <v>NO</v>
      </c>
      <c r="S213" s="136" t="str">
        <f t="shared" si="16"/>
        <v>Inviable Sanitariamente</v>
      </c>
      <c r="T213" s="45"/>
    </row>
    <row r="214" spans="1:20" s="48" customFormat="1" ht="32.1" customHeight="1" x14ac:dyDescent="0.2">
      <c r="A214" s="141" t="s">
        <v>1494</v>
      </c>
      <c r="B214" s="137" t="s">
        <v>1532</v>
      </c>
      <c r="C214" s="139" t="s">
        <v>1533</v>
      </c>
      <c r="D214" s="133">
        <v>120</v>
      </c>
      <c r="E214" s="138"/>
      <c r="F214" s="138" t="s">
        <v>288</v>
      </c>
      <c r="G214" s="138">
        <v>100</v>
      </c>
      <c r="H214" s="138"/>
      <c r="I214" s="140"/>
      <c r="J214" s="140"/>
      <c r="K214" s="138"/>
      <c r="L214" s="138"/>
      <c r="M214" s="138"/>
      <c r="N214" s="138"/>
      <c r="O214" s="138"/>
      <c r="P214" s="138"/>
      <c r="Q214" s="134">
        <f t="shared" si="14"/>
        <v>100</v>
      </c>
      <c r="R214" s="135" t="str">
        <f t="shared" si="15"/>
        <v>NO</v>
      </c>
      <c r="S214" s="136" t="str">
        <f t="shared" si="16"/>
        <v>Inviable Sanitariamente</v>
      </c>
      <c r="T214" s="45"/>
    </row>
    <row r="215" spans="1:20" s="48" customFormat="1" ht="32.1" customHeight="1" x14ac:dyDescent="0.2">
      <c r="A215" s="141" t="s">
        <v>1494</v>
      </c>
      <c r="B215" s="137" t="s">
        <v>1534</v>
      </c>
      <c r="C215" s="139" t="s">
        <v>1535</v>
      </c>
      <c r="D215" s="133">
        <v>235</v>
      </c>
      <c r="E215" s="138"/>
      <c r="F215" s="138"/>
      <c r="G215" s="138"/>
      <c r="H215" s="138"/>
      <c r="I215" s="140"/>
      <c r="J215" s="140"/>
      <c r="K215" s="138"/>
      <c r="L215" s="138"/>
      <c r="M215" s="138"/>
      <c r="N215" s="138"/>
      <c r="O215" s="138" t="s">
        <v>288</v>
      </c>
      <c r="P215" s="138">
        <v>97.3</v>
      </c>
      <c r="Q215" s="134">
        <f t="shared" si="14"/>
        <v>97.3</v>
      </c>
      <c r="R215" s="135" t="str">
        <f t="shared" si="15"/>
        <v>NO</v>
      </c>
      <c r="S215" s="136" t="str">
        <f t="shared" si="16"/>
        <v>Inviable Sanitariamente</v>
      </c>
      <c r="T215" s="45"/>
    </row>
    <row r="216" spans="1:20" s="48" customFormat="1" ht="32.1" customHeight="1" x14ac:dyDescent="0.2">
      <c r="A216" s="141" t="s">
        <v>1494</v>
      </c>
      <c r="B216" s="137" t="s">
        <v>1536</v>
      </c>
      <c r="C216" s="139" t="s">
        <v>1537</v>
      </c>
      <c r="D216" s="133">
        <v>113</v>
      </c>
      <c r="E216" s="138"/>
      <c r="F216" s="138"/>
      <c r="G216" s="138"/>
      <c r="H216" s="138">
        <v>97.3</v>
      </c>
      <c r="I216" s="140"/>
      <c r="J216" s="140"/>
      <c r="K216" s="138"/>
      <c r="L216" s="138"/>
      <c r="M216" s="138"/>
      <c r="N216" s="138"/>
      <c r="O216" s="138"/>
      <c r="P216" s="138"/>
      <c r="Q216" s="134">
        <f t="shared" si="14"/>
        <v>97.3</v>
      </c>
      <c r="R216" s="135" t="str">
        <f t="shared" si="15"/>
        <v>NO</v>
      </c>
      <c r="S216" s="136" t="str">
        <f t="shared" si="16"/>
        <v>Inviable Sanitariamente</v>
      </c>
      <c r="T216" s="45"/>
    </row>
    <row r="217" spans="1:20" s="48" customFormat="1" ht="32.1" customHeight="1" x14ac:dyDescent="0.2">
      <c r="A217" s="141" t="s">
        <v>1494</v>
      </c>
      <c r="B217" s="137" t="s">
        <v>1538</v>
      </c>
      <c r="C217" s="139" t="s">
        <v>1539</v>
      </c>
      <c r="D217" s="133">
        <v>120</v>
      </c>
      <c r="E217" s="138"/>
      <c r="F217" s="138" t="s">
        <v>288</v>
      </c>
      <c r="G217" s="138">
        <v>97.3</v>
      </c>
      <c r="H217" s="138"/>
      <c r="I217" s="140"/>
      <c r="J217" s="140"/>
      <c r="K217" s="138"/>
      <c r="L217" s="138"/>
      <c r="M217" s="138"/>
      <c r="N217" s="138"/>
      <c r="O217" s="138"/>
      <c r="P217" s="138"/>
      <c r="Q217" s="134">
        <f t="shared" si="14"/>
        <v>97.3</v>
      </c>
      <c r="R217" s="135" t="str">
        <f t="shared" si="15"/>
        <v>NO</v>
      </c>
      <c r="S217" s="136" t="str">
        <f t="shared" si="16"/>
        <v>Inviable Sanitariamente</v>
      </c>
      <c r="T217" s="45"/>
    </row>
    <row r="218" spans="1:20" s="48" customFormat="1" ht="32.1" customHeight="1" x14ac:dyDescent="0.2">
      <c r="A218" s="141" t="s">
        <v>1494</v>
      </c>
      <c r="B218" s="137" t="s">
        <v>1540</v>
      </c>
      <c r="C218" s="139" t="s">
        <v>1541</v>
      </c>
      <c r="D218" s="133">
        <v>24</v>
      </c>
      <c r="E218" s="138"/>
      <c r="F218" s="138"/>
      <c r="G218" s="138"/>
      <c r="H218" s="138"/>
      <c r="I218" s="140">
        <v>97.3</v>
      </c>
      <c r="J218" s="140"/>
      <c r="K218" s="138" t="s">
        <v>288</v>
      </c>
      <c r="L218" s="138"/>
      <c r="M218" s="138"/>
      <c r="N218" s="138"/>
      <c r="O218" s="138"/>
      <c r="P218" s="138"/>
      <c r="Q218" s="134">
        <f t="shared" si="14"/>
        <v>97.3</v>
      </c>
      <c r="R218" s="135" t="str">
        <f t="shared" si="15"/>
        <v>NO</v>
      </c>
      <c r="S218" s="136" t="str">
        <f t="shared" si="16"/>
        <v>Inviable Sanitariamente</v>
      </c>
      <c r="T218" s="45"/>
    </row>
    <row r="219" spans="1:20" s="48" customFormat="1" ht="32.1" customHeight="1" x14ac:dyDescent="0.2">
      <c r="A219" s="141" t="s">
        <v>1494</v>
      </c>
      <c r="B219" s="137" t="s">
        <v>1542</v>
      </c>
      <c r="C219" s="139" t="s">
        <v>1543</v>
      </c>
      <c r="D219" s="133">
        <v>50</v>
      </c>
      <c r="E219" s="138"/>
      <c r="F219" s="138"/>
      <c r="G219" s="138"/>
      <c r="H219" s="138"/>
      <c r="I219" s="140"/>
      <c r="J219" s="140"/>
      <c r="K219" s="138">
        <v>97.3</v>
      </c>
      <c r="L219" s="138"/>
      <c r="M219" s="138"/>
      <c r="N219" s="138" t="s">
        <v>288</v>
      </c>
      <c r="O219" s="138"/>
      <c r="P219" s="138"/>
      <c r="Q219" s="134">
        <f t="shared" si="14"/>
        <v>97.3</v>
      </c>
      <c r="R219" s="135" t="str">
        <f t="shared" si="15"/>
        <v>NO</v>
      </c>
      <c r="S219" s="136" t="str">
        <f t="shared" si="16"/>
        <v>Inviable Sanitariamente</v>
      </c>
      <c r="T219" s="45"/>
    </row>
    <row r="220" spans="1:20" s="48" customFormat="1" ht="32.1" customHeight="1" x14ac:dyDescent="0.2">
      <c r="A220" s="141" t="s">
        <v>1494</v>
      </c>
      <c r="B220" s="137" t="s">
        <v>1544</v>
      </c>
      <c r="C220" s="139" t="s">
        <v>1545</v>
      </c>
      <c r="D220" s="133">
        <v>30</v>
      </c>
      <c r="E220" s="138"/>
      <c r="F220" s="138"/>
      <c r="G220" s="138"/>
      <c r="H220" s="138"/>
      <c r="I220" s="140"/>
      <c r="J220" s="140"/>
      <c r="K220" s="138" t="s">
        <v>288</v>
      </c>
      <c r="L220" s="138"/>
      <c r="M220" s="138"/>
      <c r="N220" s="138">
        <v>97.3</v>
      </c>
      <c r="O220" s="138"/>
      <c r="P220" s="138"/>
      <c r="Q220" s="134">
        <f t="shared" si="14"/>
        <v>97.3</v>
      </c>
      <c r="R220" s="135" t="str">
        <f t="shared" si="15"/>
        <v>NO</v>
      </c>
      <c r="S220" s="136" t="str">
        <f t="shared" si="16"/>
        <v>Inviable Sanitariamente</v>
      </c>
      <c r="T220" s="45"/>
    </row>
    <row r="221" spans="1:20" s="48" customFormat="1" ht="32.1" customHeight="1" x14ac:dyDescent="0.2">
      <c r="A221" s="141" t="s">
        <v>1494</v>
      </c>
      <c r="B221" s="137" t="s">
        <v>1017</v>
      </c>
      <c r="C221" s="139" t="s">
        <v>1546</v>
      </c>
      <c r="D221" s="133">
        <v>41</v>
      </c>
      <c r="E221" s="138"/>
      <c r="F221" s="138"/>
      <c r="G221" s="138"/>
      <c r="H221" s="138" t="s">
        <v>288</v>
      </c>
      <c r="I221" s="140"/>
      <c r="J221" s="140"/>
      <c r="K221" s="138"/>
      <c r="L221" s="138"/>
      <c r="M221" s="138">
        <v>97.3</v>
      </c>
      <c r="N221" s="138"/>
      <c r="O221" s="138"/>
      <c r="P221" s="138"/>
      <c r="Q221" s="134">
        <f t="shared" si="14"/>
        <v>97.3</v>
      </c>
      <c r="R221" s="135" t="str">
        <f t="shared" si="15"/>
        <v>NO</v>
      </c>
      <c r="S221" s="136" t="str">
        <f t="shared" si="16"/>
        <v>Inviable Sanitariamente</v>
      </c>
      <c r="T221" s="45"/>
    </row>
    <row r="222" spans="1:20" s="48" customFormat="1" ht="32.1" customHeight="1" x14ac:dyDescent="0.2">
      <c r="A222" s="141" t="s">
        <v>1494</v>
      </c>
      <c r="B222" s="137" t="s">
        <v>779</v>
      </c>
      <c r="C222" s="139" t="s">
        <v>1547</v>
      </c>
      <c r="D222" s="133">
        <v>16</v>
      </c>
      <c r="E222" s="138"/>
      <c r="F222" s="138"/>
      <c r="G222" s="138"/>
      <c r="H222" s="138"/>
      <c r="I222" s="140"/>
      <c r="J222" s="140"/>
      <c r="K222" s="138"/>
      <c r="L222" s="138">
        <v>97.3</v>
      </c>
      <c r="M222" s="138" t="s">
        <v>288</v>
      </c>
      <c r="N222" s="138"/>
      <c r="O222" s="138"/>
      <c r="P222" s="138">
        <v>97.3</v>
      </c>
      <c r="Q222" s="134">
        <f t="shared" si="14"/>
        <v>97.3</v>
      </c>
      <c r="R222" s="135" t="str">
        <f t="shared" si="15"/>
        <v>NO</v>
      </c>
      <c r="S222" s="136" t="str">
        <f t="shared" si="16"/>
        <v>Inviable Sanitariamente</v>
      </c>
      <c r="T222" s="45"/>
    </row>
    <row r="223" spans="1:20" s="48" customFormat="1" ht="32.1" customHeight="1" x14ac:dyDescent="0.2">
      <c r="A223" s="141" t="s">
        <v>1494</v>
      </c>
      <c r="B223" s="137" t="s">
        <v>1548</v>
      </c>
      <c r="C223" s="139" t="s">
        <v>1549</v>
      </c>
      <c r="D223" s="133">
        <v>87</v>
      </c>
      <c r="E223" s="138"/>
      <c r="F223" s="138"/>
      <c r="G223" s="138"/>
      <c r="H223" s="138"/>
      <c r="I223" s="140"/>
      <c r="J223" s="140"/>
      <c r="K223" s="138" t="s">
        <v>288</v>
      </c>
      <c r="L223" s="138">
        <v>97.3</v>
      </c>
      <c r="M223" s="138"/>
      <c r="N223" s="138"/>
      <c r="O223" s="138"/>
      <c r="P223" s="138"/>
      <c r="Q223" s="134">
        <f t="shared" si="14"/>
        <v>97.3</v>
      </c>
      <c r="R223" s="135" t="str">
        <f t="shared" si="15"/>
        <v>NO</v>
      </c>
      <c r="S223" s="136" t="str">
        <f t="shared" si="16"/>
        <v>Inviable Sanitariamente</v>
      </c>
      <c r="T223" s="45"/>
    </row>
    <row r="224" spans="1:20" s="48" customFormat="1" ht="32.1" customHeight="1" x14ac:dyDescent="0.2">
      <c r="A224" s="141" t="s">
        <v>1494</v>
      </c>
      <c r="B224" s="137" t="s">
        <v>1550</v>
      </c>
      <c r="C224" s="139" t="s">
        <v>1551</v>
      </c>
      <c r="D224" s="133">
        <v>17</v>
      </c>
      <c r="E224" s="138"/>
      <c r="F224" s="138"/>
      <c r="G224" s="138"/>
      <c r="H224" s="138"/>
      <c r="I224" s="140"/>
      <c r="J224" s="140"/>
      <c r="K224" s="138" t="s">
        <v>288</v>
      </c>
      <c r="L224" s="138"/>
      <c r="M224" s="138"/>
      <c r="N224" s="138">
        <v>97.3</v>
      </c>
      <c r="O224" s="138"/>
      <c r="P224" s="138"/>
      <c r="Q224" s="134">
        <f t="shared" si="14"/>
        <v>97.3</v>
      </c>
      <c r="R224" s="135" t="str">
        <f t="shared" si="15"/>
        <v>NO</v>
      </c>
      <c r="S224" s="136" t="str">
        <f t="shared" si="16"/>
        <v>Inviable Sanitariamente</v>
      </c>
      <c r="T224" s="45"/>
    </row>
    <row r="225" spans="1:20" s="48" customFormat="1" ht="32.1" customHeight="1" x14ac:dyDescent="0.2">
      <c r="A225" s="141" t="s">
        <v>1494</v>
      </c>
      <c r="B225" s="137" t="s">
        <v>1552</v>
      </c>
      <c r="C225" s="139" t="s">
        <v>1553</v>
      </c>
      <c r="D225" s="133">
        <v>418</v>
      </c>
      <c r="E225" s="138">
        <v>0</v>
      </c>
      <c r="F225" s="138">
        <v>0</v>
      </c>
      <c r="G225" s="138">
        <v>0</v>
      </c>
      <c r="H225" s="138">
        <v>0</v>
      </c>
      <c r="I225" s="140">
        <v>0</v>
      </c>
      <c r="J225" s="140">
        <v>0</v>
      </c>
      <c r="K225" s="138">
        <v>0</v>
      </c>
      <c r="L225" s="138">
        <v>0</v>
      </c>
      <c r="M225" s="138">
        <v>0</v>
      </c>
      <c r="N225" s="138">
        <v>0</v>
      </c>
      <c r="O225" s="138">
        <v>0</v>
      </c>
      <c r="P225" s="138">
        <v>0</v>
      </c>
      <c r="Q225" s="134">
        <f t="shared" si="14"/>
        <v>0</v>
      </c>
      <c r="R225" s="135" t="str">
        <f t="shared" si="15"/>
        <v>SI</v>
      </c>
      <c r="S225" s="136" t="str">
        <f t="shared" si="16"/>
        <v>Sin Riesgo</v>
      </c>
      <c r="T225" s="45"/>
    </row>
    <row r="226" spans="1:20" s="48" customFormat="1" ht="32.1" customHeight="1" x14ac:dyDescent="0.2">
      <c r="A226" s="141" t="s">
        <v>1494</v>
      </c>
      <c r="B226" s="137" t="s">
        <v>877</v>
      </c>
      <c r="C226" s="139" t="s">
        <v>1554</v>
      </c>
      <c r="D226" s="133">
        <v>40</v>
      </c>
      <c r="E226" s="138"/>
      <c r="F226" s="138"/>
      <c r="G226" s="138"/>
      <c r="H226" s="138"/>
      <c r="I226" s="140"/>
      <c r="J226" s="140"/>
      <c r="K226" s="138"/>
      <c r="L226" s="138"/>
      <c r="M226" s="138">
        <v>97.3</v>
      </c>
      <c r="N226" s="138"/>
      <c r="O226" s="138"/>
      <c r="P226" s="138"/>
      <c r="Q226" s="134">
        <f t="shared" si="14"/>
        <v>97.3</v>
      </c>
      <c r="R226" s="135" t="str">
        <f t="shared" si="15"/>
        <v>NO</v>
      </c>
      <c r="S226" s="136" t="str">
        <f t="shared" si="16"/>
        <v>Inviable Sanitariamente</v>
      </c>
      <c r="T226" s="45"/>
    </row>
    <row r="227" spans="1:20" s="48" customFormat="1" ht="32.1" customHeight="1" x14ac:dyDescent="0.2">
      <c r="A227" s="141" t="s">
        <v>1494</v>
      </c>
      <c r="B227" s="137" t="s">
        <v>1555</v>
      </c>
      <c r="C227" s="139" t="s">
        <v>1556</v>
      </c>
      <c r="D227" s="133">
        <v>20</v>
      </c>
      <c r="E227" s="138"/>
      <c r="F227" s="138"/>
      <c r="G227" s="138" t="s">
        <v>288</v>
      </c>
      <c r="H227" s="138"/>
      <c r="I227" s="140">
        <v>97.3</v>
      </c>
      <c r="J227" s="140"/>
      <c r="K227" s="138"/>
      <c r="L227" s="138"/>
      <c r="M227" s="138"/>
      <c r="N227" s="138"/>
      <c r="O227" s="138"/>
      <c r="P227" s="138"/>
      <c r="Q227" s="134">
        <f>AVERAGE(E227:P227)</f>
        <v>97.3</v>
      </c>
      <c r="R227" s="135" t="str">
        <f t="shared" si="15"/>
        <v>NO</v>
      </c>
      <c r="S227" s="136" t="str">
        <f t="shared" si="16"/>
        <v>Inviable Sanitariamente</v>
      </c>
      <c r="T227" s="45"/>
    </row>
    <row r="228" spans="1:20" s="48" customFormat="1" ht="32.1" customHeight="1" x14ac:dyDescent="0.2">
      <c r="A228" s="141" t="s">
        <v>1494</v>
      </c>
      <c r="B228" s="137" t="s">
        <v>1557</v>
      </c>
      <c r="C228" s="139" t="s">
        <v>1558</v>
      </c>
      <c r="D228" s="133">
        <v>26</v>
      </c>
      <c r="E228" s="138"/>
      <c r="F228" s="138"/>
      <c r="G228" s="138"/>
      <c r="H228" s="138">
        <v>97.3</v>
      </c>
      <c r="I228" s="140"/>
      <c r="J228" s="140"/>
      <c r="K228" s="138"/>
      <c r="L228" s="138"/>
      <c r="M228" s="138"/>
      <c r="N228" s="138"/>
      <c r="O228" s="138"/>
      <c r="P228" s="138"/>
      <c r="Q228" s="134">
        <f>AVERAGE(E228:P228)</f>
        <v>97.3</v>
      </c>
      <c r="R228" s="135" t="str">
        <f t="shared" si="15"/>
        <v>NO</v>
      </c>
      <c r="S228" s="136" t="str">
        <f t="shared" si="16"/>
        <v>Inviable Sanitariamente</v>
      </c>
      <c r="T228" s="45"/>
    </row>
    <row r="229" spans="1:20" s="48" customFormat="1" ht="32.1" customHeight="1" x14ac:dyDescent="0.2">
      <c r="A229" s="141" t="s">
        <v>1559</v>
      </c>
      <c r="B229" s="137" t="s">
        <v>1560</v>
      </c>
      <c r="C229" s="139" t="s">
        <v>1561</v>
      </c>
      <c r="D229" s="133">
        <v>121</v>
      </c>
      <c r="E229" s="138"/>
      <c r="F229" s="138"/>
      <c r="G229" s="138"/>
      <c r="H229" s="138"/>
      <c r="I229" s="140"/>
      <c r="J229" s="140">
        <v>96.3</v>
      </c>
      <c r="K229" s="138"/>
      <c r="L229" s="138"/>
      <c r="M229" s="138"/>
      <c r="N229" s="138"/>
      <c r="O229" s="138"/>
      <c r="P229" s="138"/>
      <c r="Q229" s="134">
        <f t="shared" ref="Q229:Q285" si="17">AVERAGE(E229:P229)</f>
        <v>96.3</v>
      </c>
      <c r="R229" s="135" t="str">
        <f t="shared" ref="R229:R235" si="18">IF(Q229&lt;5,"SI","NO")</f>
        <v>NO</v>
      </c>
      <c r="S229" s="136" t="str">
        <f t="shared" ref="S229:S265" si="19">IF(Q229&lt;=5,"Sin Riesgo",IF(Q229 &lt;=14,"Bajo",IF(Q229&lt;=35,"Medio",IF(Q229&lt;=80,"Alto","Inviable Sanitariamente"))))</f>
        <v>Inviable Sanitariamente</v>
      </c>
      <c r="T229" s="45"/>
    </row>
    <row r="230" spans="1:20" s="48" customFormat="1" ht="32.1" customHeight="1" x14ac:dyDescent="0.2">
      <c r="A230" s="141" t="s">
        <v>1559</v>
      </c>
      <c r="B230" s="137" t="s">
        <v>1562</v>
      </c>
      <c r="C230" s="139" t="s">
        <v>1563</v>
      </c>
      <c r="D230" s="133">
        <v>15</v>
      </c>
      <c r="E230" s="138"/>
      <c r="F230" s="138"/>
      <c r="G230" s="138"/>
      <c r="H230" s="138"/>
      <c r="I230" s="140"/>
      <c r="J230" s="140"/>
      <c r="K230" s="138"/>
      <c r="L230" s="138"/>
      <c r="M230" s="138"/>
      <c r="N230" s="138"/>
      <c r="O230" s="138">
        <v>70.8</v>
      </c>
      <c r="P230" s="138">
        <v>97.3</v>
      </c>
      <c r="Q230" s="134">
        <f t="shared" si="17"/>
        <v>84.05</v>
      </c>
      <c r="R230" s="135" t="str">
        <f t="shared" si="18"/>
        <v>NO</v>
      </c>
      <c r="S230" s="136" t="str">
        <f t="shared" si="19"/>
        <v>Inviable Sanitariamente</v>
      </c>
      <c r="T230" s="45"/>
    </row>
    <row r="231" spans="1:20" s="48" customFormat="1" ht="32.1" customHeight="1" x14ac:dyDescent="0.2">
      <c r="A231" s="141" t="s">
        <v>1559</v>
      </c>
      <c r="B231" s="137" t="s">
        <v>1564</v>
      </c>
      <c r="C231" s="139" t="s">
        <v>1565</v>
      </c>
      <c r="D231" s="133">
        <v>30</v>
      </c>
      <c r="E231" s="138"/>
      <c r="F231" s="138"/>
      <c r="G231" s="138"/>
      <c r="H231" s="138"/>
      <c r="I231" s="140"/>
      <c r="J231" s="140">
        <v>96.4</v>
      </c>
      <c r="K231" s="138"/>
      <c r="L231" s="138"/>
      <c r="M231" s="138"/>
      <c r="N231" s="138"/>
      <c r="O231" s="138"/>
      <c r="P231" s="138"/>
      <c r="Q231" s="134">
        <f t="shared" si="17"/>
        <v>96.4</v>
      </c>
      <c r="R231" s="135" t="str">
        <f t="shared" si="18"/>
        <v>NO</v>
      </c>
      <c r="S231" s="136" t="str">
        <f t="shared" si="19"/>
        <v>Inviable Sanitariamente</v>
      </c>
      <c r="T231" s="45"/>
    </row>
    <row r="232" spans="1:20" s="48" customFormat="1" ht="32.1" customHeight="1" x14ac:dyDescent="0.2">
      <c r="A232" s="141" t="s">
        <v>1559</v>
      </c>
      <c r="B232" s="137" t="s">
        <v>1566</v>
      </c>
      <c r="C232" s="139" t="s">
        <v>1567</v>
      </c>
      <c r="D232" s="133">
        <v>14</v>
      </c>
      <c r="E232" s="138"/>
      <c r="F232" s="138"/>
      <c r="G232" s="138"/>
      <c r="H232" s="138"/>
      <c r="I232" s="140"/>
      <c r="J232" s="140">
        <v>96.4</v>
      </c>
      <c r="K232" s="138"/>
      <c r="L232" s="138"/>
      <c r="M232" s="138"/>
      <c r="N232" s="138"/>
      <c r="O232" s="138"/>
      <c r="P232" s="138"/>
      <c r="Q232" s="134">
        <f t="shared" si="17"/>
        <v>96.4</v>
      </c>
      <c r="R232" s="135" t="str">
        <f t="shared" si="18"/>
        <v>NO</v>
      </c>
      <c r="S232" s="136" t="str">
        <f t="shared" si="19"/>
        <v>Inviable Sanitariamente</v>
      </c>
      <c r="T232" s="45"/>
    </row>
    <row r="233" spans="1:20" s="48" customFormat="1" ht="32.1" customHeight="1" x14ac:dyDescent="0.2">
      <c r="A233" s="141" t="s">
        <v>1559</v>
      </c>
      <c r="B233" s="137" t="s">
        <v>1568</v>
      </c>
      <c r="C233" s="139" t="s">
        <v>1569</v>
      </c>
      <c r="D233" s="133">
        <v>42</v>
      </c>
      <c r="E233" s="138"/>
      <c r="F233" s="138"/>
      <c r="G233" s="138"/>
      <c r="H233" s="138"/>
      <c r="I233" s="140"/>
      <c r="J233" s="140"/>
      <c r="K233" s="138">
        <v>96.4</v>
      </c>
      <c r="L233" s="138"/>
      <c r="M233" s="138"/>
      <c r="N233" s="138"/>
      <c r="O233" s="138"/>
      <c r="P233" s="138"/>
      <c r="Q233" s="134">
        <f t="shared" si="17"/>
        <v>96.4</v>
      </c>
      <c r="R233" s="135" t="str">
        <f t="shared" si="18"/>
        <v>NO</v>
      </c>
      <c r="S233" s="136" t="str">
        <f t="shared" si="19"/>
        <v>Inviable Sanitariamente</v>
      </c>
      <c r="T233" s="45"/>
    </row>
    <row r="234" spans="1:20" s="48" customFormat="1" ht="32.1" customHeight="1" x14ac:dyDescent="0.2">
      <c r="A234" s="141" t="s">
        <v>1559</v>
      </c>
      <c r="B234" s="137" t="s">
        <v>1570</v>
      </c>
      <c r="C234" s="139" t="s">
        <v>1571</v>
      </c>
      <c r="D234" s="133">
        <v>60</v>
      </c>
      <c r="E234" s="138"/>
      <c r="F234" s="138"/>
      <c r="G234" s="138"/>
      <c r="H234" s="138"/>
      <c r="I234" s="140"/>
      <c r="J234" s="140">
        <v>96.4</v>
      </c>
      <c r="K234" s="138"/>
      <c r="L234" s="138"/>
      <c r="M234" s="138"/>
      <c r="N234" s="138"/>
      <c r="O234" s="138"/>
      <c r="P234" s="138"/>
      <c r="Q234" s="134">
        <f t="shared" si="17"/>
        <v>96.4</v>
      </c>
      <c r="R234" s="135" t="str">
        <f t="shared" si="18"/>
        <v>NO</v>
      </c>
      <c r="S234" s="136" t="str">
        <f t="shared" si="19"/>
        <v>Inviable Sanitariamente</v>
      </c>
      <c r="T234" s="45"/>
    </row>
    <row r="235" spans="1:20" s="48" customFormat="1" ht="32.1" customHeight="1" x14ac:dyDescent="0.2">
      <c r="A235" s="141" t="s">
        <v>1559</v>
      </c>
      <c r="B235" s="137" t="s">
        <v>1572</v>
      </c>
      <c r="C235" s="139" t="s">
        <v>1573</v>
      </c>
      <c r="D235" s="133">
        <v>28</v>
      </c>
      <c r="E235" s="138"/>
      <c r="F235" s="138"/>
      <c r="G235" s="138"/>
      <c r="H235" s="138"/>
      <c r="I235" s="140"/>
      <c r="J235" s="140"/>
      <c r="K235" s="138">
        <v>96.4</v>
      </c>
      <c r="L235" s="138"/>
      <c r="M235" s="138"/>
      <c r="N235" s="138"/>
      <c r="O235" s="138"/>
      <c r="P235" s="138"/>
      <c r="Q235" s="134">
        <f t="shared" si="17"/>
        <v>96.4</v>
      </c>
      <c r="R235" s="135" t="str">
        <f t="shared" si="18"/>
        <v>NO</v>
      </c>
      <c r="S235" s="136" t="str">
        <f t="shared" si="19"/>
        <v>Inviable Sanitariamente</v>
      </c>
      <c r="T235" s="45"/>
    </row>
    <row r="236" spans="1:20" s="48" customFormat="1" ht="32.1" customHeight="1" x14ac:dyDescent="0.2">
      <c r="A236" s="141" t="s">
        <v>1559</v>
      </c>
      <c r="B236" s="137" t="s">
        <v>1574</v>
      </c>
      <c r="C236" s="139" t="s">
        <v>1575</v>
      </c>
      <c r="D236" s="133">
        <v>50</v>
      </c>
      <c r="E236" s="138"/>
      <c r="F236" s="138"/>
      <c r="G236" s="138"/>
      <c r="H236" s="138"/>
      <c r="I236" s="140"/>
      <c r="J236" s="140">
        <v>96.4</v>
      </c>
      <c r="K236" s="138"/>
      <c r="L236" s="138"/>
      <c r="M236" s="138"/>
      <c r="N236" s="138"/>
      <c r="O236" s="138"/>
      <c r="P236" s="138"/>
      <c r="Q236" s="134">
        <f t="shared" si="17"/>
        <v>96.4</v>
      </c>
      <c r="R236" s="135" t="str">
        <f t="shared" ref="R236:R300" si="20">IF(Q236&lt;5,"SI","NO")</f>
        <v>NO</v>
      </c>
      <c r="S236" s="136" t="str">
        <f t="shared" si="19"/>
        <v>Inviable Sanitariamente</v>
      </c>
      <c r="T236" s="45"/>
    </row>
    <row r="237" spans="1:20" s="48" customFormat="1" ht="32.1" customHeight="1" x14ac:dyDescent="0.2">
      <c r="A237" s="141" t="s">
        <v>1559</v>
      </c>
      <c r="B237" s="137" t="s">
        <v>1576</v>
      </c>
      <c r="C237" s="139" t="s">
        <v>1577</v>
      </c>
      <c r="D237" s="133">
        <v>12</v>
      </c>
      <c r="E237" s="138"/>
      <c r="F237" s="138"/>
      <c r="G237" s="138"/>
      <c r="H237" s="138"/>
      <c r="I237" s="140"/>
      <c r="J237" s="140"/>
      <c r="K237" s="138">
        <v>96.4</v>
      </c>
      <c r="L237" s="138"/>
      <c r="M237" s="138"/>
      <c r="N237" s="138"/>
      <c r="O237" s="138"/>
      <c r="P237" s="138"/>
      <c r="Q237" s="134">
        <f t="shared" si="17"/>
        <v>96.4</v>
      </c>
      <c r="R237" s="135" t="str">
        <f t="shared" si="20"/>
        <v>NO</v>
      </c>
      <c r="S237" s="136" t="str">
        <f t="shared" si="19"/>
        <v>Inviable Sanitariamente</v>
      </c>
      <c r="T237" s="45"/>
    </row>
    <row r="238" spans="1:20" s="48" customFormat="1" ht="32.1" customHeight="1" x14ac:dyDescent="0.2">
      <c r="A238" s="141" t="s">
        <v>1559</v>
      </c>
      <c r="B238" s="137" t="s">
        <v>1578</v>
      </c>
      <c r="C238" s="139" t="s">
        <v>1579</v>
      </c>
      <c r="D238" s="133">
        <v>42</v>
      </c>
      <c r="E238" s="138"/>
      <c r="F238" s="138"/>
      <c r="G238" s="138"/>
      <c r="H238" s="138"/>
      <c r="I238" s="140"/>
      <c r="J238" s="140"/>
      <c r="K238" s="138">
        <v>96.4</v>
      </c>
      <c r="L238" s="138"/>
      <c r="M238" s="138"/>
      <c r="N238" s="138"/>
      <c r="O238" s="138"/>
      <c r="P238" s="138"/>
      <c r="Q238" s="134">
        <f t="shared" si="17"/>
        <v>96.4</v>
      </c>
      <c r="R238" s="135" t="str">
        <f t="shared" si="20"/>
        <v>NO</v>
      </c>
      <c r="S238" s="136" t="str">
        <f t="shared" si="19"/>
        <v>Inviable Sanitariamente</v>
      </c>
      <c r="T238" s="45"/>
    </row>
    <row r="239" spans="1:20" s="48" customFormat="1" ht="32.1" customHeight="1" x14ac:dyDescent="0.2">
      <c r="A239" s="141" t="s">
        <v>1559</v>
      </c>
      <c r="B239" s="137" t="s">
        <v>1580</v>
      </c>
      <c r="C239" s="139" t="s">
        <v>1581</v>
      </c>
      <c r="D239" s="133">
        <v>29</v>
      </c>
      <c r="E239" s="138"/>
      <c r="F239" s="138"/>
      <c r="G239" s="138"/>
      <c r="H239" s="138"/>
      <c r="I239" s="140"/>
      <c r="J239" s="140"/>
      <c r="K239" s="138">
        <v>96.3</v>
      </c>
      <c r="L239" s="138"/>
      <c r="M239" s="138"/>
      <c r="N239" s="138"/>
      <c r="O239" s="138"/>
      <c r="P239" s="138"/>
      <c r="Q239" s="134">
        <f t="shared" si="17"/>
        <v>96.3</v>
      </c>
      <c r="R239" s="135" t="str">
        <f t="shared" si="20"/>
        <v>NO</v>
      </c>
      <c r="S239" s="136" t="str">
        <f t="shared" si="19"/>
        <v>Inviable Sanitariamente</v>
      </c>
      <c r="T239" s="45"/>
    </row>
    <row r="240" spans="1:20" s="48" customFormat="1" ht="32.1" customHeight="1" x14ac:dyDescent="0.2">
      <c r="A240" s="141" t="s">
        <v>1559</v>
      </c>
      <c r="B240" s="137" t="s">
        <v>1582</v>
      </c>
      <c r="C240" s="139" t="s">
        <v>1583</v>
      </c>
      <c r="D240" s="133">
        <v>13</v>
      </c>
      <c r="E240" s="138"/>
      <c r="F240" s="138"/>
      <c r="G240" s="138"/>
      <c r="H240" s="138"/>
      <c r="I240" s="140"/>
      <c r="J240" s="140"/>
      <c r="K240" s="138">
        <v>96.4</v>
      </c>
      <c r="L240" s="138"/>
      <c r="M240" s="138"/>
      <c r="N240" s="138"/>
      <c r="O240" s="138"/>
      <c r="P240" s="138"/>
      <c r="Q240" s="134">
        <f t="shared" si="17"/>
        <v>96.4</v>
      </c>
      <c r="R240" s="135" t="str">
        <f t="shared" si="20"/>
        <v>NO</v>
      </c>
      <c r="S240" s="136" t="str">
        <f t="shared" si="19"/>
        <v>Inviable Sanitariamente</v>
      </c>
      <c r="T240" s="45"/>
    </row>
    <row r="241" spans="1:20" s="48" customFormat="1" ht="32.1" customHeight="1" x14ac:dyDescent="0.2">
      <c r="A241" s="141" t="s">
        <v>1559</v>
      </c>
      <c r="B241" s="137" t="s">
        <v>1584</v>
      </c>
      <c r="C241" s="139" t="s">
        <v>1585</v>
      </c>
      <c r="D241" s="133">
        <v>302</v>
      </c>
      <c r="E241" s="138"/>
      <c r="F241" s="138"/>
      <c r="G241" s="138"/>
      <c r="H241" s="138"/>
      <c r="I241" s="140"/>
      <c r="J241" s="140">
        <v>96.4</v>
      </c>
      <c r="K241" s="138"/>
      <c r="L241" s="138"/>
      <c r="M241" s="138"/>
      <c r="N241" s="138"/>
      <c r="O241" s="138"/>
      <c r="P241" s="138"/>
      <c r="Q241" s="134">
        <f t="shared" si="17"/>
        <v>96.4</v>
      </c>
      <c r="R241" s="135" t="str">
        <f t="shared" si="20"/>
        <v>NO</v>
      </c>
      <c r="S241" s="136" t="str">
        <f t="shared" si="19"/>
        <v>Inviable Sanitariamente</v>
      </c>
      <c r="T241" s="45"/>
    </row>
    <row r="242" spans="1:20" s="48" customFormat="1" ht="32.1" customHeight="1" x14ac:dyDescent="0.2">
      <c r="A242" s="141" t="s">
        <v>1559</v>
      </c>
      <c r="B242" s="137" t="s">
        <v>1586</v>
      </c>
      <c r="C242" s="139" t="s">
        <v>1587</v>
      </c>
      <c r="D242" s="133">
        <v>30</v>
      </c>
      <c r="E242" s="138"/>
      <c r="F242" s="138"/>
      <c r="G242" s="138"/>
      <c r="H242" s="138"/>
      <c r="I242" s="140"/>
      <c r="J242" s="140"/>
      <c r="K242" s="138">
        <v>96.4</v>
      </c>
      <c r="L242" s="138"/>
      <c r="M242" s="138"/>
      <c r="N242" s="138"/>
      <c r="O242" s="138"/>
      <c r="P242" s="138"/>
      <c r="Q242" s="134">
        <f t="shared" si="17"/>
        <v>96.4</v>
      </c>
      <c r="R242" s="135" t="str">
        <f t="shared" si="20"/>
        <v>NO</v>
      </c>
      <c r="S242" s="136" t="str">
        <f t="shared" si="19"/>
        <v>Inviable Sanitariamente</v>
      </c>
      <c r="T242" s="45"/>
    </row>
    <row r="243" spans="1:20" s="48" customFormat="1" ht="32.1" customHeight="1" x14ac:dyDescent="0.2">
      <c r="A243" s="141" t="s">
        <v>1559</v>
      </c>
      <c r="B243" s="137" t="s">
        <v>907</v>
      </c>
      <c r="C243" s="139" t="s">
        <v>1588</v>
      </c>
      <c r="D243" s="133">
        <v>20</v>
      </c>
      <c r="E243" s="138"/>
      <c r="F243" s="138"/>
      <c r="G243" s="138"/>
      <c r="H243" s="138"/>
      <c r="I243" s="140"/>
      <c r="J243" s="140"/>
      <c r="K243" s="138">
        <v>96.4</v>
      </c>
      <c r="L243" s="138"/>
      <c r="M243" s="138"/>
      <c r="N243" s="138"/>
      <c r="O243" s="138"/>
      <c r="P243" s="138"/>
      <c r="Q243" s="134">
        <f t="shared" si="17"/>
        <v>96.4</v>
      </c>
      <c r="R243" s="135" t="str">
        <f t="shared" si="20"/>
        <v>NO</v>
      </c>
      <c r="S243" s="136" t="str">
        <f t="shared" si="19"/>
        <v>Inviable Sanitariamente</v>
      </c>
      <c r="T243" s="45"/>
    </row>
    <row r="244" spans="1:20" s="48" customFormat="1" ht="32.1" customHeight="1" x14ac:dyDescent="0.2">
      <c r="A244" s="141" t="s">
        <v>1559</v>
      </c>
      <c r="B244" s="137" t="s">
        <v>1589</v>
      </c>
      <c r="C244" s="139" t="s">
        <v>1590</v>
      </c>
      <c r="D244" s="133">
        <v>13</v>
      </c>
      <c r="E244" s="138"/>
      <c r="F244" s="138"/>
      <c r="G244" s="138"/>
      <c r="H244" s="138"/>
      <c r="I244" s="140"/>
      <c r="J244" s="140"/>
      <c r="K244" s="138">
        <v>96.4</v>
      </c>
      <c r="L244" s="138"/>
      <c r="M244" s="138"/>
      <c r="N244" s="138"/>
      <c r="O244" s="138"/>
      <c r="P244" s="138"/>
      <c r="Q244" s="134">
        <f t="shared" si="17"/>
        <v>96.4</v>
      </c>
      <c r="R244" s="135" t="str">
        <f t="shared" si="20"/>
        <v>NO</v>
      </c>
      <c r="S244" s="136" t="str">
        <f t="shared" si="19"/>
        <v>Inviable Sanitariamente</v>
      </c>
      <c r="T244" s="45"/>
    </row>
    <row r="245" spans="1:20" s="48" customFormat="1" ht="32.1" customHeight="1" x14ac:dyDescent="0.2">
      <c r="A245" s="141" t="s">
        <v>1559</v>
      </c>
      <c r="B245" s="137" t="s">
        <v>1591</v>
      </c>
      <c r="C245" s="139" t="s">
        <v>1592</v>
      </c>
      <c r="D245" s="133">
        <v>24</v>
      </c>
      <c r="E245" s="138"/>
      <c r="F245" s="138"/>
      <c r="G245" s="138"/>
      <c r="H245" s="138"/>
      <c r="I245" s="140"/>
      <c r="J245" s="140">
        <v>96.4</v>
      </c>
      <c r="K245" s="138"/>
      <c r="L245" s="138"/>
      <c r="M245" s="138"/>
      <c r="N245" s="138"/>
      <c r="O245" s="138"/>
      <c r="P245" s="138"/>
      <c r="Q245" s="134">
        <f t="shared" si="17"/>
        <v>96.4</v>
      </c>
      <c r="R245" s="135" t="str">
        <f t="shared" si="20"/>
        <v>NO</v>
      </c>
      <c r="S245" s="136" t="str">
        <f t="shared" si="19"/>
        <v>Inviable Sanitariamente</v>
      </c>
      <c r="T245" s="45"/>
    </row>
    <row r="246" spans="1:20" s="48" customFormat="1" ht="32.1" customHeight="1" x14ac:dyDescent="0.2">
      <c r="A246" s="141" t="s">
        <v>1559</v>
      </c>
      <c r="B246" s="137" t="s">
        <v>1593</v>
      </c>
      <c r="C246" s="139" t="s">
        <v>1594</v>
      </c>
      <c r="D246" s="133">
        <v>175</v>
      </c>
      <c r="E246" s="138"/>
      <c r="F246" s="138"/>
      <c r="G246" s="138"/>
      <c r="H246" s="138"/>
      <c r="I246" s="140"/>
      <c r="J246" s="140">
        <v>96.4</v>
      </c>
      <c r="K246" s="138"/>
      <c r="L246" s="138"/>
      <c r="M246" s="138"/>
      <c r="N246" s="138"/>
      <c r="O246" s="138"/>
      <c r="P246" s="138"/>
      <c r="Q246" s="134">
        <f t="shared" si="17"/>
        <v>96.4</v>
      </c>
      <c r="R246" s="135" t="str">
        <f t="shared" si="20"/>
        <v>NO</v>
      </c>
      <c r="S246" s="136" t="str">
        <f t="shared" si="19"/>
        <v>Inviable Sanitariamente</v>
      </c>
      <c r="T246" s="45"/>
    </row>
    <row r="247" spans="1:20" s="48" customFormat="1" ht="32.1" customHeight="1" x14ac:dyDescent="0.2">
      <c r="A247" s="141" t="s">
        <v>1559</v>
      </c>
      <c r="B247" s="137" t="s">
        <v>1595</v>
      </c>
      <c r="C247" s="139" t="s">
        <v>1596</v>
      </c>
      <c r="D247" s="133">
        <v>85</v>
      </c>
      <c r="E247" s="138"/>
      <c r="F247" s="138"/>
      <c r="G247" s="138"/>
      <c r="H247" s="138"/>
      <c r="I247" s="140"/>
      <c r="J247" s="140"/>
      <c r="K247" s="138">
        <v>96.4</v>
      </c>
      <c r="L247" s="138"/>
      <c r="M247" s="138"/>
      <c r="N247" s="138"/>
      <c r="O247" s="138"/>
      <c r="P247" s="138"/>
      <c r="Q247" s="134">
        <f t="shared" si="17"/>
        <v>96.4</v>
      </c>
      <c r="R247" s="135" t="str">
        <f t="shared" si="20"/>
        <v>NO</v>
      </c>
      <c r="S247" s="136" t="str">
        <f t="shared" si="19"/>
        <v>Inviable Sanitariamente</v>
      </c>
      <c r="T247" s="45"/>
    </row>
    <row r="248" spans="1:20" s="48" customFormat="1" ht="32.1" customHeight="1" x14ac:dyDescent="0.2">
      <c r="A248" s="141" t="s">
        <v>1559</v>
      </c>
      <c r="B248" s="137" t="s">
        <v>1597</v>
      </c>
      <c r="C248" s="139" t="s">
        <v>1598</v>
      </c>
      <c r="D248" s="133">
        <v>46</v>
      </c>
      <c r="E248" s="138"/>
      <c r="F248" s="138"/>
      <c r="G248" s="138"/>
      <c r="H248" s="138"/>
      <c r="I248" s="140"/>
      <c r="J248" s="140">
        <v>96.4</v>
      </c>
      <c r="K248" s="138"/>
      <c r="L248" s="138"/>
      <c r="M248" s="138"/>
      <c r="N248" s="138"/>
      <c r="O248" s="138"/>
      <c r="P248" s="138"/>
      <c r="Q248" s="134">
        <f t="shared" si="17"/>
        <v>96.4</v>
      </c>
      <c r="R248" s="135" t="str">
        <f t="shared" si="20"/>
        <v>NO</v>
      </c>
      <c r="S248" s="136" t="str">
        <f t="shared" si="19"/>
        <v>Inviable Sanitariamente</v>
      </c>
      <c r="T248" s="45"/>
    </row>
    <row r="249" spans="1:20" s="48" customFormat="1" ht="32.1" customHeight="1" x14ac:dyDescent="0.2">
      <c r="A249" s="141" t="s">
        <v>1559</v>
      </c>
      <c r="B249" s="137" t="s">
        <v>1599</v>
      </c>
      <c r="C249" s="139" t="s">
        <v>1600</v>
      </c>
      <c r="D249" s="133">
        <v>35</v>
      </c>
      <c r="E249" s="138"/>
      <c r="F249" s="138"/>
      <c r="G249" s="138"/>
      <c r="H249" s="138"/>
      <c r="I249" s="140"/>
      <c r="J249" s="140">
        <v>96.4</v>
      </c>
      <c r="K249" s="138"/>
      <c r="L249" s="138"/>
      <c r="M249" s="138"/>
      <c r="N249" s="138"/>
      <c r="O249" s="138"/>
      <c r="P249" s="138"/>
      <c r="Q249" s="134">
        <f t="shared" si="17"/>
        <v>96.4</v>
      </c>
      <c r="R249" s="135" t="str">
        <f t="shared" si="20"/>
        <v>NO</v>
      </c>
      <c r="S249" s="136" t="str">
        <f t="shared" si="19"/>
        <v>Inviable Sanitariamente</v>
      </c>
      <c r="T249" s="45"/>
    </row>
    <row r="250" spans="1:20" s="48" customFormat="1" ht="32.1" customHeight="1" x14ac:dyDescent="0.2">
      <c r="A250" s="141" t="s">
        <v>1559</v>
      </c>
      <c r="B250" s="137" t="s">
        <v>1601</v>
      </c>
      <c r="C250" s="139" t="s">
        <v>1602</v>
      </c>
      <c r="D250" s="133">
        <v>50</v>
      </c>
      <c r="E250" s="138"/>
      <c r="F250" s="138"/>
      <c r="G250" s="138"/>
      <c r="H250" s="138"/>
      <c r="I250" s="140"/>
      <c r="J250" s="140">
        <v>96.4</v>
      </c>
      <c r="K250" s="138"/>
      <c r="L250" s="138"/>
      <c r="M250" s="138"/>
      <c r="N250" s="138"/>
      <c r="O250" s="138"/>
      <c r="P250" s="138"/>
      <c r="Q250" s="134">
        <f t="shared" si="17"/>
        <v>96.4</v>
      </c>
      <c r="R250" s="135" t="str">
        <f t="shared" si="20"/>
        <v>NO</v>
      </c>
      <c r="S250" s="136" t="str">
        <f t="shared" si="19"/>
        <v>Inviable Sanitariamente</v>
      </c>
      <c r="T250" s="45"/>
    </row>
    <row r="251" spans="1:20" s="48" customFormat="1" ht="32.1" customHeight="1" x14ac:dyDescent="0.2">
      <c r="A251" s="141" t="s">
        <v>1559</v>
      </c>
      <c r="B251" s="137" t="s">
        <v>1603</v>
      </c>
      <c r="C251" s="139" t="s">
        <v>1604</v>
      </c>
      <c r="D251" s="133">
        <v>8</v>
      </c>
      <c r="E251" s="138"/>
      <c r="F251" s="138"/>
      <c r="G251" s="138"/>
      <c r="H251" s="138"/>
      <c r="I251" s="140"/>
      <c r="J251" s="140"/>
      <c r="K251" s="138"/>
      <c r="L251" s="138"/>
      <c r="M251" s="138"/>
      <c r="N251" s="138"/>
      <c r="O251" s="138">
        <v>97.3</v>
      </c>
      <c r="P251" s="138">
        <v>97.3</v>
      </c>
      <c r="Q251" s="134">
        <f t="shared" si="17"/>
        <v>97.3</v>
      </c>
      <c r="R251" s="135" t="str">
        <f t="shared" si="20"/>
        <v>NO</v>
      </c>
      <c r="S251" s="136" t="str">
        <f t="shared" si="19"/>
        <v>Inviable Sanitariamente</v>
      </c>
      <c r="T251" s="45"/>
    </row>
    <row r="252" spans="1:20" s="48" customFormat="1" ht="32.1" customHeight="1" x14ac:dyDescent="0.2">
      <c r="A252" s="141" t="s">
        <v>1605</v>
      </c>
      <c r="B252" s="137" t="s">
        <v>1606</v>
      </c>
      <c r="C252" s="139" t="s">
        <v>1607</v>
      </c>
      <c r="D252" s="133">
        <v>150</v>
      </c>
      <c r="E252" s="138"/>
      <c r="F252" s="138"/>
      <c r="G252" s="138"/>
      <c r="H252" s="138">
        <v>97.3</v>
      </c>
      <c r="I252" s="140"/>
      <c r="J252" s="140"/>
      <c r="K252" s="138"/>
      <c r="L252" s="138"/>
      <c r="M252" s="138"/>
      <c r="N252" s="138"/>
      <c r="O252" s="138"/>
      <c r="P252" s="138"/>
      <c r="Q252" s="134">
        <f t="shared" si="17"/>
        <v>97.3</v>
      </c>
      <c r="R252" s="135" t="str">
        <f t="shared" si="20"/>
        <v>NO</v>
      </c>
      <c r="S252" s="136" t="str">
        <f t="shared" si="19"/>
        <v>Inviable Sanitariamente</v>
      </c>
      <c r="T252" s="45"/>
    </row>
    <row r="253" spans="1:20" s="48" customFormat="1" ht="32.1" customHeight="1" x14ac:dyDescent="0.2">
      <c r="A253" s="141" t="s">
        <v>1605</v>
      </c>
      <c r="B253" s="137" t="s">
        <v>1608</v>
      </c>
      <c r="C253" s="139" t="s">
        <v>1609</v>
      </c>
      <c r="D253" s="133">
        <v>340</v>
      </c>
      <c r="E253" s="138">
        <v>0</v>
      </c>
      <c r="F253" s="138"/>
      <c r="G253" s="138"/>
      <c r="H253" s="138"/>
      <c r="I253" s="140"/>
      <c r="J253" s="140"/>
      <c r="K253" s="138"/>
      <c r="L253" s="138"/>
      <c r="M253" s="138"/>
      <c r="N253" s="138"/>
      <c r="O253" s="138"/>
      <c r="P253" s="138"/>
      <c r="Q253" s="134">
        <f t="shared" si="17"/>
        <v>0</v>
      </c>
      <c r="R253" s="135" t="str">
        <f t="shared" si="20"/>
        <v>SI</v>
      </c>
      <c r="S253" s="136" t="str">
        <f t="shared" si="19"/>
        <v>Sin Riesgo</v>
      </c>
      <c r="T253" s="45"/>
    </row>
    <row r="254" spans="1:20" s="48" customFormat="1" ht="32.1" customHeight="1" x14ac:dyDescent="0.2">
      <c r="A254" s="141" t="s">
        <v>1605</v>
      </c>
      <c r="B254" s="137" t="s">
        <v>1610</v>
      </c>
      <c r="C254" s="139" t="s">
        <v>1611</v>
      </c>
      <c r="D254" s="133">
        <v>277</v>
      </c>
      <c r="E254" s="138">
        <v>44.2</v>
      </c>
      <c r="F254" s="138"/>
      <c r="G254" s="138"/>
      <c r="H254" s="138"/>
      <c r="I254" s="140"/>
      <c r="J254" s="140"/>
      <c r="K254" s="138"/>
      <c r="L254" s="138"/>
      <c r="M254" s="138"/>
      <c r="N254" s="138"/>
      <c r="O254" s="138"/>
      <c r="P254" s="138"/>
      <c r="Q254" s="134">
        <f t="shared" si="17"/>
        <v>44.2</v>
      </c>
      <c r="R254" s="135" t="str">
        <f t="shared" si="20"/>
        <v>NO</v>
      </c>
      <c r="S254" s="136" t="str">
        <f t="shared" si="19"/>
        <v>Alto</v>
      </c>
      <c r="T254" s="45"/>
    </row>
    <row r="255" spans="1:20" s="48" customFormat="1" ht="32.1" customHeight="1" x14ac:dyDescent="0.2">
      <c r="A255" s="141" t="s">
        <v>1605</v>
      </c>
      <c r="B255" s="137" t="s">
        <v>1612</v>
      </c>
      <c r="C255" s="139" t="s">
        <v>1613</v>
      </c>
      <c r="D255" s="133">
        <v>330</v>
      </c>
      <c r="E255" s="138"/>
      <c r="F255" s="138"/>
      <c r="G255" s="138"/>
      <c r="H255" s="138">
        <v>97.3</v>
      </c>
      <c r="I255" s="140"/>
      <c r="J255" s="140"/>
      <c r="K255" s="138"/>
      <c r="L255" s="138"/>
      <c r="M255" s="138"/>
      <c r="N255" s="138"/>
      <c r="O255" s="138"/>
      <c r="P255" s="138"/>
      <c r="Q255" s="134">
        <f t="shared" si="17"/>
        <v>97.3</v>
      </c>
      <c r="R255" s="135" t="str">
        <f t="shared" si="20"/>
        <v>NO</v>
      </c>
      <c r="S255" s="136" t="str">
        <f t="shared" si="19"/>
        <v>Inviable Sanitariamente</v>
      </c>
      <c r="T255" s="45"/>
    </row>
    <row r="256" spans="1:20" s="48" customFormat="1" ht="32.1" customHeight="1" x14ac:dyDescent="0.2">
      <c r="A256" s="141" t="s">
        <v>1605</v>
      </c>
      <c r="B256" s="137" t="s">
        <v>1614</v>
      </c>
      <c r="C256" s="139" t="s">
        <v>1615</v>
      </c>
      <c r="D256" s="133">
        <v>65</v>
      </c>
      <c r="E256" s="138"/>
      <c r="F256" s="138"/>
      <c r="G256" s="138">
        <v>97.3</v>
      </c>
      <c r="H256" s="138"/>
      <c r="I256" s="140"/>
      <c r="J256" s="140"/>
      <c r="K256" s="138"/>
      <c r="L256" s="138"/>
      <c r="M256" s="138"/>
      <c r="N256" s="138"/>
      <c r="O256" s="138"/>
      <c r="P256" s="138"/>
      <c r="Q256" s="134">
        <f t="shared" si="17"/>
        <v>97.3</v>
      </c>
      <c r="R256" s="135" t="str">
        <f t="shared" si="20"/>
        <v>NO</v>
      </c>
      <c r="S256" s="136" t="str">
        <f t="shared" si="19"/>
        <v>Inviable Sanitariamente</v>
      </c>
      <c r="T256" s="45"/>
    </row>
    <row r="257" spans="1:20" s="48" customFormat="1" ht="32.1" customHeight="1" x14ac:dyDescent="0.2">
      <c r="A257" s="141" t="s">
        <v>1605</v>
      </c>
      <c r="B257" s="137" t="s">
        <v>1616</v>
      </c>
      <c r="C257" s="139" t="s">
        <v>1617</v>
      </c>
      <c r="D257" s="133">
        <v>112</v>
      </c>
      <c r="E257" s="138"/>
      <c r="F257" s="138"/>
      <c r="G257" s="138">
        <v>97.3</v>
      </c>
      <c r="H257" s="138"/>
      <c r="I257" s="140"/>
      <c r="J257" s="140"/>
      <c r="K257" s="138"/>
      <c r="L257" s="138"/>
      <c r="M257" s="138"/>
      <c r="N257" s="138"/>
      <c r="O257" s="138"/>
      <c r="P257" s="138"/>
      <c r="Q257" s="134">
        <f t="shared" si="17"/>
        <v>97.3</v>
      </c>
      <c r="R257" s="135" t="str">
        <f t="shared" si="20"/>
        <v>NO</v>
      </c>
      <c r="S257" s="136" t="str">
        <f t="shared" si="19"/>
        <v>Inviable Sanitariamente</v>
      </c>
      <c r="T257" s="45"/>
    </row>
    <row r="258" spans="1:20" s="48" customFormat="1" ht="32.1" customHeight="1" x14ac:dyDescent="0.2">
      <c r="A258" s="141" t="s">
        <v>1605</v>
      </c>
      <c r="B258" s="137" t="s">
        <v>1618</v>
      </c>
      <c r="C258" s="139" t="s">
        <v>1619</v>
      </c>
      <c r="D258" s="133">
        <v>204</v>
      </c>
      <c r="E258" s="138"/>
      <c r="F258" s="138">
        <v>97.3</v>
      </c>
      <c r="G258" s="138"/>
      <c r="H258" s="138"/>
      <c r="I258" s="140"/>
      <c r="J258" s="140"/>
      <c r="K258" s="138"/>
      <c r="L258" s="138"/>
      <c r="M258" s="138"/>
      <c r="N258" s="138"/>
      <c r="O258" s="138"/>
      <c r="P258" s="138"/>
      <c r="Q258" s="134">
        <f t="shared" si="17"/>
        <v>97.3</v>
      </c>
      <c r="R258" s="135" t="str">
        <f t="shared" si="20"/>
        <v>NO</v>
      </c>
      <c r="S258" s="136" t="str">
        <f t="shared" si="19"/>
        <v>Inviable Sanitariamente</v>
      </c>
      <c r="T258" s="45"/>
    </row>
    <row r="259" spans="1:20" s="48" customFormat="1" ht="32.1" customHeight="1" x14ac:dyDescent="0.2">
      <c r="A259" s="141" t="s">
        <v>1605</v>
      </c>
      <c r="B259" s="137" t="s">
        <v>1620</v>
      </c>
      <c r="C259" s="139" t="s">
        <v>1621</v>
      </c>
      <c r="D259" s="133">
        <v>51</v>
      </c>
      <c r="E259" s="138"/>
      <c r="F259" s="138"/>
      <c r="G259" s="138">
        <v>97.3</v>
      </c>
      <c r="H259" s="138"/>
      <c r="I259" s="140"/>
      <c r="J259" s="140"/>
      <c r="K259" s="138"/>
      <c r="L259" s="138"/>
      <c r="M259" s="138"/>
      <c r="N259" s="138"/>
      <c r="O259" s="138"/>
      <c r="P259" s="138"/>
      <c r="Q259" s="134">
        <f t="shared" si="17"/>
        <v>97.3</v>
      </c>
      <c r="R259" s="135" t="str">
        <f t="shared" si="20"/>
        <v>NO</v>
      </c>
      <c r="S259" s="136" t="str">
        <f t="shared" si="19"/>
        <v>Inviable Sanitariamente</v>
      </c>
      <c r="T259" s="45"/>
    </row>
    <row r="260" spans="1:20" s="48" customFormat="1" ht="32.1" customHeight="1" x14ac:dyDescent="0.2">
      <c r="A260" s="141" t="s">
        <v>1605</v>
      </c>
      <c r="B260" s="137" t="s">
        <v>1622</v>
      </c>
      <c r="C260" s="139" t="s">
        <v>1623</v>
      </c>
      <c r="D260" s="133">
        <v>42</v>
      </c>
      <c r="E260" s="138"/>
      <c r="F260" s="138"/>
      <c r="G260" s="138"/>
      <c r="H260" s="138">
        <v>97.3</v>
      </c>
      <c r="I260" s="140"/>
      <c r="J260" s="140"/>
      <c r="K260" s="138"/>
      <c r="L260" s="138"/>
      <c r="M260" s="138"/>
      <c r="N260" s="138"/>
      <c r="O260" s="138"/>
      <c r="P260" s="138"/>
      <c r="Q260" s="134">
        <f t="shared" si="17"/>
        <v>97.3</v>
      </c>
      <c r="R260" s="135" t="str">
        <f t="shared" si="20"/>
        <v>NO</v>
      </c>
      <c r="S260" s="136" t="str">
        <f t="shared" si="19"/>
        <v>Inviable Sanitariamente</v>
      </c>
      <c r="T260" s="45"/>
    </row>
    <row r="261" spans="1:20" s="48" customFormat="1" ht="32.1" customHeight="1" x14ac:dyDescent="0.2">
      <c r="A261" s="141" t="s">
        <v>1605</v>
      </c>
      <c r="B261" s="137" t="s">
        <v>1624</v>
      </c>
      <c r="C261" s="139" t="s">
        <v>1625</v>
      </c>
      <c r="D261" s="133">
        <v>277</v>
      </c>
      <c r="E261" s="138"/>
      <c r="F261" s="138">
        <v>97.3</v>
      </c>
      <c r="G261" s="138"/>
      <c r="H261" s="138"/>
      <c r="I261" s="140"/>
      <c r="J261" s="140"/>
      <c r="K261" s="138"/>
      <c r="L261" s="138"/>
      <c r="M261" s="138"/>
      <c r="N261" s="138"/>
      <c r="O261" s="138"/>
      <c r="P261" s="138"/>
      <c r="Q261" s="134">
        <f t="shared" si="17"/>
        <v>97.3</v>
      </c>
      <c r="R261" s="135" t="str">
        <f t="shared" si="20"/>
        <v>NO</v>
      </c>
      <c r="S261" s="136" t="str">
        <f t="shared" si="19"/>
        <v>Inviable Sanitariamente</v>
      </c>
      <c r="T261" s="45"/>
    </row>
    <row r="262" spans="1:20" s="48" customFormat="1" ht="32.1" customHeight="1" x14ac:dyDescent="0.2">
      <c r="A262" s="141" t="s">
        <v>1605</v>
      </c>
      <c r="B262" s="137" t="s">
        <v>1626</v>
      </c>
      <c r="C262" s="139" t="s">
        <v>1627</v>
      </c>
      <c r="D262" s="133">
        <v>56</v>
      </c>
      <c r="E262" s="138"/>
      <c r="F262" s="138"/>
      <c r="G262" s="138">
        <v>97.3</v>
      </c>
      <c r="H262" s="138"/>
      <c r="I262" s="140"/>
      <c r="J262" s="140"/>
      <c r="K262" s="138"/>
      <c r="L262" s="138"/>
      <c r="M262" s="138"/>
      <c r="N262" s="138"/>
      <c r="O262" s="138"/>
      <c r="P262" s="138"/>
      <c r="Q262" s="134">
        <f t="shared" si="17"/>
        <v>97.3</v>
      </c>
      <c r="R262" s="135" t="str">
        <f t="shared" si="20"/>
        <v>NO</v>
      </c>
      <c r="S262" s="136" t="str">
        <f t="shared" si="19"/>
        <v>Inviable Sanitariamente</v>
      </c>
      <c r="T262" s="45"/>
    </row>
    <row r="263" spans="1:20" s="48" customFormat="1" ht="32.1" customHeight="1" x14ac:dyDescent="0.2">
      <c r="A263" s="141" t="s">
        <v>1605</v>
      </c>
      <c r="B263" s="137" t="s">
        <v>1628</v>
      </c>
      <c r="C263" s="139" t="s">
        <v>1629</v>
      </c>
      <c r="D263" s="133">
        <v>340</v>
      </c>
      <c r="E263" s="138">
        <v>0</v>
      </c>
      <c r="F263" s="138"/>
      <c r="G263" s="138"/>
      <c r="H263" s="138"/>
      <c r="I263" s="140"/>
      <c r="J263" s="140"/>
      <c r="K263" s="138"/>
      <c r="L263" s="138"/>
      <c r="M263" s="138"/>
      <c r="N263" s="138"/>
      <c r="O263" s="138"/>
      <c r="P263" s="138"/>
      <c r="Q263" s="134">
        <f t="shared" si="17"/>
        <v>0</v>
      </c>
      <c r="R263" s="135" t="str">
        <f t="shared" si="20"/>
        <v>SI</v>
      </c>
      <c r="S263" s="136" t="str">
        <f t="shared" si="19"/>
        <v>Sin Riesgo</v>
      </c>
      <c r="T263" s="45"/>
    </row>
    <row r="264" spans="1:20" s="48" customFormat="1" ht="32.1" customHeight="1" x14ac:dyDescent="0.2">
      <c r="A264" s="141" t="s">
        <v>1605</v>
      </c>
      <c r="B264" s="137" t="s">
        <v>1630</v>
      </c>
      <c r="C264" s="139" t="s">
        <v>1631</v>
      </c>
      <c r="D264" s="133">
        <v>32</v>
      </c>
      <c r="E264" s="138"/>
      <c r="F264" s="138"/>
      <c r="G264" s="138"/>
      <c r="H264" s="138">
        <v>97.3</v>
      </c>
      <c r="I264" s="140"/>
      <c r="J264" s="140"/>
      <c r="K264" s="138"/>
      <c r="L264" s="138"/>
      <c r="M264" s="138"/>
      <c r="N264" s="138"/>
      <c r="O264" s="138"/>
      <c r="P264" s="138"/>
      <c r="Q264" s="134">
        <f t="shared" si="17"/>
        <v>97.3</v>
      </c>
      <c r="R264" s="135" t="str">
        <f t="shared" si="20"/>
        <v>NO</v>
      </c>
      <c r="S264" s="136" t="str">
        <f t="shared" si="19"/>
        <v>Inviable Sanitariamente</v>
      </c>
      <c r="T264" s="45"/>
    </row>
    <row r="265" spans="1:20" s="48" customFormat="1" ht="32.1" customHeight="1" x14ac:dyDescent="0.2">
      <c r="A265" s="141" t="s">
        <v>1605</v>
      </c>
      <c r="B265" s="137" t="s">
        <v>1632</v>
      </c>
      <c r="C265" s="139" t="s">
        <v>1633</v>
      </c>
      <c r="D265" s="133">
        <v>15</v>
      </c>
      <c r="E265" s="138"/>
      <c r="F265" s="138"/>
      <c r="G265" s="138"/>
      <c r="H265" s="138">
        <v>97.3</v>
      </c>
      <c r="I265" s="140"/>
      <c r="J265" s="140"/>
      <c r="K265" s="138"/>
      <c r="L265" s="138"/>
      <c r="M265" s="138"/>
      <c r="N265" s="138"/>
      <c r="O265" s="138"/>
      <c r="P265" s="138"/>
      <c r="Q265" s="134">
        <f t="shared" si="17"/>
        <v>97.3</v>
      </c>
      <c r="R265" s="135" t="str">
        <f t="shared" si="20"/>
        <v>NO</v>
      </c>
      <c r="S265" s="136" t="str">
        <f t="shared" si="19"/>
        <v>Inviable Sanitariamente</v>
      </c>
      <c r="T265" s="45"/>
    </row>
    <row r="266" spans="1:20" s="48" customFormat="1" ht="32.1" customHeight="1" x14ac:dyDescent="0.2">
      <c r="A266" s="141" t="s">
        <v>1634</v>
      </c>
      <c r="B266" s="137" t="s">
        <v>1635</v>
      </c>
      <c r="C266" s="139" t="s">
        <v>1636</v>
      </c>
      <c r="D266" s="133">
        <v>20</v>
      </c>
      <c r="E266" s="138"/>
      <c r="F266" s="138"/>
      <c r="G266" s="138"/>
      <c r="H266" s="138"/>
      <c r="I266" s="140"/>
      <c r="J266" s="140"/>
      <c r="K266" s="138">
        <v>97.3</v>
      </c>
      <c r="L266" s="138"/>
      <c r="M266" s="138"/>
      <c r="N266" s="138"/>
      <c r="O266" s="138"/>
      <c r="P266" s="138"/>
      <c r="Q266" s="134">
        <f t="shared" si="17"/>
        <v>97.3</v>
      </c>
      <c r="R266" s="135" t="str">
        <f t="shared" si="20"/>
        <v>NO</v>
      </c>
      <c r="S266" s="136" t="str">
        <f t="shared" ref="S266:S329" si="21">IF(Q266&lt;=5,"Sin Riesgo",IF(Q266 &lt;=14,"Bajo",IF(Q266&lt;=35,"Medio",IF(Q266&lt;=80,"Alto","Inviable Sanitariamente"))))</f>
        <v>Inviable Sanitariamente</v>
      </c>
      <c r="T266" s="45"/>
    </row>
    <row r="267" spans="1:20" s="48" customFormat="1" ht="32.1" customHeight="1" x14ac:dyDescent="0.2">
      <c r="A267" s="141" t="s">
        <v>1634</v>
      </c>
      <c r="B267" s="137" t="s">
        <v>1637</v>
      </c>
      <c r="C267" s="139" t="s">
        <v>1638</v>
      </c>
      <c r="D267" s="133">
        <v>25</v>
      </c>
      <c r="E267" s="138"/>
      <c r="F267" s="138"/>
      <c r="G267" s="138"/>
      <c r="H267" s="138"/>
      <c r="I267" s="140"/>
      <c r="J267" s="140"/>
      <c r="K267" s="138">
        <v>97.3</v>
      </c>
      <c r="L267" s="138"/>
      <c r="M267" s="138"/>
      <c r="N267" s="138"/>
      <c r="O267" s="138"/>
      <c r="P267" s="138"/>
      <c r="Q267" s="134">
        <f t="shared" si="17"/>
        <v>97.3</v>
      </c>
      <c r="R267" s="135" t="str">
        <f t="shared" si="20"/>
        <v>NO</v>
      </c>
      <c r="S267" s="136" t="str">
        <f t="shared" si="21"/>
        <v>Inviable Sanitariamente</v>
      </c>
      <c r="T267" s="45"/>
    </row>
    <row r="268" spans="1:20" s="48" customFormat="1" ht="32.1" customHeight="1" x14ac:dyDescent="0.2">
      <c r="A268" s="141" t="s">
        <v>1634</v>
      </c>
      <c r="B268" s="137" t="s">
        <v>1639</v>
      </c>
      <c r="C268" s="139" t="s">
        <v>1640</v>
      </c>
      <c r="D268" s="133">
        <v>36</v>
      </c>
      <c r="E268" s="138"/>
      <c r="F268" s="138"/>
      <c r="G268" s="138"/>
      <c r="H268" s="138">
        <v>97.3</v>
      </c>
      <c r="I268" s="140"/>
      <c r="J268" s="140"/>
      <c r="K268" s="138"/>
      <c r="L268" s="138"/>
      <c r="M268" s="138"/>
      <c r="N268" s="138"/>
      <c r="O268" s="138"/>
      <c r="P268" s="138"/>
      <c r="Q268" s="134">
        <f t="shared" si="17"/>
        <v>97.3</v>
      </c>
      <c r="R268" s="135" t="str">
        <f t="shared" si="20"/>
        <v>NO</v>
      </c>
      <c r="S268" s="136" t="str">
        <f t="shared" si="21"/>
        <v>Inviable Sanitariamente</v>
      </c>
      <c r="T268" s="45"/>
    </row>
    <row r="269" spans="1:20" s="48" customFormat="1" ht="32.1" customHeight="1" x14ac:dyDescent="0.2">
      <c r="A269" s="141" t="s">
        <v>1634</v>
      </c>
      <c r="B269" s="137" t="s">
        <v>1641</v>
      </c>
      <c r="C269" s="139" t="s">
        <v>1642</v>
      </c>
      <c r="D269" s="133">
        <v>110</v>
      </c>
      <c r="E269" s="138">
        <v>0</v>
      </c>
      <c r="F269" s="138"/>
      <c r="G269" s="138"/>
      <c r="H269" s="138"/>
      <c r="I269" s="140">
        <v>0</v>
      </c>
      <c r="J269" s="140"/>
      <c r="K269" s="138"/>
      <c r="L269" s="138"/>
      <c r="M269" s="138"/>
      <c r="N269" s="138"/>
      <c r="O269" s="138"/>
      <c r="P269" s="138"/>
      <c r="Q269" s="134">
        <f t="shared" si="17"/>
        <v>0</v>
      </c>
      <c r="R269" s="135" t="str">
        <f t="shared" si="20"/>
        <v>SI</v>
      </c>
      <c r="S269" s="136" t="str">
        <f t="shared" si="21"/>
        <v>Sin Riesgo</v>
      </c>
      <c r="T269" s="45"/>
    </row>
    <row r="270" spans="1:20" s="48" customFormat="1" ht="32.1" customHeight="1" x14ac:dyDescent="0.2">
      <c r="A270" s="141" t="s">
        <v>1634</v>
      </c>
      <c r="B270" s="137" t="s">
        <v>1643</v>
      </c>
      <c r="C270" s="139" t="s">
        <v>1644</v>
      </c>
      <c r="D270" s="133">
        <v>460</v>
      </c>
      <c r="E270" s="138"/>
      <c r="F270" s="138"/>
      <c r="G270" s="138"/>
      <c r="H270" s="138"/>
      <c r="I270" s="140"/>
      <c r="J270" s="140"/>
      <c r="K270" s="138">
        <v>0</v>
      </c>
      <c r="L270" s="138"/>
      <c r="M270" s="138"/>
      <c r="N270" s="138"/>
      <c r="O270" s="138"/>
      <c r="P270" s="138"/>
      <c r="Q270" s="134">
        <f t="shared" si="17"/>
        <v>0</v>
      </c>
      <c r="R270" s="135" t="str">
        <f t="shared" si="20"/>
        <v>SI</v>
      </c>
      <c r="S270" s="136" t="str">
        <f t="shared" si="21"/>
        <v>Sin Riesgo</v>
      </c>
      <c r="T270" s="45"/>
    </row>
    <row r="271" spans="1:20" s="48" customFormat="1" ht="32.1" customHeight="1" x14ac:dyDescent="0.2">
      <c r="A271" s="141" t="s">
        <v>1634</v>
      </c>
      <c r="B271" s="137" t="s">
        <v>1645</v>
      </c>
      <c r="C271" s="139" t="s">
        <v>1646</v>
      </c>
      <c r="D271" s="133">
        <v>106</v>
      </c>
      <c r="E271" s="138"/>
      <c r="F271" s="138"/>
      <c r="G271" s="138"/>
      <c r="H271" s="138"/>
      <c r="I271" s="140"/>
      <c r="J271" s="140"/>
      <c r="K271" s="138">
        <v>97.3</v>
      </c>
      <c r="L271" s="138"/>
      <c r="M271" s="138"/>
      <c r="N271" s="138"/>
      <c r="O271" s="138"/>
      <c r="P271" s="138"/>
      <c r="Q271" s="134">
        <f t="shared" si="17"/>
        <v>97.3</v>
      </c>
      <c r="R271" s="135" t="str">
        <f t="shared" si="20"/>
        <v>NO</v>
      </c>
      <c r="S271" s="136" t="str">
        <f t="shared" si="21"/>
        <v>Inviable Sanitariamente</v>
      </c>
      <c r="T271" s="45"/>
    </row>
    <row r="272" spans="1:20" s="48" customFormat="1" ht="32.1" customHeight="1" x14ac:dyDescent="0.2">
      <c r="A272" s="141" t="s">
        <v>1634</v>
      </c>
      <c r="B272" s="137" t="s">
        <v>1647</v>
      </c>
      <c r="C272" s="139" t="s">
        <v>1554</v>
      </c>
      <c r="D272" s="133">
        <v>215</v>
      </c>
      <c r="E272" s="138"/>
      <c r="F272" s="138"/>
      <c r="G272" s="138">
        <v>97.3</v>
      </c>
      <c r="H272" s="138"/>
      <c r="I272" s="140"/>
      <c r="J272" s="140"/>
      <c r="K272" s="138"/>
      <c r="L272" s="138"/>
      <c r="M272" s="138"/>
      <c r="N272" s="138"/>
      <c r="O272" s="138"/>
      <c r="P272" s="138"/>
      <c r="Q272" s="134">
        <f t="shared" si="17"/>
        <v>97.3</v>
      </c>
      <c r="R272" s="135" t="str">
        <f t="shared" si="20"/>
        <v>NO</v>
      </c>
      <c r="S272" s="136" t="str">
        <f t="shared" si="21"/>
        <v>Inviable Sanitariamente</v>
      </c>
      <c r="T272" s="45"/>
    </row>
    <row r="273" spans="1:20" s="48" customFormat="1" ht="32.1" customHeight="1" x14ac:dyDescent="0.2">
      <c r="A273" s="141" t="s">
        <v>1634</v>
      </c>
      <c r="B273" s="137" t="s">
        <v>1648</v>
      </c>
      <c r="C273" s="139" t="s">
        <v>1649</v>
      </c>
      <c r="D273" s="133">
        <v>83</v>
      </c>
      <c r="E273" s="138">
        <v>97.3</v>
      </c>
      <c r="F273" s="138"/>
      <c r="G273" s="138"/>
      <c r="H273" s="138"/>
      <c r="I273" s="140"/>
      <c r="J273" s="140"/>
      <c r="K273" s="138"/>
      <c r="L273" s="138"/>
      <c r="M273" s="138"/>
      <c r="N273" s="138"/>
      <c r="O273" s="138"/>
      <c r="P273" s="138"/>
      <c r="Q273" s="134">
        <f t="shared" si="17"/>
        <v>97.3</v>
      </c>
      <c r="R273" s="135" t="str">
        <f t="shared" si="20"/>
        <v>NO</v>
      </c>
      <c r="S273" s="136" t="str">
        <f t="shared" si="21"/>
        <v>Inviable Sanitariamente</v>
      </c>
      <c r="T273" s="45"/>
    </row>
    <row r="274" spans="1:20" s="48" customFormat="1" ht="32.1" customHeight="1" x14ac:dyDescent="0.2">
      <c r="A274" s="141" t="s">
        <v>1634</v>
      </c>
      <c r="B274" s="137" t="s">
        <v>1650</v>
      </c>
      <c r="C274" s="139" t="s">
        <v>1651</v>
      </c>
      <c r="D274" s="133">
        <v>22</v>
      </c>
      <c r="E274" s="138"/>
      <c r="F274" s="138"/>
      <c r="G274" s="138"/>
      <c r="H274" s="138">
        <v>97.3</v>
      </c>
      <c r="I274" s="140"/>
      <c r="J274" s="140"/>
      <c r="K274" s="138"/>
      <c r="L274" s="138"/>
      <c r="M274" s="138"/>
      <c r="N274" s="138"/>
      <c r="O274" s="138"/>
      <c r="P274" s="138"/>
      <c r="Q274" s="134">
        <f t="shared" si="17"/>
        <v>97.3</v>
      </c>
      <c r="R274" s="135" t="str">
        <f t="shared" si="20"/>
        <v>NO</v>
      </c>
      <c r="S274" s="136" t="str">
        <f t="shared" si="21"/>
        <v>Inviable Sanitariamente</v>
      </c>
      <c r="T274" s="45"/>
    </row>
    <row r="275" spans="1:20" s="48" customFormat="1" ht="32.1" customHeight="1" x14ac:dyDescent="0.2">
      <c r="A275" s="141" t="s">
        <v>1634</v>
      </c>
      <c r="B275" s="137" t="s">
        <v>904</v>
      </c>
      <c r="C275" s="139" t="s">
        <v>1652</v>
      </c>
      <c r="D275" s="133">
        <v>46</v>
      </c>
      <c r="E275" s="138"/>
      <c r="F275" s="138"/>
      <c r="G275" s="138">
        <v>97.3</v>
      </c>
      <c r="H275" s="138"/>
      <c r="I275" s="140"/>
      <c r="J275" s="140"/>
      <c r="K275" s="138"/>
      <c r="L275" s="138"/>
      <c r="M275" s="138"/>
      <c r="N275" s="138"/>
      <c r="O275" s="138"/>
      <c r="P275" s="138"/>
      <c r="Q275" s="134">
        <f t="shared" si="17"/>
        <v>97.3</v>
      </c>
      <c r="R275" s="135" t="str">
        <f t="shared" si="20"/>
        <v>NO</v>
      </c>
      <c r="S275" s="136" t="str">
        <f t="shared" si="21"/>
        <v>Inviable Sanitariamente</v>
      </c>
      <c r="T275" s="45"/>
    </row>
    <row r="276" spans="1:20" s="48" customFormat="1" ht="32.1" customHeight="1" x14ac:dyDescent="0.2">
      <c r="A276" s="141" t="s">
        <v>1634</v>
      </c>
      <c r="B276" s="137" t="s">
        <v>1653</v>
      </c>
      <c r="C276" s="139" t="s">
        <v>1654</v>
      </c>
      <c r="D276" s="133">
        <v>15</v>
      </c>
      <c r="E276" s="138"/>
      <c r="F276" s="138"/>
      <c r="G276" s="138"/>
      <c r="H276" s="138">
        <v>97.3</v>
      </c>
      <c r="I276" s="140"/>
      <c r="J276" s="140"/>
      <c r="K276" s="138"/>
      <c r="L276" s="138"/>
      <c r="M276" s="138"/>
      <c r="N276" s="138"/>
      <c r="O276" s="138"/>
      <c r="P276" s="138"/>
      <c r="Q276" s="134">
        <f t="shared" si="17"/>
        <v>97.3</v>
      </c>
      <c r="R276" s="135" t="str">
        <f t="shared" si="20"/>
        <v>NO</v>
      </c>
      <c r="S276" s="136" t="str">
        <f t="shared" si="21"/>
        <v>Inviable Sanitariamente</v>
      </c>
      <c r="T276" s="45"/>
    </row>
    <row r="277" spans="1:20" s="48" customFormat="1" ht="32.1" customHeight="1" x14ac:dyDescent="0.2">
      <c r="A277" s="141" t="s">
        <v>1634</v>
      </c>
      <c r="B277" s="137" t="s">
        <v>1655</v>
      </c>
      <c r="C277" s="139" t="s">
        <v>1656</v>
      </c>
      <c r="D277" s="133">
        <v>200</v>
      </c>
      <c r="E277" s="138"/>
      <c r="F277" s="138">
        <v>97.3</v>
      </c>
      <c r="G277" s="138"/>
      <c r="H277" s="138"/>
      <c r="I277" s="140"/>
      <c r="J277" s="140"/>
      <c r="K277" s="138"/>
      <c r="L277" s="138"/>
      <c r="M277" s="138"/>
      <c r="N277" s="138"/>
      <c r="O277" s="138"/>
      <c r="P277" s="138"/>
      <c r="Q277" s="134">
        <f t="shared" si="17"/>
        <v>97.3</v>
      </c>
      <c r="R277" s="135" t="str">
        <f t="shared" si="20"/>
        <v>NO</v>
      </c>
      <c r="S277" s="136" t="str">
        <f t="shared" si="21"/>
        <v>Inviable Sanitariamente</v>
      </c>
      <c r="T277" s="45"/>
    </row>
    <row r="278" spans="1:20" s="48" customFormat="1" ht="32.1" customHeight="1" x14ac:dyDescent="0.2">
      <c r="A278" s="141" t="s">
        <v>1634</v>
      </c>
      <c r="B278" s="137" t="s">
        <v>300</v>
      </c>
      <c r="C278" s="139" t="s">
        <v>1657</v>
      </c>
      <c r="D278" s="133">
        <v>200</v>
      </c>
      <c r="E278" s="138">
        <v>97.3</v>
      </c>
      <c r="F278" s="138"/>
      <c r="G278" s="138"/>
      <c r="H278" s="138"/>
      <c r="I278" s="140"/>
      <c r="J278" s="140"/>
      <c r="K278" s="138"/>
      <c r="L278" s="138"/>
      <c r="M278" s="138"/>
      <c r="N278" s="138"/>
      <c r="O278" s="138"/>
      <c r="P278" s="138"/>
      <c r="Q278" s="134">
        <f t="shared" si="17"/>
        <v>97.3</v>
      </c>
      <c r="R278" s="135" t="str">
        <f t="shared" si="20"/>
        <v>NO</v>
      </c>
      <c r="S278" s="136" t="str">
        <f t="shared" si="21"/>
        <v>Inviable Sanitariamente</v>
      </c>
      <c r="T278" s="45"/>
    </row>
    <row r="279" spans="1:20" s="48" customFormat="1" ht="32.1" customHeight="1" x14ac:dyDescent="0.2">
      <c r="A279" s="141" t="s">
        <v>1634</v>
      </c>
      <c r="B279" s="137" t="s">
        <v>1658</v>
      </c>
      <c r="C279" s="139" t="s">
        <v>1659</v>
      </c>
      <c r="D279" s="133">
        <v>200</v>
      </c>
      <c r="E279" s="138"/>
      <c r="F279" s="138"/>
      <c r="G279" s="138"/>
      <c r="H279" s="138"/>
      <c r="I279" s="140"/>
      <c r="J279" s="140"/>
      <c r="K279" s="138">
        <v>97.3</v>
      </c>
      <c r="L279" s="138"/>
      <c r="M279" s="138"/>
      <c r="N279" s="138"/>
      <c r="O279" s="138"/>
      <c r="P279" s="138"/>
      <c r="Q279" s="134">
        <f t="shared" si="17"/>
        <v>97.3</v>
      </c>
      <c r="R279" s="135" t="str">
        <f t="shared" si="20"/>
        <v>NO</v>
      </c>
      <c r="S279" s="136" t="str">
        <f t="shared" si="21"/>
        <v>Inviable Sanitariamente</v>
      </c>
      <c r="T279" s="45"/>
    </row>
    <row r="280" spans="1:20" s="48" customFormat="1" ht="32.1" customHeight="1" x14ac:dyDescent="0.2">
      <c r="A280" s="141" t="s">
        <v>1634</v>
      </c>
      <c r="B280" s="137" t="s">
        <v>1660</v>
      </c>
      <c r="C280" s="139" t="s">
        <v>1661</v>
      </c>
      <c r="D280" s="133">
        <v>170</v>
      </c>
      <c r="E280" s="138"/>
      <c r="F280" s="138"/>
      <c r="G280" s="138"/>
      <c r="H280" s="138"/>
      <c r="I280" s="140"/>
      <c r="J280" s="140"/>
      <c r="K280" s="138">
        <v>97.3</v>
      </c>
      <c r="L280" s="138"/>
      <c r="M280" s="138"/>
      <c r="N280" s="138"/>
      <c r="O280" s="138"/>
      <c r="P280" s="138"/>
      <c r="Q280" s="134">
        <f t="shared" si="17"/>
        <v>97.3</v>
      </c>
      <c r="R280" s="135" t="str">
        <f t="shared" si="20"/>
        <v>NO</v>
      </c>
      <c r="S280" s="136" t="str">
        <f t="shared" si="21"/>
        <v>Inviable Sanitariamente</v>
      </c>
      <c r="T280" s="45"/>
    </row>
    <row r="281" spans="1:20" s="48" customFormat="1" ht="32.1" customHeight="1" x14ac:dyDescent="0.2">
      <c r="A281" s="141" t="s">
        <v>1634</v>
      </c>
      <c r="B281" s="137" t="s">
        <v>800</v>
      </c>
      <c r="C281" s="139" t="s">
        <v>1662</v>
      </c>
      <c r="D281" s="133">
        <v>42</v>
      </c>
      <c r="E281" s="138"/>
      <c r="F281" s="138"/>
      <c r="G281" s="138"/>
      <c r="H281" s="138"/>
      <c r="I281" s="140">
        <v>97.3</v>
      </c>
      <c r="J281" s="140"/>
      <c r="K281" s="138"/>
      <c r="L281" s="138"/>
      <c r="M281" s="138"/>
      <c r="N281" s="138"/>
      <c r="O281" s="138"/>
      <c r="P281" s="138"/>
      <c r="Q281" s="134">
        <f t="shared" si="17"/>
        <v>97.3</v>
      </c>
      <c r="R281" s="135" t="str">
        <f t="shared" si="20"/>
        <v>NO</v>
      </c>
      <c r="S281" s="136" t="str">
        <f t="shared" si="21"/>
        <v>Inviable Sanitariamente</v>
      </c>
      <c r="T281" s="45"/>
    </row>
    <row r="282" spans="1:20" s="48" customFormat="1" ht="32.1" customHeight="1" x14ac:dyDescent="0.2">
      <c r="A282" s="141" t="s">
        <v>1634</v>
      </c>
      <c r="B282" s="137" t="s">
        <v>820</v>
      </c>
      <c r="C282" s="139" t="s">
        <v>1663</v>
      </c>
      <c r="D282" s="133">
        <v>65</v>
      </c>
      <c r="E282" s="138"/>
      <c r="F282" s="138"/>
      <c r="G282" s="138"/>
      <c r="H282" s="138"/>
      <c r="I282" s="140"/>
      <c r="J282" s="140"/>
      <c r="K282" s="138">
        <v>97.3</v>
      </c>
      <c r="L282" s="138"/>
      <c r="M282" s="138"/>
      <c r="N282" s="138"/>
      <c r="O282" s="138"/>
      <c r="P282" s="138"/>
      <c r="Q282" s="134">
        <f t="shared" si="17"/>
        <v>97.3</v>
      </c>
      <c r="R282" s="135" t="str">
        <f t="shared" si="20"/>
        <v>NO</v>
      </c>
      <c r="S282" s="136" t="str">
        <f t="shared" si="21"/>
        <v>Inviable Sanitariamente</v>
      </c>
      <c r="T282" s="45"/>
    </row>
    <row r="283" spans="1:20" s="48" customFormat="1" ht="32.1" customHeight="1" x14ac:dyDescent="0.2">
      <c r="A283" s="141" t="s">
        <v>1634</v>
      </c>
      <c r="B283" s="137" t="s">
        <v>1628</v>
      </c>
      <c r="C283" s="139" t="s">
        <v>1664</v>
      </c>
      <c r="D283" s="133">
        <v>15</v>
      </c>
      <c r="E283" s="138"/>
      <c r="F283" s="138"/>
      <c r="G283" s="138"/>
      <c r="H283" s="138"/>
      <c r="I283" s="140">
        <v>97.3</v>
      </c>
      <c r="J283" s="140"/>
      <c r="K283" s="138"/>
      <c r="L283" s="138"/>
      <c r="M283" s="138"/>
      <c r="N283" s="138"/>
      <c r="O283" s="138"/>
      <c r="P283" s="138"/>
      <c r="Q283" s="134">
        <f t="shared" si="17"/>
        <v>97.3</v>
      </c>
      <c r="R283" s="135" t="str">
        <f t="shared" si="20"/>
        <v>NO</v>
      </c>
      <c r="S283" s="136" t="str">
        <f t="shared" si="21"/>
        <v>Inviable Sanitariamente</v>
      </c>
      <c r="T283" s="45"/>
    </row>
    <row r="284" spans="1:20" s="48" customFormat="1" ht="32.1" customHeight="1" x14ac:dyDescent="0.2">
      <c r="A284" s="141" t="s">
        <v>1634</v>
      </c>
      <c r="B284" s="137" t="s">
        <v>750</v>
      </c>
      <c r="C284" s="139" t="s">
        <v>1665</v>
      </c>
      <c r="D284" s="133">
        <v>50</v>
      </c>
      <c r="E284" s="138"/>
      <c r="F284" s="138"/>
      <c r="G284" s="138">
        <v>97.3</v>
      </c>
      <c r="H284" s="138"/>
      <c r="I284" s="140"/>
      <c r="J284" s="140"/>
      <c r="K284" s="138"/>
      <c r="L284" s="138"/>
      <c r="M284" s="138"/>
      <c r="N284" s="138"/>
      <c r="O284" s="138"/>
      <c r="P284" s="138"/>
      <c r="Q284" s="134">
        <f t="shared" si="17"/>
        <v>97.3</v>
      </c>
      <c r="R284" s="135" t="str">
        <f t="shared" si="20"/>
        <v>NO</v>
      </c>
      <c r="S284" s="136" t="str">
        <f t="shared" si="21"/>
        <v>Inviable Sanitariamente</v>
      </c>
      <c r="T284" s="45"/>
    </row>
    <row r="285" spans="1:20" s="48" customFormat="1" ht="32.1" customHeight="1" x14ac:dyDescent="0.2">
      <c r="A285" s="141" t="s">
        <v>1634</v>
      </c>
      <c r="B285" s="137" t="s">
        <v>636</v>
      </c>
      <c r="C285" s="139" t="s">
        <v>1666</v>
      </c>
      <c r="D285" s="133">
        <v>37</v>
      </c>
      <c r="E285" s="138"/>
      <c r="F285" s="138"/>
      <c r="G285" s="138"/>
      <c r="H285" s="138"/>
      <c r="I285" s="140"/>
      <c r="J285" s="140"/>
      <c r="K285" s="138">
        <v>97.3</v>
      </c>
      <c r="L285" s="138"/>
      <c r="M285" s="138"/>
      <c r="N285" s="138"/>
      <c r="O285" s="138"/>
      <c r="P285" s="138"/>
      <c r="Q285" s="134">
        <f t="shared" si="17"/>
        <v>97.3</v>
      </c>
      <c r="R285" s="135" t="str">
        <f t="shared" si="20"/>
        <v>NO</v>
      </c>
      <c r="S285" s="136" t="str">
        <f t="shared" si="21"/>
        <v>Inviable Sanitariamente</v>
      </c>
      <c r="T285" s="45"/>
    </row>
    <row r="286" spans="1:20" s="48" customFormat="1" ht="32.1" customHeight="1" x14ac:dyDescent="0.2">
      <c r="A286" s="141" t="s">
        <v>1634</v>
      </c>
      <c r="B286" s="137" t="s">
        <v>1667</v>
      </c>
      <c r="C286" s="139" t="s">
        <v>1668</v>
      </c>
      <c r="D286" s="133">
        <v>28</v>
      </c>
      <c r="E286" s="138"/>
      <c r="F286" s="138"/>
      <c r="G286" s="138"/>
      <c r="H286" s="138"/>
      <c r="I286" s="140"/>
      <c r="J286" s="140">
        <v>97.3</v>
      </c>
      <c r="K286" s="138"/>
      <c r="L286" s="138"/>
      <c r="M286" s="138"/>
      <c r="N286" s="138"/>
      <c r="O286" s="138"/>
      <c r="P286" s="138"/>
      <c r="Q286" s="134">
        <f t="shared" ref="Q286:Q341" si="22">AVERAGE(E286:P286)</f>
        <v>97.3</v>
      </c>
      <c r="R286" s="135" t="str">
        <f t="shared" si="20"/>
        <v>NO</v>
      </c>
      <c r="S286" s="136" t="str">
        <f t="shared" si="21"/>
        <v>Inviable Sanitariamente</v>
      </c>
      <c r="T286" s="45"/>
    </row>
    <row r="287" spans="1:20" s="48" customFormat="1" ht="32.1" customHeight="1" x14ac:dyDescent="0.2">
      <c r="A287" s="141" t="s">
        <v>1634</v>
      </c>
      <c r="B287" s="137" t="s">
        <v>1669</v>
      </c>
      <c r="C287" s="139" t="s">
        <v>1670</v>
      </c>
      <c r="D287" s="133">
        <v>126</v>
      </c>
      <c r="E287" s="138"/>
      <c r="F287" s="138"/>
      <c r="G287" s="138"/>
      <c r="H287" s="138">
        <v>97.3</v>
      </c>
      <c r="I287" s="140"/>
      <c r="J287" s="140"/>
      <c r="K287" s="138"/>
      <c r="L287" s="138"/>
      <c r="M287" s="138"/>
      <c r="N287" s="138"/>
      <c r="O287" s="138"/>
      <c r="P287" s="138"/>
      <c r="Q287" s="134">
        <f t="shared" si="22"/>
        <v>97.3</v>
      </c>
      <c r="R287" s="135" t="str">
        <f t="shared" si="20"/>
        <v>NO</v>
      </c>
      <c r="S287" s="136" t="str">
        <f t="shared" si="21"/>
        <v>Inviable Sanitariamente</v>
      </c>
      <c r="T287" s="45"/>
    </row>
    <row r="288" spans="1:20" s="48" customFormat="1" ht="32.1" customHeight="1" x14ac:dyDescent="0.2">
      <c r="A288" s="141" t="s">
        <v>1634</v>
      </c>
      <c r="B288" s="137" t="s">
        <v>1671</v>
      </c>
      <c r="C288" s="139" t="s">
        <v>1672</v>
      </c>
      <c r="D288" s="133">
        <v>56</v>
      </c>
      <c r="E288" s="138"/>
      <c r="F288" s="138"/>
      <c r="G288" s="138">
        <v>97.3</v>
      </c>
      <c r="H288" s="138"/>
      <c r="I288" s="140"/>
      <c r="J288" s="140"/>
      <c r="K288" s="138"/>
      <c r="L288" s="138"/>
      <c r="M288" s="138"/>
      <c r="N288" s="138"/>
      <c r="O288" s="138"/>
      <c r="P288" s="138"/>
      <c r="Q288" s="134">
        <f t="shared" si="22"/>
        <v>97.3</v>
      </c>
      <c r="R288" s="135" t="str">
        <f t="shared" si="20"/>
        <v>NO</v>
      </c>
      <c r="S288" s="136" t="str">
        <f t="shared" si="21"/>
        <v>Inviable Sanitariamente</v>
      </c>
      <c r="T288" s="45"/>
    </row>
    <row r="289" spans="1:20" s="48" customFormat="1" ht="32.1" customHeight="1" x14ac:dyDescent="0.2">
      <c r="A289" s="141" t="s">
        <v>1634</v>
      </c>
      <c r="B289" s="137" t="s">
        <v>1673</v>
      </c>
      <c r="C289" s="139" t="s">
        <v>1674</v>
      </c>
      <c r="D289" s="133">
        <v>20</v>
      </c>
      <c r="E289" s="138"/>
      <c r="F289" s="138"/>
      <c r="G289" s="138"/>
      <c r="H289" s="138"/>
      <c r="I289" s="140">
        <v>97.3</v>
      </c>
      <c r="J289" s="140"/>
      <c r="K289" s="138"/>
      <c r="L289" s="138"/>
      <c r="M289" s="138"/>
      <c r="N289" s="138"/>
      <c r="O289" s="138"/>
      <c r="P289" s="138"/>
      <c r="Q289" s="134">
        <f t="shared" si="22"/>
        <v>97.3</v>
      </c>
      <c r="R289" s="135" t="str">
        <f t="shared" si="20"/>
        <v>NO</v>
      </c>
      <c r="S289" s="136" t="str">
        <f t="shared" si="21"/>
        <v>Inviable Sanitariamente</v>
      </c>
      <c r="T289" s="45"/>
    </row>
    <row r="290" spans="1:20" s="48" customFormat="1" ht="32.1" customHeight="1" x14ac:dyDescent="0.2">
      <c r="A290" s="141" t="s">
        <v>1634</v>
      </c>
      <c r="B290" s="137" t="s">
        <v>1675</v>
      </c>
      <c r="C290" s="139" t="s">
        <v>1676</v>
      </c>
      <c r="D290" s="133">
        <v>83</v>
      </c>
      <c r="E290" s="138"/>
      <c r="F290" s="138"/>
      <c r="G290" s="138"/>
      <c r="H290" s="138"/>
      <c r="I290" s="140"/>
      <c r="J290" s="140"/>
      <c r="K290" s="138">
        <v>97.3</v>
      </c>
      <c r="L290" s="138"/>
      <c r="M290" s="138"/>
      <c r="N290" s="138"/>
      <c r="O290" s="138"/>
      <c r="P290" s="138"/>
      <c r="Q290" s="134">
        <f t="shared" si="22"/>
        <v>97.3</v>
      </c>
      <c r="R290" s="135" t="str">
        <f t="shared" si="20"/>
        <v>NO</v>
      </c>
      <c r="S290" s="136" t="str">
        <f t="shared" si="21"/>
        <v>Inviable Sanitariamente</v>
      </c>
      <c r="T290" s="45"/>
    </row>
    <row r="291" spans="1:20" s="48" customFormat="1" ht="32.1" customHeight="1" x14ac:dyDescent="0.2">
      <c r="A291" s="141" t="s">
        <v>1634</v>
      </c>
      <c r="B291" s="137" t="s">
        <v>1677</v>
      </c>
      <c r="C291" s="139" t="s">
        <v>1678</v>
      </c>
      <c r="D291" s="133">
        <v>121</v>
      </c>
      <c r="E291" s="138"/>
      <c r="F291" s="138"/>
      <c r="G291" s="138"/>
      <c r="H291" s="138"/>
      <c r="I291" s="140"/>
      <c r="J291" s="140"/>
      <c r="K291" s="138">
        <v>97.3</v>
      </c>
      <c r="L291" s="138"/>
      <c r="M291" s="138"/>
      <c r="N291" s="138"/>
      <c r="O291" s="138"/>
      <c r="P291" s="138"/>
      <c r="Q291" s="134">
        <f t="shared" si="22"/>
        <v>97.3</v>
      </c>
      <c r="R291" s="135" t="str">
        <f t="shared" si="20"/>
        <v>NO</v>
      </c>
      <c r="S291" s="136" t="str">
        <f t="shared" si="21"/>
        <v>Inviable Sanitariamente</v>
      </c>
      <c r="T291" s="45"/>
    </row>
    <row r="292" spans="1:20" s="48" customFormat="1" ht="32.1" customHeight="1" x14ac:dyDescent="0.2">
      <c r="A292" s="141" t="s">
        <v>1634</v>
      </c>
      <c r="B292" s="137" t="s">
        <v>1679</v>
      </c>
      <c r="C292" s="139" t="s">
        <v>1680</v>
      </c>
      <c r="D292" s="133">
        <v>52</v>
      </c>
      <c r="E292" s="138"/>
      <c r="F292" s="138">
        <v>97.3</v>
      </c>
      <c r="G292" s="138"/>
      <c r="H292" s="138"/>
      <c r="I292" s="140"/>
      <c r="J292" s="140"/>
      <c r="K292" s="138"/>
      <c r="L292" s="138"/>
      <c r="M292" s="138"/>
      <c r="N292" s="138"/>
      <c r="O292" s="138"/>
      <c r="P292" s="138"/>
      <c r="Q292" s="134">
        <f t="shared" si="22"/>
        <v>97.3</v>
      </c>
      <c r="R292" s="135" t="str">
        <f t="shared" si="20"/>
        <v>NO</v>
      </c>
      <c r="S292" s="136" t="str">
        <f t="shared" si="21"/>
        <v>Inviable Sanitariamente</v>
      </c>
      <c r="T292" s="45"/>
    </row>
    <row r="293" spans="1:20" s="48" customFormat="1" ht="32.1" customHeight="1" x14ac:dyDescent="0.2">
      <c r="A293" s="141" t="s">
        <v>1634</v>
      </c>
      <c r="B293" s="137" t="s">
        <v>871</v>
      </c>
      <c r="C293" s="139" t="s">
        <v>1681</v>
      </c>
      <c r="D293" s="133">
        <v>10</v>
      </c>
      <c r="E293" s="138">
        <v>97.3</v>
      </c>
      <c r="F293" s="138"/>
      <c r="G293" s="138"/>
      <c r="H293" s="138"/>
      <c r="I293" s="140"/>
      <c r="J293" s="140"/>
      <c r="K293" s="138"/>
      <c r="L293" s="138"/>
      <c r="M293" s="138"/>
      <c r="N293" s="138"/>
      <c r="O293" s="138"/>
      <c r="P293" s="138"/>
      <c r="Q293" s="134">
        <f t="shared" si="22"/>
        <v>97.3</v>
      </c>
      <c r="R293" s="135" t="str">
        <f t="shared" si="20"/>
        <v>NO</v>
      </c>
      <c r="S293" s="136" t="str">
        <f t="shared" si="21"/>
        <v>Inviable Sanitariamente</v>
      </c>
      <c r="T293" s="45"/>
    </row>
    <row r="294" spans="1:20" s="48" customFormat="1" ht="32.1" customHeight="1" x14ac:dyDescent="0.2">
      <c r="A294" s="141" t="s">
        <v>1634</v>
      </c>
      <c r="B294" s="137" t="s">
        <v>422</v>
      </c>
      <c r="C294" s="139" t="s">
        <v>1682</v>
      </c>
      <c r="D294" s="133">
        <v>10</v>
      </c>
      <c r="E294" s="138"/>
      <c r="F294" s="138">
        <v>97.3</v>
      </c>
      <c r="G294" s="138"/>
      <c r="H294" s="138"/>
      <c r="I294" s="140"/>
      <c r="J294" s="140"/>
      <c r="K294" s="138"/>
      <c r="L294" s="138"/>
      <c r="M294" s="138"/>
      <c r="N294" s="138"/>
      <c r="O294" s="138"/>
      <c r="P294" s="138"/>
      <c r="Q294" s="134">
        <f t="shared" si="22"/>
        <v>97.3</v>
      </c>
      <c r="R294" s="135" t="str">
        <f t="shared" si="20"/>
        <v>NO</v>
      </c>
      <c r="S294" s="136" t="str">
        <f t="shared" si="21"/>
        <v>Inviable Sanitariamente</v>
      </c>
      <c r="T294" s="45"/>
    </row>
    <row r="295" spans="1:20" s="48" customFormat="1" ht="32.1" customHeight="1" x14ac:dyDescent="0.2">
      <c r="A295" s="141" t="s">
        <v>1634</v>
      </c>
      <c r="B295" s="137" t="s">
        <v>1683</v>
      </c>
      <c r="C295" s="139" t="s">
        <v>1684</v>
      </c>
      <c r="D295" s="133">
        <v>20</v>
      </c>
      <c r="E295" s="138"/>
      <c r="F295" s="138"/>
      <c r="G295" s="138"/>
      <c r="H295" s="138"/>
      <c r="I295" s="140">
        <v>97.3</v>
      </c>
      <c r="J295" s="140"/>
      <c r="K295" s="138"/>
      <c r="L295" s="138"/>
      <c r="M295" s="138"/>
      <c r="N295" s="138"/>
      <c r="O295" s="138"/>
      <c r="P295" s="138"/>
      <c r="Q295" s="134">
        <f t="shared" si="22"/>
        <v>97.3</v>
      </c>
      <c r="R295" s="135" t="str">
        <f t="shared" si="20"/>
        <v>NO</v>
      </c>
      <c r="S295" s="136" t="str">
        <f t="shared" si="21"/>
        <v>Inviable Sanitariamente</v>
      </c>
      <c r="T295" s="45"/>
    </row>
    <row r="296" spans="1:20" s="48" customFormat="1" ht="32.1" customHeight="1" x14ac:dyDescent="0.2">
      <c r="A296" s="141" t="s">
        <v>1634</v>
      </c>
      <c r="B296" s="137" t="s">
        <v>1685</v>
      </c>
      <c r="C296" s="139" t="s">
        <v>1686</v>
      </c>
      <c r="D296" s="133">
        <v>22</v>
      </c>
      <c r="E296" s="138">
        <v>97.3</v>
      </c>
      <c r="F296" s="138"/>
      <c r="G296" s="138"/>
      <c r="H296" s="138"/>
      <c r="I296" s="140"/>
      <c r="J296" s="140"/>
      <c r="K296" s="138"/>
      <c r="L296" s="138"/>
      <c r="M296" s="138"/>
      <c r="N296" s="138"/>
      <c r="O296" s="138"/>
      <c r="P296" s="138"/>
      <c r="Q296" s="134">
        <f t="shared" si="22"/>
        <v>97.3</v>
      </c>
      <c r="R296" s="135" t="str">
        <f t="shared" si="20"/>
        <v>NO</v>
      </c>
      <c r="S296" s="136" t="str">
        <f t="shared" si="21"/>
        <v>Inviable Sanitariamente</v>
      </c>
      <c r="T296" s="45"/>
    </row>
    <row r="297" spans="1:20" s="48" customFormat="1" ht="32.1" customHeight="1" x14ac:dyDescent="0.2">
      <c r="A297" s="141" t="s">
        <v>1634</v>
      </c>
      <c r="B297" s="137" t="s">
        <v>1687</v>
      </c>
      <c r="C297" s="139" t="s">
        <v>1688</v>
      </c>
      <c r="D297" s="133">
        <v>72</v>
      </c>
      <c r="E297" s="138"/>
      <c r="F297" s="138">
        <v>97.3</v>
      </c>
      <c r="G297" s="138"/>
      <c r="H297" s="138"/>
      <c r="I297" s="140"/>
      <c r="J297" s="140"/>
      <c r="K297" s="138"/>
      <c r="L297" s="138"/>
      <c r="M297" s="138"/>
      <c r="N297" s="138"/>
      <c r="O297" s="138"/>
      <c r="P297" s="138"/>
      <c r="Q297" s="134">
        <f t="shared" si="22"/>
        <v>97.3</v>
      </c>
      <c r="R297" s="135" t="str">
        <f t="shared" si="20"/>
        <v>NO</v>
      </c>
      <c r="S297" s="136" t="str">
        <f t="shared" si="21"/>
        <v>Inviable Sanitariamente</v>
      </c>
      <c r="T297" s="45"/>
    </row>
    <row r="298" spans="1:20" s="48" customFormat="1" ht="32.1" customHeight="1" x14ac:dyDescent="0.2">
      <c r="A298" s="141" t="s">
        <v>1634</v>
      </c>
      <c r="B298" s="137" t="s">
        <v>1689</v>
      </c>
      <c r="C298" s="139" t="s">
        <v>1690</v>
      </c>
      <c r="D298" s="133">
        <v>15</v>
      </c>
      <c r="E298" s="138"/>
      <c r="F298" s="138"/>
      <c r="G298" s="138"/>
      <c r="H298" s="138"/>
      <c r="I298" s="140"/>
      <c r="J298" s="140"/>
      <c r="K298" s="138">
        <v>97.3</v>
      </c>
      <c r="L298" s="138"/>
      <c r="M298" s="138"/>
      <c r="N298" s="138"/>
      <c r="O298" s="138"/>
      <c r="P298" s="138"/>
      <c r="Q298" s="134">
        <f t="shared" si="22"/>
        <v>97.3</v>
      </c>
      <c r="R298" s="135" t="str">
        <f t="shared" si="20"/>
        <v>NO</v>
      </c>
      <c r="S298" s="136" t="str">
        <f t="shared" si="21"/>
        <v>Inviable Sanitariamente</v>
      </c>
      <c r="T298" s="45"/>
    </row>
    <row r="299" spans="1:20" s="48" customFormat="1" ht="32.1" customHeight="1" x14ac:dyDescent="0.2">
      <c r="A299" s="141" t="s">
        <v>1634</v>
      </c>
      <c r="B299" s="137" t="s">
        <v>1691</v>
      </c>
      <c r="C299" s="139" t="s">
        <v>1692</v>
      </c>
      <c r="D299" s="133">
        <v>20</v>
      </c>
      <c r="E299" s="138"/>
      <c r="F299" s="138"/>
      <c r="G299" s="138"/>
      <c r="H299" s="138"/>
      <c r="I299" s="140"/>
      <c r="J299" s="140">
        <v>97.3</v>
      </c>
      <c r="K299" s="138"/>
      <c r="L299" s="138"/>
      <c r="M299" s="138"/>
      <c r="N299" s="138"/>
      <c r="O299" s="138"/>
      <c r="P299" s="138"/>
      <c r="Q299" s="134">
        <f t="shared" si="22"/>
        <v>97.3</v>
      </c>
      <c r="R299" s="135" t="str">
        <f t="shared" si="20"/>
        <v>NO</v>
      </c>
      <c r="S299" s="136" t="str">
        <f t="shared" si="21"/>
        <v>Inviable Sanitariamente</v>
      </c>
      <c r="T299" s="45"/>
    </row>
    <row r="300" spans="1:20" s="48" customFormat="1" ht="32.1" customHeight="1" x14ac:dyDescent="0.2">
      <c r="A300" s="141" t="s">
        <v>1634</v>
      </c>
      <c r="B300" s="137" t="s">
        <v>1693</v>
      </c>
      <c r="C300" s="139" t="s">
        <v>1694</v>
      </c>
      <c r="D300" s="133">
        <v>34</v>
      </c>
      <c r="E300" s="138"/>
      <c r="F300" s="138"/>
      <c r="G300" s="138"/>
      <c r="H300" s="138"/>
      <c r="I300" s="140"/>
      <c r="J300" s="140">
        <v>97.3</v>
      </c>
      <c r="K300" s="138"/>
      <c r="L300" s="138"/>
      <c r="M300" s="138"/>
      <c r="N300" s="138"/>
      <c r="O300" s="138"/>
      <c r="P300" s="138"/>
      <c r="Q300" s="134">
        <f t="shared" si="22"/>
        <v>97.3</v>
      </c>
      <c r="R300" s="135" t="str">
        <f t="shared" si="20"/>
        <v>NO</v>
      </c>
      <c r="S300" s="136" t="str">
        <f t="shared" si="21"/>
        <v>Inviable Sanitariamente</v>
      </c>
      <c r="T300" s="45"/>
    </row>
    <row r="301" spans="1:20" s="48" customFormat="1" ht="32.1" customHeight="1" x14ac:dyDescent="0.2">
      <c r="A301" s="141" t="s">
        <v>1695</v>
      </c>
      <c r="B301" s="137" t="s">
        <v>1259</v>
      </c>
      <c r="C301" s="139" t="s">
        <v>1696</v>
      </c>
      <c r="D301" s="133">
        <v>92</v>
      </c>
      <c r="E301" s="138"/>
      <c r="F301" s="138"/>
      <c r="G301" s="138">
        <v>97.3</v>
      </c>
      <c r="H301" s="138"/>
      <c r="I301" s="140"/>
      <c r="J301" s="140"/>
      <c r="K301" s="138"/>
      <c r="L301" s="138"/>
      <c r="M301" s="138"/>
      <c r="N301" s="138"/>
      <c r="O301" s="138"/>
      <c r="P301" s="138"/>
      <c r="Q301" s="134">
        <f t="shared" si="22"/>
        <v>97.3</v>
      </c>
      <c r="R301" s="135" t="str">
        <f t="shared" ref="R301:R341" si="23">IF(Q301&lt;5,"SI","NO")</f>
        <v>NO</v>
      </c>
      <c r="S301" s="136" t="str">
        <f t="shared" si="21"/>
        <v>Inviable Sanitariamente</v>
      </c>
      <c r="T301" s="45"/>
    </row>
    <row r="302" spans="1:20" s="48" customFormat="1" ht="32.1" customHeight="1" x14ac:dyDescent="0.2">
      <c r="A302" s="141" t="s">
        <v>1695</v>
      </c>
      <c r="B302" s="137" t="s">
        <v>700</v>
      </c>
      <c r="C302" s="139" t="s">
        <v>1697</v>
      </c>
      <c r="D302" s="133">
        <v>375</v>
      </c>
      <c r="E302" s="138">
        <v>96.6</v>
      </c>
      <c r="F302" s="138"/>
      <c r="G302" s="138"/>
      <c r="H302" s="138"/>
      <c r="I302" s="140"/>
      <c r="J302" s="140"/>
      <c r="K302" s="138"/>
      <c r="L302" s="138"/>
      <c r="M302" s="138"/>
      <c r="N302" s="138"/>
      <c r="O302" s="138"/>
      <c r="P302" s="138"/>
      <c r="Q302" s="134">
        <f t="shared" si="22"/>
        <v>96.6</v>
      </c>
      <c r="R302" s="135" t="str">
        <f t="shared" si="23"/>
        <v>NO</v>
      </c>
      <c r="S302" s="136" t="str">
        <f t="shared" si="21"/>
        <v>Inviable Sanitariamente</v>
      </c>
      <c r="T302" s="45"/>
    </row>
    <row r="303" spans="1:20" s="48" customFormat="1" ht="32.1" customHeight="1" x14ac:dyDescent="0.2">
      <c r="A303" s="141" t="s">
        <v>1695</v>
      </c>
      <c r="B303" s="137" t="s">
        <v>1698</v>
      </c>
      <c r="C303" s="139" t="s">
        <v>1699</v>
      </c>
      <c r="D303" s="133">
        <v>125</v>
      </c>
      <c r="E303" s="138"/>
      <c r="F303" s="138"/>
      <c r="G303" s="138">
        <v>97.3</v>
      </c>
      <c r="H303" s="138"/>
      <c r="I303" s="140"/>
      <c r="J303" s="140"/>
      <c r="K303" s="138"/>
      <c r="L303" s="138"/>
      <c r="M303" s="138"/>
      <c r="N303" s="138"/>
      <c r="O303" s="138"/>
      <c r="P303" s="138"/>
      <c r="Q303" s="134">
        <f t="shared" si="22"/>
        <v>97.3</v>
      </c>
      <c r="R303" s="135" t="str">
        <f t="shared" si="23"/>
        <v>NO</v>
      </c>
      <c r="S303" s="136" t="str">
        <f t="shared" si="21"/>
        <v>Inviable Sanitariamente</v>
      </c>
      <c r="T303" s="45"/>
    </row>
    <row r="304" spans="1:20" s="48" customFormat="1" ht="32.1" customHeight="1" x14ac:dyDescent="0.2">
      <c r="A304" s="141" t="s">
        <v>1695</v>
      </c>
      <c r="B304" s="137" t="s">
        <v>1700</v>
      </c>
      <c r="C304" s="139" t="s">
        <v>1701</v>
      </c>
      <c r="D304" s="133">
        <v>153</v>
      </c>
      <c r="E304" s="138"/>
      <c r="F304" s="138"/>
      <c r="G304" s="138"/>
      <c r="H304" s="138"/>
      <c r="I304" s="140"/>
      <c r="J304" s="140"/>
      <c r="K304" s="138"/>
      <c r="L304" s="138"/>
      <c r="M304" s="138"/>
      <c r="N304" s="138">
        <v>0</v>
      </c>
      <c r="O304" s="138"/>
      <c r="P304" s="138"/>
      <c r="Q304" s="134">
        <f t="shared" si="22"/>
        <v>0</v>
      </c>
      <c r="R304" s="135" t="str">
        <f t="shared" si="23"/>
        <v>SI</v>
      </c>
      <c r="S304" s="136" t="str">
        <f t="shared" si="21"/>
        <v>Sin Riesgo</v>
      </c>
      <c r="T304" s="45"/>
    </row>
    <row r="305" spans="1:20" s="48" customFormat="1" ht="32.1" customHeight="1" x14ac:dyDescent="0.2">
      <c r="A305" s="141" t="s">
        <v>1695</v>
      </c>
      <c r="B305" s="137" t="s">
        <v>1702</v>
      </c>
      <c r="C305" s="139" t="s">
        <v>1703</v>
      </c>
      <c r="D305" s="133">
        <v>80</v>
      </c>
      <c r="E305" s="138"/>
      <c r="F305" s="138"/>
      <c r="G305" s="138"/>
      <c r="H305" s="138">
        <v>97</v>
      </c>
      <c r="I305" s="140"/>
      <c r="J305" s="140"/>
      <c r="K305" s="138"/>
      <c r="L305" s="138"/>
      <c r="M305" s="138"/>
      <c r="N305" s="138"/>
      <c r="O305" s="138"/>
      <c r="P305" s="138"/>
      <c r="Q305" s="134">
        <f t="shared" si="22"/>
        <v>97</v>
      </c>
      <c r="R305" s="135" t="str">
        <f t="shared" si="23"/>
        <v>NO</v>
      </c>
      <c r="S305" s="136" t="str">
        <f t="shared" si="21"/>
        <v>Inviable Sanitariamente</v>
      </c>
      <c r="T305" s="45"/>
    </row>
    <row r="306" spans="1:20" s="48" customFormat="1" ht="32.1" customHeight="1" x14ac:dyDescent="0.2">
      <c r="A306" s="141" t="s">
        <v>1695</v>
      </c>
      <c r="B306" s="137" t="s">
        <v>1704</v>
      </c>
      <c r="C306" s="139" t="s">
        <v>1705</v>
      </c>
      <c r="D306" s="133">
        <v>287</v>
      </c>
      <c r="E306" s="138"/>
      <c r="F306" s="138"/>
      <c r="G306" s="138"/>
      <c r="H306" s="138"/>
      <c r="I306" s="140"/>
      <c r="J306" s="140"/>
      <c r="K306" s="138"/>
      <c r="L306" s="138"/>
      <c r="M306" s="138"/>
      <c r="N306" s="138"/>
      <c r="O306" s="138">
        <v>0</v>
      </c>
      <c r="P306" s="138"/>
      <c r="Q306" s="134">
        <f t="shared" si="22"/>
        <v>0</v>
      </c>
      <c r="R306" s="135" t="str">
        <f t="shared" si="23"/>
        <v>SI</v>
      </c>
      <c r="S306" s="136" t="str">
        <f t="shared" si="21"/>
        <v>Sin Riesgo</v>
      </c>
      <c r="T306" s="45"/>
    </row>
    <row r="307" spans="1:20" s="48" customFormat="1" ht="32.1" customHeight="1" x14ac:dyDescent="0.2">
      <c r="A307" s="141" t="s">
        <v>1695</v>
      </c>
      <c r="B307" s="137" t="s">
        <v>1706</v>
      </c>
      <c r="C307" s="139" t="s">
        <v>1707</v>
      </c>
      <c r="D307" s="133">
        <v>71</v>
      </c>
      <c r="E307" s="138"/>
      <c r="F307" s="138"/>
      <c r="G307" s="138"/>
      <c r="H307" s="138">
        <v>97</v>
      </c>
      <c r="I307" s="140"/>
      <c r="J307" s="140"/>
      <c r="K307" s="138"/>
      <c r="L307" s="138"/>
      <c r="M307" s="138"/>
      <c r="N307" s="138"/>
      <c r="O307" s="138"/>
      <c r="P307" s="138"/>
      <c r="Q307" s="134">
        <f t="shared" si="22"/>
        <v>97</v>
      </c>
      <c r="R307" s="135" t="str">
        <f t="shared" si="23"/>
        <v>NO</v>
      </c>
      <c r="S307" s="136" t="str">
        <f t="shared" si="21"/>
        <v>Inviable Sanitariamente</v>
      </c>
      <c r="T307" s="45"/>
    </row>
    <row r="308" spans="1:20" s="48" customFormat="1" ht="32.1" customHeight="1" x14ac:dyDescent="0.2">
      <c r="A308" s="141" t="s">
        <v>1695</v>
      </c>
      <c r="B308" s="137" t="s">
        <v>1708</v>
      </c>
      <c r="C308" s="139" t="s">
        <v>1709</v>
      </c>
      <c r="D308" s="295">
        <v>19</v>
      </c>
      <c r="E308" s="138"/>
      <c r="F308" s="138"/>
      <c r="G308" s="138">
        <v>97.3</v>
      </c>
      <c r="H308" s="138"/>
      <c r="I308" s="140"/>
      <c r="J308" s="140"/>
      <c r="K308" s="138"/>
      <c r="L308" s="138"/>
      <c r="M308" s="138"/>
      <c r="N308" s="138"/>
      <c r="O308" s="138"/>
      <c r="P308" s="138"/>
      <c r="Q308" s="134">
        <f t="shared" si="22"/>
        <v>97.3</v>
      </c>
      <c r="R308" s="135" t="str">
        <f t="shared" si="23"/>
        <v>NO</v>
      </c>
      <c r="S308" s="136" t="str">
        <f t="shared" si="21"/>
        <v>Inviable Sanitariamente</v>
      </c>
      <c r="T308" s="45"/>
    </row>
    <row r="309" spans="1:20" s="48" customFormat="1" ht="32.1" customHeight="1" x14ac:dyDescent="0.2">
      <c r="A309" s="141" t="s">
        <v>1710</v>
      </c>
      <c r="B309" s="137" t="s">
        <v>1711</v>
      </c>
      <c r="C309" s="139" t="s">
        <v>1712</v>
      </c>
      <c r="D309" s="295">
        <v>20</v>
      </c>
      <c r="E309" s="138"/>
      <c r="F309" s="138"/>
      <c r="G309" s="138"/>
      <c r="H309" s="138"/>
      <c r="I309" s="140"/>
      <c r="J309" s="140"/>
      <c r="K309" s="138"/>
      <c r="L309" s="138">
        <v>100</v>
      </c>
      <c r="M309" s="138"/>
      <c r="N309" s="138">
        <v>100</v>
      </c>
      <c r="O309" s="138"/>
      <c r="P309" s="138"/>
      <c r="Q309" s="134">
        <f t="shared" si="22"/>
        <v>100</v>
      </c>
      <c r="R309" s="135" t="str">
        <f t="shared" si="23"/>
        <v>NO</v>
      </c>
      <c r="S309" s="136" t="str">
        <f t="shared" si="21"/>
        <v>Inviable Sanitariamente</v>
      </c>
      <c r="T309" s="45"/>
    </row>
    <row r="310" spans="1:20" s="48" customFormat="1" ht="32.1" customHeight="1" x14ac:dyDescent="0.2">
      <c r="A310" s="297" t="s">
        <v>1710</v>
      </c>
      <c r="B310" s="139" t="s">
        <v>1713</v>
      </c>
      <c r="C310" s="139" t="s">
        <v>1714</v>
      </c>
      <c r="D310" s="295">
        <v>18</v>
      </c>
      <c r="E310" s="138"/>
      <c r="F310" s="138"/>
      <c r="G310" s="138"/>
      <c r="H310" s="138"/>
      <c r="I310" s="140"/>
      <c r="J310" s="140"/>
      <c r="K310" s="138"/>
      <c r="L310" s="138"/>
      <c r="M310" s="138">
        <v>97.3</v>
      </c>
      <c r="N310" s="138"/>
      <c r="O310" s="138"/>
      <c r="P310" s="138"/>
      <c r="Q310" s="134">
        <f t="shared" si="22"/>
        <v>97.3</v>
      </c>
      <c r="R310" s="135" t="str">
        <f t="shared" si="23"/>
        <v>NO</v>
      </c>
      <c r="S310" s="136" t="str">
        <f t="shared" si="21"/>
        <v>Inviable Sanitariamente</v>
      </c>
      <c r="T310" s="45"/>
    </row>
    <row r="311" spans="1:20" s="48" customFormat="1" ht="32.1" customHeight="1" x14ac:dyDescent="0.2">
      <c r="A311" s="297" t="s">
        <v>1710</v>
      </c>
      <c r="B311" s="139" t="s">
        <v>4354</v>
      </c>
      <c r="C311" s="139" t="s">
        <v>4355</v>
      </c>
      <c r="D311" s="295">
        <v>18</v>
      </c>
      <c r="E311" s="138"/>
      <c r="F311" s="138"/>
      <c r="G311" s="138"/>
      <c r="H311" s="138"/>
      <c r="I311" s="140"/>
      <c r="J311" s="140"/>
      <c r="K311" s="138">
        <v>96.6</v>
      </c>
      <c r="L311" s="138"/>
      <c r="M311" s="138"/>
      <c r="N311" s="138"/>
      <c r="O311" s="138"/>
      <c r="P311" s="138"/>
      <c r="Q311" s="134">
        <f t="shared" si="22"/>
        <v>96.6</v>
      </c>
      <c r="R311" s="135" t="str">
        <f t="shared" si="23"/>
        <v>NO</v>
      </c>
      <c r="S311" s="136" t="str">
        <f t="shared" si="21"/>
        <v>Inviable Sanitariamente</v>
      </c>
      <c r="T311" s="45"/>
    </row>
    <row r="312" spans="1:20" s="48" customFormat="1" ht="32.1" customHeight="1" x14ac:dyDescent="0.2">
      <c r="A312" s="297" t="s">
        <v>1710</v>
      </c>
      <c r="B312" s="139" t="s">
        <v>1715</v>
      </c>
      <c r="C312" s="139" t="s">
        <v>1716</v>
      </c>
      <c r="D312" s="295">
        <v>27</v>
      </c>
      <c r="E312" s="138"/>
      <c r="F312" s="138"/>
      <c r="G312" s="138"/>
      <c r="H312" s="138"/>
      <c r="I312" s="140"/>
      <c r="J312" s="140"/>
      <c r="K312" s="138"/>
      <c r="L312" s="138"/>
      <c r="M312" s="138"/>
      <c r="N312" s="138">
        <v>96.4</v>
      </c>
      <c r="O312" s="138"/>
      <c r="P312" s="138"/>
      <c r="Q312" s="134">
        <f t="shared" si="22"/>
        <v>96.4</v>
      </c>
      <c r="R312" s="135" t="str">
        <f t="shared" si="23"/>
        <v>NO</v>
      </c>
      <c r="S312" s="136" t="str">
        <f t="shared" si="21"/>
        <v>Inviable Sanitariamente</v>
      </c>
      <c r="T312" s="45"/>
    </row>
    <row r="313" spans="1:20" s="48" customFormat="1" ht="32.1" customHeight="1" x14ac:dyDescent="0.2">
      <c r="A313" s="297" t="s">
        <v>1710</v>
      </c>
      <c r="B313" s="139" t="s">
        <v>1717</v>
      </c>
      <c r="C313" s="139" t="s">
        <v>1718</v>
      </c>
      <c r="D313" s="295">
        <v>32</v>
      </c>
      <c r="E313" s="138"/>
      <c r="F313" s="138"/>
      <c r="G313" s="138"/>
      <c r="H313" s="138"/>
      <c r="I313" s="140"/>
      <c r="J313" s="140"/>
      <c r="K313" s="138">
        <v>96.6</v>
      </c>
      <c r="L313" s="138"/>
      <c r="M313" s="138"/>
      <c r="N313" s="138"/>
      <c r="O313" s="138"/>
      <c r="P313" s="138"/>
      <c r="Q313" s="134">
        <f t="shared" si="22"/>
        <v>96.6</v>
      </c>
      <c r="R313" s="135" t="str">
        <f t="shared" si="23"/>
        <v>NO</v>
      </c>
      <c r="S313" s="136" t="str">
        <f t="shared" si="21"/>
        <v>Inviable Sanitariamente</v>
      </c>
      <c r="T313" s="45"/>
    </row>
    <row r="314" spans="1:20" s="48" customFormat="1" ht="32.1" customHeight="1" x14ac:dyDescent="0.2">
      <c r="A314" s="141" t="s">
        <v>1710</v>
      </c>
      <c r="B314" s="137" t="s">
        <v>1719</v>
      </c>
      <c r="C314" s="139" t="s">
        <v>4353</v>
      </c>
      <c r="D314" s="295">
        <v>157</v>
      </c>
      <c r="E314" s="138"/>
      <c r="F314" s="138">
        <v>97.3</v>
      </c>
      <c r="G314" s="138"/>
      <c r="H314" s="138"/>
      <c r="I314" s="140"/>
      <c r="J314" s="140"/>
      <c r="K314" s="138"/>
      <c r="L314" s="138"/>
      <c r="M314" s="138"/>
      <c r="N314" s="138"/>
      <c r="O314" s="138"/>
      <c r="P314" s="138"/>
      <c r="Q314" s="134">
        <f t="shared" si="22"/>
        <v>97.3</v>
      </c>
      <c r="R314" s="135" t="str">
        <f t="shared" si="23"/>
        <v>NO</v>
      </c>
      <c r="S314" s="136" t="str">
        <f t="shared" si="21"/>
        <v>Inviable Sanitariamente</v>
      </c>
      <c r="T314" s="45"/>
    </row>
    <row r="315" spans="1:20" s="48" customFormat="1" ht="32.1" customHeight="1" x14ac:dyDescent="0.2">
      <c r="A315" s="297" t="s">
        <v>1710</v>
      </c>
      <c r="B315" s="139" t="s">
        <v>402</v>
      </c>
      <c r="C315" s="139" t="s">
        <v>1720</v>
      </c>
      <c r="D315" s="295">
        <v>19</v>
      </c>
      <c r="E315" s="138"/>
      <c r="F315" s="138"/>
      <c r="G315" s="138"/>
      <c r="H315" s="138"/>
      <c r="I315" s="140"/>
      <c r="J315" s="140"/>
      <c r="K315" s="138"/>
      <c r="L315" s="138">
        <v>97.3</v>
      </c>
      <c r="M315" s="138"/>
      <c r="N315" s="138"/>
      <c r="O315" s="138"/>
      <c r="P315" s="138"/>
      <c r="Q315" s="134">
        <f t="shared" si="22"/>
        <v>97.3</v>
      </c>
      <c r="R315" s="135" t="str">
        <f t="shared" si="23"/>
        <v>NO</v>
      </c>
      <c r="S315" s="136" t="str">
        <f t="shared" si="21"/>
        <v>Inviable Sanitariamente</v>
      </c>
      <c r="T315" s="45"/>
    </row>
    <row r="316" spans="1:20" s="48" customFormat="1" ht="32.1" customHeight="1" x14ac:dyDescent="0.2">
      <c r="A316" s="297" t="s">
        <v>1710</v>
      </c>
      <c r="B316" s="139" t="s">
        <v>1721</v>
      </c>
      <c r="C316" s="139" t="s">
        <v>1722</v>
      </c>
      <c r="D316" s="295">
        <v>28</v>
      </c>
      <c r="E316" s="138"/>
      <c r="F316" s="138"/>
      <c r="G316" s="138"/>
      <c r="H316" s="138"/>
      <c r="I316" s="140"/>
      <c r="J316" s="140"/>
      <c r="K316" s="138"/>
      <c r="L316" s="138">
        <v>100</v>
      </c>
      <c r="M316" s="138"/>
      <c r="N316" s="138"/>
      <c r="O316" s="138"/>
      <c r="P316" s="138"/>
      <c r="Q316" s="134">
        <f t="shared" si="22"/>
        <v>100</v>
      </c>
      <c r="R316" s="135" t="str">
        <f t="shared" si="23"/>
        <v>NO</v>
      </c>
      <c r="S316" s="136" t="str">
        <f t="shared" si="21"/>
        <v>Inviable Sanitariamente</v>
      </c>
      <c r="T316" s="45"/>
    </row>
    <row r="317" spans="1:20" s="48" customFormat="1" ht="32.1" customHeight="1" x14ac:dyDescent="0.2">
      <c r="A317" s="141" t="s">
        <v>1710</v>
      </c>
      <c r="B317" s="137" t="s">
        <v>1723</v>
      </c>
      <c r="C317" s="139" t="s">
        <v>1724</v>
      </c>
      <c r="D317" s="295">
        <v>29</v>
      </c>
      <c r="E317" s="138"/>
      <c r="F317" s="138"/>
      <c r="G317" s="138"/>
      <c r="H317" s="138"/>
      <c r="I317" s="140"/>
      <c r="J317" s="140"/>
      <c r="K317" s="138">
        <v>96.4</v>
      </c>
      <c r="L317" s="138"/>
      <c r="M317" s="138"/>
      <c r="N317" s="138"/>
      <c r="O317" s="138"/>
      <c r="P317" s="138"/>
      <c r="Q317" s="134">
        <f t="shared" si="22"/>
        <v>96.4</v>
      </c>
      <c r="R317" s="135" t="str">
        <f t="shared" si="23"/>
        <v>NO</v>
      </c>
      <c r="S317" s="136" t="str">
        <f t="shared" si="21"/>
        <v>Inviable Sanitariamente</v>
      </c>
      <c r="T317" s="45"/>
    </row>
    <row r="318" spans="1:20" s="48" customFormat="1" ht="32.1" customHeight="1" x14ac:dyDescent="0.2">
      <c r="A318" s="141" t="s">
        <v>1710</v>
      </c>
      <c r="B318" s="137" t="s">
        <v>1725</v>
      </c>
      <c r="C318" s="139" t="s">
        <v>1726</v>
      </c>
      <c r="D318" s="295">
        <v>20</v>
      </c>
      <c r="E318" s="138">
        <v>100</v>
      </c>
      <c r="F318" s="138"/>
      <c r="G318" s="138"/>
      <c r="H318" s="138"/>
      <c r="I318" s="140"/>
      <c r="J318" s="140"/>
      <c r="K318" s="138"/>
      <c r="L318" s="138"/>
      <c r="M318" s="138"/>
      <c r="N318" s="138"/>
      <c r="O318" s="138"/>
      <c r="P318" s="138"/>
      <c r="Q318" s="134">
        <f t="shared" si="22"/>
        <v>100</v>
      </c>
      <c r="R318" s="135" t="str">
        <f t="shared" si="23"/>
        <v>NO</v>
      </c>
      <c r="S318" s="136" t="str">
        <f t="shared" si="21"/>
        <v>Inviable Sanitariamente</v>
      </c>
      <c r="T318" s="45"/>
    </row>
    <row r="319" spans="1:20" s="48" customFormat="1" ht="32.1" customHeight="1" x14ac:dyDescent="0.2">
      <c r="A319" s="297" t="s">
        <v>1710</v>
      </c>
      <c r="B319" s="139" t="s">
        <v>1727</v>
      </c>
      <c r="C319" s="139" t="s">
        <v>1728</v>
      </c>
      <c r="D319" s="295">
        <v>17</v>
      </c>
      <c r="E319" s="138"/>
      <c r="F319" s="138"/>
      <c r="G319" s="138">
        <v>97.3</v>
      </c>
      <c r="H319" s="138"/>
      <c r="I319" s="140"/>
      <c r="J319" s="140"/>
      <c r="K319" s="138"/>
      <c r="L319" s="138"/>
      <c r="M319" s="138"/>
      <c r="N319" s="138"/>
      <c r="O319" s="138"/>
      <c r="P319" s="138"/>
      <c r="Q319" s="134">
        <f t="shared" si="22"/>
        <v>97.3</v>
      </c>
      <c r="R319" s="135" t="str">
        <f t="shared" si="23"/>
        <v>NO</v>
      </c>
      <c r="S319" s="136" t="str">
        <f t="shared" si="21"/>
        <v>Inviable Sanitariamente</v>
      </c>
      <c r="T319" s="45"/>
    </row>
    <row r="320" spans="1:20" s="48" customFormat="1" ht="32.1" customHeight="1" x14ac:dyDescent="0.2">
      <c r="A320" s="141" t="s">
        <v>1710</v>
      </c>
      <c r="B320" s="137" t="s">
        <v>1729</v>
      </c>
      <c r="C320" s="139" t="s">
        <v>1730</v>
      </c>
      <c r="D320" s="295">
        <v>25</v>
      </c>
      <c r="E320" s="138">
        <v>97.3</v>
      </c>
      <c r="F320" s="138"/>
      <c r="G320" s="138"/>
      <c r="H320" s="138"/>
      <c r="I320" s="140"/>
      <c r="J320" s="140"/>
      <c r="K320" s="138"/>
      <c r="L320" s="138"/>
      <c r="M320" s="138"/>
      <c r="N320" s="138"/>
      <c r="O320" s="138"/>
      <c r="P320" s="138"/>
      <c r="Q320" s="134">
        <f t="shared" si="22"/>
        <v>97.3</v>
      </c>
      <c r="R320" s="135" t="str">
        <f t="shared" si="23"/>
        <v>NO</v>
      </c>
      <c r="S320" s="136" t="str">
        <f t="shared" si="21"/>
        <v>Inviable Sanitariamente</v>
      </c>
      <c r="T320" s="45"/>
    </row>
    <row r="321" spans="1:20" s="48" customFormat="1" ht="32.1" customHeight="1" x14ac:dyDescent="0.2">
      <c r="A321" s="141" t="s">
        <v>1710</v>
      </c>
      <c r="B321" s="137" t="s">
        <v>1731</v>
      </c>
      <c r="C321" s="139" t="s">
        <v>1732</v>
      </c>
      <c r="D321" s="295">
        <v>38</v>
      </c>
      <c r="E321" s="138"/>
      <c r="F321" s="138"/>
      <c r="G321" s="138"/>
      <c r="H321" s="138"/>
      <c r="I321" s="140"/>
      <c r="J321" s="140"/>
      <c r="K321" s="138"/>
      <c r="L321" s="138">
        <v>96.4</v>
      </c>
      <c r="M321" s="138"/>
      <c r="N321" s="138"/>
      <c r="O321" s="138"/>
      <c r="P321" s="138"/>
      <c r="Q321" s="134">
        <f t="shared" si="22"/>
        <v>96.4</v>
      </c>
      <c r="R321" s="135" t="str">
        <f t="shared" si="23"/>
        <v>NO</v>
      </c>
      <c r="S321" s="136" t="str">
        <f t="shared" si="21"/>
        <v>Inviable Sanitariamente</v>
      </c>
      <c r="T321" s="45"/>
    </row>
    <row r="322" spans="1:20" s="48" customFormat="1" ht="32.1" customHeight="1" x14ac:dyDescent="0.2">
      <c r="A322" s="141" t="s">
        <v>1710</v>
      </c>
      <c r="B322" s="137" t="s">
        <v>1733</v>
      </c>
      <c r="C322" s="139" t="s">
        <v>1734</v>
      </c>
      <c r="D322" s="295">
        <v>23</v>
      </c>
      <c r="E322" s="138"/>
      <c r="F322" s="138"/>
      <c r="G322" s="138"/>
      <c r="H322" s="138">
        <v>97.3</v>
      </c>
      <c r="I322" s="140"/>
      <c r="J322" s="140"/>
      <c r="K322" s="138"/>
      <c r="L322" s="138"/>
      <c r="M322" s="138"/>
      <c r="N322" s="138"/>
      <c r="O322" s="138"/>
      <c r="P322" s="138"/>
      <c r="Q322" s="134">
        <f t="shared" si="22"/>
        <v>97.3</v>
      </c>
      <c r="R322" s="135" t="str">
        <f t="shared" si="23"/>
        <v>NO</v>
      </c>
      <c r="S322" s="136" t="str">
        <f t="shared" si="21"/>
        <v>Inviable Sanitariamente</v>
      </c>
      <c r="T322" s="45"/>
    </row>
    <row r="323" spans="1:20" s="48" customFormat="1" ht="32.1" customHeight="1" x14ac:dyDescent="0.2">
      <c r="A323" s="141" t="s">
        <v>1710</v>
      </c>
      <c r="B323" s="137" t="s">
        <v>1735</v>
      </c>
      <c r="C323" s="139" t="s">
        <v>1736</v>
      </c>
      <c r="D323" s="295">
        <v>28</v>
      </c>
      <c r="E323" s="138"/>
      <c r="F323" s="138">
        <v>100</v>
      </c>
      <c r="G323" s="138"/>
      <c r="H323" s="138">
        <v>96.4</v>
      </c>
      <c r="I323" s="140"/>
      <c r="J323" s="140"/>
      <c r="K323" s="138"/>
      <c r="L323" s="138"/>
      <c r="M323" s="138"/>
      <c r="N323" s="138"/>
      <c r="O323" s="138"/>
      <c r="P323" s="138"/>
      <c r="Q323" s="134">
        <f t="shared" si="22"/>
        <v>98.2</v>
      </c>
      <c r="R323" s="135" t="str">
        <f t="shared" si="23"/>
        <v>NO</v>
      </c>
      <c r="S323" s="136" t="str">
        <f t="shared" si="21"/>
        <v>Inviable Sanitariamente</v>
      </c>
      <c r="T323" s="45"/>
    </row>
    <row r="324" spans="1:20" s="48" customFormat="1" ht="32.1" customHeight="1" x14ac:dyDescent="0.2">
      <c r="A324" s="141" t="s">
        <v>1710</v>
      </c>
      <c r="B324" s="137" t="s">
        <v>1737</v>
      </c>
      <c r="C324" s="139" t="s">
        <v>1738</v>
      </c>
      <c r="D324" s="295">
        <v>50</v>
      </c>
      <c r="E324" s="138"/>
      <c r="F324" s="138">
        <v>97.3</v>
      </c>
      <c r="G324" s="138"/>
      <c r="H324" s="138"/>
      <c r="I324" s="140"/>
      <c r="J324" s="140"/>
      <c r="K324" s="138"/>
      <c r="L324" s="138"/>
      <c r="M324" s="138"/>
      <c r="N324" s="138"/>
      <c r="O324" s="138"/>
      <c r="P324" s="138"/>
      <c r="Q324" s="134">
        <f t="shared" si="22"/>
        <v>97.3</v>
      </c>
      <c r="R324" s="135" t="str">
        <f t="shared" si="23"/>
        <v>NO</v>
      </c>
      <c r="S324" s="136" t="str">
        <f t="shared" si="21"/>
        <v>Inviable Sanitariamente</v>
      </c>
      <c r="T324" s="45"/>
    </row>
    <row r="325" spans="1:20" s="48" customFormat="1" ht="32.1" customHeight="1" x14ac:dyDescent="0.2">
      <c r="A325" s="141" t="s">
        <v>1710</v>
      </c>
      <c r="B325" s="137" t="s">
        <v>1739</v>
      </c>
      <c r="C325" s="139" t="s">
        <v>1740</v>
      </c>
      <c r="D325" s="295">
        <v>60</v>
      </c>
      <c r="E325" s="138"/>
      <c r="F325" s="138"/>
      <c r="G325" s="138"/>
      <c r="H325" s="138"/>
      <c r="I325" s="140"/>
      <c r="J325" s="140"/>
      <c r="K325" s="138">
        <v>96.4</v>
      </c>
      <c r="L325" s="138"/>
      <c r="M325" s="138"/>
      <c r="N325" s="138"/>
      <c r="O325" s="138"/>
      <c r="P325" s="138"/>
      <c r="Q325" s="134">
        <f t="shared" si="22"/>
        <v>96.4</v>
      </c>
      <c r="R325" s="135" t="str">
        <f t="shared" si="23"/>
        <v>NO</v>
      </c>
      <c r="S325" s="136" t="str">
        <f t="shared" si="21"/>
        <v>Inviable Sanitariamente</v>
      </c>
      <c r="T325" s="45"/>
    </row>
    <row r="326" spans="1:20" s="48" customFormat="1" ht="32.1" customHeight="1" x14ac:dyDescent="0.2">
      <c r="A326" s="297" t="s">
        <v>1710</v>
      </c>
      <c r="B326" s="139" t="s">
        <v>1566</v>
      </c>
      <c r="C326" s="139" t="s">
        <v>1741</v>
      </c>
      <c r="D326" s="295">
        <v>17</v>
      </c>
      <c r="E326" s="138"/>
      <c r="F326" s="138"/>
      <c r="G326" s="138"/>
      <c r="H326" s="138"/>
      <c r="I326" s="140"/>
      <c r="J326" s="140">
        <v>97.3</v>
      </c>
      <c r="K326" s="138"/>
      <c r="L326" s="138"/>
      <c r="M326" s="138"/>
      <c r="N326" s="138"/>
      <c r="O326" s="138"/>
      <c r="P326" s="138"/>
      <c r="Q326" s="134">
        <f t="shared" si="22"/>
        <v>97.3</v>
      </c>
      <c r="R326" s="135" t="str">
        <f t="shared" si="23"/>
        <v>NO</v>
      </c>
      <c r="S326" s="136" t="str">
        <f t="shared" si="21"/>
        <v>Inviable Sanitariamente</v>
      </c>
      <c r="T326" s="45"/>
    </row>
    <row r="327" spans="1:20" s="48" customFormat="1" ht="32.1" customHeight="1" x14ac:dyDescent="0.2">
      <c r="A327" s="297" t="s">
        <v>1710</v>
      </c>
      <c r="B327" s="139" t="s">
        <v>1742</v>
      </c>
      <c r="C327" s="139" t="s">
        <v>1743</v>
      </c>
      <c r="D327" s="295">
        <v>22</v>
      </c>
      <c r="E327" s="138"/>
      <c r="F327" s="138"/>
      <c r="G327" s="138"/>
      <c r="H327" s="138"/>
      <c r="I327" s="140"/>
      <c r="J327" s="140">
        <v>97.3</v>
      </c>
      <c r="K327" s="138"/>
      <c r="L327" s="138"/>
      <c r="M327" s="138"/>
      <c r="N327" s="138"/>
      <c r="O327" s="138"/>
      <c r="P327" s="138"/>
      <c r="Q327" s="134">
        <f t="shared" si="22"/>
        <v>97.3</v>
      </c>
      <c r="R327" s="135" t="str">
        <f t="shared" si="23"/>
        <v>NO</v>
      </c>
      <c r="S327" s="136" t="str">
        <f t="shared" si="21"/>
        <v>Inviable Sanitariamente</v>
      </c>
      <c r="T327" s="45"/>
    </row>
    <row r="328" spans="1:20" s="48" customFormat="1" ht="32.1" customHeight="1" x14ac:dyDescent="0.2">
      <c r="A328" s="141" t="s">
        <v>1710</v>
      </c>
      <c r="B328" s="137" t="s">
        <v>1744</v>
      </c>
      <c r="C328" s="139" t="s">
        <v>1745</v>
      </c>
      <c r="D328" s="295">
        <v>32</v>
      </c>
      <c r="E328" s="138"/>
      <c r="F328" s="138"/>
      <c r="G328" s="138"/>
      <c r="H328" s="138"/>
      <c r="I328" s="140"/>
      <c r="J328" s="140"/>
      <c r="K328" s="138"/>
      <c r="L328" s="138"/>
      <c r="M328" s="138"/>
      <c r="N328" s="138">
        <v>97.3</v>
      </c>
      <c r="O328" s="138"/>
      <c r="P328" s="138"/>
      <c r="Q328" s="134">
        <f t="shared" si="22"/>
        <v>97.3</v>
      </c>
      <c r="R328" s="135" t="str">
        <f t="shared" si="23"/>
        <v>NO</v>
      </c>
      <c r="S328" s="136" t="str">
        <f t="shared" si="21"/>
        <v>Inviable Sanitariamente</v>
      </c>
      <c r="T328" s="45"/>
    </row>
    <row r="329" spans="1:20" s="48" customFormat="1" ht="32.1" customHeight="1" x14ac:dyDescent="0.2">
      <c r="A329" s="141" t="s">
        <v>1710</v>
      </c>
      <c r="B329" s="137" t="s">
        <v>1746</v>
      </c>
      <c r="C329" s="139" t="s">
        <v>1747</v>
      </c>
      <c r="D329" s="295">
        <v>60</v>
      </c>
      <c r="E329" s="138"/>
      <c r="F329" s="138"/>
      <c r="G329" s="138">
        <v>96.4</v>
      </c>
      <c r="H329" s="138"/>
      <c r="I329" s="140"/>
      <c r="J329" s="140"/>
      <c r="K329" s="138"/>
      <c r="L329" s="138"/>
      <c r="M329" s="138"/>
      <c r="N329" s="138"/>
      <c r="O329" s="138"/>
      <c r="P329" s="138"/>
      <c r="Q329" s="134">
        <f t="shared" si="22"/>
        <v>96.4</v>
      </c>
      <c r="R329" s="135" t="str">
        <f t="shared" si="23"/>
        <v>NO</v>
      </c>
      <c r="S329" s="136" t="str">
        <f t="shared" si="21"/>
        <v>Inviable Sanitariamente</v>
      </c>
      <c r="T329" s="45"/>
    </row>
    <row r="330" spans="1:20" s="48" customFormat="1" ht="32.1" customHeight="1" x14ac:dyDescent="0.2">
      <c r="A330" s="141" t="s">
        <v>1710</v>
      </c>
      <c r="B330" s="137" t="s">
        <v>1748</v>
      </c>
      <c r="C330" s="139" t="s">
        <v>1749</v>
      </c>
      <c r="D330" s="295">
        <v>20</v>
      </c>
      <c r="E330" s="138"/>
      <c r="F330" s="138"/>
      <c r="G330" s="138"/>
      <c r="H330" s="138"/>
      <c r="I330" s="140"/>
      <c r="J330" s="140"/>
      <c r="K330" s="138"/>
      <c r="L330" s="138"/>
      <c r="M330" s="138">
        <v>100</v>
      </c>
      <c r="N330" s="138"/>
      <c r="O330" s="138"/>
      <c r="P330" s="138"/>
      <c r="Q330" s="134">
        <f t="shared" si="22"/>
        <v>100</v>
      </c>
      <c r="R330" s="135" t="str">
        <f t="shared" si="23"/>
        <v>NO</v>
      </c>
      <c r="S330" s="136" t="str">
        <f t="shared" ref="S330:S341" si="24">IF(Q330&lt;=5,"Sin Riesgo",IF(Q330 &lt;=14,"Bajo",IF(Q330&lt;=35,"Medio",IF(Q330&lt;=80,"Alto","Inviable Sanitariamente"))))</f>
        <v>Inviable Sanitariamente</v>
      </c>
      <c r="T330" s="45"/>
    </row>
    <row r="331" spans="1:20" s="48" customFormat="1" ht="32.1" customHeight="1" x14ac:dyDescent="0.2">
      <c r="A331" s="141" t="s">
        <v>1710</v>
      </c>
      <c r="B331" s="137" t="s">
        <v>1750</v>
      </c>
      <c r="C331" s="139" t="s">
        <v>1751</v>
      </c>
      <c r="D331" s="133">
        <v>45</v>
      </c>
      <c r="E331" s="138"/>
      <c r="F331" s="138"/>
      <c r="G331" s="138"/>
      <c r="H331" s="138"/>
      <c r="I331" s="140"/>
      <c r="J331" s="140"/>
      <c r="K331" s="138"/>
      <c r="L331" s="138">
        <v>100</v>
      </c>
      <c r="M331" s="138"/>
      <c r="N331" s="138"/>
      <c r="O331" s="138"/>
      <c r="P331" s="138"/>
      <c r="Q331" s="134">
        <f t="shared" si="22"/>
        <v>100</v>
      </c>
      <c r="R331" s="135" t="str">
        <f t="shared" si="23"/>
        <v>NO</v>
      </c>
      <c r="S331" s="136" t="str">
        <f t="shared" si="24"/>
        <v>Inviable Sanitariamente</v>
      </c>
      <c r="T331" s="45"/>
    </row>
    <row r="332" spans="1:20" s="48" customFormat="1" ht="32.1" customHeight="1" x14ac:dyDescent="0.2">
      <c r="A332" s="141" t="s">
        <v>1710</v>
      </c>
      <c r="B332" s="137" t="s">
        <v>1388</v>
      </c>
      <c r="C332" s="139" t="s">
        <v>1752</v>
      </c>
      <c r="D332" s="133">
        <v>40</v>
      </c>
      <c r="E332" s="138"/>
      <c r="F332" s="138"/>
      <c r="G332" s="138"/>
      <c r="H332" s="138"/>
      <c r="I332" s="140">
        <v>97.3</v>
      </c>
      <c r="J332" s="140"/>
      <c r="K332" s="138"/>
      <c r="L332" s="138"/>
      <c r="M332" s="138"/>
      <c r="N332" s="138"/>
      <c r="O332" s="138"/>
      <c r="P332" s="138"/>
      <c r="Q332" s="134">
        <f t="shared" si="22"/>
        <v>97.3</v>
      </c>
      <c r="R332" s="135" t="str">
        <f t="shared" si="23"/>
        <v>NO</v>
      </c>
      <c r="S332" s="136" t="str">
        <f t="shared" si="24"/>
        <v>Inviable Sanitariamente</v>
      </c>
      <c r="T332" s="45"/>
    </row>
    <row r="333" spans="1:20" s="48" customFormat="1" ht="32.1" customHeight="1" x14ac:dyDescent="0.2">
      <c r="A333" s="141" t="s">
        <v>1710</v>
      </c>
      <c r="B333" s="137" t="s">
        <v>1753</v>
      </c>
      <c r="C333" s="139" t="s">
        <v>1754</v>
      </c>
      <c r="D333" s="133">
        <v>45</v>
      </c>
      <c r="E333" s="138"/>
      <c r="F333" s="138"/>
      <c r="G333" s="138"/>
      <c r="H333" s="138"/>
      <c r="I333" s="140">
        <v>97.3</v>
      </c>
      <c r="J333" s="140"/>
      <c r="K333" s="138"/>
      <c r="L333" s="138"/>
      <c r="M333" s="138"/>
      <c r="N333" s="138"/>
      <c r="O333" s="138"/>
      <c r="P333" s="138"/>
      <c r="Q333" s="134">
        <f t="shared" si="22"/>
        <v>97.3</v>
      </c>
      <c r="R333" s="135" t="str">
        <f t="shared" si="23"/>
        <v>NO</v>
      </c>
      <c r="S333" s="136" t="str">
        <f t="shared" si="24"/>
        <v>Inviable Sanitariamente</v>
      </c>
      <c r="T333" s="45"/>
    </row>
    <row r="334" spans="1:20" s="48" customFormat="1" ht="32.1" customHeight="1" x14ac:dyDescent="0.2">
      <c r="A334" s="141" t="s">
        <v>1710</v>
      </c>
      <c r="B334" s="137" t="s">
        <v>1755</v>
      </c>
      <c r="C334" s="139" t="s">
        <v>1756</v>
      </c>
      <c r="D334" s="295">
        <v>25</v>
      </c>
      <c r="E334" s="138"/>
      <c r="F334" s="138"/>
      <c r="G334" s="138"/>
      <c r="H334" s="138"/>
      <c r="I334" s="140"/>
      <c r="J334" s="140"/>
      <c r="K334" s="138"/>
      <c r="L334" s="138"/>
      <c r="M334" s="138"/>
      <c r="N334" s="138">
        <v>100</v>
      </c>
      <c r="O334" s="138"/>
      <c r="P334" s="138"/>
      <c r="Q334" s="134">
        <f t="shared" si="22"/>
        <v>100</v>
      </c>
      <c r="R334" s="135" t="str">
        <f t="shared" si="23"/>
        <v>NO</v>
      </c>
      <c r="S334" s="136" t="str">
        <f t="shared" si="24"/>
        <v>Inviable Sanitariamente</v>
      </c>
      <c r="T334" s="45"/>
    </row>
    <row r="335" spans="1:20" s="48" customFormat="1" ht="32.1" customHeight="1" x14ac:dyDescent="0.2">
      <c r="A335" s="297" t="s">
        <v>1710</v>
      </c>
      <c r="B335" s="139" t="s">
        <v>1757</v>
      </c>
      <c r="C335" s="139" t="s">
        <v>4356</v>
      </c>
      <c r="D335" s="295">
        <v>26</v>
      </c>
      <c r="E335" s="138"/>
      <c r="F335" s="138"/>
      <c r="G335" s="138"/>
      <c r="H335" s="138"/>
      <c r="I335" s="140"/>
      <c r="J335" s="140"/>
      <c r="K335" s="138"/>
      <c r="L335" s="138"/>
      <c r="M335" s="138"/>
      <c r="N335" s="138"/>
      <c r="O335" s="138">
        <v>97.3</v>
      </c>
      <c r="P335" s="138"/>
      <c r="Q335" s="134">
        <f t="shared" si="22"/>
        <v>97.3</v>
      </c>
      <c r="R335" s="135" t="str">
        <f t="shared" si="23"/>
        <v>NO</v>
      </c>
      <c r="S335" s="136" t="str">
        <f t="shared" si="24"/>
        <v>Inviable Sanitariamente</v>
      </c>
      <c r="T335" s="45"/>
    </row>
    <row r="336" spans="1:20" s="48" customFormat="1" ht="32.1" customHeight="1" x14ac:dyDescent="0.2">
      <c r="A336" s="141" t="s">
        <v>1710</v>
      </c>
      <c r="B336" s="137" t="s">
        <v>1758</v>
      </c>
      <c r="C336" s="139" t="s">
        <v>1759</v>
      </c>
      <c r="D336" s="295">
        <v>45</v>
      </c>
      <c r="E336" s="138"/>
      <c r="F336" s="138"/>
      <c r="G336" s="138"/>
      <c r="H336" s="138">
        <v>96.4</v>
      </c>
      <c r="I336" s="140"/>
      <c r="J336" s="140"/>
      <c r="K336" s="138"/>
      <c r="L336" s="138"/>
      <c r="M336" s="138"/>
      <c r="N336" s="138"/>
      <c r="O336" s="138"/>
      <c r="P336" s="138"/>
      <c r="Q336" s="134">
        <f t="shared" si="22"/>
        <v>96.4</v>
      </c>
      <c r="R336" s="135" t="str">
        <f t="shared" si="23"/>
        <v>NO</v>
      </c>
      <c r="S336" s="136" t="str">
        <f t="shared" si="24"/>
        <v>Inviable Sanitariamente</v>
      </c>
      <c r="T336" s="45"/>
    </row>
    <row r="337" spans="1:20" s="48" customFormat="1" ht="32.1" customHeight="1" x14ac:dyDescent="0.2">
      <c r="A337" s="141" t="s">
        <v>1710</v>
      </c>
      <c r="B337" s="137" t="s">
        <v>1760</v>
      </c>
      <c r="C337" s="139" t="s">
        <v>1761</v>
      </c>
      <c r="D337" s="295">
        <v>24</v>
      </c>
      <c r="E337" s="138">
        <v>97.3</v>
      </c>
      <c r="F337" s="138"/>
      <c r="G337" s="138"/>
      <c r="H337" s="138"/>
      <c r="I337" s="140"/>
      <c r="J337" s="140"/>
      <c r="K337" s="138"/>
      <c r="L337" s="138"/>
      <c r="M337" s="138"/>
      <c r="N337" s="138"/>
      <c r="O337" s="138"/>
      <c r="P337" s="138"/>
      <c r="Q337" s="134">
        <f t="shared" si="22"/>
        <v>97.3</v>
      </c>
      <c r="R337" s="135" t="str">
        <f t="shared" si="23"/>
        <v>NO</v>
      </c>
      <c r="S337" s="136" t="str">
        <f t="shared" si="24"/>
        <v>Inviable Sanitariamente</v>
      </c>
      <c r="T337" s="45"/>
    </row>
    <row r="338" spans="1:20" s="48" customFormat="1" ht="32.1" customHeight="1" x14ac:dyDescent="0.2">
      <c r="A338" s="297" t="s">
        <v>1710</v>
      </c>
      <c r="B338" s="139" t="s">
        <v>1762</v>
      </c>
      <c r="C338" s="139" t="s">
        <v>1763</v>
      </c>
      <c r="D338" s="295">
        <v>35</v>
      </c>
      <c r="E338" s="138"/>
      <c r="F338" s="138"/>
      <c r="G338" s="138"/>
      <c r="H338" s="138"/>
      <c r="I338" s="140"/>
      <c r="J338" s="140"/>
      <c r="K338" s="138"/>
      <c r="L338" s="138"/>
      <c r="M338" s="138">
        <v>97.3</v>
      </c>
      <c r="N338" s="138"/>
      <c r="O338" s="138"/>
      <c r="P338" s="138"/>
      <c r="Q338" s="134">
        <f t="shared" si="22"/>
        <v>97.3</v>
      </c>
      <c r="R338" s="135" t="str">
        <f t="shared" si="23"/>
        <v>NO</v>
      </c>
      <c r="S338" s="136" t="str">
        <f t="shared" si="24"/>
        <v>Inviable Sanitariamente</v>
      </c>
      <c r="T338" s="45"/>
    </row>
    <row r="339" spans="1:20" s="48" customFormat="1" ht="32.1" customHeight="1" x14ac:dyDescent="0.2">
      <c r="A339" s="141" t="s">
        <v>1710</v>
      </c>
      <c r="B339" s="137" t="s">
        <v>1764</v>
      </c>
      <c r="C339" s="139" t="s">
        <v>1765</v>
      </c>
      <c r="D339" s="295">
        <v>32</v>
      </c>
      <c r="E339" s="138"/>
      <c r="F339" s="138"/>
      <c r="G339" s="138"/>
      <c r="H339" s="138"/>
      <c r="I339" s="140">
        <v>97.3</v>
      </c>
      <c r="J339" s="140"/>
      <c r="K339" s="138"/>
      <c r="L339" s="138"/>
      <c r="M339" s="138"/>
      <c r="N339" s="138"/>
      <c r="O339" s="138"/>
      <c r="P339" s="138"/>
      <c r="Q339" s="134">
        <f t="shared" si="22"/>
        <v>97.3</v>
      </c>
      <c r="R339" s="135" t="str">
        <f t="shared" si="23"/>
        <v>NO</v>
      </c>
      <c r="S339" s="136" t="str">
        <f t="shared" si="24"/>
        <v>Inviable Sanitariamente</v>
      </c>
      <c r="T339" s="45"/>
    </row>
    <row r="340" spans="1:20" s="48" customFormat="1" ht="32.1" customHeight="1" x14ac:dyDescent="0.2">
      <c r="A340" s="141" t="s">
        <v>1710</v>
      </c>
      <c r="B340" s="137" t="s">
        <v>1766</v>
      </c>
      <c r="C340" s="139" t="s">
        <v>4289</v>
      </c>
      <c r="D340" s="295">
        <v>52</v>
      </c>
      <c r="E340" s="138"/>
      <c r="F340" s="138"/>
      <c r="G340" s="138"/>
      <c r="H340" s="138"/>
      <c r="I340" s="140"/>
      <c r="J340" s="140"/>
      <c r="K340" s="138">
        <v>97.3</v>
      </c>
      <c r="L340" s="138"/>
      <c r="M340" s="138"/>
      <c r="N340" s="138"/>
      <c r="O340" s="138"/>
      <c r="P340" s="138"/>
      <c r="Q340" s="134">
        <f t="shared" si="22"/>
        <v>97.3</v>
      </c>
      <c r="R340" s="135" t="str">
        <f t="shared" si="23"/>
        <v>NO</v>
      </c>
      <c r="S340" s="136" t="str">
        <f t="shared" si="24"/>
        <v>Inviable Sanitariamente</v>
      </c>
      <c r="T340" s="45"/>
    </row>
    <row r="341" spans="1:20" s="48" customFormat="1" ht="32.1" customHeight="1" x14ac:dyDescent="0.2">
      <c r="A341" s="141" t="s">
        <v>1710</v>
      </c>
      <c r="B341" s="137" t="s">
        <v>1767</v>
      </c>
      <c r="C341" s="139" t="s">
        <v>1768</v>
      </c>
      <c r="D341" s="133">
        <v>45</v>
      </c>
      <c r="E341" s="138"/>
      <c r="F341" s="138"/>
      <c r="G341" s="138"/>
      <c r="H341" s="138"/>
      <c r="I341" s="140"/>
      <c r="J341" s="140"/>
      <c r="K341" s="138">
        <v>96.4</v>
      </c>
      <c r="L341" s="138"/>
      <c r="M341" s="138"/>
      <c r="N341" s="138"/>
      <c r="O341" s="138"/>
      <c r="P341" s="138"/>
      <c r="Q341" s="134">
        <f t="shared" si="22"/>
        <v>96.4</v>
      </c>
      <c r="R341" s="135" t="str">
        <f t="shared" si="23"/>
        <v>NO</v>
      </c>
      <c r="S341" s="136" t="str">
        <f t="shared" si="24"/>
        <v>Inviable Sanitariamente</v>
      </c>
      <c r="T341" s="45"/>
    </row>
    <row r="342" spans="1:20" s="48" customFormat="1" ht="32.1" customHeight="1" x14ac:dyDescent="0.2">
      <c r="A342" s="141" t="s">
        <v>1769</v>
      </c>
      <c r="B342" s="137" t="s">
        <v>1770</v>
      </c>
      <c r="C342" s="139" t="s">
        <v>1771</v>
      </c>
      <c r="D342" s="133">
        <v>300</v>
      </c>
      <c r="E342" s="138"/>
      <c r="F342" s="138"/>
      <c r="G342" s="138"/>
      <c r="H342" s="138"/>
      <c r="I342" s="140"/>
      <c r="J342" s="140"/>
      <c r="K342" s="138"/>
      <c r="L342" s="138"/>
      <c r="M342" s="138">
        <v>96</v>
      </c>
      <c r="N342" s="138"/>
      <c r="O342" s="138"/>
      <c r="P342" s="138"/>
      <c r="Q342" s="134">
        <f t="shared" ref="Q342:Q404" si="25">AVERAGE(E342:P342)</f>
        <v>96</v>
      </c>
      <c r="R342" s="135" t="str">
        <f t="shared" ref="R342:R357" si="26">IF(Q342&lt;5,"SI","NO")</f>
        <v>NO</v>
      </c>
      <c r="S342" s="136" t="str">
        <f t="shared" ref="S342:S358" si="27">IF(Q342&lt;=5,"Sin Riesgo",IF(Q342 &lt;=14,"Bajo",IF(Q342&lt;=35,"Medio",IF(Q342&lt;=80,"Alto","Inviable Sanitariamente"))))</f>
        <v>Inviable Sanitariamente</v>
      </c>
      <c r="T342" s="45"/>
    </row>
    <row r="343" spans="1:20" s="48" customFormat="1" ht="32.1" customHeight="1" x14ac:dyDescent="0.2">
      <c r="A343" s="141" t="s">
        <v>1769</v>
      </c>
      <c r="B343" s="137" t="s">
        <v>1772</v>
      </c>
      <c r="C343" s="139" t="s">
        <v>1773</v>
      </c>
      <c r="D343" s="133">
        <v>119</v>
      </c>
      <c r="E343" s="138"/>
      <c r="F343" s="138"/>
      <c r="G343" s="138"/>
      <c r="H343" s="138"/>
      <c r="I343" s="140"/>
      <c r="J343" s="140"/>
      <c r="K343" s="138"/>
      <c r="L343" s="138">
        <v>97.4</v>
      </c>
      <c r="M343" s="138"/>
      <c r="N343" s="138"/>
      <c r="O343" s="138"/>
      <c r="P343" s="138"/>
      <c r="Q343" s="134">
        <f t="shared" si="25"/>
        <v>97.4</v>
      </c>
      <c r="R343" s="135" t="str">
        <f t="shared" si="26"/>
        <v>NO</v>
      </c>
      <c r="S343" s="136" t="str">
        <f t="shared" si="27"/>
        <v>Inviable Sanitariamente</v>
      </c>
      <c r="T343" s="45"/>
    </row>
    <row r="344" spans="1:20" s="48" customFormat="1" ht="32.1" customHeight="1" x14ac:dyDescent="0.2">
      <c r="A344" s="141" t="s">
        <v>1769</v>
      </c>
      <c r="B344" s="137" t="s">
        <v>752</v>
      </c>
      <c r="C344" s="139" t="s">
        <v>1774</v>
      </c>
      <c r="D344" s="133">
        <v>203</v>
      </c>
      <c r="E344" s="138"/>
      <c r="F344" s="138"/>
      <c r="G344" s="138"/>
      <c r="H344" s="138"/>
      <c r="I344" s="140"/>
      <c r="J344" s="140"/>
      <c r="K344" s="138">
        <v>97.4</v>
      </c>
      <c r="L344" s="138"/>
      <c r="M344" s="138"/>
      <c r="N344" s="138"/>
      <c r="O344" s="138"/>
      <c r="P344" s="138"/>
      <c r="Q344" s="134">
        <f t="shared" si="25"/>
        <v>97.4</v>
      </c>
      <c r="R344" s="135" t="str">
        <f t="shared" si="26"/>
        <v>NO</v>
      </c>
      <c r="S344" s="136" t="str">
        <f t="shared" si="27"/>
        <v>Inviable Sanitariamente</v>
      </c>
      <c r="T344" s="45"/>
    </row>
    <row r="345" spans="1:20" s="48" customFormat="1" ht="32.1" customHeight="1" x14ac:dyDescent="0.2">
      <c r="A345" s="141" t="s">
        <v>1769</v>
      </c>
      <c r="B345" s="137" t="s">
        <v>636</v>
      </c>
      <c r="C345" s="139" t="s">
        <v>1775</v>
      </c>
      <c r="D345" s="133">
        <v>398</v>
      </c>
      <c r="E345" s="138"/>
      <c r="F345" s="138"/>
      <c r="G345" s="138"/>
      <c r="H345" s="138"/>
      <c r="I345" s="140">
        <v>96.4</v>
      </c>
      <c r="J345" s="140"/>
      <c r="K345" s="138"/>
      <c r="L345" s="138"/>
      <c r="M345" s="138"/>
      <c r="N345" s="138"/>
      <c r="O345" s="138"/>
      <c r="P345" s="138"/>
      <c r="Q345" s="134">
        <f t="shared" si="25"/>
        <v>96.4</v>
      </c>
      <c r="R345" s="135" t="str">
        <f t="shared" si="26"/>
        <v>NO</v>
      </c>
      <c r="S345" s="136" t="str">
        <f t="shared" si="27"/>
        <v>Inviable Sanitariamente</v>
      </c>
      <c r="T345" s="45"/>
    </row>
    <row r="346" spans="1:20" s="48" customFormat="1" ht="32.1" customHeight="1" x14ac:dyDescent="0.2">
      <c r="A346" s="141" t="s">
        <v>1769</v>
      </c>
      <c r="B346" s="137" t="s">
        <v>1130</v>
      </c>
      <c r="C346" s="139" t="s">
        <v>1776</v>
      </c>
      <c r="D346" s="133">
        <v>276</v>
      </c>
      <c r="E346" s="138"/>
      <c r="F346" s="138"/>
      <c r="G346" s="138"/>
      <c r="H346" s="138"/>
      <c r="I346" s="140"/>
      <c r="J346" s="140"/>
      <c r="K346" s="138"/>
      <c r="L346" s="138"/>
      <c r="M346" s="138">
        <v>97</v>
      </c>
      <c r="N346" s="138"/>
      <c r="O346" s="138"/>
      <c r="P346" s="138"/>
      <c r="Q346" s="134">
        <f t="shared" si="25"/>
        <v>97</v>
      </c>
      <c r="R346" s="135" t="str">
        <f t="shared" si="26"/>
        <v>NO</v>
      </c>
      <c r="S346" s="136" t="str">
        <f t="shared" si="27"/>
        <v>Inviable Sanitariamente</v>
      </c>
      <c r="T346" s="45"/>
    </row>
    <row r="347" spans="1:20" s="48" customFormat="1" ht="32.1" customHeight="1" x14ac:dyDescent="0.2">
      <c r="A347" s="141" t="s">
        <v>1769</v>
      </c>
      <c r="B347" s="137" t="s">
        <v>1777</v>
      </c>
      <c r="C347" s="139" t="s">
        <v>1778</v>
      </c>
      <c r="D347" s="133">
        <v>162</v>
      </c>
      <c r="E347" s="138"/>
      <c r="F347" s="138"/>
      <c r="G347" s="138"/>
      <c r="H347" s="138"/>
      <c r="I347" s="140">
        <v>96.4</v>
      </c>
      <c r="J347" s="140"/>
      <c r="K347" s="138"/>
      <c r="L347" s="138"/>
      <c r="M347" s="138"/>
      <c r="N347" s="138"/>
      <c r="O347" s="138"/>
      <c r="P347" s="138"/>
      <c r="Q347" s="134">
        <f t="shared" si="25"/>
        <v>96.4</v>
      </c>
      <c r="R347" s="135" t="str">
        <f t="shared" si="26"/>
        <v>NO</v>
      </c>
      <c r="S347" s="136" t="str">
        <f t="shared" si="27"/>
        <v>Inviable Sanitariamente</v>
      </c>
      <c r="T347" s="45"/>
    </row>
    <row r="348" spans="1:20" s="48" customFormat="1" ht="32.1" customHeight="1" x14ac:dyDescent="0.2">
      <c r="A348" s="141" t="s">
        <v>1769</v>
      </c>
      <c r="B348" s="137" t="s">
        <v>1576</v>
      </c>
      <c r="C348" s="139" t="s">
        <v>1779</v>
      </c>
      <c r="D348" s="133">
        <v>279</v>
      </c>
      <c r="E348" s="138"/>
      <c r="F348" s="138"/>
      <c r="G348" s="138"/>
      <c r="H348" s="138"/>
      <c r="I348" s="140"/>
      <c r="J348" s="140"/>
      <c r="K348" s="138">
        <v>97.4</v>
      </c>
      <c r="L348" s="138"/>
      <c r="M348" s="138"/>
      <c r="N348" s="138"/>
      <c r="O348" s="138"/>
      <c r="P348" s="138"/>
      <c r="Q348" s="134">
        <f t="shared" si="25"/>
        <v>97.4</v>
      </c>
      <c r="R348" s="135" t="str">
        <f t="shared" si="26"/>
        <v>NO</v>
      </c>
      <c r="S348" s="136" t="str">
        <f t="shared" si="27"/>
        <v>Inviable Sanitariamente</v>
      </c>
      <c r="T348" s="45"/>
    </row>
    <row r="349" spans="1:20" s="48" customFormat="1" ht="32.1" customHeight="1" x14ac:dyDescent="0.2">
      <c r="A349" s="141" t="s">
        <v>1769</v>
      </c>
      <c r="B349" s="137" t="s">
        <v>1188</v>
      </c>
      <c r="C349" s="139" t="s">
        <v>1780</v>
      </c>
      <c r="D349" s="133">
        <v>225</v>
      </c>
      <c r="E349" s="138"/>
      <c r="F349" s="138"/>
      <c r="G349" s="138"/>
      <c r="H349" s="138"/>
      <c r="I349" s="140"/>
      <c r="J349" s="140"/>
      <c r="K349" s="138">
        <v>97.4</v>
      </c>
      <c r="L349" s="138"/>
      <c r="M349" s="138"/>
      <c r="N349" s="138"/>
      <c r="O349" s="138"/>
      <c r="P349" s="138"/>
      <c r="Q349" s="134">
        <f t="shared" si="25"/>
        <v>97.4</v>
      </c>
      <c r="R349" s="135" t="str">
        <f t="shared" si="26"/>
        <v>NO</v>
      </c>
      <c r="S349" s="136" t="str">
        <f t="shared" si="27"/>
        <v>Inviable Sanitariamente</v>
      </c>
      <c r="T349" s="45"/>
    </row>
    <row r="350" spans="1:20" s="48" customFormat="1" ht="32.1" customHeight="1" x14ac:dyDescent="0.2">
      <c r="A350" s="141" t="s">
        <v>1769</v>
      </c>
      <c r="B350" s="137" t="s">
        <v>1781</v>
      </c>
      <c r="C350" s="139" t="s">
        <v>1782</v>
      </c>
      <c r="D350" s="133">
        <v>107</v>
      </c>
      <c r="E350" s="138"/>
      <c r="F350" s="138"/>
      <c r="G350" s="138"/>
      <c r="H350" s="138"/>
      <c r="I350" s="140"/>
      <c r="J350" s="140"/>
      <c r="K350" s="138"/>
      <c r="L350" s="138"/>
      <c r="M350" s="138"/>
      <c r="N350" s="138">
        <v>96</v>
      </c>
      <c r="O350" s="138"/>
      <c r="P350" s="138"/>
      <c r="Q350" s="134">
        <f t="shared" si="25"/>
        <v>96</v>
      </c>
      <c r="R350" s="135" t="str">
        <f t="shared" si="26"/>
        <v>NO</v>
      </c>
      <c r="S350" s="136" t="str">
        <f t="shared" si="27"/>
        <v>Inviable Sanitariamente</v>
      </c>
      <c r="T350" s="45"/>
    </row>
    <row r="351" spans="1:20" s="48" customFormat="1" ht="32.1" customHeight="1" x14ac:dyDescent="0.2">
      <c r="A351" s="141" t="s">
        <v>1769</v>
      </c>
      <c r="B351" s="137" t="s">
        <v>1783</v>
      </c>
      <c r="C351" s="139" t="s">
        <v>1784</v>
      </c>
      <c r="D351" s="133">
        <v>209</v>
      </c>
      <c r="E351" s="138"/>
      <c r="F351" s="138"/>
      <c r="G351" s="138"/>
      <c r="H351" s="138"/>
      <c r="I351" s="140">
        <v>96.4</v>
      </c>
      <c r="J351" s="140"/>
      <c r="K351" s="138"/>
      <c r="L351" s="138"/>
      <c r="M351" s="138"/>
      <c r="N351" s="138"/>
      <c r="O351" s="138"/>
      <c r="P351" s="138"/>
      <c r="Q351" s="134">
        <f t="shared" si="25"/>
        <v>96.4</v>
      </c>
      <c r="R351" s="135" t="str">
        <f t="shared" si="26"/>
        <v>NO</v>
      </c>
      <c r="S351" s="136" t="str">
        <f t="shared" si="27"/>
        <v>Inviable Sanitariamente</v>
      </c>
      <c r="T351" s="45"/>
    </row>
    <row r="352" spans="1:20" s="48" customFormat="1" ht="32.1" customHeight="1" x14ac:dyDescent="0.2">
      <c r="A352" s="141" t="s">
        <v>1769</v>
      </c>
      <c r="B352" s="137" t="s">
        <v>1785</v>
      </c>
      <c r="C352" s="139" t="s">
        <v>1786</v>
      </c>
      <c r="D352" s="133">
        <v>278</v>
      </c>
      <c r="E352" s="138"/>
      <c r="F352" s="138"/>
      <c r="G352" s="138"/>
      <c r="H352" s="138"/>
      <c r="I352" s="140"/>
      <c r="J352" s="140"/>
      <c r="K352" s="138">
        <v>97.4</v>
      </c>
      <c r="L352" s="138"/>
      <c r="M352" s="138"/>
      <c r="N352" s="138"/>
      <c r="O352" s="138"/>
      <c r="P352" s="138"/>
      <c r="Q352" s="134">
        <f t="shared" si="25"/>
        <v>97.4</v>
      </c>
      <c r="R352" s="135" t="str">
        <f t="shared" si="26"/>
        <v>NO</v>
      </c>
      <c r="S352" s="136" t="str">
        <f t="shared" si="27"/>
        <v>Inviable Sanitariamente</v>
      </c>
      <c r="T352" s="45"/>
    </row>
    <row r="353" spans="1:20" s="48" customFormat="1" ht="32.1" customHeight="1" x14ac:dyDescent="0.2">
      <c r="A353" s="141" t="s">
        <v>1769</v>
      </c>
      <c r="B353" s="137" t="s">
        <v>1658</v>
      </c>
      <c r="C353" s="139" t="s">
        <v>1787</v>
      </c>
      <c r="D353" s="133">
        <v>78</v>
      </c>
      <c r="E353" s="138"/>
      <c r="F353" s="138"/>
      <c r="G353" s="138">
        <v>97.3</v>
      </c>
      <c r="H353" s="138"/>
      <c r="I353" s="140"/>
      <c r="J353" s="140"/>
      <c r="K353" s="138"/>
      <c r="L353" s="138"/>
      <c r="M353" s="138"/>
      <c r="N353" s="138"/>
      <c r="O353" s="138"/>
      <c r="P353" s="138"/>
      <c r="Q353" s="134">
        <f t="shared" si="25"/>
        <v>97.3</v>
      </c>
      <c r="R353" s="135" t="str">
        <f t="shared" si="26"/>
        <v>NO</v>
      </c>
      <c r="S353" s="136" t="str">
        <f t="shared" si="27"/>
        <v>Inviable Sanitariamente</v>
      </c>
      <c r="T353" s="45"/>
    </row>
    <row r="354" spans="1:20" s="48" customFormat="1" ht="32.1" customHeight="1" x14ac:dyDescent="0.2">
      <c r="A354" s="141" t="s">
        <v>1769</v>
      </c>
      <c r="B354" s="137" t="s">
        <v>81</v>
      </c>
      <c r="C354" s="139" t="s">
        <v>1788</v>
      </c>
      <c r="D354" s="133">
        <v>72</v>
      </c>
      <c r="E354" s="138"/>
      <c r="F354" s="138"/>
      <c r="G354" s="138"/>
      <c r="H354" s="138"/>
      <c r="I354" s="140"/>
      <c r="J354" s="140"/>
      <c r="K354" s="138"/>
      <c r="L354" s="138">
        <v>97.4</v>
      </c>
      <c r="M354" s="138"/>
      <c r="N354" s="138"/>
      <c r="O354" s="138"/>
      <c r="P354" s="138"/>
      <c r="Q354" s="134">
        <f t="shared" si="25"/>
        <v>97.4</v>
      </c>
      <c r="R354" s="135" t="str">
        <f t="shared" si="26"/>
        <v>NO</v>
      </c>
      <c r="S354" s="136" t="str">
        <f t="shared" si="27"/>
        <v>Inviable Sanitariamente</v>
      </c>
      <c r="T354" s="45"/>
    </row>
    <row r="355" spans="1:20" s="48" customFormat="1" ht="32.1" customHeight="1" x14ac:dyDescent="0.2">
      <c r="A355" s="141" t="s">
        <v>1769</v>
      </c>
      <c r="B355" s="137" t="s">
        <v>1789</v>
      </c>
      <c r="C355" s="139" t="s">
        <v>1790</v>
      </c>
      <c r="D355" s="133">
        <v>315</v>
      </c>
      <c r="E355" s="138"/>
      <c r="F355" s="138"/>
      <c r="G355" s="138"/>
      <c r="H355" s="138"/>
      <c r="I355" s="140"/>
      <c r="J355" s="140"/>
      <c r="K355" s="138">
        <v>97.4</v>
      </c>
      <c r="L355" s="138"/>
      <c r="M355" s="138"/>
      <c r="N355" s="138"/>
      <c r="O355" s="138"/>
      <c r="P355" s="138"/>
      <c r="Q355" s="134">
        <f t="shared" si="25"/>
        <v>97.4</v>
      </c>
      <c r="R355" s="135" t="str">
        <f t="shared" si="26"/>
        <v>NO</v>
      </c>
      <c r="S355" s="136" t="str">
        <f t="shared" si="27"/>
        <v>Inviable Sanitariamente</v>
      </c>
      <c r="T355" s="45"/>
    </row>
    <row r="356" spans="1:20" s="48" customFormat="1" ht="32.1" customHeight="1" x14ac:dyDescent="0.2">
      <c r="A356" s="141" t="s">
        <v>1769</v>
      </c>
      <c r="B356" s="137" t="s">
        <v>1791</v>
      </c>
      <c r="C356" s="139" t="s">
        <v>1792</v>
      </c>
      <c r="D356" s="133">
        <v>199</v>
      </c>
      <c r="E356" s="138"/>
      <c r="F356" s="138"/>
      <c r="G356" s="138"/>
      <c r="H356" s="138"/>
      <c r="I356" s="140"/>
      <c r="J356" s="140"/>
      <c r="K356" s="138"/>
      <c r="L356" s="138">
        <v>37.5</v>
      </c>
      <c r="M356" s="138"/>
      <c r="N356" s="138"/>
      <c r="O356" s="138"/>
      <c r="P356" s="138"/>
      <c r="Q356" s="134">
        <f t="shared" si="25"/>
        <v>37.5</v>
      </c>
      <c r="R356" s="135" t="str">
        <f t="shared" si="26"/>
        <v>NO</v>
      </c>
      <c r="S356" s="136" t="str">
        <f t="shared" si="27"/>
        <v>Alto</v>
      </c>
      <c r="T356" s="45"/>
    </row>
    <row r="357" spans="1:20" s="48" customFormat="1" ht="32.1" customHeight="1" x14ac:dyDescent="0.2">
      <c r="A357" s="141" t="s">
        <v>1769</v>
      </c>
      <c r="B357" s="137" t="s">
        <v>1793</v>
      </c>
      <c r="C357" s="139" t="s">
        <v>1794</v>
      </c>
      <c r="D357" s="133">
        <v>79</v>
      </c>
      <c r="E357" s="138"/>
      <c r="F357" s="138"/>
      <c r="G357" s="138"/>
      <c r="H357" s="138"/>
      <c r="I357" s="140">
        <v>97.4</v>
      </c>
      <c r="J357" s="140"/>
      <c r="K357" s="138"/>
      <c r="L357" s="138"/>
      <c r="M357" s="138"/>
      <c r="N357" s="138"/>
      <c r="O357" s="138"/>
      <c r="P357" s="138"/>
      <c r="Q357" s="134">
        <f t="shared" si="25"/>
        <v>97.4</v>
      </c>
      <c r="R357" s="135" t="str">
        <f t="shared" si="26"/>
        <v>NO</v>
      </c>
      <c r="S357" s="136" t="str">
        <f t="shared" si="27"/>
        <v>Inviable Sanitariamente</v>
      </c>
      <c r="T357" s="45"/>
    </row>
    <row r="358" spans="1:20" s="48" customFormat="1" ht="32.1" customHeight="1" x14ac:dyDescent="0.2">
      <c r="A358" s="141" t="s">
        <v>1769</v>
      </c>
      <c r="B358" s="137" t="s">
        <v>1795</v>
      </c>
      <c r="C358" s="139" t="s">
        <v>1796</v>
      </c>
      <c r="D358" s="133">
        <v>210</v>
      </c>
      <c r="E358" s="138"/>
      <c r="F358" s="138"/>
      <c r="G358" s="138"/>
      <c r="H358" s="138"/>
      <c r="I358" s="140"/>
      <c r="J358" s="140"/>
      <c r="K358" s="138"/>
      <c r="L358" s="138"/>
      <c r="M358" s="138"/>
      <c r="N358" s="138">
        <v>94</v>
      </c>
      <c r="O358" s="138"/>
      <c r="P358" s="138"/>
      <c r="Q358" s="134">
        <f t="shared" si="25"/>
        <v>94</v>
      </c>
      <c r="R358" s="135" t="str">
        <f t="shared" ref="R358:R421" si="28">IF(Q358&lt;5,"SI","NO")</f>
        <v>NO</v>
      </c>
      <c r="S358" s="136" t="str">
        <f t="shared" si="27"/>
        <v>Inviable Sanitariamente</v>
      </c>
      <c r="T358" s="45"/>
    </row>
    <row r="359" spans="1:20" s="48" customFormat="1" ht="32.1" customHeight="1" x14ac:dyDescent="0.2">
      <c r="A359" s="141" t="s">
        <v>1769</v>
      </c>
      <c r="B359" s="137" t="s">
        <v>1797</v>
      </c>
      <c r="C359" s="139" t="s">
        <v>1798</v>
      </c>
      <c r="D359" s="133">
        <v>306</v>
      </c>
      <c r="E359" s="138"/>
      <c r="F359" s="138"/>
      <c r="G359" s="138"/>
      <c r="H359" s="138"/>
      <c r="I359" s="140">
        <v>96.4</v>
      </c>
      <c r="J359" s="140"/>
      <c r="K359" s="138"/>
      <c r="L359" s="138"/>
      <c r="M359" s="138"/>
      <c r="N359" s="138"/>
      <c r="O359" s="138"/>
      <c r="P359" s="138"/>
      <c r="Q359" s="134">
        <f t="shared" si="25"/>
        <v>96.4</v>
      </c>
      <c r="R359" s="135" t="str">
        <f t="shared" si="28"/>
        <v>NO</v>
      </c>
      <c r="S359" s="136" t="str">
        <f t="shared" ref="S359:S422" si="29">IF(Q359&lt;=5,"Sin Riesgo",IF(Q359 &lt;=14,"Bajo",IF(Q359&lt;=35,"Medio",IF(Q359&lt;=80,"Alto","Inviable Sanitariamente"))))</f>
        <v>Inviable Sanitariamente</v>
      </c>
      <c r="T359" s="45"/>
    </row>
    <row r="360" spans="1:20" s="48" customFormat="1" ht="32.1" customHeight="1" x14ac:dyDescent="0.2">
      <c r="A360" s="141" t="s">
        <v>1769</v>
      </c>
      <c r="B360" s="137" t="s">
        <v>1799</v>
      </c>
      <c r="C360" s="139" t="s">
        <v>1800</v>
      </c>
      <c r="D360" s="133">
        <v>107</v>
      </c>
      <c r="E360" s="138"/>
      <c r="F360" s="138"/>
      <c r="G360" s="138"/>
      <c r="H360" s="138"/>
      <c r="I360" s="140"/>
      <c r="J360" s="140"/>
      <c r="K360" s="138">
        <v>96.4</v>
      </c>
      <c r="L360" s="138"/>
      <c r="M360" s="138"/>
      <c r="N360" s="138"/>
      <c r="O360" s="138"/>
      <c r="P360" s="138"/>
      <c r="Q360" s="134">
        <f t="shared" si="25"/>
        <v>96.4</v>
      </c>
      <c r="R360" s="135" t="str">
        <f t="shared" si="28"/>
        <v>NO</v>
      </c>
      <c r="S360" s="136" t="str">
        <f t="shared" si="29"/>
        <v>Inviable Sanitariamente</v>
      </c>
      <c r="T360" s="45"/>
    </row>
    <row r="361" spans="1:20" s="48" customFormat="1" ht="32.1" customHeight="1" x14ac:dyDescent="0.2">
      <c r="A361" s="141" t="s">
        <v>1769</v>
      </c>
      <c r="B361" s="137" t="s">
        <v>1801</v>
      </c>
      <c r="C361" s="139" t="s">
        <v>1802</v>
      </c>
      <c r="D361" s="133">
        <v>218</v>
      </c>
      <c r="E361" s="138"/>
      <c r="F361" s="138"/>
      <c r="G361" s="138"/>
      <c r="H361" s="138"/>
      <c r="I361" s="140"/>
      <c r="J361" s="140"/>
      <c r="K361" s="138">
        <v>97.4</v>
      </c>
      <c r="L361" s="138"/>
      <c r="M361" s="138"/>
      <c r="N361" s="138"/>
      <c r="O361" s="138"/>
      <c r="P361" s="138"/>
      <c r="Q361" s="134">
        <f t="shared" si="25"/>
        <v>97.4</v>
      </c>
      <c r="R361" s="135" t="str">
        <f t="shared" si="28"/>
        <v>NO</v>
      </c>
      <c r="S361" s="136" t="str">
        <f t="shared" si="29"/>
        <v>Inviable Sanitariamente</v>
      </c>
      <c r="T361" s="45"/>
    </row>
    <row r="362" spans="1:20" s="48" customFormat="1" ht="32.1" customHeight="1" x14ac:dyDescent="0.2">
      <c r="A362" s="141" t="s">
        <v>1803</v>
      </c>
      <c r="B362" s="137" t="s">
        <v>1804</v>
      </c>
      <c r="C362" s="139" t="s">
        <v>1805</v>
      </c>
      <c r="D362" s="133">
        <v>398</v>
      </c>
      <c r="E362" s="138">
        <v>0</v>
      </c>
      <c r="F362" s="138"/>
      <c r="G362" s="138"/>
      <c r="H362" s="138"/>
      <c r="I362" s="140"/>
      <c r="J362" s="140"/>
      <c r="K362" s="138"/>
      <c r="L362" s="138"/>
      <c r="M362" s="138"/>
      <c r="N362" s="138"/>
      <c r="O362" s="138"/>
      <c r="P362" s="138">
        <v>0</v>
      </c>
      <c r="Q362" s="134">
        <f t="shared" si="25"/>
        <v>0</v>
      </c>
      <c r="R362" s="135" t="str">
        <f t="shared" si="28"/>
        <v>SI</v>
      </c>
      <c r="S362" s="136" t="str">
        <f t="shared" si="29"/>
        <v>Sin Riesgo</v>
      </c>
      <c r="T362" s="45"/>
    </row>
    <row r="363" spans="1:20" s="48" customFormat="1" ht="32.1" customHeight="1" x14ac:dyDescent="0.2">
      <c r="A363" s="141" t="s">
        <v>1803</v>
      </c>
      <c r="B363" s="137" t="s">
        <v>81</v>
      </c>
      <c r="C363" s="139" t="s">
        <v>1806</v>
      </c>
      <c r="D363" s="133">
        <v>248</v>
      </c>
      <c r="E363" s="138"/>
      <c r="F363" s="138"/>
      <c r="G363" s="138"/>
      <c r="H363" s="138"/>
      <c r="I363" s="140"/>
      <c r="J363" s="140">
        <v>0</v>
      </c>
      <c r="K363" s="138"/>
      <c r="L363" s="138"/>
      <c r="M363" s="138"/>
      <c r="N363" s="138"/>
      <c r="O363" s="138"/>
      <c r="P363" s="138"/>
      <c r="Q363" s="134">
        <f t="shared" si="25"/>
        <v>0</v>
      </c>
      <c r="R363" s="135" t="str">
        <f t="shared" si="28"/>
        <v>SI</v>
      </c>
      <c r="S363" s="136" t="str">
        <f t="shared" si="29"/>
        <v>Sin Riesgo</v>
      </c>
      <c r="T363" s="45"/>
    </row>
    <row r="364" spans="1:20" s="48" customFormat="1" ht="32.1" customHeight="1" x14ac:dyDescent="0.2">
      <c r="A364" s="141" t="s">
        <v>1803</v>
      </c>
      <c r="B364" s="137" t="s">
        <v>1807</v>
      </c>
      <c r="C364" s="139" t="s">
        <v>1808</v>
      </c>
      <c r="D364" s="133">
        <v>71</v>
      </c>
      <c r="E364" s="138"/>
      <c r="F364" s="138"/>
      <c r="G364" s="138"/>
      <c r="H364" s="138"/>
      <c r="I364" s="140"/>
      <c r="J364" s="140">
        <v>0</v>
      </c>
      <c r="K364" s="138"/>
      <c r="L364" s="138"/>
      <c r="M364" s="138"/>
      <c r="N364" s="138"/>
      <c r="O364" s="138"/>
      <c r="P364" s="138"/>
      <c r="Q364" s="134">
        <f t="shared" si="25"/>
        <v>0</v>
      </c>
      <c r="R364" s="135" t="str">
        <f t="shared" si="28"/>
        <v>SI</v>
      </c>
      <c r="S364" s="136" t="str">
        <f t="shared" si="29"/>
        <v>Sin Riesgo</v>
      </c>
      <c r="T364" s="45"/>
    </row>
    <row r="365" spans="1:20" s="48" customFormat="1" ht="32.1" customHeight="1" x14ac:dyDescent="0.2">
      <c r="A365" s="141" t="s">
        <v>1803</v>
      </c>
      <c r="B365" s="137" t="s">
        <v>1809</v>
      </c>
      <c r="C365" s="139" t="s">
        <v>1810</v>
      </c>
      <c r="D365" s="133">
        <v>145</v>
      </c>
      <c r="E365" s="138"/>
      <c r="F365" s="138">
        <v>53.1</v>
      </c>
      <c r="G365" s="138"/>
      <c r="H365" s="138"/>
      <c r="I365" s="140"/>
      <c r="J365" s="140"/>
      <c r="K365" s="138"/>
      <c r="L365" s="138"/>
      <c r="M365" s="138"/>
      <c r="N365" s="138"/>
      <c r="O365" s="138"/>
      <c r="P365" s="138"/>
      <c r="Q365" s="134">
        <f t="shared" si="25"/>
        <v>53.1</v>
      </c>
      <c r="R365" s="135" t="str">
        <f t="shared" si="28"/>
        <v>NO</v>
      </c>
      <c r="S365" s="136" t="str">
        <f t="shared" si="29"/>
        <v>Alto</v>
      </c>
      <c r="T365" s="45"/>
    </row>
    <row r="366" spans="1:20" s="48" customFormat="1" ht="32.1" customHeight="1" x14ac:dyDescent="0.2">
      <c r="A366" s="141" t="s">
        <v>1803</v>
      </c>
      <c r="B366" s="137" t="s">
        <v>907</v>
      </c>
      <c r="C366" s="139" t="s">
        <v>1811</v>
      </c>
      <c r="D366" s="133">
        <v>60</v>
      </c>
      <c r="E366" s="138"/>
      <c r="F366" s="138"/>
      <c r="G366" s="138"/>
      <c r="H366" s="138">
        <v>97.3</v>
      </c>
      <c r="I366" s="140"/>
      <c r="J366" s="140"/>
      <c r="K366" s="138"/>
      <c r="L366" s="138"/>
      <c r="M366" s="138"/>
      <c r="N366" s="138"/>
      <c r="O366" s="138"/>
      <c r="P366" s="138"/>
      <c r="Q366" s="134">
        <f t="shared" si="25"/>
        <v>97.3</v>
      </c>
      <c r="R366" s="135" t="str">
        <f t="shared" si="28"/>
        <v>NO</v>
      </c>
      <c r="S366" s="136" t="str">
        <f t="shared" si="29"/>
        <v>Inviable Sanitariamente</v>
      </c>
      <c r="T366" s="45"/>
    </row>
    <row r="367" spans="1:20" s="48" customFormat="1" ht="32.1" customHeight="1" x14ac:dyDescent="0.2">
      <c r="A367" s="141" t="s">
        <v>1803</v>
      </c>
      <c r="B367" s="137" t="s">
        <v>1812</v>
      </c>
      <c r="C367" s="139" t="s">
        <v>1813</v>
      </c>
      <c r="D367" s="133">
        <v>35</v>
      </c>
      <c r="E367" s="138"/>
      <c r="F367" s="138"/>
      <c r="G367" s="138"/>
      <c r="H367" s="138"/>
      <c r="I367" s="140"/>
      <c r="J367" s="140">
        <v>96.3</v>
      </c>
      <c r="K367" s="138"/>
      <c r="L367" s="138"/>
      <c r="M367" s="138"/>
      <c r="N367" s="138"/>
      <c r="O367" s="138"/>
      <c r="P367" s="138"/>
      <c r="Q367" s="134">
        <f t="shared" si="25"/>
        <v>96.3</v>
      </c>
      <c r="R367" s="135" t="str">
        <f t="shared" si="28"/>
        <v>NO</v>
      </c>
      <c r="S367" s="136" t="str">
        <f t="shared" si="29"/>
        <v>Inviable Sanitariamente</v>
      </c>
      <c r="T367" s="45"/>
    </row>
    <row r="368" spans="1:20" s="48" customFormat="1" ht="32.1" customHeight="1" x14ac:dyDescent="0.2">
      <c r="A368" s="141" t="s">
        <v>1803</v>
      </c>
      <c r="B368" s="137" t="s">
        <v>1814</v>
      </c>
      <c r="C368" s="139" t="s">
        <v>1815</v>
      </c>
      <c r="D368" s="133">
        <v>16</v>
      </c>
      <c r="E368" s="138">
        <v>97.3</v>
      </c>
      <c r="F368" s="138"/>
      <c r="G368" s="138"/>
      <c r="H368" s="138"/>
      <c r="I368" s="140"/>
      <c r="J368" s="140"/>
      <c r="K368" s="138"/>
      <c r="L368" s="138"/>
      <c r="M368" s="138"/>
      <c r="N368" s="138"/>
      <c r="O368" s="138"/>
      <c r="P368" s="138"/>
      <c r="Q368" s="134">
        <f t="shared" si="25"/>
        <v>97.3</v>
      </c>
      <c r="R368" s="135" t="str">
        <f t="shared" si="28"/>
        <v>NO</v>
      </c>
      <c r="S368" s="136" t="str">
        <f t="shared" si="29"/>
        <v>Inviable Sanitariamente</v>
      </c>
      <c r="T368" s="45"/>
    </row>
    <row r="369" spans="1:20" s="48" customFormat="1" ht="32.1" customHeight="1" x14ac:dyDescent="0.2">
      <c r="A369" s="141" t="s">
        <v>1803</v>
      </c>
      <c r="B369" s="137" t="s">
        <v>1816</v>
      </c>
      <c r="C369" s="139" t="s">
        <v>1817</v>
      </c>
      <c r="D369" s="133">
        <v>25</v>
      </c>
      <c r="E369" s="138"/>
      <c r="F369" s="138"/>
      <c r="G369" s="138"/>
      <c r="H369" s="138"/>
      <c r="I369" s="140">
        <v>97.3</v>
      </c>
      <c r="J369" s="140"/>
      <c r="K369" s="138"/>
      <c r="L369" s="138"/>
      <c r="M369" s="138"/>
      <c r="N369" s="138"/>
      <c r="O369" s="138"/>
      <c r="P369" s="138"/>
      <c r="Q369" s="134">
        <f t="shared" si="25"/>
        <v>97.3</v>
      </c>
      <c r="R369" s="135" t="str">
        <f t="shared" si="28"/>
        <v>NO</v>
      </c>
      <c r="S369" s="136" t="str">
        <f t="shared" si="29"/>
        <v>Inviable Sanitariamente</v>
      </c>
      <c r="T369" s="45"/>
    </row>
    <row r="370" spans="1:20" s="48" customFormat="1" ht="32.1" customHeight="1" x14ac:dyDescent="0.2">
      <c r="A370" s="141" t="s">
        <v>1803</v>
      </c>
      <c r="B370" s="137" t="s">
        <v>1818</v>
      </c>
      <c r="C370" s="139" t="s">
        <v>1819</v>
      </c>
      <c r="D370" s="133">
        <v>165</v>
      </c>
      <c r="E370" s="138"/>
      <c r="F370" s="138"/>
      <c r="G370" s="138"/>
      <c r="H370" s="138"/>
      <c r="I370" s="140"/>
      <c r="J370" s="140">
        <v>0</v>
      </c>
      <c r="K370" s="138"/>
      <c r="L370" s="138"/>
      <c r="M370" s="138"/>
      <c r="N370" s="138"/>
      <c r="O370" s="138"/>
      <c r="P370" s="138">
        <v>0</v>
      </c>
      <c r="Q370" s="134">
        <f t="shared" si="25"/>
        <v>0</v>
      </c>
      <c r="R370" s="135" t="str">
        <f t="shared" si="28"/>
        <v>SI</v>
      </c>
      <c r="S370" s="136" t="str">
        <f t="shared" si="29"/>
        <v>Sin Riesgo</v>
      </c>
      <c r="T370" s="45"/>
    </row>
    <row r="371" spans="1:20" s="48" customFormat="1" ht="32.1" customHeight="1" x14ac:dyDescent="0.2">
      <c r="A371" s="141" t="s">
        <v>1803</v>
      </c>
      <c r="B371" s="137" t="s">
        <v>1820</v>
      </c>
      <c r="C371" s="139" t="s">
        <v>1821</v>
      </c>
      <c r="D371" s="133">
        <v>26</v>
      </c>
      <c r="E371" s="138"/>
      <c r="F371" s="138"/>
      <c r="G371" s="138"/>
      <c r="H371" s="138"/>
      <c r="I371" s="140">
        <v>97.3</v>
      </c>
      <c r="J371" s="140"/>
      <c r="K371" s="138"/>
      <c r="L371" s="138"/>
      <c r="M371" s="138"/>
      <c r="N371" s="138"/>
      <c r="O371" s="138"/>
      <c r="P371" s="138"/>
      <c r="Q371" s="134">
        <f t="shared" si="25"/>
        <v>97.3</v>
      </c>
      <c r="R371" s="135" t="str">
        <f t="shared" si="28"/>
        <v>NO</v>
      </c>
      <c r="S371" s="136" t="str">
        <f t="shared" si="29"/>
        <v>Inviable Sanitariamente</v>
      </c>
      <c r="T371" s="45"/>
    </row>
    <row r="372" spans="1:20" s="48" customFormat="1" ht="32.1" customHeight="1" x14ac:dyDescent="0.2">
      <c r="A372" s="141" t="s">
        <v>1803</v>
      </c>
      <c r="B372" s="137" t="s">
        <v>1822</v>
      </c>
      <c r="C372" s="139" t="s">
        <v>1823</v>
      </c>
      <c r="D372" s="133">
        <v>364</v>
      </c>
      <c r="E372" s="138"/>
      <c r="F372" s="138">
        <v>97.3</v>
      </c>
      <c r="G372" s="138"/>
      <c r="H372" s="138"/>
      <c r="I372" s="140"/>
      <c r="J372" s="140"/>
      <c r="K372" s="138"/>
      <c r="L372" s="138"/>
      <c r="M372" s="138"/>
      <c r="N372" s="138"/>
      <c r="O372" s="138"/>
      <c r="P372" s="138"/>
      <c r="Q372" s="134">
        <f t="shared" si="25"/>
        <v>97.3</v>
      </c>
      <c r="R372" s="135" t="str">
        <f t="shared" si="28"/>
        <v>NO</v>
      </c>
      <c r="S372" s="136" t="str">
        <f t="shared" si="29"/>
        <v>Inviable Sanitariamente</v>
      </c>
      <c r="T372" s="45"/>
    </row>
    <row r="373" spans="1:20" s="48" customFormat="1" ht="32.1" customHeight="1" x14ac:dyDescent="0.2">
      <c r="A373" s="141" t="s">
        <v>1803</v>
      </c>
      <c r="B373" s="137" t="s">
        <v>1824</v>
      </c>
      <c r="C373" s="139" t="s">
        <v>4347</v>
      </c>
      <c r="D373" s="133">
        <v>149</v>
      </c>
      <c r="E373" s="138"/>
      <c r="F373" s="138"/>
      <c r="G373" s="138">
        <v>26.5</v>
      </c>
      <c r="H373" s="138"/>
      <c r="I373" s="140"/>
      <c r="J373" s="140"/>
      <c r="K373" s="138"/>
      <c r="L373" s="138"/>
      <c r="M373" s="138"/>
      <c r="N373" s="138"/>
      <c r="O373" s="138"/>
      <c r="P373" s="138"/>
      <c r="Q373" s="134">
        <f t="shared" si="25"/>
        <v>26.5</v>
      </c>
      <c r="R373" s="135" t="str">
        <f t="shared" si="28"/>
        <v>NO</v>
      </c>
      <c r="S373" s="136" t="str">
        <f t="shared" si="29"/>
        <v>Medio</v>
      </c>
      <c r="T373" s="45"/>
    </row>
    <row r="374" spans="1:20" s="48" customFormat="1" ht="32.1" customHeight="1" x14ac:dyDescent="0.2">
      <c r="A374" s="141" t="s">
        <v>1803</v>
      </c>
      <c r="B374" s="137" t="s">
        <v>943</v>
      </c>
      <c r="C374" s="139" t="s">
        <v>1825</v>
      </c>
      <c r="D374" s="133">
        <v>30</v>
      </c>
      <c r="E374" s="138"/>
      <c r="F374" s="138"/>
      <c r="G374" s="138"/>
      <c r="H374" s="138"/>
      <c r="I374" s="140"/>
      <c r="J374" s="140">
        <v>36.1</v>
      </c>
      <c r="K374" s="138"/>
      <c r="L374" s="138"/>
      <c r="M374" s="138"/>
      <c r="N374" s="138"/>
      <c r="O374" s="138"/>
      <c r="P374" s="138"/>
      <c r="Q374" s="134">
        <f t="shared" si="25"/>
        <v>36.1</v>
      </c>
      <c r="R374" s="135" t="str">
        <f t="shared" si="28"/>
        <v>NO</v>
      </c>
      <c r="S374" s="136" t="str">
        <f t="shared" si="29"/>
        <v>Alto</v>
      </c>
      <c r="T374" s="45"/>
    </row>
    <row r="375" spans="1:20" s="48" customFormat="1" ht="32.1" customHeight="1" x14ac:dyDescent="0.2">
      <c r="A375" s="141" t="s">
        <v>1803</v>
      </c>
      <c r="B375" s="137" t="s">
        <v>1826</v>
      </c>
      <c r="C375" s="139" t="s">
        <v>1827</v>
      </c>
      <c r="D375" s="133">
        <v>35</v>
      </c>
      <c r="E375" s="138"/>
      <c r="F375" s="138"/>
      <c r="G375" s="138"/>
      <c r="H375" s="138"/>
      <c r="I375" s="140"/>
      <c r="J375" s="140">
        <v>97.4</v>
      </c>
      <c r="K375" s="138"/>
      <c r="L375" s="138"/>
      <c r="M375" s="138"/>
      <c r="N375" s="138"/>
      <c r="O375" s="138"/>
      <c r="P375" s="138"/>
      <c r="Q375" s="134">
        <f t="shared" si="25"/>
        <v>97.4</v>
      </c>
      <c r="R375" s="135" t="str">
        <f t="shared" si="28"/>
        <v>NO</v>
      </c>
      <c r="S375" s="136" t="str">
        <f t="shared" si="29"/>
        <v>Inviable Sanitariamente</v>
      </c>
      <c r="T375" s="45"/>
    </row>
    <row r="376" spans="1:20" s="48" customFormat="1" ht="32.1" customHeight="1" x14ac:dyDescent="0.2">
      <c r="A376" s="141" t="s">
        <v>1803</v>
      </c>
      <c r="B376" s="137" t="s">
        <v>1828</v>
      </c>
      <c r="C376" s="139" t="s">
        <v>4348</v>
      </c>
      <c r="D376" s="133">
        <v>70</v>
      </c>
      <c r="E376" s="138"/>
      <c r="F376" s="138"/>
      <c r="G376" s="138"/>
      <c r="H376" s="138"/>
      <c r="I376" s="140">
        <v>97.3</v>
      </c>
      <c r="J376" s="140"/>
      <c r="K376" s="138"/>
      <c r="L376" s="138"/>
      <c r="M376" s="138"/>
      <c r="N376" s="138"/>
      <c r="O376" s="138"/>
      <c r="P376" s="138"/>
      <c r="Q376" s="134">
        <f t="shared" si="25"/>
        <v>97.3</v>
      </c>
      <c r="R376" s="135" t="str">
        <f t="shared" si="28"/>
        <v>NO</v>
      </c>
      <c r="S376" s="136" t="str">
        <f t="shared" si="29"/>
        <v>Inviable Sanitariamente</v>
      </c>
      <c r="T376" s="45"/>
    </row>
    <row r="377" spans="1:20" s="48" customFormat="1" ht="32.1" customHeight="1" x14ac:dyDescent="0.2">
      <c r="A377" s="141" t="s">
        <v>1803</v>
      </c>
      <c r="B377" s="137" t="s">
        <v>1829</v>
      </c>
      <c r="C377" s="139" t="s">
        <v>4351</v>
      </c>
      <c r="D377" s="133">
        <v>239</v>
      </c>
      <c r="E377" s="138"/>
      <c r="F377" s="138">
        <v>53.1</v>
      </c>
      <c r="G377" s="138"/>
      <c r="H377" s="138"/>
      <c r="I377" s="140"/>
      <c r="J377" s="140"/>
      <c r="K377" s="138"/>
      <c r="L377" s="138"/>
      <c r="M377" s="138"/>
      <c r="N377" s="138"/>
      <c r="O377" s="138"/>
      <c r="P377" s="138"/>
      <c r="Q377" s="134">
        <f t="shared" si="25"/>
        <v>53.1</v>
      </c>
      <c r="R377" s="135" t="str">
        <f t="shared" si="28"/>
        <v>NO</v>
      </c>
      <c r="S377" s="136" t="str">
        <f t="shared" si="29"/>
        <v>Alto</v>
      </c>
      <c r="T377" s="45"/>
    </row>
    <row r="378" spans="1:20" s="48" customFormat="1" ht="32.1" customHeight="1" x14ac:dyDescent="0.2">
      <c r="A378" s="141" t="s">
        <v>1803</v>
      </c>
      <c r="B378" s="137" t="s">
        <v>1830</v>
      </c>
      <c r="C378" s="139" t="s">
        <v>1831</v>
      </c>
      <c r="D378" s="133">
        <v>350</v>
      </c>
      <c r="E378" s="138">
        <v>97.4</v>
      </c>
      <c r="F378" s="138"/>
      <c r="G378" s="138"/>
      <c r="H378" s="138"/>
      <c r="I378" s="140"/>
      <c r="J378" s="140"/>
      <c r="K378" s="138"/>
      <c r="L378" s="138"/>
      <c r="M378" s="138"/>
      <c r="N378" s="138"/>
      <c r="O378" s="138"/>
      <c r="P378" s="138"/>
      <c r="Q378" s="134">
        <f t="shared" si="25"/>
        <v>97.4</v>
      </c>
      <c r="R378" s="135" t="str">
        <f t="shared" si="28"/>
        <v>NO</v>
      </c>
      <c r="S378" s="136" t="str">
        <f t="shared" si="29"/>
        <v>Inviable Sanitariamente</v>
      </c>
      <c r="T378" s="45"/>
    </row>
    <row r="379" spans="1:20" s="48" customFormat="1" ht="32.1" customHeight="1" x14ac:dyDescent="0.2">
      <c r="A379" s="141" t="s">
        <v>1803</v>
      </c>
      <c r="B379" s="137" t="s">
        <v>1832</v>
      </c>
      <c r="C379" s="139" t="s">
        <v>4290</v>
      </c>
      <c r="D379" s="133">
        <v>150</v>
      </c>
      <c r="E379" s="138"/>
      <c r="F379" s="138"/>
      <c r="G379" s="138">
        <v>97.3</v>
      </c>
      <c r="H379" s="138"/>
      <c r="I379" s="140"/>
      <c r="J379" s="140"/>
      <c r="K379" s="138"/>
      <c r="L379" s="138"/>
      <c r="M379" s="138"/>
      <c r="N379" s="138"/>
      <c r="O379" s="138"/>
      <c r="P379" s="138"/>
      <c r="Q379" s="134">
        <f t="shared" si="25"/>
        <v>97.3</v>
      </c>
      <c r="R379" s="135" t="str">
        <f t="shared" si="28"/>
        <v>NO</v>
      </c>
      <c r="S379" s="136" t="str">
        <f t="shared" si="29"/>
        <v>Inviable Sanitariamente</v>
      </c>
      <c r="T379" s="45"/>
    </row>
    <row r="380" spans="1:20" s="48" customFormat="1" ht="32.1" customHeight="1" x14ac:dyDescent="0.2">
      <c r="A380" s="141" t="s">
        <v>1803</v>
      </c>
      <c r="B380" s="137" t="s">
        <v>4349</v>
      </c>
      <c r="C380" s="139" t="s">
        <v>4350</v>
      </c>
      <c r="D380" s="295">
        <v>420</v>
      </c>
      <c r="E380" s="138"/>
      <c r="F380" s="138"/>
      <c r="G380" s="138">
        <v>53.1</v>
      </c>
      <c r="H380" s="138"/>
      <c r="I380" s="140"/>
      <c r="J380" s="140"/>
      <c r="K380" s="138"/>
      <c r="L380" s="138"/>
      <c r="M380" s="138"/>
      <c r="N380" s="138"/>
      <c r="O380" s="138"/>
      <c r="P380" s="138"/>
      <c r="Q380" s="134">
        <f t="shared" si="25"/>
        <v>53.1</v>
      </c>
      <c r="R380" s="135" t="str">
        <f t="shared" si="28"/>
        <v>NO</v>
      </c>
      <c r="S380" s="136" t="str">
        <f t="shared" si="29"/>
        <v>Alto</v>
      </c>
      <c r="T380" s="45"/>
    </row>
    <row r="381" spans="1:20" s="48" customFormat="1" ht="32.1" customHeight="1" x14ac:dyDescent="0.2">
      <c r="A381" s="141" t="s">
        <v>1803</v>
      </c>
      <c r="B381" s="137" t="s">
        <v>1833</v>
      </c>
      <c r="C381" s="139" t="s">
        <v>1834</v>
      </c>
      <c r="D381" s="133">
        <v>27</v>
      </c>
      <c r="E381" s="138"/>
      <c r="F381" s="138"/>
      <c r="G381" s="138"/>
      <c r="H381" s="138"/>
      <c r="I381" s="140"/>
      <c r="J381" s="140">
        <v>96.4</v>
      </c>
      <c r="K381" s="138"/>
      <c r="L381" s="138"/>
      <c r="M381" s="138"/>
      <c r="N381" s="138"/>
      <c r="O381" s="138"/>
      <c r="P381" s="138"/>
      <c r="Q381" s="134">
        <f t="shared" si="25"/>
        <v>96.4</v>
      </c>
      <c r="R381" s="135" t="str">
        <f t="shared" si="28"/>
        <v>NO</v>
      </c>
      <c r="S381" s="136" t="str">
        <f t="shared" si="29"/>
        <v>Inviable Sanitariamente</v>
      </c>
      <c r="T381" s="45"/>
    </row>
    <row r="382" spans="1:20" s="48" customFormat="1" ht="32.1" customHeight="1" x14ac:dyDescent="0.2">
      <c r="A382" s="141" t="s">
        <v>1803</v>
      </c>
      <c r="B382" s="137" t="s">
        <v>1114</v>
      </c>
      <c r="C382" s="139" t="s">
        <v>1835</v>
      </c>
      <c r="D382" s="133">
        <v>83</v>
      </c>
      <c r="E382" s="138"/>
      <c r="F382" s="138"/>
      <c r="G382" s="138"/>
      <c r="H382" s="138">
        <v>97.3</v>
      </c>
      <c r="I382" s="140"/>
      <c r="J382" s="140"/>
      <c r="K382" s="138"/>
      <c r="L382" s="138"/>
      <c r="M382" s="138"/>
      <c r="N382" s="138"/>
      <c r="O382" s="138"/>
      <c r="P382" s="138"/>
      <c r="Q382" s="134">
        <f t="shared" si="25"/>
        <v>97.3</v>
      </c>
      <c r="R382" s="135" t="str">
        <f t="shared" si="28"/>
        <v>NO</v>
      </c>
      <c r="S382" s="136" t="str">
        <f t="shared" si="29"/>
        <v>Inviable Sanitariamente</v>
      </c>
      <c r="T382" s="45"/>
    </row>
    <row r="383" spans="1:20" s="48" customFormat="1" ht="32.1" customHeight="1" x14ac:dyDescent="0.2">
      <c r="A383" s="141" t="s">
        <v>1803</v>
      </c>
      <c r="B383" s="137" t="s">
        <v>1836</v>
      </c>
      <c r="C383" s="139" t="s">
        <v>1837</v>
      </c>
      <c r="D383" s="133">
        <v>229</v>
      </c>
      <c r="E383" s="138"/>
      <c r="F383" s="138"/>
      <c r="G383" s="138"/>
      <c r="H383" s="138"/>
      <c r="I383" s="140">
        <v>97.3</v>
      </c>
      <c r="J383" s="140"/>
      <c r="K383" s="138"/>
      <c r="L383" s="138"/>
      <c r="M383" s="138"/>
      <c r="N383" s="138"/>
      <c r="O383" s="138"/>
      <c r="P383" s="138"/>
      <c r="Q383" s="134">
        <f t="shared" si="25"/>
        <v>97.3</v>
      </c>
      <c r="R383" s="135" t="str">
        <f t="shared" si="28"/>
        <v>NO</v>
      </c>
      <c r="S383" s="136" t="str">
        <f t="shared" si="29"/>
        <v>Inviable Sanitariamente</v>
      </c>
      <c r="T383" s="45"/>
    </row>
    <row r="384" spans="1:20" s="48" customFormat="1" ht="32.1" customHeight="1" x14ac:dyDescent="0.2">
      <c r="A384" s="141" t="s">
        <v>1803</v>
      </c>
      <c r="B384" s="137" t="s">
        <v>1838</v>
      </c>
      <c r="C384" s="139" t="s">
        <v>1839</v>
      </c>
      <c r="D384" s="133">
        <v>60</v>
      </c>
      <c r="E384" s="138"/>
      <c r="F384" s="138"/>
      <c r="G384" s="138">
        <v>53.1</v>
      </c>
      <c r="H384" s="138"/>
      <c r="I384" s="140"/>
      <c r="J384" s="140"/>
      <c r="K384" s="138"/>
      <c r="L384" s="138"/>
      <c r="M384" s="138"/>
      <c r="N384" s="138"/>
      <c r="O384" s="138"/>
      <c r="P384" s="138"/>
      <c r="Q384" s="134">
        <f t="shared" si="25"/>
        <v>53.1</v>
      </c>
      <c r="R384" s="135" t="str">
        <f t="shared" si="28"/>
        <v>NO</v>
      </c>
      <c r="S384" s="136" t="str">
        <f t="shared" si="29"/>
        <v>Alto</v>
      </c>
      <c r="T384" s="45"/>
    </row>
    <row r="385" spans="1:20" s="48" customFormat="1" ht="32.1" customHeight="1" x14ac:dyDescent="0.2">
      <c r="A385" s="141" t="s">
        <v>1803</v>
      </c>
      <c r="B385" s="137" t="s">
        <v>1840</v>
      </c>
      <c r="C385" s="139" t="s">
        <v>1841</v>
      </c>
      <c r="D385" s="133">
        <v>34</v>
      </c>
      <c r="E385" s="138"/>
      <c r="F385" s="138"/>
      <c r="G385" s="138"/>
      <c r="H385" s="138">
        <v>97.3</v>
      </c>
      <c r="I385" s="140"/>
      <c r="J385" s="140"/>
      <c r="K385" s="138"/>
      <c r="L385" s="138"/>
      <c r="M385" s="138"/>
      <c r="N385" s="138"/>
      <c r="O385" s="138"/>
      <c r="P385" s="138"/>
      <c r="Q385" s="134">
        <f t="shared" si="25"/>
        <v>97.3</v>
      </c>
      <c r="R385" s="135" t="str">
        <f t="shared" si="28"/>
        <v>NO</v>
      </c>
      <c r="S385" s="136" t="str">
        <f t="shared" si="29"/>
        <v>Inviable Sanitariamente</v>
      </c>
      <c r="T385" s="45"/>
    </row>
    <row r="386" spans="1:20" s="48" customFormat="1" ht="32.1" customHeight="1" x14ac:dyDescent="0.2">
      <c r="A386" s="141" t="s">
        <v>1803</v>
      </c>
      <c r="B386" s="137" t="s">
        <v>1842</v>
      </c>
      <c r="C386" s="139" t="s">
        <v>1843</v>
      </c>
      <c r="D386" s="133">
        <v>32</v>
      </c>
      <c r="E386" s="138"/>
      <c r="F386" s="138"/>
      <c r="G386" s="138">
        <v>97.3</v>
      </c>
      <c r="H386" s="138"/>
      <c r="I386" s="140"/>
      <c r="J386" s="140"/>
      <c r="K386" s="138"/>
      <c r="L386" s="138"/>
      <c r="M386" s="138"/>
      <c r="N386" s="138"/>
      <c r="O386" s="138"/>
      <c r="P386" s="138"/>
      <c r="Q386" s="134">
        <f t="shared" si="25"/>
        <v>97.3</v>
      </c>
      <c r="R386" s="135" t="str">
        <f t="shared" si="28"/>
        <v>NO</v>
      </c>
      <c r="S386" s="136" t="str">
        <f t="shared" si="29"/>
        <v>Inviable Sanitariamente</v>
      </c>
      <c r="T386" s="45"/>
    </row>
    <row r="387" spans="1:20" s="48" customFormat="1" ht="32.1" customHeight="1" x14ac:dyDescent="0.2">
      <c r="A387" s="141" t="s">
        <v>1803</v>
      </c>
      <c r="B387" s="137" t="s">
        <v>1844</v>
      </c>
      <c r="C387" s="139" t="s">
        <v>4352</v>
      </c>
      <c r="D387" s="133">
        <v>149</v>
      </c>
      <c r="E387" s="138"/>
      <c r="F387" s="138"/>
      <c r="G387" s="138">
        <v>97.3</v>
      </c>
      <c r="H387" s="138"/>
      <c r="I387" s="140"/>
      <c r="J387" s="140"/>
      <c r="K387" s="138"/>
      <c r="L387" s="138"/>
      <c r="M387" s="138"/>
      <c r="N387" s="138"/>
      <c r="O387" s="138"/>
      <c r="P387" s="138"/>
      <c r="Q387" s="134">
        <f t="shared" si="25"/>
        <v>97.3</v>
      </c>
      <c r="R387" s="135" t="str">
        <f t="shared" si="28"/>
        <v>NO</v>
      </c>
      <c r="S387" s="136" t="str">
        <f t="shared" si="29"/>
        <v>Inviable Sanitariamente</v>
      </c>
      <c r="T387" s="45"/>
    </row>
    <row r="388" spans="1:20" s="48" customFormat="1" ht="32.1" customHeight="1" x14ac:dyDescent="0.2">
      <c r="A388" s="141" t="s">
        <v>1803</v>
      </c>
      <c r="B388" s="137" t="s">
        <v>1845</v>
      </c>
      <c r="C388" s="139" t="s">
        <v>1846</v>
      </c>
      <c r="D388" s="133">
        <v>32</v>
      </c>
      <c r="E388" s="138"/>
      <c r="F388" s="138"/>
      <c r="G388" s="138"/>
      <c r="H388" s="138"/>
      <c r="I388" s="140">
        <v>97.3</v>
      </c>
      <c r="J388" s="140"/>
      <c r="K388" s="138"/>
      <c r="L388" s="138"/>
      <c r="M388" s="138"/>
      <c r="N388" s="138"/>
      <c r="O388" s="138"/>
      <c r="P388" s="138"/>
      <c r="Q388" s="134">
        <f t="shared" si="25"/>
        <v>97.3</v>
      </c>
      <c r="R388" s="135" t="str">
        <f t="shared" si="28"/>
        <v>NO</v>
      </c>
      <c r="S388" s="136" t="str">
        <f t="shared" si="29"/>
        <v>Inviable Sanitariamente</v>
      </c>
      <c r="T388" s="45"/>
    </row>
    <row r="389" spans="1:20" s="48" customFormat="1" ht="32.1" customHeight="1" x14ac:dyDescent="0.2">
      <c r="A389" s="141" t="s">
        <v>1803</v>
      </c>
      <c r="B389" s="137" t="s">
        <v>4330</v>
      </c>
      <c r="C389" s="139" t="s">
        <v>4291</v>
      </c>
      <c r="D389" s="133">
        <v>420</v>
      </c>
      <c r="E389" s="138"/>
      <c r="F389" s="138"/>
      <c r="G389" s="138">
        <v>97.3</v>
      </c>
      <c r="H389" s="138"/>
      <c r="I389" s="140"/>
      <c r="J389" s="140"/>
      <c r="K389" s="138"/>
      <c r="L389" s="138"/>
      <c r="M389" s="138"/>
      <c r="N389" s="138"/>
      <c r="O389" s="138"/>
      <c r="P389" s="138"/>
      <c r="Q389" s="134">
        <f>AVERAGE(E389:P389)</f>
        <v>97.3</v>
      </c>
      <c r="R389" s="135" t="str">
        <f>IF(Q389&lt;5,"SI","NO")</f>
        <v>NO</v>
      </c>
      <c r="S389" s="136" t="str">
        <f>IF(Q389&lt;=5,"Sin Riesgo",IF(Q389 &lt;=14,"Bajo",IF(Q389&lt;=35,"Medio",IF(Q389&lt;=80,"Alto","Inviable Sanitariamente"))))</f>
        <v>Inviable Sanitariamente</v>
      </c>
      <c r="T389" s="45"/>
    </row>
    <row r="390" spans="1:20" s="48" customFormat="1" ht="32.1" customHeight="1" x14ac:dyDescent="0.2">
      <c r="A390" s="141" t="s">
        <v>1847</v>
      </c>
      <c r="B390" s="137" t="s">
        <v>1190</v>
      </c>
      <c r="C390" s="139" t="s">
        <v>912</v>
      </c>
      <c r="D390" s="133">
        <v>460</v>
      </c>
      <c r="E390" s="138"/>
      <c r="F390" s="138"/>
      <c r="G390" s="138"/>
      <c r="H390" s="138"/>
      <c r="I390" s="140">
        <v>97.6</v>
      </c>
      <c r="J390" s="140"/>
      <c r="K390" s="138"/>
      <c r="L390" s="138"/>
      <c r="M390" s="138"/>
      <c r="N390" s="138"/>
      <c r="O390" s="138"/>
      <c r="P390" s="138">
        <v>97.6</v>
      </c>
      <c r="Q390" s="134">
        <f t="shared" si="25"/>
        <v>97.6</v>
      </c>
      <c r="R390" s="135" t="str">
        <f t="shared" si="28"/>
        <v>NO</v>
      </c>
      <c r="S390" s="136" t="str">
        <f t="shared" si="29"/>
        <v>Inviable Sanitariamente</v>
      </c>
      <c r="T390" s="45"/>
    </row>
    <row r="391" spans="1:20" s="48" customFormat="1" ht="32.1" customHeight="1" x14ac:dyDescent="0.2">
      <c r="A391" s="141" t="s">
        <v>1847</v>
      </c>
      <c r="B391" s="137" t="s">
        <v>1429</v>
      </c>
      <c r="C391" s="139" t="s">
        <v>1848</v>
      </c>
      <c r="D391" s="133">
        <v>90</v>
      </c>
      <c r="E391" s="138"/>
      <c r="F391" s="138"/>
      <c r="G391" s="138"/>
      <c r="H391" s="138"/>
      <c r="I391" s="140"/>
      <c r="J391" s="140">
        <v>80.3</v>
      </c>
      <c r="K391" s="138"/>
      <c r="L391" s="138"/>
      <c r="M391" s="138"/>
      <c r="N391" s="138"/>
      <c r="O391" s="138">
        <v>90.3</v>
      </c>
      <c r="P391" s="138"/>
      <c r="Q391" s="134">
        <f t="shared" si="25"/>
        <v>85.3</v>
      </c>
      <c r="R391" s="135" t="str">
        <f t="shared" si="28"/>
        <v>NO</v>
      </c>
      <c r="S391" s="136" t="str">
        <f t="shared" si="29"/>
        <v>Inviable Sanitariamente</v>
      </c>
      <c r="T391" s="45"/>
    </row>
    <row r="392" spans="1:20" s="48" customFormat="1" ht="32.1" customHeight="1" x14ac:dyDescent="0.2">
      <c r="A392" s="141" t="s">
        <v>1847</v>
      </c>
      <c r="B392" s="137" t="s">
        <v>1106</v>
      </c>
      <c r="C392" s="139" t="s">
        <v>1849</v>
      </c>
      <c r="D392" s="133">
        <v>63</v>
      </c>
      <c r="E392" s="138"/>
      <c r="F392" s="138"/>
      <c r="G392" s="138"/>
      <c r="H392" s="138"/>
      <c r="I392" s="140">
        <v>96.6</v>
      </c>
      <c r="J392" s="140"/>
      <c r="K392" s="138"/>
      <c r="L392" s="138">
        <v>97.6</v>
      </c>
      <c r="M392" s="138"/>
      <c r="N392" s="138"/>
      <c r="O392" s="138"/>
      <c r="P392" s="138"/>
      <c r="Q392" s="134">
        <f t="shared" si="25"/>
        <v>97.1</v>
      </c>
      <c r="R392" s="135" t="str">
        <f t="shared" si="28"/>
        <v>NO</v>
      </c>
      <c r="S392" s="136" t="str">
        <f t="shared" si="29"/>
        <v>Inviable Sanitariamente</v>
      </c>
      <c r="T392" s="45"/>
    </row>
    <row r="393" spans="1:20" s="48" customFormat="1" ht="32.1" customHeight="1" x14ac:dyDescent="0.2">
      <c r="A393" s="141" t="s">
        <v>1847</v>
      </c>
      <c r="B393" s="137" t="s">
        <v>1850</v>
      </c>
      <c r="C393" s="139" t="s">
        <v>1851</v>
      </c>
      <c r="D393" s="133">
        <v>38</v>
      </c>
      <c r="E393" s="138"/>
      <c r="F393" s="138">
        <v>96.4</v>
      </c>
      <c r="G393" s="138"/>
      <c r="H393" s="138"/>
      <c r="I393" s="140"/>
      <c r="J393" s="140"/>
      <c r="K393" s="138"/>
      <c r="L393" s="138">
        <v>64</v>
      </c>
      <c r="M393" s="138"/>
      <c r="N393" s="138"/>
      <c r="O393" s="138"/>
      <c r="P393" s="138"/>
      <c r="Q393" s="134">
        <f t="shared" si="25"/>
        <v>80.2</v>
      </c>
      <c r="R393" s="135" t="str">
        <f t="shared" si="28"/>
        <v>NO</v>
      </c>
      <c r="S393" s="136" t="str">
        <f t="shared" si="29"/>
        <v>Inviable Sanitariamente</v>
      </c>
      <c r="T393" s="45"/>
    </row>
    <row r="394" spans="1:20" s="48" customFormat="1" ht="32.1" customHeight="1" x14ac:dyDescent="0.2">
      <c r="A394" s="141" t="s">
        <v>1847</v>
      </c>
      <c r="B394" s="137" t="s">
        <v>1727</v>
      </c>
      <c r="C394" s="139" t="s">
        <v>1852</v>
      </c>
      <c r="D394" s="133">
        <v>40</v>
      </c>
      <c r="E394" s="138"/>
      <c r="F394" s="138"/>
      <c r="G394" s="138"/>
      <c r="H394" s="138"/>
      <c r="I394" s="140"/>
      <c r="J394" s="140">
        <v>96.6</v>
      </c>
      <c r="K394" s="138"/>
      <c r="L394" s="138"/>
      <c r="M394" s="138"/>
      <c r="N394" s="138"/>
      <c r="O394" s="138">
        <v>97.6</v>
      </c>
      <c r="P394" s="138"/>
      <c r="Q394" s="134">
        <f t="shared" si="25"/>
        <v>97.1</v>
      </c>
      <c r="R394" s="135" t="str">
        <f t="shared" si="28"/>
        <v>NO</v>
      </c>
      <c r="S394" s="136" t="str">
        <f t="shared" si="29"/>
        <v>Inviable Sanitariamente</v>
      </c>
      <c r="T394" s="45"/>
    </row>
    <row r="395" spans="1:20" s="48" customFormat="1" ht="32.1" customHeight="1" x14ac:dyDescent="0.2">
      <c r="A395" s="141" t="s">
        <v>1847</v>
      </c>
      <c r="B395" s="137" t="s">
        <v>1308</v>
      </c>
      <c r="C395" s="139" t="s">
        <v>1853</v>
      </c>
      <c r="D395" s="133">
        <v>63</v>
      </c>
      <c r="E395" s="138"/>
      <c r="F395" s="138" t="s">
        <v>288</v>
      </c>
      <c r="G395" s="138"/>
      <c r="H395" s="138"/>
      <c r="I395" s="140">
        <v>90.3</v>
      </c>
      <c r="J395" s="140"/>
      <c r="K395" s="138"/>
      <c r="L395" s="138">
        <v>97.6</v>
      </c>
      <c r="M395" s="138"/>
      <c r="N395" s="138"/>
      <c r="O395" s="138"/>
      <c r="P395" s="138"/>
      <c r="Q395" s="134">
        <f t="shared" si="25"/>
        <v>93.949999999999989</v>
      </c>
      <c r="R395" s="135" t="str">
        <f t="shared" si="28"/>
        <v>NO</v>
      </c>
      <c r="S395" s="136" t="str">
        <f t="shared" si="29"/>
        <v>Inviable Sanitariamente</v>
      </c>
      <c r="T395" s="45"/>
    </row>
    <row r="396" spans="1:20" s="48" customFormat="1" ht="32.1" customHeight="1" x14ac:dyDescent="0.2">
      <c r="A396" s="141" t="s">
        <v>1847</v>
      </c>
      <c r="B396" s="137" t="s">
        <v>1854</v>
      </c>
      <c r="C396" s="139" t="s">
        <v>1855</v>
      </c>
      <c r="D396" s="133">
        <v>288</v>
      </c>
      <c r="E396" s="138"/>
      <c r="F396" s="138"/>
      <c r="G396" s="138"/>
      <c r="H396" s="138"/>
      <c r="I396" s="140">
        <v>97.6</v>
      </c>
      <c r="J396" s="140"/>
      <c r="K396" s="138"/>
      <c r="L396" s="138"/>
      <c r="M396" s="138">
        <v>97.6</v>
      </c>
      <c r="N396" s="138"/>
      <c r="O396" s="138"/>
      <c r="P396" s="138"/>
      <c r="Q396" s="134">
        <f t="shared" si="25"/>
        <v>97.6</v>
      </c>
      <c r="R396" s="135" t="str">
        <f t="shared" si="28"/>
        <v>NO</v>
      </c>
      <c r="S396" s="136" t="str">
        <f t="shared" si="29"/>
        <v>Inviable Sanitariamente</v>
      </c>
      <c r="T396" s="45"/>
    </row>
    <row r="397" spans="1:20" s="48" customFormat="1" ht="32.1" customHeight="1" x14ac:dyDescent="0.2">
      <c r="A397" s="141" t="s">
        <v>1847</v>
      </c>
      <c r="B397" s="137" t="s">
        <v>1856</v>
      </c>
      <c r="C397" s="139" t="s">
        <v>1857</v>
      </c>
      <c r="D397" s="133">
        <v>396</v>
      </c>
      <c r="E397" s="138"/>
      <c r="F397" s="138"/>
      <c r="G397" s="138"/>
      <c r="H397" s="138"/>
      <c r="I397" s="140">
        <v>64</v>
      </c>
      <c r="J397" s="140"/>
      <c r="K397" s="138"/>
      <c r="L397" s="138"/>
      <c r="M397" s="138"/>
      <c r="N397" s="138"/>
      <c r="O397" s="138"/>
      <c r="P397" s="138">
        <v>88</v>
      </c>
      <c r="Q397" s="134">
        <f t="shared" si="25"/>
        <v>76</v>
      </c>
      <c r="R397" s="135" t="str">
        <f t="shared" si="28"/>
        <v>NO</v>
      </c>
      <c r="S397" s="136" t="str">
        <f t="shared" si="29"/>
        <v>Alto</v>
      </c>
      <c r="T397" s="45"/>
    </row>
    <row r="398" spans="1:20" s="48" customFormat="1" ht="32.1" customHeight="1" x14ac:dyDescent="0.2">
      <c r="A398" s="141" t="s">
        <v>1847</v>
      </c>
      <c r="B398" s="137" t="s">
        <v>1858</v>
      </c>
      <c r="C398" s="139" t="s">
        <v>1859</v>
      </c>
      <c r="D398" s="133">
        <v>99</v>
      </c>
      <c r="E398" s="138"/>
      <c r="F398" s="138">
        <v>0</v>
      </c>
      <c r="G398" s="138"/>
      <c r="H398" s="138"/>
      <c r="I398" s="140"/>
      <c r="J398" s="140"/>
      <c r="K398" s="138">
        <v>0</v>
      </c>
      <c r="L398" s="138"/>
      <c r="M398" s="138"/>
      <c r="N398" s="138"/>
      <c r="O398" s="138"/>
      <c r="P398" s="138"/>
      <c r="Q398" s="134">
        <f t="shared" si="25"/>
        <v>0</v>
      </c>
      <c r="R398" s="135" t="str">
        <f t="shared" si="28"/>
        <v>SI</v>
      </c>
      <c r="S398" s="136" t="str">
        <f t="shared" si="29"/>
        <v>Sin Riesgo</v>
      </c>
      <c r="T398" s="45"/>
    </row>
    <row r="399" spans="1:20" s="48" customFormat="1" ht="32.1" customHeight="1" x14ac:dyDescent="0.2">
      <c r="A399" s="141" t="s">
        <v>1847</v>
      </c>
      <c r="B399" s="137" t="s">
        <v>1860</v>
      </c>
      <c r="C399" s="139" t="s">
        <v>1861</v>
      </c>
      <c r="D399" s="133">
        <v>199</v>
      </c>
      <c r="E399" s="138">
        <v>0</v>
      </c>
      <c r="F399" s="138"/>
      <c r="G399" s="138"/>
      <c r="H399" s="138"/>
      <c r="I399" s="140"/>
      <c r="J399" s="140"/>
      <c r="K399" s="138">
        <v>0</v>
      </c>
      <c r="L399" s="138"/>
      <c r="M399" s="138"/>
      <c r="N399" s="138"/>
      <c r="O399" s="138"/>
      <c r="P399" s="138"/>
      <c r="Q399" s="134">
        <f t="shared" si="25"/>
        <v>0</v>
      </c>
      <c r="R399" s="135" t="str">
        <f t="shared" si="28"/>
        <v>SI</v>
      </c>
      <c r="S399" s="136" t="str">
        <f t="shared" si="29"/>
        <v>Sin Riesgo</v>
      </c>
      <c r="T399" s="45"/>
    </row>
    <row r="400" spans="1:20" s="48" customFormat="1" ht="32.1" customHeight="1" x14ac:dyDescent="0.2">
      <c r="A400" s="141" t="s">
        <v>1847</v>
      </c>
      <c r="B400" s="137" t="s">
        <v>1862</v>
      </c>
      <c r="C400" s="139" t="s">
        <v>1863</v>
      </c>
      <c r="D400" s="133">
        <v>49</v>
      </c>
      <c r="E400" s="138"/>
      <c r="F400" s="138">
        <v>96.4</v>
      </c>
      <c r="G400" s="138"/>
      <c r="H400" s="138"/>
      <c r="I400" s="140"/>
      <c r="J400" s="140"/>
      <c r="K400" s="138"/>
      <c r="L400" s="138">
        <v>64</v>
      </c>
      <c r="M400" s="138"/>
      <c r="N400" s="138"/>
      <c r="O400" s="138"/>
      <c r="P400" s="138"/>
      <c r="Q400" s="134">
        <f t="shared" si="25"/>
        <v>80.2</v>
      </c>
      <c r="R400" s="135" t="str">
        <f t="shared" si="28"/>
        <v>NO</v>
      </c>
      <c r="S400" s="136" t="str">
        <f t="shared" si="29"/>
        <v>Inviable Sanitariamente</v>
      </c>
      <c r="T400" s="45"/>
    </row>
    <row r="401" spans="1:20" s="48" customFormat="1" ht="32.1" customHeight="1" x14ac:dyDescent="0.2">
      <c r="A401" s="141" t="s">
        <v>1847</v>
      </c>
      <c r="B401" s="137" t="s">
        <v>1864</v>
      </c>
      <c r="C401" s="139" t="s">
        <v>1865</v>
      </c>
      <c r="D401" s="133">
        <v>15</v>
      </c>
      <c r="E401" s="138"/>
      <c r="F401" s="138">
        <v>96.4</v>
      </c>
      <c r="G401" s="138"/>
      <c r="H401" s="138"/>
      <c r="I401" s="140"/>
      <c r="J401" s="140"/>
      <c r="K401" s="138"/>
      <c r="L401" s="138">
        <v>64</v>
      </c>
      <c r="M401" s="138"/>
      <c r="N401" s="138"/>
      <c r="O401" s="138"/>
      <c r="P401" s="138"/>
      <c r="Q401" s="134">
        <f t="shared" si="25"/>
        <v>80.2</v>
      </c>
      <c r="R401" s="135" t="str">
        <f t="shared" si="28"/>
        <v>NO</v>
      </c>
      <c r="S401" s="136" t="str">
        <f t="shared" si="29"/>
        <v>Inviable Sanitariamente</v>
      </c>
      <c r="T401" s="45"/>
    </row>
    <row r="402" spans="1:20" s="48" customFormat="1" ht="32.1" customHeight="1" x14ac:dyDescent="0.2">
      <c r="A402" s="141" t="s">
        <v>1847</v>
      </c>
      <c r="B402" s="137" t="s">
        <v>1866</v>
      </c>
      <c r="C402" s="139" t="s">
        <v>1867</v>
      </c>
      <c r="D402" s="133">
        <v>48</v>
      </c>
      <c r="E402" s="138"/>
      <c r="F402" s="138"/>
      <c r="G402" s="138"/>
      <c r="H402" s="138"/>
      <c r="I402" s="140">
        <v>97.6</v>
      </c>
      <c r="J402" s="140"/>
      <c r="K402" s="138"/>
      <c r="L402" s="138"/>
      <c r="M402" s="138"/>
      <c r="N402" s="138"/>
      <c r="O402" s="138"/>
      <c r="P402" s="138">
        <v>97.6</v>
      </c>
      <c r="Q402" s="134">
        <f t="shared" si="25"/>
        <v>97.6</v>
      </c>
      <c r="R402" s="135" t="str">
        <f t="shared" si="28"/>
        <v>NO</v>
      </c>
      <c r="S402" s="136" t="str">
        <f t="shared" si="29"/>
        <v>Inviable Sanitariamente</v>
      </c>
      <c r="T402" s="45"/>
    </row>
    <row r="403" spans="1:20" s="48" customFormat="1" ht="32.1" customHeight="1" x14ac:dyDescent="0.2">
      <c r="A403" s="141" t="s">
        <v>1847</v>
      </c>
      <c r="B403" s="137" t="s">
        <v>646</v>
      </c>
      <c r="C403" s="139" t="s">
        <v>1868</v>
      </c>
      <c r="D403" s="133">
        <v>72</v>
      </c>
      <c r="E403" s="138"/>
      <c r="F403" s="138"/>
      <c r="G403" s="138"/>
      <c r="H403" s="138"/>
      <c r="I403" s="140">
        <v>97.6</v>
      </c>
      <c r="J403" s="140"/>
      <c r="K403" s="138"/>
      <c r="L403" s="138"/>
      <c r="M403" s="138"/>
      <c r="N403" s="138">
        <v>97.6</v>
      </c>
      <c r="O403" s="138"/>
      <c r="P403" s="138"/>
      <c r="Q403" s="134">
        <f t="shared" si="25"/>
        <v>97.6</v>
      </c>
      <c r="R403" s="135" t="str">
        <f t="shared" si="28"/>
        <v>NO</v>
      </c>
      <c r="S403" s="136" t="str">
        <f t="shared" si="29"/>
        <v>Inviable Sanitariamente</v>
      </c>
      <c r="T403" s="45"/>
    </row>
    <row r="404" spans="1:20" s="48" customFormat="1" ht="32.1" customHeight="1" x14ac:dyDescent="0.2">
      <c r="A404" s="141" t="s">
        <v>1847</v>
      </c>
      <c r="B404" s="137" t="s">
        <v>1869</v>
      </c>
      <c r="C404" s="139" t="s">
        <v>1870</v>
      </c>
      <c r="D404" s="133">
        <v>72</v>
      </c>
      <c r="E404" s="138"/>
      <c r="F404" s="138"/>
      <c r="G404" s="138"/>
      <c r="H404" s="138"/>
      <c r="I404" s="140">
        <v>97.6</v>
      </c>
      <c r="J404" s="140"/>
      <c r="K404" s="138"/>
      <c r="L404" s="138">
        <v>64</v>
      </c>
      <c r="M404" s="138"/>
      <c r="N404" s="138"/>
      <c r="O404" s="138"/>
      <c r="P404" s="138"/>
      <c r="Q404" s="134">
        <f t="shared" si="25"/>
        <v>80.8</v>
      </c>
      <c r="R404" s="135" t="str">
        <f t="shared" si="28"/>
        <v>NO</v>
      </c>
      <c r="S404" s="136" t="str">
        <f t="shared" si="29"/>
        <v>Inviable Sanitariamente</v>
      </c>
      <c r="T404" s="45"/>
    </row>
    <row r="405" spans="1:20" s="48" customFormat="1" ht="32.1" customHeight="1" x14ac:dyDescent="0.2">
      <c r="A405" s="141" t="s">
        <v>1847</v>
      </c>
      <c r="B405" s="137" t="s">
        <v>1473</v>
      </c>
      <c r="C405" s="139" t="s">
        <v>1871</v>
      </c>
      <c r="D405" s="133">
        <v>128</v>
      </c>
      <c r="E405" s="138"/>
      <c r="F405" s="138"/>
      <c r="G405" s="138"/>
      <c r="H405" s="138"/>
      <c r="I405" s="140"/>
      <c r="J405" s="140">
        <v>64</v>
      </c>
      <c r="K405" s="138"/>
      <c r="L405" s="138"/>
      <c r="M405" s="138">
        <v>97.6</v>
      </c>
      <c r="N405" s="138"/>
      <c r="O405" s="138"/>
      <c r="P405" s="138"/>
      <c r="Q405" s="134">
        <f t="shared" ref="Q405:Q468" si="30">AVERAGE(E405:P405)</f>
        <v>80.8</v>
      </c>
      <c r="R405" s="135" t="str">
        <f t="shared" si="28"/>
        <v>NO</v>
      </c>
      <c r="S405" s="136" t="str">
        <f t="shared" si="29"/>
        <v>Inviable Sanitariamente</v>
      </c>
      <c r="T405" s="45"/>
    </row>
    <row r="406" spans="1:20" s="48" customFormat="1" ht="32.1" customHeight="1" x14ac:dyDescent="0.2">
      <c r="A406" s="141" t="s">
        <v>1847</v>
      </c>
      <c r="B406" s="137" t="s">
        <v>1872</v>
      </c>
      <c r="C406" s="139" t="s">
        <v>1873</v>
      </c>
      <c r="D406" s="133">
        <v>88</v>
      </c>
      <c r="E406" s="138"/>
      <c r="F406" s="138"/>
      <c r="G406" s="138"/>
      <c r="H406" s="138"/>
      <c r="I406" s="140">
        <v>97.6</v>
      </c>
      <c r="J406" s="140"/>
      <c r="K406" s="138"/>
      <c r="L406" s="138">
        <v>97.6</v>
      </c>
      <c r="M406" s="138"/>
      <c r="N406" s="138"/>
      <c r="O406" s="138"/>
      <c r="P406" s="138"/>
      <c r="Q406" s="134">
        <f t="shared" si="30"/>
        <v>97.6</v>
      </c>
      <c r="R406" s="135" t="str">
        <f t="shared" si="28"/>
        <v>NO</v>
      </c>
      <c r="S406" s="136" t="str">
        <f t="shared" si="29"/>
        <v>Inviable Sanitariamente</v>
      </c>
      <c r="T406" s="45"/>
    </row>
    <row r="407" spans="1:20" s="48" customFormat="1" ht="32.1" customHeight="1" x14ac:dyDescent="0.2">
      <c r="A407" s="141" t="s">
        <v>1847</v>
      </c>
      <c r="B407" s="137" t="s">
        <v>1874</v>
      </c>
      <c r="C407" s="139" t="s">
        <v>1875</v>
      </c>
      <c r="D407" s="133">
        <v>92</v>
      </c>
      <c r="E407" s="138"/>
      <c r="F407" s="138"/>
      <c r="G407" s="138"/>
      <c r="H407" s="138"/>
      <c r="I407" s="140">
        <v>64</v>
      </c>
      <c r="J407" s="140"/>
      <c r="K407" s="138"/>
      <c r="L407" s="138"/>
      <c r="M407" s="138">
        <v>97.6</v>
      </c>
      <c r="N407" s="138"/>
      <c r="O407" s="138"/>
      <c r="P407" s="138"/>
      <c r="Q407" s="134">
        <f t="shared" si="30"/>
        <v>80.8</v>
      </c>
      <c r="R407" s="135" t="str">
        <f t="shared" si="28"/>
        <v>NO</v>
      </c>
      <c r="S407" s="136" t="str">
        <f t="shared" si="29"/>
        <v>Inviable Sanitariamente</v>
      </c>
      <c r="T407" s="45"/>
    </row>
    <row r="408" spans="1:20" s="48" customFormat="1" ht="32.1" customHeight="1" x14ac:dyDescent="0.2">
      <c r="A408" s="141" t="s">
        <v>1847</v>
      </c>
      <c r="B408" s="137" t="s">
        <v>1876</v>
      </c>
      <c r="C408" s="139" t="s">
        <v>1877</v>
      </c>
      <c r="D408" s="133">
        <v>316</v>
      </c>
      <c r="E408" s="138"/>
      <c r="F408" s="138">
        <v>96.4</v>
      </c>
      <c r="G408" s="138"/>
      <c r="H408" s="138"/>
      <c r="I408" s="140"/>
      <c r="J408" s="140"/>
      <c r="K408" s="138"/>
      <c r="L408" s="138">
        <v>64</v>
      </c>
      <c r="M408" s="138"/>
      <c r="N408" s="138"/>
      <c r="O408" s="138"/>
      <c r="P408" s="138"/>
      <c r="Q408" s="134">
        <f t="shared" si="30"/>
        <v>80.2</v>
      </c>
      <c r="R408" s="135" t="str">
        <f t="shared" si="28"/>
        <v>NO</v>
      </c>
      <c r="S408" s="136" t="str">
        <f t="shared" si="29"/>
        <v>Inviable Sanitariamente</v>
      </c>
      <c r="T408" s="45"/>
    </row>
    <row r="409" spans="1:20" s="48" customFormat="1" ht="32.1" customHeight="1" x14ac:dyDescent="0.2">
      <c r="A409" s="141" t="s">
        <v>1847</v>
      </c>
      <c r="B409" s="137" t="s">
        <v>1878</v>
      </c>
      <c r="C409" s="139" t="s">
        <v>1879</v>
      </c>
      <c r="D409" s="133">
        <v>135</v>
      </c>
      <c r="E409" s="138"/>
      <c r="F409" s="138"/>
      <c r="G409" s="138"/>
      <c r="H409" s="138"/>
      <c r="I409" s="140">
        <v>96.4</v>
      </c>
      <c r="J409" s="140"/>
      <c r="K409" s="138"/>
      <c r="L409" s="138"/>
      <c r="M409" s="138"/>
      <c r="N409" s="138"/>
      <c r="O409" s="138"/>
      <c r="P409" s="138">
        <v>97.6</v>
      </c>
      <c r="Q409" s="134">
        <f t="shared" si="30"/>
        <v>97</v>
      </c>
      <c r="R409" s="135" t="str">
        <f t="shared" si="28"/>
        <v>NO</v>
      </c>
      <c r="S409" s="136" t="str">
        <f t="shared" si="29"/>
        <v>Inviable Sanitariamente</v>
      </c>
      <c r="T409" s="45"/>
    </row>
    <row r="410" spans="1:20" s="48" customFormat="1" ht="32.1" customHeight="1" x14ac:dyDescent="0.2">
      <c r="A410" s="141" t="s">
        <v>1847</v>
      </c>
      <c r="B410" s="137" t="s">
        <v>1880</v>
      </c>
      <c r="C410" s="139" t="s">
        <v>1881</v>
      </c>
      <c r="D410" s="133">
        <v>102</v>
      </c>
      <c r="E410" s="138">
        <v>96.6</v>
      </c>
      <c r="F410" s="138"/>
      <c r="G410" s="138"/>
      <c r="H410" s="138"/>
      <c r="I410" s="140"/>
      <c r="J410" s="140"/>
      <c r="K410" s="138"/>
      <c r="L410" s="138"/>
      <c r="M410" s="138">
        <v>97.6</v>
      </c>
      <c r="N410" s="138"/>
      <c r="O410" s="138"/>
      <c r="P410" s="138"/>
      <c r="Q410" s="134">
        <f t="shared" si="30"/>
        <v>97.1</v>
      </c>
      <c r="R410" s="135" t="str">
        <f t="shared" si="28"/>
        <v>NO</v>
      </c>
      <c r="S410" s="136" t="str">
        <f t="shared" si="29"/>
        <v>Inviable Sanitariamente</v>
      </c>
      <c r="T410" s="45"/>
    </row>
    <row r="411" spans="1:20" s="48" customFormat="1" ht="32.1" customHeight="1" x14ac:dyDescent="0.2">
      <c r="A411" s="141" t="s">
        <v>1847</v>
      </c>
      <c r="B411" s="137" t="s">
        <v>1882</v>
      </c>
      <c r="C411" s="139" t="s">
        <v>1883</v>
      </c>
      <c r="D411" s="133">
        <v>102</v>
      </c>
      <c r="E411" s="138">
        <v>96.6</v>
      </c>
      <c r="F411" s="138"/>
      <c r="G411" s="138" t="s">
        <v>288</v>
      </c>
      <c r="H411" s="138"/>
      <c r="I411" s="140"/>
      <c r="J411" s="140"/>
      <c r="K411" s="138"/>
      <c r="L411" s="138"/>
      <c r="M411" s="138">
        <v>96.4</v>
      </c>
      <c r="N411" s="138"/>
      <c r="O411" s="138"/>
      <c r="P411" s="138"/>
      <c r="Q411" s="134">
        <f t="shared" si="30"/>
        <v>96.5</v>
      </c>
      <c r="R411" s="135" t="str">
        <f t="shared" si="28"/>
        <v>NO</v>
      </c>
      <c r="S411" s="136" t="str">
        <f t="shared" si="29"/>
        <v>Inviable Sanitariamente</v>
      </c>
      <c r="T411" s="45"/>
    </row>
    <row r="412" spans="1:20" s="48" customFormat="1" ht="32.1" customHeight="1" x14ac:dyDescent="0.2">
      <c r="A412" s="141" t="s">
        <v>1847</v>
      </c>
      <c r="B412" s="137" t="s">
        <v>913</v>
      </c>
      <c r="C412" s="139" t="s">
        <v>914</v>
      </c>
      <c r="D412" s="133">
        <v>92</v>
      </c>
      <c r="E412" s="138"/>
      <c r="F412" s="138"/>
      <c r="G412" s="138"/>
      <c r="H412" s="138"/>
      <c r="I412" s="140">
        <v>97.6</v>
      </c>
      <c r="J412" s="140"/>
      <c r="K412" s="138"/>
      <c r="L412" s="138">
        <v>97.6</v>
      </c>
      <c r="M412" s="138"/>
      <c r="N412" s="138"/>
      <c r="O412" s="138"/>
      <c r="P412" s="138"/>
      <c r="Q412" s="134">
        <f t="shared" si="30"/>
        <v>97.6</v>
      </c>
      <c r="R412" s="135" t="str">
        <f t="shared" si="28"/>
        <v>NO</v>
      </c>
      <c r="S412" s="136" t="str">
        <f t="shared" si="29"/>
        <v>Inviable Sanitariamente</v>
      </c>
      <c r="T412" s="45"/>
    </row>
    <row r="413" spans="1:20" s="48" customFormat="1" ht="32.1" customHeight="1" x14ac:dyDescent="0.2">
      <c r="A413" s="141" t="s">
        <v>1847</v>
      </c>
      <c r="B413" s="137" t="s">
        <v>1884</v>
      </c>
      <c r="C413" s="139" t="s">
        <v>1885</v>
      </c>
      <c r="D413" s="133">
        <v>40</v>
      </c>
      <c r="E413" s="138"/>
      <c r="F413" s="138"/>
      <c r="G413" s="138"/>
      <c r="H413" s="138"/>
      <c r="I413" s="140">
        <v>97.6</v>
      </c>
      <c r="J413" s="140"/>
      <c r="K413" s="138"/>
      <c r="L413" s="138">
        <v>64</v>
      </c>
      <c r="M413" s="138"/>
      <c r="N413" s="138"/>
      <c r="O413" s="138"/>
      <c r="P413" s="138"/>
      <c r="Q413" s="134">
        <f t="shared" si="30"/>
        <v>80.8</v>
      </c>
      <c r="R413" s="135" t="str">
        <f t="shared" si="28"/>
        <v>NO</v>
      </c>
      <c r="S413" s="136" t="str">
        <f t="shared" si="29"/>
        <v>Inviable Sanitariamente</v>
      </c>
      <c r="T413" s="45"/>
    </row>
    <row r="414" spans="1:20" s="48" customFormat="1" ht="32.1" customHeight="1" x14ac:dyDescent="0.2">
      <c r="A414" s="141" t="s">
        <v>1847</v>
      </c>
      <c r="B414" s="137" t="s">
        <v>1886</v>
      </c>
      <c r="C414" s="139" t="s">
        <v>1887</v>
      </c>
      <c r="D414" s="133">
        <v>79</v>
      </c>
      <c r="E414" s="138"/>
      <c r="F414" s="138"/>
      <c r="G414" s="138"/>
      <c r="H414" s="138"/>
      <c r="I414" s="140">
        <v>96.6</v>
      </c>
      <c r="J414" s="140"/>
      <c r="K414" s="138"/>
      <c r="L414" s="138"/>
      <c r="M414" s="138"/>
      <c r="N414" s="138"/>
      <c r="O414" s="138"/>
      <c r="P414" s="138">
        <v>97.6</v>
      </c>
      <c r="Q414" s="134">
        <f t="shared" si="30"/>
        <v>97.1</v>
      </c>
      <c r="R414" s="135" t="str">
        <f t="shared" si="28"/>
        <v>NO</v>
      </c>
      <c r="S414" s="136" t="str">
        <f t="shared" si="29"/>
        <v>Inviable Sanitariamente</v>
      </c>
      <c r="T414" s="45"/>
    </row>
    <row r="415" spans="1:20" s="48" customFormat="1" ht="32.1" customHeight="1" x14ac:dyDescent="0.2">
      <c r="A415" s="141" t="s">
        <v>1847</v>
      </c>
      <c r="B415" s="137" t="s">
        <v>1888</v>
      </c>
      <c r="C415" s="139" t="s">
        <v>1889</v>
      </c>
      <c r="D415" s="133">
        <v>26</v>
      </c>
      <c r="E415" s="138"/>
      <c r="F415" s="138"/>
      <c r="G415" s="138"/>
      <c r="H415" s="138"/>
      <c r="I415" s="140"/>
      <c r="J415" s="140">
        <v>96.4</v>
      </c>
      <c r="K415" s="138"/>
      <c r="L415" s="138"/>
      <c r="M415" s="138"/>
      <c r="N415" s="138"/>
      <c r="O415" s="138">
        <v>97.6</v>
      </c>
      <c r="P415" s="138"/>
      <c r="Q415" s="134">
        <f t="shared" si="30"/>
        <v>97</v>
      </c>
      <c r="R415" s="135" t="str">
        <f t="shared" si="28"/>
        <v>NO</v>
      </c>
      <c r="S415" s="136" t="str">
        <f t="shared" si="29"/>
        <v>Inviable Sanitariamente</v>
      </c>
      <c r="T415" s="45"/>
    </row>
    <row r="416" spans="1:20" s="48" customFormat="1" ht="32.1" customHeight="1" x14ac:dyDescent="0.2">
      <c r="A416" s="141" t="s">
        <v>1847</v>
      </c>
      <c r="B416" s="137" t="s">
        <v>53</v>
      </c>
      <c r="C416" s="139" t="s">
        <v>1890</v>
      </c>
      <c r="D416" s="133">
        <v>45</v>
      </c>
      <c r="E416" s="138"/>
      <c r="F416" s="138"/>
      <c r="G416" s="138"/>
      <c r="H416" s="138"/>
      <c r="I416" s="140">
        <v>96.9</v>
      </c>
      <c r="J416" s="140"/>
      <c r="K416" s="138"/>
      <c r="L416" s="138"/>
      <c r="M416" s="138">
        <v>97.6</v>
      </c>
      <c r="N416" s="138"/>
      <c r="O416" s="138"/>
      <c r="P416" s="138"/>
      <c r="Q416" s="134">
        <f t="shared" si="30"/>
        <v>97.25</v>
      </c>
      <c r="R416" s="135" t="str">
        <f t="shared" si="28"/>
        <v>NO</v>
      </c>
      <c r="S416" s="136" t="str">
        <f t="shared" si="29"/>
        <v>Inviable Sanitariamente</v>
      </c>
      <c r="T416" s="45"/>
    </row>
    <row r="417" spans="1:20" s="48" customFormat="1" ht="32.1" customHeight="1" x14ac:dyDescent="0.2">
      <c r="A417" s="141" t="s">
        <v>1847</v>
      </c>
      <c r="B417" s="137" t="s">
        <v>1891</v>
      </c>
      <c r="C417" s="139" t="s">
        <v>1892</v>
      </c>
      <c r="D417" s="133">
        <v>35</v>
      </c>
      <c r="E417" s="138"/>
      <c r="F417" s="138"/>
      <c r="G417" s="138"/>
      <c r="H417" s="138"/>
      <c r="I417" s="140"/>
      <c r="J417" s="140">
        <v>97.1</v>
      </c>
      <c r="K417" s="138"/>
      <c r="L417" s="138"/>
      <c r="M417" s="138">
        <v>97.6</v>
      </c>
      <c r="N417" s="138"/>
      <c r="O417" s="138"/>
      <c r="P417" s="138"/>
      <c r="Q417" s="134">
        <f t="shared" si="30"/>
        <v>97.35</v>
      </c>
      <c r="R417" s="135" t="str">
        <f t="shared" si="28"/>
        <v>NO</v>
      </c>
      <c r="S417" s="136" t="str">
        <f t="shared" si="29"/>
        <v>Inviable Sanitariamente</v>
      </c>
      <c r="T417" s="45"/>
    </row>
    <row r="418" spans="1:20" s="48" customFormat="1" ht="32.1" customHeight="1" x14ac:dyDescent="0.2">
      <c r="A418" s="141" t="s">
        <v>1847</v>
      </c>
      <c r="B418" s="137" t="s">
        <v>1893</v>
      </c>
      <c r="C418" s="139" t="s">
        <v>1894</v>
      </c>
      <c r="D418" s="133">
        <v>65</v>
      </c>
      <c r="E418" s="138"/>
      <c r="F418" s="138"/>
      <c r="G418" s="138"/>
      <c r="H418" s="138"/>
      <c r="I418" s="140"/>
      <c r="J418" s="140">
        <v>96.4</v>
      </c>
      <c r="K418" s="138"/>
      <c r="L418" s="138"/>
      <c r="M418" s="138">
        <v>97.6</v>
      </c>
      <c r="N418" s="138"/>
      <c r="O418" s="138"/>
      <c r="P418" s="138"/>
      <c r="Q418" s="134">
        <f t="shared" si="30"/>
        <v>97</v>
      </c>
      <c r="R418" s="135" t="str">
        <f t="shared" si="28"/>
        <v>NO</v>
      </c>
      <c r="S418" s="136" t="str">
        <f t="shared" si="29"/>
        <v>Inviable Sanitariamente</v>
      </c>
      <c r="T418" s="45"/>
    </row>
    <row r="419" spans="1:20" s="48" customFormat="1" ht="32.1" customHeight="1" x14ac:dyDescent="0.2">
      <c r="A419" s="141" t="s">
        <v>1847</v>
      </c>
      <c r="B419" s="137" t="s">
        <v>1895</v>
      </c>
      <c r="C419" s="139" t="s">
        <v>1896</v>
      </c>
      <c r="D419" s="133">
        <v>90</v>
      </c>
      <c r="E419" s="138"/>
      <c r="F419" s="138"/>
      <c r="G419" s="138"/>
      <c r="H419" s="138"/>
      <c r="I419" s="140">
        <v>96.6</v>
      </c>
      <c r="J419" s="140"/>
      <c r="K419" s="138"/>
      <c r="L419" s="138">
        <v>97.6</v>
      </c>
      <c r="M419" s="138"/>
      <c r="N419" s="138"/>
      <c r="O419" s="138"/>
      <c r="P419" s="138"/>
      <c r="Q419" s="134">
        <f t="shared" si="30"/>
        <v>97.1</v>
      </c>
      <c r="R419" s="135" t="str">
        <f t="shared" si="28"/>
        <v>NO</v>
      </c>
      <c r="S419" s="136" t="str">
        <f t="shared" si="29"/>
        <v>Inviable Sanitariamente</v>
      </c>
      <c r="T419" s="45"/>
    </row>
    <row r="420" spans="1:20" s="48" customFormat="1" ht="32.1" customHeight="1" x14ac:dyDescent="0.2">
      <c r="A420" s="141" t="s">
        <v>1847</v>
      </c>
      <c r="B420" s="137" t="s">
        <v>1130</v>
      </c>
      <c r="C420" s="139" t="s">
        <v>1897</v>
      </c>
      <c r="D420" s="133">
        <v>128</v>
      </c>
      <c r="E420" s="138"/>
      <c r="F420" s="138"/>
      <c r="G420" s="138"/>
      <c r="H420" s="138"/>
      <c r="I420" s="140"/>
      <c r="J420" s="140">
        <v>64</v>
      </c>
      <c r="K420" s="138">
        <v>64</v>
      </c>
      <c r="L420" s="138"/>
      <c r="M420" s="138"/>
      <c r="N420" s="138"/>
      <c r="O420" s="138"/>
      <c r="P420" s="138"/>
      <c r="Q420" s="134">
        <f t="shared" si="30"/>
        <v>64</v>
      </c>
      <c r="R420" s="135" t="str">
        <f t="shared" si="28"/>
        <v>NO</v>
      </c>
      <c r="S420" s="136" t="str">
        <f t="shared" si="29"/>
        <v>Alto</v>
      </c>
      <c r="T420" s="45"/>
    </row>
    <row r="421" spans="1:20" s="48" customFormat="1" ht="32.1" customHeight="1" x14ac:dyDescent="0.2">
      <c r="A421" s="141" t="s">
        <v>1847</v>
      </c>
      <c r="B421" s="137" t="s">
        <v>1898</v>
      </c>
      <c r="C421" s="139" t="s">
        <v>1899</v>
      </c>
      <c r="D421" s="133">
        <v>108</v>
      </c>
      <c r="E421" s="138">
        <v>0</v>
      </c>
      <c r="F421" s="138"/>
      <c r="G421" s="138"/>
      <c r="H421" s="138"/>
      <c r="I421" s="140"/>
      <c r="J421" s="140"/>
      <c r="K421" s="138">
        <v>0</v>
      </c>
      <c r="L421" s="138"/>
      <c r="M421" s="138"/>
      <c r="N421" s="138"/>
      <c r="O421" s="138"/>
      <c r="P421" s="138"/>
      <c r="Q421" s="134">
        <f t="shared" si="30"/>
        <v>0</v>
      </c>
      <c r="R421" s="135" t="str">
        <f t="shared" si="28"/>
        <v>SI</v>
      </c>
      <c r="S421" s="136" t="str">
        <f t="shared" si="29"/>
        <v>Sin Riesgo</v>
      </c>
      <c r="T421" s="45"/>
    </row>
    <row r="422" spans="1:20" s="48" customFormat="1" ht="32.1" customHeight="1" x14ac:dyDescent="0.2">
      <c r="A422" s="141" t="s">
        <v>1847</v>
      </c>
      <c r="B422" s="137" t="s">
        <v>1900</v>
      </c>
      <c r="C422" s="139" t="s">
        <v>1901</v>
      </c>
      <c r="D422" s="133">
        <v>1260</v>
      </c>
      <c r="E422" s="138"/>
      <c r="F422" s="138">
        <v>0</v>
      </c>
      <c r="G422" s="138"/>
      <c r="H422" s="138">
        <v>0</v>
      </c>
      <c r="I422" s="140"/>
      <c r="J422" s="140"/>
      <c r="K422" s="138">
        <v>0</v>
      </c>
      <c r="L422" s="138"/>
      <c r="M422" s="138"/>
      <c r="N422" s="138"/>
      <c r="O422" s="138">
        <v>0</v>
      </c>
      <c r="P422" s="138"/>
      <c r="Q422" s="134">
        <f t="shared" si="30"/>
        <v>0</v>
      </c>
      <c r="R422" s="135" t="str">
        <f t="shared" ref="R422:R470" si="31">IF(Q422&lt;5,"SI","NO")</f>
        <v>SI</v>
      </c>
      <c r="S422" s="136" t="str">
        <f t="shared" si="29"/>
        <v>Sin Riesgo</v>
      </c>
      <c r="T422" s="45"/>
    </row>
    <row r="423" spans="1:20" s="48" customFormat="1" ht="32.1" customHeight="1" x14ac:dyDescent="0.2">
      <c r="A423" s="141" t="s">
        <v>1847</v>
      </c>
      <c r="B423" s="137" t="s">
        <v>1374</v>
      </c>
      <c r="C423" s="139" t="s">
        <v>1902</v>
      </c>
      <c r="D423" s="133">
        <v>412</v>
      </c>
      <c r="E423" s="138"/>
      <c r="F423" s="138">
        <v>0</v>
      </c>
      <c r="G423" s="138"/>
      <c r="H423" s="138">
        <v>0</v>
      </c>
      <c r="I423" s="140"/>
      <c r="J423" s="140"/>
      <c r="K423" s="138">
        <v>0</v>
      </c>
      <c r="L423" s="138"/>
      <c r="M423" s="138"/>
      <c r="N423" s="138"/>
      <c r="O423" s="138">
        <v>0</v>
      </c>
      <c r="P423" s="138"/>
      <c r="Q423" s="134">
        <f t="shared" si="30"/>
        <v>0</v>
      </c>
      <c r="R423" s="135" t="str">
        <f t="shared" si="31"/>
        <v>SI</v>
      </c>
      <c r="S423" s="136" t="str">
        <f t="shared" ref="S423:S470" si="32">IF(Q423&lt;=5,"Sin Riesgo",IF(Q423 &lt;=14,"Bajo",IF(Q423&lt;=35,"Medio",IF(Q423&lt;=80,"Alto","Inviable Sanitariamente"))))</f>
        <v>Sin Riesgo</v>
      </c>
      <c r="T423" s="45"/>
    </row>
    <row r="424" spans="1:20" s="48" customFormat="1" ht="32.1" customHeight="1" x14ac:dyDescent="0.2">
      <c r="A424" s="141" t="s">
        <v>1847</v>
      </c>
      <c r="B424" s="137" t="s">
        <v>1903</v>
      </c>
      <c r="C424" s="139" t="s">
        <v>1904</v>
      </c>
      <c r="D424" s="133">
        <v>368</v>
      </c>
      <c r="E424" s="138">
        <v>0</v>
      </c>
      <c r="F424" s="138"/>
      <c r="G424" s="138"/>
      <c r="H424" s="138"/>
      <c r="I424" s="140"/>
      <c r="J424" s="140"/>
      <c r="K424" s="138">
        <v>0</v>
      </c>
      <c r="L424" s="138"/>
      <c r="M424" s="138"/>
      <c r="N424" s="138"/>
      <c r="O424" s="138"/>
      <c r="P424" s="138"/>
      <c r="Q424" s="134">
        <f t="shared" si="30"/>
        <v>0</v>
      </c>
      <c r="R424" s="135" t="str">
        <f t="shared" si="31"/>
        <v>SI</v>
      </c>
      <c r="S424" s="136" t="str">
        <f t="shared" si="32"/>
        <v>Sin Riesgo</v>
      </c>
      <c r="T424" s="45"/>
    </row>
    <row r="425" spans="1:20" s="48" customFormat="1" ht="32.1" customHeight="1" x14ac:dyDescent="0.2">
      <c r="A425" s="141" t="s">
        <v>1847</v>
      </c>
      <c r="B425" s="137" t="s">
        <v>330</v>
      </c>
      <c r="C425" s="139" t="s">
        <v>1905</v>
      </c>
      <c r="D425" s="133">
        <v>102</v>
      </c>
      <c r="E425" s="138"/>
      <c r="F425" s="138"/>
      <c r="G425" s="138"/>
      <c r="H425" s="138"/>
      <c r="I425" s="140"/>
      <c r="J425" s="140">
        <v>97.1</v>
      </c>
      <c r="K425" s="138"/>
      <c r="L425" s="138"/>
      <c r="M425" s="138">
        <v>97.6</v>
      </c>
      <c r="N425" s="138"/>
      <c r="O425" s="138"/>
      <c r="P425" s="138"/>
      <c r="Q425" s="134">
        <f t="shared" si="30"/>
        <v>97.35</v>
      </c>
      <c r="R425" s="135" t="str">
        <f t="shared" si="31"/>
        <v>NO</v>
      </c>
      <c r="S425" s="136" t="str">
        <f t="shared" si="32"/>
        <v>Inviable Sanitariamente</v>
      </c>
      <c r="T425" s="45"/>
    </row>
    <row r="426" spans="1:20" s="48" customFormat="1" ht="32.1" customHeight="1" x14ac:dyDescent="0.2">
      <c r="A426" s="141" t="s">
        <v>1847</v>
      </c>
      <c r="B426" s="137" t="s">
        <v>1906</v>
      </c>
      <c r="C426" s="139" t="s">
        <v>1907</v>
      </c>
      <c r="D426" s="133">
        <v>135</v>
      </c>
      <c r="E426" s="138"/>
      <c r="F426" s="138"/>
      <c r="G426" s="138"/>
      <c r="H426" s="138"/>
      <c r="I426" s="140"/>
      <c r="J426" s="140">
        <v>97.6</v>
      </c>
      <c r="K426" s="138"/>
      <c r="L426" s="138">
        <v>97.6</v>
      </c>
      <c r="M426" s="138"/>
      <c r="N426" s="138"/>
      <c r="O426" s="138"/>
      <c r="P426" s="138"/>
      <c r="Q426" s="134">
        <f t="shared" si="30"/>
        <v>97.6</v>
      </c>
      <c r="R426" s="135" t="str">
        <f t="shared" si="31"/>
        <v>NO</v>
      </c>
      <c r="S426" s="136" t="str">
        <f t="shared" si="32"/>
        <v>Inviable Sanitariamente</v>
      </c>
      <c r="T426" s="45"/>
    </row>
    <row r="427" spans="1:20" s="48" customFormat="1" ht="32.1" customHeight="1" x14ac:dyDescent="0.2">
      <c r="A427" s="141" t="s">
        <v>1847</v>
      </c>
      <c r="B427" s="137" t="s">
        <v>646</v>
      </c>
      <c r="C427" s="139" t="s">
        <v>1908</v>
      </c>
      <c r="D427" s="133">
        <v>150</v>
      </c>
      <c r="E427" s="138"/>
      <c r="F427" s="138"/>
      <c r="G427" s="138"/>
      <c r="H427" s="138"/>
      <c r="I427" s="140">
        <v>64</v>
      </c>
      <c r="J427" s="140"/>
      <c r="K427" s="138"/>
      <c r="L427" s="138"/>
      <c r="M427" s="138"/>
      <c r="N427" s="138">
        <v>73.599999999999994</v>
      </c>
      <c r="O427" s="138"/>
      <c r="P427" s="138"/>
      <c r="Q427" s="134">
        <f t="shared" si="30"/>
        <v>68.8</v>
      </c>
      <c r="R427" s="135" t="str">
        <f t="shared" si="31"/>
        <v>NO</v>
      </c>
      <c r="S427" s="136" t="str">
        <f t="shared" si="32"/>
        <v>Alto</v>
      </c>
      <c r="T427" s="45"/>
    </row>
    <row r="428" spans="1:20" s="48" customFormat="1" ht="32.1" customHeight="1" x14ac:dyDescent="0.2">
      <c r="A428" s="141" t="s">
        <v>1847</v>
      </c>
      <c r="B428" s="137" t="s">
        <v>1909</v>
      </c>
      <c r="C428" s="139" t="s">
        <v>1910</v>
      </c>
      <c r="D428" s="133">
        <v>60</v>
      </c>
      <c r="E428" s="138"/>
      <c r="F428" s="138">
        <v>96.4</v>
      </c>
      <c r="G428" s="138"/>
      <c r="H428" s="138"/>
      <c r="I428" s="140"/>
      <c r="J428" s="140"/>
      <c r="K428" s="138"/>
      <c r="L428" s="138">
        <v>64</v>
      </c>
      <c r="M428" s="138"/>
      <c r="N428" s="138"/>
      <c r="O428" s="138"/>
      <c r="P428" s="138"/>
      <c r="Q428" s="134">
        <f t="shared" si="30"/>
        <v>80.2</v>
      </c>
      <c r="R428" s="135" t="str">
        <f t="shared" si="31"/>
        <v>NO</v>
      </c>
      <c r="S428" s="136" t="str">
        <f t="shared" si="32"/>
        <v>Inviable Sanitariamente</v>
      </c>
      <c r="T428" s="45"/>
    </row>
    <row r="429" spans="1:20" s="48" customFormat="1" ht="32.1" customHeight="1" x14ac:dyDescent="0.2">
      <c r="A429" s="141" t="s">
        <v>1911</v>
      </c>
      <c r="B429" s="137" t="s">
        <v>1912</v>
      </c>
      <c r="C429" s="139" t="s">
        <v>1913</v>
      </c>
      <c r="D429" s="133">
        <v>145</v>
      </c>
      <c r="E429" s="138"/>
      <c r="F429" s="138"/>
      <c r="G429" s="138"/>
      <c r="H429" s="138"/>
      <c r="I429" s="140"/>
      <c r="J429" s="140">
        <v>31.6</v>
      </c>
      <c r="K429" s="138">
        <v>31.6</v>
      </c>
      <c r="L429" s="138"/>
      <c r="M429" s="138"/>
      <c r="N429" s="138"/>
      <c r="O429" s="138"/>
      <c r="P429" s="138"/>
      <c r="Q429" s="134">
        <f t="shared" si="30"/>
        <v>31.6</v>
      </c>
      <c r="R429" s="135" t="str">
        <f t="shared" si="31"/>
        <v>NO</v>
      </c>
      <c r="S429" s="136" t="str">
        <f t="shared" si="32"/>
        <v>Medio</v>
      </c>
      <c r="T429" s="45"/>
    </row>
    <row r="430" spans="1:20" s="48" customFormat="1" ht="32.1" customHeight="1" x14ac:dyDescent="0.2">
      <c r="A430" s="141" t="s">
        <v>1911</v>
      </c>
      <c r="B430" s="137" t="s">
        <v>1509</v>
      </c>
      <c r="C430" s="139" t="s">
        <v>1914</v>
      </c>
      <c r="D430" s="133">
        <v>15</v>
      </c>
      <c r="E430" s="138"/>
      <c r="F430" s="138"/>
      <c r="G430" s="138"/>
      <c r="H430" s="138"/>
      <c r="I430" s="140">
        <v>84.2</v>
      </c>
      <c r="J430" s="140"/>
      <c r="K430" s="138"/>
      <c r="L430" s="138"/>
      <c r="M430" s="138"/>
      <c r="N430" s="138"/>
      <c r="O430" s="138">
        <v>84.2</v>
      </c>
      <c r="P430" s="138"/>
      <c r="Q430" s="134">
        <f t="shared" si="30"/>
        <v>84.2</v>
      </c>
      <c r="R430" s="135" t="str">
        <f t="shared" si="31"/>
        <v>NO</v>
      </c>
      <c r="S430" s="136" t="str">
        <f t="shared" si="32"/>
        <v>Inviable Sanitariamente</v>
      </c>
      <c r="T430" s="45"/>
    </row>
    <row r="431" spans="1:20" s="48" customFormat="1" ht="32.1" customHeight="1" x14ac:dyDescent="0.2">
      <c r="A431" s="141" t="s">
        <v>1911</v>
      </c>
      <c r="B431" s="137" t="s">
        <v>1915</v>
      </c>
      <c r="C431" s="139" t="s">
        <v>1916</v>
      </c>
      <c r="D431" s="133">
        <v>80</v>
      </c>
      <c r="E431" s="138"/>
      <c r="F431" s="138"/>
      <c r="G431" s="138"/>
      <c r="H431" s="138"/>
      <c r="I431" s="140">
        <v>31.6</v>
      </c>
      <c r="J431" s="140"/>
      <c r="K431" s="138"/>
      <c r="L431" s="138"/>
      <c r="M431" s="138"/>
      <c r="N431" s="138"/>
      <c r="O431" s="138">
        <v>31.6</v>
      </c>
      <c r="P431" s="138"/>
      <c r="Q431" s="134">
        <f t="shared" si="30"/>
        <v>31.6</v>
      </c>
      <c r="R431" s="135" t="str">
        <f t="shared" si="31"/>
        <v>NO</v>
      </c>
      <c r="S431" s="136" t="str">
        <f t="shared" si="32"/>
        <v>Medio</v>
      </c>
      <c r="T431" s="45"/>
    </row>
    <row r="432" spans="1:20" s="48" customFormat="1" ht="32.1" customHeight="1" x14ac:dyDescent="0.2">
      <c r="A432" s="141" t="s">
        <v>1911</v>
      </c>
      <c r="B432" s="137" t="s">
        <v>1917</v>
      </c>
      <c r="C432" s="139" t="s">
        <v>1918</v>
      </c>
      <c r="D432" s="133">
        <v>120</v>
      </c>
      <c r="E432" s="138"/>
      <c r="F432" s="138"/>
      <c r="G432" s="138"/>
      <c r="H432" s="138">
        <v>0</v>
      </c>
      <c r="I432" s="140"/>
      <c r="J432" s="140"/>
      <c r="K432" s="138">
        <v>0</v>
      </c>
      <c r="L432" s="138"/>
      <c r="M432" s="138"/>
      <c r="N432" s="138"/>
      <c r="O432" s="138">
        <v>0</v>
      </c>
      <c r="P432" s="138"/>
      <c r="Q432" s="134">
        <f t="shared" si="30"/>
        <v>0</v>
      </c>
      <c r="R432" s="135" t="str">
        <f t="shared" si="31"/>
        <v>SI</v>
      </c>
      <c r="S432" s="136" t="str">
        <f t="shared" si="32"/>
        <v>Sin Riesgo</v>
      </c>
      <c r="T432" s="45"/>
    </row>
    <row r="433" spans="1:20" s="48" customFormat="1" ht="32.1" customHeight="1" x14ac:dyDescent="0.2">
      <c r="A433" s="141" t="s">
        <v>1911</v>
      </c>
      <c r="B433" s="137" t="s">
        <v>1919</v>
      </c>
      <c r="C433" s="139" t="s">
        <v>1920</v>
      </c>
      <c r="D433" s="133">
        <v>260</v>
      </c>
      <c r="E433" s="138"/>
      <c r="F433" s="138"/>
      <c r="G433" s="138"/>
      <c r="H433" s="138"/>
      <c r="I433" s="140"/>
      <c r="J433" s="140">
        <v>31.6</v>
      </c>
      <c r="K433" s="138"/>
      <c r="L433" s="138"/>
      <c r="M433" s="138"/>
      <c r="N433" s="138"/>
      <c r="O433" s="138">
        <v>31.6</v>
      </c>
      <c r="P433" s="138"/>
      <c r="Q433" s="134">
        <f t="shared" si="30"/>
        <v>31.6</v>
      </c>
      <c r="R433" s="135" t="str">
        <f t="shared" si="31"/>
        <v>NO</v>
      </c>
      <c r="S433" s="136" t="str">
        <f t="shared" si="32"/>
        <v>Medio</v>
      </c>
      <c r="T433" s="45"/>
    </row>
    <row r="434" spans="1:20" s="48" customFormat="1" ht="32.1" customHeight="1" x14ac:dyDescent="0.2">
      <c r="A434" s="141" t="s">
        <v>1911</v>
      </c>
      <c r="B434" s="137" t="s">
        <v>1921</v>
      </c>
      <c r="C434" s="139" t="s">
        <v>1922</v>
      </c>
      <c r="D434" s="133">
        <v>67</v>
      </c>
      <c r="E434" s="138"/>
      <c r="F434" s="138"/>
      <c r="G434" s="138"/>
      <c r="H434" s="138"/>
      <c r="I434" s="140">
        <v>31.6</v>
      </c>
      <c r="J434" s="140"/>
      <c r="K434" s="138">
        <v>96.4</v>
      </c>
      <c r="L434" s="138"/>
      <c r="M434" s="138"/>
      <c r="N434" s="138"/>
      <c r="O434" s="138"/>
      <c r="P434" s="138">
        <v>31.6</v>
      </c>
      <c r="Q434" s="134">
        <f t="shared" si="30"/>
        <v>53.199999999999996</v>
      </c>
      <c r="R434" s="135" t="str">
        <f t="shared" si="31"/>
        <v>NO</v>
      </c>
      <c r="S434" s="136" t="str">
        <f t="shared" si="32"/>
        <v>Alto</v>
      </c>
      <c r="T434" s="45"/>
    </row>
    <row r="435" spans="1:20" s="48" customFormat="1" ht="32.1" customHeight="1" x14ac:dyDescent="0.2">
      <c r="A435" s="141" t="s">
        <v>1911</v>
      </c>
      <c r="B435" s="137" t="s">
        <v>1923</v>
      </c>
      <c r="C435" s="139" t="s">
        <v>1924</v>
      </c>
      <c r="D435" s="133">
        <v>134</v>
      </c>
      <c r="E435" s="138"/>
      <c r="F435" s="138"/>
      <c r="G435" s="138"/>
      <c r="H435" s="138"/>
      <c r="I435" s="140"/>
      <c r="J435" s="140">
        <v>31.6</v>
      </c>
      <c r="K435" s="138"/>
      <c r="L435" s="138"/>
      <c r="M435" s="138"/>
      <c r="N435" s="138"/>
      <c r="O435" s="138"/>
      <c r="P435" s="138">
        <v>31.6</v>
      </c>
      <c r="Q435" s="134">
        <f t="shared" si="30"/>
        <v>31.6</v>
      </c>
      <c r="R435" s="135" t="str">
        <f t="shared" si="31"/>
        <v>NO</v>
      </c>
      <c r="S435" s="136" t="str">
        <f t="shared" si="32"/>
        <v>Medio</v>
      </c>
      <c r="T435" s="45"/>
    </row>
    <row r="436" spans="1:20" s="48" customFormat="1" ht="32.1" customHeight="1" x14ac:dyDescent="0.2">
      <c r="A436" s="141" t="s">
        <v>1911</v>
      </c>
      <c r="B436" s="137" t="s">
        <v>1925</v>
      </c>
      <c r="C436" s="139" t="s">
        <v>1926</v>
      </c>
      <c r="D436" s="133">
        <v>105</v>
      </c>
      <c r="E436" s="138"/>
      <c r="F436" s="138"/>
      <c r="G436" s="138"/>
      <c r="H436" s="138"/>
      <c r="I436" s="140"/>
      <c r="J436" s="140">
        <v>84.2</v>
      </c>
      <c r="K436" s="138"/>
      <c r="L436" s="138"/>
      <c r="M436" s="138"/>
      <c r="N436" s="138"/>
      <c r="O436" s="138">
        <v>84.2</v>
      </c>
      <c r="P436" s="138"/>
      <c r="Q436" s="134">
        <f t="shared" si="30"/>
        <v>84.2</v>
      </c>
      <c r="R436" s="135" t="str">
        <f t="shared" si="31"/>
        <v>NO</v>
      </c>
      <c r="S436" s="136" t="str">
        <f t="shared" si="32"/>
        <v>Inviable Sanitariamente</v>
      </c>
      <c r="T436" s="45"/>
    </row>
    <row r="437" spans="1:20" s="48" customFormat="1" ht="32.1" customHeight="1" x14ac:dyDescent="0.2">
      <c r="A437" s="141" t="s">
        <v>1911</v>
      </c>
      <c r="B437" s="137" t="s">
        <v>1927</v>
      </c>
      <c r="C437" s="139" t="s">
        <v>1928</v>
      </c>
      <c r="D437" s="133">
        <v>95</v>
      </c>
      <c r="E437" s="138"/>
      <c r="F437" s="138"/>
      <c r="G437" s="138"/>
      <c r="H437" s="138"/>
      <c r="I437" s="140">
        <v>0</v>
      </c>
      <c r="J437" s="140"/>
      <c r="K437" s="138"/>
      <c r="L437" s="138"/>
      <c r="M437" s="138"/>
      <c r="N437" s="138"/>
      <c r="O437" s="138">
        <v>31.6</v>
      </c>
      <c r="P437" s="138"/>
      <c r="Q437" s="134">
        <f t="shared" si="30"/>
        <v>15.8</v>
      </c>
      <c r="R437" s="135" t="str">
        <f t="shared" si="31"/>
        <v>NO</v>
      </c>
      <c r="S437" s="136" t="str">
        <f t="shared" si="32"/>
        <v>Medio</v>
      </c>
      <c r="T437" s="45"/>
    </row>
    <row r="438" spans="1:20" s="48" customFormat="1" ht="32.1" customHeight="1" x14ac:dyDescent="0.2">
      <c r="A438" s="141" t="s">
        <v>1911</v>
      </c>
      <c r="B438" s="137" t="s">
        <v>1929</v>
      </c>
      <c r="C438" s="139" t="s">
        <v>1930</v>
      </c>
      <c r="D438" s="133">
        <v>75</v>
      </c>
      <c r="E438" s="138"/>
      <c r="F438" s="138"/>
      <c r="G438" s="138"/>
      <c r="H438" s="138"/>
      <c r="I438" s="140"/>
      <c r="J438" s="140">
        <v>31.6</v>
      </c>
      <c r="K438" s="138"/>
      <c r="L438" s="138"/>
      <c r="M438" s="138"/>
      <c r="N438" s="138"/>
      <c r="O438" s="138">
        <v>31.6</v>
      </c>
      <c r="P438" s="138"/>
      <c r="Q438" s="134">
        <f t="shared" si="30"/>
        <v>31.6</v>
      </c>
      <c r="R438" s="135" t="str">
        <f t="shared" si="31"/>
        <v>NO</v>
      </c>
      <c r="S438" s="136" t="str">
        <f t="shared" si="32"/>
        <v>Medio</v>
      </c>
      <c r="T438" s="45"/>
    </row>
    <row r="439" spans="1:20" s="48" customFormat="1" ht="32.1" customHeight="1" x14ac:dyDescent="0.2">
      <c r="A439" s="141" t="s">
        <v>1911</v>
      </c>
      <c r="B439" s="137" t="s">
        <v>1088</v>
      </c>
      <c r="C439" s="139" t="s">
        <v>1089</v>
      </c>
      <c r="D439" s="133">
        <v>170</v>
      </c>
      <c r="E439" s="138"/>
      <c r="F439" s="138"/>
      <c r="G439" s="138"/>
      <c r="H439" s="138">
        <v>0</v>
      </c>
      <c r="I439" s="140"/>
      <c r="J439" s="140"/>
      <c r="K439" s="138"/>
      <c r="L439" s="138"/>
      <c r="M439" s="138"/>
      <c r="N439" s="138"/>
      <c r="O439" s="138"/>
      <c r="P439" s="138"/>
      <c r="Q439" s="134">
        <f t="shared" si="30"/>
        <v>0</v>
      </c>
      <c r="R439" s="135" t="str">
        <f t="shared" si="31"/>
        <v>SI</v>
      </c>
      <c r="S439" s="136" t="str">
        <f t="shared" si="32"/>
        <v>Sin Riesgo</v>
      </c>
      <c r="T439" s="45"/>
    </row>
    <row r="440" spans="1:20" s="48" customFormat="1" ht="32.1" customHeight="1" x14ac:dyDescent="0.2">
      <c r="A440" s="141" t="s">
        <v>1911</v>
      </c>
      <c r="B440" s="137" t="s">
        <v>1090</v>
      </c>
      <c r="C440" s="139" t="s">
        <v>1091</v>
      </c>
      <c r="D440" s="133">
        <v>94</v>
      </c>
      <c r="E440" s="138"/>
      <c r="F440" s="138"/>
      <c r="G440" s="138"/>
      <c r="H440" s="138"/>
      <c r="I440" s="140"/>
      <c r="J440" s="140">
        <v>31.6</v>
      </c>
      <c r="K440" s="138"/>
      <c r="L440" s="138"/>
      <c r="M440" s="138"/>
      <c r="N440" s="138"/>
      <c r="O440" s="138"/>
      <c r="P440" s="138"/>
      <c r="Q440" s="134">
        <f t="shared" si="30"/>
        <v>31.6</v>
      </c>
      <c r="R440" s="135" t="str">
        <f t="shared" si="31"/>
        <v>NO</v>
      </c>
      <c r="S440" s="136" t="str">
        <f t="shared" si="32"/>
        <v>Medio</v>
      </c>
      <c r="T440" s="45"/>
    </row>
    <row r="441" spans="1:20" s="48" customFormat="1" ht="32.1" customHeight="1" x14ac:dyDescent="0.2">
      <c r="A441" s="141" t="s">
        <v>1911</v>
      </c>
      <c r="B441" s="137" t="s">
        <v>1092</v>
      </c>
      <c r="C441" s="139" t="s">
        <v>1093</v>
      </c>
      <c r="D441" s="133">
        <v>16</v>
      </c>
      <c r="E441" s="138"/>
      <c r="F441" s="138">
        <v>84.2</v>
      </c>
      <c r="G441" s="138"/>
      <c r="H441" s="138"/>
      <c r="I441" s="140"/>
      <c r="J441" s="140"/>
      <c r="K441" s="138"/>
      <c r="L441" s="138"/>
      <c r="M441" s="138"/>
      <c r="N441" s="138"/>
      <c r="O441" s="138"/>
      <c r="P441" s="138"/>
      <c r="Q441" s="134">
        <f t="shared" si="30"/>
        <v>84.2</v>
      </c>
      <c r="R441" s="135" t="str">
        <f t="shared" si="31"/>
        <v>NO</v>
      </c>
      <c r="S441" s="136" t="str">
        <f t="shared" si="32"/>
        <v>Inviable Sanitariamente</v>
      </c>
      <c r="T441" s="45"/>
    </row>
    <row r="442" spans="1:20" s="48" customFormat="1" ht="32.1" customHeight="1" x14ac:dyDescent="0.2">
      <c r="A442" s="141" t="s">
        <v>1911</v>
      </c>
      <c r="B442" s="137" t="s">
        <v>1094</v>
      </c>
      <c r="C442" s="139" t="s">
        <v>1095</v>
      </c>
      <c r="D442" s="133">
        <v>33</v>
      </c>
      <c r="E442" s="138"/>
      <c r="F442" s="138">
        <v>84.2</v>
      </c>
      <c r="G442" s="138"/>
      <c r="H442" s="138"/>
      <c r="I442" s="140"/>
      <c r="J442" s="140"/>
      <c r="K442" s="138"/>
      <c r="L442" s="138"/>
      <c r="M442" s="138"/>
      <c r="N442" s="138"/>
      <c r="O442" s="138"/>
      <c r="P442" s="138"/>
      <c r="Q442" s="134">
        <f t="shared" si="30"/>
        <v>84.2</v>
      </c>
      <c r="R442" s="135" t="str">
        <f t="shared" si="31"/>
        <v>NO</v>
      </c>
      <c r="S442" s="136" t="str">
        <f t="shared" si="32"/>
        <v>Inviable Sanitariamente</v>
      </c>
      <c r="T442" s="45"/>
    </row>
    <row r="443" spans="1:20" s="48" customFormat="1" ht="32.1" customHeight="1" x14ac:dyDescent="0.2">
      <c r="A443" s="141" t="s">
        <v>1911</v>
      </c>
      <c r="B443" s="137" t="s">
        <v>1096</v>
      </c>
      <c r="C443" s="139" t="s">
        <v>1097</v>
      </c>
      <c r="D443" s="133">
        <v>155</v>
      </c>
      <c r="E443" s="138"/>
      <c r="F443" s="138"/>
      <c r="G443" s="138"/>
      <c r="H443" s="138">
        <v>0</v>
      </c>
      <c r="I443" s="140"/>
      <c r="J443" s="140"/>
      <c r="K443" s="138"/>
      <c r="L443" s="138"/>
      <c r="M443" s="138"/>
      <c r="N443" s="138"/>
      <c r="O443" s="138"/>
      <c r="P443" s="138"/>
      <c r="Q443" s="134">
        <f t="shared" si="30"/>
        <v>0</v>
      </c>
      <c r="R443" s="135" t="str">
        <f t="shared" si="31"/>
        <v>SI</v>
      </c>
      <c r="S443" s="136" t="str">
        <f t="shared" si="32"/>
        <v>Sin Riesgo</v>
      </c>
      <c r="T443" s="45"/>
    </row>
    <row r="444" spans="1:20" s="48" customFormat="1" ht="32.1" customHeight="1" x14ac:dyDescent="0.2">
      <c r="A444" s="141" t="s">
        <v>1911</v>
      </c>
      <c r="B444" s="137" t="s">
        <v>1098</v>
      </c>
      <c r="C444" s="139" t="s">
        <v>1099</v>
      </c>
      <c r="D444" s="133">
        <v>110</v>
      </c>
      <c r="E444" s="138"/>
      <c r="F444" s="138"/>
      <c r="G444" s="138"/>
      <c r="H444" s="138"/>
      <c r="I444" s="140"/>
      <c r="J444" s="140">
        <v>31.6</v>
      </c>
      <c r="K444" s="138"/>
      <c r="L444" s="138"/>
      <c r="M444" s="138"/>
      <c r="N444" s="138"/>
      <c r="O444" s="138">
        <v>31.6</v>
      </c>
      <c r="P444" s="138"/>
      <c r="Q444" s="134">
        <f t="shared" si="30"/>
        <v>31.6</v>
      </c>
      <c r="R444" s="135" t="str">
        <f t="shared" si="31"/>
        <v>NO</v>
      </c>
      <c r="S444" s="136" t="str">
        <f t="shared" si="32"/>
        <v>Medio</v>
      </c>
      <c r="T444" s="45"/>
    </row>
    <row r="445" spans="1:20" s="48" customFormat="1" ht="32.1" customHeight="1" x14ac:dyDescent="0.2">
      <c r="A445" s="141" t="s">
        <v>1911</v>
      </c>
      <c r="B445" s="137" t="s">
        <v>1100</v>
      </c>
      <c r="C445" s="139" t="s">
        <v>1101</v>
      </c>
      <c r="D445" s="133">
        <v>55</v>
      </c>
      <c r="E445" s="138"/>
      <c r="F445" s="138"/>
      <c r="G445" s="138"/>
      <c r="H445" s="138">
        <v>84.2</v>
      </c>
      <c r="I445" s="140"/>
      <c r="J445" s="140"/>
      <c r="K445" s="138"/>
      <c r="L445" s="138"/>
      <c r="M445" s="138"/>
      <c r="N445" s="138"/>
      <c r="O445" s="138"/>
      <c r="P445" s="138"/>
      <c r="Q445" s="134">
        <f t="shared" si="30"/>
        <v>84.2</v>
      </c>
      <c r="R445" s="135" t="str">
        <f t="shared" si="31"/>
        <v>NO</v>
      </c>
      <c r="S445" s="136" t="str">
        <f t="shared" si="32"/>
        <v>Inviable Sanitariamente</v>
      </c>
      <c r="T445" s="45"/>
    </row>
    <row r="446" spans="1:20" s="48" customFormat="1" ht="32.1" customHeight="1" x14ac:dyDescent="0.2">
      <c r="A446" s="141" t="s">
        <v>1911</v>
      </c>
      <c r="B446" s="137" t="s">
        <v>1102</v>
      </c>
      <c r="C446" s="139" t="s">
        <v>1103</v>
      </c>
      <c r="D446" s="133">
        <v>20</v>
      </c>
      <c r="E446" s="138"/>
      <c r="F446" s="138"/>
      <c r="G446" s="138"/>
      <c r="H446" s="138">
        <v>84.2</v>
      </c>
      <c r="I446" s="140"/>
      <c r="J446" s="140"/>
      <c r="K446" s="138"/>
      <c r="L446" s="138"/>
      <c r="M446" s="138"/>
      <c r="N446" s="138"/>
      <c r="O446" s="138"/>
      <c r="P446" s="138"/>
      <c r="Q446" s="134">
        <f t="shared" si="30"/>
        <v>84.2</v>
      </c>
      <c r="R446" s="135" t="str">
        <f t="shared" si="31"/>
        <v>NO</v>
      </c>
      <c r="S446" s="136" t="str">
        <f t="shared" si="32"/>
        <v>Inviable Sanitariamente</v>
      </c>
      <c r="T446" s="45"/>
    </row>
    <row r="447" spans="1:20" s="48" customFormat="1" ht="32.1" customHeight="1" x14ac:dyDescent="0.2">
      <c r="A447" s="141" t="s">
        <v>1911</v>
      </c>
      <c r="B447" s="137" t="s">
        <v>1104</v>
      </c>
      <c r="C447" s="139" t="s">
        <v>1105</v>
      </c>
      <c r="D447" s="133">
        <v>24</v>
      </c>
      <c r="E447" s="138"/>
      <c r="F447" s="138"/>
      <c r="G447" s="138"/>
      <c r="H447" s="138"/>
      <c r="I447" s="140"/>
      <c r="J447" s="140"/>
      <c r="K447" s="138">
        <v>84.2</v>
      </c>
      <c r="L447" s="138"/>
      <c r="M447" s="138"/>
      <c r="N447" s="138"/>
      <c r="O447" s="138"/>
      <c r="P447" s="138"/>
      <c r="Q447" s="134">
        <f t="shared" si="30"/>
        <v>84.2</v>
      </c>
      <c r="R447" s="135" t="str">
        <f t="shared" si="31"/>
        <v>NO</v>
      </c>
      <c r="S447" s="136" t="str">
        <f t="shared" si="32"/>
        <v>Inviable Sanitariamente</v>
      </c>
      <c r="T447" s="45"/>
    </row>
    <row r="448" spans="1:20" s="48" customFormat="1" ht="32.1" customHeight="1" x14ac:dyDescent="0.2">
      <c r="A448" s="141" t="s">
        <v>1911</v>
      </c>
      <c r="B448" s="137" t="s">
        <v>1106</v>
      </c>
      <c r="C448" s="139" t="s">
        <v>1107</v>
      </c>
      <c r="D448" s="133">
        <v>360</v>
      </c>
      <c r="E448" s="138"/>
      <c r="F448" s="138">
        <v>0</v>
      </c>
      <c r="G448" s="138"/>
      <c r="H448" s="138"/>
      <c r="I448" s="140"/>
      <c r="J448" s="140">
        <v>0</v>
      </c>
      <c r="K448" s="138"/>
      <c r="L448" s="138"/>
      <c r="M448" s="138"/>
      <c r="N448" s="138"/>
      <c r="O448" s="138">
        <v>0</v>
      </c>
      <c r="P448" s="138">
        <v>0</v>
      </c>
      <c r="Q448" s="134">
        <f t="shared" si="30"/>
        <v>0</v>
      </c>
      <c r="R448" s="135" t="str">
        <f t="shared" si="31"/>
        <v>SI</v>
      </c>
      <c r="S448" s="136" t="str">
        <f t="shared" si="32"/>
        <v>Sin Riesgo</v>
      </c>
      <c r="T448" s="45"/>
    </row>
    <row r="449" spans="1:20" s="48" customFormat="1" ht="32.1" customHeight="1" x14ac:dyDescent="0.2">
      <c r="A449" s="141" t="s">
        <v>1911</v>
      </c>
      <c r="B449" s="137" t="s">
        <v>1108</v>
      </c>
      <c r="C449" s="139" t="s">
        <v>4292</v>
      </c>
      <c r="D449" s="133">
        <v>200</v>
      </c>
      <c r="E449" s="138"/>
      <c r="F449" s="138"/>
      <c r="G449" s="138"/>
      <c r="H449" s="138"/>
      <c r="I449" s="140">
        <v>31.6</v>
      </c>
      <c r="J449" s="140"/>
      <c r="K449" s="138"/>
      <c r="L449" s="138"/>
      <c r="M449" s="138"/>
      <c r="N449" s="138"/>
      <c r="O449" s="138">
        <v>31.6</v>
      </c>
      <c r="P449" s="138"/>
      <c r="Q449" s="134">
        <f t="shared" si="30"/>
        <v>31.6</v>
      </c>
      <c r="R449" s="135" t="str">
        <f t="shared" si="31"/>
        <v>NO</v>
      </c>
      <c r="S449" s="136" t="str">
        <f t="shared" si="32"/>
        <v>Medio</v>
      </c>
      <c r="T449" s="45"/>
    </row>
    <row r="450" spans="1:20" s="48" customFormat="1" ht="32.1" customHeight="1" x14ac:dyDescent="0.2">
      <c r="A450" s="141" t="s">
        <v>1911</v>
      </c>
      <c r="B450" s="137" t="s">
        <v>1110</v>
      </c>
      <c r="C450" s="139" t="s">
        <v>1111</v>
      </c>
      <c r="D450" s="133">
        <v>271</v>
      </c>
      <c r="E450" s="138"/>
      <c r="F450" s="138"/>
      <c r="G450" s="138">
        <v>0</v>
      </c>
      <c r="H450" s="138">
        <v>0</v>
      </c>
      <c r="I450" s="140"/>
      <c r="J450" s="140">
        <v>53.1</v>
      </c>
      <c r="K450" s="138"/>
      <c r="L450" s="138"/>
      <c r="M450" s="138"/>
      <c r="N450" s="138"/>
      <c r="O450" s="138"/>
      <c r="P450" s="138"/>
      <c r="Q450" s="134">
        <f t="shared" si="30"/>
        <v>17.7</v>
      </c>
      <c r="R450" s="135" t="str">
        <f t="shared" si="31"/>
        <v>NO</v>
      </c>
      <c r="S450" s="136" t="str">
        <f t="shared" si="32"/>
        <v>Medio</v>
      </c>
      <c r="T450" s="45"/>
    </row>
    <row r="451" spans="1:20" s="48" customFormat="1" ht="32.1" customHeight="1" x14ac:dyDescent="0.2">
      <c r="A451" s="141" t="s">
        <v>1911</v>
      </c>
      <c r="B451" s="137" t="s">
        <v>1112</v>
      </c>
      <c r="C451" s="139" t="s">
        <v>1113</v>
      </c>
      <c r="D451" s="133">
        <v>465</v>
      </c>
      <c r="E451" s="138"/>
      <c r="F451" s="138"/>
      <c r="G451" s="138"/>
      <c r="H451" s="138"/>
      <c r="I451" s="140"/>
      <c r="J451" s="140">
        <v>0</v>
      </c>
      <c r="K451" s="138"/>
      <c r="L451" s="138"/>
      <c r="M451" s="138"/>
      <c r="N451" s="138"/>
      <c r="O451" s="138"/>
      <c r="P451" s="138"/>
      <c r="Q451" s="134">
        <f t="shared" si="30"/>
        <v>0</v>
      </c>
      <c r="R451" s="135" t="str">
        <f t="shared" si="31"/>
        <v>SI</v>
      </c>
      <c r="S451" s="136" t="str">
        <f t="shared" si="32"/>
        <v>Sin Riesgo</v>
      </c>
      <c r="T451" s="45"/>
    </row>
    <row r="452" spans="1:20" s="48" customFormat="1" ht="32.1" customHeight="1" x14ac:dyDescent="0.2">
      <c r="A452" s="141" t="s">
        <v>1911</v>
      </c>
      <c r="B452" s="137" t="s">
        <v>1114</v>
      </c>
      <c r="C452" s="139" t="s">
        <v>1115</v>
      </c>
      <c r="D452" s="133">
        <v>163</v>
      </c>
      <c r="E452" s="138"/>
      <c r="F452" s="138">
        <v>0</v>
      </c>
      <c r="G452" s="138"/>
      <c r="H452" s="138"/>
      <c r="I452" s="140"/>
      <c r="J452" s="140">
        <v>0</v>
      </c>
      <c r="K452" s="138"/>
      <c r="L452" s="138"/>
      <c r="M452" s="138"/>
      <c r="N452" s="138"/>
      <c r="O452" s="138">
        <v>0</v>
      </c>
      <c r="P452" s="138"/>
      <c r="Q452" s="134">
        <f t="shared" si="30"/>
        <v>0</v>
      </c>
      <c r="R452" s="135" t="str">
        <f t="shared" si="31"/>
        <v>SI</v>
      </c>
      <c r="S452" s="136" t="str">
        <f t="shared" si="32"/>
        <v>Sin Riesgo</v>
      </c>
      <c r="T452" s="45"/>
    </row>
    <row r="453" spans="1:20" s="48" customFormat="1" ht="32.1" customHeight="1" x14ac:dyDescent="0.2">
      <c r="A453" s="141" t="s">
        <v>1911</v>
      </c>
      <c r="B453" s="137" t="s">
        <v>1116</v>
      </c>
      <c r="C453" s="139" t="s">
        <v>1117</v>
      </c>
      <c r="D453" s="133">
        <v>795</v>
      </c>
      <c r="E453" s="138"/>
      <c r="F453" s="138">
        <v>0</v>
      </c>
      <c r="G453" s="138"/>
      <c r="H453" s="138"/>
      <c r="I453" s="140">
        <v>0</v>
      </c>
      <c r="J453" s="140">
        <v>0</v>
      </c>
      <c r="K453" s="138"/>
      <c r="L453" s="138"/>
      <c r="M453" s="138">
        <v>0</v>
      </c>
      <c r="N453" s="138"/>
      <c r="O453" s="138">
        <v>0</v>
      </c>
      <c r="P453" s="138">
        <v>0</v>
      </c>
      <c r="Q453" s="134">
        <f t="shared" si="30"/>
        <v>0</v>
      </c>
      <c r="R453" s="135" t="str">
        <f t="shared" si="31"/>
        <v>SI</v>
      </c>
      <c r="S453" s="136" t="str">
        <f t="shared" si="32"/>
        <v>Sin Riesgo</v>
      </c>
      <c r="T453" s="45"/>
    </row>
    <row r="454" spans="1:20" s="48" customFormat="1" ht="32.1" customHeight="1" x14ac:dyDescent="0.2">
      <c r="A454" s="141" t="s">
        <v>1911</v>
      </c>
      <c r="B454" s="137" t="s">
        <v>1118</v>
      </c>
      <c r="C454" s="139" t="s">
        <v>1119</v>
      </c>
      <c r="D454" s="133">
        <v>140</v>
      </c>
      <c r="E454" s="138"/>
      <c r="F454" s="138">
        <v>0</v>
      </c>
      <c r="G454" s="138"/>
      <c r="H454" s="138"/>
      <c r="I454" s="140"/>
      <c r="J454" s="140">
        <v>0</v>
      </c>
      <c r="K454" s="138"/>
      <c r="L454" s="138"/>
      <c r="M454" s="138"/>
      <c r="N454" s="138"/>
      <c r="O454" s="138">
        <v>0</v>
      </c>
      <c r="P454" s="138"/>
      <c r="Q454" s="134">
        <f t="shared" si="30"/>
        <v>0</v>
      </c>
      <c r="R454" s="135" t="str">
        <f t="shared" si="31"/>
        <v>SI</v>
      </c>
      <c r="S454" s="136" t="str">
        <f t="shared" si="32"/>
        <v>Sin Riesgo</v>
      </c>
      <c r="T454" s="45"/>
    </row>
    <row r="455" spans="1:20" s="48" customFormat="1" ht="32.1" customHeight="1" x14ac:dyDescent="0.2">
      <c r="A455" s="141" t="s">
        <v>1911</v>
      </c>
      <c r="B455" s="137" t="s">
        <v>1120</v>
      </c>
      <c r="C455" s="139" t="s">
        <v>1121</v>
      </c>
      <c r="D455" s="133">
        <v>44</v>
      </c>
      <c r="E455" s="138"/>
      <c r="F455" s="138"/>
      <c r="G455" s="138"/>
      <c r="H455" s="138"/>
      <c r="I455" s="140"/>
      <c r="J455" s="140"/>
      <c r="K455" s="138">
        <v>84.2</v>
      </c>
      <c r="L455" s="138"/>
      <c r="M455" s="138"/>
      <c r="N455" s="138"/>
      <c r="O455" s="138"/>
      <c r="P455" s="138"/>
      <c r="Q455" s="134">
        <f t="shared" si="30"/>
        <v>84.2</v>
      </c>
      <c r="R455" s="135" t="str">
        <f t="shared" si="31"/>
        <v>NO</v>
      </c>
      <c r="S455" s="136" t="str">
        <f t="shared" si="32"/>
        <v>Inviable Sanitariamente</v>
      </c>
      <c r="T455" s="45"/>
    </row>
    <row r="456" spans="1:20" s="48" customFormat="1" ht="32.1" customHeight="1" x14ac:dyDescent="0.2">
      <c r="A456" s="141" t="s">
        <v>1931</v>
      </c>
      <c r="B456" s="137" t="s">
        <v>1123</v>
      </c>
      <c r="C456" s="139" t="s">
        <v>1124</v>
      </c>
      <c r="D456" s="133">
        <v>16</v>
      </c>
      <c r="E456" s="138"/>
      <c r="F456" s="138"/>
      <c r="G456" s="138"/>
      <c r="H456" s="138"/>
      <c r="I456" s="140"/>
      <c r="J456" s="140">
        <v>96.3</v>
      </c>
      <c r="K456" s="138"/>
      <c r="L456" s="138"/>
      <c r="M456" s="138"/>
      <c r="N456" s="138"/>
      <c r="O456" s="138"/>
      <c r="P456" s="138"/>
      <c r="Q456" s="134">
        <f t="shared" si="30"/>
        <v>96.3</v>
      </c>
      <c r="R456" s="135" t="str">
        <f t="shared" si="31"/>
        <v>NO</v>
      </c>
      <c r="S456" s="136" t="str">
        <f t="shared" si="32"/>
        <v>Inviable Sanitariamente</v>
      </c>
      <c r="T456" s="45"/>
    </row>
    <row r="457" spans="1:20" s="48" customFormat="1" ht="32.1" customHeight="1" x14ac:dyDescent="0.2">
      <c r="A457" s="141" t="s">
        <v>1931</v>
      </c>
      <c r="B457" s="137" t="s">
        <v>1125</v>
      </c>
      <c r="C457" s="139" t="s">
        <v>1126</v>
      </c>
      <c r="D457" s="133">
        <v>28</v>
      </c>
      <c r="E457" s="138"/>
      <c r="F457" s="138"/>
      <c r="G457" s="138"/>
      <c r="H457" s="138"/>
      <c r="I457" s="140"/>
      <c r="J457" s="140">
        <v>96.3</v>
      </c>
      <c r="K457" s="138"/>
      <c r="L457" s="138"/>
      <c r="M457" s="138"/>
      <c r="N457" s="138"/>
      <c r="O457" s="138"/>
      <c r="P457" s="138"/>
      <c r="Q457" s="134">
        <f t="shared" si="30"/>
        <v>96.3</v>
      </c>
      <c r="R457" s="135" t="str">
        <f t="shared" si="31"/>
        <v>NO</v>
      </c>
      <c r="S457" s="136" t="str">
        <f t="shared" si="32"/>
        <v>Inviable Sanitariamente</v>
      </c>
      <c r="T457" s="45"/>
    </row>
    <row r="458" spans="1:20" s="48" customFormat="1" ht="32.1" customHeight="1" x14ac:dyDescent="0.2">
      <c r="A458" s="141" t="s">
        <v>1931</v>
      </c>
      <c r="B458" s="137" t="s">
        <v>1127</v>
      </c>
      <c r="C458" s="139" t="s">
        <v>1128</v>
      </c>
      <c r="D458" s="133">
        <v>82</v>
      </c>
      <c r="E458" s="138"/>
      <c r="F458" s="138">
        <v>0</v>
      </c>
      <c r="G458" s="138"/>
      <c r="H458" s="138"/>
      <c r="I458" s="140"/>
      <c r="J458" s="140">
        <v>96.3</v>
      </c>
      <c r="K458" s="138"/>
      <c r="L458" s="138"/>
      <c r="M458" s="138"/>
      <c r="N458" s="138"/>
      <c r="O458" s="138"/>
      <c r="P458" s="138"/>
      <c r="Q458" s="134">
        <f t="shared" si="30"/>
        <v>48.15</v>
      </c>
      <c r="R458" s="135" t="str">
        <f t="shared" si="31"/>
        <v>NO</v>
      </c>
      <c r="S458" s="136" t="str">
        <f t="shared" si="32"/>
        <v>Alto</v>
      </c>
      <c r="T458" s="45"/>
    </row>
    <row r="459" spans="1:20" s="48" customFormat="1" ht="32.1" customHeight="1" x14ac:dyDescent="0.2">
      <c r="A459" s="141" t="s">
        <v>1931</v>
      </c>
      <c r="B459" s="137" t="s">
        <v>1005</v>
      </c>
      <c r="C459" s="139" t="s">
        <v>1129</v>
      </c>
      <c r="D459" s="133">
        <v>50</v>
      </c>
      <c r="E459" s="138"/>
      <c r="F459" s="138"/>
      <c r="G459" s="138"/>
      <c r="H459" s="138"/>
      <c r="I459" s="140"/>
      <c r="J459" s="140">
        <v>96.3</v>
      </c>
      <c r="K459" s="138"/>
      <c r="L459" s="138"/>
      <c r="M459" s="138"/>
      <c r="N459" s="138"/>
      <c r="O459" s="138"/>
      <c r="P459" s="138"/>
      <c r="Q459" s="134">
        <f t="shared" si="30"/>
        <v>96.3</v>
      </c>
      <c r="R459" s="135" t="str">
        <f t="shared" si="31"/>
        <v>NO</v>
      </c>
      <c r="S459" s="136" t="str">
        <f t="shared" si="32"/>
        <v>Inviable Sanitariamente</v>
      </c>
      <c r="T459" s="45"/>
    </row>
    <row r="460" spans="1:20" s="48" customFormat="1" ht="32.1" customHeight="1" x14ac:dyDescent="0.2">
      <c r="A460" s="141" t="s">
        <v>1931</v>
      </c>
      <c r="B460" s="137" t="s">
        <v>1130</v>
      </c>
      <c r="C460" s="139" t="s">
        <v>1131</v>
      </c>
      <c r="D460" s="133">
        <v>50</v>
      </c>
      <c r="E460" s="138"/>
      <c r="F460" s="138"/>
      <c r="G460" s="138"/>
      <c r="H460" s="138"/>
      <c r="I460" s="140"/>
      <c r="J460" s="140">
        <v>96.3</v>
      </c>
      <c r="K460" s="138"/>
      <c r="L460" s="138"/>
      <c r="M460" s="138"/>
      <c r="N460" s="138"/>
      <c r="O460" s="138"/>
      <c r="P460" s="138"/>
      <c r="Q460" s="134">
        <f t="shared" si="30"/>
        <v>96.3</v>
      </c>
      <c r="R460" s="135" t="str">
        <f t="shared" si="31"/>
        <v>NO</v>
      </c>
      <c r="S460" s="136" t="str">
        <f t="shared" si="32"/>
        <v>Inviable Sanitariamente</v>
      </c>
      <c r="T460" s="45"/>
    </row>
    <row r="461" spans="1:20" s="48" customFormat="1" ht="32.1" customHeight="1" x14ac:dyDescent="0.2">
      <c r="A461" s="141" t="s">
        <v>1931</v>
      </c>
      <c r="B461" s="137" t="s">
        <v>1132</v>
      </c>
      <c r="C461" s="139" t="s">
        <v>1133</v>
      </c>
      <c r="D461" s="133">
        <v>40</v>
      </c>
      <c r="E461" s="138"/>
      <c r="F461" s="138"/>
      <c r="G461" s="138"/>
      <c r="H461" s="138"/>
      <c r="I461" s="140"/>
      <c r="J461" s="140">
        <v>96.3</v>
      </c>
      <c r="K461" s="138"/>
      <c r="L461" s="138"/>
      <c r="M461" s="138"/>
      <c r="N461" s="138"/>
      <c r="O461" s="138"/>
      <c r="P461" s="138"/>
      <c r="Q461" s="134">
        <f t="shared" si="30"/>
        <v>96.3</v>
      </c>
      <c r="R461" s="135" t="str">
        <f t="shared" si="31"/>
        <v>NO</v>
      </c>
      <c r="S461" s="136" t="str">
        <f t="shared" si="32"/>
        <v>Inviable Sanitariamente</v>
      </c>
      <c r="T461" s="45"/>
    </row>
    <row r="462" spans="1:20" s="48" customFormat="1" ht="32.1" customHeight="1" x14ac:dyDescent="0.2">
      <c r="A462" s="141" t="s">
        <v>1931</v>
      </c>
      <c r="B462" s="137" t="s">
        <v>887</v>
      </c>
      <c r="C462" s="139" t="s">
        <v>1136</v>
      </c>
      <c r="D462" s="133">
        <v>42</v>
      </c>
      <c r="E462" s="138"/>
      <c r="F462" s="138"/>
      <c r="G462" s="138"/>
      <c r="H462" s="138"/>
      <c r="I462" s="140"/>
      <c r="J462" s="140">
        <v>96.3</v>
      </c>
      <c r="K462" s="138"/>
      <c r="L462" s="138"/>
      <c r="M462" s="138"/>
      <c r="N462" s="138"/>
      <c r="O462" s="138"/>
      <c r="P462" s="138"/>
      <c r="Q462" s="134">
        <f t="shared" si="30"/>
        <v>96.3</v>
      </c>
      <c r="R462" s="135" t="str">
        <f t="shared" si="31"/>
        <v>NO</v>
      </c>
      <c r="S462" s="136" t="str">
        <f t="shared" si="32"/>
        <v>Inviable Sanitariamente</v>
      </c>
      <c r="T462" s="45"/>
    </row>
    <row r="463" spans="1:20" s="48" customFormat="1" ht="32.1" customHeight="1" x14ac:dyDescent="0.2">
      <c r="A463" s="141" t="s">
        <v>1931</v>
      </c>
      <c r="B463" s="137" t="s">
        <v>1137</v>
      </c>
      <c r="C463" s="139" t="s">
        <v>1138</v>
      </c>
      <c r="D463" s="133">
        <v>15</v>
      </c>
      <c r="E463" s="138"/>
      <c r="F463" s="138"/>
      <c r="G463" s="138"/>
      <c r="H463" s="138"/>
      <c r="I463" s="140"/>
      <c r="J463" s="140">
        <v>96.3</v>
      </c>
      <c r="K463" s="138"/>
      <c r="L463" s="138"/>
      <c r="M463" s="138"/>
      <c r="N463" s="138"/>
      <c r="O463" s="138"/>
      <c r="P463" s="138"/>
      <c r="Q463" s="134">
        <f t="shared" si="30"/>
        <v>96.3</v>
      </c>
      <c r="R463" s="135" t="str">
        <f t="shared" si="31"/>
        <v>NO</v>
      </c>
      <c r="S463" s="136" t="str">
        <f t="shared" si="32"/>
        <v>Inviable Sanitariamente</v>
      </c>
      <c r="T463" s="45"/>
    </row>
    <row r="464" spans="1:20" s="48" customFormat="1" ht="32.1" customHeight="1" x14ac:dyDescent="0.2">
      <c r="A464" s="141" t="s">
        <v>1931</v>
      </c>
      <c r="B464" s="137" t="s">
        <v>300</v>
      </c>
      <c r="C464" s="139" t="s">
        <v>1142</v>
      </c>
      <c r="D464" s="133">
        <v>27</v>
      </c>
      <c r="E464" s="138"/>
      <c r="F464" s="138"/>
      <c r="G464" s="138"/>
      <c r="H464" s="138"/>
      <c r="I464" s="140"/>
      <c r="J464" s="140">
        <v>96.3</v>
      </c>
      <c r="K464" s="138"/>
      <c r="L464" s="138"/>
      <c r="M464" s="138"/>
      <c r="N464" s="138"/>
      <c r="O464" s="138"/>
      <c r="P464" s="138"/>
      <c r="Q464" s="134">
        <f t="shared" si="30"/>
        <v>96.3</v>
      </c>
      <c r="R464" s="135" t="str">
        <f t="shared" si="31"/>
        <v>NO</v>
      </c>
      <c r="S464" s="136" t="str">
        <f t="shared" si="32"/>
        <v>Inviable Sanitariamente</v>
      </c>
      <c r="T464" s="45"/>
    </row>
    <row r="465" spans="1:20" s="48" customFormat="1" ht="32.1" customHeight="1" x14ac:dyDescent="0.2">
      <c r="A465" s="141" t="s">
        <v>1931</v>
      </c>
      <c r="B465" s="137" t="s">
        <v>284</v>
      </c>
      <c r="C465" s="139" t="s">
        <v>1143</v>
      </c>
      <c r="D465" s="133">
        <v>42</v>
      </c>
      <c r="E465" s="138"/>
      <c r="F465" s="138"/>
      <c r="G465" s="138"/>
      <c r="H465" s="138"/>
      <c r="I465" s="140"/>
      <c r="J465" s="140">
        <v>96.3</v>
      </c>
      <c r="K465" s="138"/>
      <c r="L465" s="138"/>
      <c r="M465" s="138"/>
      <c r="N465" s="138"/>
      <c r="O465" s="138"/>
      <c r="P465" s="138"/>
      <c r="Q465" s="134">
        <f t="shared" si="30"/>
        <v>96.3</v>
      </c>
      <c r="R465" s="135" t="str">
        <f t="shared" si="31"/>
        <v>NO</v>
      </c>
      <c r="S465" s="136" t="str">
        <f t="shared" si="32"/>
        <v>Inviable Sanitariamente</v>
      </c>
      <c r="T465" s="45"/>
    </row>
    <row r="466" spans="1:20" s="48" customFormat="1" ht="32.1" customHeight="1" x14ac:dyDescent="0.2">
      <c r="A466" s="141" t="s">
        <v>1931</v>
      </c>
      <c r="B466" s="137" t="s">
        <v>1144</v>
      </c>
      <c r="C466" s="139" t="s">
        <v>1145</v>
      </c>
      <c r="D466" s="133">
        <v>30</v>
      </c>
      <c r="E466" s="138"/>
      <c r="F466" s="138"/>
      <c r="G466" s="138"/>
      <c r="H466" s="138"/>
      <c r="I466" s="140"/>
      <c r="J466" s="140">
        <v>96.3</v>
      </c>
      <c r="K466" s="138"/>
      <c r="L466" s="138"/>
      <c r="M466" s="138"/>
      <c r="N466" s="138"/>
      <c r="O466" s="138"/>
      <c r="P466" s="138"/>
      <c r="Q466" s="134">
        <f t="shared" si="30"/>
        <v>96.3</v>
      </c>
      <c r="R466" s="135" t="str">
        <f t="shared" si="31"/>
        <v>NO</v>
      </c>
      <c r="S466" s="136" t="str">
        <f t="shared" si="32"/>
        <v>Inviable Sanitariamente</v>
      </c>
      <c r="T466" s="45"/>
    </row>
    <row r="467" spans="1:20" s="48" customFormat="1" ht="32.1" customHeight="1" x14ac:dyDescent="0.2">
      <c r="A467" s="141" t="s">
        <v>1931</v>
      </c>
      <c r="B467" s="137" t="s">
        <v>1146</v>
      </c>
      <c r="C467" s="139" t="s">
        <v>1147</v>
      </c>
      <c r="D467" s="133">
        <v>25</v>
      </c>
      <c r="E467" s="138"/>
      <c r="F467" s="138"/>
      <c r="G467" s="138"/>
      <c r="H467" s="138"/>
      <c r="I467" s="140"/>
      <c r="J467" s="140">
        <v>96.3</v>
      </c>
      <c r="K467" s="138"/>
      <c r="L467" s="138"/>
      <c r="M467" s="138"/>
      <c r="N467" s="138"/>
      <c r="O467" s="138"/>
      <c r="P467" s="138"/>
      <c r="Q467" s="134">
        <f t="shared" si="30"/>
        <v>96.3</v>
      </c>
      <c r="R467" s="135" t="str">
        <f t="shared" si="31"/>
        <v>NO</v>
      </c>
      <c r="S467" s="136" t="str">
        <f t="shared" si="32"/>
        <v>Inviable Sanitariamente</v>
      </c>
      <c r="T467" s="45"/>
    </row>
    <row r="468" spans="1:20" s="48" customFormat="1" ht="32.1" customHeight="1" x14ac:dyDescent="0.2">
      <c r="A468" s="141" t="s">
        <v>1931</v>
      </c>
      <c r="B468" s="137" t="s">
        <v>1148</v>
      </c>
      <c r="C468" s="139" t="s">
        <v>1149</v>
      </c>
      <c r="D468" s="133">
        <v>22</v>
      </c>
      <c r="E468" s="138"/>
      <c r="F468" s="138"/>
      <c r="G468" s="138"/>
      <c r="H468" s="138"/>
      <c r="I468" s="140"/>
      <c r="J468" s="140">
        <v>96.3</v>
      </c>
      <c r="K468" s="138"/>
      <c r="L468" s="138"/>
      <c r="M468" s="138"/>
      <c r="N468" s="138"/>
      <c r="O468" s="138"/>
      <c r="P468" s="138"/>
      <c r="Q468" s="134">
        <f t="shared" si="30"/>
        <v>96.3</v>
      </c>
      <c r="R468" s="135" t="str">
        <f t="shared" si="31"/>
        <v>NO</v>
      </c>
      <c r="S468" s="136" t="str">
        <f t="shared" si="32"/>
        <v>Inviable Sanitariamente</v>
      </c>
      <c r="T468" s="45"/>
    </row>
    <row r="469" spans="1:20" s="48" customFormat="1" ht="32.1" customHeight="1" x14ac:dyDescent="0.2">
      <c r="A469" s="141" t="s">
        <v>1931</v>
      </c>
      <c r="B469" s="137" t="s">
        <v>1150</v>
      </c>
      <c r="C469" s="139" t="s">
        <v>1151</v>
      </c>
      <c r="D469" s="133">
        <v>60</v>
      </c>
      <c r="E469" s="138"/>
      <c r="F469" s="138"/>
      <c r="G469" s="138"/>
      <c r="H469" s="138"/>
      <c r="I469" s="140"/>
      <c r="J469" s="140">
        <v>96.3</v>
      </c>
      <c r="K469" s="138"/>
      <c r="L469" s="138"/>
      <c r="M469" s="138"/>
      <c r="N469" s="138"/>
      <c r="O469" s="138"/>
      <c r="P469" s="138"/>
      <c r="Q469" s="134">
        <f>AVERAGE(E469:P469)</f>
        <v>96.3</v>
      </c>
      <c r="R469" s="135" t="str">
        <f t="shared" si="31"/>
        <v>NO</v>
      </c>
      <c r="S469" s="136" t="str">
        <f t="shared" si="32"/>
        <v>Inviable Sanitariamente</v>
      </c>
      <c r="T469" s="45"/>
    </row>
    <row r="470" spans="1:20" s="48" customFormat="1" ht="32.1" customHeight="1" x14ac:dyDescent="0.2">
      <c r="A470" s="141" t="s">
        <v>1931</v>
      </c>
      <c r="B470" s="137" t="s">
        <v>1152</v>
      </c>
      <c r="C470" s="139" t="s">
        <v>1153</v>
      </c>
      <c r="D470" s="133">
        <v>47</v>
      </c>
      <c r="E470" s="138"/>
      <c r="F470" s="138"/>
      <c r="G470" s="138"/>
      <c r="H470" s="138"/>
      <c r="I470" s="140"/>
      <c r="J470" s="140">
        <v>96.3</v>
      </c>
      <c r="K470" s="138"/>
      <c r="L470" s="138"/>
      <c r="M470" s="138"/>
      <c r="N470" s="138"/>
      <c r="O470" s="138"/>
      <c r="P470" s="138"/>
      <c r="Q470" s="134">
        <f>AVERAGE(E470:P470)</f>
        <v>96.3</v>
      </c>
      <c r="R470" s="135" t="str">
        <f t="shared" si="31"/>
        <v>NO</v>
      </c>
      <c r="S470" s="136" t="str">
        <f t="shared" si="32"/>
        <v>Inviable Sanitariamente</v>
      </c>
      <c r="T470" s="45"/>
    </row>
    <row r="471" spans="1:20" ht="32.1" customHeight="1" x14ac:dyDescent="0.2">
      <c r="A471" s="58"/>
      <c r="B471" s="58"/>
      <c r="C471" s="58"/>
      <c r="D471" s="58"/>
    </row>
    <row r="472" spans="1:20" ht="32.1" customHeight="1" x14ac:dyDescent="0.2">
      <c r="A472" s="151" t="s">
        <v>1086</v>
      </c>
      <c r="B472" s="151" t="s">
        <v>405</v>
      </c>
      <c r="C472" s="322"/>
      <c r="D472" s="323"/>
      <c r="E472" s="323"/>
      <c r="F472" s="323"/>
      <c r="G472" s="323"/>
      <c r="H472" s="323"/>
      <c r="I472" s="323"/>
      <c r="J472" s="323"/>
      <c r="K472" s="323"/>
      <c r="L472" s="323"/>
      <c r="M472" s="323"/>
      <c r="N472" s="323"/>
      <c r="O472" s="323"/>
      <c r="P472" s="323"/>
      <c r="Q472" s="323"/>
      <c r="R472" s="323"/>
      <c r="S472" s="323"/>
    </row>
    <row r="473" spans="1:20" ht="32.1" customHeight="1" x14ac:dyDescent="0.2">
      <c r="A473" s="77" t="s">
        <v>406</v>
      </c>
      <c r="B473" s="79">
        <f>COUNTIF(E11:P470,"&lt;=5")</f>
        <v>77</v>
      </c>
      <c r="C473" s="322"/>
      <c r="D473" s="323"/>
      <c r="E473" s="323"/>
      <c r="F473" s="323"/>
      <c r="G473" s="323"/>
      <c r="H473" s="323"/>
      <c r="I473" s="323"/>
      <c r="J473" s="323"/>
      <c r="K473" s="323"/>
      <c r="L473" s="323"/>
      <c r="M473" s="323"/>
      <c r="N473" s="323"/>
      <c r="O473" s="323"/>
      <c r="P473" s="323"/>
      <c r="Q473" s="323"/>
      <c r="R473" s="323"/>
      <c r="S473" s="323"/>
    </row>
    <row r="474" spans="1:20" ht="32.1" customHeight="1" x14ac:dyDescent="0.2">
      <c r="A474" s="121" t="s">
        <v>407</v>
      </c>
      <c r="B474" s="152">
        <f>COUNTIFS(E11:P470,"&gt;5",E11:P470,"&lt;=14")</f>
        <v>0</v>
      </c>
      <c r="C474" s="322"/>
      <c r="D474" s="323"/>
      <c r="E474" s="323"/>
      <c r="F474" s="323"/>
      <c r="G474" s="323"/>
      <c r="H474" s="323"/>
      <c r="I474" s="323"/>
      <c r="J474" s="323"/>
      <c r="K474" s="323"/>
      <c r="L474" s="323"/>
      <c r="M474" s="323"/>
      <c r="N474" s="323"/>
      <c r="O474" s="323"/>
      <c r="P474" s="323"/>
      <c r="Q474" s="323"/>
      <c r="R474" s="323"/>
      <c r="S474" s="323"/>
    </row>
    <row r="475" spans="1:20" ht="32.1" customHeight="1" x14ac:dyDescent="0.2">
      <c r="A475" s="122" t="s">
        <v>408</v>
      </c>
      <c r="B475" s="120">
        <f>COUNTIFS(E11:P470,"&gt;14",E11:P470,"&lt;=35")</f>
        <v>24</v>
      </c>
      <c r="C475" s="92"/>
      <c r="D475" s="58"/>
    </row>
    <row r="476" spans="1:20" ht="32.1" customHeight="1" x14ac:dyDescent="0.2">
      <c r="A476" s="123" t="s">
        <v>409</v>
      </c>
      <c r="B476" s="120">
        <f>COUNTIFS(E11:P470,"&gt;35",E11:P470,"&lt;=80")</f>
        <v>49</v>
      </c>
      <c r="D476" s="58"/>
    </row>
    <row r="477" spans="1:20" ht="32.1" customHeight="1" x14ac:dyDescent="0.2">
      <c r="A477" s="124" t="s">
        <v>410</v>
      </c>
      <c r="B477" s="120">
        <f>COUNTIFS(E11:P470,"&gt;80",E11:P470,"&lt;=100")</f>
        <v>462</v>
      </c>
      <c r="D477" s="58"/>
    </row>
    <row r="478" spans="1:20" ht="32.1" customHeight="1" x14ac:dyDescent="0.2">
      <c r="A478" s="143" t="s">
        <v>411</v>
      </c>
      <c r="B478" s="144">
        <f>COUNT(E11:P470)</f>
        <v>612</v>
      </c>
      <c r="D478" s="58"/>
    </row>
    <row r="479" spans="1:20" ht="36.75" customHeight="1" x14ac:dyDescent="0.2">
      <c r="A479" s="125" t="s">
        <v>602</v>
      </c>
      <c r="B479" s="126">
        <f>B478-B473</f>
        <v>535</v>
      </c>
      <c r="C479" s="58"/>
      <c r="D479" s="58"/>
    </row>
    <row r="480" spans="1:20" ht="32.1" customHeight="1" x14ac:dyDescent="0.2">
      <c r="A480" s="58"/>
      <c r="B480" s="58"/>
      <c r="C480" s="58"/>
      <c r="D480" s="58"/>
    </row>
    <row r="481" spans="1:4" ht="32.1" customHeight="1" x14ac:dyDescent="0.2">
      <c r="A481" s="58"/>
      <c r="B481" s="58"/>
      <c r="C481" s="58"/>
    </row>
    <row r="482" spans="1:4" ht="32.1" customHeight="1" x14ac:dyDescent="0.2">
      <c r="A482" s="58"/>
      <c r="B482" s="58"/>
      <c r="C482" s="58"/>
    </row>
    <row r="483" spans="1:4" ht="32.1" customHeight="1" x14ac:dyDescent="0.2">
      <c r="A483" s="58"/>
      <c r="B483" s="58"/>
      <c r="C483" s="58"/>
    </row>
    <row r="484" spans="1:4" ht="32.1" customHeight="1" x14ac:dyDescent="0.2">
      <c r="A484" s="58"/>
      <c r="B484" s="58"/>
      <c r="C484" s="58"/>
    </row>
    <row r="485" spans="1:4" ht="32.1" customHeight="1" x14ac:dyDescent="0.2">
      <c r="A485" s="58"/>
      <c r="B485" s="58"/>
      <c r="C485" s="58"/>
    </row>
    <row r="486" spans="1:4" ht="32.1" customHeight="1" x14ac:dyDescent="0.2">
      <c r="A486" s="58"/>
      <c r="B486" s="58"/>
      <c r="C486" s="58"/>
    </row>
    <row r="487" spans="1:4" ht="32.1" customHeight="1" x14ac:dyDescent="0.2">
      <c r="A487" s="58"/>
      <c r="B487" s="58"/>
    </row>
    <row r="488" spans="1:4" ht="32.1" customHeight="1" x14ac:dyDescent="0.2">
      <c r="A488" s="58"/>
      <c r="B488" s="58"/>
      <c r="C488" s="58"/>
      <c r="D488" s="58"/>
    </row>
    <row r="489" spans="1:4" ht="32.1" customHeight="1" x14ac:dyDescent="0.2">
      <c r="A489" s="58"/>
      <c r="B489" s="58"/>
      <c r="C489" s="58"/>
      <c r="D489" s="58"/>
    </row>
    <row r="490" spans="1:4" ht="32.1" customHeight="1" x14ac:dyDescent="0.2">
      <c r="A490" s="58"/>
      <c r="B490" s="58"/>
      <c r="C490" s="58"/>
      <c r="D490" s="58"/>
    </row>
    <row r="491" spans="1:4" ht="32.1" customHeight="1" x14ac:dyDescent="0.2">
      <c r="A491" s="58"/>
      <c r="B491" s="58"/>
      <c r="C491" s="58"/>
      <c r="D491" s="58"/>
    </row>
    <row r="492" spans="1:4" ht="32.1" customHeight="1" x14ac:dyDescent="0.2">
      <c r="A492" s="58"/>
      <c r="B492" s="58"/>
      <c r="C492" s="58"/>
      <c r="D492" s="58"/>
    </row>
    <row r="493" spans="1:4" ht="32.1" customHeight="1" x14ac:dyDescent="0.2">
      <c r="A493" s="58"/>
      <c r="B493" s="58"/>
      <c r="C493" s="58"/>
      <c r="D493" s="58"/>
    </row>
    <row r="494" spans="1:4" ht="32.1" customHeight="1" x14ac:dyDescent="0.2">
      <c r="A494" s="58"/>
      <c r="B494" s="58"/>
      <c r="C494" s="58"/>
      <c r="D494" s="58"/>
    </row>
    <row r="495" spans="1:4" ht="32.1" customHeight="1" x14ac:dyDescent="0.2">
      <c r="A495" s="58"/>
      <c r="B495" s="58"/>
      <c r="C495" s="58"/>
      <c r="D495" s="58"/>
    </row>
    <row r="496" spans="1:4" ht="32.1" customHeight="1" x14ac:dyDescent="0.2">
      <c r="A496" s="58"/>
      <c r="B496" s="58"/>
      <c r="C496" s="58"/>
      <c r="D496" s="58"/>
    </row>
    <row r="497" spans="1:4" ht="32.1" customHeight="1" x14ac:dyDescent="0.2">
      <c r="A497" s="58"/>
      <c r="B497" s="58"/>
      <c r="C497" s="58"/>
      <c r="D497" s="58"/>
    </row>
    <row r="498" spans="1:4" ht="32.1" customHeight="1" x14ac:dyDescent="0.2">
      <c r="A498" s="58"/>
      <c r="B498" s="58"/>
      <c r="C498" s="58"/>
      <c r="D498" s="58"/>
    </row>
    <row r="499" spans="1:4" ht="32.1" customHeight="1" x14ac:dyDescent="0.2">
      <c r="A499" s="58"/>
      <c r="B499" s="58"/>
      <c r="C499" s="58"/>
      <c r="D499" s="58"/>
    </row>
    <row r="500" spans="1:4" ht="32.1" customHeight="1" x14ac:dyDescent="0.2">
      <c r="A500" s="58"/>
      <c r="B500" s="58"/>
      <c r="C500" s="58"/>
      <c r="D500" s="58"/>
    </row>
    <row r="501" spans="1:4" ht="32.1" customHeight="1" x14ac:dyDescent="0.2">
      <c r="A501" s="58"/>
      <c r="B501" s="58"/>
      <c r="C501" s="58"/>
      <c r="D501" s="58"/>
    </row>
    <row r="502" spans="1:4" ht="32.1" customHeight="1" x14ac:dyDescent="0.2">
      <c r="A502" s="58"/>
      <c r="B502" s="58"/>
      <c r="C502" s="58"/>
      <c r="D502" s="58"/>
    </row>
    <row r="503" spans="1:4" ht="32.1" customHeight="1" x14ac:dyDescent="0.2">
      <c r="A503" s="58"/>
      <c r="B503" s="58"/>
      <c r="C503" s="58"/>
      <c r="D503" s="58"/>
    </row>
    <row r="504" spans="1:4" ht="32.1" customHeight="1" x14ac:dyDescent="0.2">
      <c r="A504" s="58"/>
      <c r="B504" s="58"/>
      <c r="C504" s="58"/>
      <c r="D504" s="58"/>
    </row>
    <row r="505" spans="1:4" ht="32.1" customHeight="1" x14ac:dyDescent="0.2">
      <c r="A505" s="58"/>
      <c r="B505" s="58"/>
      <c r="C505" s="58"/>
      <c r="D505" s="58"/>
    </row>
    <row r="506" spans="1:4" ht="32.1" customHeight="1" x14ac:dyDescent="0.2">
      <c r="A506" s="58"/>
      <c r="B506" s="58"/>
      <c r="C506" s="58"/>
      <c r="D506" s="58"/>
    </row>
    <row r="507" spans="1:4" ht="32.1" customHeight="1" x14ac:dyDescent="0.2">
      <c r="A507" s="58"/>
      <c r="B507" s="58"/>
      <c r="C507" s="58"/>
      <c r="D507" s="58"/>
    </row>
    <row r="508" spans="1:4" ht="32.1" customHeight="1" x14ac:dyDescent="0.2">
      <c r="A508" s="58"/>
      <c r="B508" s="58"/>
      <c r="C508" s="58"/>
      <c r="D508" s="58"/>
    </row>
    <row r="509" spans="1:4" ht="32.1" customHeight="1" x14ac:dyDescent="0.2">
      <c r="A509" s="58"/>
      <c r="B509" s="58"/>
      <c r="C509" s="58"/>
      <c r="D509" s="58"/>
    </row>
    <row r="510" spans="1:4" ht="32.1" customHeight="1" x14ac:dyDescent="0.2">
      <c r="A510" s="58"/>
      <c r="B510" s="58"/>
      <c r="C510" s="58"/>
      <c r="D510" s="58"/>
    </row>
    <row r="511" spans="1:4" ht="32.1" customHeight="1" x14ac:dyDescent="0.2">
      <c r="A511" s="58"/>
      <c r="B511" s="58"/>
      <c r="C511" s="58"/>
      <c r="D511" s="58"/>
    </row>
    <row r="512" spans="1:4" ht="32.1" customHeight="1" x14ac:dyDescent="0.2">
      <c r="A512" s="58"/>
      <c r="B512" s="58"/>
      <c r="C512" s="58"/>
      <c r="D512" s="58"/>
    </row>
    <row r="513" spans="1:4" ht="32.1" customHeight="1" x14ac:dyDescent="0.2">
      <c r="A513" s="58"/>
      <c r="B513" s="58"/>
      <c r="C513" s="58"/>
      <c r="D513" s="58"/>
    </row>
    <row r="514" spans="1:4" ht="32.1" customHeight="1" x14ac:dyDescent="0.2">
      <c r="A514" s="58"/>
      <c r="B514" s="58"/>
      <c r="C514" s="58"/>
      <c r="D514" s="58"/>
    </row>
    <row r="515" spans="1:4" ht="32.1" customHeight="1" x14ac:dyDescent="0.2">
      <c r="A515" s="58"/>
      <c r="B515" s="58"/>
      <c r="C515" s="58"/>
      <c r="D515" s="58"/>
    </row>
    <row r="516" spans="1:4" ht="32.1" customHeight="1" x14ac:dyDescent="0.2">
      <c r="A516" s="58"/>
      <c r="B516" s="58"/>
      <c r="C516" s="58"/>
      <c r="D516" s="58"/>
    </row>
    <row r="517" spans="1:4" ht="32.1" customHeight="1" x14ac:dyDescent="0.2">
      <c r="A517" s="58"/>
      <c r="B517" s="58"/>
      <c r="C517" s="58"/>
      <c r="D517" s="58"/>
    </row>
    <row r="518" spans="1:4" ht="32.1" customHeight="1" x14ac:dyDescent="0.2">
      <c r="A518" s="58"/>
      <c r="B518" s="58"/>
      <c r="C518" s="58"/>
      <c r="D518" s="58"/>
    </row>
    <row r="519" spans="1:4" ht="32.1" customHeight="1" x14ac:dyDescent="0.2">
      <c r="A519" s="58"/>
      <c r="B519" s="58"/>
      <c r="C519" s="58"/>
      <c r="D519" s="58"/>
    </row>
    <row r="520" spans="1:4" ht="32.1" customHeight="1" x14ac:dyDescent="0.2">
      <c r="A520" s="58"/>
      <c r="B520" s="58"/>
      <c r="C520" s="58"/>
      <c r="D520" s="58"/>
    </row>
    <row r="521" spans="1:4" ht="32.1" customHeight="1" x14ac:dyDescent="0.2">
      <c r="A521" s="58"/>
      <c r="B521" s="58"/>
      <c r="C521" s="58"/>
      <c r="D521" s="58"/>
    </row>
    <row r="522" spans="1:4" ht="32.1" customHeight="1" x14ac:dyDescent="0.2">
      <c r="A522" s="58"/>
      <c r="B522" s="58"/>
      <c r="C522" s="58"/>
      <c r="D522" s="58"/>
    </row>
    <row r="523" spans="1:4" ht="32.1" customHeight="1" x14ac:dyDescent="0.2">
      <c r="A523" s="58"/>
      <c r="B523" s="58"/>
      <c r="C523" s="58"/>
      <c r="D523" s="58"/>
    </row>
    <row r="524" spans="1:4" ht="32.1" customHeight="1" x14ac:dyDescent="0.2">
      <c r="A524" s="58"/>
      <c r="B524" s="58"/>
      <c r="C524" s="58"/>
      <c r="D524" s="58"/>
    </row>
    <row r="525" spans="1:4" ht="32.1" customHeight="1" x14ac:dyDescent="0.2">
      <c r="A525" s="58"/>
      <c r="B525" s="58"/>
      <c r="C525" s="58"/>
      <c r="D525" s="58"/>
    </row>
    <row r="526" spans="1:4" ht="32.1" customHeight="1" x14ac:dyDescent="0.2">
      <c r="A526" s="58"/>
      <c r="B526" s="58"/>
      <c r="C526" s="58"/>
      <c r="D526" s="58"/>
    </row>
    <row r="527" spans="1:4" ht="32.1" customHeight="1" x14ac:dyDescent="0.2">
      <c r="A527" s="58"/>
      <c r="B527" s="58"/>
      <c r="C527" s="58"/>
      <c r="D527" s="58"/>
    </row>
    <row r="528" spans="1:4" ht="32.1" customHeight="1" x14ac:dyDescent="0.2">
      <c r="A528" s="58"/>
      <c r="B528" s="58"/>
      <c r="C528" s="58"/>
      <c r="D528" s="58"/>
    </row>
    <row r="529" spans="1:4" ht="32.1" customHeight="1" x14ac:dyDescent="0.2">
      <c r="A529" s="58"/>
      <c r="B529" s="58"/>
      <c r="C529" s="58"/>
      <c r="D529" s="58"/>
    </row>
    <row r="530" spans="1:4" ht="32.1" customHeight="1" x14ac:dyDescent="0.2">
      <c r="A530" s="58"/>
      <c r="B530" s="58"/>
      <c r="C530" s="58"/>
      <c r="D530" s="58"/>
    </row>
    <row r="531" spans="1:4" ht="32.1" customHeight="1" x14ac:dyDescent="0.2">
      <c r="A531" s="58"/>
      <c r="B531" s="58"/>
      <c r="C531" s="58"/>
      <c r="D531" s="58"/>
    </row>
    <row r="532" spans="1:4" ht="32.1" customHeight="1" x14ac:dyDescent="0.2">
      <c r="A532" s="58"/>
      <c r="B532" s="58"/>
      <c r="C532" s="58"/>
      <c r="D532" s="58"/>
    </row>
    <row r="533" spans="1:4" ht="32.1" customHeight="1" x14ac:dyDescent="0.2">
      <c r="A533" s="58"/>
      <c r="B533" s="58"/>
      <c r="C533" s="58"/>
      <c r="D533" s="58"/>
    </row>
    <row r="534" spans="1:4" ht="32.1" customHeight="1" x14ac:dyDescent="0.2">
      <c r="A534" s="58"/>
      <c r="B534" s="58"/>
      <c r="C534" s="58"/>
      <c r="D534" s="58"/>
    </row>
    <row r="535" spans="1:4" ht="32.1" customHeight="1" x14ac:dyDescent="0.2">
      <c r="A535" s="58"/>
      <c r="B535" s="58"/>
      <c r="C535" s="58"/>
      <c r="D535" s="58"/>
    </row>
    <row r="536" spans="1:4" ht="32.1" customHeight="1" x14ac:dyDescent="0.2">
      <c r="A536" s="58"/>
      <c r="B536" s="58"/>
      <c r="C536" s="58"/>
      <c r="D536" s="58"/>
    </row>
    <row r="537" spans="1:4" ht="32.1" customHeight="1" x14ac:dyDescent="0.2">
      <c r="A537" s="58"/>
      <c r="B537" s="58"/>
      <c r="C537" s="58"/>
      <c r="D537" s="58"/>
    </row>
    <row r="538" spans="1:4" ht="32.1" customHeight="1" x14ac:dyDescent="0.2">
      <c r="A538" s="58"/>
      <c r="B538" s="58"/>
      <c r="C538" s="58"/>
      <c r="D538" s="58"/>
    </row>
    <row r="539" spans="1:4" ht="32.1" customHeight="1" x14ac:dyDescent="0.2">
      <c r="A539" s="58"/>
      <c r="B539" s="58"/>
      <c r="C539" s="58"/>
      <c r="D539" s="58"/>
    </row>
    <row r="540" spans="1:4" ht="32.1" customHeight="1" x14ac:dyDescent="0.2">
      <c r="A540" s="58"/>
      <c r="B540" s="58"/>
      <c r="C540" s="58"/>
      <c r="D540" s="58"/>
    </row>
    <row r="541" spans="1:4" ht="32.1" customHeight="1" x14ac:dyDescent="0.2">
      <c r="A541" s="58"/>
      <c r="B541" s="58"/>
      <c r="C541" s="58"/>
      <c r="D541" s="58"/>
    </row>
    <row r="542" spans="1:4" ht="32.1" customHeight="1" x14ac:dyDescent="0.2">
      <c r="A542" s="58"/>
      <c r="B542" s="58"/>
      <c r="C542" s="58"/>
      <c r="D542" s="58"/>
    </row>
    <row r="543" spans="1:4" ht="32.1" customHeight="1" x14ac:dyDescent="0.2">
      <c r="A543" s="58"/>
      <c r="B543" s="58"/>
      <c r="C543" s="58"/>
      <c r="D543" s="58"/>
    </row>
    <row r="544" spans="1:4" ht="32.1" customHeight="1" x14ac:dyDescent="0.2">
      <c r="A544" s="58"/>
      <c r="B544" s="58"/>
      <c r="C544" s="58"/>
      <c r="D544" s="58"/>
    </row>
    <row r="545" spans="1:4" ht="32.1" customHeight="1" x14ac:dyDescent="0.2">
      <c r="A545" s="58"/>
      <c r="B545" s="58"/>
      <c r="C545" s="58"/>
      <c r="D545" s="58"/>
    </row>
    <row r="546" spans="1:4" ht="32.1" customHeight="1" x14ac:dyDescent="0.2">
      <c r="A546" s="58"/>
      <c r="B546" s="58"/>
      <c r="C546" s="58"/>
      <c r="D546" s="58"/>
    </row>
    <row r="547" spans="1:4" ht="32.1" customHeight="1" x14ac:dyDescent="0.2">
      <c r="A547" s="58"/>
      <c r="B547" s="58"/>
      <c r="C547" s="58"/>
      <c r="D547" s="58"/>
    </row>
    <row r="548" spans="1:4" ht="32.1" customHeight="1" x14ac:dyDescent="0.2">
      <c r="A548" s="58"/>
      <c r="B548" s="58"/>
      <c r="C548" s="58"/>
      <c r="D548" s="58"/>
    </row>
    <row r="549" spans="1:4" ht="32.1" customHeight="1" x14ac:dyDescent="0.2">
      <c r="A549" s="58"/>
      <c r="B549" s="58"/>
      <c r="C549" s="58"/>
      <c r="D549" s="58"/>
    </row>
    <row r="550" spans="1:4" ht="32.1" customHeight="1" x14ac:dyDescent="0.2">
      <c r="A550" s="58"/>
      <c r="B550" s="58"/>
      <c r="C550" s="58"/>
      <c r="D550" s="58"/>
    </row>
    <row r="551" spans="1:4" ht="32.1" customHeight="1" x14ac:dyDescent="0.2">
      <c r="A551" s="58"/>
      <c r="B551" s="58"/>
      <c r="C551" s="58"/>
      <c r="D551" s="58"/>
    </row>
    <row r="552" spans="1:4" ht="32.1" customHeight="1" x14ac:dyDescent="0.2">
      <c r="A552" s="58"/>
      <c r="B552" s="58"/>
      <c r="C552" s="58"/>
      <c r="D552" s="58"/>
    </row>
    <row r="553" spans="1:4" ht="32.1" customHeight="1" x14ac:dyDescent="0.2">
      <c r="A553" s="58"/>
      <c r="B553" s="58"/>
      <c r="C553" s="58"/>
      <c r="D553" s="58"/>
    </row>
    <row r="554" spans="1:4" ht="32.1" customHeight="1" x14ac:dyDescent="0.2">
      <c r="A554" s="58"/>
      <c r="B554" s="58"/>
      <c r="C554" s="58"/>
      <c r="D554" s="58"/>
    </row>
    <row r="555" spans="1:4" ht="32.1" customHeight="1" x14ac:dyDescent="0.2">
      <c r="A555" s="58"/>
      <c r="B555" s="58"/>
      <c r="C555" s="58"/>
      <c r="D555" s="58"/>
    </row>
    <row r="556" spans="1:4" ht="32.1" customHeight="1" x14ac:dyDescent="0.2">
      <c r="A556" s="58"/>
      <c r="B556" s="58"/>
      <c r="C556" s="58"/>
      <c r="D556" s="58"/>
    </row>
    <row r="557" spans="1:4" ht="32.1" customHeight="1" x14ac:dyDescent="0.2">
      <c r="A557" s="58"/>
      <c r="B557" s="58"/>
      <c r="C557" s="58"/>
      <c r="D557" s="58"/>
    </row>
    <row r="558" spans="1:4" ht="32.1" customHeight="1" x14ac:dyDescent="0.2">
      <c r="A558" s="58"/>
      <c r="B558" s="58"/>
      <c r="C558" s="58"/>
      <c r="D558" s="58"/>
    </row>
    <row r="559" spans="1:4" ht="32.1" customHeight="1" x14ac:dyDescent="0.2">
      <c r="A559" s="58"/>
      <c r="B559" s="58"/>
      <c r="C559" s="58"/>
      <c r="D559" s="58"/>
    </row>
    <row r="560" spans="1:4" ht="32.1" customHeight="1" x14ac:dyDescent="0.2">
      <c r="A560" s="58"/>
      <c r="B560" s="58"/>
      <c r="C560" s="58"/>
      <c r="D560" s="58"/>
    </row>
    <row r="561" spans="1:4" ht="32.1" customHeight="1" x14ac:dyDescent="0.2">
      <c r="A561" s="58"/>
      <c r="B561" s="58"/>
      <c r="C561" s="58"/>
      <c r="D561" s="58"/>
    </row>
    <row r="562" spans="1:4" ht="32.1" customHeight="1" x14ac:dyDescent="0.2">
      <c r="A562" s="58"/>
      <c r="B562" s="58"/>
      <c r="C562" s="58"/>
      <c r="D562" s="58"/>
    </row>
    <row r="563" spans="1:4" ht="32.1" customHeight="1" x14ac:dyDescent="0.2">
      <c r="A563" s="58"/>
      <c r="B563" s="58"/>
      <c r="C563" s="58"/>
      <c r="D563" s="58"/>
    </row>
    <row r="564" spans="1:4" ht="32.1" customHeight="1" x14ac:dyDescent="0.2">
      <c r="A564" s="58"/>
      <c r="B564" s="58"/>
      <c r="C564" s="58"/>
      <c r="D564" s="58"/>
    </row>
    <row r="565" spans="1:4" ht="32.1" customHeight="1" x14ac:dyDescent="0.2">
      <c r="A565" s="58"/>
      <c r="B565" s="58"/>
      <c r="C565" s="58"/>
      <c r="D565" s="58"/>
    </row>
    <row r="566" spans="1:4" ht="32.1" customHeight="1" x14ac:dyDescent="0.2">
      <c r="A566" s="58"/>
      <c r="B566" s="58"/>
      <c r="C566" s="58"/>
      <c r="D566" s="58"/>
    </row>
    <row r="567" spans="1:4" ht="32.1" customHeight="1" x14ac:dyDescent="0.2">
      <c r="A567" s="58"/>
      <c r="B567" s="58"/>
      <c r="C567" s="58"/>
      <c r="D567" s="58"/>
    </row>
    <row r="568" spans="1:4" ht="32.1" customHeight="1" x14ac:dyDescent="0.2">
      <c r="A568" s="58"/>
      <c r="B568" s="58"/>
      <c r="C568" s="58"/>
      <c r="D568" s="58"/>
    </row>
    <row r="569" spans="1:4" ht="32.1" customHeight="1" x14ac:dyDescent="0.2">
      <c r="A569" s="58"/>
      <c r="B569" s="58"/>
      <c r="C569" s="58"/>
      <c r="D569" s="58"/>
    </row>
    <row r="570" spans="1:4" ht="32.1" customHeight="1" x14ac:dyDescent="0.2">
      <c r="A570" s="58"/>
      <c r="B570" s="58"/>
      <c r="C570" s="58"/>
      <c r="D570" s="58"/>
    </row>
    <row r="571" spans="1:4" ht="32.1" customHeight="1" x14ac:dyDescent="0.2">
      <c r="A571" s="58"/>
      <c r="B571" s="58"/>
      <c r="C571" s="58"/>
      <c r="D571" s="58"/>
    </row>
    <row r="572" spans="1:4" ht="32.1" customHeight="1" x14ac:dyDescent="0.2">
      <c r="A572" s="58"/>
      <c r="B572" s="58"/>
      <c r="C572" s="58"/>
      <c r="D572" s="58"/>
    </row>
    <row r="573" spans="1:4" ht="32.1" customHeight="1" x14ac:dyDescent="0.2">
      <c r="A573" s="58"/>
      <c r="B573" s="58"/>
      <c r="C573" s="58"/>
      <c r="D573" s="58"/>
    </row>
    <row r="574" spans="1:4" ht="32.1" customHeight="1" x14ac:dyDescent="0.2">
      <c r="A574" s="58"/>
      <c r="B574" s="58"/>
      <c r="C574" s="58"/>
      <c r="D574" s="58"/>
    </row>
    <row r="575" spans="1:4" ht="32.1" customHeight="1" x14ac:dyDescent="0.2">
      <c r="A575" s="58"/>
      <c r="B575" s="58"/>
      <c r="C575" s="58"/>
      <c r="D575" s="58"/>
    </row>
    <row r="576" spans="1:4" ht="32.1" customHeight="1" x14ac:dyDescent="0.2">
      <c r="A576" s="58"/>
      <c r="B576" s="58"/>
      <c r="C576" s="58"/>
      <c r="D576" s="58"/>
    </row>
    <row r="577" spans="1:4" ht="32.1" customHeight="1" x14ac:dyDescent="0.2">
      <c r="A577" s="58"/>
      <c r="B577" s="58"/>
      <c r="C577" s="58"/>
      <c r="D577" s="58"/>
    </row>
    <row r="578" spans="1:4" ht="32.1" customHeight="1" x14ac:dyDescent="0.2">
      <c r="A578" s="58"/>
      <c r="B578" s="58"/>
      <c r="C578" s="58"/>
      <c r="D578" s="58"/>
    </row>
    <row r="579" spans="1:4" ht="32.1" customHeight="1" x14ac:dyDescent="0.2">
      <c r="A579" s="58"/>
      <c r="B579" s="58"/>
      <c r="C579" s="58"/>
      <c r="D579" s="58"/>
    </row>
    <row r="580" spans="1:4" ht="32.1" customHeight="1" x14ac:dyDescent="0.2">
      <c r="A580" s="58"/>
      <c r="B580" s="58"/>
      <c r="C580" s="58"/>
      <c r="D580" s="58"/>
    </row>
    <row r="581" spans="1:4" ht="32.1" customHeight="1" x14ac:dyDescent="0.2">
      <c r="A581" s="58"/>
      <c r="B581" s="58"/>
      <c r="C581" s="58"/>
      <c r="D581" s="58"/>
    </row>
    <row r="582" spans="1:4" ht="32.1" customHeight="1" x14ac:dyDescent="0.2">
      <c r="A582" s="58"/>
      <c r="B582" s="58"/>
      <c r="C582" s="58"/>
      <c r="D582" s="58"/>
    </row>
    <row r="583" spans="1:4" ht="32.1" customHeight="1" x14ac:dyDescent="0.2">
      <c r="A583" s="58"/>
      <c r="B583" s="58"/>
      <c r="C583" s="58"/>
      <c r="D583" s="58"/>
    </row>
    <row r="584" spans="1:4" ht="32.1" customHeight="1" x14ac:dyDescent="0.2">
      <c r="A584" s="58"/>
      <c r="B584" s="58"/>
      <c r="C584" s="58"/>
      <c r="D584" s="58"/>
    </row>
    <row r="585" spans="1:4" ht="32.1" customHeight="1" x14ac:dyDescent="0.2">
      <c r="A585" s="58"/>
      <c r="B585" s="58"/>
      <c r="C585" s="58"/>
      <c r="D585" s="58"/>
    </row>
    <row r="586" spans="1:4" ht="32.1" customHeight="1" x14ac:dyDescent="0.2">
      <c r="A586" s="58"/>
      <c r="B586" s="58"/>
      <c r="C586" s="58"/>
      <c r="D586" s="58"/>
    </row>
    <row r="587" spans="1:4" ht="32.1" customHeight="1" x14ac:dyDescent="0.2">
      <c r="A587" s="58"/>
      <c r="B587" s="58"/>
      <c r="C587" s="58"/>
      <c r="D587" s="58"/>
    </row>
    <row r="588" spans="1:4" ht="32.1" customHeight="1" x14ac:dyDescent="0.2">
      <c r="A588" s="58"/>
      <c r="B588" s="58"/>
      <c r="C588" s="58"/>
      <c r="D588" s="58"/>
    </row>
    <row r="589" spans="1:4" ht="32.1" customHeight="1" x14ac:dyDescent="0.2">
      <c r="A589" s="58"/>
      <c r="B589" s="58"/>
      <c r="C589" s="58"/>
      <c r="D589" s="58"/>
    </row>
    <row r="590" spans="1:4" ht="32.1" customHeight="1" x14ac:dyDescent="0.2">
      <c r="A590" s="58"/>
      <c r="B590" s="58"/>
      <c r="C590" s="58"/>
      <c r="D590" s="58"/>
    </row>
    <row r="591" spans="1:4" ht="32.1" customHeight="1" x14ac:dyDescent="0.2">
      <c r="A591" s="58"/>
      <c r="B591" s="58"/>
      <c r="C591" s="58"/>
      <c r="D591" s="58"/>
    </row>
    <row r="592" spans="1:4" ht="32.1" customHeight="1" x14ac:dyDescent="0.2">
      <c r="A592" s="58"/>
      <c r="B592" s="58"/>
      <c r="C592" s="58"/>
      <c r="D592" s="58"/>
    </row>
    <row r="593" spans="1:4" ht="32.1" customHeight="1" x14ac:dyDescent="0.2">
      <c r="A593" s="58"/>
      <c r="B593" s="58"/>
      <c r="C593" s="58"/>
      <c r="D593" s="58"/>
    </row>
    <row r="594" spans="1:4" ht="32.1" customHeight="1" x14ac:dyDescent="0.2">
      <c r="A594" s="58"/>
      <c r="B594" s="58"/>
      <c r="C594" s="58"/>
      <c r="D594" s="58"/>
    </row>
    <row r="595" spans="1:4" ht="32.1" customHeight="1" x14ac:dyDescent="0.2">
      <c r="A595" s="58"/>
      <c r="B595" s="58"/>
      <c r="C595" s="58"/>
      <c r="D595" s="58"/>
    </row>
    <row r="596" spans="1:4" ht="32.1" customHeight="1" x14ac:dyDescent="0.2">
      <c r="A596" s="58"/>
      <c r="B596" s="58"/>
      <c r="C596" s="58"/>
      <c r="D596" s="58"/>
    </row>
    <row r="597" spans="1:4" ht="32.1" customHeight="1" x14ac:dyDescent="0.2">
      <c r="A597" s="58"/>
      <c r="B597" s="58"/>
      <c r="C597" s="58"/>
      <c r="D597" s="58"/>
    </row>
    <row r="598" spans="1:4" ht="32.1" customHeight="1" x14ac:dyDescent="0.2">
      <c r="A598" s="58"/>
      <c r="B598" s="58"/>
      <c r="C598" s="58"/>
      <c r="D598" s="58"/>
    </row>
    <row r="599" spans="1:4" ht="32.1" customHeight="1" x14ac:dyDescent="0.2">
      <c r="A599" s="58"/>
      <c r="B599" s="58"/>
      <c r="C599" s="58"/>
      <c r="D599" s="58"/>
    </row>
    <row r="600" spans="1:4" ht="32.1" customHeight="1" x14ac:dyDescent="0.2">
      <c r="A600" s="58"/>
      <c r="B600" s="58"/>
      <c r="C600" s="58"/>
      <c r="D600" s="58"/>
    </row>
    <row r="601" spans="1:4" ht="32.1" customHeight="1" x14ac:dyDescent="0.2">
      <c r="A601" s="58"/>
      <c r="B601" s="58"/>
      <c r="C601" s="58"/>
      <c r="D601" s="58"/>
    </row>
    <row r="602" spans="1:4" ht="32.1" customHeight="1" x14ac:dyDescent="0.2">
      <c r="A602" s="58"/>
      <c r="B602" s="58"/>
      <c r="C602" s="58"/>
      <c r="D602" s="58"/>
    </row>
    <row r="603" spans="1:4" ht="32.1" customHeight="1" x14ac:dyDescent="0.2">
      <c r="A603" s="58"/>
      <c r="B603" s="58"/>
      <c r="C603" s="58"/>
      <c r="D603" s="58"/>
    </row>
    <row r="604" spans="1:4" ht="32.1" customHeight="1" x14ac:dyDescent="0.2">
      <c r="A604" s="58"/>
      <c r="B604" s="58"/>
      <c r="C604" s="58"/>
      <c r="D604" s="58"/>
    </row>
    <row r="605" spans="1:4" ht="32.1" customHeight="1" x14ac:dyDescent="0.2">
      <c r="A605" s="58"/>
      <c r="B605" s="58"/>
      <c r="C605" s="58"/>
      <c r="D605" s="58"/>
    </row>
    <row r="606" spans="1:4" ht="32.1" customHeight="1" x14ac:dyDescent="0.2">
      <c r="A606" s="58"/>
      <c r="B606" s="58"/>
      <c r="C606" s="58"/>
      <c r="D606" s="58"/>
    </row>
    <row r="607" spans="1:4" ht="32.1" customHeight="1" x14ac:dyDescent="0.2">
      <c r="A607" s="58"/>
      <c r="B607" s="58"/>
      <c r="C607" s="58"/>
      <c r="D607" s="58"/>
    </row>
    <row r="608" spans="1:4" ht="32.1" customHeight="1" x14ac:dyDescent="0.2">
      <c r="A608" s="58"/>
      <c r="B608" s="58"/>
      <c r="C608" s="58"/>
      <c r="D608" s="58"/>
    </row>
    <row r="609" spans="1:4" ht="32.1" customHeight="1" x14ac:dyDescent="0.2">
      <c r="A609" s="58"/>
      <c r="B609" s="58"/>
      <c r="C609" s="58"/>
      <c r="D609" s="58"/>
    </row>
    <row r="610" spans="1:4" ht="32.1" customHeight="1" x14ac:dyDescent="0.2">
      <c r="A610" s="58"/>
      <c r="B610" s="58"/>
      <c r="C610" s="58"/>
      <c r="D610" s="58"/>
    </row>
    <row r="611" spans="1:4" ht="32.1" customHeight="1" x14ac:dyDescent="0.2">
      <c r="A611" s="58"/>
      <c r="B611" s="58"/>
      <c r="C611" s="58"/>
      <c r="D611" s="58"/>
    </row>
    <row r="612" spans="1:4" x14ac:dyDescent="0.2">
      <c r="A612" s="58"/>
      <c r="B612" s="58"/>
      <c r="C612" s="58"/>
      <c r="D612" s="58"/>
    </row>
    <row r="613" spans="1:4" x14ac:dyDescent="0.2">
      <c r="A613" s="58"/>
      <c r="B613" s="58"/>
      <c r="C613" s="58"/>
      <c r="D613" s="58"/>
    </row>
    <row r="614" spans="1:4" x14ac:dyDescent="0.2">
      <c r="A614" s="58"/>
      <c r="B614" s="58"/>
      <c r="C614" s="58"/>
      <c r="D614" s="58"/>
    </row>
    <row r="615" spans="1:4" x14ac:dyDescent="0.2">
      <c r="A615" s="58"/>
      <c r="B615" s="58"/>
      <c r="C615" s="58"/>
      <c r="D615" s="58"/>
    </row>
    <row r="616" spans="1:4" x14ac:dyDescent="0.2">
      <c r="A616" s="58"/>
      <c r="B616" s="58"/>
      <c r="C616" s="58"/>
      <c r="D616" s="58"/>
    </row>
    <row r="617" spans="1:4" x14ac:dyDescent="0.2">
      <c r="A617" s="58"/>
      <c r="B617" s="58"/>
      <c r="C617" s="58"/>
      <c r="D617" s="58"/>
    </row>
    <row r="618" spans="1:4" x14ac:dyDescent="0.2"/>
    <row r="619" spans="1:4" x14ac:dyDescent="0.2"/>
    <row r="620" spans="1:4" x14ac:dyDescent="0.2"/>
    <row r="621" spans="1:4" x14ac:dyDescent="0.2"/>
    <row r="622" spans="1:4" x14ac:dyDescent="0.2"/>
    <row r="623" spans="1:4" x14ac:dyDescent="0.2"/>
    <row r="624" spans="1:4" x14ac:dyDescent="0.2"/>
    <row r="625" x14ac:dyDescent="0.2"/>
    <row r="626" x14ac:dyDescent="0.2"/>
    <row r="627" x14ac:dyDescent="0.2"/>
    <row r="628" x14ac:dyDescent="0.2"/>
    <row r="629" x14ac:dyDescent="0.2"/>
    <row r="630" x14ac:dyDescent="0.2"/>
    <row r="631" x14ac:dyDescent="0.2"/>
    <row r="632" x14ac:dyDescent="0.2"/>
    <row r="633" x14ac:dyDescent="0.2"/>
    <row r="634" x14ac:dyDescent="0.2"/>
    <row r="635" x14ac:dyDescent="0.2"/>
    <row r="636" x14ac:dyDescent="0.2"/>
    <row r="637" x14ac:dyDescent="0.2"/>
    <row r="638" x14ac:dyDescent="0.2"/>
    <row r="639" x14ac:dyDescent="0.2"/>
    <row r="640" x14ac:dyDescent="0.2"/>
    <row r="641" x14ac:dyDescent="0.2"/>
    <row r="642" x14ac:dyDescent="0.2"/>
    <row r="643" x14ac:dyDescent="0.2"/>
    <row r="644" x14ac:dyDescent="0.2"/>
    <row r="645" x14ac:dyDescent="0.2"/>
    <row r="646" x14ac:dyDescent="0.2"/>
    <row r="647" x14ac:dyDescent="0.2"/>
    <row r="648" x14ac:dyDescent="0.2"/>
    <row r="649" x14ac:dyDescent="0.2"/>
    <row r="650" x14ac:dyDescent="0.2"/>
    <row r="651" x14ac:dyDescent="0.2"/>
    <row r="652" x14ac:dyDescent="0.2"/>
    <row r="653" x14ac:dyDescent="0.2"/>
    <row r="654" x14ac:dyDescent="0.2"/>
    <row r="655" x14ac:dyDescent="0.2"/>
    <row r="656" x14ac:dyDescent="0.2"/>
    <row r="657" x14ac:dyDescent="0.2"/>
    <row r="658" x14ac:dyDescent="0.2"/>
    <row r="659" x14ac:dyDescent="0.2"/>
    <row r="660" x14ac:dyDescent="0.2"/>
    <row r="661" x14ac:dyDescent="0.2"/>
    <row r="662" x14ac:dyDescent="0.2"/>
    <row r="663" x14ac:dyDescent="0.2"/>
    <row r="664" x14ac:dyDescent="0.2"/>
    <row r="665" x14ac:dyDescent="0.2"/>
    <row r="666" x14ac:dyDescent="0.2"/>
    <row r="667" x14ac:dyDescent="0.2"/>
    <row r="668" x14ac:dyDescent="0.2"/>
    <row r="669" x14ac:dyDescent="0.2"/>
    <row r="670" x14ac:dyDescent="0.2"/>
    <row r="671" x14ac:dyDescent="0.2"/>
    <row r="672" x14ac:dyDescent="0.2"/>
    <row r="673" x14ac:dyDescent="0.2"/>
    <row r="674" x14ac:dyDescent="0.2"/>
    <row r="675" x14ac:dyDescent="0.2"/>
    <row r="676" x14ac:dyDescent="0.2"/>
    <row r="677" x14ac:dyDescent="0.2"/>
    <row r="678" x14ac:dyDescent="0.2"/>
    <row r="679" x14ac:dyDescent="0.2"/>
    <row r="680" x14ac:dyDescent="0.2"/>
    <row r="681" x14ac:dyDescent="0.2"/>
    <row r="682" x14ac:dyDescent="0.2"/>
    <row r="683" x14ac:dyDescent="0.2"/>
    <row r="684" x14ac:dyDescent="0.2"/>
    <row r="685" x14ac:dyDescent="0.2"/>
    <row r="686" x14ac:dyDescent="0.2"/>
    <row r="687" x14ac:dyDescent="0.2"/>
    <row r="688" x14ac:dyDescent="0.2"/>
    <row r="689" x14ac:dyDescent="0.2"/>
    <row r="690" x14ac:dyDescent="0.2"/>
    <row r="691" x14ac:dyDescent="0.2"/>
    <row r="692" x14ac:dyDescent="0.2"/>
    <row r="693" x14ac:dyDescent="0.2"/>
    <row r="694" x14ac:dyDescent="0.2"/>
    <row r="695" x14ac:dyDescent="0.2"/>
    <row r="696" x14ac:dyDescent="0.2"/>
    <row r="697" x14ac:dyDescent="0.2"/>
    <row r="698" x14ac:dyDescent="0.2"/>
    <row r="699" x14ac:dyDescent="0.2"/>
    <row r="700" x14ac:dyDescent="0.2"/>
    <row r="701" x14ac:dyDescent="0.2"/>
    <row r="702" x14ac:dyDescent="0.2"/>
    <row r="703" x14ac:dyDescent="0.2"/>
    <row r="704" x14ac:dyDescent="0.2"/>
    <row r="705" x14ac:dyDescent="0.2"/>
    <row r="706" x14ac:dyDescent="0.2"/>
    <row r="707" x14ac:dyDescent="0.2"/>
    <row r="708" x14ac:dyDescent="0.2"/>
    <row r="709" x14ac:dyDescent="0.2"/>
    <row r="710" x14ac:dyDescent="0.2"/>
    <row r="711" x14ac:dyDescent="0.2"/>
    <row r="712" x14ac:dyDescent="0.2"/>
    <row r="713" x14ac:dyDescent="0.2"/>
    <row r="714" x14ac:dyDescent="0.2"/>
    <row r="715" x14ac:dyDescent="0.2"/>
    <row r="716" x14ac:dyDescent="0.2"/>
    <row r="717" x14ac:dyDescent="0.2"/>
    <row r="718" x14ac:dyDescent="0.2"/>
    <row r="719" x14ac:dyDescent="0.2"/>
    <row r="720" x14ac:dyDescent="0.2"/>
    <row r="721" x14ac:dyDescent="0.2"/>
    <row r="722" x14ac:dyDescent="0.2"/>
    <row r="723" x14ac:dyDescent="0.2"/>
    <row r="724" x14ac:dyDescent="0.2"/>
    <row r="725" x14ac:dyDescent="0.2"/>
    <row r="726" x14ac:dyDescent="0.2"/>
    <row r="727" x14ac:dyDescent="0.2"/>
    <row r="728" x14ac:dyDescent="0.2"/>
    <row r="729" x14ac:dyDescent="0.2"/>
    <row r="730" x14ac:dyDescent="0.2"/>
    <row r="731" x14ac:dyDescent="0.2"/>
    <row r="732" x14ac:dyDescent="0.2"/>
    <row r="733" x14ac:dyDescent="0.2"/>
    <row r="734" x14ac:dyDescent="0.2"/>
    <row r="735" x14ac:dyDescent="0.2"/>
    <row r="736" x14ac:dyDescent="0.2"/>
    <row r="737" x14ac:dyDescent="0.2"/>
    <row r="738" x14ac:dyDescent="0.2"/>
    <row r="739" x14ac:dyDescent="0.2"/>
    <row r="740" x14ac:dyDescent="0.2"/>
    <row r="741" x14ac:dyDescent="0.2"/>
    <row r="742" x14ac:dyDescent="0.2"/>
    <row r="743" x14ac:dyDescent="0.2"/>
    <row r="744" x14ac:dyDescent="0.2"/>
    <row r="745" x14ac:dyDescent="0.2"/>
    <row r="746" x14ac:dyDescent="0.2"/>
    <row r="747" x14ac:dyDescent="0.2"/>
    <row r="748" x14ac:dyDescent="0.2"/>
    <row r="749" x14ac:dyDescent="0.2"/>
    <row r="750" x14ac:dyDescent="0.2"/>
    <row r="751" x14ac:dyDescent="0.2"/>
    <row r="752" x14ac:dyDescent="0.2"/>
    <row r="753" x14ac:dyDescent="0.2"/>
    <row r="754" x14ac:dyDescent="0.2"/>
    <row r="755" x14ac:dyDescent="0.2"/>
    <row r="756" x14ac:dyDescent="0.2"/>
    <row r="757" x14ac:dyDescent="0.2"/>
    <row r="758" x14ac:dyDescent="0.2"/>
    <row r="759" x14ac:dyDescent="0.2"/>
    <row r="760" x14ac:dyDescent="0.2"/>
    <row r="761" x14ac:dyDescent="0.2"/>
    <row r="762" x14ac:dyDescent="0.2"/>
    <row r="763" x14ac:dyDescent="0.2"/>
    <row r="764" x14ac:dyDescent="0.2"/>
    <row r="765" x14ac:dyDescent="0.2"/>
    <row r="766" x14ac:dyDescent="0.2"/>
    <row r="767" x14ac:dyDescent="0.2"/>
    <row r="768" x14ac:dyDescent="0.2"/>
    <row r="769" x14ac:dyDescent="0.2"/>
    <row r="770" x14ac:dyDescent="0.2"/>
    <row r="771" x14ac:dyDescent="0.2"/>
    <row r="772" x14ac:dyDescent="0.2"/>
    <row r="773" x14ac:dyDescent="0.2"/>
    <row r="774" x14ac:dyDescent="0.2"/>
    <row r="775" x14ac:dyDescent="0.2"/>
    <row r="776" x14ac:dyDescent="0.2"/>
    <row r="777" x14ac:dyDescent="0.2"/>
    <row r="778" x14ac:dyDescent="0.2"/>
    <row r="779" x14ac:dyDescent="0.2"/>
    <row r="780" x14ac:dyDescent="0.2"/>
    <row r="781" x14ac:dyDescent="0.2"/>
    <row r="782" x14ac:dyDescent="0.2"/>
    <row r="783" x14ac:dyDescent="0.2"/>
    <row r="784" x14ac:dyDescent="0.2"/>
    <row r="785" x14ac:dyDescent="0.2"/>
    <row r="786" x14ac:dyDescent="0.2"/>
    <row r="787" x14ac:dyDescent="0.2"/>
    <row r="788" x14ac:dyDescent="0.2"/>
    <row r="789" x14ac:dyDescent="0.2"/>
    <row r="790" x14ac:dyDescent="0.2"/>
    <row r="791" x14ac:dyDescent="0.2"/>
    <row r="792" x14ac:dyDescent="0.2"/>
    <row r="793" x14ac:dyDescent="0.2"/>
    <row r="794" x14ac:dyDescent="0.2"/>
    <row r="795" x14ac:dyDescent="0.2"/>
    <row r="796" x14ac:dyDescent="0.2"/>
    <row r="797" x14ac:dyDescent="0.2"/>
  </sheetData>
  <customSheetViews>
    <customSheetView guid="{75DD7674-E7DE-4BB1-A36D-76AA33452CB3}" scale="60" showAutoFilter="1" hiddenRows="1" hiddenColumns="1">
      <pane xSplit="3" ySplit="9" topLeftCell="D10" activePane="bottomRight" state="frozenSplit"/>
      <selection pane="bottomRight" activeCell="D256" sqref="D256"/>
      <pageMargins left="0" right="0" top="0" bottom="0" header="0" footer="0"/>
      <printOptions horizontalCentered="1"/>
      <pageSetup paperSize="14" scale="75" orientation="landscape" r:id="rId1"/>
      <headerFooter alignWithMargins="0">
        <oddHeader xml:space="preserve">&amp;L
&amp;C&amp;"Arial,Negrita"&amp;12
&amp;R
&amp;"Arial,Negrita"&amp;12
</oddHeader>
        <oddFooter>&amp;L                                       NA: APLICA.     INDICE DE RIESGO DE CALIDAD DEL  AGUA- IRCA- APTA PARA EL CONSUMO HUMANO. 0 - 5 % % SE CONSIDERA NO APTA PARA EL CONSUMO: 5.1 - 100 %&amp;R
&amp;P</oddFooter>
      </headerFooter>
      <autoFilter ref="A9:W506" xr:uid="{00000000-0000-0000-0000-000000000000}">
        <sortState ref="A12:W506">
          <sortCondition ref="A9:A506"/>
        </sortState>
      </autoFilter>
    </customSheetView>
    <customSheetView guid="{AEDE1BDB-8710-4CDA-8488-31F49D423ACE}" scale="60" hiddenRows="1">
      <pane xSplit="3" ySplit="9" topLeftCell="D470" activePane="bottomRight" state="frozenSplit"/>
      <selection pane="bottomRight" activeCell="D488" sqref="D488"/>
      <pageMargins left="0" right="0" top="0" bottom="0" header="0" footer="0"/>
      <printOptions horizontalCentered="1"/>
      <pageSetup paperSize="14" scale="75" orientation="landscape" r:id="rId2"/>
      <headerFooter alignWithMargins="0">
        <oddHeader xml:space="preserve">&amp;L
&amp;C&amp;"Arial,Negrita"&amp;12
&amp;R
&amp;"Arial,Negrita"&amp;12
</oddHeader>
        <oddFooter>&amp;L                                       NA: APLICA.     INDICE DE RIESGO DE CALIDAD DEL  AGUA- IRCA- APTA PARA EL CONSUMO HUMANO. 0 - 5 % % SE CONSIDERA NO APTA PARA EL CONSUMO: 5.1 - 100 %&amp;R
&amp;P</oddFooter>
      </headerFooter>
    </customSheetView>
    <customSheetView guid="{FCC3B493-4306-43B2-9C73-76324485DD47}" scale="60" hiddenRows="1" hiddenColumns="1">
      <pane xSplit="3" ySplit="9" topLeftCell="D335" activePane="bottomRight" state="frozenSplit"/>
      <selection pane="bottomRight" activeCell="C372" sqref="C372"/>
      <pageMargins left="0" right="0" top="0" bottom="0" header="0" footer="0"/>
      <printOptions horizontalCentered="1"/>
      <pageSetup paperSize="14" scale="75" orientation="landscape" r:id="rId3"/>
      <headerFooter alignWithMargins="0">
        <oddHeader xml:space="preserve">&amp;L
&amp;C&amp;"Arial,Negrita"&amp;12
&amp;R
&amp;"Arial,Negrita"&amp;12
</oddHeader>
        <oddFooter>&amp;L                                       NA: APLICA.     INDICE DE RIESGO DE CALIDAD DEL  AGUA- IRCA- APTA PARA EL CONSUMO HUMANO. 0 - 5 % % SE CONSIDERA NO APTA PARA EL CONSUMO: 5.1 - 100 %&amp;R
&amp;P</oddFooter>
      </headerFooter>
    </customSheetView>
    <customSheetView guid="{45C8AF51-29EC-46A5-AB7F-1F0634E55D82}" scale="60" hiddenRows="1" hiddenColumns="1">
      <pane xSplit="3" ySplit="9" topLeftCell="D10" activePane="bottomRight" state="frozenSplit"/>
      <selection pane="bottomRight" activeCell="B2" sqref="B2:D2"/>
      <pageMargins left="0" right="0" top="0" bottom="0" header="0" footer="0"/>
      <printOptions horizontalCentered="1"/>
      <pageSetup paperSize="14" scale="75" orientation="landscape" r:id="rId4"/>
      <headerFooter alignWithMargins="0">
        <oddHeader xml:space="preserve">&amp;L
&amp;C&amp;"Arial,Negrita"&amp;12
&amp;R
&amp;"Arial,Negrita"&amp;12
</oddHeader>
        <oddFooter>&amp;L                                       NA: APLICA.     INDICE DE RIESGO DE CALIDAD DEL  AGUA- IRCA- APTA PARA EL CONSUMO HUMANO. 0 - 5 % % SE CONSIDERA NO APTA PARA EL CONSUMO: 5.1 - 100 %&amp;R
&amp;P</oddFooter>
      </headerFooter>
    </customSheetView>
  </customSheetViews>
  <mergeCells count="21">
    <mergeCell ref="A7:B7"/>
    <mergeCell ref="H5:J6"/>
    <mergeCell ref="K5:M6"/>
    <mergeCell ref="N5:P6"/>
    <mergeCell ref="Q5:R6"/>
    <mergeCell ref="B5:C6"/>
    <mergeCell ref="S5:S6"/>
    <mergeCell ref="B1:D1"/>
    <mergeCell ref="B2:D2"/>
    <mergeCell ref="B3:D3"/>
    <mergeCell ref="E5:G6"/>
    <mergeCell ref="A9:A10"/>
    <mergeCell ref="E9:P9"/>
    <mergeCell ref="Q9:Q10"/>
    <mergeCell ref="C472:S473"/>
    <mergeCell ref="C474:S474"/>
    <mergeCell ref="S9:S10"/>
    <mergeCell ref="R9:R10"/>
    <mergeCell ref="B9:B10"/>
    <mergeCell ref="C9:C10"/>
    <mergeCell ref="D9:D10"/>
  </mergeCells>
  <phoneticPr fontId="4" type="noConversion"/>
  <conditionalFormatting sqref="R11:R470">
    <cfRule type="cellIs" dxfId="346" priority="43" stopIfTrue="1" operator="equal">
      <formula>"NO"</formula>
    </cfRule>
  </conditionalFormatting>
  <conditionalFormatting sqref="S11:S470">
    <cfRule type="cellIs" dxfId="345" priority="42" stopIfTrue="1" operator="equal">
      <formula>"INVIABLE SANITARIAMENTE"</formula>
    </cfRule>
  </conditionalFormatting>
  <conditionalFormatting sqref="S11:S470">
    <cfRule type="containsText" dxfId="344" priority="41" stopIfTrue="1" operator="containsText" text="SIN RIESGO">
      <formula>NOT(ISERROR(SEARCH("SIN RIESGO",S11)))</formula>
    </cfRule>
  </conditionalFormatting>
  <conditionalFormatting sqref="E11:Q470">
    <cfRule type="containsBlanks" dxfId="343" priority="34" stopIfTrue="1">
      <formula>LEN(TRIM(E11))=0</formula>
    </cfRule>
    <cfRule type="cellIs" dxfId="342" priority="35" stopIfTrue="1" operator="between">
      <formula>80.1</formula>
      <formula>100</formula>
    </cfRule>
    <cfRule type="cellIs" dxfId="341" priority="36" stopIfTrue="1" operator="between">
      <formula>35.1</formula>
      <formula>80</formula>
    </cfRule>
    <cfRule type="cellIs" dxfId="340" priority="37" stopIfTrue="1" operator="between">
      <formula>14.1</formula>
      <formula>35</formula>
    </cfRule>
    <cfRule type="cellIs" dxfId="339" priority="38" stopIfTrue="1" operator="between">
      <formula>5.1</formula>
      <formula>14</formula>
    </cfRule>
    <cfRule type="cellIs" dxfId="338" priority="39" stopIfTrue="1" operator="between">
      <formula>0</formula>
      <formula>5</formula>
    </cfRule>
    <cfRule type="containsBlanks" dxfId="337" priority="40" stopIfTrue="1">
      <formula>LEN(TRIM(E11))=0</formula>
    </cfRule>
  </conditionalFormatting>
  <conditionalFormatting sqref="S11:S470">
    <cfRule type="containsText" dxfId="336" priority="29" stopIfTrue="1" operator="containsText" text="INVIABLE SANITARIAMENTE">
      <formula>NOT(ISERROR(SEARCH("INVIABLE SANITARIAMENTE",S11)))</formula>
    </cfRule>
    <cfRule type="containsText" dxfId="335" priority="30" stopIfTrue="1" operator="containsText" text="ALTO">
      <formula>NOT(ISERROR(SEARCH("ALTO",S11)))</formula>
    </cfRule>
    <cfRule type="containsText" dxfId="334" priority="31" stopIfTrue="1" operator="containsText" text="MEDIO">
      <formula>NOT(ISERROR(SEARCH("MEDIO",S11)))</formula>
    </cfRule>
    <cfRule type="containsText" dxfId="333" priority="32" stopIfTrue="1" operator="containsText" text="BAJO">
      <formula>NOT(ISERROR(SEARCH("BAJO",S11)))</formula>
    </cfRule>
    <cfRule type="containsText" dxfId="332" priority="33" stopIfTrue="1" operator="containsText" text="SIN RIESGO">
      <formula>NOT(ISERROR(SEARCH("SIN RIESGO",S11)))</formula>
    </cfRule>
  </conditionalFormatting>
  <conditionalFormatting sqref="I11:J470">
    <cfRule type="containsBlanks" dxfId="331" priority="8" stopIfTrue="1">
      <formula>LEN(TRIM(I11))=0</formula>
    </cfRule>
    <cfRule type="cellIs" dxfId="330" priority="9" stopIfTrue="1" operator="between">
      <formula>79.1</formula>
      <formula>100</formula>
    </cfRule>
    <cfRule type="cellIs" dxfId="329" priority="10" stopIfTrue="1" operator="between">
      <formula>34.1</formula>
      <formula>79</formula>
    </cfRule>
    <cfRule type="cellIs" dxfId="328" priority="11" stopIfTrue="1" operator="between">
      <formula>13.1</formula>
      <formula>34</formula>
    </cfRule>
    <cfRule type="cellIs" dxfId="327" priority="12" stopIfTrue="1" operator="between">
      <formula>5.1</formula>
      <formula>13</formula>
    </cfRule>
    <cfRule type="cellIs" dxfId="326" priority="13" stopIfTrue="1" operator="between">
      <formula>0</formula>
      <formula>5</formula>
    </cfRule>
    <cfRule type="containsBlanks" dxfId="325" priority="14" stopIfTrue="1">
      <formula>LEN(TRIM(I11))=0</formula>
    </cfRule>
  </conditionalFormatting>
  <printOptions horizontalCentered="1"/>
  <pageMargins left="0.28999999999999998" right="0.2" top="0.6692913385826772" bottom="0.9055118110236221" header="0.43" footer="0.59055118110236227"/>
  <pageSetup paperSize="14" scale="75" orientation="landscape" r:id="rId5"/>
  <headerFooter alignWithMargins="0">
    <oddHeader xml:space="preserve">&amp;L
&amp;C&amp;"Arial,Negrita"&amp;12
&amp;R
&amp;"Arial,Negrita"&amp;12
</oddHeader>
    <oddFooter>&amp;L                                       NA: APLICA.     INDICE DE RIESGO DE CALIDAD DEL  AGUA- IRCA- APTA PARA EL CONSUMO HUMANO. 0 - 5 % % SE CONSIDERA NO APTA PARA EL CONSUMO: 5.1 - 100 %&amp;R
&amp;P</oddFooter>
  </headerFooter>
  <drawing r:id="rId6"/>
  <legacyDrawing r:id="rId7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6">
    <tabColor theme="0"/>
  </sheetPr>
  <dimension ref="A1:BR94"/>
  <sheetViews>
    <sheetView zoomScale="70" zoomScaleNormal="70" workbookViewId="0">
      <selection activeCell="A11" sqref="A11"/>
    </sheetView>
  </sheetViews>
  <sheetFormatPr baseColWidth="10" defaultColWidth="11.42578125" defaultRowHeight="12.75" x14ac:dyDescent="0.2"/>
  <cols>
    <col min="1" max="1" width="35.140625" style="15" customWidth="1"/>
    <col min="2" max="2" width="48.85546875" style="10" customWidth="1"/>
    <col min="3" max="3" width="59.42578125" style="10" customWidth="1"/>
    <col min="4" max="4" width="25.140625" style="10" customWidth="1"/>
    <col min="5" max="16" width="10.7109375" style="9" customWidth="1"/>
    <col min="17" max="17" width="14.28515625" style="9" customWidth="1"/>
    <col min="18" max="18" width="13.5703125" style="9" customWidth="1"/>
    <col min="19" max="19" width="42.85546875" style="9" bestFit="1" customWidth="1"/>
    <col min="20" max="20" width="9.85546875" style="9" customWidth="1"/>
    <col min="21" max="16384" width="11.42578125" style="9"/>
  </cols>
  <sheetData>
    <row r="1" spans="1:70" s="4" customFormat="1" ht="18" customHeight="1" x14ac:dyDescent="0.2">
      <c r="A1" s="45"/>
      <c r="B1" s="324" t="s">
        <v>0</v>
      </c>
      <c r="C1" s="324"/>
      <c r="D1" s="324"/>
      <c r="E1" s="273"/>
      <c r="F1" s="273"/>
      <c r="G1" s="273"/>
      <c r="H1" s="273"/>
      <c r="I1" s="273"/>
      <c r="J1" s="273"/>
      <c r="K1" s="273"/>
      <c r="L1" s="273"/>
      <c r="M1" s="273"/>
      <c r="N1" s="273"/>
      <c r="O1" s="273"/>
      <c r="P1" s="273"/>
      <c r="Q1" s="273"/>
      <c r="R1" s="129"/>
      <c r="S1" s="18" t="s">
        <v>1932</v>
      </c>
      <c r="T1" s="3"/>
      <c r="V1" s="5"/>
      <c r="W1" s="5"/>
    </row>
    <row r="2" spans="1:70" s="6" customFormat="1" ht="18" customHeight="1" x14ac:dyDescent="0.2">
      <c r="A2" s="45"/>
      <c r="B2" s="324" t="s">
        <v>2</v>
      </c>
      <c r="C2" s="324"/>
      <c r="D2" s="324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7"/>
      <c r="S2" s="19" t="s">
        <v>3</v>
      </c>
      <c r="T2" s="3"/>
      <c r="V2" s="5"/>
      <c r="W2" s="5"/>
    </row>
    <row r="3" spans="1:70" s="4" customFormat="1" ht="18" customHeight="1" x14ac:dyDescent="0.2">
      <c r="A3" s="45"/>
      <c r="B3" s="339" t="s">
        <v>4</v>
      </c>
      <c r="C3" s="339"/>
      <c r="D3" s="339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38"/>
      <c r="S3" s="19" t="s">
        <v>5</v>
      </c>
      <c r="T3" s="3"/>
      <c r="V3" s="5"/>
      <c r="W3" s="5"/>
    </row>
    <row r="4" spans="1:70" s="4" customFormat="1" ht="18" customHeight="1" x14ac:dyDescent="0.25">
      <c r="A4" s="45"/>
      <c r="B4" s="24" t="s">
        <v>6</v>
      </c>
      <c r="C4" s="28"/>
      <c r="D4" s="28"/>
      <c r="E4"/>
      <c r="F4"/>
      <c r="G4"/>
      <c r="H4"/>
      <c r="I4"/>
      <c r="J4"/>
      <c r="K4"/>
      <c r="L4"/>
      <c r="M4"/>
      <c r="N4"/>
      <c r="O4"/>
      <c r="P4"/>
      <c r="Q4"/>
      <c r="R4" s="17"/>
      <c r="S4" s="19" t="s">
        <v>7</v>
      </c>
      <c r="T4" s="3"/>
      <c r="V4" s="5"/>
      <c r="W4" s="5"/>
    </row>
    <row r="5" spans="1:70" s="14" customFormat="1" ht="22.5" customHeight="1" x14ac:dyDescent="0.2">
      <c r="A5" s="46"/>
      <c r="B5" s="346" t="s">
        <v>4325</v>
      </c>
      <c r="C5" s="346"/>
      <c r="D5" s="28"/>
      <c r="E5" s="338" t="s">
        <v>413</v>
      </c>
      <c r="F5" s="338"/>
      <c r="G5" s="338"/>
      <c r="H5" s="352" t="s">
        <v>9</v>
      </c>
      <c r="I5" s="352"/>
      <c r="J5" s="352"/>
      <c r="K5" s="345" t="s">
        <v>10</v>
      </c>
      <c r="L5" s="345"/>
      <c r="M5" s="345"/>
      <c r="N5" s="337" t="s">
        <v>11</v>
      </c>
      <c r="O5" s="337"/>
      <c r="P5" s="337"/>
      <c r="Q5" s="331" t="s">
        <v>12</v>
      </c>
      <c r="R5" s="331"/>
      <c r="S5" s="332" t="s">
        <v>13</v>
      </c>
    </row>
    <row r="6" spans="1:70" s="14" customFormat="1" ht="16.5" customHeight="1" x14ac:dyDescent="0.2">
      <c r="A6" s="46"/>
      <c r="B6" s="346"/>
      <c r="C6" s="346"/>
      <c r="D6" s="84" t="s">
        <v>14</v>
      </c>
      <c r="E6" s="338"/>
      <c r="F6" s="338"/>
      <c r="G6" s="338"/>
      <c r="H6" s="352"/>
      <c r="I6" s="352"/>
      <c r="J6" s="352"/>
      <c r="K6" s="345"/>
      <c r="L6" s="345"/>
      <c r="M6" s="345"/>
      <c r="N6" s="337"/>
      <c r="O6" s="337"/>
      <c r="P6" s="337"/>
      <c r="Q6" s="331"/>
      <c r="R6" s="331"/>
      <c r="S6" s="332"/>
    </row>
    <row r="7" spans="1:70" s="14" customFormat="1" ht="6" customHeight="1" x14ac:dyDescent="0.2">
      <c r="A7" s="326"/>
      <c r="B7" s="326"/>
      <c r="C7" s="21"/>
      <c r="D7" s="21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0"/>
    </row>
    <row r="8" spans="1:70" ht="19.5" customHeight="1" x14ac:dyDescent="0.2">
      <c r="A8" s="87" t="s">
        <v>1933</v>
      </c>
      <c r="B8" s="23"/>
      <c r="C8" s="180"/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80"/>
      <c r="Q8" s="180"/>
      <c r="R8" s="180"/>
      <c r="S8" s="181"/>
      <c r="T8" s="111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09"/>
      <c r="AG8" s="109"/>
      <c r="AH8" s="109"/>
      <c r="AI8" s="109"/>
      <c r="AJ8" s="109"/>
      <c r="AK8" s="109"/>
      <c r="AL8" s="109"/>
      <c r="AM8" s="109"/>
      <c r="AN8" s="109"/>
      <c r="AO8" s="109"/>
      <c r="AP8" s="109"/>
      <c r="AQ8" s="109"/>
      <c r="AR8" s="109"/>
      <c r="AS8" s="109"/>
      <c r="AT8" s="109"/>
      <c r="AU8" s="109"/>
      <c r="AV8" s="109"/>
      <c r="AW8" s="109"/>
      <c r="AX8" s="109"/>
      <c r="AY8" s="109"/>
      <c r="AZ8" s="109"/>
      <c r="BA8" s="109"/>
      <c r="BB8" s="109"/>
      <c r="BC8" s="109"/>
      <c r="BD8" s="109"/>
      <c r="BE8" s="109"/>
      <c r="BF8" s="109"/>
      <c r="BG8" s="109"/>
      <c r="BH8" s="109"/>
      <c r="BI8" s="109"/>
      <c r="BJ8" s="109"/>
      <c r="BK8" s="109"/>
      <c r="BL8" s="109"/>
      <c r="BM8" s="109"/>
      <c r="BN8" s="109"/>
      <c r="BO8" s="109"/>
      <c r="BP8" s="109"/>
      <c r="BQ8" s="109"/>
      <c r="BR8" s="109"/>
    </row>
    <row r="9" spans="1:70" ht="32.1" customHeight="1" x14ac:dyDescent="0.2">
      <c r="A9" s="327" t="s">
        <v>16</v>
      </c>
      <c r="B9" s="325" t="s">
        <v>17</v>
      </c>
      <c r="C9" s="325" t="s">
        <v>18</v>
      </c>
      <c r="D9" s="350" t="s">
        <v>19</v>
      </c>
      <c r="E9" s="325" t="s">
        <v>20</v>
      </c>
      <c r="F9" s="325"/>
      <c r="G9" s="325"/>
      <c r="H9" s="325"/>
      <c r="I9" s="325"/>
      <c r="J9" s="325"/>
      <c r="K9" s="325"/>
      <c r="L9" s="325"/>
      <c r="M9" s="325"/>
      <c r="N9" s="325"/>
      <c r="O9" s="325"/>
      <c r="P9" s="325"/>
      <c r="Q9" s="348" t="s">
        <v>21</v>
      </c>
      <c r="R9" s="348" t="s">
        <v>22</v>
      </c>
      <c r="S9" s="325" t="s">
        <v>23</v>
      </c>
      <c r="T9" s="111"/>
      <c r="U9" s="109"/>
      <c r="V9" s="109"/>
      <c r="W9" s="109"/>
      <c r="X9" s="109"/>
      <c r="Y9" s="109"/>
      <c r="Z9" s="109"/>
      <c r="AA9" s="109"/>
      <c r="AB9" s="109"/>
      <c r="AC9" s="109"/>
      <c r="AD9" s="109"/>
      <c r="AE9" s="109"/>
      <c r="AF9" s="109"/>
      <c r="AG9" s="109"/>
      <c r="AH9" s="109"/>
      <c r="AI9" s="109"/>
      <c r="AJ9" s="109"/>
      <c r="AK9" s="109"/>
      <c r="AL9" s="109"/>
      <c r="AM9" s="109"/>
      <c r="AN9" s="109"/>
      <c r="AO9" s="109"/>
      <c r="AP9" s="109"/>
      <c r="AQ9" s="109"/>
      <c r="AR9" s="109"/>
      <c r="AS9" s="109"/>
      <c r="AT9" s="109"/>
      <c r="AU9" s="109"/>
      <c r="AV9" s="109"/>
      <c r="AW9" s="109"/>
      <c r="AX9" s="109"/>
      <c r="AY9" s="109"/>
      <c r="AZ9" s="109"/>
      <c r="BA9" s="109"/>
      <c r="BB9" s="109"/>
      <c r="BC9" s="109"/>
      <c r="BD9" s="109"/>
      <c r="BE9" s="109"/>
      <c r="BF9" s="109"/>
      <c r="BG9" s="109"/>
      <c r="BH9" s="109"/>
      <c r="BI9" s="109"/>
      <c r="BJ9" s="109"/>
      <c r="BK9" s="109"/>
      <c r="BL9" s="109"/>
      <c r="BM9" s="109"/>
      <c r="BN9" s="109"/>
      <c r="BO9" s="109"/>
      <c r="BP9" s="109"/>
      <c r="BQ9" s="109"/>
      <c r="BR9" s="109"/>
    </row>
    <row r="10" spans="1:70" ht="32.1" customHeight="1" x14ac:dyDescent="0.2">
      <c r="A10" s="327"/>
      <c r="B10" s="325"/>
      <c r="C10" s="325"/>
      <c r="D10" s="351"/>
      <c r="E10" s="132" t="s">
        <v>24</v>
      </c>
      <c r="F10" s="132" t="s">
        <v>25</v>
      </c>
      <c r="G10" s="132" t="s">
        <v>26</v>
      </c>
      <c r="H10" s="132" t="s">
        <v>27</v>
      </c>
      <c r="I10" s="132" t="s">
        <v>28</v>
      </c>
      <c r="J10" s="132" t="s">
        <v>29</v>
      </c>
      <c r="K10" s="132" t="s">
        <v>30</v>
      </c>
      <c r="L10" s="132" t="s">
        <v>31</v>
      </c>
      <c r="M10" s="132" t="s">
        <v>32</v>
      </c>
      <c r="N10" s="132" t="s">
        <v>33</v>
      </c>
      <c r="O10" s="132" t="s">
        <v>34</v>
      </c>
      <c r="P10" s="132" t="s">
        <v>35</v>
      </c>
      <c r="Q10" s="348"/>
      <c r="R10" s="348"/>
      <c r="S10" s="325"/>
      <c r="T10" s="111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09"/>
      <c r="AG10" s="109"/>
      <c r="AH10" s="109"/>
      <c r="AI10" s="109"/>
      <c r="AJ10" s="109"/>
      <c r="AK10" s="109"/>
      <c r="AL10" s="109"/>
      <c r="AM10" s="109"/>
      <c r="AN10" s="109"/>
      <c r="AO10" s="109"/>
      <c r="AP10" s="109"/>
      <c r="AQ10" s="109"/>
      <c r="AR10" s="109"/>
      <c r="AS10" s="109"/>
      <c r="AT10" s="109"/>
      <c r="AU10" s="109"/>
      <c r="AV10" s="109"/>
      <c r="AW10" s="109"/>
      <c r="AX10" s="109"/>
      <c r="AY10" s="109"/>
      <c r="AZ10" s="109"/>
      <c r="BA10" s="109"/>
      <c r="BB10" s="109"/>
      <c r="BC10" s="109"/>
      <c r="BD10" s="109"/>
      <c r="BE10" s="109"/>
      <c r="BF10" s="109"/>
      <c r="BG10" s="109"/>
      <c r="BH10" s="109"/>
      <c r="BI10" s="109"/>
      <c r="BJ10" s="109"/>
      <c r="BK10" s="109"/>
      <c r="BL10" s="109"/>
      <c r="BM10" s="109"/>
      <c r="BN10" s="109"/>
      <c r="BO10" s="109"/>
      <c r="BP10" s="109"/>
      <c r="BQ10" s="109"/>
      <c r="BR10" s="109"/>
    </row>
    <row r="11" spans="1:70" s="48" customFormat="1" ht="32.1" customHeight="1" x14ac:dyDescent="0.2">
      <c r="A11" s="141" t="s">
        <v>1934</v>
      </c>
      <c r="B11" s="137" t="s">
        <v>1935</v>
      </c>
      <c r="C11" s="139" t="s">
        <v>1936</v>
      </c>
      <c r="D11" s="133">
        <v>50</v>
      </c>
      <c r="E11" s="138">
        <v>97.3</v>
      </c>
      <c r="F11" s="138" t="s">
        <v>521</v>
      </c>
      <c r="G11" s="138" t="s">
        <v>521</v>
      </c>
      <c r="H11" s="138" t="s">
        <v>521</v>
      </c>
      <c r="I11" s="140" t="s">
        <v>521</v>
      </c>
      <c r="J11" s="140" t="s">
        <v>521</v>
      </c>
      <c r="K11" s="138" t="s">
        <v>521</v>
      </c>
      <c r="L11" s="138" t="s">
        <v>521</v>
      </c>
      <c r="M11" s="138" t="s">
        <v>521</v>
      </c>
      <c r="N11" s="138" t="s">
        <v>521</v>
      </c>
      <c r="O11" s="138" t="s">
        <v>521</v>
      </c>
      <c r="P11" s="138" t="s">
        <v>521</v>
      </c>
      <c r="Q11" s="134">
        <f t="shared" ref="Q11:Q18" si="0">AVERAGE(E11:P11)</f>
        <v>97.3</v>
      </c>
      <c r="R11" s="135" t="str">
        <f t="shared" ref="R11:R18" si="1">IF(Q11&lt;5,"SI","NO")</f>
        <v>NO</v>
      </c>
      <c r="S11" s="136" t="str">
        <f t="shared" ref="S11:S18" si="2">IF(Q11&lt;=5,"Sin Riesgo",IF(Q11 &lt;=14,"Bajo",IF(Q11&lt;=35,"Medio",IF(Q11&lt;=80,"Alto","Inviable Sanitariamente"))))</f>
        <v>Inviable Sanitariamente</v>
      </c>
      <c r="T11" s="45"/>
    </row>
    <row r="12" spans="1:70" s="48" customFormat="1" ht="32.1" customHeight="1" x14ac:dyDescent="0.2">
      <c r="A12" s="141" t="s">
        <v>1934</v>
      </c>
      <c r="B12" s="137" t="s">
        <v>1150</v>
      </c>
      <c r="C12" s="139" t="s">
        <v>1937</v>
      </c>
      <c r="D12" s="133">
        <v>25</v>
      </c>
      <c r="E12" s="138" t="s">
        <v>521</v>
      </c>
      <c r="F12" s="138" t="s">
        <v>521</v>
      </c>
      <c r="G12" s="138" t="s">
        <v>521</v>
      </c>
      <c r="H12" s="138" t="s">
        <v>521</v>
      </c>
      <c r="I12" s="140">
        <v>97.3</v>
      </c>
      <c r="J12" s="140" t="s">
        <v>521</v>
      </c>
      <c r="K12" s="138" t="s">
        <v>521</v>
      </c>
      <c r="L12" s="138" t="s">
        <v>521</v>
      </c>
      <c r="M12" s="138" t="s">
        <v>521</v>
      </c>
      <c r="N12" s="138" t="s">
        <v>521</v>
      </c>
      <c r="O12" s="138" t="s">
        <v>521</v>
      </c>
      <c r="P12" s="138" t="s">
        <v>521</v>
      </c>
      <c r="Q12" s="134">
        <f t="shared" si="0"/>
        <v>97.3</v>
      </c>
      <c r="R12" s="135" t="str">
        <f t="shared" si="1"/>
        <v>NO</v>
      </c>
      <c r="S12" s="136" t="str">
        <f t="shared" si="2"/>
        <v>Inviable Sanitariamente</v>
      </c>
      <c r="T12" s="45"/>
    </row>
    <row r="13" spans="1:70" s="48" customFormat="1" ht="32.1" customHeight="1" x14ac:dyDescent="0.2">
      <c r="A13" s="141" t="s">
        <v>1934</v>
      </c>
      <c r="B13" s="137" t="s">
        <v>1938</v>
      </c>
      <c r="C13" s="139" t="s">
        <v>1939</v>
      </c>
      <c r="D13" s="133">
        <v>61</v>
      </c>
      <c r="E13" s="138" t="s">
        <v>521</v>
      </c>
      <c r="F13" s="138">
        <v>97.3</v>
      </c>
      <c r="G13" s="138" t="s">
        <v>521</v>
      </c>
      <c r="H13" s="138" t="s">
        <v>521</v>
      </c>
      <c r="I13" s="140" t="s">
        <v>521</v>
      </c>
      <c r="J13" s="140" t="s">
        <v>521</v>
      </c>
      <c r="K13" s="138" t="s">
        <v>521</v>
      </c>
      <c r="L13" s="138" t="s">
        <v>521</v>
      </c>
      <c r="M13" s="138" t="s">
        <v>521</v>
      </c>
      <c r="N13" s="138" t="s">
        <v>521</v>
      </c>
      <c r="O13" s="138" t="s">
        <v>521</v>
      </c>
      <c r="P13" s="138" t="s">
        <v>521</v>
      </c>
      <c r="Q13" s="134">
        <f t="shared" si="0"/>
        <v>97.3</v>
      </c>
      <c r="R13" s="135" t="str">
        <f t="shared" si="1"/>
        <v>NO</v>
      </c>
      <c r="S13" s="136" t="str">
        <f t="shared" si="2"/>
        <v>Inviable Sanitariamente</v>
      </c>
      <c r="T13" s="45"/>
    </row>
    <row r="14" spans="1:70" s="48" customFormat="1" ht="32.1" customHeight="1" x14ac:dyDescent="0.2">
      <c r="A14" s="141" t="s">
        <v>1934</v>
      </c>
      <c r="B14" s="137" t="s">
        <v>1940</v>
      </c>
      <c r="C14" s="139" t="s">
        <v>1941</v>
      </c>
      <c r="D14" s="133">
        <v>21</v>
      </c>
      <c r="E14" s="138" t="s">
        <v>521</v>
      </c>
      <c r="F14" s="138" t="s">
        <v>521</v>
      </c>
      <c r="G14" s="138" t="s">
        <v>521</v>
      </c>
      <c r="H14" s="138" t="s">
        <v>521</v>
      </c>
      <c r="I14" s="140">
        <v>100</v>
      </c>
      <c r="J14" s="140" t="s">
        <v>521</v>
      </c>
      <c r="K14" s="138" t="s">
        <v>521</v>
      </c>
      <c r="L14" s="138" t="s">
        <v>521</v>
      </c>
      <c r="M14" s="138" t="s">
        <v>521</v>
      </c>
      <c r="N14" s="138" t="s">
        <v>521</v>
      </c>
      <c r="O14" s="138" t="s">
        <v>521</v>
      </c>
      <c r="P14" s="138" t="s">
        <v>521</v>
      </c>
      <c r="Q14" s="134">
        <f t="shared" si="0"/>
        <v>100</v>
      </c>
      <c r="R14" s="135" t="str">
        <f t="shared" si="1"/>
        <v>NO</v>
      </c>
      <c r="S14" s="136" t="str">
        <f t="shared" si="2"/>
        <v>Inviable Sanitariamente</v>
      </c>
      <c r="T14" s="45"/>
    </row>
    <row r="15" spans="1:70" s="48" customFormat="1" ht="32.1" customHeight="1" x14ac:dyDescent="0.2">
      <c r="A15" s="141" t="s">
        <v>1934</v>
      </c>
      <c r="B15" s="137" t="s">
        <v>1942</v>
      </c>
      <c r="C15" s="139" t="s">
        <v>1943</v>
      </c>
      <c r="D15" s="133">
        <v>53</v>
      </c>
      <c r="E15" s="138" t="s">
        <v>521</v>
      </c>
      <c r="F15" s="138" t="s">
        <v>521</v>
      </c>
      <c r="G15" s="138" t="s">
        <v>521</v>
      </c>
      <c r="H15" s="138">
        <v>97.3</v>
      </c>
      <c r="I15" s="140" t="s">
        <v>521</v>
      </c>
      <c r="J15" s="140" t="s">
        <v>521</v>
      </c>
      <c r="K15" s="138" t="s">
        <v>521</v>
      </c>
      <c r="L15" s="138" t="s">
        <v>521</v>
      </c>
      <c r="M15" s="138" t="s">
        <v>521</v>
      </c>
      <c r="N15" s="138" t="s">
        <v>521</v>
      </c>
      <c r="O15" s="138" t="s">
        <v>521</v>
      </c>
      <c r="P15" s="138" t="s">
        <v>521</v>
      </c>
      <c r="Q15" s="134">
        <f t="shared" si="0"/>
        <v>97.3</v>
      </c>
      <c r="R15" s="135" t="str">
        <f t="shared" si="1"/>
        <v>NO</v>
      </c>
      <c r="S15" s="136" t="str">
        <f t="shared" si="2"/>
        <v>Inviable Sanitariamente</v>
      </c>
      <c r="T15" s="45"/>
    </row>
    <row r="16" spans="1:70" s="48" customFormat="1" ht="32.1" customHeight="1" x14ac:dyDescent="0.2">
      <c r="A16" s="141" t="s">
        <v>1934</v>
      </c>
      <c r="B16" s="137" t="s">
        <v>1944</v>
      </c>
      <c r="C16" s="139" t="s">
        <v>1945</v>
      </c>
      <c r="D16" s="133">
        <v>53</v>
      </c>
      <c r="E16" s="138" t="s">
        <v>521</v>
      </c>
      <c r="F16" s="138" t="s">
        <v>521</v>
      </c>
      <c r="G16" s="138">
        <v>97.3</v>
      </c>
      <c r="H16" s="138"/>
      <c r="I16" s="140" t="s">
        <v>521</v>
      </c>
      <c r="J16" s="140" t="s">
        <v>521</v>
      </c>
      <c r="K16" s="138" t="s">
        <v>521</v>
      </c>
      <c r="L16" s="138" t="s">
        <v>521</v>
      </c>
      <c r="M16" s="138" t="s">
        <v>521</v>
      </c>
      <c r="N16" s="138" t="s">
        <v>521</v>
      </c>
      <c r="O16" s="138" t="s">
        <v>521</v>
      </c>
      <c r="P16" s="138" t="s">
        <v>521</v>
      </c>
      <c r="Q16" s="134">
        <f t="shared" si="0"/>
        <v>97.3</v>
      </c>
      <c r="R16" s="135" t="str">
        <f t="shared" si="1"/>
        <v>NO</v>
      </c>
      <c r="S16" s="136" t="str">
        <f t="shared" si="2"/>
        <v>Inviable Sanitariamente</v>
      </c>
      <c r="T16" s="45"/>
    </row>
    <row r="17" spans="1:20" s="48" customFormat="1" ht="32.1" customHeight="1" x14ac:dyDescent="0.2">
      <c r="A17" s="141" t="s">
        <v>1934</v>
      </c>
      <c r="B17" s="137" t="s">
        <v>1946</v>
      </c>
      <c r="C17" s="139" t="s">
        <v>1947</v>
      </c>
      <c r="D17" s="133">
        <v>60</v>
      </c>
      <c r="E17" s="138">
        <v>97.3</v>
      </c>
      <c r="F17" s="138" t="s">
        <v>521</v>
      </c>
      <c r="G17" s="138"/>
      <c r="H17" s="138" t="s">
        <v>521</v>
      </c>
      <c r="I17" s="140" t="s">
        <v>521</v>
      </c>
      <c r="J17" s="140" t="s">
        <v>521</v>
      </c>
      <c r="K17" s="138" t="s">
        <v>521</v>
      </c>
      <c r="L17" s="138" t="s">
        <v>521</v>
      </c>
      <c r="M17" s="138" t="s">
        <v>521</v>
      </c>
      <c r="N17" s="138" t="s">
        <v>521</v>
      </c>
      <c r="O17" s="138" t="s">
        <v>521</v>
      </c>
      <c r="P17" s="138" t="s">
        <v>521</v>
      </c>
      <c r="Q17" s="134">
        <f t="shared" si="0"/>
        <v>97.3</v>
      </c>
      <c r="R17" s="135" t="str">
        <f t="shared" si="1"/>
        <v>NO</v>
      </c>
      <c r="S17" s="136" t="str">
        <f t="shared" si="2"/>
        <v>Inviable Sanitariamente</v>
      </c>
      <c r="T17" s="45"/>
    </row>
    <row r="18" spans="1:20" s="48" customFormat="1" ht="32.1" customHeight="1" x14ac:dyDescent="0.2">
      <c r="A18" s="141" t="s">
        <v>1934</v>
      </c>
      <c r="B18" s="137" t="s">
        <v>1948</v>
      </c>
      <c r="C18" s="139" t="s">
        <v>1949</v>
      </c>
      <c r="D18" s="133">
        <v>55</v>
      </c>
      <c r="E18" s="138">
        <v>25</v>
      </c>
      <c r="F18" s="138" t="s">
        <v>521</v>
      </c>
      <c r="G18" s="138" t="s">
        <v>521</v>
      </c>
      <c r="H18" s="138" t="s">
        <v>521</v>
      </c>
      <c r="I18" s="140" t="s">
        <v>521</v>
      </c>
      <c r="J18" s="140" t="s">
        <v>521</v>
      </c>
      <c r="K18" s="138" t="s">
        <v>521</v>
      </c>
      <c r="L18" s="138" t="s">
        <v>521</v>
      </c>
      <c r="M18" s="138" t="s">
        <v>521</v>
      </c>
      <c r="N18" s="138" t="s">
        <v>521</v>
      </c>
      <c r="O18" s="138" t="s">
        <v>521</v>
      </c>
      <c r="P18" s="138" t="s">
        <v>521</v>
      </c>
      <c r="Q18" s="134">
        <f t="shared" si="0"/>
        <v>25</v>
      </c>
      <c r="R18" s="135" t="str">
        <f t="shared" si="1"/>
        <v>NO</v>
      </c>
      <c r="S18" s="136" t="str">
        <f t="shared" si="2"/>
        <v>Medio</v>
      </c>
      <c r="T18" s="45"/>
    </row>
    <row r="19" spans="1:20" s="48" customFormat="1" ht="32.1" customHeight="1" x14ac:dyDescent="0.2">
      <c r="A19" s="141" t="s">
        <v>1950</v>
      </c>
      <c r="B19" s="137" t="s">
        <v>1951</v>
      </c>
      <c r="C19" s="139" t="s">
        <v>1952</v>
      </c>
      <c r="D19" s="133">
        <v>30</v>
      </c>
      <c r="E19" s="138" t="s">
        <v>521</v>
      </c>
      <c r="F19" s="138" t="s">
        <v>521</v>
      </c>
      <c r="G19" s="138" t="s">
        <v>521</v>
      </c>
      <c r="H19" s="138">
        <v>50.4</v>
      </c>
      <c r="I19" s="140" t="s">
        <v>521</v>
      </c>
      <c r="J19" s="140" t="s">
        <v>521</v>
      </c>
      <c r="K19" s="138" t="s">
        <v>521</v>
      </c>
      <c r="L19" s="138" t="s">
        <v>521</v>
      </c>
      <c r="M19" s="138" t="s">
        <v>521</v>
      </c>
      <c r="N19" s="138" t="s">
        <v>521</v>
      </c>
      <c r="O19" s="138" t="s">
        <v>521</v>
      </c>
      <c r="P19" s="138" t="s">
        <v>521</v>
      </c>
      <c r="Q19" s="134">
        <f t="shared" ref="Q19:Q77" si="3">AVERAGE(E19:P19)</f>
        <v>50.4</v>
      </c>
      <c r="R19" s="135" t="str">
        <f t="shared" ref="R19:R77" si="4">IF(Q19&lt;5,"SI","NO")</f>
        <v>NO</v>
      </c>
      <c r="S19" s="136" t="str">
        <f t="shared" ref="S19:S77" si="5">IF(Q19&lt;=5,"Sin Riesgo",IF(Q19 &lt;=14,"Bajo",IF(Q19&lt;=35,"Medio",IF(Q19&lt;=80,"Alto","Inviable Sanitariamente"))))</f>
        <v>Alto</v>
      </c>
      <c r="T19" s="45"/>
    </row>
    <row r="20" spans="1:20" s="48" customFormat="1" ht="32.1" customHeight="1" x14ac:dyDescent="0.2">
      <c r="A20" s="141" t="s">
        <v>1950</v>
      </c>
      <c r="B20" s="137" t="s">
        <v>1953</v>
      </c>
      <c r="C20" s="139" t="s">
        <v>1954</v>
      </c>
      <c r="D20" s="133">
        <v>365</v>
      </c>
      <c r="E20" s="138" t="s">
        <v>521</v>
      </c>
      <c r="F20" s="138" t="s">
        <v>521</v>
      </c>
      <c r="G20" s="138">
        <v>48</v>
      </c>
      <c r="H20" s="138" t="s">
        <v>521</v>
      </c>
      <c r="I20" s="140" t="s">
        <v>521</v>
      </c>
      <c r="J20" s="140" t="s">
        <v>521</v>
      </c>
      <c r="K20" s="138" t="s">
        <v>521</v>
      </c>
      <c r="L20" s="138" t="s">
        <v>521</v>
      </c>
      <c r="M20" s="138">
        <v>53.1</v>
      </c>
      <c r="N20" s="138" t="s">
        <v>521</v>
      </c>
      <c r="O20" s="138" t="s">
        <v>521</v>
      </c>
      <c r="P20" s="138" t="s">
        <v>521</v>
      </c>
      <c r="Q20" s="134">
        <f t="shared" si="3"/>
        <v>50.55</v>
      </c>
      <c r="R20" s="135" t="str">
        <f t="shared" si="4"/>
        <v>NO</v>
      </c>
      <c r="S20" s="136" t="str">
        <f t="shared" si="5"/>
        <v>Alto</v>
      </c>
      <c r="T20" s="45"/>
    </row>
    <row r="21" spans="1:20" s="48" customFormat="1" ht="32.1" customHeight="1" x14ac:dyDescent="0.2">
      <c r="A21" s="141" t="s">
        <v>1950</v>
      </c>
      <c r="B21" s="137" t="s">
        <v>1955</v>
      </c>
      <c r="C21" s="139" t="s">
        <v>1956</v>
      </c>
      <c r="D21" s="133">
        <v>649</v>
      </c>
      <c r="E21" s="138" t="s">
        <v>521</v>
      </c>
      <c r="F21" s="138">
        <v>24</v>
      </c>
      <c r="G21" s="138" t="s">
        <v>521</v>
      </c>
      <c r="H21" s="138" t="s">
        <v>521</v>
      </c>
      <c r="I21" s="140" t="s">
        <v>521</v>
      </c>
      <c r="J21" s="140" t="s">
        <v>521</v>
      </c>
      <c r="K21" s="138" t="s">
        <v>521</v>
      </c>
      <c r="L21" s="138" t="s">
        <v>521</v>
      </c>
      <c r="M21" s="138" t="s">
        <v>521</v>
      </c>
      <c r="N21" s="138">
        <v>55.8</v>
      </c>
      <c r="O21" s="138" t="s">
        <v>521</v>
      </c>
      <c r="P21" s="138" t="s">
        <v>521</v>
      </c>
      <c r="Q21" s="134">
        <f t="shared" si="3"/>
        <v>39.9</v>
      </c>
      <c r="R21" s="135" t="str">
        <f t="shared" si="4"/>
        <v>NO</v>
      </c>
      <c r="S21" s="136" t="str">
        <f t="shared" si="5"/>
        <v>Alto</v>
      </c>
      <c r="T21" s="45"/>
    </row>
    <row r="22" spans="1:20" s="48" customFormat="1" ht="32.1" customHeight="1" x14ac:dyDescent="0.2">
      <c r="A22" s="141" t="s">
        <v>1950</v>
      </c>
      <c r="B22" s="137" t="s">
        <v>1957</v>
      </c>
      <c r="C22" s="139" t="s">
        <v>1958</v>
      </c>
      <c r="D22" s="133">
        <v>143</v>
      </c>
      <c r="E22" s="138" t="s">
        <v>521</v>
      </c>
      <c r="F22" s="138" t="s">
        <v>521</v>
      </c>
      <c r="G22" s="138" t="s">
        <v>521</v>
      </c>
      <c r="H22" s="138" t="s">
        <v>521</v>
      </c>
      <c r="I22" s="140">
        <v>48</v>
      </c>
      <c r="J22" s="140" t="s">
        <v>521</v>
      </c>
      <c r="K22" s="138" t="s">
        <v>521</v>
      </c>
      <c r="L22" s="138" t="s">
        <v>521</v>
      </c>
      <c r="M22" s="138">
        <v>50.4</v>
      </c>
      <c r="N22" s="138" t="s">
        <v>521</v>
      </c>
      <c r="O22" s="138" t="s">
        <v>521</v>
      </c>
      <c r="P22" s="138" t="s">
        <v>521</v>
      </c>
      <c r="Q22" s="134">
        <f t="shared" si="3"/>
        <v>49.2</v>
      </c>
      <c r="R22" s="135" t="str">
        <f t="shared" si="4"/>
        <v>NO</v>
      </c>
      <c r="S22" s="136" t="str">
        <f t="shared" si="5"/>
        <v>Alto</v>
      </c>
      <c r="T22" s="45"/>
    </row>
    <row r="23" spans="1:20" s="48" customFormat="1" ht="32.1" customHeight="1" x14ac:dyDescent="0.2">
      <c r="A23" s="141" t="s">
        <v>1950</v>
      </c>
      <c r="B23" s="137" t="s">
        <v>1959</v>
      </c>
      <c r="C23" s="139" t="s">
        <v>1960</v>
      </c>
      <c r="D23" s="133">
        <v>43</v>
      </c>
      <c r="E23" s="138" t="s">
        <v>521</v>
      </c>
      <c r="F23" s="138" t="s">
        <v>521</v>
      </c>
      <c r="G23" s="138" t="s">
        <v>521</v>
      </c>
      <c r="H23" s="138">
        <v>50.4</v>
      </c>
      <c r="I23" s="140" t="s">
        <v>521</v>
      </c>
      <c r="J23" s="140" t="s">
        <v>521</v>
      </c>
      <c r="K23" s="138" t="s">
        <v>521</v>
      </c>
      <c r="L23" s="138" t="s">
        <v>521</v>
      </c>
      <c r="M23" s="138" t="s">
        <v>521</v>
      </c>
      <c r="N23" s="138" t="s">
        <v>521</v>
      </c>
      <c r="O23" s="138" t="s">
        <v>521</v>
      </c>
      <c r="P23" s="138" t="s">
        <v>521</v>
      </c>
      <c r="Q23" s="134">
        <f t="shared" si="3"/>
        <v>50.4</v>
      </c>
      <c r="R23" s="135" t="str">
        <f t="shared" si="4"/>
        <v>NO</v>
      </c>
      <c r="S23" s="136" t="str">
        <f t="shared" si="5"/>
        <v>Alto</v>
      </c>
      <c r="T23" s="45"/>
    </row>
    <row r="24" spans="1:20" s="48" customFormat="1" ht="32.1" customHeight="1" x14ac:dyDescent="0.2">
      <c r="A24" s="141" t="s">
        <v>1950</v>
      </c>
      <c r="B24" s="137" t="s">
        <v>1955</v>
      </c>
      <c r="C24" s="139" t="s">
        <v>1961</v>
      </c>
      <c r="D24" s="133">
        <v>210</v>
      </c>
      <c r="E24" s="138">
        <v>24</v>
      </c>
      <c r="F24" s="138" t="s">
        <v>521</v>
      </c>
      <c r="G24" s="138" t="s">
        <v>521</v>
      </c>
      <c r="H24" s="138" t="s">
        <v>521</v>
      </c>
      <c r="I24" s="140" t="s">
        <v>521</v>
      </c>
      <c r="J24" s="140" t="s">
        <v>521</v>
      </c>
      <c r="K24" s="138" t="s">
        <v>521</v>
      </c>
      <c r="L24" s="138" t="s">
        <v>521</v>
      </c>
      <c r="M24" s="138">
        <v>50.4</v>
      </c>
      <c r="N24" s="138" t="s">
        <v>521</v>
      </c>
      <c r="O24" s="138" t="s">
        <v>521</v>
      </c>
      <c r="P24" s="138" t="s">
        <v>521</v>
      </c>
      <c r="Q24" s="134">
        <f t="shared" si="3"/>
        <v>37.200000000000003</v>
      </c>
      <c r="R24" s="135" t="str">
        <f t="shared" si="4"/>
        <v>NO</v>
      </c>
      <c r="S24" s="136" t="str">
        <f t="shared" si="5"/>
        <v>Alto</v>
      </c>
      <c r="T24" s="45"/>
    </row>
    <row r="25" spans="1:20" s="48" customFormat="1" ht="32.1" customHeight="1" x14ac:dyDescent="0.2">
      <c r="A25" s="141" t="s">
        <v>1950</v>
      </c>
      <c r="B25" s="137" t="s">
        <v>1962</v>
      </c>
      <c r="C25" s="139" t="s">
        <v>1963</v>
      </c>
      <c r="D25" s="133">
        <v>40</v>
      </c>
      <c r="E25" s="138" t="s">
        <v>521</v>
      </c>
      <c r="F25" s="138" t="s">
        <v>521</v>
      </c>
      <c r="G25" s="138" t="s">
        <v>521</v>
      </c>
      <c r="H25" s="138" t="s">
        <v>521</v>
      </c>
      <c r="I25" s="140" t="s">
        <v>521</v>
      </c>
      <c r="J25" s="140" t="s">
        <v>521</v>
      </c>
      <c r="K25" s="138" t="s">
        <v>521</v>
      </c>
      <c r="L25" s="138" t="s">
        <v>521</v>
      </c>
      <c r="M25" s="138">
        <v>53.1</v>
      </c>
      <c r="N25" s="138" t="s">
        <v>521</v>
      </c>
      <c r="O25" s="138" t="s">
        <v>521</v>
      </c>
      <c r="P25" s="138" t="s">
        <v>521</v>
      </c>
      <c r="Q25" s="134">
        <f t="shared" si="3"/>
        <v>53.1</v>
      </c>
      <c r="R25" s="135" t="str">
        <f t="shared" si="4"/>
        <v>NO</v>
      </c>
      <c r="S25" s="136" t="str">
        <f t="shared" si="5"/>
        <v>Alto</v>
      </c>
      <c r="T25" s="45"/>
    </row>
    <row r="26" spans="1:20" s="48" customFormat="1" ht="32.1" customHeight="1" x14ac:dyDescent="0.2">
      <c r="A26" s="141" t="s">
        <v>1964</v>
      </c>
      <c r="B26" s="137" t="s">
        <v>1455</v>
      </c>
      <c r="C26" s="139" t="s">
        <v>1965</v>
      </c>
      <c r="D26" s="133">
        <v>40</v>
      </c>
      <c r="E26" s="138" t="s">
        <v>521</v>
      </c>
      <c r="F26" s="138" t="s">
        <v>521</v>
      </c>
      <c r="G26" s="138" t="s">
        <v>521</v>
      </c>
      <c r="H26" s="138" t="s">
        <v>521</v>
      </c>
      <c r="I26" s="140">
        <v>97.4</v>
      </c>
      <c r="J26" s="140" t="s">
        <v>521</v>
      </c>
      <c r="K26" s="138" t="s">
        <v>521</v>
      </c>
      <c r="L26" s="138" t="s">
        <v>521</v>
      </c>
      <c r="M26" s="138" t="s">
        <v>521</v>
      </c>
      <c r="N26" s="138" t="s">
        <v>521</v>
      </c>
      <c r="O26" s="138" t="s">
        <v>521</v>
      </c>
      <c r="P26" s="138" t="s">
        <v>521</v>
      </c>
      <c r="Q26" s="134">
        <f t="shared" si="3"/>
        <v>97.4</v>
      </c>
      <c r="R26" s="135" t="str">
        <f t="shared" si="4"/>
        <v>NO</v>
      </c>
      <c r="S26" s="136" t="str">
        <f t="shared" si="5"/>
        <v>Inviable Sanitariamente</v>
      </c>
      <c r="T26" s="45"/>
    </row>
    <row r="27" spans="1:20" s="48" customFormat="1" ht="32.1" customHeight="1" x14ac:dyDescent="0.2">
      <c r="A27" s="141" t="s">
        <v>1964</v>
      </c>
      <c r="B27" s="137" t="s">
        <v>1966</v>
      </c>
      <c r="C27" s="139" t="s">
        <v>1967</v>
      </c>
      <c r="D27" s="133">
        <v>160</v>
      </c>
      <c r="E27" s="138" t="s">
        <v>521</v>
      </c>
      <c r="F27" s="138" t="s">
        <v>521</v>
      </c>
      <c r="G27" s="138" t="s">
        <v>521</v>
      </c>
      <c r="H27" s="138" t="s">
        <v>521</v>
      </c>
      <c r="I27" s="140" t="s">
        <v>521</v>
      </c>
      <c r="J27" s="140">
        <v>97.4</v>
      </c>
      <c r="K27" s="138" t="s">
        <v>521</v>
      </c>
      <c r="L27" s="138" t="s">
        <v>521</v>
      </c>
      <c r="M27" s="138" t="s">
        <v>521</v>
      </c>
      <c r="N27" s="138" t="s">
        <v>521</v>
      </c>
      <c r="O27" s="138" t="s">
        <v>521</v>
      </c>
      <c r="P27" s="138" t="s">
        <v>521</v>
      </c>
      <c r="Q27" s="134">
        <f t="shared" si="3"/>
        <v>97.4</v>
      </c>
      <c r="R27" s="135" t="str">
        <f t="shared" si="4"/>
        <v>NO</v>
      </c>
      <c r="S27" s="136" t="str">
        <f t="shared" si="5"/>
        <v>Inviable Sanitariamente</v>
      </c>
      <c r="T27" s="45"/>
    </row>
    <row r="28" spans="1:20" s="48" customFormat="1" ht="32.1" customHeight="1" x14ac:dyDescent="0.2">
      <c r="A28" s="141" t="s">
        <v>1964</v>
      </c>
      <c r="B28" s="137" t="s">
        <v>1968</v>
      </c>
      <c r="C28" s="139" t="s">
        <v>1969</v>
      </c>
      <c r="D28" s="133">
        <v>85</v>
      </c>
      <c r="E28" s="138" t="s">
        <v>521</v>
      </c>
      <c r="F28" s="138" t="s">
        <v>521</v>
      </c>
      <c r="G28" s="138" t="s">
        <v>521</v>
      </c>
      <c r="H28" s="138" t="s">
        <v>521</v>
      </c>
      <c r="I28" s="140" t="s">
        <v>521</v>
      </c>
      <c r="J28" s="140">
        <v>47.6</v>
      </c>
      <c r="K28" s="138" t="s">
        <v>521</v>
      </c>
      <c r="L28" s="138" t="s">
        <v>521</v>
      </c>
      <c r="M28" s="138" t="s">
        <v>521</v>
      </c>
      <c r="N28" s="138" t="s">
        <v>521</v>
      </c>
      <c r="O28" s="138" t="s">
        <v>521</v>
      </c>
      <c r="P28" s="138" t="s">
        <v>521</v>
      </c>
      <c r="Q28" s="134">
        <f t="shared" si="3"/>
        <v>47.6</v>
      </c>
      <c r="R28" s="135" t="str">
        <f t="shared" si="4"/>
        <v>NO</v>
      </c>
      <c r="S28" s="136" t="str">
        <f t="shared" si="5"/>
        <v>Alto</v>
      </c>
      <c r="T28" s="45"/>
    </row>
    <row r="29" spans="1:20" s="48" customFormat="1" ht="32.1" customHeight="1" x14ac:dyDescent="0.2">
      <c r="A29" s="141" t="s">
        <v>1964</v>
      </c>
      <c r="B29" s="137" t="s">
        <v>1970</v>
      </c>
      <c r="C29" s="139" t="s">
        <v>1971</v>
      </c>
      <c r="D29" s="133">
        <v>80</v>
      </c>
      <c r="E29" s="138" t="s">
        <v>521</v>
      </c>
      <c r="F29" s="138" t="s">
        <v>521</v>
      </c>
      <c r="G29" s="138" t="s">
        <v>521</v>
      </c>
      <c r="H29" s="138" t="s">
        <v>521</v>
      </c>
      <c r="I29" s="140" t="s">
        <v>521</v>
      </c>
      <c r="J29" s="140">
        <v>97.4</v>
      </c>
      <c r="K29" s="138" t="s">
        <v>521</v>
      </c>
      <c r="L29" s="138" t="s">
        <v>521</v>
      </c>
      <c r="M29" s="138" t="s">
        <v>521</v>
      </c>
      <c r="N29" s="138" t="s">
        <v>521</v>
      </c>
      <c r="O29" s="138" t="s">
        <v>521</v>
      </c>
      <c r="P29" s="138" t="s">
        <v>521</v>
      </c>
      <c r="Q29" s="134">
        <f t="shared" si="3"/>
        <v>97.4</v>
      </c>
      <c r="R29" s="135" t="str">
        <f t="shared" si="4"/>
        <v>NO</v>
      </c>
      <c r="S29" s="136" t="str">
        <f t="shared" si="5"/>
        <v>Inviable Sanitariamente</v>
      </c>
      <c r="T29" s="45"/>
    </row>
    <row r="30" spans="1:20" s="48" customFormat="1" ht="32.1" customHeight="1" x14ac:dyDescent="0.2">
      <c r="A30" s="141" t="s">
        <v>1964</v>
      </c>
      <c r="B30" s="137" t="s">
        <v>1972</v>
      </c>
      <c r="C30" s="139" t="s">
        <v>1973</v>
      </c>
      <c r="D30" s="133">
        <v>170</v>
      </c>
      <c r="E30" s="138" t="s">
        <v>521</v>
      </c>
      <c r="F30" s="138" t="s">
        <v>521</v>
      </c>
      <c r="G30" s="138" t="s">
        <v>521</v>
      </c>
      <c r="H30" s="138" t="s">
        <v>521</v>
      </c>
      <c r="I30" s="140" t="s">
        <v>521</v>
      </c>
      <c r="J30" s="140" t="s">
        <v>521</v>
      </c>
      <c r="K30" s="138" t="s">
        <v>521</v>
      </c>
      <c r="L30" s="138" t="s">
        <v>521</v>
      </c>
      <c r="M30" s="138" t="s">
        <v>521</v>
      </c>
      <c r="N30" s="138" t="s">
        <v>521</v>
      </c>
      <c r="O30" s="138">
        <v>30.4</v>
      </c>
      <c r="P30" s="138" t="s">
        <v>521</v>
      </c>
      <c r="Q30" s="134">
        <f t="shared" si="3"/>
        <v>30.4</v>
      </c>
      <c r="R30" s="135" t="str">
        <f t="shared" si="4"/>
        <v>NO</v>
      </c>
      <c r="S30" s="136" t="str">
        <f t="shared" si="5"/>
        <v>Medio</v>
      </c>
      <c r="T30" s="45"/>
    </row>
    <row r="31" spans="1:20" s="48" customFormat="1" ht="32.1" customHeight="1" x14ac:dyDescent="0.2">
      <c r="A31" s="141" t="s">
        <v>1964</v>
      </c>
      <c r="B31" s="137" t="s">
        <v>1974</v>
      </c>
      <c r="C31" s="139" t="s">
        <v>1975</v>
      </c>
      <c r="D31" s="133">
        <v>45</v>
      </c>
      <c r="E31" s="138" t="s">
        <v>521</v>
      </c>
      <c r="F31" s="138" t="s">
        <v>521</v>
      </c>
      <c r="G31" s="138" t="s">
        <v>521</v>
      </c>
      <c r="H31" s="138" t="s">
        <v>521</v>
      </c>
      <c r="I31" s="140" t="s">
        <v>521</v>
      </c>
      <c r="J31" s="140">
        <v>97.9</v>
      </c>
      <c r="K31" s="138" t="s">
        <v>521</v>
      </c>
      <c r="L31" s="138" t="s">
        <v>521</v>
      </c>
      <c r="M31" s="138" t="s">
        <v>521</v>
      </c>
      <c r="N31" s="138" t="s">
        <v>521</v>
      </c>
      <c r="O31" s="138" t="s">
        <v>521</v>
      </c>
      <c r="P31" s="138" t="s">
        <v>521</v>
      </c>
      <c r="Q31" s="134">
        <f t="shared" si="3"/>
        <v>97.9</v>
      </c>
      <c r="R31" s="135" t="str">
        <f t="shared" si="4"/>
        <v>NO</v>
      </c>
      <c r="S31" s="136" t="str">
        <f t="shared" si="5"/>
        <v>Inviable Sanitariamente</v>
      </c>
      <c r="T31" s="45"/>
    </row>
    <row r="32" spans="1:20" s="48" customFormat="1" ht="32.1" customHeight="1" x14ac:dyDescent="0.2">
      <c r="A32" s="141" t="s">
        <v>1964</v>
      </c>
      <c r="B32" s="137" t="s">
        <v>1976</v>
      </c>
      <c r="C32" s="139" t="s">
        <v>1977</v>
      </c>
      <c r="D32" s="133">
        <v>28</v>
      </c>
      <c r="E32" s="138" t="s">
        <v>521</v>
      </c>
      <c r="F32" s="138" t="s">
        <v>521</v>
      </c>
      <c r="G32" s="138" t="s">
        <v>521</v>
      </c>
      <c r="H32" s="138" t="s">
        <v>521</v>
      </c>
      <c r="I32" s="140">
        <v>97.4</v>
      </c>
      <c r="J32" s="140" t="s">
        <v>521</v>
      </c>
      <c r="K32" s="138" t="s">
        <v>521</v>
      </c>
      <c r="L32" s="138" t="s">
        <v>521</v>
      </c>
      <c r="M32" s="138" t="s">
        <v>521</v>
      </c>
      <c r="N32" s="138" t="s">
        <v>521</v>
      </c>
      <c r="O32" s="138" t="s">
        <v>521</v>
      </c>
      <c r="P32" s="138" t="s">
        <v>521</v>
      </c>
      <c r="Q32" s="134">
        <f t="shared" si="3"/>
        <v>97.4</v>
      </c>
      <c r="R32" s="135" t="str">
        <f t="shared" si="4"/>
        <v>NO</v>
      </c>
      <c r="S32" s="136" t="str">
        <f t="shared" si="5"/>
        <v>Inviable Sanitariamente</v>
      </c>
      <c r="T32" s="45"/>
    </row>
    <row r="33" spans="1:20" s="48" customFormat="1" ht="32.1" customHeight="1" x14ac:dyDescent="0.2">
      <c r="A33" s="141" t="s">
        <v>1964</v>
      </c>
      <c r="B33" s="137" t="s">
        <v>1978</v>
      </c>
      <c r="C33" s="139" t="s">
        <v>1979</v>
      </c>
      <c r="D33" s="133">
        <v>70</v>
      </c>
      <c r="E33" s="138" t="s">
        <v>521</v>
      </c>
      <c r="F33" s="138" t="s">
        <v>521</v>
      </c>
      <c r="G33" s="138" t="s">
        <v>521</v>
      </c>
      <c r="H33" s="138" t="s">
        <v>521</v>
      </c>
      <c r="I33" s="140" t="s">
        <v>521</v>
      </c>
      <c r="J33" s="140">
        <v>97.4</v>
      </c>
      <c r="K33" s="138" t="s">
        <v>521</v>
      </c>
      <c r="L33" s="138" t="s">
        <v>521</v>
      </c>
      <c r="M33" s="138" t="s">
        <v>521</v>
      </c>
      <c r="N33" s="138" t="s">
        <v>521</v>
      </c>
      <c r="O33" s="138" t="s">
        <v>521</v>
      </c>
      <c r="P33" s="138" t="s">
        <v>521</v>
      </c>
      <c r="Q33" s="134">
        <f t="shared" si="3"/>
        <v>97.4</v>
      </c>
      <c r="R33" s="135" t="str">
        <f t="shared" si="4"/>
        <v>NO</v>
      </c>
      <c r="S33" s="136" t="str">
        <f t="shared" si="5"/>
        <v>Inviable Sanitariamente</v>
      </c>
      <c r="T33" s="45"/>
    </row>
    <row r="34" spans="1:20" s="48" customFormat="1" ht="32.1" customHeight="1" x14ac:dyDescent="0.2">
      <c r="A34" s="141" t="s">
        <v>1964</v>
      </c>
      <c r="B34" s="137" t="s">
        <v>1980</v>
      </c>
      <c r="C34" s="139" t="s">
        <v>1981</v>
      </c>
      <c r="D34" s="133">
        <v>207</v>
      </c>
      <c r="E34" s="138" t="s">
        <v>521</v>
      </c>
      <c r="F34" s="138" t="s">
        <v>521</v>
      </c>
      <c r="G34" s="138" t="s">
        <v>521</v>
      </c>
      <c r="H34" s="138" t="s">
        <v>521</v>
      </c>
      <c r="I34" s="140">
        <v>97.4</v>
      </c>
      <c r="J34" s="140" t="s">
        <v>521</v>
      </c>
      <c r="K34" s="138" t="s">
        <v>521</v>
      </c>
      <c r="L34" s="138" t="s">
        <v>521</v>
      </c>
      <c r="M34" s="138" t="s">
        <v>521</v>
      </c>
      <c r="N34" s="138" t="s">
        <v>521</v>
      </c>
      <c r="O34" s="138" t="s">
        <v>521</v>
      </c>
      <c r="P34" s="138" t="s">
        <v>521</v>
      </c>
      <c r="Q34" s="134">
        <f t="shared" si="3"/>
        <v>97.4</v>
      </c>
      <c r="R34" s="135" t="str">
        <f t="shared" si="4"/>
        <v>NO</v>
      </c>
      <c r="S34" s="136" t="str">
        <f t="shared" si="5"/>
        <v>Inviable Sanitariamente</v>
      </c>
      <c r="T34" s="45"/>
    </row>
    <row r="35" spans="1:20" s="48" customFormat="1" ht="32.1" customHeight="1" x14ac:dyDescent="0.2">
      <c r="A35" s="141" t="s">
        <v>1964</v>
      </c>
      <c r="B35" s="137" t="s">
        <v>1982</v>
      </c>
      <c r="C35" s="139" t="s">
        <v>1983</v>
      </c>
      <c r="D35" s="133">
        <v>35</v>
      </c>
      <c r="E35" s="138" t="s">
        <v>521</v>
      </c>
      <c r="F35" s="138" t="s">
        <v>521</v>
      </c>
      <c r="G35" s="138" t="s">
        <v>521</v>
      </c>
      <c r="H35" s="138" t="s">
        <v>521</v>
      </c>
      <c r="I35" s="140">
        <v>97.4</v>
      </c>
      <c r="J35" s="140" t="s">
        <v>521</v>
      </c>
      <c r="K35" s="138" t="s">
        <v>521</v>
      </c>
      <c r="L35" s="138" t="s">
        <v>521</v>
      </c>
      <c r="M35" s="138" t="s">
        <v>521</v>
      </c>
      <c r="N35" s="138" t="s">
        <v>521</v>
      </c>
      <c r="O35" s="138" t="s">
        <v>521</v>
      </c>
      <c r="P35" s="138" t="s">
        <v>521</v>
      </c>
      <c r="Q35" s="134">
        <f t="shared" si="3"/>
        <v>97.4</v>
      </c>
      <c r="R35" s="135" t="str">
        <f t="shared" si="4"/>
        <v>NO</v>
      </c>
      <c r="S35" s="136" t="str">
        <f t="shared" si="5"/>
        <v>Inviable Sanitariamente</v>
      </c>
      <c r="T35" s="45"/>
    </row>
    <row r="36" spans="1:20" s="48" customFormat="1" ht="32.1" customHeight="1" x14ac:dyDescent="0.2">
      <c r="A36" s="141" t="s">
        <v>1964</v>
      </c>
      <c r="B36" s="137" t="s">
        <v>1984</v>
      </c>
      <c r="C36" s="139" t="s">
        <v>1985</v>
      </c>
      <c r="D36" s="133">
        <v>110</v>
      </c>
      <c r="E36" s="138" t="s">
        <v>521</v>
      </c>
      <c r="F36" s="138" t="s">
        <v>521</v>
      </c>
      <c r="G36" s="138" t="s">
        <v>521</v>
      </c>
      <c r="H36" s="138" t="s">
        <v>521</v>
      </c>
      <c r="I36" s="140" t="s">
        <v>521</v>
      </c>
      <c r="J36" s="140">
        <v>97.4</v>
      </c>
      <c r="K36" s="138" t="s">
        <v>521</v>
      </c>
      <c r="L36" s="138" t="s">
        <v>521</v>
      </c>
      <c r="M36" s="138" t="s">
        <v>521</v>
      </c>
      <c r="N36" s="138" t="s">
        <v>521</v>
      </c>
      <c r="O36" s="138" t="s">
        <v>521</v>
      </c>
      <c r="P36" s="138" t="s">
        <v>521</v>
      </c>
      <c r="Q36" s="134">
        <f t="shared" si="3"/>
        <v>97.4</v>
      </c>
      <c r="R36" s="135" t="str">
        <f t="shared" si="4"/>
        <v>NO</v>
      </c>
      <c r="S36" s="136" t="str">
        <f t="shared" si="5"/>
        <v>Inviable Sanitariamente</v>
      </c>
      <c r="T36" s="45"/>
    </row>
    <row r="37" spans="1:20" s="48" customFormat="1" ht="32.1" customHeight="1" x14ac:dyDescent="0.2">
      <c r="A37" s="141" t="s">
        <v>1964</v>
      </c>
      <c r="B37" s="137" t="s">
        <v>1986</v>
      </c>
      <c r="C37" s="139" t="s">
        <v>1987</v>
      </c>
      <c r="D37" s="133">
        <v>54</v>
      </c>
      <c r="E37" s="138" t="s">
        <v>521</v>
      </c>
      <c r="F37" s="138" t="s">
        <v>521</v>
      </c>
      <c r="G37" s="138" t="s">
        <v>521</v>
      </c>
      <c r="H37" s="138" t="s">
        <v>521</v>
      </c>
      <c r="I37" s="140">
        <v>97.4</v>
      </c>
      <c r="J37" s="140"/>
      <c r="K37" s="138" t="s">
        <v>521</v>
      </c>
      <c r="L37" s="138" t="s">
        <v>521</v>
      </c>
      <c r="M37" s="138" t="s">
        <v>521</v>
      </c>
      <c r="N37" s="138" t="s">
        <v>521</v>
      </c>
      <c r="O37" s="138" t="s">
        <v>521</v>
      </c>
      <c r="P37" s="138" t="s">
        <v>521</v>
      </c>
      <c r="Q37" s="134">
        <f t="shared" si="3"/>
        <v>97.4</v>
      </c>
      <c r="R37" s="135" t="str">
        <f t="shared" si="4"/>
        <v>NO</v>
      </c>
      <c r="S37" s="136" t="str">
        <f t="shared" si="5"/>
        <v>Inviable Sanitariamente</v>
      </c>
      <c r="T37" s="45"/>
    </row>
    <row r="38" spans="1:20" s="48" customFormat="1" ht="32.1" customHeight="1" x14ac:dyDescent="0.2">
      <c r="A38" s="141" t="s">
        <v>1964</v>
      </c>
      <c r="B38" s="137" t="s">
        <v>1988</v>
      </c>
      <c r="C38" s="139" t="s">
        <v>1989</v>
      </c>
      <c r="D38" s="133">
        <v>35</v>
      </c>
      <c r="E38" s="138" t="s">
        <v>521</v>
      </c>
      <c r="F38" s="138" t="s">
        <v>521</v>
      </c>
      <c r="G38" s="138" t="s">
        <v>521</v>
      </c>
      <c r="H38" s="138" t="s">
        <v>521</v>
      </c>
      <c r="I38" s="140" t="s">
        <v>521</v>
      </c>
      <c r="J38" s="140">
        <v>97.9</v>
      </c>
      <c r="K38" s="138" t="s">
        <v>521</v>
      </c>
      <c r="L38" s="138" t="s">
        <v>521</v>
      </c>
      <c r="M38" s="138" t="s">
        <v>521</v>
      </c>
      <c r="N38" s="138" t="s">
        <v>521</v>
      </c>
      <c r="O38" s="138" t="s">
        <v>521</v>
      </c>
      <c r="P38" s="138" t="s">
        <v>521</v>
      </c>
      <c r="Q38" s="134">
        <f t="shared" si="3"/>
        <v>97.9</v>
      </c>
      <c r="R38" s="135" t="str">
        <f t="shared" si="4"/>
        <v>NO</v>
      </c>
      <c r="S38" s="136" t="str">
        <f t="shared" si="5"/>
        <v>Inviable Sanitariamente</v>
      </c>
      <c r="T38" s="45"/>
    </row>
    <row r="39" spans="1:20" s="48" customFormat="1" ht="32.1" customHeight="1" x14ac:dyDescent="0.2">
      <c r="A39" s="141" t="s">
        <v>1964</v>
      </c>
      <c r="B39" s="137" t="s">
        <v>1990</v>
      </c>
      <c r="C39" s="139" t="s">
        <v>1991</v>
      </c>
      <c r="D39" s="133">
        <v>75</v>
      </c>
      <c r="E39" s="138" t="s">
        <v>521</v>
      </c>
      <c r="F39" s="138" t="s">
        <v>521</v>
      </c>
      <c r="G39" s="138" t="s">
        <v>521</v>
      </c>
      <c r="H39" s="138" t="s">
        <v>521</v>
      </c>
      <c r="I39" s="140" t="s">
        <v>521</v>
      </c>
      <c r="J39" s="140">
        <v>97.4</v>
      </c>
      <c r="K39" s="138" t="s">
        <v>521</v>
      </c>
      <c r="L39" s="138" t="s">
        <v>521</v>
      </c>
      <c r="M39" s="138" t="s">
        <v>521</v>
      </c>
      <c r="N39" s="138" t="s">
        <v>521</v>
      </c>
      <c r="O39" s="138" t="s">
        <v>521</v>
      </c>
      <c r="P39" s="138" t="s">
        <v>521</v>
      </c>
      <c r="Q39" s="134">
        <f t="shared" si="3"/>
        <v>97.4</v>
      </c>
      <c r="R39" s="135" t="str">
        <f t="shared" si="4"/>
        <v>NO</v>
      </c>
      <c r="S39" s="136" t="str">
        <f t="shared" si="5"/>
        <v>Inviable Sanitariamente</v>
      </c>
      <c r="T39" s="45"/>
    </row>
    <row r="40" spans="1:20" s="48" customFormat="1" ht="32.1" customHeight="1" x14ac:dyDescent="0.2">
      <c r="A40" s="141" t="s">
        <v>1992</v>
      </c>
      <c r="B40" s="137" t="s">
        <v>1993</v>
      </c>
      <c r="C40" s="139" t="s">
        <v>1994</v>
      </c>
      <c r="D40" s="133">
        <v>150</v>
      </c>
      <c r="E40" s="138" t="s">
        <v>521</v>
      </c>
      <c r="F40" s="138" t="s">
        <v>521</v>
      </c>
      <c r="G40" s="138" t="s">
        <v>521</v>
      </c>
      <c r="H40" s="138">
        <v>96</v>
      </c>
      <c r="I40" s="140" t="s">
        <v>521</v>
      </c>
      <c r="J40" s="140" t="s">
        <v>521</v>
      </c>
      <c r="K40" s="138" t="s">
        <v>521</v>
      </c>
      <c r="L40" s="138" t="s">
        <v>521</v>
      </c>
      <c r="M40" s="138" t="s">
        <v>521</v>
      </c>
      <c r="N40" s="138" t="s">
        <v>521</v>
      </c>
      <c r="O40" s="138" t="s">
        <v>521</v>
      </c>
      <c r="P40" s="138" t="s">
        <v>521</v>
      </c>
      <c r="Q40" s="134">
        <f t="shared" si="3"/>
        <v>96</v>
      </c>
      <c r="R40" s="135" t="str">
        <f t="shared" si="4"/>
        <v>NO</v>
      </c>
      <c r="S40" s="136" t="str">
        <f t="shared" si="5"/>
        <v>Inviable Sanitariamente</v>
      </c>
      <c r="T40" s="45"/>
    </row>
    <row r="41" spans="1:20" s="48" customFormat="1" ht="32.1" customHeight="1" x14ac:dyDescent="0.2">
      <c r="A41" s="141" t="s">
        <v>1992</v>
      </c>
      <c r="B41" s="137" t="s">
        <v>1995</v>
      </c>
      <c r="C41" s="139" t="s">
        <v>1996</v>
      </c>
      <c r="D41" s="133">
        <v>4190</v>
      </c>
      <c r="E41" s="138" t="s">
        <v>521</v>
      </c>
      <c r="F41" s="138" t="s">
        <v>521</v>
      </c>
      <c r="G41" s="138" t="s">
        <v>521</v>
      </c>
      <c r="H41" s="138" t="s">
        <v>521</v>
      </c>
      <c r="I41" s="140" t="s">
        <v>521</v>
      </c>
      <c r="J41" s="140">
        <v>5</v>
      </c>
      <c r="K41" s="138" t="s">
        <v>521</v>
      </c>
      <c r="L41" s="138" t="s">
        <v>521</v>
      </c>
      <c r="M41" s="138" t="s">
        <v>521</v>
      </c>
      <c r="N41" s="138" t="s">
        <v>521</v>
      </c>
      <c r="O41" s="138" t="s">
        <v>521</v>
      </c>
      <c r="P41" s="138" t="s">
        <v>521</v>
      </c>
      <c r="Q41" s="134">
        <f t="shared" si="3"/>
        <v>5</v>
      </c>
      <c r="R41" s="135" t="str">
        <f t="shared" si="4"/>
        <v>NO</v>
      </c>
      <c r="S41" s="136" t="str">
        <f t="shared" si="5"/>
        <v>Sin Riesgo</v>
      </c>
      <c r="T41" s="45"/>
    </row>
    <row r="42" spans="1:20" s="48" customFormat="1" ht="32.1" customHeight="1" x14ac:dyDescent="0.2">
      <c r="A42" s="141" t="s">
        <v>1992</v>
      </c>
      <c r="B42" s="137" t="s">
        <v>1997</v>
      </c>
      <c r="C42" s="139" t="s">
        <v>1998</v>
      </c>
      <c r="D42" s="133">
        <v>4190</v>
      </c>
      <c r="E42" s="138" t="s">
        <v>521</v>
      </c>
      <c r="F42" s="138" t="s">
        <v>521</v>
      </c>
      <c r="G42" s="138" t="s">
        <v>521</v>
      </c>
      <c r="H42" s="138" t="s">
        <v>521</v>
      </c>
      <c r="I42" s="140" t="s">
        <v>521</v>
      </c>
      <c r="J42" s="140">
        <v>5</v>
      </c>
      <c r="K42" s="138" t="s">
        <v>521</v>
      </c>
      <c r="L42" s="138" t="s">
        <v>521</v>
      </c>
      <c r="M42" s="138" t="s">
        <v>521</v>
      </c>
      <c r="N42" s="138" t="s">
        <v>521</v>
      </c>
      <c r="O42" s="138" t="s">
        <v>521</v>
      </c>
      <c r="P42" s="138" t="s">
        <v>521</v>
      </c>
      <c r="Q42" s="134">
        <f t="shared" si="3"/>
        <v>5</v>
      </c>
      <c r="R42" s="135" t="str">
        <f t="shared" si="4"/>
        <v>NO</v>
      </c>
      <c r="S42" s="136" t="str">
        <f t="shared" si="5"/>
        <v>Sin Riesgo</v>
      </c>
      <c r="T42" s="45"/>
    </row>
    <row r="43" spans="1:20" s="48" customFormat="1" ht="32.1" customHeight="1" x14ac:dyDescent="0.2">
      <c r="A43" s="141" t="s">
        <v>1992</v>
      </c>
      <c r="B43" s="137" t="s">
        <v>1999</v>
      </c>
      <c r="C43" s="139" t="s">
        <v>4294</v>
      </c>
      <c r="D43" s="133">
        <v>27</v>
      </c>
      <c r="E43" s="138" t="s">
        <v>521</v>
      </c>
      <c r="F43" s="138" t="s">
        <v>521</v>
      </c>
      <c r="G43" s="138" t="s">
        <v>521</v>
      </c>
      <c r="H43" s="138" t="s">
        <v>521</v>
      </c>
      <c r="I43" s="140" t="s">
        <v>521</v>
      </c>
      <c r="J43" s="140">
        <v>96</v>
      </c>
      <c r="K43" s="138" t="s">
        <v>521</v>
      </c>
      <c r="L43" s="138" t="s">
        <v>521</v>
      </c>
      <c r="M43" s="138" t="s">
        <v>521</v>
      </c>
      <c r="N43" s="138" t="s">
        <v>521</v>
      </c>
      <c r="O43" s="138" t="s">
        <v>521</v>
      </c>
      <c r="P43" s="138" t="s">
        <v>521</v>
      </c>
      <c r="Q43" s="134">
        <f t="shared" si="3"/>
        <v>96</v>
      </c>
      <c r="R43" s="135" t="str">
        <f t="shared" si="4"/>
        <v>NO</v>
      </c>
      <c r="S43" s="136" t="str">
        <f t="shared" si="5"/>
        <v>Inviable Sanitariamente</v>
      </c>
      <c r="T43" s="45"/>
    </row>
    <row r="44" spans="1:20" s="48" customFormat="1" ht="32.1" customHeight="1" x14ac:dyDescent="0.2">
      <c r="A44" s="141" t="s">
        <v>1992</v>
      </c>
      <c r="B44" s="137" t="s">
        <v>2000</v>
      </c>
      <c r="C44" s="139" t="s">
        <v>4293</v>
      </c>
      <c r="D44" s="133">
        <v>20</v>
      </c>
      <c r="E44" s="138" t="s">
        <v>521</v>
      </c>
      <c r="F44" s="138" t="s">
        <v>521</v>
      </c>
      <c r="G44" s="138" t="s">
        <v>521</v>
      </c>
      <c r="H44" s="138" t="s">
        <v>521</v>
      </c>
      <c r="I44" s="140" t="s">
        <v>521</v>
      </c>
      <c r="J44" s="140">
        <v>96</v>
      </c>
      <c r="K44" s="138" t="s">
        <v>521</v>
      </c>
      <c r="L44" s="138" t="s">
        <v>521</v>
      </c>
      <c r="M44" s="138" t="s">
        <v>521</v>
      </c>
      <c r="N44" s="138" t="s">
        <v>521</v>
      </c>
      <c r="O44" s="138" t="s">
        <v>521</v>
      </c>
      <c r="P44" s="138" t="s">
        <v>521</v>
      </c>
      <c r="Q44" s="134">
        <f t="shared" si="3"/>
        <v>96</v>
      </c>
      <c r="R44" s="135" t="str">
        <f t="shared" si="4"/>
        <v>NO</v>
      </c>
      <c r="S44" s="136" t="str">
        <f t="shared" si="5"/>
        <v>Inviable Sanitariamente</v>
      </c>
      <c r="T44" s="45"/>
    </row>
    <row r="45" spans="1:20" s="48" customFormat="1" ht="32.1" customHeight="1" x14ac:dyDescent="0.2">
      <c r="A45" s="141" t="s">
        <v>1992</v>
      </c>
      <c r="B45" s="137" t="s">
        <v>695</v>
      </c>
      <c r="C45" s="139" t="s">
        <v>2001</v>
      </c>
      <c r="D45" s="133">
        <v>40</v>
      </c>
      <c r="E45" s="138" t="s">
        <v>521</v>
      </c>
      <c r="F45" s="138" t="s">
        <v>521</v>
      </c>
      <c r="G45" s="138" t="s">
        <v>521</v>
      </c>
      <c r="H45" s="138" t="s">
        <v>521</v>
      </c>
      <c r="I45" s="140" t="s">
        <v>521</v>
      </c>
      <c r="J45" s="140">
        <v>96</v>
      </c>
      <c r="K45" s="138" t="s">
        <v>521</v>
      </c>
      <c r="L45" s="138" t="s">
        <v>521</v>
      </c>
      <c r="M45" s="138" t="s">
        <v>521</v>
      </c>
      <c r="N45" s="138" t="s">
        <v>521</v>
      </c>
      <c r="O45" s="138" t="s">
        <v>521</v>
      </c>
      <c r="P45" s="138" t="s">
        <v>521</v>
      </c>
      <c r="Q45" s="134">
        <f t="shared" si="3"/>
        <v>96</v>
      </c>
      <c r="R45" s="135" t="str">
        <f t="shared" si="4"/>
        <v>NO</v>
      </c>
      <c r="S45" s="136" t="str">
        <f t="shared" si="5"/>
        <v>Inviable Sanitariamente</v>
      </c>
      <c r="T45" s="45"/>
    </row>
    <row r="46" spans="1:20" s="48" customFormat="1" ht="32.1" customHeight="1" x14ac:dyDescent="0.2">
      <c r="A46" s="141" t="s">
        <v>2002</v>
      </c>
      <c r="B46" s="137" t="s">
        <v>2003</v>
      </c>
      <c r="C46" s="139" t="s">
        <v>2004</v>
      </c>
      <c r="D46" s="133">
        <v>43</v>
      </c>
      <c r="E46" s="138" t="s">
        <v>521</v>
      </c>
      <c r="F46" s="138" t="s">
        <v>521</v>
      </c>
      <c r="G46" s="138" t="s">
        <v>521</v>
      </c>
      <c r="H46" s="138">
        <v>90</v>
      </c>
      <c r="I46" s="140" t="s">
        <v>521</v>
      </c>
      <c r="J46" s="140" t="s">
        <v>521</v>
      </c>
      <c r="K46" s="138" t="s">
        <v>521</v>
      </c>
      <c r="L46" s="138" t="s">
        <v>521</v>
      </c>
      <c r="M46" s="138" t="s">
        <v>521</v>
      </c>
      <c r="N46" s="138" t="s">
        <v>521</v>
      </c>
      <c r="O46" s="138" t="s">
        <v>521</v>
      </c>
      <c r="P46" s="138" t="s">
        <v>521</v>
      </c>
      <c r="Q46" s="134">
        <f t="shared" si="3"/>
        <v>90</v>
      </c>
      <c r="R46" s="135" t="str">
        <f t="shared" si="4"/>
        <v>NO</v>
      </c>
      <c r="S46" s="136" t="str">
        <f t="shared" si="5"/>
        <v>Inviable Sanitariamente</v>
      </c>
      <c r="T46" s="45"/>
    </row>
    <row r="47" spans="1:20" s="48" customFormat="1" ht="32.1" customHeight="1" x14ac:dyDescent="0.2">
      <c r="A47" s="141" t="s">
        <v>2002</v>
      </c>
      <c r="B47" s="137" t="s">
        <v>2005</v>
      </c>
      <c r="C47" s="139" t="s">
        <v>2006</v>
      </c>
      <c r="D47" s="133">
        <v>534</v>
      </c>
      <c r="E47" s="138" t="s">
        <v>521</v>
      </c>
      <c r="F47" s="138" t="s">
        <v>521</v>
      </c>
      <c r="G47" s="138" t="s">
        <v>521</v>
      </c>
      <c r="H47" s="138">
        <v>96</v>
      </c>
      <c r="I47" s="140" t="s">
        <v>521</v>
      </c>
      <c r="J47" s="140" t="s">
        <v>521</v>
      </c>
      <c r="K47" s="138" t="s">
        <v>521</v>
      </c>
      <c r="L47" s="138" t="s">
        <v>521</v>
      </c>
      <c r="M47" s="138">
        <v>97.3</v>
      </c>
      <c r="N47" s="138" t="s">
        <v>521</v>
      </c>
      <c r="O47" s="138">
        <v>97</v>
      </c>
      <c r="P47" s="138" t="s">
        <v>521</v>
      </c>
      <c r="Q47" s="134">
        <f t="shared" si="3"/>
        <v>96.766666666666666</v>
      </c>
      <c r="R47" s="135" t="str">
        <f t="shared" si="4"/>
        <v>NO</v>
      </c>
      <c r="S47" s="136" t="str">
        <f t="shared" si="5"/>
        <v>Inviable Sanitariamente</v>
      </c>
      <c r="T47" s="45"/>
    </row>
    <row r="48" spans="1:20" s="48" customFormat="1" ht="32.1" customHeight="1" x14ac:dyDescent="0.2">
      <c r="A48" s="141" t="s">
        <v>2002</v>
      </c>
      <c r="B48" s="137" t="s">
        <v>2007</v>
      </c>
      <c r="C48" s="139" t="s">
        <v>2008</v>
      </c>
      <c r="D48" s="133">
        <v>472</v>
      </c>
      <c r="E48" s="138" t="s">
        <v>521</v>
      </c>
      <c r="F48" s="138">
        <v>0</v>
      </c>
      <c r="G48" s="138" t="s">
        <v>521</v>
      </c>
      <c r="H48" s="138" t="s">
        <v>521</v>
      </c>
      <c r="I48" s="140">
        <v>19.3</v>
      </c>
      <c r="J48" s="140" t="s">
        <v>521</v>
      </c>
      <c r="K48" s="138">
        <v>0</v>
      </c>
      <c r="L48" s="138" t="s">
        <v>521</v>
      </c>
      <c r="M48" s="138">
        <v>0</v>
      </c>
      <c r="N48" s="138"/>
      <c r="O48" s="138" t="s">
        <v>521</v>
      </c>
      <c r="P48" s="138">
        <v>0</v>
      </c>
      <c r="Q48" s="134">
        <f t="shared" si="3"/>
        <v>3.8600000000000003</v>
      </c>
      <c r="R48" s="135" t="str">
        <f t="shared" si="4"/>
        <v>SI</v>
      </c>
      <c r="S48" s="136" t="str">
        <f t="shared" si="5"/>
        <v>Sin Riesgo</v>
      </c>
      <c r="T48" s="45"/>
    </row>
    <row r="49" spans="1:20" s="48" customFormat="1" ht="32.1" customHeight="1" x14ac:dyDescent="0.2">
      <c r="A49" s="141" t="s">
        <v>2002</v>
      </c>
      <c r="B49" s="137" t="s">
        <v>2009</v>
      </c>
      <c r="C49" s="139" t="s">
        <v>2010</v>
      </c>
      <c r="D49" s="133">
        <v>1892</v>
      </c>
      <c r="E49" s="138" t="s">
        <v>521</v>
      </c>
      <c r="F49" s="138" t="s">
        <v>521</v>
      </c>
      <c r="G49" s="138">
        <v>0</v>
      </c>
      <c r="H49" s="138" t="s">
        <v>521</v>
      </c>
      <c r="I49" s="140" t="s">
        <v>521</v>
      </c>
      <c r="J49" s="140" t="s">
        <v>521</v>
      </c>
      <c r="K49" s="138" t="s">
        <v>521</v>
      </c>
      <c r="L49" s="138" t="s">
        <v>521</v>
      </c>
      <c r="M49" s="138" t="s">
        <v>521</v>
      </c>
      <c r="N49" s="138" t="s">
        <v>521</v>
      </c>
      <c r="O49" s="138" t="s">
        <v>521</v>
      </c>
      <c r="P49" s="138" t="s">
        <v>521</v>
      </c>
      <c r="Q49" s="134">
        <f t="shared" si="3"/>
        <v>0</v>
      </c>
      <c r="R49" s="135" t="str">
        <f t="shared" si="4"/>
        <v>SI</v>
      </c>
      <c r="S49" s="136" t="str">
        <f t="shared" si="5"/>
        <v>Sin Riesgo</v>
      </c>
      <c r="T49" s="45"/>
    </row>
    <row r="50" spans="1:20" s="48" customFormat="1" ht="32.1" customHeight="1" x14ac:dyDescent="0.2">
      <c r="A50" s="141" t="s">
        <v>2002</v>
      </c>
      <c r="B50" s="137" t="s">
        <v>871</v>
      </c>
      <c r="C50" s="139" t="s">
        <v>2011</v>
      </c>
      <c r="D50" s="133">
        <v>97</v>
      </c>
      <c r="E50" s="138" t="s">
        <v>521</v>
      </c>
      <c r="F50" s="138">
        <v>100</v>
      </c>
      <c r="G50" s="138" t="s">
        <v>521</v>
      </c>
      <c r="H50" s="138" t="s">
        <v>521</v>
      </c>
      <c r="I50" s="140" t="s">
        <v>521</v>
      </c>
      <c r="J50" s="140" t="s">
        <v>521</v>
      </c>
      <c r="K50" s="138" t="s">
        <v>521</v>
      </c>
      <c r="L50" s="138" t="s">
        <v>521</v>
      </c>
      <c r="M50" s="138" t="s">
        <v>521</v>
      </c>
      <c r="N50" s="138" t="s">
        <v>521</v>
      </c>
      <c r="O50" s="138" t="s">
        <v>521</v>
      </c>
      <c r="P50" s="138" t="s">
        <v>521</v>
      </c>
      <c r="Q50" s="134">
        <f t="shared" si="3"/>
        <v>100</v>
      </c>
      <c r="R50" s="135" t="str">
        <f t="shared" si="4"/>
        <v>NO</v>
      </c>
      <c r="S50" s="136" t="str">
        <f t="shared" si="5"/>
        <v>Inviable Sanitariamente</v>
      </c>
      <c r="T50" s="45"/>
    </row>
    <row r="51" spans="1:20" s="48" customFormat="1" ht="32.1" customHeight="1" x14ac:dyDescent="0.2">
      <c r="A51" s="141" t="s">
        <v>2002</v>
      </c>
      <c r="B51" s="137" t="s">
        <v>2012</v>
      </c>
      <c r="C51" s="139" t="s">
        <v>2013</v>
      </c>
      <c r="D51" s="133">
        <v>1057</v>
      </c>
      <c r="E51" s="138" t="s">
        <v>521</v>
      </c>
      <c r="F51" s="138">
        <v>40</v>
      </c>
      <c r="G51" s="138" t="s">
        <v>521</v>
      </c>
      <c r="H51" s="138" t="s">
        <v>521</v>
      </c>
      <c r="I51" s="140" t="s">
        <v>521</v>
      </c>
      <c r="J51" s="140" t="s">
        <v>521</v>
      </c>
      <c r="K51" s="138" t="s">
        <v>521</v>
      </c>
      <c r="L51" s="138" t="s">
        <v>521</v>
      </c>
      <c r="M51" s="138" t="s">
        <v>521</v>
      </c>
      <c r="N51" s="138" t="s">
        <v>521</v>
      </c>
      <c r="O51" s="138">
        <v>53</v>
      </c>
      <c r="P51" s="138" t="s">
        <v>521</v>
      </c>
      <c r="Q51" s="134">
        <f t="shared" si="3"/>
        <v>46.5</v>
      </c>
      <c r="R51" s="135" t="str">
        <f t="shared" si="4"/>
        <v>NO</v>
      </c>
      <c r="S51" s="136" t="str">
        <f t="shared" si="5"/>
        <v>Alto</v>
      </c>
      <c r="T51" s="45"/>
    </row>
    <row r="52" spans="1:20" s="48" customFormat="1" ht="32.1" customHeight="1" x14ac:dyDescent="0.2">
      <c r="A52" s="141" t="s">
        <v>2002</v>
      </c>
      <c r="B52" s="137" t="s">
        <v>2014</v>
      </c>
      <c r="C52" s="139" t="s">
        <v>2015</v>
      </c>
      <c r="D52" s="133">
        <v>78</v>
      </c>
      <c r="E52" s="138" t="s">
        <v>521</v>
      </c>
      <c r="F52" s="138" t="s">
        <v>521</v>
      </c>
      <c r="G52" s="138" t="s">
        <v>521</v>
      </c>
      <c r="H52" s="138">
        <v>66</v>
      </c>
      <c r="I52" s="140" t="s">
        <v>521</v>
      </c>
      <c r="J52" s="140" t="s">
        <v>521</v>
      </c>
      <c r="K52" s="138" t="s">
        <v>521</v>
      </c>
      <c r="L52" s="138" t="s">
        <v>521</v>
      </c>
      <c r="M52" s="138" t="s">
        <v>521</v>
      </c>
      <c r="N52" s="138" t="s">
        <v>521</v>
      </c>
      <c r="O52" s="138" t="s">
        <v>521</v>
      </c>
      <c r="P52" s="138" t="s">
        <v>521</v>
      </c>
      <c r="Q52" s="134">
        <f t="shared" si="3"/>
        <v>66</v>
      </c>
      <c r="R52" s="135" t="str">
        <f t="shared" si="4"/>
        <v>NO</v>
      </c>
      <c r="S52" s="136" t="str">
        <f t="shared" si="5"/>
        <v>Alto</v>
      </c>
      <c r="T52" s="45"/>
    </row>
    <row r="53" spans="1:20" s="48" customFormat="1" ht="32.1" customHeight="1" x14ac:dyDescent="0.2">
      <c r="A53" s="141" t="s">
        <v>2002</v>
      </c>
      <c r="B53" s="137" t="s">
        <v>2016</v>
      </c>
      <c r="C53" s="139" t="s">
        <v>2017</v>
      </c>
      <c r="D53" s="133">
        <v>75</v>
      </c>
      <c r="E53" s="138" t="s">
        <v>521</v>
      </c>
      <c r="F53" s="138">
        <v>100</v>
      </c>
      <c r="G53" s="138" t="s">
        <v>521</v>
      </c>
      <c r="H53" s="138" t="s">
        <v>521</v>
      </c>
      <c r="I53" s="140" t="s">
        <v>521</v>
      </c>
      <c r="J53" s="140" t="s">
        <v>521</v>
      </c>
      <c r="K53" s="138" t="s">
        <v>521</v>
      </c>
      <c r="L53" s="138" t="s">
        <v>521</v>
      </c>
      <c r="M53" s="138" t="s">
        <v>521</v>
      </c>
      <c r="N53" s="138" t="s">
        <v>521</v>
      </c>
      <c r="O53" s="138" t="s">
        <v>521</v>
      </c>
      <c r="P53" s="138" t="s">
        <v>521</v>
      </c>
      <c r="Q53" s="134">
        <f t="shared" si="3"/>
        <v>100</v>
      </c>
      <c r="R53" s="135" t="str">
        <f t="shared" si="4"/>
        <v>NO</v>
      </c>
      <c r="S53" s="136" t="str">
        <f t="shared" si="5"/>
        <v>Inviable Sanitariamente</v>
      </c>
      <c r="T53" s="45"/>
    </row>
    <row r="54" spans="1:20" s="48" customFormat="1" ht="32.1" customHeight="1" x14ac:dyDescent="0.2">
      <c r="A54" s="141" t="s">
        <v>2002</v>
      </c>
      <c r="B54" s="137" t="s">
        <v>2018</v>
      </c>
      <c r="C54" s="139" t="s">
        <v>2019</v>
      </c>
      <c r="D54" s="133">
        <v>351</v>
      </c>
      <c r="E54" s="138" t="s">
        <v>521</v>
      </c>
      <c r="F54" s="138" t="s">
        <v>521</v>
      </c>
      <c r="G54" s="138" t="s">
        <v>521</v>
      </c>
      <c r="H54" s="138" t="s">
        <v>521</v>
      </c>
      <c r="I54" s="140">
        <v>46</v>
      </c>
      <c r="J54" s="140" t="s">
        <v>521</v>
      </c>
      <c r="K54" s="138" t="s">
        <v>521</v>
      </c>
      <c r="L54" s="138" t="s">
        <v>521</v>
      </c>
      <c r="M54" s="138" t="s">
        <v>521</v>
      </c>
      <c r="N54" s="138" t="s">
        <v>521</v>
      </c>
      <c r="O54" s="138" t="s">
        <v>521</v>
      </c>
      <c r="P54" s="138">
        <v>0</v>
      </c>
      <c r="Q54" s="134">
        <f t="shared" si="3"/>
        <v>23</v>
      </c>
      <c r="R54" s="135" t="str">
        <f t="shared" si="4"/>
        <v>NO</v>
      </c>
      <c r="S54" s="136" t="str">
        <f t="shared" si="5"/>
        <v>Medio</v>
      </c>
      <c r="T54" s="45"/>
    </row>
    <row r="55" spans="1:20" s="48" customFormat="1" ht="32.1" customHeight="1" x14ac:dyDescent="0.2">
      <c r="A55" s="141" t="s">
        <v>2002</v>
      </c>
      <c r="B55" s="137" t="s">
        <v>2020</v>
      </c>
      <c r="C55" s="139" t="s">
        <v>2021</v>
      </c>
      <c r="D55" s="133">
        <v>105</v>
      </c>
      <c r="E55" s="138" t="s">
        <v>521</v>
      </c>
      <c r="F55" s="138">
        <v>90</v>
      </c>
      <c r="G55" s="138" t="s">
        <v>521</v>
      </c>
      <c r="H55" s="138" t="s">
        <v>521</v>
      </c>
      <c r="I55" s="140" t="s">
        <v>521</v>
      </c>
      <c r="J55" s="140" t="s">
        <v>521</v>
      </c>
      <c r="K55" s="138" t="s">
        <v>521</v>
      </c>
      <c r="L55" s="138" t="s">
        <v>521</v>
      </c>
      <c r="M55" s="138" t="s">
        <v>521</v>
      </c>
      <c r="N55" s="138" t="s">
        <v>521</v>
      </c>
      <c r="O55" s="138" t="s">
        <v>521</v>
      </c>
      <c r="P55" s="138" t="s">
        <v>521</v>
      </c>
      <c r="Q55" s="134">
        <f t="shared" si="3"/>
        <v>90</v>
      </c>
      <c r="R55" s="135" t="str">
        <f t="shared" si="4"/>
        <v>NO</v>
      </c>
      <c r="S55" s="136" t="str">
        <f t="shared" si="5"/>
        <v>Inviable Sanitariamente</v>
      </c>
      <c r="T55" s="45"/>
    </row>
    <row r="56" spans="1:20" s="48" customFormat="1" ht="32.1" customHeight="1" x14ac:dyDescent="0.2">
      <c r="A56" s="141" t="s">
        <v>2022</v>
      </c>
      <c r="B56" s="137" t="s">
        <v>2023</v>
      </c>
      <c r="C56" s="139" t="s">
        <v>2024</v>
      </c>
      <c r="D56" s="133">
        <v>74</v>
      </c>
      <c r="E56" s="138">
        <v>88</v>
      </c>
      <c r="F56" s="138" t="s">
        <v>521</v>
      </c>
      <c r="G56" s="138" t="s">
        <v>521</v>
      </c>
      <c r="H56" s="138" t="s">
        <v>521</v>
      </c>
      <c r="I56" s="140" t="s">
        <v>521</v>
      </c>
      <c r="J56" s="140" t="s">
        <v>521</v>
      </c>
      <c r="K56" s="138" t="s">
        <v>521</v>
      </c>
      <c r="L56" s="138" t="s">
        <v>521</v>
      </c>
      <c r="M56" s="138" t="s">
        <v>521</v>
      </c>
      <c r="N56" s="138" t="s">
        <v>521</v>
      </c>
      <c r="O56" s="138" t="s">
        <v>521</v>
      </c>
      <c r="P56" s="138" t="s">
        <v>521</v>
      </c>
      <c r="Q56" s="134">
        <f t="shared" si="3"/>
        <v>88</v>
      </c>
      <c r="R56" s="135" t="str">
        <f t="shared" si="4"/>
        <v>NO</v>
      </c>
      <c r="S56" s="136" t="str">
        <f t="shared" si="5"/>
        <v>Inviable Sanitariamente</v>
      </c>
      <c r="T56" s="45"/>
    </row>
    <row r="57" spans="1:20" s="48" customFormat="1" ht="32.1" customHeight="1" x14ac:dyDescent="0.2">
      <c r="A57" s="141" t="s">
        <v>2022</v>
      </c>
      <c r="B57" s="137" t="s">
        <v>2025</v>
      </c>
      <c r="C57" s="139" t="s">
        <v>2026</v>
      </c>
      <c r="D57" s="133">
        <v>407</v>
      </c>
      <c r="E57" s="138" t="s">
        <v>521</v>
      </c>
      <c r="F57" s="138" t="s">
        <v>521</v>
      </c>
      <c r="G57" s="138" t="s">
        <v>521</v>
      </c>
      <c r="H57" s="138" t="s">
        <v>521</v>
      </c>
      <c r="I57" s="140" t="s">
        <v>521</v>
      </c>
      <c r="J57" s="140" t="s">
        <v>521</v>
      </c>
      <c r="K57" s="138" t="s">
        <v>521</v>
      </c>
      <c r="L57" s="138" t="s">
        <v>521</v>
      </c>
      <c r="M57" s="138" t="s">
        <v>521</v>
      </c>
      <c r="N57" s="138" t="s">
        <v>521</v>
      </c>
      <c r="O57" s="138" t="s">
        <v>521</v>
      </c>
      <c r="P57" s="138">
        <v>88</v>
      </c>
      <c r="Q57" s="134">
        <f t="shared" si="3"/>
        <v>88</v>
      </c>
      <c r="R57" s="135" t="str">
        <f t="shared" si="4"/>
        <v>NO</v>
      </c>
      <c r="S57" s="136" t="str">
        <f t="shared" si="5"/>
        <v>Inviable Sanitariamente</v>
      </c>
      <c r="T57" s="45"/>
    </row>
    <row r="58" spans="1:20" s="48" customFormat="1" ht="32.1" customHeight="1" x14ac:dyDescent="0.2">
      <c r="A58" s="141" t="s">
        <v>2022</v>
      </c>
      <c r="B58" s="137" t="s">
        <v>2027</v>
      </c>
      <c r="C58" s="139" t="s">
        <v>2028</v>
      </c>
      <c r="D58" s="133">
        <v>42</v>
      </c>
      <c r="E58" s="138">
        <v>88</v>
      </c>
      <c r="F58" s="138" t="s">
        <v>521</v>
      </c>
      <c r="G58" s="138" t="s">
        <v>521</v>
      </c>
      <c r="H58" s="138" t="s">
        <v>521</v>
      </c>
      <c r="I58" s="140" t="s">
        <v>521</v>
      </c>
      <c r="J58" s="140" t="s">
        <v>521</v>
      </c>
      <c r="K58" s="138" t="s">
        <v>521</v>
      </c>
      <c r="L58" s="138" t="s">
        <v>521</v>
      </c>
      <c r="M58" s="138" t="s">
        <v>521</v>
      </c>
      <c r="N58" s="138" t="s">
        <v>521</v>
      </c>
      <c r="O58" s="138" t="s">
        <v>521</v>
      </c>
      <c r="P58" s="138" t="s">
        <v>521</v>
      </c>
      <c r="Q58" s="134">
        <f t="shared" si="3"/>
        <v>88</v>
      </c>
      <c r="R58" s="135" t="str">
        <f t="shared" si="4"/>
        <v>NO</v>
      </c>
      <c r="S58" s="136" t="str">
        <f t="shared" si="5"/>
        <v>Inviable Sanitariamente</v>
      </c>
      <c r="T58" s="45"/>
    </row>
    <row r="59" spans="1:20" s="48" customFormat="1" ht="32.1" customHeight="1" x14ac:dyDescent="0.2">
      <c r="A59" s="141" t="s">
        <v>2022</v>
      </c>
      <c r="B59" s="137" t="s">
        <v>2029</v>
      </c>
      <c r="C59" s="139" t="s">
        <v>2030</v>
      </c>
      <c r="D59" s="133">
        <v>19</v>
      </c>
      <c r="E59" s="138">
        <v>97.4</v>
      </c>
      <c r="F59" s="138" t="s">
        <v>521</v>
      </c>
      <c r="G59" s="138" t="s">
        <v>521</v>
      </c>
      <c r="H59" s="138" t="s">
        <v>521</v>
      </c>
      <c r="I59" s="140" t="s">
        <v>521</v>
      </c>
      <c r="J59" s="140" t="s">
        <v>521</v>
      </c>
      <c r="K59" s="138" t="s">
        <v>521</v>
      </c>
      <c r="L59" s="138" t="s">
        <v>521</v>
      </c>
      <c r="M59" s="138" t="s">
        <v>521</v>
      </c>
      <c r="N59" s="138" t="s">
        <v>521</v>
      </c>
      <c r="O59" s="138" t="s">
        <v>521</v>
      </c>
      <c r="P59" s="138" t="s">
        <v>521</v>
      </c>
      <c r="Q59" s="134">
        <f t="shared" si="3"/>
        <v>97.4</v>
      </c>
      <c r="R59" s="135" t="str">
        <f t="shared" si="4"/>
        <v>NO</v>
      </c>
      <c r="S59" s="136" t="str">
        <f t="shared" si="5"/>
        <v>Inviable Sanitariamente</v>
      </c>
      <c r="T59" s="45"/>
    </row>
    <row r="60" spans="1:20" s="48" customFormat="1" ht="32.1" customHeight="1" x14ac:dyDescent="0.2">
      <c r="A60" s="141" t="s">
        <v>2022</v>
      </c>
      <c r="B60" s="137" t="s">
        <v>2031</v>
      </c>
      <c r="C60" s="139" t="s">
        <v>2032</v>
      </c>
      <c r="D60" s="133">
        <v>42</v>
      </c>
      <c r="E60" s="138" t="s">
        <v>521</v>
      </c>
      <c r="F60" s="138" t="s">
        <v>521</v>
      </c>
      <c r="G60" s="138" t="s">
        <v>521</v>
      </c>
      <c r="H60" s="138" t="s">
        <v>521</v>
      </c>
      <c r="I60" s="140" t="s">
        <v>521</v>
      </c>
      <c r="J60" s="140" t="s">
        <v>521</v>
      </c>
      <c r="K60" s="138">
        <v>88</v>
      </c>
      <c r="L60" s="138" t="s">
        <v>521</v>
      </c>
      <c r="M60" s="138" t="s">
        <v>521</v>
      </c>
      <c r="N60" s="138" t="s">
        <v>521</v>
      </c>
      <c r="O60" s="138" t="s">
        <v>521</v>
      </c>
      <c r="P60" s="138" t="s">
        <v>521</v>
      </c>
      <c r="Q60" s="134">
        <f t="shared" si="3"/>
        <v>88</v>
      </c>
      <c r="R60" s="135" t="str">
        <f t="shared" si="4"/>
        <v>NO</v>
      </c>
      <c r="S60" s="136" t="str">
        <f t="shared" si="5"/>
        <v>Inviable Sanitariamente</v>
      </c>
      <c r="T60" s="45"/>
    </row>
    <row r="61" spans="1:20" s="48" customFormat="1" ht="32.1" customHeight="1" x14ac:dyDescent="0.2">
      <c r="A61" s="141" t="s">
        <v>2022</v>
      </c>
      <c r="B61" s="137" t="s">
        <v>2033</v>
      </c>
      <c r="C61" s="139" t="s">
        <v>2034</v>
      </c>
      <c r="D61" s="133">
        <v>43</v>
      </c>
      <c r="E61" s="138" t="s">
        <v>521</v>
      </c>
      <c r="F61" s="138" t="s">
        <v>521</v>
      </c>
      <c r="G61" s="138" t="s">
        <v>521</v>
      </c>
      <c r="H61" s="138">
        <v>97.6</v>
      </c>
      <c r="I61" s="140" t="s">
        <v>521</v>
      </c>
      <c r="J61" s="140" t="s">
        <v>521</v>
      </c>
      <c r="K61" s="138" t="s">
        <v>521</v>
      </c>
      <c r="L61" s="138" t="s">
        <v>521</v>
      </c>
      <c r="M61" s="138" t="s">
        <v>521</v>
      </c>
      <c r="N61" s="138" t="s">
        <v>521</v>
      </c>
      <c r="O61" s="138" t="s">
        <v>521</v>
      </c>
      <c r="P61" s="138" t="s">
        <v>521</v>
      </c>
      <c r="Q61" s="134">
        <f t="shared" si="3"/>
        <v>97.6</v>
      </c>
      <c r="R61" s="135" t="str">
        <f t="shared" si="4"/>
        <v>NO</v>
      </c>
      <c r="S61" s="136" t="str">
        <f t="shared" si="5"/>
        <v>Inviable Sanitariamente</v>
      </c>
      <c r="T61" s="45"/>
    </row>
    <row r="62" spans="1:20" s="48" customFormat="1" ht="32.1" customHeight="1" x14ac:dyDescent="0.2">
      <c r="A62" s="141" t="s">
        <v>2022</v>
      </c>
      <c r="B62" s="137" t="s">
        <v>2035</v>
      </c>
      <c r="C62" s="139" t="s">
        <v>2036</v>
      </c>
      <c r="D62" s="133">
        <v>18</v>
      </c>
      <c r="E62" s="138">
        <v>64</v>
      </c>
      <c r="F62" s="138" t="s">
        <v>521</v>
      </c>
      <c r="G62" s="138" t="s">
        <v>521</v>
      </c>
      <c r="H62" s="138" t="s">
        <v>521</v>
      </c>
      <c r="I62" s="140" t="s">
        <v>521</v>
      </c>
      <c r="J62" s="140" t="s">
        <v>521</v>
      </c>
      <c r="K62" s="138" t="s">
        <v>521</v>
      </c>
      <c r="L62" s="138" t="s">
        <v>521</v>
      </c>
      <c r="M62" s="138" t="s">
        <v>521</v>
      </c>
      <c r="N62" s="138" t="s">
        <v>521</v>
      </c>
      <c r="O62" s="138" t="s">
        <v>521</v>
      </c>
      <c r="P62" s="138" t="s">
        <v>521</v>
      </c>
      <c r="Q62" s="134">
        <f t="shared" si="3"/>
        <v>64</v>
      </c>
      <c r="R62" s="135" t="str">
        <f t="shared" si="4"/>
        <v>NO</v>
      </c>
      <c r="S62" s="136" t="str">
        <f t="shared" si="5"/>
        <v>Alto</v>
      </c>
      <c r="T62" s="45"/>
    </row>
    <row r="63" spans="1:20" s="48" customFormat="1" ht="32.1" customHeight="1" x14ac:dyDescent="0.2">
      <c r="A63" s="141" t="s">
        <v>2022</v>
      </c>
      <c r="B63" s="137" t="s">
        <v>2037</v>
      </c>
      <c r="C63" s="139" t="s">
        <v>2038</v>
      </c>
      <c r="D63" s="133">
        <v>45</v>
      </c>
      <c r="E63" s="138" t="s">
        <v>521</v>
      </c>
      <c r="F63" s="138" t="s">
        <v>521</v>
      </c>
      <c r="G63" s="138" t="s">
        <v>521</v>
      </c>
      <c r="H63" s="138">
        <v>97.6</v>
      </c>
      <c r="I63" s="140" t="s">
        <v>521</v>
      </c>
      <c r="J63" s="140" t="s">
        <v>521</v>
      </c>
      <c r="K63" s="138" t="s">
        <v>521</v>
      </c>
      <c r="L63" s="138" t="s">
        <v>521</v>
      </c>
      <c r="M63" s="138" t="s">
        <v>521</v>
      </c>
      <c r="N63" s="138" t="s">
        <v>521</v>
      </c>
      <c r="O63" s="138" t="s">
        <v>521</v>
      </c>
      <c r="P63" s="138" t="s">
        <v>521</v>
      </c>
      <c r="Q63" s="134">
        <f t="shared" si="3"/>
        <v>97.6</v>
      </c>
      <c r="R63" s="135" t="str">
        <f t="shared" si="4"/>
        <v>NO</v>
      </c>
      <c r="S63" s="136" t="str">
        <f t="shared" si="5"/>
        <v>Inviable Sanitariamente</v>
      </c>
      <c r="T63" s="45"/>
    </row>
    <row r="64" spans="1:20" s="48" customFormat="1" ht="32.1" customHeight="1" x14ac:dyDescent="0.2">
      <c r="A64" s="141" t="s">
        <v>2022</v>
      </c>
      <c r="B64" s="137" t="s">
        <v>2039</v>
      </c>
      <c r="C64" s="139" t="s">
        <v>2040</v>
      </c>
      <c r="D64" s="133">
        <v>24</v>
      </c>
      <c r="E64" s="138" t="s">
        <v>521</v>
      </c>
      <c r="F64" s="138" t="s">
        <v>521</v>
      </c>
      <c r="G64" s="138" t="s">
        <v>521</v>
      </c>
      <c r="H64" s="138">
        <v>88</v>
      </c>
      <c r="I64" s="140" t="s">
        <v>521</v>
      </c>
      <c r="J64" s="140" t="s">
        <v>521</v>
      </c>
      <c r="K64" s="138" t="s">
        <v>521</v>
      </c>
      <c r="L64" s="138" t="s">
        <v>521</v>
      </c>
      <c r="M64" s="138" t="s">
        <v>521</v>
      </c>
      <c r="N64" s="138" t="s">
        <v>521</v>
      </c>
      <c r="O64" s="138" t="s">
        <v>521</v>
      </c>
      <c r="P64" s="138" t="s">
        <v>521</v>
      </c>
      <c r="Q64" s="134">
        <f t="shared" si="3"/>
        <v>88</v>
      </c>
      <c r="R64" s="135" t="str">
        <f t="shared" si="4"/>
        <v>NO</v>
      </c>
      <c r="S64" s="136" t="str">
        <f t="shared" si="5"/>
        <v>Inviable Sanitariamente</v>
      </c>
      <c r="T64" s="45"/>
    </row>
    <row r="65" spans="1:70" s="48" customFormat="1" ht="32.1" customHeight="1" x14ac:dyDescent="0.2">
      <c r="A65" s="141" t="s">
        <v>2022</v>
      </c>
      <c r="B65" s="137" t="s">
        <v>2041</v>
      </c>
      <c r="C65" s="139" t="s">
        <v>2042</v>
      </c>
      <c r="D65" s="133">
        <v>18</v>
      </c>
      <c r="E65" s="138" t="s">
        <v>521</v>
      </c>
      <c r="F65" s="138" t="s">
        <v>521</v>
      </c>
      <c r="G65" s="138" t="s">
        <v>521</v>
      </c>
      <c r="H65" s="138" t="s">
        <v>521</v>
      </c>
      <c r="I65" s="140" t="s">
        <v>521</v>
      </c>
      <c r="J65" s="140" t="s">
        <v>521</v>
      </c>
      <c r="K65" s="138" t="s">
        <v>521</v>
      </c>
      <c r="L65" s="138" t="s">
        <v>521</v>
      </c>
      <c r="M65" s="138" t="s">
        <v>521</v>
      </c>
      <c r="N65" s="138" t="s">
        <v>521</v>
      </c>
      <c r="O65" s="138">
        <v>62.9</v>
      </c>
      <c r="P65" s="138" t="s">
        <v>521</v>
      </c>
      <c r="Q65" s="134">
        <f t="shared" si="3"/>
        <v>62.9</v>
      </c>
      <c r="R65" s="135" t="str">
        <f t="shared" si="4"/>
        <v>NO</v>
      </c>
      <c r="S65" s="136" t="str">
        <f t="shared" si="5"/>
        <v>Alto</v>
      </c>
      <c r="T65" s="45"/>
    </row>
    <row r="66" spans="1:70" s="48" customFormat="1" ht="32.1" customHeight="1" x14ac:dyDescent="0.2">
      <c r="A66" s="141" t="s">
        <v>2022</v>
      </c>
      <c r="B66" s="137" t="s">
        <v>198</v>
      </c>
      <c r="C66" s="139" t="s">
        <v>2043</v>
      </c>
      <c r="D66" s="133">
        <v>25</v>
      </c>
      <c r="E66" s="138" t="s">
        <v>521</v>
      </c>
      <c r="F66" s="138" t="s">
        <v>521</v>
      </c>
      <c r="G66" s="138" t="s">
        <v>521</v>
      </c>
      <c r="H66" s="138" t="s">
        <v>521</v>
      </c>
      <c r="I66" s="140" t="s">
        <v>521</v>
      </c>
      <c r="J66" s="140" t="s">
        <v>521</v>
      </c>
      <c r="K66" s="138">
        <v>48</v>
      </c>
      <c r="L66" s="138" t="s">
        <v>521</v>
      </c>
      <c r="M66" s="138" t="s">
        <v>521</v>
      </c>
      <c r="N66" s="138" t="s">
        <v>521</v>
      </c>
      <c r="O66" s="138" t="s">
        <v>521</v>
      </c>
      <c r="P66" s="138" t="s">
        <v>521</v>
      </c>
      <c r="Q66" s="134">
        <f t="shared" si="3"/>
        <v>48</v>
      </c>
      <c r="R66" s="135" t="str">
        <f t="shared" si="4"/>
        <v>NO</v>
      </c>
      <c r="S66" s="136" t="str">
        <f t="shared" si="5"/>
        <v>Alto</v>
      </c>
      <c r="T66" s="45"/>
    </row>
    <row r="67" spans="1:70" s="48" customFormat="1" ht="32.1" customHeight="1" x14ac:dyDescent="0.2">
      <c r="A67" s="141" t="s">
        <v>2022</v>
      </c>
      <c r="B67" s="137" t="s">
        <v>2044</v>
      </c>
      <c r="C67" s="139" t="s">
        <v>2045</v>
      </c>
      <c r="D67" s="133">
        <v>26</v>
      </c>
      <c r="E67" s="138" t="s">
        <v>521</v>
      </c>
      <c r="F67" s="138" t="s">
        <v>521</v>
      </c>
      <c r="G67" s="138" t="s">
        <v>521</v>
      </c>
      <c r="H67" s="138" t="s">
        <v>521</v>
      </c>
      <c r="I67" s="140" t="s">
        <v>521</v>
      </c>
      <c r="J67" s="140">
        <v>97.3</v>
      </c>
      <c r="K67" s="138" t="s">
        <v>521</v>
      </c>
      <c r="L67" s="138" t="s">
        <v>521</v>
      </c>
      <c r="M67" s="138" t="s">
        <v>521</v>
      </c>
      <c r="N67" s="138" t="s">
        <v>521</v>
      </c>
      <c r="O67" s="138" t="s">
        <v>521</v>
      </c>
      <c r="P67" s="138" t="s">
        <v>521</v>
      </c>
      <c r="Q67" s="134">
        <f t="shared" si="3"/>
        <v>97.3</v>
      </c>
      <c r="R67" s="135" t="str">
        <f t="shared" si="4"/>
        <v>NO</v>
      </c>
      <c r="S67" s="136" t="str">
        <f t="shared" si="5"/>
        <v>Inviable Sanitariamente</v>
      </c>
      <c r="T67" s="45"/>
    </row>
    <row r="68" spans="1:70" s="48" customFormat="1" ht="32.1" customHeight="1" x14ac:dyDescent="0.2">
      <c r="A68" s="141" t="s">
        <v>2022</v>
      </c>
      <c r="B68" s="137" t="s">
        <v>2046</v>
      </c>
      <c r="C68" s="139" t="s">
        <v>2047</v>
      </c>
      <c r="D68" s="133">
        <v>46</v>
      </c>
      <c r="E68" s="138" t="s">
        <v>521</v>
      </c>
      <c r="F68" s="138" t="s">
        <v>521</v>
      </c>
      <c r="G68" s="138" t="s">
        <v>521</v>
      </c>
      <c r="H68" s="138" t="s">
        <v>521</v>
      </c>
      <c r="I68" s="140" t="s">
        <v>521</v>
      </c>
      <c r="J68" s="140" t="s">
        <v>521</v>
      </c>
      <c r="K68" s="138">
        <v>48</v>
      </c>
      <c r="L68" s="138" t="s">
        <v>521</v>
      </c>
      <c r="M68" s="138" t="s">
        <v>521</v>
      </c>
      <c r="N68" s="138" t="s">
        <v>521</v>
      </c>
      <c r="O68" s="138" t="s">
        <v>521</v>
      </c>
      <c r="P68" s="138" t="s">
        <v>521</v>
      </c>
      <c r="Q68" s="134">
        <f t="shared" si="3"/>
        <v>48</v>
      </c>
      <c r="R68" s="135" t="str">
        <f t="shared" si="4"/>
        <v>NO</v>
      </c>
      <c r="S68" s="136" t="str">
        <f t="shared" si="5"/>
        <v>Alto</v>
      </c>
      <c r="T68" s="45"/>
    </row>
    <row r="69" spans="1:70" s="48" customFormat="1" ht="32.1" customHeight="1" x14ac:dyDescent="0.2">
      <c r="A69" s="141" t="s">
        <v>2022</v>
      </c>
      <c r="B69" s="137" t="s">
        <v>2048</v>
      </c>
      <c r="C69" s="139" t="s">
        <v>2049</v>
      </c>
      <c r="D69" s="133">
        <v>19</v>
      </c>
      <c r="E69" s="138" t="s">
        <v>521</v>
      </c>
      <c r="F69" s="138" t="s">
        <v>521</v>
      </c>
      <c r="G69" s="138" t="s">
        <v>521</v>
      </c>
      <c r="H69" s="138" t="s">
        <v>521</v>
      </c>
      <c r="I69" s="140" t="s">
        <v>521</v>
      </c>
      <c r="J69" s="140">
        <v>88</v>
      </c>
      <c r="K69" s="138" t="s">
        <v>521</v>
      </c>
      <c r="L69" s="138" t="s">
        <v>521</v>
      </c>
      <c r="M69" s="138" t="s">
        <v>521</v>
      </c>
      <c r="N69" s="138" t="s">
        <v>521</v>
      </c>
      <c r="O69" s="138" t="s">
        <v>521</v>
      </c>
      <c r="P69" s="138" t="s">
        <v>521</v>
      </c>
      <c r="Q69" s="134">
        <f t="shared" si="3"/>
        <v>88</v>
      </c>
      <c r="R69" s="135" t="str">
        <f t="shared" si="4"/>
        <v>NO</v>
      </c>
      <c r="S69" s="136" t="str">
        <f t="shared" si="5"/>
        <v>Inviable Sanitariamente</v>
      </c>
      <c r="T69" s="45"/>
    </row>
    <row r="70" spans="1:70" s="48" customFormat="1" ht="32.1" customHeight="1" x14ac:dyDescent="0.2">
      <c r="A70" s="141" t="s">
        <v>2022</v>
      </c>
      <c r="B70" s="137" t="s">
        <v>2050</v>
      </c>
      <c r="C70" s="139" t="s">
        <v>2051</v>
      </c>
      <c r="D70" s="133">
        <v>18</v>
      </c>
      <c r="E70" s="138" t="s">
        <v>521</v>
      </c>
      <c r="F70" s="138" t="s">
        <v>521</v>
      </c>
      <c r="G70" s="138" t="s">
        <v>521</v>
      </c>
      <c r="H70" s="138" t="s">
        <v>521</v>
      </c>
      <c r="I70" s="140">
        <v>0</v>
      </c>
      <c r="J70" s="140" t="s">
        <v>521</v>
      </c>
      <c r="K70" s="138" t="s">
        <v>521</v>
      </c>
      <c r="L70" s="138" t="s">
        <v>521</v>
      </c>
      <c r="M70" s="138" t="s">
        <v>521</v>
      </c>
      <c r="N70" s="138" t="s">
        <v>521</v>
      </c>
      <c r="O70" s="138" t="s">
        <v>521</v>
      </c>
      <c r="P70" s="138" t="s">
        <v>521</v>
      </c>
      <c r="Q70" s="134">
        <f t="shared" si="3"/>
        <v>0</v>
      </c>
      <c r="R70" s="135" t="str">
        <f t="shared" si="4"/>
        <v>SI</v>
      </c>
      <c r="S70" s="136" t="str">
        <f t="shared" si="5"/>
        <v>Sin Riesgo</v>
      </c>
      <c r="T70" s="45"/>
    </row>
    <row r="71" spans="1:70" s="48" customFormat="1" ht="32.1" customHeight="1" x14ac:dyDescent="0.2">
      <c r="A71" s="141" t="s">
        <v>2022</v>
      </c>
      <c r="B71" s="137" t="s">
        <v>2052</v>
      </c>
      <c r="C71" s="139" t="s">
        <v>2053</v>
      </c>
      <c r="D71" s="133">
        <v>28</v>
      </c>
      <c r="E71" s="138">
        <v>0</v>
      </c>
      <c r="F71" s="138" t="s">
        <v>521</v>
      </c>
      <c r="G71" s="138" t="s">
        <v>521</v>
      </c>
      <c r="H71" s="138">
        <v>0</v>
      </c>
      <c r="I71" s="140" t="s">
        <v>521</v>
      </c>
      <c r="J71" s="140" t="s">
        <v>521</v>
      </c>
      <c r="K71" s="138" t="s">
        <v>521</v>
      </c>
      <c r="L71" s="138" t="s">
        <v>521</v>
      </c>
      <c r="M71" s="138" t="s">
        <v>521</v>
      </c>
      <c r="N71" s="138" t="s">
        <v>521</v>
      </c>
      <c r="O71" s="138" t="s">
        <v>521</v>
      </c>
      <c r="P71" s="138" t="s">
        <v>521</v>
      </c>
      <c r="Q71" s="134">
        <f t="shared" si="3"/>
        <v>0</v>
      </c>
      <c r="R71" s="135" t="str">
        <f t="shared" si="4"/>
        <v>SI</v>
      </c>
      <c r="S71" s="136" t="str">
        <f t="shared" si="5"/>
        <v>Sin Riesgo</v>
      </c>
      <c r="T71" s="45"/>
    </row>
    <row r="72" spans="1:70" s="48" customFormat="1" ht="32.1" customHeight="1" x14ac:dyDescent="0.2">
      <c r="A72" s="141" t="s">
        <v>2022</v>
      </c>
      <c r="B72" s="137" t="s">
        <v>2054</v>
      </c>
      <c r="C72" s="139" t="s">
        <v>2055</v>
      </c>
      <c r="D72" s="133">
        <v>325</v>
      </c>
      <c r="E72" s="138" t="s">
        <v>521</v>
      </c>
      <c r="F72" s="138">
        <v>0</v>
      </c>
      <c r="G72" s="138" t="s">
        <v>521</v>
      </c>
      <c r="H72" s="138" t="s">
        <v>521</v>
      </c>
      <c r="I72" s="140">
        <v>0</v>
      </c>
      <c r="J72" s="140" t="s">
        <v>521</v>
      </c>
      <c r="K72" s="138" t="s">
        <v>521</v>
      </c>
      <c r="L72" s="138" t="s">
        <v>521</v>
      </c>
      <c r="M72" s="138" t="s">
        <v>521</v>
      </c>
      <c r="N72" s="138" t="s">
        <v>521</v>
      </c>
      <c r="O72" s="138" t="s">
        <v>521</v>
      </c>
      <c r="P72" s="138" t="s">
        <v>521</v>
      </c>
      <c r="Q72" s="134">
        <f t="shared" si="3"/>
        <v>0</v>
      </c>
      <c r="R72" s="135" t="str">
        <f t="shared" si="4"/>
        <v>SI</v>
      </c>
      <c r="S72" s="136" t="str">
        <f t="shared" si="5"/>
        <v>Sin Riesgo</v>
      </c>
      <c r="T72" s="45"/>
    </row>
    <row r="73" spans="1:70" s="48" customFormat="1" ht="32.1" customHeight="1" x14ac:dyDescent="0.2">
      <c r="A73" s="141" t="s">
        <v>2022</v>
      </c>
      <c r="B73" s="137" t="s">
        <v>2056</v>
      </c>
      <c r="C73" s="139" t="s">
        <v>2057</v>
      </c>
      <c r="D73" s="133">
        <v>51</v>
      </c>
      <c r="E73" s="138">
        <v>0</v>
      </c>
      <c r="F73" s="138" t="s">
        <v>521</v>
      </c>
      <c r="G73" s="138" t="s">
        <v>521</v>
      </c>
      <c r="H73" s="138" t="s">
        <v>521</v>
      </c>
      <c r="I73" s="140" t="s">
        <v>521</v>
      </c>
      <c r="J73" s="140" t="s">
        <v>521</v>
      </c>
      <c r="K73" s="138" t="s">
        <v>521</v>
      </c>
      <c r="L73" s="138" t="s">
        <v>521</v>
      </c>
      <c r="M73" s="138" t="s">
        <v>521</v>
      </c>
      <c r="N73" s="138" t="s">
        <v>521</v>
      </c>
      <c r="O73" s="138" t="s">
        <v>521</v>
      </c>
      <c r="P73" s="138" t="s">
        <v>521</v>
      </c>
      <c r="Q73" s="134">
        <f t="shared" si="3"/>
        <v>0</v>
      </c>
      <c r="R73" s="135" t="str">
        <f t="shared" si="4"/>
        <v>SI</v>
      </c>
      <c r="S73" s="136" t="str">
        <f t="shared" si="5"/>
        <v>Sin Riesgo</v>
      </c>
      <c r="T73" s="45"/>
    </row>
    <row r="74" spans="1:70" s="48" customFormat="1" ht="32.1" customHeight="1" x14ac:dyDescent="0.2">
      <c r="A74" s="141" t="s">
        <v>2022</v>
      </c>
      <c r="B74" s="137" t="s">
        <v>2058</v>
      </c>
      <c r="C74" s="139" t="s">
        <v>2059</v>
      </c>
      <c r="D74" s="133">
        <v>30</v>
      </c>
      <c r="E74" s="138" t="s">
        <v>521</v>
      </c>
      <c r="F74" s="138" t="s">
        <v>521</v>
      </c>
      <c r="G74" s="138" t="s">
        <v>521</v>
      </c>
      <c r="H74" s="138" t="s">
        <v>521</v>
      </c>
      <c r="I74" s="140" t="s">
        <v>521</v>
      </c>
      <c r="J74" s="140">
        <v>0</v>
      </c>
      <c r="K74" s="138" t="s">
        <v>521</v>
      </c>
      <c r="L74" s="138" t="s">
        <v>521</v>
      </c>
      <c r="M74" s="138" t="s">
        <v>521</v>
      </c>
      <c r="N74" s="138" t="s">
        <v>521</v>
      </c>
      <c r="O74" s="138" t="s">
        <v>521</v>
      </c>
      <c r="P74" s="138" t="s">
        <v>521</v>
      </c>
      <c r="Q74" s="134">
        <f t="shared" si="3"/>
        <v>0</v>
      </c>
      <c r="R74" s="135" t="str">
        <f t="shared" si="4"/>
        <v>SI</v>
      </c>
      <c r="S74" s="136" t="str">
        <f t="shared" si="5"/>
        <v>Sin Riesgo</v>
      </c>
      <c r="T74" s="45"/>
    </row>
    <row r="75" spans="1:70" s="48" customFormat="1" ht="32.1" customHeight="1" x14ac:dyDescent="0.2">
      <c r="A75" s="141" t="s">
        <v>2022</v>
      </c>
      <c r="B75" s="137" t="s">
        <v>2060</v>
      </c>
      <c r="C75" s="139" t="s">
        <v>2061</v>
      </c>
      <c r="D75" s="133">
        <v>75</v>
      </c>
      <c r="E75" s="138" t="s">
        <v>521</v>
      </c>
      <c r="F75" s="138" t="s">
        <v>521</v>
      </c>
      <c r="G75" s="138" t="s">
        <v>521</v>
      </c>
      <c r="H75" s="138" t="s">
        <v>521</v>
      </c>
      <c r="I75" s="140">
        <v>0</v>
      </c>
      <c r="J75" s="140" t="s">
        <v>521</v>
      </c>
      <c r="K75" s="138" t="s">
        <v>521</v>
      </c>
      <c r="L75" s="138" t="s">
        <v>521</v>
      </c>
      <c r="M75" s="138" t="s">
        <v>521</v>
      </c>
      <c r="N75" s="138" t="s">
        <v>521</v>
      </c>
      <c r="O75" s="138" t="s">
        <v>521</v>
      </c>
      <c r="P75" s="138" t="s">
        <v>521</v>
      </c>
      <c r="Q75" s="134">
        <f t="shared" si="3"/>
        <v>0</v>
      </c>
      <c r="R75" s="135" t="str">
        <f t="shared" si="4"/>
        <v>SI</v>
      </c>
      <c r="S75" s="136" t="str">
        <f t="shared" si="5"/>
        <v>Sin Riesgo</v>
      </c>
      <c r="T75" s="45"/>
    </row>
    <row r="76" spans="1:70" s="48" customFormat="1" ht="32.1" customHeight="1" x14ac:dyDescent="0.2">
      <c r="A76" s="141" t="s">
        <v>2022</v>
      </c>
      <c r="B76" s="137" t="s">
        <v>2062</v>
      </c>
      <c r="C76" s="139" t="s">
        <v>2063</v>
      </c>
      <c r="D76" s="133">
        <v>60</v>
      </c>
      <c r="E76" s="138" t="s">
        <v>521</v>
      </c>
      <c r="F76" s="138" t="s">
        <v>521</v>
      </c>
      <c r="G76" s="138" t="s">
        <v>521</v>
      </c>
      <c r="H76" s="138" t="s">
        <v>521</v>
      </c>
      <c r="I76" s="140" t="s">
        <v>521</v>
      </c>
      <c r="J76" s="140" t="s">
        <v>521</v>
      </c>
      <c r="K76" s="138">
        <v>0</v>
      </c>
      <c r="L76" s="138" t="s">
        <v>521</v>
      </c>
      <c r="M76" s="138" t="s">
        <v>521</v>
      </c>
      <c r="N76" s="138" t="s">
        <v>521</v>
      </c>
      <c r="O76" s="138" t="s">
        <v>521</v>
      </c>
      <c r="P76" s="138" t="s">
        <v>521</v>
      </c>
      <c r="Q76" s="134">
        <f t="shared" si="3"/>
        <v>0</v>
      </c>
      <c r="R76" s="135" t="str">
        <f t="shared" si="4"/>
        <v>SI</v>
      </c>
      <c r="S76" s="136" t="str">
        <f t="shared" si="5"/>
        <v>Sin Riesgo</v>
      </c>
      <c r="T76" s="45"/>
    </row>
    <row r="77" spans="1:70" s="48" customFormat="1" ht="32.1" customHeight="1" x14ac:dyDescent="0.2">
      <c r="A77" s="141" t="s">
        <v>2022</v>
      </c>
      <c r="B77" s="137" t="s">
        <v>4331</v>
      </c>
      <c r="C77" s="139" t="s">
        <v>4295</v>
      </c>
      <c r="D77" s="133">
        <v>12</v>
      </c>
      <c r="E77" s="138"/>
      <c r="F77" s="138"/>
      <c r="G77" s="138"/>
      <c r="H77" s="138"/>
      <c r="I77" s="140">
        <v>64</v>
      </c>
      <c r="J77" s="140"/>
      <c r="K77" s="138"/>
      <c r="L77" s="138"/>
      <c r="M77" s="138"/>
      <c r="N77" s="138"/>
      <c r="O77" s="138"/>
      <c r="P77" s="138"/>
      <c r="Q77" s="134">
        <f t="shared" si="3"/>
        <v>64</v>
      </c>
      <c r="R77" s="135" t="str">
        <f t="shared" si="4"/>
        <v>NO</v>
      </c>
      <c r="S77" s="136" t="str">
        <f t="shared" si="5"/>
        <v>Alto</v>
      </c>
      <c r="T77" s="45"/>
    </row>
    <row r="78" spans="1:70" s="274" customFormat="1" ht="32.1" customHeight="1" x14ac:dyDescent="0.2">
      <c r="A78" s="67"/>
      <c r="B78" s="113"/>
      <c r="C78" s="113"/>
      <c r="D78" s="113"/>
      <c r="E78" s="109"/>
      <c r="F78" s="109"/>
      <c r="G78" s="109"/>
      <c r="H78" s="109"/>
      <c r="I78" s="109"/>
      <c r="J78" s="109"/>
      <c r="K78" s="109"/>
      <c r="L78" s="109"/>
      <c r="M78" s="109"/>
      <c r="N78" s="109"/>
      <c r="O78" s="109"/>
      <c r="P78" s="109"/>
      <c r="Q78" s="49"/>
      <c r="R78" s="50"/>
      <c r="S78" s="51"/>
      <c r="T78" s="109"/>
      <c r="U78" s="109"/>
      <c r="V78" s="109"/>
      <c r="W78" s="109"/>
      <c r="X78" s="109"/>
      <c r="Y78" s="109"/>
      <c r="Z78" s="109"/>
      <c r="AA78" s="109"/>
      <c r="AB78" s="109"/>
      <c r="AC78" s="109"/>
      <c r="AD78" s="109"/>
      <c r="AE78" s="109"/>
      <c r="AF78" s="109"/>
      <c r="AG78" s="109"/>
      <c r="AH78" s="109"/>
      <c r="AI78" s="109"/>
      <c r="AJ78" s="109"/>
      <c r="AK78" s="109"/>
      <c r="AL78" s="109"/>
      <c r="AM78" s="109"/>
      <c r="AN78" s="109"/>
      <c r="AO78" s="109"/>
      <c r="AP78" s="109"/>
      <c r="AQ78" s="109"/>
      <c r="AR78" s="109"/>
      <c r="AS78" s="109"/>
      <c r="AT78" s="109"/>
      <c r="AU78" s="109"/>
      <c r="AV78" s="109"/>
      <c r="AW78" s="109"/>
      <c r="AX78" s="109"/>
      <c r="AY78" s="109"/>
      <c r="AZ78" s="109"/>
      <c r="BA78" s="109"/>
      <c r="BB78" s="109"/>
      <c r="BC78" s="109"/>
      <c r="BD78" s="109"/>
      <c r="BE78" s="109"/>
      <c r="BF78" s="109"/>
      <c r="BG78" s="109"/>
      <c r="BH78" s="109"/>
      <c r="BI78" s="109"/>
      <c r="BJ78" s="109"/>
      <c r="BK78" s="109"/>
      <c r="BL78" s="109"/>
      <c r="BM78" s="109"/>
      <c r="BN78" s="109"/>
      <c r="BO78" s="109"/>
      <c r="BP78" s="109"/>
      <c r="BQ78" s="109"/>
      <c r="BR78" s="109"/>
    </row>
    <row r="79" spans="1:70" s="29" customFormat="1" ht="32.1" customHeight="1" x14ac:dyDescent="0.2">
      <c r="A79" s="151" t="s">
        <v>1086</v>
      </c>
      <c r="B79" s="151" t="s">
        <v>405</v>
      </c>
      <c r="C79" s="322"/>
      <c r="D79" s="323"/>
      <c r="E79" s="323"/>
      <c r="F79" s="323"/>
      <c r="G79" s="323"/>
      <c r="H79" s="323"/>
      <c r="I79" s="323"/>
      <c r="J79" s="323"/>
      <c r="K79" s="323"/>
      <c r="L79" s="323"/>
      <c r="M79" s="323"/>
      <c r="N79" s="323"/>
      <c r="O79" s="323"/>
      <c r="P79" s="323"/>
      <c r="Q79" s="323"/>
      <c r="R79" s="323"/>
      <c r="S79" s="323"/>
      <c r="T79" s="109"/>
      <c r="U79" s="109"/>
      <c r="V79" s="109"/>
      <c r="W79" s="109"/>
      <c r="X79" s="109"/>
      <c r="Y79" s="109"/>
      <c r="Z79" s="109"/>
      <c r="AA79" s="109"/>
      <c r="AB79" s="109"/>
      <c r="AC79" s="109"/>
      <c r="AD79" s="109"/>
      <c r="AE79" s="109"/>
      <c r="AF79" s="109"/>
      <c r="AG79" s="109"/>
      <c r="AH79" s="109"/>
      <c r="AI79" s="109"/>
      <c r="AJ79" s="109"/>
      <c r="AK79" s="109"/>
      <c r="AL79" s="109"/>
      <c r="AM79" s="109"/>
      <c r="AN79" s="109"/>
      <c r="AO79" s="109"/>
      <c r="AP79" s="109"/>
      <c r="AQ79" s="109"/>
      <c r="AR79" s="109"/>
      <c r="AS79" s="109"/>
      <c r="AT79" s="109"/>
      <c r="AU79" s="109"/>
      <c r="AV79" s="109"/>
      <c r="AW79" s="109"/>
      <c r="AX79" s="109"/>
      <c r="AY79" s="109"/>
      <c r="AZ79" s="109"/>
      <c r="BA79" s="109"/>
      <c r="BB79" s="109"/>
      <c r="BC79" s="109"/>
      <c r="BD79" s="109"/>
      <c r="BE79" s="109"/>
      <c r="BF79" s="109"/>
      <c r="BG79" s="109"/>
      <c r="BH79" s="109"/>
      <c r="BI79" s="109"/>
      <c r="BJ79" s="109"/>
      <c r="BK79" s="109"/>
      <c r="BL79" s="109"/>
      <c r="BM79" s="109"/>
      <c r="BN79" s="109"/>
      <c r="BO79" s="109"/>
      <c r="BP79" s="109"/>
      <c r="BQ79" s="109"/>
      <c r="BR79" s="109"/>
    </row>
    <row r="80" spans="1:70" s="29" customFormat="1" ht="32.1" customHeight="1" x14ac:dyDescent="0.2">
      <c r="A80" s="77" t="s">
        <v>406</v>
      </c>
      <c r="B80" s="78">
        <f>COUNTIF(E11:P77,"&lt;=5")</f>
        <v>17</v>
      </c>
      <c r="C80" s="322"/>
      <c r="D80" s="323"/>
      <c r="E80" s="323"/>
      <c r="F80" s="323"/>
      <c r="G80" s="323"/>
      <c r="H80" s="323"/>
      <c r="I80" s="323"/>
      <c r="J80" s="323"/>
      <c r="K80" s="323"/>
      <c r="L80" s="323"/>
      <c r="M80" s="323"/>
      <c r="N80" s="323"/>
      <c r="O80" s="323"/>
      <c r="P80" s="323"/>
      <c r="Q80" s="323"/>
      <c r="R80" s="323"/>
      <c r="S80" s="323"/>
      <c r="T80" s="109"/>
      <c r="U80" s="109"/>
      <c r="V80" s="109"/>
      <c r="W80" s="109"/>
      <c r="X80" s="109"/>
      <c r="Y80" s="109"/>
      <c r="Z80" s="109"/>
      <c r="AA80" s="109"/>
      <c r="AB80" s="109"/>
      <c r="AC80" s="109"/>
      <c r="AD80" s="109"/>
      <c r="AE80" s="109"/>
      <c r="AF80" s="109"/>
      <c r="AG80" s="109"/>
      <c r="AH80" s="109"/>
      <c r="AI80" s="109"/>
      <c r="AJ80" s="109"/>
      <c r="AK80" s="109"/>
      <c r="AL80" s="109"/>
      <c r="AM80" s="109"/>
      <c r="AN80" s="109"/>
      <c r="AO80" s="109"/>
      <c r="AP80" s="109"/>
      <c r="AQ80" s="109"/>
      <c r="AR80" s="109"/>
      <c r="AS80" s="109"/>
      <c r="AT80" s="109"/>
      <c r="AU80" s="109"/>
      <c r="AV80" s="109"/>
      <c r="AW80" s="109"/>
      <c r="AX80" s="109"/>
      <c r="AY80" s="109"/>
      <c r="AZ80" s="109"/>
      <c r="BA80" s="109"/>
      <c r="BB80" s="109"/>
      <c r="BC80" s="109"/>
      <c r="BD80" s="109"/>
      <c r="BE80" s="109"/>
      <c r="BF80" s="109"/>
      <c r="BG80" s="109"/>
      <c r="BH80" s="109"/>
      <c r="BI80" s="109"/>
      <c r="BJ80" s="109"/>
      <c r="BK80" s="109"/>
      <c r="BL80" s="109"/>
      <c r="BM80" s="109"/>
      <c r="BN80" s="109"/>
      <c r="BO80" s="109"/>
      <c r="BP80" s="109"/>
      <c r="BQ80" s="109"/>
      <c r="BR80" s="109"/>
    </row>
    <row r="81" spans="1:70" s="29" customFormat="1" ht="32.1" customHeight="1" x14ac:dyDescent="0.2">
      <c r="A81" s="121" t="s">
        <v>407</v>
      </c>
      <c r="B81" s="182">
        <f>COUNTIFS(E11:P77,"&gt;5",E11:P77,"&lt;=14")</f>
        <v>0</v>
      </c>
      <c r="C81" s="322"/>
      <c r="D81" s="323"/>
      <c r="E81" s="323"/>
      <c r="F81" s="323"/>
      <c r="G81" s="323"/>
      <c r="H81" s="323"/>
      <c r="I81" s="323"/>
      <c r="J81" s="323"/>
      <c r="K81" s="323"/>
      <c r="L81" s="323"/>
      <c r="M81" s="323"/>
      <c r="N81" s="323"/>
      <c r="O81" s="323"/>
      <c r="P81" s="323"/>
      <c r="Q81" s="323"/>
      <c r="R81" s="323"/>
      <c r="S81" s="323"/>
      <c r="T81" s="109"/>
      <c r="U81" s="109"/>
      <c r="V81" s="109"/>
      <c r="W81" s="109"/>
      <c r="X81" s="109"/>
      <c r="Y81" s="109"/>
      <c r="Z81" s="109"/>
      <c r="AA81" s="109"/>
      <c r="AB81" s="109"/>
      <c r="AC81" s="109"/>
      <c r="AD81" s="109"/>
      <c r="AE81" s="109"/>
      <c r="AF81" s="109"/>
      <c r="AG81" s="109"/>
      <c r="AH81" s="109"/>
      <c r="AI81" s="109"/>
      <c r="AJ81" s="109"/>
      <c r="AK81" s="109"/>
      <c r="AL81" s="109"/>
      <c r="AM81" s="109"/>
      <c r="AN81" s="109"/>
      <c r="AO81" s="109"/>
      <c r="AP81" s="109"/>
      <c r="AQ81" s="109"/>
      <c r="AR81" s="109"/>
      <c r="AS81" s="109"/>
      <c r="AT81" s="109"/>
      <c r="AU81" s="109"/>
      <c r="AV81" s="109"/>
      <c r="AW81" s="109"/>
      <c r="AX81" s="109"/>
      <c r="AY81" s="109"/>
      <c r="AZ81" s="109"/>
      <c r="BA81" s="109"/>
      <c r="BB81" s="109"/>
      <c r="BC81" s="109"/>
      <c r="BD81" s="109"/>
      <c r="BE81" s="109"/>
      <c r="BF81" s="109"/>
      <c r="BG81" s="109"/>
      <c r="BH81" s="109"/>
      <c r="BI81" s="109"/>
      <c r="BJ81" s="109"/>
      <c r="BK81" s="109"/>
      <c r="BL81" s="109"/>
      <c r="BM81" s="109"/>
      <c r="BN81" s="109"/>
      <c r="BO81" s="109"/>
      <c r="BP81" s="109"/>
      <c r="BQ81" s="109"/>
      <c r="BR81" s="109"/>
    </row>
    <row r="82" spans="1:70" s="29" customFormat="1" ht="32.1" customHeight="1" x14ac:dyDescent="0.2">
      <c r="A82" s="122" t="s">
        <v>408</v>
      </c>
      <c r="B82" s="183">
        <f>COUNTIFS(E11:P77,"&gt;14",E11:P77,"&lt;=35")</f>
        <v>5</v>
      </c>
      <c r="C82" s="322"/>
      <c r="D82" s="323"/>
      <c r="E82" s="323"/>
      <c r="F82" s="323"/>
      <c r="G82" s="323"/>
      <c r="H82" s="323"/>
      <c r="I82" s="323"/>
      <c r="J82" s="323"/>
      <c r="K82" s="323"/>
      <c r="L82" s="323"/>
      <c r="M82" s="323"/>
      <c r="N82" s="323"/>
      <c r="O82" s="323"/>
      <c r="P82" s="323"/>
      <c r="Q82" s="323"/>
      <c r="R82" s="323"/>
      <c r="S82" s="323"/>
      <c r="T82" s="109"/>
      <c r="U82" s="109"/>
      <c r="V82" s="109"/>
      <c r="W82" s="109"/>
      <c r="X82" s="109"/>
      <c r="Y82" s="109"/>
      <c r="Z82" s="109"/>
      <c r="AA82" s="109"/>
      <c r="AB82" s="109"/>
      <c r="AC82" s="109"/>
      <c r="AD82" s="109"/>
      <c r="AE82" s="109"/>
      <c r="AF82" s="109"/>
      <c r="AG82" s="109"/>
      <c r="AH82" s="109"/>
      <c r="AI82" s="109"/>
      <c r="AJ82" s="109"/>
      <c r="AK82" s="109"/>
      <c r="AL82" s="109"/>
      <c r="AM82" s="109"/>
      <c r="AN82" s="109"/>
      <c r="AO82" s="109"/>
      <c r="AP82" s="109"/>
      <c r="AQ82" s="109"/>
      <c r="AR82" s="109"/>
      <c r="AS82" s="109"/>
      <c r="AT82" s="109"/>
      <c r="AU82" s="109"/>
      <c r="AV82" s="109"/>
      <c r="AW82" s="109"/>
      <c r="AX82" s="109"/>
      <c r="AY82" s="109"/>
      <c r="AZ82" s="109"/>
      <c r="BA82" s="109"/>
      <c r="BB82" s="109"/>
      <c r="BC82" s="109"/>
      <c r="BD82" s="109"/>
      <c r="BE82" s="109"/>
      <c r="BF82" s="109"/>
      <c r="BG82" s="109"/>
      <c r="BH82" s="109"/>
      <c r="BI82" s="109"/>
      <c r="BJ82" s="109"/>
      <c r="BK82" s="109"/>
      <c r="BL82" s="109"/>
      <c r="BM82" s="109"/>
      <c r="BN82" s="109"/>
      <c r="BO82" s="109"/>
      <c r="BP82" s="109"/>
      <c r="BQ82" s="109"/>
      <c r="BR82" s="109"/>
    </row>
    <row r="83" spans="1:70" s="29" customFormat="1" ht="32.1" customHeight="1" x14ac:dyDescent="0.2">
      <c r="A83" s="123" t="s">
        <v>409</v>
      </c>
      <c r="B83" s="183">
        <f>COUNTIFS(E11:P77,"&gt;35",E11:P77,"&lt;=80")</f>
        <v>19</v>
      </c>
      <c r="C83" s="94"/>
      <c r="D83" s="113"/>
      <c r="E83" s="109"/>
      <c r="F83" s="109"/>
      <c r="G83" s="109"/>
      <c r="H83" s="109"/>
      <c r="I83" s="109"/>
      <c r="J83" s="109"/>
      <c r="K83" s="109"/>
      <c r="L83" s="109"/>
      <c r="M83" s="109"/>
      <c r="N83" s="109"/>
      <c r="O83" s="109"/>
      <c r="P83" s="109"/>
      <c r="Q83" s="32"/>
      <c r="R83" s="50"/>
      <c r="S83" s="52"/>
      <c r="T83" s="109"/>
      <c r="U83" s="109"/>
      <c r="V83" s="109"/>
      <c r="W83" s="109"/>
      <c r="X83" s="109"/>
      <c r="Y83" s="109"/>
      <c r="Z83" s="109"/>
      <c r="AA83" s="109"/>
      <c r="AB83" s="109"/>
      <c r="AC83" s="109"/>
      <c r="AD83" s="109"/>
      <c r="AE83" s="109"/>
      <c r="AF83" s="109"/>
      <c r="AG83" s="109"/>
      <c r="AH83" s="109"/>
      <c r="AI83" s="109"/>
      <c r="AJ83" s="109"/>
      <c r="AK83" s="109"/>
      <c r="AL83" s="109"/>
      <c r="AM83" s="109"/>
      <c r="AN83" s="109"/>
      <c r="AO83" s="109"/>
      <c r="AP83" s="109"/>
      <c r="AQ83" s="109"/>
      <c r="AR83" s="109"/>
      <c r="AS83" s="109"/>
      <c r="AT83" s="109"/>
      <c r="AU83" s="109"/>
      <c r="AV83" s="109"/>
      <c r="AW83" s="109"/>
      <c r="AX83" s="109"/>
      <c r="AY83" s="109"/>
      <c r="AZ83" s="109"/>
      <c r="BA83" s="109"/>
      <c r="BB83" s="109"/>
      <c r="BC83" s="109"/>
      <c r="BD83" s="109"/>
      <c r="BE83" s="109"/>
      <c r="BF83" s="109"/>
      <c r="BG83" s="109"/>
      <c r="BH83" s="109"/>
      <c r="BI83" s="109"/>
      <c r="BJ83" s="109"/>
      <c r="BK83" s="109"/>
      <c r="BL83" s="109"/>
      <c r="BM83" s="109"/>
      <c r="BN83" s="109"/>
      <c r="BO83" s="109"/>
      <c r="BP83" s="109"/>
      <c r="BQ83" s="109"/>
      <c r="BR83" s="109"/>
    </row>
    <row r="84" spans="1:70" ht="36.75" customHeight="1" x14ac:dyDescent="0.2">
      <c r="A84" s="124" t="s">
        <v>410</v>
      </c>
      <c r="B84" s="183">
        <f>COUNTIFS(E11:P77,"&gt;80",E11:P77,"&lt;=100")</f>
        <v>40</v>
      </c>
      <c r="C84" s="113"/>
      <c r="D84" s="113"/>
      <c r="E84" s="109"/>
      <c r="F84" s="109"/>
      <c r="G84" s="109"/>
      <c r="H84" s="109"/>
      <c r="I84" s="109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  <c r="AC84" s="109"/>
      <c r="AD84" s="109"/>
      <c r="AE84" s="109"/>
      <c r="AF84" s="109"/>
      <c r="AG84" s="109"/>
      <c r="AH84" s="109"/>
      <c r="AI84" s="109"/>
      <c r="AJ84" s="109"/>
      <c r="AK84" s="109"/>
      <c r="AL84" s="109"/>
      <c r="AM84" s="109"/>
      <c r="AN84" s="109"/>
      <c r="AO84" s="109"/>
      <c r="AP84" s="109"/>
      <c r="AQ84" s="109"/>
      <c r="AR84" s="109"/>
      <c r="AS84" s="109"/>
      <c r="AT84" s="109"/>
      <c r="AU84" s="109"/>
      <c r="AV84" s="109"/>
      <c r="AW84" s="109"/>
      <c r="AX84" s="109"/>
      <c r="AY84" s="109"/>
      <c r="AZ84" s="109"/>
      <c r="BA84" s="109"/>
      <c r="BB84" s="109"/>
      <c r="BC84" s="109"/>
      <c r="BD84" s="109"/>
      <c r="BE84" s="109"/>
      <c r="BF84" s="109"/>
      <c r="BG84" s="109"/>
      <c r="BH84" s="109"/>
      <c r="BI84" s="109"/>
      <c r="BJ84" s="109"/>
      <c r="BK84" s="109"/>
      <c r="BL84" s="109"/>
      <c r="BM84" s="109"/>
      <c r="BN84" s="109"/>
      <c r="BO84" s="109"/>
      <c r="BP84" s="109"/>
      <c r="BQ84" s="109"/>
      <c r="BR84" s="109"/>
    </row>
    <row r="85" spans="1:70" ht="30.75" customHeight="1" x14ac:dyDescent="0.2">
      <c r="A85" s="143" t="s">
        <v>411</v>
      </c>
      <c r="B85" s="144">
        <f>COUNT(E11:P77)</f>
        <v>81</v>
      </c>
      <c r="C85" s="113"/>
      <c r="D85" s="113"/>
      <c r="E85" s="109"/>
      <c r="F85" s="109"/>
      <c r="G85" s="109"/>
      <c r="H85" s="109"/>
      <c r="I85" s="109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  <c r="AC85" s="109"/>
      <c r="AD85" s="109"/>
      <c r="AE85" s="109"/>
      <c r="AF85" s="109"/>
      <c r="AG85" s="109"/>
      <c r="AH85" s="109"/>
      <c r="AI85" s="109"/>
      <c r="AJ85" s="109"/>
      <c r="AK85" s="109"/>
      <c r="AL85" s="109"/>
      <c r="AM85" s="109"/>
      <c r="AN85" s="109"/>
      <c r="AO85" s="109"/>
      <c r="AP85" s="109"/>
      <c r="AQ85" s="109"/>
      <c r="AR85" s="109"/>
      <c r="AS85" s="109"/>
      <c r="AT85" s="109"/>
      <c r="AU85" s="109"/>
      <c r="AV85" s="109"/>
      <c r="AW85" s="109"/>
      <c r="AX85" s="109"/>
      <c r="AY85" s="109"/>
      <c r="AZ85" s="109"/>
      <c r="BA85" s="109"/>
      <c r="BB85" s="109"/>
      <c r="BC85" s="109"/>
      <c r="BD85" s="109"/>
      <c r="BE85" s="109"/>
      <c r="BF85" s="109"/>
      <c r="BG85" s="109"/>
      <c r="BH85" s="109"/>
      <c r="BI85" s="109"/>
      <c r="BJ85" s="109"/>
      <c r="BK85" s="109"/>
      <c r="BL85" s="109"/>
      <c r="BM85" s="109"/>
      <c r="BN85" s="109"/>
      <c r="BO85" s="109"/>
      <c r="BP85" s="109"/>
      <c r="BQ85" s="109"/>
      <c r="BR85" s="109"/>
    </row>
    <row r="86" spans="1:70" ht="36.75" customHeight="1" x14ac:dyDescent="0.2">
      <c r="A86" s="125" t="s">
        <v>602</v>
      </c>
      <c r="B86" s="126">
        <f>B85-B80</f>
        <v>64</v>
      </c>
      <c r="C86" s="113"/>
      <c r="D86" s="113"/>
      <c r="E86" s="109"/>
      <c r="F86" s="109"/>
      <c r="G86" s="109"/>
      <c r="H86" s="109"/>
      <c r="I86" s="109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  <c r="AA86" s="109"/>
      <c r="AB86" s="109"/>
      <c r="AC86" s="109"/>
      <c r="AD86" s="109"/>
      <c r="AE86" s="109"/>
      <c r="AF86" s="109"/>
      <c r="AG86" s="109"/>
      <c r="AH86" s="109"/>
      <c r="AI86" s="109"/>
      <c r="AJ86" s="109"/>
      <c r="AK86" s="109"/>
      <c r="AL86" s="109"/>
      <c r="AM86" s="109"/>
      <c r="AN86" s="109"/>
      <c r="AO86" s="109"/>
      <c r="AP86" s="109"/>
      <c r="AQ86" s="109"/>
      <c r="AR86" s="109"/>
      <c r="AS86" s="109"/>
      <c r="AT86" s="109"/>
      <c r="AU86" s="109"/>
      <c r="AV86" s="109"/>
      <c r="AW86" s="109"/>
      <c r="AX86" s="109"/>
      <c r="AY86" s="109"/>
      <c r="AZ86" s="109"/>
      <c r="BA86" s="109"/>
      <c r="BB86" s="109"/>
      <c r="BC86" s="109"/>
      <c r="BD86" s="109"/>
      <c r="BE86" s="109"/>
      <c r="BF86" s="109"/>
      <c r="BG86" s="109"/>
      <c r="BH86" s="109"/>
      <c r="BI86" s="109"/>
      <c r="BJ86" s="109"/>
      <c r="BK86" s="109"/>
      <c r="BL86" s="109"/>
      <c r="BM86" s="109"/>
      <c r="BN86" s="109"/>
      <c r="BO86" s="109"/>
      <c r="BP86" s="109"/>
      <c r="BQ86" s="109"/>
      <c r="BR86" s="109"/>
    </row>
    <row r="87" spans="1:70" x14ac:dyDescent="0.2">
      <c r="A87" s="67"/>
      <c r="B87" s="113"/>
      <c r="C87" s="113"/>
      <c r="D87" s="113"/>
      <c r="E87" s="109"/>
      <c r="F87" s="109"/>
      <c r="G87" s="109"/>
      <c r="H87" s="109"/>
      <c r="I87" s="109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  <c r="AC87" s="109"/>
      <c r="AD87" s="109"/>
      <c r="AE87" s="109"/>
      <c r="AF87" s="109"/>
      <c r="AG87" s="109"/>
      <c r="AH87" s="109"/>
      <c r="AI87" s="109"/>
      <c r="AJ87" s="109"/>
      <c r="AK87" s="109"/>
      <c r="AL87" s="109"/>
      <c r="AM87" s="109"/>
      <c r="AN87" s="109"/>
      <c r="AO87" s="109"/>
      <c r="AP87" s="109"/>
      <c r="AQ87" s="109"/>
      <c r="AR87" s="109"/>
      <c r="AS87" s="109"/>
      <c r="AT87" s="109"/>
      <c r="AU87" s="109"/>
      <c r="AV87" s="109"/>
      <c r="AW87" s="109"/>
      <c r="AX87" s="109"/>
      <c r="AY87" s="109"/>
      <c r="AZ87" s="109"/>
      <c r="BA87" s="109"/>
      <c r="BB87" s="109"/>
      <c r="BC87" s="109"/>
      <c r="BD87" s="109"/>
      <c r="BE87" s="109"/>
      <c r="BF87" s="109"/>
      <c r="BG87" s="109"/>
      <c r="BH87" s="109"/>
      <c r="BI87" s="109"/>
      <c r="BJ87" s="109"/>
      <c r="BK87" s="109"/>
      <c r="BL87" s="109"/>
      <c r="BM87" s="109"/>
      <c r="BN87" s="109"/>
      <c r="BO87" s="109"/>
      <c r="BP87" s="109"/>
      <c r="BQ87" s="109"/>
      <c r="BR87" s="109"/>
    </row>
    <row r="88" spans="1:70" x14ac:dyDescent="0.2">
      <c r="A88" s="67"/>
      <c r="B88" s="113"/>
      <c r="C88" s="113"/>
      <c r="D88" s="113"/>
      <c r="E88" s="109"/>
      <c r="F88" s="109"/>
      <c r="G88" s="109"/>
      <c r="H88" s="109"/>
      <c r="I88" s="109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  <c r="AA88" s="109"/>
      <c r="AB88" s="109"/>
      <c r="AC88" s="109"/>
      <c r="AD88" s="109"/>
      <c r="AE88" s="109"/>
      <c r="AF88" s="109"/>
      <c r="AG88" s="109"/>
      <c r="AH88" s="109"/>
      <c r="AI88" s="109"/>
      <c r="AJ88" s="109"/>
      <c r="AK88" s="109"/>
      <c r="AL88" s="109"/>
      <c r="AM88" s="109"/>
      <c r="AN88" s="109"/>
      <c r="AO88" s="109"/>
      <c r="AP88" s="109"/>
      <c r="AQ88" s="109"/>
      <c r="AR88" s="109"/>
      <c r="AS88" s="109"/>
      <c r="AT88" s="109"/>
      <c r="AU88" s="109"/>
      <c r="AV88" s="109"/>
      <c r="AW88" s="109"/>
      <c r="AX88" s="109"/>
      <c r="AY88" s="109"/>
      <c r="AZ88" s="109"/>
      <c r="BA88" s="109"/>
      <c r="BB88" s="109"/>
      <c r="BC88" s="109"/>
      <c r="BD88" s="109"/>
      <c r="BE88" s="109"/>
      <c r="BF88" s="109"/>
      <c r="BG88" s="109"/>
      <c r="BH88" s="109"/>
      <c r="BI88" s="109"/>
      <c r="BJ88" s="109"/>
      <c r="BK88" s="109"/>
      <c r="BL88" s="109"/>
      <c r="BM88" s="109"/>
      <c r="BN88" s="109"/>
      <c r="BO88" s="109"/>
      <c r="BP88" s="109"/>
      <c r="BQ88" s="109"/>
      <c r="BR88" s="109"/>
    </row>
    <row r="89" spans="1:70" x14ac:dyDescent="0.2">
      <c r="A89" s="67"/>
      <c r="B89" s="113"/>
      <c r="C89" s="113"/>
      <c r="D89" s="113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  <c r="AB89" s="109"/>
      <c r="AC89" s="109"/>
      <c r="AD89" s="109"/>
      <c r="AE89" s="109"/>
      <c r="AF89" s="109"/>
      <c r="AG89" s="109"/>
      <c r="AH89" s="109"/>
      <c r="AI89" s="109"/>
      <c r="AJ89" s="109"/>
      <c r="AK89" s="109"/>
      <c r="AL89" s="109"/>
      <c r="AM89" s="109"/>
      <c r="AN89" s="109"/>
      <c r="AO89" s="109"/>
      <c r="AP89" s="109"/>
      <c r="AQ89" s="109"/>
      <c r="AR89" s="109"/>
      <c r="AS89" s="109"/>
      <c r="AT89" s="109"/>
      <c r="AU89" s="109"/>
      <c r="AV89" s="109"/>
      <c r="AW89" s="109"/>
      <c r="AX89" s="109"/>
      <c r="AY89" s="109"/>
      <c r="AZ89" s="109"/>
      <c r="BA89" s="109"/>
      <c r="BB89" s="109"/>
      <c r="BC89" s="109"/>
      <c r="BD89" s="109"/>
      <c r="BE89" s="109"/>
      <c r="BF89" s="109"/>
      <c r="BG89" s="109"/>
      <c r="BH89" s="109"/>
      <c r="BI89" s="109"/>
      <c r="BJ89" s="109"/>
      <c r="BK89" s="109"/>
      <c r="BL89" s="109"/>
      <c r="BM89" s="109"/>
      <c r="BN89" s="109"/>
      <c r="BO89" s="109"/>
      <c r="BP89" s="109"/>
      <c r="BQ89" s="109"/>
      <c r="BR89" s="109"/>
    </row>
    <row r="90" spans="1:70" x14ac:dyDescent="0.2">
      <c r="A90" s="67"/>
      <c r="B90" s="113"/>
      <c r="C90" s="113"/>
      <c r="D90" s="113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  <c r="AC90" s="109"/>
      <c r="AD90" s="109"/>
      <c r="AE90" s="109"/>
      <c r="AF90" s="109"/>
      <c r="AG90" s="109"/>
      <c r="AH90" s="109"/>
      <c r="AI90" s="109"/>
      <c r="AJ90" s="109"/>
      <c r="AK90" s="109"/>
      <c r="AL90" s="109"/>
      <c r="AM90" s="109"/>
      <c r="AN90" s="109"/>
      <c r="AO90" s="109"/>
      <c r="AP90" s="109"/>
      <c r="AQ90" s="109"/>
      <c r="AR90" s="109"/>
      <c r="AS90" s="109"/>
      <c r="AT90" s="109"/>
      <c r="AU90" s="109"/>
      <c r="AV90" s="109"/>
      <c r="AW90" s="109"/>
      <c r="AX90" s="109"/>
      <c r="AY90" s="109"/>
      <c r="AZ90" s="109"/>
      <c r="BA90" s="109"/>
      <c r="BB90" s="109"/>
      <c r="BC90" s="109"/>
      <c r="BD90" s="109"/>
      <c r="BE90" s="109"/>
      <c r="BF90" s="109"/>
      <c r="BG90" s="109"/>
      <c r="BH90" s="109"/>
      <c r="BI90" s="109"/>
      <c r="BJ90" s="109"/>
      <c r="BK90" s="109"/>
      <c r="BL90" s="109"/>
      <c r="BM90" s="109"/>
      <c r="BN90" s="109"/>
      <c r="BO90" s="109"/>
      <c r="BP90" s="109"/>
      <c r="BQ90" s="109"/>
      <c r="BR90" s="109"/>
    </row>
    <row r="91" spans="1:70" x14ac:dyDescent="0.2">
      <c r="A91" s="67"/>
      <c r="B91" s="113"/>
      <c r="C91" s="113"/>
      <c r="D91" s="113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  <c r="AC91" s="109"/>
      <c r="AD91" s="109"/>
      <c r="AE91" s="109"/>
      <c r="AF91" s="109"/>
      <c r="AG91" s="109"/>
      <c r="AH91" s="109"/>
      <c r="AI91" s="109"/>
      <c r="AJ91" s="109"/>
      <c r="AK91" s="109"/>
      <c r="AL91" s="109"/>
      <c r="AM91" s="109"/>
      <c r="AN91" s="109"/>
      <c r="AO91" s="109"/>
      <c r="AP91" s="109"/>
      <c r="AQ91" s="109"/>
      <c r="AR91" s="109"/>
      <c r="AS91" s="109"/>
      <c r="AT91" s="109"/>
      <c r="AU91" s="109"/>
      <c r="AV91" s="109"/>
      <c r="AW91" s="109"/>
      <c r="AX91" s="109"/>
      <c r="AY91" s="109"/>
      <c r="AZ91" s="109"/>
      <c r="BA91" s="109"/>
      <c r="BB91" s="109"/>
      <c r="BC91" s="109"/>
      <c r="BD91" s="109"/>
      <c r="BE91" s="109"/>
      <c r="BF91" s="109"/>
      <c r="BG91" s="109"/>
      <c r="BH91" s="109"/>
      <c r="BI91" s="109"/>
      <c r="BJ91" s="109"/>
      <c r="BK91" s="109"/>
      <c r="BL91" s="109"/>
      <c r="BM91" s="109"/>
      <c r="BN91" s="109"/>
      <c r="BO91" s="109"/>
      <c r="BP91" s="109"/>
      <c r="BQ91" s="109"/>
      <c r="BR91" s="109"/>
    </row>
    <row r="92" spans="1:70" x14ac:dyDescent="0.2">
      <c r="A92" s="67"/>
      <c r="B92" s="113"/>
      <c r="C92" s="113"/>
      <c r="D92" s="113"/>
      <c r="E92" s="109"/>
      <c r="F92" s="109"/>
      <c r="G92" s="109"/>
      <c r="H92" s="109"/>
      <c r="I92" s="109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09"/>
      <c r="AA92" s="109"/>
      <c r="AB92" s="109"/>
      <c r="AC92" s="109"/>
      <c r="AD92" s="109"/>
      <c r="AE92" s="109"/>
      <c r="AF92" s="109"/>
      <c r="AG92" s="109"/>
      <c r="AH92" s="109"/>
      <c r="AI92" s="109"/>
      <c r="AJ92" s="109"/>
      <c r="AK92" s="109"/>
      <c r="AL92" s="109"/>
      <c r="AM92" s="109"/>
      <c r="AN92" s="109"/>
      <c r="AO92" s="109"/>
      <c r="AP92" s="109"/>
      <c r="AQ92" s="109"/>
      <c r="AR92" s="109"/>
      <c r="AS92" s="109"/>
      <c r="AT92" s="109"/>
      <c r="AU92" s="109"/>
      <c r="AV92" s="109"/>
      <c r="AW92" s="109"/>
      <c r="AX92" s="109"/>
      <c r="AY92" s="109"/>
      <c r="AZ92" s="109"/>
      <c r="BA92" s="109"/>
      <c r="BB92" s="109"/>
      <c r="BC92" s="109"/>
      <c r="BD92" s="109"/>
      <c r="BE92" s="109"/>
      <c r="BF92" s="109"/>
      <c r="BG92" s="109"/>
      <c r="BH92" s="109"/>
      <c r="BI92" s="109"/>
      <c r="BJ92" s="109"/>
      <c r="BK92" s="109"/>
      <c r="BL92" s="109"/>
      <c r="BM92" s="109"/>
      <c r="BN92" s="109"/>
      <c r="BO92" s="109"/>
      <c r="BP92" s="109"/>
      <c r="BQ92" s="109"/>
      <c r="BR92" s="109"/>
    </row>
    <row r="93" spans="1:70" x14ac:dyDescent="0.2">
      <c r="A93" s="67"/>
      <c r="B93" s="113"/>
      <c r="C93" s="113"/>
      <c r="D93" s="113"/>
      <c r="E93" s="109"/>
      <c r="F93" s="109"/>
      <c r="G93" s="109"/>
      <c r="H93" s="109"/>
      <c r="I93" s="109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  <c r="AC93" s="109"/>
      <c r="AD93" s="109"/>
      <c r="AE93" s="109"/>
      <c r="AF93" s="109"/>
      <c r="AG93" s="109"/>
      <c r="AH93" s="109"/>
      <c r="AI93" s="109"/>
      <c r="AJ93" s="109"/>
      <c r="AK93" s="109"/>
      <c r="AL93" s="109"/>
      <c r="AM93" s="109"/>
      <c r="AN93" s="109"/>
      <c r="AO93" s="109"/>
      <c r="AP93" s="109"/>
      <c r="AQ93" s="109"/>
      <c r="AR93" s="109"/>
      <c r="AS93" s="109"/>
      <c r="AT93" s="109"/>
      <c r="AU93" s="109"/>
      <c r="AV93" s="109"/>
      <c r="AW93" s="109"/>
      <c r="AX93" s="109"/>
      <c r="AY93" s="109"/>
      <c r="AZ93" s="109"/>
      <c r="BA93" s="109"/>
      <c r="BB93" s="109"/>
      <c r="BC93" s="109"/>
      <c r="BD93" s="109"/>
      <c r="BE93" s="109"/>
      <c r="BF93" s="109"/>
      <c r="BG93" s="109"/>
      <c r="BH93" s="109"/>
      <c r="BI93" s="109"/>
      <c r="BJ93" s="109"/>
      <c r="BK93" s="109"/>
      <c r="BL93" s="109"/>
      <c r="BM93" s="109"/>
      <c r="BN93" s="109"/>
      <c r="BO93" s="109"/>
      <c r="BP93" s="109"/>
      <c r="BQ93" s="109"/>
      <c r="BR93" s="109"/>
    </row>
    <row r="94" spans="1:70" x14ac:dyDescent="0.2">
      <c r="A94" s="67"/>
      <c r="B94" s="113"/>
      <c r="C94" s="113"/>
      <c r="D94" s="113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  <c r="AC94" s="109"/>
      <c r="AD94" s="109"/>
      <c r="AE94" s="109"/>
      <c r="AF94" s="109"/>
      <c r="AG94" s="109"/>
      <c r="AH94" s="109"/>
      <c r="AI94" s="109"/>
      <c r="AJ94" s="109"/>
      <c r="AK94" s="109"/>
      <c r="AL94" s="109"/>
      <c r="AM94" s="109"/>
      <c r="AN94" s="109"/>
      <c r="AO94" s="109"/>
      <c r="AP94" s="109"/>
      <c r="AQ94" s="109"/>
      <c r="AR94" s="109"/>
      <c r="AS94" s="109"/>
      <c r="AT94" s="109"/>
      <c r="AU94" s="109"/>
      <c r="AV94" s="109"/>
      <c r="AW94" s="109"/>
      <c r="AX94" s="109"/>
      <c r="AY94" s="109"/>
      <c r="AZ94" s="109"/>
      <c r="BA94" s="109"/>
      <c r="BB94" s="109"/>
      <c r="BC94" s="109"/>
      <c r="BD94" s="109"/>
      <c r="BE94" s="109"/>
      <c r="BF94" s="109"/>
      <c r="BG94" s="109"/>
      <c r="BH94" s="109"/>
      <c r="BI94" s="109"/>
      <c r="BJ94" s="109"/>
      <c r="BK94" s="109"/>
      <c r="BL94" s="109"/>
      <c r="BM94" s="109"/>
      <c r="BN94" s="109"/>
      <c r="BO94" s="109"/>
      <c r="BP94" s="109"/>
      <c r="BQ94" s="109"/>
      <c r="BR94" s="109"/>
    </row>
  </sheetData>
  <customSheetViews>
    <customSheetView guid="{75DD7674-E7DE-4BB1-A36D-76AA33452CB3}" scale="60" showPageBreaks="1" showAutoFilter="1">
      <pane xSplit="3" ySplit="7" topLeftCell="D8" activePane="bottomRight" state="frozenSplit"/>
      <selection pane="bottomRight" activeCell="M74" sqref="M74"/>
      <pageMargins left="0" right="0" top="0" bottom="0" header="0" footer="0"/>
      <printOptions horizontalCentered="1"/>
      <pageSetup paperSize="14" scale="75" orientation="landscape" r:id="rId1"/>
      <headerFooter alignWithMargins="0">
        <oddHeader xml:space="preserve">&amp;L
&amp;C&amp;"Arial,Negrita"&amp;12
&amp;R
&amp;"Arial,Negrita"&amp;12
</oddHeader>
        <oddFooter>&amp;L                                       NA: APLICA.     INDICE DE RIESGO DE CALIDAD DEL  AGUA- IRCA- APTA PARA EL CONSUMO HUMANO. 0 - 5 % % SE CONSIDERA NO APTA PARA EL CONSUMO: 5.1 - 100 %&amp;R
&amp;P</oddFooter>
      </headerFooter>
      <autoFilter ref="A10:BR79" xr:uid="{00000000-0000-0000-0000-000000000000}">
        <sortState ref="A12:BR79">
          <sortCondition ref="A10:A79"/>
        </sortState>
      </autoFilter>
    </customSheetView>
    <customSheetView guid="{AEDE1BDB-8710-4CDA-8488-31F49D423ACE}" scale="60" showPageBreaks="1">
      <pane xSplit="3" ySplit="7" topLeftCell="S68" activePane="bottomRight" state="frozenSplit"/>
      <selection pane="bottomRight" activeCell="S92" sqref="S92"/>
      <pageMargins left="0" right="0" top="0" bottom="0" header="0" footer="0"/>
      <printOptions horizontalCentered="1"/>
      <pageSetup paperSize="14" scale="75" orientation="landscape" r:id="rId2"/>
      <headerFooter alignWithMargins="0">
        <oddHeader xml:space="preserve">&amp;L
&amp;C&amp;"Arial,Negrita"&amp;12
&amp;R
&amp;"Arial,Negrita"&amp;12
</oddHeader>
        <oddFooter>&amp;L                                       NA: APLICA.     INDICE DE RIESGO DE CALIDAD DEL  AGUA- IRCA- APTA PARA EL CONSUMO HUMANO. 0 - 5 % % SE CONSIDERA NO APTA PARA EL CONSUMO: 5.1 - 100 %&amp;R
&amp;P</oddFooter>
      </headerFooter>
    </customSheetView>
    <customSheetView guid="{FCC3B493-4306-43B2-9C73-76324485DD47}" scale="60" showPageBreaks="1">
      <pane xSplit="3" ySplit="7" topLeftCell="G8" activePane="bottomRight" state="frozenSplit"/>
      <selection pane="bottomRight" activeCell="A43" sqref="A43:S44"/>
      <pageMargins left="0" right="0" top="0" bottom="0" header="0" footer="0"/>
      <printOptions horizontalCentered="1"/>
      <pageSetup paperSize="14" scale="75" orientation="landscape" r:id="rId3"/>
      <headerFooter alignWithMargins="0">
        <oddHeader xml:space="preserve">&amp;L
&amp;C&amp;"Arial,Negrita"&amp;12
&amp;R
&amp;"Arial,Negrita"&amp;12
</oddHeader>
        <oddFooter>&amp;L                                       NA: APLICA.     INDICE DE RIESGO DE CALIDAD DEL  AGUA- IRCA- APTA PARA EL CONSUMO HUMANO. 0 - 5 % % SE CONSIDERA NO APTA PARA EL CONSUMO: 5.1 - 100 %&amp;R
&amp;P</oddFooter>
      </headerFooter>
    </customSheetView>
    <customSheetView guid="{45C8AF51-29EC-46A5-AB7F-1F0634E55D82}" scale="60" showPageBreaks="1">
      <pane xSplit="2.2000000000000002" ySplit="7" topLeftCell="D51" activePane="bottomRight" state="frozenSplit"/>
      <selection pane="bottomRight" activeCell="A79" sqref="A59:A79"/>
      <pageMargins left="0" right="0" top="0" bottom="0" header="0" footer="0"/>
      <printOptions horizontalCentered="1"/>
      <pageSetup paperSize="14" scale="75" orientation="landscape" r:id="rId4"/>
      <headerFooter alignWithMargins="0">
        <oddHeader xml:space="preserve">&amp;L
&amp;C&amp;"Arial,Negrita"&amp;12
&amp;R
&amp;"Arial,Negrita"&amp;12
</oddHeader>
        <oddFooter>&amp;L                                       NA: APLICA.     INDICE DE RIESGO DE CALIDAD DEL  AGUA- IRCA- APTA PARA EL CONSUMO HUMANO. 0 - 5 % % SE CONSIDERA NO APTA PARA EL CONSUMO: 5.1 - 100 %&amp;R
&amp;P</oddFooter>
      </headerFooter>
    </customSheetView>
  </customSheetViews>
  <mergeCells count="21">
    <mergeCell ref="H5:J6"/>
    <mergeCell ref="K5:M6"/>
    <mergeCell ref="N5:P6"/>
    <mergeCell ref="Q5:R6"/>
    <mergeCell ref="S5:S6"/>
    <mergeCell ref="B1:D1"/>
    <mergeCell ref="B2:D2"/>
    <mergeCell ref="B3:D3"/>
    <mergeCell ref="E5:G6"/>
    <mergeCell ref="B5:C6"/>
    <mergeCell ref="C81:S82"/>
    <mergeCell ref="S9:S10"/>
    <mergeCell ref="C9:C10"/>
    <mergeCell ref="R9:R10"/>
    <mergeCell ref="Q9:Q10"/>
    <mergeCell ref="E9:P9"/>
    <mergeCell ref="A7:B7"/>
    <mergeCell ref="C79:S80"/>
    <mergeCell ref="D9:D10"/>
    <mergeCell ref="A9:A10"/>
    <mergeCell ref="B9:B10"/>
  </mergeCells>
  <phoneticPr fontId="4" type="noConversion"/>
  <conditionalFormatting sqref="R11:R77">
    <cfRule type="cellIs" dxfId="324" priority="43" stopIfTrue="1" operator="equal">
      <formula>"NO"</formula>
    </cfRule>
  </conditionalFormatting>
  <conditionalFormatting sqref="S11:S77">
    <cfRule type="cellIs" dxfId="323" priority="42" stopIfTrue="1" operator="equal">
      <formula>"INVIABLE SANITARIAMENTE"</formula>
    </cfRule>
  </conditionalFormatting>
  <conditionalFormatting sqref="S11:S77">
    <cfRule type="containsText" dxfId="322" priority="41" stopIfTrue="1" operator="containsText" text="SIN RIESGO">
      <formula>NOT(ISERROR(SEARCH("SIN RIESGO",S11)))</formula>
    </cfRule>
  </conditionalFormatting>
  <conditionalFormatting sqref="Q11:Q77">
    <cfRule type="containsBlanks" dxfId="321" priority="34" stopIfTrue="1">
      <formula>LEN(TRIM(Q11))=0</formula>
    </cfRule>
    <cfRule type="cellIs" dxfId="320" priority="35" stopIfTrue="1" operator="between">
      <formula>80.1</formula>
      <formula>100</formula>
    </cfRule>
    <cfRule type="cellIs" dxfId="319" priority="36" stopIfTrue="1" operator="between">
      <formula>35.1</formula>
      <formula>80</formula>
    </cfRule>
    <cfRule type="cellIs" dxfId="318" priority="37" stopIfTrue="1" operator="between">
      <formula>14.1</formula>
      <formula>35</formula>
    </cfRule>
    <cfRule type="cellIs" dxfId="317" priority="38" stopIfTrue="1" operator="between">
      <formula>5.1</formula>
      <formula>14</formula>
    </cfRule>
    <cfRule type="cellIs" dxfId="316" priority="39" stopIfTrue="1" operator="between">
      <formula>0</formula>
      <formula>5</formula>
    </cfRule>
    <cfRule type="containsBlanks" dxfId="315" priority="40" stopIfTrue="1">
      <formula>LEN(TRIM(Q11))=0</formula>
    </cfRule>
  </conditionalFormatting>
  <conditionalFormatting sqref="S11:S77">
    <cfRule type="containsText" dxfId="314" priority="29" stopIfTrue="1" operator="containsText" text="INVIABLE SANITARIAMENTE">
      <formula>NOT(ISERROR(SEARCH("INVIABLE SANITARIAMENTE",S11)))</formula>
    </cfRule>
    <cfRule type="containsText" dxfId="313" priority="30" stopIfTrue="1" operator="containsText" text="ALTO">
      <formula>NOT(ISERROR(SEARCH("ALTO",S11)))</formula>
    </cfRule>
    <cfRule type="containsText" dxfId="312" priority="31" stopIfTrue="1" operator="containsText" text="MEDIO">
      <formula>NOT(ISERROR(SEARCH("MEDIO",S11)))</formula>
    </cfRule>
    <cfRule type="containsText" dxfId="311" priority="32" stopIfTrue="1" operator="containsText" text="BAJO">
      <formula>NOT(ISERROR(SEARCH("BAJO",S11)))</formula>
    </cfRule>
    <cfRule type="containsText" dxfId="310" priority="33" stopIfTrue="1" operator="containsText" text="SIN RIESGO">
      <formula>NOT(ISERROR(SEARCH("SIN RIESGO",S11)))</formula>
    </cfRule>
  </conditionalFormatting>
  <conditionalFormatting sqref="K11:P77">
    <cfRule type="containsBlanks" dxfId="309" priority="22" stopIfTrue="1">
      <formula>LEN(TRIM(K11))=0</formula>
    </cfRule>
    <cfRule type="cellIs" dxfId="308" priority="23" stopIfTrue="1" operator="between">
      <formula>80.1</formula>
      <formula>100</formula>
    </cfRule>
    <cfRule type="cellIs" dxfId="307" priority="24" stopIfTrue="1" operator="between">
      <formula>35.1</formula>
      <formula>80</formula>
    </cfRule>
    <cfRule type="cellIs" dxfId="306" priority="25" stopIfTrue="1" operator="between">
      <formula>14.1</formula>
      <formula>35</formula>
    </cfRule>
    <cfRule type="cellIs" dxfId="305" priority="26" stopIfTrue="1" operator="between">
      <formula>5.1</formula>
      <formula>14</formula>
    </cfRule>
    <cfRule type="cellIs" dxfId="304" priority="27" stopIfTrue="1" operator="between">
      <formula>0</formula>
      <formula>5</formula>
    </cfRule>
    <cfRule type="containsBlanks" dxfId="303" priority="28" stopIfTrue="1">
      <formula>LEN(TRIM(K11))=0</formula>
    </cfRule>
  </conditionalFormatting>
  <conditionalFormatting sqref="I11:J77">
    <cfRule type="containsBlanks" dxfId="302" priority="15" stopIfTrue="1">
      <formula>LEN(TRIM(I11))=0</formula>
    </cfRule>
    <cfRule type="cellIs" dxfId="301" priority="16" stopIfTrue="1" operator="between">
      <formula>80.1</formula>
      <formula>100</formula>
    </cfRule>
    <cfRule type="cellIs" dxfId="300" priority="17" stopIfTrue="1" operator="between">
      <formula>35.1</formula>
      <formula>80</formula>
    </cfRule>
    <cfRule type="cellIs" dxfId="299" priority="18" stopIfTrue="1" operator="between">
      <formula>14.1</formula>
      <formula>35</formula>
    </cfRule>
    <cfRule type="cellIs" dxfId="298" priority="19" stopIfTrue="1" operator="between">
      <formula>5.1</formula>
      <formula>14</formula>
    </cfRule>
    <cfRule type="cellIs" dxfId="297" priority="20" stopIfTrue="1" operator="between">
      <formula>0</formula>
      <formula>5</formula>
    </cfRule>
    <cfRule type="containsBlanks" dxfId="296" priority="21" stopIfTrue="1">
      <formula>LEN(TRIM(I11))=0</formula>
    </cfRule>
  </conditionalFormatting>
  <conditionalFormatting sqref="I11:J77">
    <cfRule type="containsBlanks" dxfId="295" priority="8" stopIfTrue="1">
      <formula>LEN(TRIM(I11))=0</formula>
    </cfRule>
    <cfRule type="cellIs" dxfId="294" priority="9" stopIfTrue="1" operator="between">
      <formula>79.1</formula>
      <formula>100</formula>
    </cfRule>
    <cfRule type="cellIs" dxfId="293" priority="10" stopIfTrue="1" operator="between">
      <formula>34.1</formula>
      <formula>79</formula>
    </cfRule>
    <cfRule type="cellIs" dxfId="292" priority="11" stopIfTrue="1" operator="between">
      <formula>13.1</formula>
      <formula>34</formula>
    </cfRule>
    <cfRule type="cellIs" dxfId="291" priority="12" stopIfTrue="1" operator="between">
      <formula>5.1</formula>
      <formula>13</formula>
    </cfRule>
    <cfRule type="cellIs" dxfId="290" priority="13" stopIfTrue="1" operator="between">
      <formula>0</formula>
      <formula>5</formula>
    </cfRule>
    <cfRule type="containsBlanks" dxfId="289" priority="14" stopIfTrue="1">
      <formula>LEN(TRIM(I11))=0</formula>
    </cfRule>
  </conditionalFormatting>
  <conditionalFormatting sqref="E11:H77">
    <cfRule type="containsBlanks" dxfId="288" priority="1" stopIfTrue="1">
      <formula>LEN(TRIM(E11))=0</formula>
    </cfRule>
    <cfRule type="cellIs" dxfId="287" priority="2" stopIfTrue="1" operator="between">
      <formula>80.1</formula>
      <formula>100</formula>
    </cfRule>
    <cfRule type="cellIs" dxfId="286" priority="3" stopIfTrue="1" operator="between">
      <formula>35.1</formula>
      <formula>80</formula>
    </cfRule>
    <cfRule type="cellIs" dxfId="285" priority="4" stopIfTrue="1" operator="between">
      <formula>14.1</formula>
      <formula>35</formula>
    </cfRule>
    <cfRule type="cellIs" dxfId="284" priority="5" stopIfTrue="1" operator="between">
      <formula>5.1</formula>
      <formula>14</formula>
    </cfRule>
    <cfRule type="cellIs" dxfId="283" priority="6" stopIfTrue="1" operator="between">
      <formula>0</formula>
      <formula>5</formula>
    </cfRule>
    <cfRule type="containsBlanks" dxfId="282" priority="7" stopIfTrue="1">
      <formula>LEN(TRIM(E11))=0</formula>
    </cfRule>
  </conditionalFormatting>
  <printOptions horizontalCentered="1"/>
  <pageMargins left="0.28999999999999998" right="0.2" top="0.6692913385826772" bottom="0.9055118110236221" header="0.43" footer="0.59055118110236227"/>
  <pageSetup paperSize="14" scale="75" orientation="landscape" r:id="rId5"/>
  <headerFooter alignWithMargins="0">
    <oddHeader xml:space="preserve">&amp;L
&amp;C&amp;"Arial,Negrita"&amp;12
&amp;R
&amp;"Arial,Negrita"&amp;12
</oddHeader>
    <oddFooter>&amp;L                                       NA: APLICA.     INDICE DE RIESGO DE CALIDAD DEL  AGUA- IRCA- APTA PARA EL CONSUMO HUMANO. 0 - 5 % % SE CONSIDERA NO APTA PARA EL CONSUMO: 5.1 - 100 %&amp;R
&amp;P</oddFooter>
  </headerFooter>
  <drawing r:id="rId6"/>
  <legacyDrawing r:id="rId7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5">
    <tabColor theme="0"/>
  </sheetPr>
  <dimension ref="A1:XFD820"/>
  <sheetViews>
    <sheetView zoomScale="70" zoomScaleNormal="70" workbookViewId="0">
      <selection activeCell="A11" sqref="A11"/>
    </sheetView>
  </sheetViews>
  <sheetFormatPr baseColWidth="10" defaultColWidth="0" defaultRowHeight="14.25" zeroHeight="1" x14ac:dyDescent="0.2"/>
  <cols>
    <col min="1" max="1" width="35.28515625" style="45" customWidth="1"/>
    <col min="2" max="2" width="50" style="53" customWidth="1"/>
    <col min="3" max="3" width="58.42578125" style="42" customWidth="1"/>
    <col min="4" max="4" width="23" style="45" customWidth="1"/>
    <col min="5" max="7" width="10.7109375" style="9" customWidth="1"/>
    <col min="8" max="8" width="13.42578125" style="9" customWidth="1"/>
    <col min="9" max="9" width="11.140625" style="9" customWidth="1"/>
    <col min="10" max="10" width="11.7109375" style="9" customWidth="1"/>
    <col min="11" max="16" width="10.7109375" style="9" customWidth="1"/>
    <col min="17" max="17" width="14.85546875" style="9" customWidth="1"/>
    <col min="18" max="18" width="14.42578125" style="9" customWidth="1"/>
    <col min="19" max="19" width="42.28515625" style="9" bestFit="1" customWidth="1"/>
    <col min="20" max="20" width="9.85546875" style="9" hidden="1" customWidth="1"/>
    <col min="21" max="16384" width="11.42578125" style="9" hidden="1"/>
  </cols>
  <sheetData>
    <row r="1" spans="1:23" s="4" customFormat="1" ht="18" customHeight="1" x14ac:dyDescent="0.2">
      <c r="A1" s="45"/>
      <c r="B1" s="324" t="s">
        <v>0</v>
      </c>
      <c r="C1" s="324"/>
      <c r="D1" s="324"/>
      <c r="E1" s="273"/>
      <c r="F1" s="273"/>
      <c r="G1" s="273"/>
      <c r="H1" s="273"/>
      <c r="I1" s="273"/>
      <c r="J1" s="273"/>
      <c r="K1" s="273"/>
      <c r="L1" s="273"/>
      <c r="M1" s="273"/>
      <c r="N1" s="273"/>
      <c r="O1" s="273"/>
      <c r="P1" s="273"/>
      <c r="Q1" s="273"/>
      <c r="R1" s="129"/>
      <c r="S1" s="18" t="s">
        <v>1</v>
      </c>
      <c r="T1" s="3"/>
      <c r="V1" s="5"/>
      <c r="W1" s="5"/>
    </row>
    <row r="2" spans="1:23" s="6" customFormat="1" ht="18" customHeight="1" x14ac:dyDescent="0.2">
      <c r="A2" s="45"/>
      <c r="B2" s="324" t="s">
        <v>2</v>
      </c>
      <c r="C2" s="324"/>
      <c r="D2" s="324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7"/>
      <c r="S2" s="19" t="s">
        <v>3</v>
      </c>
      <c r="T2" s="3"/>
      <c r="V2" s="5"/>
      <c r="W2" s="5"/>
    </row>
    <row r="3" spans="1:23" s="4" customFormat="1" ht="18" customHeight="1" x14ac:dyDescent="0.2">
      <c r="A3" s="45"/>
      <c r="B3" s="391" t="s">
        <v>4</v>
      </c>
      <c r="C3" s="391"/>
      <c r="D3" s="391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38"/>
      <c r="S3" s="19" t="s">
        <v>5</v>
      </c>
      <c r="T3" s="3"/>
      <c r="V3" s="5"/>
      <c r="W3" s="5"/>
    </row>
    <row r="4" spans="1:23" s="4" customFormat="1" ht="18" customHeight="1" x14ac:dyDescent="0.25">
      <c r="A4" s="45"/>
      <c r="B4" s="24" t="s">
        <v>6</v>
      </c>
      <c r="C4" s="28"/>
      <c r="D4" s="28"/>
      <c r="E4"/>
      <c r="F4"/>
      <c r="G4"/>
      <c r="H4"/>
      <c r="I4"/>
      <c r="J4"/>
      <c r="K4"/>
      <c r="L4"/>
      <c r="M4"/>
      <c r="N4"/>
      <c r="O4"/>
      <c r="P4"/>
      <c r="Q4"/>
      <c r="R4" s="17"/>
      <c r="S4" s="19" t="s">
        <v>7</v>
      </c>
      <c r="T4" s="3"/>
      <c r="V4" s="5"/>
      <c r="W4" s="5"/>
    </row>
    <row r="5" spans="1:23" s="14" customFormat="1" ht="21.75" customHeight="1" x14ac:dyDescent="0.2">
      <c r="A5" s="46"/>
      <c r="B5" s="346" t="s">
        <v>4325</v>
      </c>
      <c r="C5" s="346"/>
      <c r="D5" s="28"/>
      <c r="E5" s="338" t="s">
        <v>413</v>
      </c>
      <c r="F5" s="338"/>
      <c r="G5" s="338"/>
      <c r="H5" s="352" t="s">
        <v>9</v>
      </c>
      <c r="I5" s="352"/>
      <c r="J5" s="352"/>
      <c r="K5" s="345" t="s">
        <v>10</v>
      </c>
      <c r="L5" s="345"/>
      <c r="M5" s="345"/>
      <c r="N5" s="337" t="s">
        <v>11</v>
      </c>
      <c r="O5" s="337"/>
      <c r="P5" s="337"/>
      <c r="Q5" s="331" t="s">
        <v>12</v>
      </c>
      <c r="R5" s="331"/>
      <c r="S5" s="332" t="s">
        <v>13</v>
      </c>
    </row>
    <row r="6" spans="1:23" s="14" customFormat="1" ht="16.5" customHeight="1" x14ac:dyDescent="0.2">
      <c r="A6" s="46"/>
      <c r="B6" s="346"/>
      <c r="C6" s="346"/>
      <c r="D6" s="84" t="s">
        <v>14</v>
      </c>
      <c r="E6" s="338"/>
      <c r="F6" s="338"/>
      <c r="G6" s="338"/>
      <c r="H6" s="352"/>
      <c r="I6" s="352"/>
      <c r="J6" s="352"/>
      <c r="K6" s="345"/>
      <c r="L6" s="345"/>
      <c r="M6" s="345"/>
      <c r="N6" s="337"/>
      <c r="O6" s="337"/>
      <c r="P6" s="337"/>
      <c r="Q6" s="331"/>
      <c r="R6" s="331"/>
      <c r="S6" s="332"/>
    </row>
    <row r="7" spans="1:23" s="14" customFormat="1" ht="3.75" customHeight="1" x14ac:dyDescent="0.2">
      <c r="A7" s="326"/>
      <c r="B7" s="326"/>
      <c r="C7" s="21"/>
      <c r="D7" s="44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0"/>
    </row>
    <row r="8" spans="1:23" s="14" customFormat="1" ht="27" customHeight="1" x14ac:dyDescent="0.2">
      <c r="A8" s="88" t="s">
        <v>2064</v>
      </c>
      <c r="B8" s="6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  <c r="P8" s="130"/>
      <c r="Q8" s="130"/>
      <c r="R8" s="130"/>
      <c r="S8" s="131"/>
    </row>
    <row r="9" spans="1:23" s="7" customFormat="1" ht="36.75" customHeight="1" x14ac:dyDescent="0.2">
      <c r="A9" s="327" t="s">
        <v>16</v>
      </c>
      <c r="B9" s="325" t="s">
        <v>17</v>
      </c>
      <c r="C9" s="325" t="s">
        <v>18</v>
      </c>
      <c r="D9" s="328" t="s">
        <v>19</v>
      </c>
      <c r="E9" s="325" t="s">
        <v>20</v>
      </c>
      <c r="F9" s="325"/>
      <c r="G9" s="325"/>
      <c r="H9" s="325"/>
      <c r="I9" s="325"/>
      <c r="J9" s="325"/>
      <c r="K9" s="325"/>
      <c r="L9" s="325"/>
      <c r="M9" s="325"/>
      <c r="N9" s="325"/>
      <c r="O9" s="325"/>
      <c r="P9" s="325"/>
      <c r="Q9" s="348" t="s">
        <v>21</v>
      </c>
      <c r="R9" s="348" t="s">
        <v>22</v>
      </c>
      <c r="S9" s="325" t="s">
        <v>23</v>
      </c>
      <c r="T9" s="8"/>
    </row>
    <row r="10" spans="1:23" s="7" customFormat="1" ht="24" customHeight="1" x14ac:dyDescent="0.2">
      <c r="A10" s="327"/>
      <c r="B10" s="325"/>
      <c r="C10" s="325"/>
      <c r="D10" s="329"/>
      <c r="E10" s="132" t="s">
        <v>24</v>
      </c>
      <c r="F10" s="132" t="s">
        <v>25</v>
      </c>
      <c r="G10" s="132" t="s">
        <v>26</v>
      </c>
      <c r="H10" s="132" t="s">
        <v>27</v>
      </c>
      <c r="I10" s="132" t="s">
        <v>28</v>
      </c>
      <c r="J10" s="132" t="s">
        <v>29</v>
      </c>
      <c r="K10" s="132" t="s">
        <v>30</v>
      </c>
      <c r="L10" s="132" t="s">
        <v>31</v>
      </c>
      <c r="M10" s="132" t="s">
        <v>32</v>
      </c>
      <c r="N10" s="132" t="s">
        <v>33</v>
      </c>
      <c r="O10" s="132" t="s">
        <v>34</v>
      </c>
      <c r="P10" s="132" t="s">
        <v>35</v>
      </c>
      <c r="Q10" s="348"/>
      <c r="R10" s="348"/>
      <c r="S10" s="325"/>
      <c r="T10" s="8"/>
    </row>
    <row r="11" spans="1:23" s="48" customFormat="1" ht="32.1" customHeight="1" x14ac:dyDescent="0.2">
      <c r="A11" s="141" t="s">
        <v>2065</v>
      </c>
      <c r="B11" s="137" t="s">
        <v>820</v>
      </c>
      <c r="C11" s="139" t="s">
        <v>2066</v>
      </c>
      <c r="D11" s="133">
        <v>42</v>
      </c>
      <c r="E11" s="138" t="s">
        <v>521</v>
      </c>
      <c r="F11" s="138">
        <v>70.8</v>
      </c>
      <c r="G11" s="138" t="s">
        <v>521</v>
      </c>
      <c r="H11" s="138" t="s">
        <v>521</v>
      </c>
      <c r="I11" s="140" t="s">
        <v>521</v>
      </c>
      <c r="J11" s="140" t="s">
        <v>521</v>
      </c>
      <c r="K11" s="138" t="s">
        <v>521</v>
      </c>
      <c r="L11" s="138" t="s">
        <v>521</v>
      </c>
      <c r="M11" s="138" t="s">
        <v>521</v>
      </c>
      <c r="N11" s="138">
        <v>53.1</v>
      </c>
      <c r="O11" s="138" t="s">
        <v>521</v>
      </c>
      <c r="P11" s="138" t="s">
        <v>521</v>
      </c>
      <c r="Q11" s="134">
        <f t="shared" ref="Q11:Q74" si="0">AVERAGE(E11:P11)</f>
        <v>61.95</v>
      </c>
      <c r="R11" s="135" t="str">
        <f t="shared" ref="R11:R74" si="1">IF(Q11&lt;5,"SI","NO")</f>
        <v>NO</v>
      </c>
      <c r="S11" s="136" t="str">
        <f t="shared" ref="S11:S74" si="2">IF(Q11&lt;5,"Sin Riesgo",IF(Q11 &lt;=14,"Bajo",IF(Q11&lt;=35,"Medio",IF(Q11&lt;=80,"Alto","Inviable Sanitariamente"))))</f>
        <v>Alto</v>
      </c>
      <c r="T11" s="45"/>
    </row>
    <row r="12" spans="1:23" s="48" customFormat="1" ht="32.1" customHeight="1" x14ac:dyDescent="0.2">
      <c r="A12" s="141" t="s">
        <v>2065</v>
      </c>
      <c r="B12" s="137" t="s">
        <v>2067</v>
      </c>
      <c r="C12" s="139" t="s">
        <v>2068</v>
      </c>
      <c r="D12" s="133">
        <v>230</v>
      </c>
      <c r="E12" s="138" t="s">
        <v>521</v>
      </c>
      <c r="F12" s="138" t="s">
        <v>521</v>
      </c>
      <c r="G12" s="138" t="s">
        <v>521</v>
      </c>
      <c r="H12" s="138" t="s">
        <v>521</v>
      </c>
      <c r="I12" s="140">
        <v>70.8</v>
      </c>
      <c r="J12" s="140">
        <v>70.8</v>
      </c>
      <c r="K12" s="138" t="s">
        <v>521</v>
      </c>
      <c r="L12" s="138" t="s">
        <v>521</v>
      </c>
      <c r="M12" s="138" t="s">
        <v>521</v>
      </c>
      <c r="N12" s="138">
        <v>70.8</v>
      </c>
      <c r="O12" s="138">
        <v>70.8</v>
      </c>
      <c r="P12" s="138" t="s">
        <v>521</v>
      </c>
      <c r="Q12" s="134">
        <f t="shared" si="0"/>
        <v>70.8</v>
      </c>
      <c r="R12" s="135" t="str">
        <f t="shared" si="1"/>
        <v>NO</v>
      </c>
      <c r="S12" s="136" t="str">
        <f t="shared" si="2"/>
        <v>Alto</v>
      </c>
      <c r="T12" s="45"/>
    </row>
    <row r="13" spans="1:23" s="48" customFormat="1" ht="32.1" customHeight="1" x14ac:dyDescent="0.2">
      <c r="A13" s="141" t="s">
        <v>2065</v>
      </c>
      <c r="B13" s="137" t="s">
        <v>2069</v>
      </c>
      <c r="C13" s="139" t="s">
        <v>2070</v>
      </c>
      <c r="D13" s="133">
        <v>510</v>
      </c>
      <c r="E13" s="138" t="s">
        <v>521</v>
      </c>
      <c r="F13" s="138" t="s">
        <v>521</v>
      </c>
      <c r="G13" s="138">
        <v>97.4</v>
      </c>
      <c r="H13" s="138" t="s">
        <v>521</v>
      </c>
      <c r="I13" s="140" t="s">
        <v>521</v>
      </c>
      <c r="J13" s="140">
        <v>97.4</v>
      </c>
      <c r="K13" s="138" t="s">
        <v>521</v>
      </c>
      <c r="L13" s="138" t="s">
        <v>521</v>
      </c>
      <c r="M13" s="138">
        <v>96.4</v>
      </c>
      <c r="N13" s="138">
        <v>53.1</v>
      </c>
      <c r="O13" s="138">
        <v>97.4</v>
      </c>
      <c r="P13" s="138">
        <v>97.4</v>
      </c>
      <c r="Q13" s="134">
        <f t="shared" si="0"/>
        <v>89.850000000000009</v>
      </c>
      <c r="R13" s="135" t="str">
        <f t="shared" si="1"/>
        <v>NO</v>
      </c>
      <c r="S13" s="136" t="str">
        <f t="shared" si="2"/>
        <v>Inviable Sanitariamente</v>
      </c>
      <c r="T13" s="45"/>
    </row>
    <row r="14" spans="1:23" s="48" customFormat="1" ht="32.1" customHeight="1" x14ac:dyDescent="0.2">
      <c r="A14" s="141" t="s">
        <v>2065</v>
      </c>
      <c r="B14" s="137" t="s">
        <v>2071</v>
      </c>
      <c r="C14" s="139" t="s">
        <v>2072</v>
      </c>
      <c r="D14" s="133">
        <v>326</v>
      </c>
      <c r="E14" s="138">
        <v>53.1</v>
      </c>
      <c r="F14" s="138" t="s">
        <v>521</v>
      </c>
      <c r="G14" s="138" t="s">
        <v>521</v>
      </c>
      <c r="H14" s="138">
        <v>97.4</v>
      </c>
      <c r="I14" s="140" t="s">
        <v>521</v>
      </c>
      <c r="J14" s="140" t="s">
        <v>521</v>
      </c>
      <c r="K14" s="138">
        <v>97.4</v>
      </c>
      <c r="L14" s="138" t="s">
        <v>521</v>
      </c>
      <c r="M14" s="138" t="s">
        <v>521</v>
      </c>
      <c r="N14" s="138">
        <v>97.4</v>
      </c>
      <c r="O14" s="138" t="s">
        <v>521</v>
      </c>
      <c r="P14" s="138" t="s">
        <v>521</v>
      </c>
      <c r="Q14" s="134">
        <f t="shared" si="0"/>
        <v>86.325000000000003</v>
      </c>
      <c r="R14" s="135" t="str">
        <f t="shared" si="1"/>
        <v>NO</v>
      </c>
      <c r="S14" s="136" t="str">
        <f t="shared" si="2"/>
        <v>Inviable Sanitariamente</v>
      </c>
      <c r="T14" s="45"/>
    </row>
    <row r="15" spans="1:23" s="48" customFormat="1" ht="32.1" customHeight="1" x14ac:dyDescent="0.2">
      <c r="A15" s="141" t="s">
        <v>2065</v>
      </c>
      <c r="B15" s="137" t="s">
        <v>2073</v>
      </c>
      <c r="C15" s="139" t="s">
        <v>2074</v>
      </c>
      <c r="D15" s="133">
        <v>953</v>
      </c>
      <c r="E15" s="138">
        <v>53.1</v>
      </c>
      <c r="F15" s="138" t="s">
        <v>521</v>
      </c>
      <c r="G15" s="138" t="s">
        <v>521</v>
      </c>
      <c r="H15" s="138">
        <v>97.4</v>
      </c>
      <c r="I15" s="140" t="s">
        <v>521</v>
      </c>
      <c r="J15" s="140" t="s">
        <v>521</v>
      </c>
      <c r="K15" s="138">
        <v>97.4</v>
      </c>
      <c r="L15" s="138" t="s">
        <v>521</v>
      </c>
      <c r="M15" s="138">
        <v>97.4</v>
      </c>
      <c r="N15" s="138">
        <v>97.4</v>
      </c>
      <c r="O15" s="138">
        <v>97.4</v>
      </c>
      <c r="P15" s="138" t="s">
        <v>521</v>
      </c>
      <c r="Q15" s="134">
        <f t="shared" si="0"/>
        <v>90.016666666666666</v>
      </c>
      <c r="R15" s="135" t="str">
        <f t="shared" si="1"/>
        <v>NO</v>
      </c>
      <c r="S15" s="136" t="str">
        <f t="shared" si="2"/>
        <v>Inviable Sanitariamente</v>
      </c>
      <c r="T15" s="45"/>
    </row>
    <row r="16" spans="1:23" s="48" customFormat="1" ht="32.1" customHeight="1" x14ac:dyDescent="0.2">
      <c r="A16" s="141" t="s">
        <v>2065</v>
      </c>
      <c r="B16" s="137" t="s">
        <v>820</v>
      </c>
      <c r="C16" s="139" t="s">
        <v>2075</v>
      </c>
      <c r="D16" s="133">
        <v>94</v>
      </c>
      <c r="E16" s="138" t="s">
        <v>521</v>
      </c>
      <c r="F16" s="138" t="s">
        <v>521</v>
      </c>
      <c r="G16" s="138" t="s">
        <v>521</v>
      </c>
      <c r="H16" s="138">
        <v>97.4</v>
      </c>
      <c r="I16" s="140" t="s">
        <v>521</v>
      </c>
      <c r="J16" s="140" t="s">
        <v>521</v>
      </c>
      <c r="K16" s="138" t="s">
        <v>521</v>
      </c>
      <c r="L16" s="138" t="s">
        <v>521</v>
      </c>
      <c r="M16" s="138" t="s">
        <v>521</v>
      </c>
      <c r="N16" s="138">
        <v>53.1</v>
      </c>
      <c r="O16" s="138" t="s">
        <v>521</v>
      </c>
      <c r="P16" s="138" t="s">
        <v>521</v>
      </c>
      <c r="Q16" s="134">
        <f t="shared" si="0"/>
        <v>75.25</v>
      </c>
      <c r="R16" s="135" t="str">
        <f t="shared" si="1"/>
        <v>NO</v>
      </c>
      <c r="S16" s="136" t="str">
        <f t="shared" si="2"/>
        <v>Alto</v>
      </c>
      <c r="T16" s="45"/>
    </row>
    <row r="17" spans="1:20" s="48" customFormat="1" ht="32.1" customHeight="1" x14ac:dyDescent="0.2">
      <c r="A17" s="141" t="s">
        <v>2065</v>
      </c>
      <c r="B17" s="137" t="s">
        <v>2076</v>
      </c>
      <c r="C17" s="139" t="s">
        <v>2077</v>
      </c>
      <c r="D17" s="133">
        <v>650</v>
      </c>
      <c r="E17" s="138">
        <v>0</v>
      </c>
      <c r="F17" s="138" t="s">
        <v>521</v>
      </c>
      <c r="G17" s="138" t="s">
        <v>521</v>
      </c>
      <c r="H17" s="138" t="s">
        <v>521</v>
      </c>
      <c r="I17" s="140">
        <v>26.6</v>
      </c>
      <c r="J17" s="140" t="s">
        <v>521</v>
      </c>
      <c r="K17" s="138">
        <v>26.6</v>
      </c>
      <c r="L17" s="138" t="s">
        <v>521</v>
      </c>
      <c r="M17" s="138">
        <v>0</v>
      </c>
      <c r="N17" s="138">
        <v>0</v>
      </c>
      <c r="O17" s="138">
        <v>0</v>
      </c>
      <c r="P17" s="138" t="s">
        <v>521</v>
      </c>
      <c r="Q17" s="134">
        <f t="shared" si="0"/>
        <v>8.8666666666666671</v>
      </c>
      <c r="R17" s="135" t="str">
        <f t="shared" si="1"/>
        <v>NO</v>
      </c>
      <c r="S17" s="136" t="str">
        <f t="shared" si="2"/>
        <v>Bajo</v>
      </c>
      <c r="T17" s="45"/>
    </row>
    <row r="18" spans="1:20" s="48" customFormat="1" ht="32.1" customHeight="1" x14ac:dyDescent="0.2">
      <c r="A18" s="141" t="s">
        <v>2065</v>
      </c>
      <c r="B18" s="137" t="s">
        <v>2078</v>
      </c>
      <c r="C18" s="139" t="s">
        <v>2079</v>
      </c>
      <c r="D18" s="133">
        <v>30</v>
      </c>
      <c r="E18" s="138" t="s">
        <v>521</v>
      </c>
      <c r="F18" s="138" t="s">
        <v>521</v>
      </c>
      <c r="G18" s="138">
        <v>24</v>
      </c>
      <c r="H18" s="138" t="s">
        <v>521</v>
      </c>
      <c r="I18" s="140" t="s">
        <v>521</v>
      </c>
      <c r="J18" s="140" t="s">
        <v>521</v>
      </c>
      <c r="K18" s="138">
        <v>26.6</v>
      </c>
      <c r="L18" s="138" t="s">
        <v>521</v>
      </c>
      <c r="M18" s="138" t="s">
        <v>521</v>
      </c>
      <c r="N18" s="138" t="s">
        <v>521</v>
      </c>
      <c r="O18" s="138" t="s">
        <v>521</v>
      </c>
      <c r="P18" s="138" t="s">
        <v>521</v>
      </c>
      <c r="Q18" s="134">
        <f t="shared" si="0"/>
        <v>25.3</v>
      </c>
      <c r="R18" s="135" t="str">
        <f t="shared" si="1"/>
        <v>NO</v>
      </c>
      <c r="S18" s="136" t="str">
        <f t="shared" si="2"/>
        <v>Medio</v>
      </c>
      <c r="T18" s="45"/>
    </row>
    <row r="19" spans="1:20" s="48" customFormat="1" ht="32.1" customHeight="1" x14ac:dyDescent="0.2">
      <c r="A19" s="141" t="s">
        <v>2065</v>
      </c>
      <c r="B19" s="137" t="s">
        <v>2080</v>
      </c>
      <c r="C19" s="139" t="s">
        <v>2081</v>
      </c>
      <c r="D19" s="133">
        <v>52</v>
      </c>
      <c r="E19" s="138" t="s">
        <v>521</v>
      </c>
      <c r="F19" s="138" t="s">
        <v>521</v>
      </c>
      <c r="G19" s="138">
        <v>24</v>
      </c>
      <c r="H19" s="138" t="s">
        <v>521</v>
      </c>
      <c r="I19" s="140" t="s">
        <v>521</v>
      </c>
      <c r="J19" s="140" t="s">
        <v>521</v>
      </c>
      <c r="K19" s="138">
        <v>70.8</v>
      </c>
      <c r="L19" s="138" t="s">
        <v>521</v>
      </c>
      <c r="M19" s="138" t="s">
        <v>521</v>
      </c>
      <c r="N19" s="138" t="s">
        <v>521</v>
      </c>
      <c r="O19" s="138" t="s">
        <v>521</v>
      </c>
      <c r="P19" s="138" t="s">
        <v>521</v>
      </c>
      <c r="Q19" s="134">
        <f t="shared" si="0"/>
        <v>47.4</v>
      </c>
      <c r="R19" s="135" t="str">
        <f t="shared" si="1"/>
        <v>NO</v>
      </c>
      <c r="S19" s="136" t="str">
        <f t="shared" si="2"/>
        <v>Alto</v>
      </c>
      <c r="T19" s="45"/>
    </row>
    <row r="20" spans="1:20" s="48" customFormat="1" ht="32.1" customHeight="1" x14ac:dyDescent="0.2">
      <c r="A20" s="141" t="s">
        <v>2065</v>
      </c>
      <c r="B20" s="137" t="s">
        <v>2082</v>
      </c>
      <c r="C20" s="139" t="s">
        <v>2083</v>
      </c>
      <c r="D20" s="133">
        <v>82</v>
      </c>
      <c r="E20" s="138" t="s">
        <v>521</v>
      </c>
      <c r="F20" s="138" t="s">
        <v>521</v>
      </c>
      <c r="G20" s="138" t="s">
        <v>521</v>
      </c>
      <c r="H20" s="138" t="s">
        <v>521</v>
      </c>
      <c r="I20" s="140" t="s">
        <v>521</v>
      </c>
      <c r="J20" s="140" t="s">
        <v>521</v>
      </c>
      <c r="K20" s="138">
        <v>70.8</v>
      </c>
      <c r="L20" s="138" t="s">
        <v>521</v>
      </c>
      <c r="M20" s="138" t="s">
        <v>521</v>
      </c>
      <c r="N20" s="138" t="s">
        <v>521</v>
      </c>
      <c r="O20" s="138">
        <v>53.1</v>
      </c>
      <c r="P20" s="138" t="s">
        <v>521</v>
      </c>
      <c r="Q20" s="134">
        <f t="shared" si="0"/>
        <v>61.95</v>
      </c>
      <c r="R20" s="135" t="str">
        <f t="shared" si="1"/>
        <v>NO</v>
      </c>
      <c r="S20" s="136" t="str">
        <f t="shared" si="2"/>
        <v>Alto</v>
      </c>
      <c r="T20" s="45"/>
    </row>
    <row r="21" spans="1:20" s="48" customFormat="1" ht="32.1" customHeight="1" x14ac:dyDescent="0.2">
      <c r="A21" s="141" t="s">
        <v>2065</v>
      </c>
      <c r="B21" s="137" t="s">
        <v>2084</v>
      </c>
      <c r="C21" s="139" t="s">
        <v>2085</v>
      </c>
      <c r="D21" s="133">
        <v>51</v>
      </c>
      <c r="E21" s="138" t="s">
        <v>521</v>
      </c>
      <c r="F21" s="138" t="s">
        <v>521</v>
      </c>
      <c r="G21" s="138" t="s">
        <v>521</v>
      </c>
      <c r="H21" s="138" t="s">
        <v>521</v>
      </c>
      <c r="I21" s="140">
        <v>26.6</v>
      </c>
      <c r="J21" s="140" t="s">
        <v>521</v>
      </c>
      <c r="K21" s="138" t="s">
        <v>521</v>
      </c>
      <c r="L21" s="138" t="s">
        <v>521</v>
      </c>
      <c r="M21" s="138" t="s">
        <v>521</v>
      </c>
      <c r="N21" s="138" t="s">
        <v>521</v>
      </c>
      <c r="O21" s="138">
        <v>70.8</v>
      </c>
      <c r="P21" s="138" t="s">
        <v>521</v>
      </c>
      <c r="Q21" s="134">
        <f t="shared" si="0"/>
        <v>48.7</v>
      </c>
      <c r="R21" s="135" t="str">
        <f t="shared" si="1"/>
        <v>NO</v>
      </c>
      <c r="S21" s="136" t="str">
        <f t="shared" si="2"/>
        <v>Alto</v>
      </c>
      <c r="T21" s="45"/>
    </row>
    <row r="22" spans="1:20" s="48" customFormat="1" ht="32.1" customHeight="1" x14ac:dyDescent="0.2">
      <c r="A22" s="141" t="s">
        <v>2065</v>
      </c>
      <c r="B22" s="137" t="s">
        <v>2086</v>
      </c>
      <c r="C22" s="139" t="s">
        <v>2087</v>
      </c>
      <c r="D22" s="133">
        <v>89</v>
      </c>
      <c r="E22" s="138" t="s">
        <v>521</v>
      </c>
      <c r="F22" s="138" t="s">
        <v>521</v>
      </c>
      <c r="G22" s="138" t="s">
        <v>521</v>
      </c>
      <c r="H22" s="138" t="s">
        <v>521</v>
      </c>
      <c r="I22" s="140">
        <v>26.6</v>
      </c>
      <c r="J22" s="140" t="s">
        <v>521</v>
      </c>
      <c r="K22" s="138" t="s">
        <v>521</v>
      </c>
      <c r="L22" s="138" t="s">
        <v>521</v>
      </c>
      <c r="M22" s="138" t="s">
        <v>521</v>
      </c>
      <c r="N22" s="138" t="s">
        <v>521</v>
      </c>
      <c r="O22" s="138">
        <v>26.6</v>
      </c>
      <c r="P22" s="138" t="s">
        <v>521</v>
      </c>
      <c r="Q22" s="134">
        <f t="shared" si="0"/>
        <v>26.6</v>
      </c>
      <c r="R22" s="135" t="str">
        <f t="shared" si="1"/>
        <v>NO</v>
      </c>
      <c r="S22" s="136" t="str">
        <f t="shared" si="2"/>
        <v>Medio</v>
      </c>
      <c r="T22" s="45"/>
    </row>
    <row r="23" spans="1:20" s="48" customFormat="1" ht="32.1" customHeight="1" x14ac:dyDescent="0.2">
      <c r="A23" s="141" t="s">
        <v>2065</v>
      </c>
      <c r="B23" s="137" t="s">
        <v>2088</v>
      </c>
      <c r="C23" s="139" t="s">
        <v>2089</v>
      </c>
      <c r="D23" s="133">
        <v>55</v>
      </c>
      <c r="E23" s="138" t="s">
        <v>521</v>
      </c>
      <c r="F23" s="138" t="s">
        <v>521</v>
      </c>
      <c r="G23" s="138" t="s">
        <v>521</v>
      </c>
      <c r="H23" s="138" t="s">
        <v>521</v>
      </c>
      <c r="I23" s="140">
        <v>26.6</v>
      </c>
      <c r="J23" s="140" t="s">
        <v>521</v>
      </c>
      <c r="K23" s="138" t="s">
        <v>521</v>
      </c>
      <c r="L23" s="138" t="s">
        <v>521</v>
      </c>
      <c r="M23" s="138" t="s">
        <v>521</v>
      </c>
      <c r="N23" s="138" t="s">
        <v>521</v>
      </c>
      <c r="O23" s="138">
        <v>70.8</v>
      </c>
      <c r="P23" s="138" t="s">
        <v>521</v>
      </c>
      <c r="Q23" s="134">
        <f t="shared" si="0"/>
        <v>48.7</v>
      </c>
      <c r="R23" s="135" t="str">
        <f t="shared" si="1"/>
        <v>NO</v>
      </c>
      <c r="S23" s="136" t="str">
        <f t="shared" si="2"/>
        <v>Alto</v>
      </c>
      <c r="T23" s="45"/>
    </row>
    <row r="24" spans="1:20" s="48" customFormat="1" ht="32.1" customHeight="1" x14ac:dyDescent="0.2">
      <c r="A24" s="141" t="s">
        <v>2065</v>
      </c>
      <c r="B24" s="137" t="s">
        <v>2090</v>
      </c>
      <c r="C24" s="139" t="s">
        <v>2091</v>
      </c>
      <c r="D24" s="133">
        <v>121</v>
      </c>
      <c r="E24" s="138" t="s">
        <v>521</v>
      </c>
      <c r="F24" s="138">
        <v>70.8</v>
      </c>
      <c r="G24" s="138" t="s">
        <v>521</v>
      </c>
      <c r="H24" s="138" t="s">
        <v>521</v>
      </c>
      <c r="I24" s="140" t="s">
        <v>521</v>
      </c>
      <c r="J24" s="140" t="s">
        <v>521</v>
      </c>
      <c r="K24" s="138" t="s">
        <v>521</v>
      </c>
      <c r="L24" s="138" t="s">
        <v>521</v>
      </c>
      <c r="M24" s="138" t="s">
        <v>521</v>
      </c>
      <c r="N24" s="138">
        <v>26.6</v>
      </c>
      <c r="O24" s="138" t="s">
        <v>521</v>
      </c>
      <c r="P24" s="138" t="s">
        <v>521</v>
      </c>
      <c r="Q24" s="134">
        <f t="shared" si="0"/>
        <v>48.7</v>
      </c>
      <c r="R24" s="135" t="str">
        <f t="shared" si="1"/>
        <v>NO</v>
      </c>
      <c r="S24" s="136" t="str">
        <f t="shared" si="2"/>
        <v>Alto</v>
      </c>
      <c r="T24" s="45"/>
    </row>
    <row r="25" spans="1:20" s="48" customFormat="1" ht="32.1" customHeight="1" x14ac:dyDescent="0.2">
      <c r="A25" s="141" t="s">
        <v>2065</v>
      </c>
      <c r="B25" s="137" t="s">
        <v>2092</v>
      </c>
      <c r="C25" s="139" t="s">
        <v>2093</v>
      </c>
      <c r="D25" s="133">
        <v>18</v>
      </c>
      <c r="E25" s="138" t="s">
        <v>521</v>
      </c>
      <c r="F25" s="138" t="s">
        <v>521</v>
      </c>
      <c r="G25" s="138" t="s">
        <v>521</v>
      </c>
      <c r="H25" s="138" t="s">
        <v>521</v>
      </c>
      <c r="I25" s="140" t="s">
        <v>521</v>
      </c>
      <c r="J25" s="140">
        <v>70.8</v>
      </c>
      <c r="K25" s="138" t="s">
        <v>521</v>
      </c>
      <c r="L25" s="138" t="s">
        <v>521</v>
      </c>
      <c r="M25" s="138" t="s">
        <v>521</v>
      </c>
      <c r="N25" s="138" t="s">
        <v>521</v>
      </c>
      <c r="O25" s="138">
        <v>26.6</v>
      </c>
      <c r="P25" s="138" t="s">
        <v>521</v>
      </c>
      <c r="Q25" s="134">
        <f t="shared" si="0"/>
        <v>48.7</v>
      </c>
      <c r="R25" s="135" t="str">
        <f t="shared" si="1"/>
        <v>NO</v>
      </c>
      <c r="S25" s="136" t="str">
        <f t="shared" si="2"/>
        <v>Alto</v>
      </c>
      <c r="T25" s="45"/>
    </row>
    <row r="26" spans="1:20" s="48" customFormat="1" ht="32.1" customHeight="1" x14ac:dyDescent="0.2">
      <c r="A26" s="141" t="s">
        <v>2065</v>
      </c>
      <c r="B26" s="137" t="s">
        <v>2094</v>
      </c>
      <c r="C26" s="139" t="s">
        <v>2095</v>
      </c>
      <c r="D26" s="133">
        <v>23</v>
      </c>
      <c r="E26" s="138" t="s">
        <v>521</v>
      </c>
      <c r="F26" s="138" t="s">
        <v>521</v>
      </c>
      <c r="G26" s="138" t="s">
        <v>521</v>
      </c>
      <c r="H26" s="138" t="s">
        <v>521</v>
      </c>
      <c r="I26" s="140" t="s">
        <v>521</v>
      </c>
      <c r="J26" s="140">
        <v>26.6</v>
      </c>
      <c r="K26" s="138" t="s">
        <v>521</v>
      </c>
      <c r="L26" s="138" t="s">
        <v>521</v>
      </c>
      <c r="M26" s="138" t="s">
        <v>521</v>
      </c>
      <c r="N26" s="138" t="s">
        <v>521</v>
      </c>
      <c r="O26" s="138">
        <v>26.6</v>
      </c>
      <c r="P26" s="138" t="s">
        <v>521</v>
      </c>
      <c r="Q26" s="134">
        <f t="shared" si="0"/>
        <v>26.6</v>
      </c>
      <c r="R26" s="135" t="str">
        <f t="shared" si="1"/>
        <v>NO</v>
      </c>
      <c r="S26" s="136" t="str">
        <f t="shared" si="2"/>
        <v>Medio</v>
      </c>
      <c r="T26" s="45"/>
    </row>
    <row r="27" spans="1:20" s="48" customFormat="1" ht="32.1" customHeight="1" x14ac:dyDescent="0.2">
      <c r="A27" s="141" t="s">
        <v>2065</v>
      </c>
      <c r="B27" s="137" t="s">
        <v>2096</v>
      </c>
      <c r="C27" s="139" t="s">
        <v>2097</v>
      </c>
      <c r="D27" s="133">
        <v>210</v>
      </c>
      <c r="E27" s="138">
        <v>53.1</v>
      </c>
      <c r="F27" s="138" t="s">
        <v>521</v>
      </c>
      <c r="G27" s="138" t="s">
        <v>521</v>
      </c>
      <c r="H27" s="138" t="s">
        <v>521</v>
      </c>
      <c r="I27" s="140" t="s">
        <v>521</v>
      </c>
      <c r="J27" s="140" t="s">
        <v>521</v>
      </c>
      <c r="K27" s="138" t="s">
        <v>521</v>
      </c>
      <c r="L27" s="138" t="s">
        <v>521</v>
      </c>
      <c r="M27" s="138">
        <v>96.4</v>
      </c>
      <c r="N27" s="138">
        <v>97.4</v>
      </c>
      <c r="O27" s="138">
        <v>97.4</v>
      </c>
      <c r="P27" s="138" t="s">
        <v>521</v>
      </c>
      <c r="Q27" s="134">
        <f t="shared" si="0"/>
        <v>86.075000000000003</v>
      </c>
      <c r="R27" s="135" t="str">
        <f t="shared" si="1"/>
        <v>NO</v>
      </c>
      <c r="S27" s="136" t="str">
        <f t="shared" si="2"/>
        <v>Inviable Sanitariamente</v>
      </c>
      <c r="T27" s="45"/>
    </row>
    <row r="28" spans="1:20" s="48" customFormat="1" ht="32.1" customHeight="1" x14ac:dyDescent="0.2">
      <c r="A28" s="141" t="s">
        <v>2065</v>
      </c>
      <c r="B28" s="137" t="s">
        <v>2098</v>
      </c>
      <c r="C28" s="139" t="s">
        <v>2099</v>
      </c>
      <c r="D28" s="133">
        <v>21</v>
      </c>
      <c r="E28" s="138" t="s">
        <v>521</v>
      </c>
      <c r="F28" s="138" t="s">
        <v>521</v>
      </c>
      <c r="G28" s="138" t="s">
        <v>521</v>
      </c>
      <c r="H28" s="138" t="s">
        <v>521</v>
      </c>
      <c r="I28" s="140" t="s">
        <v>521</v>
      </c>
      <c r="J28" s="140" t="s">
        <v>521</v>
      </c>
      <c r="K28" s="138">
        <v>31.6</v>
      </c>
      <c r="L28" s="138" t="s">
        <v>521</v>
      </c>
      <c r="M28" s="138" t="s">
        <v>521</v>
      </c>
      <c r="N28" s="138" t="s">
        <v>521</v>
      </c>
      <c r="O28" s="138">
        <v>70.8</v>
      </c>
      <c r="P28" s="138" t="s">
        <v>521</v>
      </c>
      <c r="Q28" s="134">
        <f t="shared" si="0"/>
        <v>51.2</v>
      </c>
      <c r="R28" s="135" t="str">
        <f t="shared" si="1"/>
        <v>NO</v>
      </c>
      <c r="S28" s="136" t="str">
        <f t="shared" si="2"/>
        <v>Alto</v>
      </c>
      <c r="T28" s="45"/>
    </row>
    <row r="29" spans="1:20" s="48" customFormat="1" ht="32.1" customHeight="1" x14ac:dyDescent="0.2">
      <c r="A29" s="141" t="s">
        <v>2065</v>
      </c>
      <c r="B29" s="137" t="s">
        <v>2100</v>
      </c>
      <c r="C29" s="139" t="s">
        <v>2101</v>
      </c>
      <c r="D29" s="133">
        <v>170</v>
      </c>
      <c r="E29" s="138">
        <v>53.1</v>
      </c>
      <c r="F29" s="138" t="s">
        <v>521</v>
      </c>
      <c r="G29" s="138" t="s">
        <v>521</v>
      </c>
      <c r="H29" s="138" t="s">
        <v>521</v>
      </c>
      <c r="I29" s="140" t="s">
        <v>521</v>
      </c>
      <c r="J29" s="140" t="s">
        <v>521</v>
      </c>
      <c r="K29" s="138" t="s">
        <v>521</v>
      </c>
      <c r="L29" s="138" t="s">
        <v>521</v>
      </c>
      <c r="M29" s="138">
        <v>97.4</v>
      </c>
      <c r="N29" s="138" t="s">
        <v>521</v>
      </c>
      <c r="O29" s="138" t="s">
        <v>521</v>
      </c>
      <c r="P29" s="138" t="s">
        <v>521</v>
      </c>
      <c r="Q29" s="134">
        <f t="shared" si="0"/>
        <v>75.25</v>
      </c>
      <c r="R29" s="135" t="str">
        <f t="shared" si="1"/>
        <v>NO</v>
      </c>
      <c r="S29" s="136" t="str">
        <f t="shared" si="2"/>
        <v>Alto</v>
      </c>
      <c r="T29" s="45"/>
    </row>
    <row r="30" spans="1:20" s="48" customFormat="1" ht="32.1" customHeight="1" x14ac:dyDescent="0.2">
      <c r="A30" s="141" t="s">
        <v>2065</v>
      </c>
      <c r="B30" s="137" t="s">
        <v>2100</v>
      </c>
      <c r="C30" s="139" t="s">
        <v>2102</v>
      </c>
      <c r="D30" s="133">
        <v>106</v>
      </c>
      <c r="E30" s="138">
        <v>53.1</v>
      </c>
      <c r="F30" s="138" t="s">
        <v>521</v>
      </c>
      <c r="G30" s="138" t="s">
        <v>521</v>
      </c>
      <c r="H30" s="138" t="s">
        <v>521</v>
      </c>
      <c r="I30" s="140" t="s">
        <v>521</v>
      </c>
      <c r="J30" s="140" t="s">
        <v>521</v>
      </c>
      <c r="K30" s="138" t="s">
        <v>521</v>
      </c>
      <c r="L30" s="138" t="s">
        <v>521</v>
      </c>
      <c r="M30" s="138" t="s">
        <v>521</v>
      </c>
      <c r="N30" s="138" t="s">
        <v>521</v>
      </c>
      <c r="O30" s="138">
        <v>97.4</v>
      </c>
      <c r="P30" s="138" t="s">
        <v>521</v>
      </c>
      <c r="Q30" s="134">
        <f t="shared" si="0"/>
        <v>75.25</v>
      </c>
      <c r="R30" s="135" t="str">
        <f t="shared" si="1"/>
        <v>NO</v>
      </c>
      <c r="S30" s="136" t="str">
        <f t="shared" si="2"/>
        <v>Alto</v>
      </c>
      <c r="T30" s="45"/>
    </row>
    <row r="31" spans="1:20" s="48" customFormat="1" ht="32.1" customHeight="1" x14ac:dyDescent="0.2">
      <c r="A31" s="141" t="s">
        <v>2065</v>
      </c>
      <c r="B31" s="137" t="s">
        <v>2103</v>
      </c>
      <c r="C31" s="139" t="s">
        <v>2104</v>
      </c>
      <c r="D31" s="133">
        <v>82</v>
      </c>
      <c r="E31" s="138" t="s">
        <v>521</v>
      </c>
      <c r="F31" s="138" t="s">
        <v>521</v>
      </c>
      <c r="G31" s="138" t="s">
        <v>521</v>
      </c>
      <c r="H31" s="138">
        <v>70.8</v>
      </c>
      <c r="I31" s="140" t="s">
        <v>521</v>
      </c>
      <c r="J31" s="140" t="s">
        <v>521</v>
      </c>
      <c r="K31" s="138" t="s">
        <v>521</v>
      </c>
      <c r="L31" s="138" t="s">
        <v>521</v>
      </c>
      <c r="M31" s="138" t="s">
        <v>521</v>
      </c>
      <c r="N31" s="138" t="s">
        <v>521</v>
      </c>
      <c r="O31" s="138">
        <v>70.8</v>
      </c>
      <c r="P31" s="138" t="s">
        <v>521</v>
      </c>
      <c r="Q31" s="134">
        <f t="shared" si="0"/>
        <v>70.8</v>
      </c>
      <c r="R31" s="135" t="str">
        <f t="shared" si="1"/>
        <v>NO</v>
      </c>
      <c r="S31" s="136" t="str">
        <f t="shared" si="2"/>
        <v>Alto</v>
      </c>
      <c r="T31" s="45"/>
    </row>
    <row r="32" spans="1:20" s="48" customFormat="1" ht="32.1" customHeight="1" x14ac:dyDescent="0.2">
      <c r="A32" s="141" t="s">
        <v>2065</v>
      </c>
      <c r="B32" s="137" t="s">
        <v>2105</v>
      </c>
      <c r="C32" s="139" t="s">
        <v>2106</v>
      </c>
      <c r="D32" s="133">
        <v>40</v>
      </c>
      <c r="E32" s="138" t="s">
        <v>521</v>
      </c>
      <c r="F32" s="138" t="s">
        <v>521</v>
      </c>
      <c r="G32" s="138" t="s">
        <v>521</v>
      </c>
      <c r="H32" s="138" t="s">
        <v>521</v>
      </c>
      <c r="I32" s="140" t="s">
        <v>521</v>
      </c>
      <c r="J32" s="140">
        <v>97.4</v>
      </c>
      <c r="K32" s="138" t="s">
        <v>521</v>
      </c>
      <c r="L32" s="138" t="s">
        <v>521</v>
      </c>
      <c r="M32" s="138" t="s">
        <v>521</v>
      </c>
      <c r="N32" s="138" t="s">
        <v>521</v>
      </c>
      <c r="O32" s="138">
        <v>97.4</v>
      </c>
      <c r="P32" s="138" t="s">
        <v>521</v>
      </c>
      <c r="Q32" s="134">
        <f t="shared" si="0"/>
        <v>97.4</v>
      </c>
      <c r="R32" s="135" t="str">
        <f t="shared" si="1"/>
        <v>NO</v>
      </c>
      <c r="S32" s="136" t="str">
        <f t="shared" si="2"/>
        <v>Inviable Sanitariamente</v>
      </c>
      <c r="T32" s="45"/>
    </row>
    <row r="33" spans="1:20" s="48" customFormat="1" ht="32.1" customHeight="1" x14ac:dyDescent="0.2">
      <c r="A33" s="141" t="s">
        <v>2065</v>
      </c>
      <c r="B33" s="137" t="s">
        <v>2107</v>
      </c>
      <c r="C33" s="139" t="s">
        <v>2108</v>
      </c>
      <c r="D33" s="133">
        <v>40</v>
      </c>
      <c r="E33" s="138" t="s">
        <v>521</v>
      </c>
      <c r="F33" s="138" t="s">
        <v>521</v>
      </c>
      <c r="G33" s="138" t="s">
        <v>521</v>
      </c>
      <c r="H33" s="138" t="s">
        <v>521</v>
      </c>
      <c r="I33" s="140" t="s">
        <v>521</v>
      </c>
      <c r="J33" s="140">
        <v>100</v>
      </c>
      <c r="K33" s="138" t="s">
        <v>521</v>
      </c>
      <c r="L33" s="138" t="s">
        <v>521</v>
      </c>
      <c r="M33" s="138" t="s">
        <v>521</v>
      </c>
      <c r="N33" s="138" t="s">
        <v>521</v>
      </c>
      <c r="O33" s="138">
        <v>100</v>
      </c>
      <c r="P33" s="138" t="s">
        <v>521</v>
      </c>
      <c r="Q33" s="134">
        <f t="shared" si="0"/>
        <v>100</v>
      </c>
      <c r="R33" s="135" t="str">
        <f t="shared" si="1"/>
        <v>NO</v>
      </c>
      <c r="S33" s="136" t="str">
        <f t="shared" si="2"/>
        <v>Inviable Sanitariamente</v>
      </c>
      <c r="T33" s="45"/>
    </row>
    <row r="34" spans="1:20" s="48" customFormat="1" ht="32.1" customHeight="1" x14ac:dyDescent="0.2">
      <c r="A34" s="141" t="s">
        <v>2065</v>
      </c>
      <c r="B34" s="137" t="s">
        <v>2109</v>
      </c>
      <c r="C34" s="139" t="s">
        <v>2110</v>
      </c>
      <c r="D34" s="133">
        <v>41</v>
      </c>
      <c r="E34" s="138" t="s">
        <v>521</v>
      </c>
      <c r="F34" s="138" t="s">
        <v>521</v>
      </c>
      <c r="G34" s="138" t="s">
        <v>521</v>
      </c>
      <c r="H34" s="138" t="s">
        <v>521</v>
      </c>
      <c r="I34" s="140" t="s">
        <v>521</v>
      </c>
      <c r="J34" s="140">
        <v>70.8</v>
      </c>
      <c r="K34" s="138" t="s">
        <v>521</v>
      </c>
      <c r="L34" s="138" t="s">
        <v>521</v>
      </c>
      <c r="M34" s="138" t="s">
        <v>521</v>
      </c>
      <c r="N34" s="138" t="s">
        <v>521</v>
      </c>
      <c r="O34" s="138">
        <v>97.4</v>
      </c>
      <c r="P34" s="138" t="s">
        <v>521</v>
      </c>
      <c r="Q34" s="134">
        <f t="shared" si="0"/>
        <v>84.1</v>
      </c>
      <c r="R34" s="135" t="str">
        <f t="shared" si="1"/>
        <v>NO</v>
      </c>
      <c r="S34" s="136" t="str">
        <f t="shared" si="2"/>
        <v>Inviable Sanitariamente</v>
      </c>
      <c r="T34" s="45"/>
    </row>
    <row r="35" spans="1:20" s="48" customFormat="1" ht="32.1" customHeight="1" x14ac:dyDescent="0.2">
      <c r="A35" s="141" t="s">
        <v>2065</v>
      </c>
      <c r="B35" s="137" t="s">
        <v>2111</v>
      </c>
      <c r="C35" s="139" t="s">
        <v>2112</v>
      </c>
      <c r="D35" s="133">
        <v>25</v>
      </c>
      <c r="E35" s="138" t="s">
        <v>521</v>
      </c>
      <c r="F35" s="138" t="s">
        <v>521</v>
      </c>
      <c r="G35" s="138" t="s">
        <v>521</v>
      </c>
      <c r="H35" s="138" t="s">
        <v>521</v>
      </c>
      <c r="I35" s="140" t="s">
        <v>521</v>
      </c>
      <c r="J35" s="140">
        <v>97.4</v>
      </c>
      <c r="K35" s="138" t="s">
        <v>521</v>
      </c>
      <c r="L35" s="138" t="s">
        <v>521</v>
      </c>
      <c r="M35" s="138" t="s">
        <v>521</v>
      </c>
      <c r="N35" s="138" t="s">
        <v>521</v>
      </c>
      <c r="O35" s="138">
        <v>70.8</v>
      </c>
      <c r="P35" s="138" t="s">
        <v>521</v>
      </c>
      <c r="Q35" s="134">
        <f t="shared" si="0"/>
        <v>84.1</v>
      </c>
      <c r="R35" s="135" t="str">
        <f t="shared" si="1"/>
        <v>NO</v>
      </c>
      <c r="S35" s="136" t="str">
        <f t="shared" si="2"/>
        <v>Inviable Sanitariamente</v>
      </c>
      <c r="T35" s="45"/>
    </row>
    <row r="36" spans="1:20" s="48" customFormat="1" ht="32.1" customHeight="1" x14ac:dyDescent="0.2">
      <c r="A36" s="141" t="s">
        <v>2065</v>
      </c>
      <c r="B36" s="137" t="s">
        <v>2113</v>
      </c>
      <c r="C36" s="139" t="s">
        <v>2114</v>
      </c>
      <c r="D36" s="133">
        <v>630</v>
      </c>
      <c r="E36" s="138" t="s">
        <v>521</v>
      </c>
      <c r="F36" s="138" t="s">
        <v>521</v>
      </c>
      <c r="G36" s="138">
        <v>97.4</v>
      </c>
      <c r="H36" s="138" t="s">
        <v>521</v>
      </c>
      <c r="I36" s="140" t="s">
        <v>521</v>
      </c>
      <c r="J36" s="140">
        <v>97.4</v>
      </c>
      <c r="K36" s="138" t="s">
        <v>521</v>
      </c>
      <c r="L36" s="138" t="s">
        <v>521</v>
      </c>
      <c r="M36" s="138">
        <v>96.4</v>
      </c>
      <c r="N36" s="138">
        <v>97.4</v>
      </c>
      <c r="O36" s="138">
        <v>70.8</v>
      </c>
      <c r="P36" s="138">
        <v>97.4</v>
      </c>
      <c r="Q36" s="134">
        <f t="shared" si="0"/>
        <v>92.800000000000011</v>
      </c>
      <c r="R36" s="135" t="str">
        <f t="shared" si="1"/>
        <v>NO</v>
      </c>
      <c r="S36" s="136" t="str">
        <f t="shared" si="2"/>
        <v>Inviable Sanitariamente</v>
      </c>
      <c r="T36" s="45"/>
    </row>
    <row r="37" spans="1:20" s="48" customFormat="1" ht="32.1" customHeight="1" x14ac:dyDescent="0.2">
      <c r="A37" s="141" t="s">
        <v>2065</v>
      </c>
      <c r="B37" s="137" t="s">
        <v>2115</v>
      </c>
      <c r="C37" s="139" t="s">
        <v>2116</v>
      </c>
      <c r="D37" s="133">
        <v>400</v>
      </c>
      <c r="E37" s="138" t="s">
        <v>521</v>
      </c>
      <c r="F37" s="138">
        <v>97.4</v>
      </c>
      <c r="G37" s="138" t="s">
        <v>521</v>
      </c>
      <c r="H37" s="138" t="s">
        <v>521</v>
      </c>
      <c r="I37" s="140" t="s">
        <v>521</v>
      </c>
      <c r="J37" s="140">
        <v>97.4</v>
      </c>
      <c r="K37" s="138" t="s">
        <v>521</v>
      </c>
      <c r="L37" s="138" t="s">
        <v>521</v>
      </c>
      <c r="M37" s="138">
        <v>96.4</v>
      </c>
      <c r="N37" s="138">
        <v>53.1</v>
      </c>
      <c r="O37" s="138" t="s">
        <v>521</v>
      </c>
      <c r="P37" s="138" t="s">
        <v>521</v>
      </c>
      <c r="Q37" s="134">
        <f t="shared" si="0"/>
        <v>86.075000000000017</v>
      </c>
      <c r="R37" s="135" t="str">
        <f t="shared" si="1"/>
        <v>NO</v>
      </c>
      <c r="S37" s="136" t="str">
        <f t="shared" si="2"/>
        <v>Inviable Sanitariamente</v>
      </c>
      <c r="T37" s="45"/>
    </row>
    <row r="38" spans="1:20" s="48" customFormat="1" ht="32.1" customHeight="1" x14ac:dyDescent="0.2">
      <c r="A38" s="141" t="s">
        <v>2065</v>
      </c>
      <c r="B38" s="137" t="s">
        <v>871</v>
      </c>
      <c r="C38" s="139" t="s">
        <v>2117</v>
      </c>
      <c r="D38" s="133">
        <v>112</v>
      </c>
      <c r="E38" s="138" t="s">
        <v>521</v>
      </c>
      <c r="F38" s="138" t="s">
        <v>521</v>
      </c>
      <c r="G38" s="138" t="s">
        <v>521</v>
      </c>
      <c r="H38" s="138" t="s">
        <v>521</v>
      </c>
      <c r="I38" s="140" t="s">
        <v>521</v>
      </c>
      <c r="J38" s="140">
        <v>53.1</v>
      </c>
      <c r="K38" s="138" t="s">
        <v>521</v>
      </c>
      <c r="L38" s="138" t="s">
        <v>521</v>
      </c>
      <c r="M38" s="138" t="s">
        <v>521</v>
      </c>
      <c r="N38" s="138" t="s">
        <v>521</v>
      </c>
      <c r="O38" s="138">
        <v>97.4</v>
      </c>
      <c r="P38" s="138" t="s">
        <v>521</v>
      </c>
      <c r="Q38" s="134">
        <f t="shared" si="0"/>
        <v>75.25</v>
      </c>
      <c r="R38" s="135" t="str">
        <f t="shared" si="1"/>
        <v>NO</v>
      </c>
      <c r="S38" s="136" t="str">
        <f t="shared" si="2"/>
        <v>Alto</v>
      </c>
      <c r="T38" s="45"/>
    </row>
    <row r="39" spans="1:20" s="48" customFormat="1" ht="32.1" customHeight="1" x14ac:dyDescent="0.2">
      <c r="A39" s="141" t="s">
        <v>2065</v>
      </c>
      <c r="B39" s="137" t="s">
        <v>871</v>
      </c>
      <c r="C39" s="139" t="s">
        <v>2118</v>
      </c>
      <c r="D39" s="133">
        <v>312</v>
      </c>
      <c r="E39" s="138" t="s">
        <v>521</v>
      </c>
      <c r="F39" s="138">
        <v>26.6</v>
      </c>
      <c r="G39" s="138" t="s">
        <v>521</v>
      </c>
      <c r="H39" s="138" t="s">
        <v>521</v>
      </c>
      <c r="I39" s="140" t="s">
        <v>521</v>
      </c>
      <c r="J39" s="140">
        <v>26.6</v>
      </c>
      <c r="K39" s="138" t="s">
        <v>521</v>
      </c>
      <c r="L39" s="138" t="s">
        <v>521</v>
      </c>
      <c r="M39" s="138">
        <v>53.1</v>
      </c>
      <c r="N39" s="138">
        <v>53.1</v>
      </c>
      <c r="O39" s="138" t="s">
        <v>521</v>
      </c>
      <c r="P39" s="138" t="s">
        <v>521</v>
      </c>
      <c r="Q39" s="134">
        <f t="shared" si="0"/>
        <v>39.85</v>
      </c>
      <c r="R39" s="135" t="str">
        <f t="shared" si="1"/>
        <v>NO</v>
      </c>
      <c r="S39" s="136" t="str">
        <f t="shared" si="2"/>
        <v>Alto</v>
      </c>
      <c r="T39" s="45"/>
    </row>
    <row r="40" spans="1:20" s="48" customFormat="1" ht="32.1" customHeight="1" x14ac:dyDescent="0.2">
      <c r="A40" s="141" t="s">
        <v>2065</v>
      </c>
      <c r="B40" s="137" t="s">
        <v>2119</v>
      </c>
      <c r="C40" s="139" t="s">
        <v>2120</v>
      </c>
      <c r="D40" s="133">
        <v>221</v>
      </c>
      <c r="E40" s="138" t="s">
        <v>521</v>
      </c>
      <c r="F40" s="138">
        <v>64</v>
      </c>
      <c r="G40" s="138" t="s">
        <v>521</v>
      </c>
      <c r="H40" s="138" t="s">
        <v>521</v>
      </c>
      <c r="I40" s="140" t="s">
        <v>521</v>
      </c>
      <c r="J40" s="140" t="s">
        <v>521</v>
      </c>
      <c r="K40" s="138" t="s">
        <v>521</v>
      </c>
      <c r="L40" s="138" t="s">
        <v>521</v>
      </c>
      <c r="M40" s="138" t="s">
        <v>521</v>
      </c>
      <c r="N40" s="138" t="s">
        <v>521</v>
      </c>
      <c r="O40" s="138" t="s">
        <v>521</v>
      </c>
      <c r="P40" s="138" t="s">
        <v>521</v>
      </c>
      <c r="Q40" s="134">
        <f t="shared" si="0"/>
        <v>64</v>
      </c>
      <c r="R40" s="135" t="str">
        <f t="shared" si="1"/>
        <v>NO</v>
      </c>
      <c r="S40" s="136" t="str">
        <f t="shared" si="2"/>
        <v>Alto</v>
      </c>
      <c r="T40" s="45"/>
    </row>
    <row r="41" spans="1:20" s="48" customFormat="1" ht="32.1" customHeight="1" x14ac:dyDescent="0.2">
      <c r="A41" s="141" t="s">
        <v>2065</v>
      </c>
      <c r="B41" s="137" t="s">
        <v>2121</v>
      </c>
      <c r="C41" s="139" t="s">
        <v>2122</v>
      </c>
      <c r="D41" s="133">
        <v>21</v>
      </c>
      <c r="E41" s="138" t="s">
        <v>521</v>
      </c>
      <c r="F41" s="138" t="s">
        <v>521</v>
      </c>
      <c r="G41" s="138" t="s">
        <v>521</v>
      </c>
      <c r="H41" s="138" t="s">
        <v>521</v>
      </c>
      <c r="I41" s="140" t="s">
        <v>521</v>
      </c>
      <c r="J41" s="140" t="s">
        <v>521</v>
      </c>
      <c r="K41" s="138">
        <v>70.8</v>
      </c>
      <c r="L41" s="138" t="s">
        <v>521</v>
      </c>
      <c r="M41" s="138" t="s">
        <v>521</v>
      </c>
      <c r="N41" s="138" t="s">
        <v>521</v>
      </c>
      <c r="O41" s="138">
        <v>26.6</v>
      </c>
      <c r="P41" s="138" t="s">
        <v>521</v>
      </c>
      <c r="Q41" s="134">
        <f t="shared" si="0"/>
        <v>48.7</v>
      </c>
      <c r="R41" s="135" t="str">
        <f t="shared" si="1"/>
        <v>NO</v>
      </c>
      <c r="S41" s="136" t="str">
        <f t="shared" si="2"/>
        <v>Alto</v>
      </c>
      <c r="T41" s="45"/>
    </row>
    <row r="42" spans="1:20" s="48" customFormat="1" ht="32.1" customHeight="1" x14ac:dyDescent="0.2">
      <c r="A42" s="141" t="s">
        <v>2065</v>
      </c>
      <c r="B42" s="137" t="s">
        <v>2123</v>
      </c>
      <c r="C42" s="139" t="s">
        <v>2124</v>
      </c>
      <c r="D42" s="133">
        <v>98</v>
      </c>
      <c r="E42" s="138" t="s">
        <v>521</v>
      </c>
      <c r="F42" s="138" t="s">
        <v>521</v>
      </c>
      <c r="G42" s="138" t="s">
        <v>521</v>
      </c>
      <c r="H42" s="138">
        <v>70.8</v>
      </c>
      <c r="I42" s="140" t="s">
        <v>521</v>
      </c>
      <c r="J42" s="140" t="s">
        <v>521</v>
      </c>
      <c r="K42" s="138" t="s">
        <v>521</v>
      </c>
      <c r="L42" s="138" t="s">
        <v>521</v>
      </c>
      <c r="M42" s="138" t="s">
        <v>521</v>
      </c>
      <c r="N42" s="138" t="s">
        <v>521</v>
      </c>
      <c r="O42" s="138">
        <v>70.8</v>
      </c>
      <c r="P42" s="138" t="s">
        <v>521</v>
      </c>
      <c r="Q42" s="134">
        <f t="shared" si="0"/>
        <v>70.8</v>
      </c>
      <c r="R42" s="135" t="str">
        <f t="shared" si="1"/>
        <v>NO</v>
      </c>
      <c r="S42" s="136" t="str">
        <f t="shared" si="2"/>
        <v>Alto</v>
      </c>
      <c r="T42" s="45"/>
    </row>
    <row r="43" spans="1:20" s="48" customFormat="1" ht="32.1" customHeight="1" x14ac:dyDescent="0.2">
      <c r="A43" s="141" t="s">
        <v>2065</v>
      </c>
      <c r="B43" s="137" t="s">
        <v>2125</v>
      </c>
      <c r="C43" s="139" t="s">
        <v>2126</v>
      </c>
      <c r="D43" s="133">
        <v>40</v>
      </c>
      <c r="E43" s="138" t="s">
        <v>521</v>
      </c>
      <c r="F43" s="138" t="s">
        <v>521</v>
      </c>
      <c r="G43" s="138" t="s">
        <v>521</v>
      </c>
      <c r="H43" s="138">
        <v>97.4</v>
      </c>
      <c r="I43" s="140" t="s">
        <v>521</v>
      </c>
      <c r="J43" s="140" t="s">
        <v>521</v>
      </c>
      <c r="K43" s="138" t="s">
        <v>521</v>
      </c>
      <c r="L43" s="138" t="s">
        <v>521</v>
      </c>
      <c r="M43" s="138" t="s">
        <v>521</v>
      </c>
      <c r="N43" s="138" t="s">
        <v>521</v>
      </c>
      <c r="O43" s="138">
        <v>97.4</v>
      </c>
      <c r="P43" s="138" t="s">
        <v>521</v>
      </c>
      <c r="Q43" s="134">
        <f t="shared" si="0"/>
        <v>97.4</v>
      </c>
      <c r="R43" s="135" t="str">
        <f t="shared" si="1"/>
        <v>NO</v>
      </c>
      <c r="S43" s="136" t="str">
        <f t="shared" si="2"/>
        <v>Inviable Sanitariamente</v>
      </c>
      <c r="T43" s="45"/>
    </row>
    <row r="44" spans="1:20" s="48" customFormat="1" ht="32.1" customHeight="1" x14ac:dyDescent="0.2">
      <c r="A44" s="141" t="s">
        <v>2065</v>
      </c>
      <c r="B44" s="137" t="s">
        <v>2127</v>
      </c>
      <c r="C44" s="139" t="s">
        <v>2128</v>
      </c>
      <c r="D44" s="133">
        <v>120</v>
      </c>
      <c r="E44" s="138" t="s">
        <v>521</v>
      </c>
      <c r="F44" s="138" t="s">
        <v>521</v>
      </c>
      <c r="G44" s="138" t="s">
        <v>521</v>
      </c>
      <c r="H44" s="138" t="s">
        <v>521</v>
      </c>
      <c r="I44" s="140">
        <v>97.4</v>
      </c>
      <c r="J44" s="140" t="s">
        <v>521</v>
      </c>
      <c r="K44" s="138" t="s">
        <v>521</v>
      </c>
      <c r="L44" s="138" t="s">
        <v>521</v>
      </c>
      <c r="M44" s="138" t="s">
        <v>521</v>
      </c>
      <c r="N44" s="138" t="s">
        <v>521</v>
      </c>
      <c r="O44" s="138">
        <v>97.4</v>
      </c>
      <c r="P44" s="138" t="s">
        <v>521</v>
      </c>
      <c r="Q44" s="134">
        <f t="shared" si="0"/>
        <v>97.4</v>
      </c>
      <c r="R44" s="135" t="str">
        <f t="shared" si="1"/>
        <v>NO</v>
      </c>
      <c r="S44" s="136" t="str">
        <f t="shared" si="2"/>
        <v>Inviable Sanitariamente</v>
      </c>
      <c r="T44" s="45"/>
    </row>
    <row r="45" spans="1:20" s="48" customFormat="1" ht="32.1" customHeight="1" x14ac:dyDescent="0.2">
      <c r="A45" s="141" t="s">
        <v>2129</v>
      </c>
      <c r="B45" s="137" t="s">
        <v>437</v>
      </c>
      <c r="C45" s="139" t="s">
        <v>2130</v>
      </c>
      <c r="D45" s="133">
        <v>220</v>
      </c>
      <c r="E45" s="138" t="s">
        <v>521</v>
      </c>
      <c r="F45" s="138">
        <v>64</v>
      </c>
      <c r="G45" s="138" t="s">
        <v>521</v>
      </c>
      <c r="H45" s="138" t="s">
        <v>521</v>
      </c>
      <c r="I45" s="140" t="s">
        <v>521</v>
      </c>
      <c r="J45" s="140" t="s">
        <v>521</v>
      </c>
      <c r="K45" s="138" t="s">
        <v>521</v>
      </c>
      <c r="L45" s="138">
        <v>64</v>
      </c>
      <c r="M45" s="138" t="s">
        <v>521</v>
      </c>
      <c r="N45" s="138" t="s">
        <v>521</v>
      </c>
      <c r="O45" s="138" t="s">
        <v>521</v>
      </c>
      <c r="P45" s="138" t="s">
        <v>521</v>
      </c>
      <c r="Q45" s="134">
        <f t="shared" si="0"/>
        <v>64</v>
      </c>
      <c r="R45" s="135" t="str">
        <f t="shared" si="1"/>
        <v>NO</v>
      </c>
      <c r="S45" s="136" t="str">
        <f t="shared" si="2"/>
        <v>Alto</v>
      </c>
      <c r="T45" s="45" t="s">
        <v>521</v>
      </c>
    </row>
    <row r="46" spans="1:20" s="48" customFormat="1" ht="32.1" customHeight="1" x14ac:dyDescent="0.2">
      <c r="A46" s="141" t="s">
        <v>2129</v>
      </c>
      <c r="B46" s="137" t="s">
        <v>2131</v>
      </c>
      <c r="C46" s="139" t="s">
        <v>2132</v>
      </c>
      <c r="D46" s="133">
        <v>397</v>
      </c>
      <c r="E46" s="138" t="s">
        <v>521</v>
      </c>
      <c r="F46" s="138" t="s">
        <v>521</v>
      </c>
      <c r="G46" s="138">
        <v>64</v>
      </c>
      <c r="H46" s="138" t="s">
        <v>521</v>
      </c>
      <c r="I46" s="140" t="s">
        <v>521</v>
      </c>
      <c r="J46" s="140" t="s">
        <v>521</v>
      </c>
      <c r="K46" s="138" t="s">
        <v>521</v>
      </c>
      <c r="L46" s="138" t="s">
        <v>521</v>
      </c>
      <c r="M46" s="138" t="s">
        <v>521</v>
      </c>
      <c r="N46" s="138" t="s">
        <v>521</v>
      </c>
      <c r="O46" s="138" t="s">
        <v>521</v>
      </c>
      <c r="P46" s="138" t="s">
        <v>521</v>
      </c>
      <c r="Q46" s="134">
        <f t="shared" si="0"/>
        <v>64</v>
      </c>
      <c r="R46" s="135" t="str">
        <f t="shared" si="1"/>
        <v>NO</v>
      </c>
      <c r="S46" s="136" t="str">
        <f t="shared" si="2"/>
        <v>Alto</v>
      </c>
      <c r="T46" s="45" t="s">
        <v>521</v>
      </c>
    </row>
    <row r="47" spans="1:20" s="48" customFormat="1" ht="32.1" customHeight="1" x14ac:dyDescent="0.2">
      <c r="A47" s="141" t="s">
        <v>2129</v>
      </c>
      <c r="B47" s="137" t="s">
        <v>2133</v>
      </c>
      <c r="C47" s="139" t="s">
        <v>2134</v>
      </c>
      <c r="D47" s="133">
        <v>104</v>
      </c>
      <c r="E47" s="138">
        <v>26.5</v>
      </c>
      <c r="F47" s="138" t="s">
        <v>521</v>
      </c>
      <c r="G47" s="138" t="s">
        <v>521</v>
      </c>
      <c r="H47" s="138" t="s">
        <v>521</v>
      </c>
      <c r="I47" s="140" t="s">
        <v>521</v>
      </c>
      <c r="J47" s="140" t="s">
        <v>521</v>
      </c>
      <c r="K47" s="138" t="s">
        <v>521</v>
      </c>
      <c r="L47" s="138" t="s">
        <v>521</v>
      </c>
      <c r="M47" s="138" t="s">
        <v>521</v>
      </c>
      <c r="N47" s="138" t="s">
        <v>521</v>
      </c>
      <c r="O47" s="138" t="s">
        <v>521</v>
      </c>
      <c r="P47" s="138" t="s">
        <v>521</v>
      </c>
      <c r="Q47" s="134">
        <f t="shared" si="0"/>
        <v>26.5</v>
      </c>
      <c r="R47" s="135" t="str">
        <f t="shared" si="1"/>
        <v>NO</v>
      </c>
      <c r="S47" s="136" t="str">
        <f t="shared" si="2"/>
        <v>Medio</v>
      </c>
      <c r="T47" s="45" t="s">
        <v>521</v>
      </c>
    </row>
    <row r="48" spans="1:20" s="48" customFormat="1" ht="32.1" customHeight="1" x14ac:dyDescent="0.2">
      <c r="A48" s="141" t="s">
        <v>2129</v>
      </c>
      <c r="B48" s="137" t="s">
        <v>2135</v>
      </c>
      <c r="C48" s="139" t="s">
        <v>2136</v>
      </c>
      <c r="D48" s="133">
        <v>185</v>
      </c>
      <c r="E48" s="138" t="s">
        <v>521</v>
      </c>
      <c r="F48" s="138" t="s">
        <v>521</v>
      </c>
      <c r="G48" s="138" t="s">
        <v>521</v>
      </c>
      <c r="H48" s="138" t="s">
        <v>521</v>
      </c>
      <c r="I48" s="140" t="s">
        <v>521</v>
      </c>
      <c r="J48" s="140" t="s">
        <v>521</v>
      </c>
      <c r="K48" s="138" t="s">
        <v>521</v>
      </c>
      <c r="L48" s="138">
        <v>64</v>
      </c>
      <c r="M48" s="138" t="s">
        <v>521</v>
      </c>
      <c r="N48" s="138" t="s">
        <v>521</v>
      </c>
      <c r="O48" s="138" t="s">
        <v>521</v>
      </c>
      <c r="P48" s="138" t="s">
        <v>521</v>
      </c>
      <c r="Q48" s="134">
        <f t="shared" si="0"/>
        <v>64</v>
      </c>
      <c r="R48" s="135" t="str">
        <f t="shared" si="1"/>
        <v>NO</v>
      </c>
      <c r="S48" s="136" t="str">
        <f t="shared" si="2"/>
        <v>Alto</v>
      </c>
      <c r="T48" s="45" t="s">
        <v>521</v>
      </c>
    </row>
    <row r="49" spans="1:20" s="48" customFormat="1" ht="32.1" customHeight="1" x14ac:dyDescent="0.2">
      <c r="A49" s="141" t="s">
        <v>2129</v>
      </c>
      <c r="B49" s="137" t="s">
        <v>2137</v>
      </c>
      <c r="C49" s="139" t="s">
        <v>2138</v>
      </c>
      <c r="D49" s="133">
        <v>115</v>
      </c>
      <c r="E49" s="138">
        <v>42</v>
      </c>
      <c r="F49" s="138" t="s">
        <v>521</v>
      </c>
      <c r="G49" s="138" t="s">
        <v>521</v>
      </c>
      <c r="H49" s="138" t="s">
        <v>521</v>
      </c>
      <c r="I49" s="140" t="s">
        <v>521</v>
      </c>
      <c r="J49" s="140" t="s">
        <v>521</v>
      </c>
      <c r="K49" s="138" t="s">
        <v>521</v>
      </c>
      <c r="L49" s="138" t="s">
        <v>521</v>
      </c>
      <c r="M49" s="138" t="s">
        <v>521</v>
      </c>
      <c r="N49" s="138" t="s">
        <v>521</v>
      </c>
      <c r="O49" s="138" t="s">
        <v>521</v>
      </c>
      <c r="P49" s="138" t="s">
        <v>521</v>
      </c>
      <c r="Q49" s="134">
        <f t="shared" si="0"/>
        <v>42</v>
      </c>
      <c r="R49" s="135" t="str">
        <f t="shared" si="1"/>
        <v>NO</v>
      </c>
      <c r="S49" s="136" t="str">
        <f t="shared" si="2"/>
        <v>Alto</v>
      </c>
      <c r="T49" s="45" t="s">
        <v>521</v>
      </c>
    </row>
    <row r="50" spans="1:20" s="48" customFormat="1" ht="32.1" customHeight="1" x14ac:dyDescent="0.2">
      <c r="A50" s="141" t="s">
        <v>2129</v>
      </c>
      <c r="B50" s="137" t="s">
        <v>2139</v>
      </c>
      <c r="C50" s="139" t="s">
        <v>2140</v>
      </c>
      <c r="D50" s="133">
        <v>64</v>
      </c>
      <c r="E50" s="138" t="s">
        <v>521</v>
      </c>
      <c r="F50" s="138" t="s">
        <v>521</v>
      </c>
      <c r="G50" s="138">
        <v>88</v>
      </c>
      <c r="H50" s="138" t="s">
        <v>521</v>
      </c>
      <c r="I50" s="140" t="s">
        <v>521</v>
      </c>
      <c r="J50" s="140" t="s">
        <v>521</v>
      </c>
      <c r="K50" s="138" t="s">
        <v>521</v>
      </c>
      <c r="L50" s="138" t="s">
        <v>521</v>
      </c>
      <c r="M50" s="138" t="s">
        <v>521</v>
      </c>
      <c r="N50" s="138" t="s">
        <v>521</v>
      </c>
      <c r="O50" s="138" t="s">
        <v>521</v>
      </c>
      <c r="P50" s="138" t="s">
        <v>521</v>
      </c>
      <c r="Q50" s="134">
        <f t="shared" si="0"/>
        <v>88</v>
      </c>
      <c r="R50" s="135" t="str">
        <f t="shared" si="1"/>
        <v>NO</v>
      </c>
      <c r="S50" s="136" t="str">
        <f t="shared" si="2"/>
        <v>Inviable Sanitariamente</v>
      </c>
      <c r="T50" s="45" t="s">
        <v>521</v>
      </c>
    </row>
    <row r="51" spans="1:20" s="48" customFormat="1" ht="32.1" customHeight="1" x14ac:dyDescent="0.2">
      <c r="A51" s="141" t="s">
        <v>2129</v>
      </c>
      <c r="B51" s="137" t="s">
        <v>2141</v>
      </c>
      <c r="C51" s="139" t="s">
        <v>2142</v>
      </c>
      <c r="D51" s="133">
        <v>105</v>
      </c>
      <c r="E51" s="138" t="s">
        <v>521</v>
      </c>
      <c r="F51" s="138" t="s">
        <v>521</v>
      </c>
      <c r="G51" s="138">
        <v>64</v>
      </c>
      <c r="H51" s="138" t="s">
        <v>521</v>
      </c>
      <c r="I51" s="140" t="s">
        <v>521</v>
      </c>
      <c r="J51" s="140" t="s">
        <v>521</v>
      </c>
      <c r="K51" s="138" t="s">
        <v>521</v>
      </c>
      <c r="L51" s="138" t="s">
        <v>521</v>
      </c>
      <c r="M51" s="138" t="s">
        <v>521</v>
      </c>
      <c r="N51" s="138" t="s">
        <v>521</v>
      </c>
      <c r="O51" s="138" t="s">
        <v>521</v>
      </c>
      <c r="P51" s="138" t="s">
        <v>521</v>
      </c>
      <c r="Q51" s="134">
        <f t="shared" si="0"/>
        <v>64</v>
      </c>
      <c r="R51" s="135" t="str">
        <f t="shared" si="1"/>
        <v>NO</v>
      </c>
      <c r="S51" s="136" t="str">
        <f t="shared" si="2"/>
        <v>Alto</v>
      </c>
      <c r="T51" s="45" t="s">
        <v>521</v>
      </c>
    </row>
    <row r="52" spans="1:20" s="48" customFormat="1" ht="32.1" customHeight="1" x14ac:dyDescent="0.2">
      <c r="A52" s="141" t="s">
        <v>2129</v>
      </c>
      <c r="B52" s="137" t="s">
        <v>913</v>
      </c>
      <c r="C52" s="139" t="s">
        <v>2143</v>
      </c>
      <c r="D52" s="133">
        <v>109</v>
      </c>
      <c r="E52" s="138" t="s">
        <v>521</v>
      </c>
      <c r="F52" s="138" t="s">
        <v>521</v>
      </c>
      <c r="G52" s="138" t="s">
        <v>521</v>
      </c>
      <c r="H52" s="138" t="s">
        <v>521</v>
      </c>
      <c r="I52" s="140" t="s">
        <v>521</v>
      </c>
      <c r="J52" s="140" t="s">
        <v>521</v>
      </c>
      <c r="K52" s="138" t="s">
        <v>521</v>
      </c>
      <c r="L52" s="138">
        <v>64</v>
      </c>
      <c r="M52" s="138" t="s">
        <v>521</v>
      </c>
      <c r="N52" s="138" t="s">
        <v>521</v>
      </c>
      <c r="O52" s="138" t="s">
        <v>521</v>
      </c>
      <c r="P52" s="138" t="s">
        <v>521</v>
      </c>
      <c r="Q52" s="134">
        <f t="shared" si="0"/>
        <v>64</v>
      </c>
      <c r="R52" s="135" t="str">
        <f t="shared" si="1"/>
        <v>NO</v>
      </c>
      <c r="S52" s="136" t="str">
        <f t="shared" si="2"/>
        <v>Alto</v>
      </c>
      <c r="T52" s="45" t="s">
        <v>521</v>
      </c>
    </row>
    <row r="53" spans="1:20" s="48" customFormat="1" ht="32.1" customHeight="1" x14ac:dyDescent="0.2">
      <c r="A53" s="141" t="s">
        <v>2129</v>
      </c>
      <c r="B53" s="137" t="s">
        <v>708</v>
      </c>
      <c r="C53" s="139" t="s">
        <v>709</v>
      </c>
      <c r="D53" s="133">
        <v>22</v>
      </c>
      <c r="E53" s="138" t="s">
        <v>521</v>
      </c>
      <c r="F53" s="138" t="s">
        <v>521</v>
      </c>
      <c r="G53" s="138">
        <v>65.7</v>
      </c>
      <c r="H53" s="138" t="s">
        <v>521</v>
      </c>
      <c r="I53" s="140" t="s">
        <v>521</v>
      </c>
      <c r="J53" s="140" t="s">
        <v>521</v>
      </c>
      <c r="K53" s="138" t="s">
        <v>521</v>
      </c>
      <c r="L53" s="138" t="s">
        <v>521</v>
      </c>
      <c r="M53" s="138" t="s">
        <v>521</v>
      </c>
      <c r="N53" s="138" t="s">
        <v>521</v>
      </c>
      <c r="O53" s="138" t="s">
        <v>521</v>
      </c>
      <c r="P53" s="138" t="s">
        <v>521</v>
      </c>
      <c r="Q53" s="134">
        <f t="shared" si="0"/>
        <v>65.7</v>
      </c>
      <c r="R53" s="135" t="str">
        <f t="shared" si="1"/>
        <v>NO</v>
      </c>
      <c r="S53" s="136" t="str">
        <f t="shared" si="2"/>
        <v>Alto</v>
      </c>
      <c r="T53" s="45" t="s">
        <v>521</v>
      </c>
    </row>
    <row r="54" spans="1:20" s="48" customFormat="1" ht="32.1" customHeight="1" x14ac:dyDescent="0.2">
      <c r="A54" s="141" t="s">
        <v>2129</v>
      </c>
      <c r="B54" s="137" t="s">
        <v>2144</v>
      </c>
      <c r="C54" s="139" t="s">
        <v>2145</v>
      </c>
      <c r="D54" s="133">
        <v>40</v>
      </c>
      <c r="E54" s="138" t="s">
        <v>521</v>
      </c>
      <c r="F54" s="138" t="s">
        <v>521</v>
      </c>
      <c r="G54" s="138" t="s">
        <v>521</v>
      </c>
      <c r="H54" s="138" t="s">
        <v>521</v>
      </c>
      <c r="I54" s="140">
        <v>97.4</v>
      </c>
      <c r="J54" s="140" t="s">
        <v>521</v>
      </c>
      <c r="K54" s="138" t="s">
        <v>521</v>
      </c>
      <c r="L54" s="138" t="s">
        <v>521</v>
      </c>
      <c r="M54" s="138" t="s">
        <v>521</v>
      </c>
      <c r="N54" s="138" t="s">
        <v>521</v>
      </c>
      <c r="O54" s="138" t="s">
        <v>521</v>
      </c>
      <c r="P54" s="138" t="s">
        <v>521</v>
      </c>
      <c r="Q54" s="134">
        <f t="shared" si="0"/>
        <v>97.4</v>
      </c>
      <c r="R54" s="135" t="str">
        <f t="shared" si="1"/>
        <v>NO</v>
      </c>
      <c r="S54" s="136" t="str">
        <f t="shared" si="2"/>
        <v>Inviable Sanitariamente</v>
      </c>
      <c r="T54" s="45" t="s">
        <v>2146</v>
      </c>
    </row>
    <row r="55" spans="1:20" s="48" customFormat="1" ht="32.1" customHeight="1" x14ac:dyDescent="0.2">
      <c r="A55" s="141" t="s">
        <v>2129</v>
      </c>
      <c r="B55" s="137" t="s">
        <v>2147</v>
      </c>
      <c r="C55" s="139" t="s">
        <v>2148</v>
      </c>
      <c r="D55" s="133">
        <v>39</v>
      </c>
      <c r="E55" s="138" t="s">
        <v>521</v>
      </c>
      <c r="F55" s="138" t="s">
        <v>521</v>
      </c>
      <c r="G55" s="138" t="s">
        <v>521</v>
      </c>
      <c r="H55" s="138">
        <v>0</v>
      </c>
      <c r="I55" s="140" t="s">
        <v>521</v>
      </c>
      <c r="J55" s="140" t="s">
        <v>521</v>
      </c>
      <c r="K55" s="138" t="s">
        <v>521</v>
      </c>
      <c r="L55" s="138" t="s">
        <v>521</v>
      </c>
      <c r="M55" s="138" t="s">
        <v>521</v>
      </c>
      <c r="N55" s="138" t="s">
        <v>521</v>
      </c>
      <c r="O55" s="138" t="s">
        <v>521</v>
      </c>
      <c r="P55" s="138" t="s">
        <v>521</v>
      </c>
      <c r="Q55" s="134">
        <f t="shared" si="0"/>
        <v>0</v>
      </c>
      <c r="R55" s="135" t="str">
        <f t="shared" si="1"/>
        <v>SI</v>
      </c>
      <c r="S55" s="136" t="str">
        <f t="shared" si="2"/>
        <v>Sin Riesgo</v>
      </c>
      <c r="T55" s="45" t="s">
        <v>521</v>
      </c>
    </row>
    <row r="56" spans="1:20" s="48" customFormat="1" ht="32.1" customHeight="1" x14ac:dyDescent="0.2">
      <c r="A56" s="141" t="s">
        <v>2129</v>
      </c>
      <c r="B56" s="137" t="s">
        <v>2149</v>
      </c>
      <c r="C56" s="139" t="s">
        <v>2150</v>
      </c>
      <c r="D56" s="133">
        <v>30</v>
      </c>
      <c r="E56" s="138" t="s">
        <v>521</v>
      </c>
      <c r="F56" s="138" t="s">
        <v>521</v>
      </c>
      <c r="G56" s="138" t="s">
        <v>521</v>
      </c>
      <c r="H56" s="138">
        <v>0</v>
      </c>
      <c r="I56" s="140" t="s">
        <v>521</v>
      </c>
      <c r="J56" s="140" t="s">
        <v>521</v>
      </c>
      <c r="K56" s="138" t="s">
        <v>521</v>
      </c>
      <c r="L56" s="138" t="s">
        <v>521</v>
      </c>
      <c r="M56" s="138" t="s">
        <v>521</v>
      </c>
      <c r="N56" s="138" t="s">
        <v>521</v>
      </c>
      <c r="O56" s="138" t="s">
        <v>521</v>
      </c>
      <c r="P56" s="138" t="s">
        <v>521</v>
      </c>
      <c r="Q56" s="134">
        <f t="shared" si="0"/>
        <v>0</v>
      </c>
      <c r="R56" s="135" t="str">
        <f t="shared" si="1"/>
        <v>SI</v>
      </c>
      <c r="S56" s="136" t="str">
        <f t="shared" si="2"/>
        <v>Sin Riesgo</v>
      </c>
      <c r="T56" s="45" t="s">
        <v>521</v>
      </c>
    </row>
    <row r="57" spans="1:20" s="48" customFormat="1" ht="32.1" customHeight="1" x14ac:dyDescent="0.2">
      <c r="A57" s="141" t="s">
        <v>2129</v>
      </c>
      <c r="B57" s="137" t="s">
        <v>2151</v>
      </c>
      <c r="C57" s="139" t="s">
        <v>2152</v>
      </c>
      <c r="D57" s="133">
        <v>38</v>
      </c>
      <c r="E57" s="138" t="s">
        <v>521</v>
      </c>
      <c r="F57" s="138" t="s">
        <v>521</v>
      </c>
      <c r="G57" s="138" t="s">
        <v>521</v>
      </c>
      <c r="H57" s="138">
        <v>64</v>
      </c>
      <c r="I57" s="140" t="s">
        <v>521</v>
      </c>
      <c r="J57" s="140" t="s">
        <v>521</v>
      </c>
      <c r="K57" s="138" t="s">
        <v>521</v>
      </c>
      <c r="L57" s="138" t="s">
        <v>521</v>
      </c>
      <c r="M57" s="138" t="s">
        <v>521</v>
      </c>
      <c r="N57" s="138" t="s">
        <v>521</v>
      </c>
      <c r="O57" s="138" t="s">
        <v>521</v>
      </c>
      <c r="P57" s="138" t="s">
        <v>521</v>
      </c>
      <c r="Q57" s="134">
        <f t="shared" si="0"/>
        <v>64</v>
      </c>
      <c r="R57" s="135" t="str">
        <f t="shared" si="1"/>
        <v>NO</v>
      </c>
      <c r="S57" s="136" t="str">
        <f t="shared" si="2"/>
        <v>Alto</v>
      </c>
      <c r="T57" s="45" t="s">
        <v>521</v>
      </c>
    </row>
    <row r="58" spans="1:20" s="48" customFormat="1" ht="32.1" customHeight="1" x14ac:dyDescent="0.2">
      <c r="A58" s="141" t="s">
        <v>2129</v>
      </c>
      <c r="B58" s="137" t="s">
        <v>2153</v>
      </c>
      <c r="C58" s="139" t="s">
        <v>2154</v>
      </c>
      <c r="D58" s="133">
        <v>48</v>
      </c>
      <c r="E58" s="138" t="s">
        <v>521</v>
      </c>
      <c r="F58" s="138" t="s">
        <v>521</v>
      </c>
      <c r="G58" s="138" t="s">
        <v>521</v>
      </c>
      <c r="H58" s="138">
        <v>26.5</v>
      </c>
      <c r="I58" s="140" t="s">
        <v>521</v>
      </c>
      <c r="J58" s="140" t="s">
        <v>521</v>
      </c>
      <c r="K58" s="138" t="s">
        <v>521</v>
      </c>
      <c r="L58" s="138" t="s">
        <v>521</v>
      </c>
      <c r="M58" s="138" t="s">
        <v>521</v>
      </c>
      <c r="N58" s="138" t="s">
        <v>521</v>
      </c>
      <c r="O58" s="138" t="s">
        <v>521</v>
      </c>
      <c r="P58" s="138" t="s">
        <v>521</v>
      </c>
      <c r="Q58" s="134">
        <f t="shared" si="0"/>
        <v>26.5</v>
      </c>
      <c r="R58" s="135" t="str">
        <f t="shared" si="1"/>
        <v>NO</v>
      </c>
      <c r="S58" s="136" t="str">
        <f t="shared" si="2"/>
        <v>Medio</v>
      </c>
      <c r="T58" s="45" t="s">
        <v>521</v>
      </c>
    </row>
    <row r="59" spans="1:20" s="48" customFormat="1" ht="32.1" customHeight="1" x14ac:dyDescent="0.2">
      <c r="A59" s="141" t="s">
        <v>2129</v>
      </c>
      <c r="B59" s="137" t="s">
        <v>2155</v>
      </c>
      <c r="C59" s="139" t="s">
        <v>2156</v>
      </c>
      <c r="D59" s="133">
        <v>83</v>
      </c>
      <c r="E59" s="138" t="s">
        <v>521</v>
      </c>
      <c r="F59" s="138" t="s">
        <v>521</v>
      </c>
      <c r="G59" s="138" t="s">
        <v>521</v>
      </c>
      <c r="H59" s="138">
        <v>64</v>
      </c>
      <c r="I59" s="140" t="s">
        <v>521</v>
      </c>
      <c r="J59" s="140" t="s">
        <v>521</v>
      </c>
      <c r="K59" s="138" t="s">
        <v>521</v>
      </c>
      <c r="L59" s="138" t="s">
        <v>521</v>
      </c>
      <c r="M59" s="138" t="s">
        <v>521</v>
      </c>
      <c r="N59" s="138" t="s">
        <v>521</v>
      </c>
      <c r="O59" s="138" t="s">
        <v>521</v>
      </c>
      <c r="P59" s="138" t="s">
        <v>521</v>
      </c>
      <c r="Q59" s="134">
        <f t="shared" si="0"/>
        <v>64</v>
      </c>
      <c r="R59" s="135" t="str">
        <f t="shared" si="1"/>
        <v>NO</v>
      </c>
      <c r="S59" s="136" t="str">
        <f t="shared" si="2"/>
        <v>Alto</v>
      </c>
      <c r="T59" s="45" t="s">
        <v>521</v>
      </c>
    </row>
    <row r="60" spans="1:20" s="48" customFormat="1" ht="32.1" customHeight="1" x14ac:dyDescent="0.2">
      <c r="A60" s="141" t="s">
        <v>2129</v>
      </c>
      <c r="B60" s="137" t="s">
        <v>2157</v>
      </c>
      <c r="C60" s="139" t="s">
        <v>2158</v>
      </c>
      <c r="D60" s="133">
        <v>26</v>
      </c>
      <c r="E60" s="138" t="s">
        <v>521</v>
      </c>
      <c r="F60" s="138" t="s">
        <v>521</v>
      </c>
      <c r="G60" s="138" t="s">
        <v>521</v>
      </c>
      <c r="H60" s="138">
        <v>0</v>
      </c>
      <c r="I60" s="140" t="s">
        <v>521</v>
      </c>
      <c r="J60" s="140" t="s">
        <v>521</v>
      </c>
      <c r="K60" s="138" t="s">
        <v>521</v>
      </c>
      <c r="L60" s="138" t="s">
        <v>521</v>
      </c>
      <c r="M60" s="138" t="s">
        <v>521</v>
      </c>
      <c r="N60" s="138" t="s">
        <v>521</v>
      </c>
      <c r="O60" s="138" t="s">
        <v>521</v>
      </c>
      <c r="P60" s="138" t="s">
        <v>521</v>
      </c>
      <c r="Q60" s="134">
        <f t="shared" si="0"/>
        <v>0</v>
      </c>
      <c r="R60" s="135" t="str">
        <f t="shared" si="1"/>
        <v>SI</v>
      </c>
      <c r="S60" s="136" t="str">
        <f t="shared" si="2"/>
        <v>Sin Riesgo</v>
      </c>
      <c r="T60" s="45" t="s">
        <v>521</v>
      </c>
    </row>
    <row r="61" spans="1:20" s="48" customFormat="1" ht="32.1" customHeight="1" x14ac:dyDescent="0.2">
      <c r="A61" s="141" t="s">
        <v>2129</v>
      </c>
      <c r="B61" s="137" t="s">
        <v>2159</v>
      </c>
      <c r="C61" s="139" t="s">
        <v>2160</v>
      </c>
      <c r="D61" s="133">
        <v>60</v>
      </c>
      <c r="E61" s="138" t="s">
        <v>521</v>
      </c>
      <c r="F61" s="138" t="s">
        <v>521</v>
      </c>
      <c r="G61" s="138" t="s">
        <v>521</v>
      </c>
      <c r="H61" s="138">
        <v>0</v>
      </c>
      <c r="I61" s="140" t="s">
        <v>521</v>
      </c>
      <c r="J61" s="140" t="s">
        <v>521</v>
      </c>
      <c r="K61" s="138" t="s">
        <v>521</v>
      </c>
      <c r="L61" s="138" t="s">
        <v>521</v>
      </c>
      <c r="M61" s="138" t="s">
        <v>521</v>
      </c>
      <c r="N61" s="138" t="s">
        <v>521</v>
      </c>
      <c r="O61" s="138" t="s">
        <v>521</v>
      </c>
      <c r="P61" s="138" t="s">
        <v>521</v>
      </c>
      <c r="Q61" s="134">
        <f t="shared" si="0"/>
        <v>0</v>
      </c>
      <c r="R61" s="135" t="str">
        <f t="shared" si="1"/>
        <v>SI</v>
      </c>
      <c r="S61" s="136" t="str">
        <f t="shared" si="2"/>
        <v>Sin Riesgo</v>
      </c>
      <c r="T61" s="45" t="s">
        <v>521</v>
      </c>
    </row>
    <row r="62" spans="1:20" s="48" customFormat="1" ht="32.1" customHeight="1" x14ac:dyDescent="0.2">
      <c r="A62" s="141" t="s">
        <v>2129</v>
      </c>
      <c r="B62" s="137" t="s">
        <v>2161</v>
      </c>
      <c r="C62" s="139" t="s">
        <v>2162</v>
      </c>
      <c r="D62" s="133">
        <v>21</v>
      </c>
      <c r="E62" s="138" t="s">
        <v>521</v>
      </c>
      <c r="F62" s="138" t="s">
        <v>521</v>
      </c>
      <c r="G62" s="138" t="s">
        <v>521</v>
      </c>
      <c r="H62" s="138">
        <v>0</v>
      </c>
      <c r="I62" s="140" t="s">
        <v>521</v>
      </c>
      <c r="J62" s="140" t="s">
        <v>521</v>
      </c>
      <c r="K62" s="138" t="s">
        <v>521</v>
      </c>
      <c r="L62" s="138" t="s">
        <v>521</v>
      </c>
      <c r="M62" s="138" t="s">
        <v>521</v>
      </c>
      <c r="N62" s="138" t="s">
        <v>521</v>
      </c>
      <c r="O62" s="138" t="s">
        <v>521</v>
      </c>
      <c r="P62" s="138" t="s">
        <v>521</v>
      </c>
      <c r="Q62" s="134">
        <f t="shared" si="0"/>
        <v>0</v>
      </c>
      <c r="R62" s="135" t="str">
        <f t="shared" si="1"/>
        <v>SI</v>
      </c>
      <c r="S62" s="136" t="str">
        <f t="shared" si="2"/>
        <v>Sin Riesgo</v>
      </c>
      <c r="T62" s="45" t="s">
        <v>2146</v>
      </c>
    </row>
    <row r="63" spans="1:20" s="48" customFormat="1" ht="32.1" customHeight="1" x14ac:dyDescent="0.2">
      <c r="A63" s="141" t="s">
        <v>2129</v>
      </c>
      <c r="B63" s="137" t="s">
        <v>2163</v>
      </c>
      <c r="C63" s="139" t="s">
        <v>2164</v>
      </c>
      <c r="D63" s="133">
        <v>450</v>
      </c>
      <c r="E63" s="138" t="s">
        <v>521</v>
      </c>
      <c r="F63" s="138" t="s">
        <v>521</v>
      </c>
      <c r="G63" s="138" t="s">
        <v>521</v>
      </c>
      <c r="H63" s="138">
        <v>26.4</v>
      </c>
      <c r="I63" s="140" t="s">
        <v>521</v>
      </c>
      <c r="J63" s="140" t="s">
        <v>521</v>
      </c>
      <c r="K63" s="138" t="s">
        <v>521</v>
      </c>
      <c r="L63" s="138" t="s">
        <v>521</v>
      </c>
      <c r="M63" s="138" t="s">
        <v>521</v>
      </c>
      <c r="N63" s="138" t="s">
        <v>521</v>
      </c>
      <c r="O63" s="138" t="s">
        <v>521</v>
      </c>
      <c r="P63" s="138" t="s">
        <v>521</v>
      </c>
      <c r="Q63" s="134">
        <f t="shared" si="0"/>
        <v>26.4</v>
      </c>
      <c r="R63" s="135" t="str">
        <f t="shared" si="1"/>
        <v>NO</v>
      </c>
      <c r="S63" s="136" t="str">
        <f t="shared" si="2"/>
        <v>Medio</v>
      </c>
      <c r="T63" s="45" t="s">
        <v>521</v>
      </c>
    </row>
    <row r="64" spans="1:20" s="48" customFormat="1" ht="32.1" customHeight="1" x14ac:dyDescent="0.2">
      <c r="A64" s="141" t="s">
        <v>2129</v>
      </c>
      <c r="B64" s="137" t="s">
        <v>2165</v>
      </c>
      <c r="C64" s="139" t="s">
        <v>2166</v>
      </c>
      <c r="D64" s="133">
        <v>28</v>
      </c>
      <c r="E64" s="138" t="s">
        <v>521</v>
      </c>
      <c r="F64" s="138" t="s">
        <v>521</v>
      </c>
      <c r="G64" s="138" t="s">
        <v>521</v>
      </c>
      <c r="H64" s="138">
        <v>0</v>
      </c>
      <c r="I64" s="140"/>
      <c r="J64" s="140" t="s">
        <v>521</v>
      </c>
      <c r="K64" s="138" t="s">
        <v>521</v>
      </c>
      <c r="L64" s="138" t="s">
        <v>521</v>
      </c>
      <c r="M64" s="138" t="s">
        <v>521</v>
      </c>
      <c r="N64" s="138" t="s">
        <v>521</v>
      </c>
      <c r="O64" s="138" t="s">
        <v>521</v>
      </c>
      <c r="P64" s="138" t="s">
        <v>521</v>
      </c>
      <c r="Q64" s="134">
        <f t="shared" si="0"/>
        <v>0</v>
      </c>
      <c r="R64" s="135" t="str">
        <f t="shared" si="1"/>
        <v>SI</v>
      </c>
      <c r="S64" s="136" t="str">
        <f t="shared" si="2"/>
        <v>Sin Riesgo</v>
      </c>
      <c r="T64" s="45" t="s">
        <v>521</v>
      </c>
    </row>
    <row r="65" spans="1:20" s="48" customFormat="1" ht="32.1" customHeight="1" x14ac:dyDescent="0.2">
      <c r="A65" s="141" t="s">
        <v>2129</v>
      </c>
      <c r="B65" s="137" t="s">
        <v>129</v>
      </c>
      <c r="C65" s="139" t="s">
        <v>2167</v>
      </c>
      <c r="D65" s="133">
        <v>20</v>
      </c>
      <c r="E65" s="138" t="s">
        <v>521</v>
      </c>
      <c r="F65" s="138" t="s">
        <v>521</v>
      </c>
      <c r="G65" s="138" t="s">
        <v>521</v>
      </c>
      <c r="H65" s="138" t="s">
        <v>521</v>
      </c>
      <c r="I65" s="140" t="s">
        <v>521</v>
      </c>
      <c r="J65" s="140" t="s">
        <v>521</v>
      </c>
      <c r="K65" s="138" t="s">
        <v>521</v>
      </c>
      <c r="L65" s="138" t="s">
        <v>521</v>
      </c>
      <c r="M65" s="138">
        <v>64</v>
      </c>
      <c r="N65" s="138" t="s">
        <v>521</v>
      </c>
      <c r="O65" s="138" t="s">
        <v>521</v>
      </c>
      <c r="P65" s="138" t="s">
        <v>521</v>
      </c>
      <c r="Q65" s="134">
        <f t="shared" si="0"/>
        <v>64</v>
      </c>
      <c r="R65" s="135" t="str">
        <f t="shared" si="1"/>
        <v>NO</v>
      </c>
      <c r="S65" s="136" t="str">
        <f t="shared" si="2"/>
        <v>Alto</v>
      </c>
      <c r="T65" s="45" t="s">
        <v>521</v>
      </c>
    </row>
    <row r="66" spans="1:20" s="48" customFormat="1" ht="32.1" customHeight="1" x14ac:dyDescent="0.2">
      <c r="A66" s="141" t="s">
        <v>2129</v>
      </c>
      <c r="B66" s="137" t="s">
        <v>2168</v>
      </c>
      <c r="C66" s="139" t="s">
        <v>2169</v>
      </c>
      <c r="D66" s="133">
        <v>109</v>
      </c>
      <c r="E66" s="138" t="s">
        <v>521</v>
      </c>
      <c r="F66" s="138" t="s">
        <v>521</v>
      </c>
      <c r="G66" s="138">
        <v>64</v>
      </c>
      <c r="H66" s="138">
        <v>0</v>
      </c>
      <c r="I66" s="140" t="s">
        <v>521</v>
      </c>
      <c r="J66" s="140" t="s">
        <v>521</v>
      </c>
      <c r="K66" s="138" t="s">
        <v>521</v>
      </c>
      <c r="L66" s="138" t="s">
        <v>521</v>
      </c>
      <c r="M66" s="138" t="s">
        <v>521</v>
      </c>
      <c r="N66" s="138" t="s">
        <v>521</v>
      </c>
      <c r="O66" s="138" t="s">
        <v>521</v>
      </c>
      <c r="P66" s="138" t="s">
        <v>521</v>
      </c>
      <c r="Q66" s="134">
        <f t="shared" si="0"/>
        <v>32</v>
      </c>
      <c r="R66" s="135" t="str">
        <f t="shared" si="1"/>
        <v>NO</v>
      </c>
      <c r="S66" s="136" t="str">
        <f t="shared" si="2"/>
        <v>Medio</v>
      </c>
      <c r="T66" s="45" t="s">
        <v>521</v>
      </c>
    </row>
    <row r="67" spans="1:20" s="48" customFormat="1" ht="32.1" customHeight="1" x14ac:dyDescent="0.2">
      <c r="A67" s="141" t="s">
        <v>2129</v>
      </c>
      <c r="B67" s="137" t="s">
        <v>2170</v>
      </c>
      <c r="C67" s="139" t="s">
        <v>2171</v>
      </c>
      <c r="D67" s="133">
        <v>20</v>
      </c>
      <c r="E67" s="138">
        <v>0</v>
      </c>
      <c r="F67" s="138" t="s">
        <v>521</v>
      </c>
      <c r="G67" s="138" t="s">
        <v>521</v>
      </c>
      <c r="H67" s="138" t="s">
        <v>521</v>
      </c>
      <c r="I67" s="140" t="s">
        <v>521</v>
      </c>
      <c r="J67" s="140" t="s">
        <v>521</v>
      </c>
      <c r="K67" s="138" t="s">
        <v>521</v>
      </c>
      <c r="L67" s="138" t="s">
        <v>521</v>
      </c>
      <c r="M67" s="138" t="s">
        <v>521</v>
      </c>
      <c r="N67" s="138" t="s">
        <v>521</v>
      </c>
      <c r="O67" s="138" t="s">
        <v>521</v>
      </c>
      <c r="P67" s="138" t="s">
        <v>521</v>
      </c>
      <c r="Q67" s="134">
        <f t="shared" si="0"/>
        <v>0</v>
      </c>
      <c r="R67" s="135" t="str">
        <f t="shared" si="1"/>
        <v>SI</v>
      </c>
      <c r="S67" s="136" t="str">
        <f t="shared" si="2"/>
        <v>Sin Riesgo</v>
      </c>
      <c r="T67" s="45" t="s">
        <v>521</v>
      </c>
    </row>
    <row r="68" spans="1:20" s="48" customFormat="1" ht="32.1" customHeight="1" x14ac:dyDescent="0.2">
      <c r="A68" s="141" t="s">
        <v>2129</v>
      </c>
      <c r="B68" s="137" t="s">
        <v>2172</v>
      </c>
      <c r="C68" s="139" t="s">
        <v>2173</v>
      </c>
      <c r="D68" s="133">
        <v>42</v>
      </c>
      <c r="E68" s="138" t="s">
        <v>521</v>
      </c>
      <c r="F68" s="138" t="s">
        <v>521</v>
      </c>
      <c r="G68" s="138" t="s">
        <v>521</v>
      </c>
      <c r="H68" s="138" t="s">
        <v>521</v>
      </c>
      <c r="I68" s="140">
        <v>24</v>
      </c>
      <c r="J68" s="140" t="s">
        <v>521</v>
      </c>
      <c r="K68" s="138" t="s">
        <v>521</v>
      </c>
      <c r="L68" s="138" t="s">
        <v>521</v>
      </c>
      <c r="M68" s="138" t="s">
        <v>521</v>
      </c>
      <c r="N68" s="138" t="s">
        <v>521</v>
      </c>
      <c r="O68" s="138" t="s">
        <v>521</v>
      </c>
      <c r="P68" s="138" t="s">
        <v>521</v>
      </c>
      <c r="Q68" s="134">
        <f t="shared" si="0"/>
        <v>24</v>
      </c>
      <c r="R68" s="135" t="str">
        <f t="shared" si="1"/>
        <v>NO</v>
      </c>
      <c r="S68" s="136" t="str">
        <f t="shared" si="2"/>
        <v>Medio</v>
      </c>
      <c r="T68" s="45" t="s">
        <v>521</v>
      </c>
    </row>
    <row r="69" spans="1:20" s="48" customFormat="1" ht="32.1" customHeight="1" x14ac:dyDescent="0.2">
      <c r="A69" s="141" t="s">
        <v>2129</v>
      </c>
      <c r="B69" s="137" t="s">
        <v>2174</v>
      </c>
      <c r="C69" s="139" t="s">
        <v>2175</v>
      </c>
      <c r="D69" s="133">
        <v>54</v>
      </c>
      <c r="E69" s="138" t="s">
        <v>521</v>
      </c>
      <c r="F69" s="138" t="s">
        <v>521</v>
      </c>
      <c r="G69" s="138" t="s">
        <v>521</v>
      </c>
      <c r="H69" s="138" t="s">
        <v>521</v>
      </c>
      <c r="I69" s="140">
        <v>0</v>
      </c>
      <c r="J69" s="140" t="s">
        <v>521</v>
      </c>
      <c r="K69" s="138" t="s">
        <v>521</v>
      </c>
      <c r="L69" s="138" t="s">
        <v>521</v>
      </c>
      <c r="M69" s="138" t="s">
        <v>521</v>
      </c>
      <c r="N69" s="138" t="s">
        <v>521</v>
      </c>
      <c r="O69" s="138" t="s">
        <v>521</v>
      </c>
      <c r="P69" s="138" t="s">
        <v>521</v>
      </c>
      <c r="Q69" s="134">
        <f t="shared" si="0"/>
        <v>0</v>
      </c>
      <c r="R69" s="135" t="str">
        <f t="shared" si="1"/>
        <v>SI</v>
      </c>
      <c r="S69" s="136" t="str">
        <f t="shared" si="2"/>
        <v>Sin Riesgo</v>
      </c>
      <c r="T69" s="45" t="s">
        <v>521</v>
      </c>
    </row>
    <row r="70" spans="1:20" s="48" customFormat="1" ht="32.1" customHeight="1" x14ac:dyDescent="0.2">
      <c r="A70" s="141" t="s">
        <v>2129</v>
      </c>
      <c r="B70" s="137" t="s">
        <v>2176</v>
      </c>
      <c r="C70" s="139" t="s">
        <v>2177</v>
      </c>
      <c r="D70" s="133">
        <v>417</v>
      </c>
      <c r="E70" s="138" t="s">
        <v>521</v>
      </c>
      <c r="F70" s="138" t="s">
        <v>521</v>
      </c>
      <c r="G70" s="138" t="s">
        <v>521</v>
      </c>
      <c r="H70" s="138">
        <v>0</v>
      </c>
      <c r="I70" s="140" t="s">
        <v>521</v>
      </c>
      <c r="J70" s="140" t="s">
        <v>521</v>
      </c>
      <c r="K70" s="138" t="s">
        <v>521</v>
      </c>
      <c r="L70" s="138" t="s">
        <v>521</v>
      </c>
      <c r="M70" s="138" t="s">
        <v>521</v>
      </c>
      <c r="N70" s="138" t="s">
        <v>521</v>
      </c>
      <c r="O70" s="138" t="s">
        <v>521</v>
      </c>
      <c r="P70" s="138" t="s">
        <v>521</v>
      </c>
      <c r="Q70" s="134">
        <f t="shared" si="0"/>
        <v>0</v>
      </c>
      <c r="R70" s="135" t="str">
        <f t="shared" si="1"/>
        <v>SI</v>
      </c>
      <c r="S70" s="136" t="str">
        <f t="shared" si="2"/>
        <v>Sin Riesgo</v>
      </c>
      <c r="T70" s="45" t="s">
        <v>2178</v>
      </c>
    </row>
    <row r="71" spans="1:20" s="48" customFormat="1" ht="32.1" customHeight="1" x14ac:dyDescent="0.2">
      <c r="A71" s="141" t="s">
        <v>2129</v>
      </c>
      <c r="B71" s="137" t="s">
        <v>2179</v>
      </c>
      <c r="C71" s="139" t="s">
        <v>2180</v>
      </c>
      <c r="D71" s="133">
        <v>48</v>
      </c>
      <c r="E71" s="138">
        <v>0</v>
      </c>
      <c r="F71" s="138" t="s">
        <v>521</v>
      </c>
      <c r="G71" s="138" t="s">
        <v>521</v>
      </c>
      <c r="H71" s="138" t="s">
        <v>521</v>
      </c>
      <c r="I71" s="140" t="s">
        <v>521</v>
      </c>
      <c r="J71" s="140" t="s">
        <v>521</v>
      </c>
      <c r="K71" s="138" t="s">
        <v>521</v>
      </c>
      <c r="L71" s="138" t="s">
        <v>521</v>
      </c>
      <c r="M71" s="138" t="s">
        <v>521</v>
      </c>
      <c r="N71" s="138" t="s">
        <v>521</v>
      </c>
      <c r="O71" s="138" t="s">
        <v>521</v>
      </c>
      <c r="P71" s="138" t="s">
        <v>521</v>
      </c>
      <c r="Q71" s="134">
        <f t="shared" si="0"/>
        <v>0</v>
      </c>
      <c r="R71" s="135" t="str">
        <f t="shared" si="1"/>
        <v>SI</v>
      </c>
      <c r="S71" s="136" t="str">
        <f t="shared" si="2"/>
        <v>Sin Riesgo</v>
      </c>
      <c r="T71" s="45" t="s">
        <v>521</v>
      </c>
    </row>
    <row r="72" spans="1:20" s="48" customFormat="1" ht="32.1" customHeight="1" x14ac:dyDescent="0.2">
      <c r="A72" s="141" t="s">
        <v>2129</v>
      </c>
      <c r="B72" s="137" t="s">
        <v>2181</v>
      </c>
      <c r="C72" s="139" t="s">
        <v>2182</v>
      </c>
      <c r="D72" s="133">
        <v>570</v>
      </c>
      <c r="E72" s="138" t="s">
        <v>521</v>
      </c>
      <c r="F72" s="138" t="s">
        <v>521</v>
      </c>
      <c r="G72" s="138" t="s">
        <v>521</v>
      </c>
      <c r="H72" s="138" t="s">
        <v>521</v>
      </c>
      <c r="I72" s="140" t="s">
        <v>521</v>
      </c>
      <c r="J72" s="140" t="s">
        <v>521</v>
      </c>
      <c r="K72" s="138">
        <v>0</v>
      </c>
      <c r="L72" s="138" t="s">
        <v>521</v>
      </c>
      <c r="M72" s="138" t="s">
        <v>521</v>
      </c>
      <c r="N72" s="138" t="s">
        <v>521</v>
      </c>
      <c r="O72" s="138" t="s">
        <v>521</v>
      </c>
      <c r="P72" s="138" t="s">
        <v>521</v>
      </c>
      <c r="Q72" s="134">
        <f t="shared" si="0"/>
        <v>0</v>
      </c>
      <c r="R72" s="135" t="str">
        <f t="shared" si="1"/>
        <v>SI</v>
      </c>
      <c r="S72" s="136" t="str">
        <f t="shared" si="2"/>
        <v>Sin Riesgo</v>
      </c>
      <c r="T72" s="45" t="s">
        <v>2146</v>
      </c>
    </row>
    <row r="73" spans="1:20" s="48" customFormat="1" ht="32.1" customHeight="1" x14ac:dyDescent="0.2">
      <c r="A73" s="141" t="s">
        <v>2129</v>
      </c>
      <c r="B73" s="137" t="s">
        <v>2183</v>
      </c>
      <c r="C73" s="139" t="s">
        <v>2184</v>
      </c>
      <c r="D73" s="133">
        <v>53</v>
      </c>
      <c r="E73" s="138" t="s">
        <v>521</v>
      </c>
      <c r="F73" s="138" t="s">
        <v>521</v>
      </c>
      <c r="G73" s="138" t="s">
        <v>521</v>
      </c>
      <c r="H73" s="138" t="s">
        <v>521</v>
      </c>
      <c r="I73" s="140">
        <v>64</v>
      </c>
      <c r="J73" s="140" t="s">
        <v>521</v>
      </c>
      <c r="K73" s="138" t="s">
        <v>521</v>
      </c>
      <c r="L73" s="138" t="s">
        <v>521</v>
      </c>
      <c r="M73" s="138" t="s">
        <v>521</v>
      </c>
      <c r="N73" s="138" t="s">
        <v>521</v>
      </c>
      <c r="O73" s="138" t="s">
        <v>521</v>
      </c>
      <c r="P73" s="138" t="s">
        <v>521</v>
      </c>
      <c r="Q73" s="134">
        <f t="shared" si="0"/>
        <v>64</v>
      </c>
      <c r="R73" s="135" t="str">
        <f t="shared" si="1"/>
        <v>NO</v>
      </c>
      <c r="S73" s="136" t="str">
        <f t="shared" si="2"/>
        <v>Alto</v>
      </c>
      <c r="T73" s="45" t="s">
        <v>521</v>
      </c>
    </row>
    <row r="74" spans="1:20" s="48" customFormat="1" ht="32.1" customHeight="1" x14ac:dyDescent="0.2">
      <c r="A74" s="141" t="s">
        <v>2129</v>
      </c>
      <c r="B74" s="137" t="s">
        <v>2185</v>
      </c>
      <c r="C74" s="139" t="s">
        <v>2186</v>
      </c>
      <c r="D74" s="133">
        <v>52</v>
      </c>
      <c r="E74" s="138" t="s">
        <v>521</v>
      </c>
      <c r="F74" s="138" t="s">
        <v>521</v>
      </c>
      <c r="G74" s="138" t="s">
        <v>521</v>
      </c>
      <c r="H74" s="138" t="s">
        <v>521</v>
      </c>
      <c r="I74" s="140">
        <v>0</v>
      </c>
      <c r="J74" s="140" t="s">
        <v>521</v>
      </c>
      <c r="K74" s="138" t="s">
        <v>521</v>
      </c>
      <c r="L74" s="138" t="s">
        <v>521</v>
      </c>
      <c r="M74" s="138" t="s">
        <v>521</v>
      </c>
      <c r="N74" s="138" t="s">
        <v>521</v>
      </c>
      <c r="O74" s="138" t="s">
        <v>521</v>
      </c>
      <c r="P74" s="138" t="s">
        <v>521</v>
      </c>
      <c r="Q74" s="134">
        <f t="shared" si="0"/>
        <v>0</v>
      </c>
      <c r="R74" s="135" t="str">
        <f t="shared" si="1"/>
        <v>SI</v>
      </c>
      <c r="S74" s="136" t="str">
        <f t="shared" si="2"/>
        <v>Sin Riesgo</v>
      </c>
      <c r="T74" s="45" t="s">
        <v>521</v>
      </c>
    </row>
    <row r="75" spans="1:20" s="48" customFormat="1" ht="45" x14ac:dyDescent="0.2">
      <c r="A75" s="141" t="s">
        <v>2129</v>
      </c>
      <c r="B75" s="137" t="s">
        <v>2187</v>
      </c>
      <c r="C75" s="139" t="s">
        <v>2188</v>
      </c>
      <c r="D75" s="133">
        <v>488</v>
      </c>
      <c r="E75" s="138" t="s">
        <v>521</v>
      </c>
      <c r="F75" s="138" t="s">
        <v>521</v>
      </c>
      <c r="G75" s="138" t="s">
        <v>521</v>
      </c>
      <c r="H75" s="138" t="s">
        <v>521</v>
      </c>
      <c r="I75" s="140" t="s">
        <v>521</v>
      </c>
      <c r="J75" s="140" t="s">
        <v>521</v>
      </c>
      <c r="K75" s="138" t="s">
        <v>521</v>
      </c>
      <c r="L75" s="138">
        <v>0</v>
      </c>
      <c r="M75" s="138" t="s">
        <v>521</v>
      </c>
      <c r="N75" s="138" t="s">
        <v>521</v>
      </c>
      <c r="O75" s="138" t="s">
        <v>521</v>
      </c>
      <c r="P75" s="138" t="s">
        <v>521</v>
      </c>
      <c r="Q75" s="134">
        <f t="shared" ref="Q75:Q138" si="3">AVERAGE(E75:P75)</f>
        <v>0</v>
      </c>
      <c r="R75" s="135" t="str">
        <f t="shared" ref="R75:R138" si="4">IF(Q75&lt;5,"SI","NO")</f>
        <v>SI</v>
      </c>
      <c r="S75" s="136" t="str">
        <f t="shared" ref="S75:S138" si="5">IF(Q75&lt;5,"Sin Riesgo",IF(Q75 &lt;=14,"Bajo",IF(Q75&lt;=35,"Medio",IF(Q75&lt;=80,"Alto","Inviable Sanitariamente"))))</f>
        <v>Sin Riesgo</v>
      </c>
      <c r="T75" s="45" t="s">
        <v>521</v>
      </c>
    </row>
    <row r="76" spans="1:20" s="48" customFormat="1" ht="32.1" customHeight="1" x14ac:dyDescent="0.2">
      <c r="A76" s="141" t="s">
        <v>2129</v>
      </c>
      <c r="B76" s="137" t="s">
        <v>2189</v>
      </c>
      <c r="C76" s="139" t="s">
        <v>2190</v>
      </c>
      <c r="D76" s="133">
        <v>548</v>
      </c>
      <c r="E76" s="138" t="s">
        <v>521</v>
      </c>
      <c r="F76" s="138" t="s">
        <v>521</v>
      </c>
      <c r="G76" s="138" t="s">
        <v>521</v>
      </c>
      <c r="H76" s="138" t="s">
        <v>521</v>
      </c>
      <c r="I76" s="140">
        <v>0</v>
      </c>
      <c r="J76" s="140" t="s">
        <v>521</v>
      </c>
      <c r="K76" s="138" t="s">
        <v>521</v>
      </c>
      <c r="L76" s="138" t="s">
        <v>521</v>
      </c>
      <c r="M76" s="138" t="s">
        <v>521</v>
      </c>
      <c r="N76" s="138" t="s">
        <v>521</v>
      </c>
      <c r="O76" s="138" t="s">
        <v>521</v>
      </c>
      <c r="P76" s="138" t="s">
        <v>521</v>
      </c>
      <c r="Q76" s="134">
        <f t="shared" si="3"/>
        <v>0</v>
      </c>
      <c r="R76" s="135" t="str">
        <f t="shared" si="4"/>
        <v>SI</v>
      </c>
      <c r="S76" s="136" t="str">
        <f t="shared" si="5"/>
        <v>Sin Riesgo</v>
      </c>
      <c r="T76" s="45" t="s">
        <v>521</v>
      </c>
    </row>
    <row r="77" spans="1:20" s="48" customFormat="1" ht="45" x14ac:dyDescent="0.2">
      <c r="A77" s="141" t="s">
        <v>2129</v>
      </c>
      <c r="B77" s="137" t="s">
        <v>2191</v>
      </c>
      <c r="C77" s="139" t="s">
        <v>2192</v>
      </c>
      <c r="D77" s="133">
        <v>540</v>
      </c>
      <c r="E77" s="138" t="s">
        <v>521</v>
      </c>
      <c r="F77" s="138" t="s">
        <v>521</v>
      </c>
      <c r="G77" s="138" t="s">
        <v>521</v>
      </c>
      <c r="H77" s="138" t="s">
        <v>521</v>
      </c>
      <c r="I77" s="140" t="s">
        <v>521</v>
      </c>
      <c r="J77" s="140" t="s">
        <v>521</v>
      </c>
      <c r="K77" s="138" t="s">
        <v>521</v>
      </c>
      <c r="L77" s="138">
        <v>0</v>
      </c>
      <c r="M77" s="138" t="s">
        <v>521</v>
      </c>
      <c r="N77" s="138" t="s">
        <v>521</v>
      </c>
      <c r="O77" s="138" t="s">
        <v>521</v>
      </c>
      <c r="P77" s="138" t="s">
        <v>521</v>
      </c>
      <c r="Q77" s="134">
        <f t="shared" si="3"/>
        <v>0</v>
      </c>
      <c r="R77" s="135" t="str">
        <f t="shared" si="4"/>
        <v>SI</v>
      </c>
      <c r="S77" s="136" t="str">
        <f t="shared" si="5"/>
        <v>Sin Riesgo</v>
      </c>
      <c r="T77" s="45" t="s">
        <v>521</v>
      </c>
    </row>
    <row r="78" spans="1:20" s="48" customFormat="1" ht="32.1" customHeight="1" x14ac:dyDescent="0.2">
      <c r="A78" s="141" t="s">
        <v>2129</v>
      </c>
      <c r="B78" s="137" t="s">
        <v>2193</v>
      </c>
      <c r="C78" s="139" t="s">
        <v>2194</v>
      </c>
      <c r="D78" s="133">
        <v>450</v>
      </c>
      <c r="E78" s="138" t="s">
        <v>521</v>
      </c>
      <c r="F78" s="138" t="s">
        <v>521</v>
      </c>
      <c r="G78" s="138" t="s">
        <v>521</v>
      </c>
      <c r="H78" s="138" t="s">
        <v>521</v>
      </c>
      <c r="I78" s="140" t="s">
        <v>521</v>
      </c>
      <c r="J78" s="140" t="s">
        <v>521</v>
      </c>
      <c r="K78" s="138" t="s">
        <v>521</v>
      </c>
      <c r="L78" s="138">
        <v>0</v>
      </c>
      <c r="M78" s="138" t="s">
        <v>521</v>
      </c>
      <c r="N78" s="138" t="s">
        <v>521</v>
      </c>
      <c r="O78" s="138" t="s">
        <v>521</v>
      </c>
      <c r="P78" s="138" t="s">
        <v>521</v>
      </c>
      <c r="Q78" s="134">
        <f t="shared" si="3"/>
        <v>0</v>
      </c>
      <c r="R78" s="135" t="str">
        <f t="shared" si="4"/>
        <v>SI</v>
      </c>
      <c r="S78" s="136" t="str">
        <f t="shared" si="5"/>
        <v>Sin Riesgo</v>
      </c>
      <c r="T78" s="45" t="s">
        <v>521</v>
      </c>
    </row>
    <row r="79" spans="1:20" s="48" customFormat="1" ht="32.1" customHeight="1" x14ac:dyDescent="0.2">
      <c r="A79" s="141" t="s">
        <v>2129</v>
      </c>
      <c r="B79" s="137" t="s">
        <v>2195</v>
      </c>
      <c r="C79" s="139" t="s">
        <v>2196</v>
      </c>
      <c r="D79" s="133">
        <v>34</v>
      </c>
      <c r="E79" s="138" t="s">
        <v>521</v>
      </c>
      <c r="F79" s="138" t="s">
        <v>521</v>
      </c>
      <c r="G79" s="138" t="s">
        <v>521</v>
      </c>
      <c r="H79" s="138" t="s">
        <v>521</v>
      </c>
      <c r="I79" s="140">
        <v>0</v>
      </c>
      <c r="J79" s="140" t="s">
        <v>521</v>
      </c>
      <c r="K79" s="138" t="s">
        <v>521</v>
      </c>
      <c r="L79" s="138" t="s">
        <v>521</v>
      </c>
      <c r="M79" s="138" t="s">
        <v>521</v>
      </c>
      <c r="N79" s="138" t="s">
        <v>521</v>
      </c>
      <c r="O79" s="138" t="s">
        <v>521</v>
      </c>
      <c r="P79" s="138" t="s">
        <v>521</v>
      </c>
      <c r="Q79" s="134">
        <f t="shared" si="3"/>
        <v>0</v>
      </c>
      <c r="R79" s="135" t="str">
        <f t="shared" si="4"/>
        <v>SI</v>
      </c>
      <c r="S79" s="136" t="str">
        <f t="shared" si="5"/>
        <v>Sin Riesgo</v>
      </c>
      <c r="T79" s="45" t="s">
        <v>521</v>
      </c>
    </row>
    <row r="80" spans="1:20" s="48" customFormat="1" ht="32.1" customHeight="1" x14ac:dyDescent="0.2">
      <c r="A80" s="141" t="s">
        <v>2129</v>
      </c>
      <c r="B80" s="137" t="s">
        <v>2197</v>
      </c>
      <c r="C80" s="139" t="s">
        <v>2198</v>
      </c>
      <c r="D80" s="133">
        <v>95</v>
      </c>
      <c r="E80" s="138">
        <v>0</v>
      </c>
      <c r="F80" s="138" t="s">
        <v>521</v>
      </c>
      <c r="G80" s="138" t="s">
        <v>521</v>
      </c>
      <c r="H80" s="138" t="s">
        <v>521</v>
      </c>
      <c r="I80" s="140" t="s">
        <v>521</v>
      </c>
      <c r="J80" s="140" t="s">
        <v>521</v>
      </c>
      <c r="K80" s="138" t="s">
        <v>521</v>
      </c>
      <c r="L80" s="138" t="s">
        <v>521</v>
      </c>
      <c r="M80" s="138" t="s">
        <v>521</v>
      </c>
      <c r="N80" s="138" t="s">
        <v>521</v>
      </c>
      <c r="O80" s="138" t="s">
        <v>521</v>
      </c>
      <c r="P80" s="138" t="s">
        <v>521</v>
      </c>
      <c r="Q80" s="134">
        <f t="shared" si="3"/>
        <v>0</v>
      </c>
      <c r="R80" s="135" t="str">
        <f t="shared" si="4"/>
        <v>SI</v>
      </c>
      <c r="S80" s="136" t="str">
        <f t="shared" si="5"/>
        <v>Sin Riesgo</v>
      </c>
      <c r="T80" s="45" t="s">
        <v>521</v>
      </c>
    </row>
    <row r="81" spans="1:20" s="48" customFormat="1" ht="32.1" customHeight="1" x14ac:dyDescent="0.2">
      <c r="A81" s="141" t="s">
        <v>2129</v>
      </c>
      <c r="B81" s="137" t="s">
        <v>2199</v>
      </c>
      <c r="C81" s="139" t="s">
        <v>2200</v>
      </c>
      <c r="D81" s="133">
        <v>762</v>
      </c>
      <c r="E81" s="138">
        <v>42</v>
      </c>
      <c r="F81" s="138" t="s">
        <v>521</v>
      </c>
      <c r="G81" s="138">
        <v>0</v>
      </c>
      <c r="H81" s="138" t="s">
        <v>521</v>
      </c>
      <c r="I81" s="140" t="s">
        <v>521</v>
      </c>
      <c r="J81" s="140" t="s">
        <v>521</v>
      </c>
      <c r="K81" s="138" t="s">
        <v>521</v>
      </c>
      <c r="L81" s="138" t="s">
        <v>521</v>
      </c>
      <c r="M81" s="138" t="s">
        <v>521</v>
      </c>
      <c r="N81" s="138" t="s">
        <v>521</v>
      </c>
      <c r="O81" s="138" t="s">
        <v>521</v>
      </c>
      <c r="P81" s="138" t="s">
        <v>521</v>
      </c>
      <c r="Q81" s="134">
        <f t="shared" si="3"/>
        <v>21</v>
      </c>
      <c r="R81" s="135" t="str">
        <f t="shared" si="4"/>
        <v>NO</v>
      </c>
      <c r="S81" s="136" t="str">
        <f t="shared" si="5"/>
        <v>Medio</v>
      </c>
      <c r="T81" s="45" t="s">
        <v>521</v>
      </c>
    </row>
    <row r="82" spans="1:20" s="48" customFormat="1" ht="32.1" customHeight="1" x14ac:dyDescent="0.2">
      <c r="A82" s="141" t="s">
        <v>2129</v>
      </c>
      <c r="B82" s="137" t="s">
        <v>2201</v>
      </c>
      <c r="C82" s="139" t="s">
        <v>2202</v>
      </c>
      <c r="D82" s="133">
        <v>432</v>
      </c>
      <c r="E82" s="138" t="s">
        <v>521</v>
      </c>
      <c r="F82" s="138" t="s">
        <v>521</v>
      </c>
      <c r="G82" s="138" t="s">
        <v>521</v>
      </c>
      <c r="H82" s="138" t="s">
        <v>521</v>
      </c>
      <c r="I82" s="140" t="s">
        <v>521</v>
      </c>
      <c r="J82" s="140">
        <v>0</v>
      </c>
      <c r="K82" s="138" t="s">
        <v>521</v>
      </c>
      <c r="L82" s="138" t="s">
        <v>521</v>
      </c>
      <c r="M82" s="138" t="s">
        <v>521</v>
      </c>
      <c r="N82" s="138" t="s">
        <v>521</v>
      </c>
      <c r="O82" s="138" t="s">
        <v>521</v>
      </c>
      <c r="P82" s="138" t="s">
        <v>521</v>
      </c>
      <c r="Q82" s="134">
        <f t="shared" si="3"/>
        <v>0</v>
      </c>
      <c r="R82" s="135" t="str">
        <f t="shared" si="4"/>
        <v>SI</v>
      </c>
      <c r="S82" s="136" t="str">
        <f t="shared" si="5"/>
        <v>Sin Riesgo</v>
      </c>
      <c r="T82" s="45" t="s">
        <v>521</v>
      </c>
    </row>
    <row r="83" spans="1:20" s="48" customFormat="1" ht="32.1" customHeight="1" x14ac:dyDescent="0.2">
      <c r="A83" s="141" t="s">
        <v>2129</v>
      </c>
      <c r="B83" s="137" t="s">
        <v>2203</v>
      </c>
      <c r="C83" s="139" t="s">
        <v>2204</v>
      </c>
      <c r="D83" s="133">
        <v>52</v>
      </c>
      <c r="E83" s="138" t="s">
        <v>521</v>
      </c>
      <c r="F83" s="138" t="s">
        <v>521</v>
      </c>
      <c r="G83" s="138" t="s">
        <v>521</v>
      </c>
      <c r="H83" s="138" t="s">
        <v>521</v>
      </c>
      <c r="I83" s="140">
        <v>64</v>
      </c>
      <c r="J83" s="140" t="s">
        <v>521</v>
      </c>
      <c r="K83" s="138" t="s">
        <v>521</v>
      </c>
      <c r="L83" s="138" t="s">
        <v>521</v>
      </c>
      <c r="M83" s="138" t="s">
        <v>521</v>
      </c>
      <c r="N83" s="138" t="s">
        <v>521</v>
      </c>
      <c r="O83" s="138" t="s">
        <v>521</v>
      </c>
      <c r="P83" s="138" t="s">
        <v>521</v>
      </c>
      <c r="Q83" s="134">
        <f t="shared" si="3"/>
        <v>64</v>
      </c>
      <c r="R83" s="135" t="str">
        <f t="shared" si="4"/>
        <v>NO</v>
      </c>
      <c r="S83" s="136" t="str">
        <f t="shared" si="5"/>
        <v>Alto</v>
      </c>
      <c r="T83" s="45" t="s">
        <v>521</v>
      </c>
    </row>
    <row r="84" spans="1:20" s="48" customFormat="1" ht="32.1" customHeight="1" x14ac:dyDescent="0.2">
      <c r="A84" s="141" t="s">
        <v>2129</v>
      </c>
      <c r="B84" s="137" t="s">
        <v>2205</v>
      </c>
      <c r="C84" s="139" t="s">
        <v>2206</v>
      </c>
      <c r="D84" s="133">
        <v>74</v>
      </c>
      <c r="E84" s="138" t="s">
        <v>521</v>
      </c>
      <c r="F84" s="138" t="s">
        <v>521</v>
      </c>
      <c r="G84" s="138" t="s">
        <v>521</v>
      </c>
      <c r="H84" s="138" t="s">
        <v>521</v>
      </c>
      <c r="I84" s="140" t="s">
        <v>521</v>
      </c>
      <c r="J84" s="140">
        <v>97.4</v>
      </c>
      <c r="K84" s="138" t="s">
        <v>521</v>
      </c>
      <c r="L84" s="138" t="s">
        <v>521</v>
      </c>
      <c r="M84" s="138" t="s">
        <v>521</v>
      </c>
      <c r="N84" s="138" t="s">
        <v>521</v>
      </c>
      <c r="O84" s="138" t="s">
        <v>521</v>
      </c>
      <c r="P84" s="138" t="s">
        <v>521</v>
      </c>
      <c r="Q84" s="134">
        <f t="shared" si="3"/>
        <v>97.4</v>
      </c>
      <c r="R84" s="135" t="str">
        <f t="shared" si="4"/>
        <v>NO</v>
      </c>
      <c r="S84" s="136" t="str">
        <f t="shared" si="5"/>
        <v>Inviable Sanitariamente</v>
      </c>
      <c r="T84" s="45" t="s">
        <v>2146</v>
      </c>
    </row>
    <row r="85" spans="1:20" s="48" customFormat="1" ht="32.1" customHeight="1" x14ac:dyDescent="0.2">
      <c r="A85" s="141" t="s">
        <v>2129</v>
      </c>
      <c r="B85" s="137" t="s">
        <v>2207</v>
      </c>
      <c r="C85" s="139" t="s">
        <v>2208</v>
      </c>
      <c r="D85" s="133">
        <v>49</v>
      </c>
      <c r="E85" s="138" t="s">
        <v>521</v>
      </c>
      <c r="F85" s="138">
        <v>70.8</v>
      </c>
      <c r="G85" s="138" t="s">
        <v>521</v>
      </c>
      <c r="H85" s="138" t="s">
        <v>521</v>
      </c>
      <c r="I85" s="140" t="s">
        <v>521</v>
      </c>
      <c r="J85" s="140" t="s">
        <v>521</v>
      </c>
      <c r="K85" s="138" t="s">
        <v>521</v>
      </c>
      <c r="L85" s="138" t="s">
        <v>521</v>
      </c>
      <c r="M85" s="138" t="s">
        <v>521</v>
      </c>
      <c r="N85" s="138" t="s">
        <v>521</v>
      </c>
      <c r="O85" s="138" t="s">
        <v>521</v>
      </c>
      <c r="P85" s="138" t="s">
        <v>521</v>
      </c>
      <c r="Q85" s="134">
        <f t="shared" si="3"/>
        <v>70.8</v>
      </c>
      <c r="R85" s="135" t="str">
        <f t="shared" si="4"/>
        <v>NO</v>
      </c>
      <c r="S85" s="136" t="str">
        <f t="shared" si="5"/>
        <v>Alto</v>
      </c>
      <c r="T85" s="45" t="s">
        <v>521</v>
      </c>
    </row>
    <row r="86" spans="1:20" s="48" customFormat="1" ht="32.1" customHeight="1" x14ac:dyDescent="0.2">
      <c r="A86" s="141" t="s">
        <v>2129</v>
      </c>
      <c r="B86" s="137" t="s">
        <v>2209</v>
      </c>
      <c r="C86" s="139" t="s">
        <v>2210</v>
      </c>
      <c r="D86" s="133">
        <v>75</v>
      </c>
      <c r="E86" s="138" t="s">
        <v>521</v>
      </c>
      <c r="F86" s="138">
        <v>70.8</v>
      </c>
      <c r="G86" s="138" t="s">
        <v>521</v>
      </c>
      <c r="H86" s="138" t="s">
        <v>521</v>
      </c>
      <c r="I86" s="140" t="s">
        <v>521</v>
      </c>
      <c r="J86" s="140" t="s">
        <v>521</v>
      </c>
      <c r="K86" s="138" t="s">
        <v>521</v>
      </c>
      <c r="L86" s="138" t="s">
        <v>521</v>
      </c>
      <c r="M86" s="138" t="s">
        <v>521</v>
      </c>
      <c r="N86" s="138" t="s">
        <v>521</v>
      </c>
      <c r="O86" s="138" t="s">
        <v>521</v>
      </c>
      <c r="P86" s="138" t="s">
        <v>521</v>
      </c>
      <c r="Q86" s="134">
        <f t="shared" si="3"/>
        <v>70.8</v>
      </c>
      <c r="R86" s="135" t="str">
        <f t="shared" si="4"/>
        <v>NO</v>
      </c>
      <c r="S86" s="136" t="str">
        <f t="shared" si="5"/>
        <v>Alto</v>
      </c>
      <c r="T86" s="45" t="s">
        <v>521</v>
      </c>
    </row>
    <row r="87" spans="1:20" s="48" customFormat="1" ht="32.1" customHeight="1" x14ac:dyDescent="0.2">
      <c r="A87" s="141" t="s">
        <v>2129</v>
      </c>
      <c r="B87" s="137" t="s">
        <v>2211</v>
      </c>
      <c r="C87" s="139" t="s">
        <v>2212</v>
      </c>
      <c r="D87" s="133">
        <v>200</v>
      </c>
      <c r="E87" s="138" t="s">
        <v>521</v>
      </c>
      <c r="F87" s="138" t="s">
        <v>521</v>
      </c>
      <c r="G87" s="138">
        <v>0</v>
      </c>
      <c r="H87" s="138" t="s">
        <v>521</v>
      </c>
      <c r="I87" s="140" t="s">
        <v>521</v>
      </c>
      <c r="J87" s="140" t="s">
        <v>521</v>
      </c>
      <c r="K87" s="138" t="s">
        <v>521</v>
      </c>
      <c r="L87" s="138" t="s">
        <v>521</v>
      </c>
      <c r="M87" s="138" t="s">
        <v>521</v>
      </c>
      <c r="N87" s="138" t="s">
        <v>521</v>
      </c>
      <c r="O87" s="138" t="s">
        <v>521</v>
      </c>
      <c r="P87" s="138" t="s">
        <v>521</v>
      </c>
      <c r="Q87" s="134">
        <f t="shared" si="3"/>
        <v>0</v>
      </c>
      <c r="R87" s="135" t="str">
        <f t="shared" si="4"/>
        <v>SI</v>
      </c>
      <c r="S87" s="136" t="str">
        <f t="shared" si="5"/>
        <v>Sin Riesgo</v>
      </c>
      <c r="T87" s="45" t="s">
        <v>2146</v>
      </c>
    </row>
    <row r="88" spans="1:20" s="48" customFormat="1" ht="32.1" customHeight="1" x14ac:dyDescent="0.2">
      <c r="A88" s="141" t="s">
        <v>2129</v>
      </c>
      <c r="B88" s="137" t="s">
        <v>1614</v>
      </c>
      <c r="C88" s="139" t="s">
        <v>2213</v>
      </c>
      <c r="D88" s="133">
        <v>450</v>
      </c>
      <c r="E88" s="138" t="s">
        <v>521</v>
      </c>
      <c r="F88" s="138" t="s">
        <v>521</v>
      </c>
      <c r="G88" s="138" t="s">
        <v>521</v>
      </c>
      <c r="H88" s="138" t="s">
        <v>521</v>
      </c>
      <c r="I88" s="140" t="s">
        <v>521</v>
      </c>
      <c r="J88" s="140" t="s">
        <v>521</v>
      </c>
      <c r="K88" s="138">
        <v>0</v>
      </c>
      <c r="L88" s="138" t="s">
        <v>521</v>
      </c>
      <c r="M88" s="138" t="s">
        <v>521</v>
      </c>
      <c r="N88" s="138" t="s">
        <v>521</v>
      </c>
      <c r="O88" s="138" t="s">
        <v>521</v>
      </c>
      <c r="P88" s="138" t="s">
        <v>521</v>
      </c>
      <c r="Q88" s="134">
        <f t="shared" si="3"/>
        <v>0</v>
      </c>
      <c r="R88" s="135" t="str">
        <f t="shared" si="4"/>
        <v>SI</v>
      </c>
      <c r="S88" s="136" t="str">
        <f t="shared" si="5"/>
        <v>Sin Riesgo</v>
      </c>
      <c r="T88" s="45" t="s">
        <v>2146</v>
      </c>
    </row>
    <row r="89" spans="1:20" s="48" customFormat="1" ht="32.1" customHeight="1" x14ac:dyDescent="0.2">
      <c r="A89" s="141" t="s">
        <v>2129</v>
      </c>
      <c r="B89" s="137" t="s">
        <v>2214</v>
      </c>
      <c r="C89" s="139" t="s">
        <v>2215</v>
      </c>
      <c r="D89" s="133">
        <v>25</v>
      </c>
      <c r="E89" s="138" t="s">
        <v>521</v>
      </c>
      <c r="F89" s="138" t="s">
        <v>521</v>
      </c>
      <c r="G89" s="138" t="s">
        <v>521</v>
      </c>
      <c r="H89" s="138" t="s">
        <v>521</v>
      </c>
      <c r="I89" s="140" t="s">
        <v>521</v>
      </c>
      <c r="J89" s="140" t="s">
        <v>521</v>
      </c>
      <c r="K89" s="138" t="s">
        <v>521</v>
      </c>
      <c r="L89" s="138" t="s">
        <v>521</v>
      </c>
      <c r="M89" s="138">
        <v>0</v>
      </c>
      <c r="N89" s="138" t="s">
        <v>521</v>
      </c>
      <c r="O89" s="138" t="s">
        <v>521</v>
      </c>
      <c r="P89" s="138" t="s">
        <v>521</v>
      </c>
      <c r="Q89" s="134">
        <f t="shared" si="3"/>
        <v>0</v>
      </c>
      <c r="R89" s="135" t="str">
        <f t="shared" si="4"/>
        <v>SI</v>
      </c>
      <c r="S89" s="136" t="str">
        <f t="shared" si="5"/>
        <v>Sin Riesgo</v>
      </c>
      <c r="T89" s="45" t="s">
        <v>521</v>
      </c>
    </row>
    <row r="90" spans="1:20" s="48" customFormat="1" ht="32.1" customHeight="1" x14ac:dyDescent="0.2">
      <c r="A90" s="141" t="s">
        <v>2129</v>
      </c>
      <c r="B90" s="137" t="s">
        <v>2161</v>
      </c>
      <c r="C90" s="139" t="s">
        <v>2216</v>
      </c>
      <c r="D90" s="133">
        <v>21</v>
      </c>
      <c r="E90" s="138" t="s">
        <v>521</v>
      </c>
      <c r="F90" s="138" t="s">
        <v>521</v>
      </c>
      <c r="G90" s="138" t="s">
        <v>521</v>
      </c>
      <c r="H90" s="138" t="s">
        <v>521</v>
      </c>
      <c r="I90" s="140" t="s">
        <v>521</v>
      </c>
      <c r="J90" s="140" t="s">
        <v>521</v>
      </c>
      <c r="K90" s="138" t="s">
        <v>521</v>
      </c>
      <c r="L90" s="138" t="s">
        <v>521</v>
      </c>
      <c r="M90" s="138" t="s">
        <v>521</v>
      </c>
      <c r="N90" s="138">
        <v>0</v>
      </c>
      <c r="O90" s="138" t="s">
        <v>521</v>
      </c>
      <c r="P90" s="138" t="s">
        <v>521</v>
      </c>
      <c r="Q90" s="134">
        <f t="shared" si="3"/>
        <v>0</v>
      </c>
      <c r="R90" s="135" t="str">
        <f t="shared" si="4"/>
        <v>SI</v>
      </c>
      <c r="S90" s="136" t="str">
        <f t="shared" si="5"/>
        <v>Sin Riesgo</v>
      </c>
      <c r="T90" s="45" t="s">
        <v>521</v>
      </c>
    </row>
    <row r="91" spans="1:20" s="48" customFormat="1" ht="32.1" customHeight="1" x14ac:dyDescent="0.2">
      <c r="A91" s="141" t="s">
        <v>2129</v>
      </c>
      <c r="B91" s="137" t="s">
        <v>2217</v>
      </c>
      <c r="C91" s="139" t="s">
        <v>2218</v>
      </c>
      <c r="D91" s="133">
        <v>57</v>
      </c>
      <c r="E91" s="138" t="s">
        <v>521</v>
      </c>
      <c r="F91" s="138" t="s">
        <v>521</v>
      </c>
      <c r="G91" s="138" t="s">
        <v>521</v>
      </c>
      <c r="H91" s="138" t="s">
        <v>521</v>
      </c>
      <c r="I91" s="140" t="s">
        <v>521</v>
      </c>
      <c r="J91" s="140">
        <v>88</v>
      </c>
      <c r="K91" s="138" t="s">
        <v>521</v>
      </c>
      <c r="L91" s="138" t="s">
        <v>521</v>
      </c>
      <c r="M91" s="138" t="s">
        <v>521</v>
      </c>
      <c r="N91" s="138"/>
      <c r="O91" s="138" t="s">
        <v>521</v>
      </c>
      <c r="P91" s="138" t="s">
        <v>521</v>
      </c>
      <c r="Q91" s="134">
        <f t="shared" si="3"/>
        <v>88</v>
      </c>
      <c r="R91" s="135" t="str">
        <f t="shared" si="4"/>
        <v>NO</v>
      </c>
      <c r="S91" s="136" t="str">
        <f t="shared" si="5"/>
        <v>Inviable Sanitariamente</v>
      </c>
      <c r="T91" s="45" t="s">
        <v>521</v>
      </c>
    </row>
    <row r="92" spans="1:20" s="48" customFormat="1" ht="32.1" customHeight="1" x14ac:dyDescent="0.2">
      <c r="A92" s="141" t="s">
        <v>2129</v>
      </c>
      <c r="B92" s="137" t="s">
        <v>2219</v>
      </c>
      <c r="C92" s="139" t="s">
        <v>2220</v>
      </c>
      <c r="D92" s="133">
        <v>66</v>
      </c>
      <c r="E92" s="138" t="s">
        <v>521</v>
      </c>
      <c r="F92" s="138" t="s">
        <v>521</v>
      </c>
      <c r="G92" s="138" t="s">
        <v>521</v>
      </c>
      <c r="H92" s="138" t="s">
        <v>521</v>
      </c>
      <c r="I92" s="140" t="s">
        <v>521</v>
      </c>
      <c r="J92" s="140" t="s">
        <v>521</v>
      </c>
      <c r="K92" s="138" t="s">
        <v>521</v>
      </c>
      <c r="L92" s="138" t="s">
        <v>521</v>
      </c>
      <c r="M92" s="138">
        <v>88</v>
      </c>
      <c r="N92" s="138" t="s">
        <v>521</v>
      </c>
      <c r="O92" s="138" t="s">
        <v>521</v>
      </c>
      <c r="P92" s="138" t="s">
        <v>521</v>
      </c>
      <c r="Q92" s="134">
        <f t="shared" si="3"/>
        <v>88</v>
      </c>
      <c r="R92" s="135" t="str">
        <f t="shared" si="4"/>
        <v>NO</v>
      </c>
      <c r="S92" s="136" t="str">
        <f t="shared" si="5"/>
        <v>Inviable Sanitariamente</v>
      </c>
      <c r="T92" s="45" t="s">
        <v>521</v>
      </c>
    </row>
    <row r="93" spans="1:20" s="48" customFormat="1" ht="32.1" customHeight="1" x14ac:dyDescent="0.2">
      <c r="A93" s="141" t="s">
        <v>2129</v>
      </c>
      <c r="B93" s="137" t="s">
        <v>2221</v>
      </c>
      <c r="C93" s="139" t="s">
        <v>2222</v>
      </c>
      <c r="D93" s="133">
        <v>34</v>
      </c>
      <c r="E93" s="138" t="s">
        <v>521</v>
      </c>
      <c r="F93" s="138" t="s">
        <v>521</v>
      </c>
      <c r="G93" s="138" t="s">
        <v>521</v>
      </c>
      <c r="H93" s="138">
        <v>53.1</v>
      </c>
      <c r="I93" s="140" t="s">
        <v>521</v>
      </c>
      <c r="J93" s="140" t="s">
        <v>521</v>
      </c>
      <c r="K93" s="138" t="s">
        <v>521</v>
      </c>
      <c r="L93" s="138" t="s">
        <v>521</v>
      </c>
      <c r="M93" s="138" t="s">
        <v>521</v>
      </c>
      <c r="N93" s="138" t="s">
        <v>521</v>
      </c>
      <c r="O93" s="138" t="s">
        <v>521</v>
      </c>
      <c r="P93" s="138" t="s">
        <v>521</v>
      </c>
      <c r="Q93" s="134">
        <f t="shared" si="3"/>
        <v>53.1</v>
      </c>
      <c r="R93" s="135" t="str">
        <f t="shared" si="4"/>
        <v>NO</v>
      </c>
      <c r="S93" s="136" t="str">
        <f t="shared" si="5"/>
        <v>Alto</v>
      </c>
      <c r="T93" s="45" t="s">
        <v>521</v>
      </c>
    </row>
    <row r="94" spans="1:20" s="48" customFormat="1" ht="32.1" customHeight="1" x14ac:dyDescent="0.2">
      <c r="A94" s="141" t="s">
        <v>2129</v>
      </c>
      <c r="B94" s="137" t="s">
        <v>708</v>
      </c>
      <c r="C94" s="139" t="s">
        <v>2223</v>
      </c>
      <c r="D94" s="133">
        <v>155</v>
      </c>
      <c r="E94" s="138" t="s">
        <v>521</v>
      </c>
      <c r="F94" s="138" t="s">
        <v>521</v>
      </c>
      <c r="G94" s="138" t="s">
        <v>521</v>
      </c>
      <c r="H94" s="138" t="s">
        <v>521</v>
      </c>
      <c r="I94" s="140" t="s">
        <v>521</v>
      </c>
      <c r="J94" s="140" t="s">
        <v>521</v>
      </c>
      <c r="K94" s="138" t="s">
        <v>521</v>
      </c>
      <c r="L94" s="138" t="s">
        <v>521</v>
      </c>
      <c r="M94" s="138">
        <v>0</v>
      </c>
      <c r="N94" s="138" t="s">
        <v>521</v>
      </c>
      <c r="O94" s="138" t="s">
        <v>521</v>
      </c>
      <c r="P94" s="138" t="s">
        <v>521</v>
      </c>
      <c r="Q94" s="134">
        <f t="shared" si="3"/>
        <v>0</v>
      </c>
      <c r="R94" s="135" t="str">
        <f t="shared" si="4"/>
        <v>SI</v>
      </c>
      <c r="S94" s="136" t="str">
        <f t="shared" si="5"/>
        <v>Sin Riesgo</v>
      </c>
      <c r="T94" s="45" t="s">
        <v>521</v>
      </c>
    </row>
    <row r="95" spans="1:20" s="48" customFormat="1" ht="32.1" customHeight="1" x14ac:dyDescent="0.2">
      <c r="A95" s="141" t="s">
        <v>2129</v>
      </c>
      <c r="B95" s="137" t="s">
        <v>2224</v>
      </c>
      <c r="C95" s="139" t="s">
        <v>2225</v>
      </c>
      <c r="D95" s="133">
        <v>37</v>
      </c>
      <c r="E95" s="138" t="s">
        <v>521</v>
      </c>
      <c r="F95" s="138" t="s">
        <v>521</v>
      </c>
      <c r="G95" s="138" t="s">
        <v>521</v>
      </c>
      <c r="H95" s="138" t="s">
        <v>521</v>
      </c>
      <c r="I95" s="140" t="s">
        <v>521</v>
      </c>
      <c r="J95" s="140">
        <v>0</v>
      </c>
      <c r="K95" s="138" t="s">
        <v>521</v>
      </c>
      <c r="L95" s="138" t="s">
        <v>521</v>
      </c>
      <c r="M95" s="138" t="s">
        <v>521</v>
      </c>
      <c r="N95" s="138" t="s">
        <v>521</v>
      </c>
      <c r="O95" s="138" t="s">
        <v>521</v>
      </c>
      <c r="P95" s="138" t="s">
        <v>521</v>
      </c>
      <c r="Q95" s="134">
        <f t="shared" si="3"/>
        <v>0</v>
      </c>
      <c r="R95" s="135" t="str">
        <f t="shared" si="4"/>
        <v>SI</v>
      </c>
      <c r="S95" s="136" t="str">
        <f t="shared" si="5"/>
        <v>Sin Riesgo</v>
      </c>
      <c r="T95" s="45" t="s">
        <v>521</v>
      </c>
    </row>
    <row r="96" spans="1:20" s="48" customFormat="1" ht="32.1" customHeight="1" x14ac:dyDescent="0.2">
      <c r="A96" s="141" t="s">
        <v>2129</v>
      </c>
      <c r="B96" s="137" t="s">
        <v>2226</v>
      </c>
      <c r="C96" s="139" t="s">
        <v>2227</v>
      </c>
      <c r="D96" s="133">
        <v>176</v>
      </c>
      <c r="E96" s="138" t="s">
        <v>521</v>
      </c>
      <c r="F96" s="138" t="s">
        <v>521</v>
      </c>
      <c r="G96" s="138" t="s">
        <v>521</v>
      </c>
      <c r="H96" s="138" t="s">
        <v>521</v>
      </c>
      <c r="I96" s="140" t="s">
        <v>521</v>
      </c>
      <c r="J96" s="140">
        <v>0</v>
      </c>
      <c r="K96" s="138" t="s">
        <v>521</v>
      </c>
      <c r="L96" s="138" t="s">
        <v>521</v>
      </c>
      <c r="M96" s="138" t="s">
        <v>521</v>
      </c>
      <c r="N96" s="138" t="s">
        <v>521</v>
      </c>
      <c r="O96" s="138" t="s">
        <v>521</v>
      </c>
      <c r="P96" s="138" t="s">
        <v>521</v>
      </c>
      <c r="Q96" s="134">
        <f t="shared" si="3"/>
        <v>0</v>
      </c>
      <c r="R96" s="135" t="str">
        <f t="shared" si="4"/>
        <v>SI</v>
      </c>
      <c r="S96" s="136" t="str">
        <f t="shared" si="5"/>
        <v>Sin Riesgo</v>
      </c>
      <c r="T96" s="45" t="s">
        <v>521</v>
      </c>
    </row>
    <row r="97" spans="1:20" s="48" customFormat="1" ht="32.1" customHeight="1" x14ac:dyDescent="0.2">
      <c r="A97" s="141" t="s">
        <v>2129</v>
      </c>
      <c r="B97" s="137" t="s">
        <v>2147</v>
      </c>
      <c r="C97" s="139" t="s">
        <v>2228</v>
      </c>
      <c r="D97" s="133">
        <v>124</v>
      </c>
      <c r="E97" s="138">
        <v>16.5</v>
      </c>
      <c r="F97" s="138" t="s">
        <v>521</v>
      </c>
      <c r="G97" s="138" t="s">
        <v>521</v>
      </c>
      <c r="H97" s="138" t="s">
        <v>521</v>
      </c>
      <c r="I97" s="140" t="s">
        <v>521</v>
      </c>
      <c r="J97" s="140" t="s">
        <v>521</v>
      </c>
      <c r="K97" s="138" t="s">
        <v>521</v>
      </c>
      <c r="L97" s="138" t="s">
        <v>521</v>
      </c>
      <c r="M97" s="138" t="s">
        <v>521</v>
      </c>
      <c r="N97" s="138" t="s">
        <v>521</v>
      </c>
      <c r="O97" s="138" t="s">
        <v>521</v>
      </c>
      <c r="P97" s="138" t="s">
        <v>521</v>
      </c>
      <c r="Q97" s="134">
        <f t="shared" si="3"/>
        <v>16.5</v>
      </c>
      <c r="R97" s="135" t="str">
        <f t="shared" si="4"/>
        <v>NO</v>
      </c>
      <c r="S97" s="136" t="str">
        <f t="shared" si="5"/>
        <v>Medio</v>
      </c>
      <c r="T97" s="45" t="s">
        <v>521</v>
      </c>
    </row>
    <row r="98" spans="1:20" s="48" customFormat="1" ht="32.1" customHeight="1" x14ac:dyDescent="0.2">
      <c r="A98" s="141" t="s">
        <v>2129</v>
      </c>
      <c r="B98" s="137" t="s">
        <v>2147</v>
      </c>
      <c r="C98" s="139" t="s">
        <v>2228</v>
      </c>
      <c r="D98" s="133">
        <v>28</v>
      </c>
      <c r="E98" s="138" t="s">
        <v>521</v>
      </c>
      <c r="F98" s="138" t="s">
        <v>521</v>
      </c>
      <c r="G98" s="138" t="s">
        <v>521</v>
      </c>
      <c r="H98" s="138" t="s">
        <v>521</v>
      </c>
      <c r="I98" s="140">
        <v>0</v>
      </c>
      <c r="J98" s="140" t="s">
        <v>521</v>
      </c>
      <c r="K98" s="138" t="s">
        <v>521</v>
      </c>
      <c r="L98" s="138" t="s">
        <v>521</v>
      </c>
      <c r="M98" s="138" t="s">
        <v>521</v>
      </c>
      <c r="N98" s="138" t="s">
        <v>521</v>
      </c>
      <c r="O98" s="138" t="s">
        <v>521</v>
      </c>
      <c r="P98" s="138" t="s">
        <v>521</v>
      </c>
      <c r="Q98" s="134">
        <f t="shared" si="3"/>
        <v>0</v>
      </c>
      <c r="R98" s="135" t="str">
        <f t="shared" si="4"/>
        <v>SI</v>
      </c>
      <c r="S98" s="136" t="str">
        <f t="shared" si="5"/>
        <v>Sin Riesgo</v>
      </c>
      <c r="T98" s="45" t="s">
        <v>521</v>
      </c>
    </row>
    <row r="99" spans="1:20" s="48" customFormat="1" ht="32.1" customHeight="1" x14ac:dyDescent="0.2">
      <c r="A99" s="141" t="s">
        <v>2229</v>
      </c>
      <c r="B99" s="137" t="s">
        <v>610</v>
      </c>
      <c r="C99" s="139" t="s">
        <v>2230</v>
      </c>
      <c r="D99" s="133">
        <v>140</v>
      </c>
      <c r="E99" s="138" t="s">
        <v>521</v>
      </c>
      <c r="F99" s="138" t="s">
        <v>521</v>
      </c>
      <c r="G99" s="138">
        <v>88</v>
      </c>
      <c r="H99" s="138" t="s">
        <v>521</v>
      </c>
      <c r="I99" s="140" t="s">
        <v>521</v>
      </c>
      <c r="J99" s="140" t="s">
        <v>521</v>
      </c>
      <c r="K99" s="138" t="s">
        <v>521</v>
      </c>
      <c r="L99" s="138" t="s">
        <v>521</v>
      </c>
      <c r="M99" s="138" t="s">
        <v>521</v>
      </c>
      <c r="N99" s="138" t="s">
        <v>521</v>
      </c>
      <c r="O99" s="138" t="s">
        <v>521</v>
      </c>
      <c r="P99" s="138">
        <v>64</v>
      </c>
      <c r="Q99" s="134">
        <f t="shared" si="3"/>
        <v>76</v>
      </c>
      <c r="R99" s="135" t="str">
        <f t="shared" si="4"/>
        <v>NO</v>
      </c>
      <c r="S99" s="136" t="str">
        <f t="shared" si="5"/>
        <v>Alto</v>
      </c>
      <c r="T99" s="45"/>
    </row>
    <row r="100" spans="1:20" s="48" customFormat="1" ht="32.1" customHeight="1" x14ac:dyDescent="0.2">
      <c r="A100" s="141" t="s">
        <v>2229</v>
      </c>
      <c r="B100" s="137" t="s">
        <v>2231</v>
      </c>
      <c r="C100" s="139" t="s">
        <v>2232</v>
      </c>
      <c r="D100" s="133">
        <v>500</v>
      </c>
      <c r="E100" s="138" t="s">
        <v>521</v>
      </c>
      <c r="F100" s="138" t="s">
        <v>521</v>
      </c>
      <c r="G100" s="138" t="s">
        <v>521</v>
      </c>
      <c r="H100" s="138" t="s">
        <v>521</v>
      </c>
      <c r="I100" s="140" t="s">
        <v>521</v>
      </c>
      <c r="J100" s="140">
        <v>84.2</v>
      </c>
      <c r="K100" s="138" t="s">
        <v>521</v>
      </c>
      <c r="L100" s="138">
        <v>24</v>
      </c>
      <c r="M100" s="138" t="s">
        <v>521</v>
      </c>
      <c r="N100" s="138">
        <v>0</v>
      </c>
      <c r="O100" s="138" t="s">
        <v>521</v>
      </c>
      <c r="P100" s="138" t="s">
        <v>521</v>
      </c>
      <c r="Q100" s="134">
        <f t="shared" si="3"/>
        <v>36.06666666666667</v>
      </c>
      <c r="R100" s="135" t="str">
        <f t="shared" si="4"/>
        <v>NO</v>
      </c>
      <c r="S100" s="136" t="str">
        <f t="shared" si="5"/>
        <v>Alto</v>
      </c>
      <c r="T100" s="45"/>
    </row>
    <row r="101" spans="1:20" s="48" customFormat="1" ht="32.1" customHeight="1" x14ac:dyDescent="0.2">
      <c r="A101" s="141" t="s">
        <v>2229</v>
      </c>
      <c r="B101" s="137" t="s">
        <v>2233</v>
      </c>
      <c r="C101" s="139" t="s">
        <v>2234</v>
      </c>
      <c r="D101" s="133">
        <v>70</v>
      </c>
      <c r="E101" s="138" t="s">
        <v>521</v>
      </c>
      <c r="F101" s="138" t="s">
        <v>521</v>
      </c>
      <c r="G101" s="138">
        <v>88</v>
      </c>
      <c r="H101" s="138" t="s">
        <v>521</v>
      </c>
      <c r="I101" s="140" t="s">
        <v>521</v>
      </c>
      <c r="J101" s="140" t="s">
        <v>521</v>
      </c>
      <c r="K101" s="138" t="s">
        <v>521</v>
      </c>
      <c r="L101" s="138" t="s">
        <v>521</v>
      </c>
      <c r="M101" s="138" t="s">
        <v>521</v>
      </c>
      <c r="N101" s="138" t="s">
        <v>521</v>
      </c>
      <c r="O101" s="138" t="s">
        <v>521</v>
      </c>
      <c r="P101" s="138">
        <v>64</v>
      </c>
      <c r="Q101" s="134">
        <f t="shared" si="3"/>
        <v>76</v>
      </c>
      <c r="R101" s="135" t="str">
        <f t="shared" si="4"/>
        <v>NO</v>
      </c>
      <c r="S101" s="136" t="str">
        <f t="shared" si="5"/>
        <v>Alto</v>
      </c>
      <c r="T101" s="45"/>
    </row>
    <row r="102" spans="1:20" s="48" customFormat="1" ht="32.1" customHeight="1" x14ac:dyDescent="0.2">
      <c r="A102" s="141" t="s">
        <v>2229</v>
      </c>
      <c r="B102" s="137" t="s">
        <v>2235</v>
      </c>
      <c r="C102" s="139" t="s">
        <v>2236</v>
      </c>
      <c r="D102" s="133">
        <v>54</v>
      </c>
      <c r="E102" s="138">
        <v>84.2</v>
      </c>
      <c r="F102" s="138" t="s">
        <v>521</v>
      </c>
      <c r="G102" s="138" t="s">
        <v>521</v>
      </c>
      <c r="H102" s="138" t="s">
        <v>521</v>
      </c>
      <c r="I102" s="140" t="s">
        <v>521</v>
      </c>
      <c r="J102" s="140" t="s">
        <v>521</v>
      </c>
      <c r="K102" s="138" t="s">
        <v>521</v>
      </c>
      <c r="L102" s="138" t="s">
        <v>521</v>
      </c>
      <c r="M102" s="138" t="s">
        <v>521</v>
      </c>
      <c r="N102" s="138" t="s">
        <v>521</v>
      </c>
      <c r="O102" s="138" t="s">
        <v>521</v>
      </c>
      <c r="P102" s="138">
        <v>64</v>
      </c>
      <c r="Q102" s="134">
        <f t="shared" si="3"/>
        <v>74.099999999999994</v>
      </c>
      <c r="R102" s="135" t="str">
        <f t="shared" si="4"/>
        <v>NO</v>
      </c>
      <c r="S102" s="136" t="str">
        <f t="shared" si="5"/>
        <v>Alto</v>
      </c>
      <c r="T102" s="45"/>
    </row>
    <row r="103" spans="1:20" s="48" customFormat="1" ht="32.1" customHeight="1" x14ac:dyDescent="0.2">
      <c r="A103" s="141" t="s">
        <v>2229</v>
      </c>
      <c r="B103" s="137" t="s">
        <v>1182</v>
      </c>
      <c r="C103" s="139" t="s">
        <v>2237</v>
      </c>
      <c r="D103" s="133">
        <v>31</v>
      </c>
      <c r="E103" s="138">
        <v>84.2</v>
      </c>
      <c r="F103" s="138" t="s">
        <v>521</v>
      </c>
      <c r="G103" s="138" t="s">
        <v>521</v>
      </c>
      <c r="H103" s="138" t="s">
        <v>521</v>
      </c>
      <c r="I103" s="140" t="s">
        <v>521</v>
      </c>
      <c r="J103" s="140" t="s">
        <v>521</v>
      </c>
      <c r="K103" s="138" t="s">
        <v>521</v>
      </c>
      <c r="L103" s="138" t="s">
        <v>521</v>
      </c>
      <c r="M103" s="138" t="s">
        <v>521</v>
      </c>
      <c r="N103" s="138" t="s">
        <v>521</v>
      </c>
      <c r="O103" s="138" t="s">
        <v>521</v>
      </c>
      <c r="P103" s="138">
        <v>64</v>
      </c>
      <c r="Q103" s="134">
        <f t="shared" si="3"/>
        <v>74.099999999999994</v>
      </c>
      <c r="R103" s="135" t="str">
        <f t="shared" si="4"/>
        <v>NO</v>
      </c>
      <c r="S103" s="136" t="str">
        <f t="shared" si="5"/>
        <v>Alto</v>
      </c>
      <c r="T103" s="45"/>
    </row>
    <row r="104" spans="1:20" s="48" customFormat="1" ht="32.1" customHeight="1" x14ac:dyDescent="0.2">
      <c r="A104" s="141" t="s">
        <v>2229</v>
      </c>
      <c r="B104" s="137" t="s">
        <v>1311</v>
      </c>
      <c r="C104" s="139" t="s">
        <v>2238</v>
      </c>
      <c r="D104" s="133">
        <v>97</v>
      </c>
      <c r="E104" s="138" t="s">
        <v>521</v>
      </c>
      <c r="F104" s="138" t="s">
        <v>521</v>
      </c>
      <c r="G104" s="138">
        <v>88</v>
      </c>
      <c r="H104" s="138" t="s">
        <v>521</v>
      </c>
      <c r="I104" s="140" t="s">
        <v>521</v>
      </c>
      <c r="J104" s="140" t="s">
        <v>521</v>
      </c>
      <c r="K104" s="138" t="s">
        <v>521</v>
      </c>
      <c r="L104" s="138" t="s">
        <v>521</v>
      </c>
      <c r="M104" s="138" t="s">
        <v>521</v>
      </c>
      <c r="N104" s="138" t="s">
        <v>521</v>
      </c>
      <c r="O104" s="138" t="s">
        <v>521</v>
      </c>
      <c r="P104" s="138">
        <v>64</v>
      </c>
      <c r="Q104" s="134">
        <f t="shared" si="3"/>
        <v>76</v>
      </c>
      <c r="R104" s="135" t="str">
        <f t="shared" si="4"/>
        <v>NO</v>
      </c>
      <c r="S104" s="136" t="str">
        <f t="shared" si="5"/>
        <v>Alto</v>
      </c>
      <c r="T104" s="45"/>
    </row>
    <row r="105" spans="1:20" s="48" customFormat="1" ht="32.1" customHeight="1" x14ac:dyDescent="0.2">
      <c r="A105" s="141" t="s">
        <v>2229</v>
      </c>
      <c r="B105" s="137" t="s">
        <v>1685</v>
      </c>
      <c r="C105" s="139" t="s">
        <v>2239</v>
      </c>
      <c r="D105" s="133">
        <v>45</v>
      </c>
      <c r="E105" s="138">
        <v>84.2</v>
      </c>
      <c r="F105" s="138" t="s">
        <v>521</v>
      </c>
      <c r="G105" s="138" t="s">
        <v>521</v>
      </c>
      <c r="H105" s="138" t="s">
        <v>521</v>
      </c>
      <c r="I105" s="140" t="s">
        <v>521</v>
      </c>
      <c r="J105" s="140" t="s">
        <v>521</v>
      </c>
      <c r="K105" s="138" t="s">
        <v>521</v>
      </c>
      <c r="L105" s="138" t="s">
        <v>521</v>
      </c>
      <c r="M105" s="138" t="s">
        <v>521</v>
      </c>
      <c r="N105" s="138" t="s">
        <v>521</v>
      </c>
      <c r="O105" s="138" t="s">
        <v>521</v>
      </c>
      <c r="P105" s="138">
        <v>64</v>
      </c>
      <c r="Q105" s="134">
        <f t="shared" si="3"/>
        <v>74.099999999999994</v>
      </c>
      <c r="R105" s="135" t="str">
        <f t="shared" si="4"/>
        <v>NO</v>
      </c>
      <c r="S105" s="136" t="str">
        <f t="shared" si="5"/>
        <v>Alto</v>
      </c>
      <c r="T105" s="45"/>
    </row>
    <row r="106" spans="1:20" s="48" customFormat="1" ht="32.1" customHeight="1" x14ac:dyDescent="0.2">
      <c r="A106" s="141" t="s">
        <v>2229</v>
      </c>
      <c r="B106" s="137" t="s">
        <v>859</v>
      </c>
      <c r="C106" s="139" t="s">
        <v>2240</v>
      </c>
      <c r="D106" s="133">
        <v>70</v>
      </c>
      <c r="E106" s="138" t="s">
        <v>521</v>
      </c>
      <c r="F106" s="138">
        <v>64</v>
      </c>
      <c r="G106" s="138" t="s">
        <v>521</v>
      </c>
      <c r="H106" s="138" t="s">
        <v>521</v>
      </c>
      <c r="I106" s="140" t="s">
        <v>521</v>
      </c>
      <c r="J106" s="140" t="s">
        <v>521</v>
      </c>
      <c r="K106" s="138" t="s">
        <v>521</v>
      </c>
      <c r="L106" s="138" t="s">
        <v>521</v>
      </c>
      <c r="M106" s="138" t="s">
        <v>521</v>
      </c>
      <c r="N106" s="138" t="s">
        <v>521</v>
      </c>
      <c r="O106" s="138" t="s">
        <v>521</v>
      </c>
      <c r="P106" s="138">
        <v>64</v>
      </c>
      <c r="Q106" s="134">
        <f t="shared" si="3"/>
        <v>64</v>
      </c>
      <c r="R106" s="135" t="str">
        <f t="shared" si="4"/>
        <v>NO</v>
      </c>
      <c r="S106" s="136" t="str">
        <f t="shared" si="5"/>
        <v>Alto</v>
      </c>
      <c r="T106" s="45"/>
    </row>
    <row r="107" spans="1:20" s="48" customFormat="1" ht="32.1" customHeight="1" x14ac:dyDescent="0.2">
      <c r="A107" s="141" t="s">
        <v>2229</v>
      </c>
      <c r="B107" s="137" t="s">
        <v>2233</v>
      </c>
      <c r="C107" s="139" t="s">
        <v>2241</v>
      </c>
      <c r="D107" s="133">
        <v>109</v>
      </c>
      <c r="E107" s="138" t="s">
        <v>521</v>
      </c>
      <c r="F107" s="138">
        <v>97.6</v>
      </c>
      <c r="G107" s="138" t="s">
        <v>521</v>
      </c>
      <c r="H107" s="138" t="s">
        <v>521</v>
      </c>
      <c r="I107" s="140" t="s">
        <v>521</v>
      </c>
      <c r="J107" s="140" t="s">
        <v>521</v>
      </c>
      <c r="K107" s="138" t="s">
        <v>521</v>
      </c>
      <c r="L107" s="138" t="s">
        <v>521</v>
      </c>
      <c r="M107" s="138" t="s">
        <v>521</v>
      </c>
      <c r="N107" s="138" t="s">
        <v>521</v>
      </c>
      <c r="O107" s="138" t="s">
        <v>521</v>
      </c>
      <c r="P107" s="138">
        <v>64</v>
      </c>
      <c r="Q107" s="134">
        <f t="shared" si="3"/>
        <v>80.8</v>
      </c>
      <c r="R107" s="135" t="str">
        <f t="shared" si="4"/>
        <v>NO</v>
      </c>
      <c r="S107" s="136" t="str">
        <f t="shared" si="5"/>
        <v>Inviable Sanitariamente</v>
      </c>
      <c r="T107" s="45"/>
    </row>
    <row r="108" spans="1:20" s="48" customFormat="1" ht="32.1" customHeight="1" x14ac:dyDescent="0.2">
      <c r="A108" s="141" t="s">
        <v>2229</v>
      </c>
      <c r="B108" s="137" t="s">
        <v>2242</v>
      </c>
      <c r="C108" s="139" t="s">
        <v>2243</v>
      </c>
      <c r="D108" s="133">
        <v>22</v>
      </c>
      <c r="E108" s="138" t="s">
        <v>521</v>
      </c>
      <c r="F108" s="138">
        <v>64</v>
      </c>
      <c r="G108" s="138" t="s">
        <v>521</v>
      </c>
      <c r="H108" s="138" t="s">
        <v>521</v>
      </c>
      <c r="I108" s="140" t="s">
        <v>521</v>
      </c>
      <c r="J108" s="140" t="s">
        <v>521</v>
      </c>
      <c r="K108" s="138" t="s">
        <v>521</v>
      </c>
      <c r="L108" s="138" t="s">
        <v>521</v>
      </c>
      <c r="M108" s="138" t="s">
        <v>521</v>
      </c>
      <c r="N108" s="138" t="s">
        <v>521</v>
      </c>
      <c r="O108" s="138" t="s">
        <v>521</v>
      </c>
      <c r="P108" s="138">
        <v>64</v>
      </c>
      <c r="Q108" s="134">
        <f t="shared" si="3"/>
        <v>64</v>
      </c>
      <c r="R108" s="135" t="str">
        <f t="shared" si="4"/>
        <v>NO</v>
      </c>
      <c r="S108" s="136" t="str">
        <f t="shared" si="5"/>
        <v>Alto</v>
      </c>
      <c r="T108" s="45"/>
    </row>
    <row r="109" spans="1:20" s="48" customFormat="1" ht="32.1" customHeight="1" x14ac:dyDescent="0.2">
      <c r="A109" s="141" t="s">
        <v>2229</v>
      </c>
      <c r="B109" s="137" t="s">
        <v>1182</v>
      </c>
      <c r="C109" s="139" t="s">
        <v>2244</v>
      </c>
      <c r="D109" s="133">
        <v>52</v>
      </c>
      <c r="E109" s="138" t="s">
        <v>521</v>
      </c>
      <c r="F109" s="138" t="s">
        <v>521</v>
      </c>
      <c r="G109" s="138" t="s">
        <v>521</v>
      </c>
      <c r="H109" s="138" t="s">
        <v>521</v>
      </c>
      <c r="I109" s="140">
        <v>64</v>
      </c>
      <c r="J109" s="140" t="s">
        <v>521</v>
      </c>
      <c r="K109" s="138" t="s">
        <v>521</v>
      </c>
      <c r="L109" s="138" t="s">
        <v>521</v>
      </c>
      <c r="M109" s="138" t="s">
        <v>521</v>
      </c>
      <c r="N109" s="138" t="s">
        <v>521</v>
      </c>
      <c r="O109" s="138" t="s">
        <v>521</v>
      </c>
      <c r="P109" s="138">
        <v>64</v>
      </c>
      <c r="Q109" s="134">
        <f t="shared" si="3"/>
        <v>64</v>
      </c>
      <c r="R109" s="135" t="str">
        <f t="shared" si="4"/>
        <v>NO</v>
      </c>
      <c r="S109" s="136" t="str">
        <f t="shared" si="5"/>
        <v>Alto</v>
      </c>
      <c r="T109" s="45"/>
    </row>
    <row r="110" spans="1:20" s="48" customFormat="1" ht="32.1" customHeight="1" x14ac:dyDescent="0.2">
      <c r="A110" s="141" t="s">
        <v>2229</v>
      </c>
      <c r="B110" s="137" t="s">
        <v>2245</v>
      </c>
      <c r="C110" s="139" t="s">
        <v>2246</v>
      </c>
      <c r="D110" s="133">
        <v>30</v>
      </c>
      <c r="E110" s="138" t="s">
        <v>521</v>
      </c>
      <c r="F110" s="138">
        <v>64</v>
      </c>
      <c r="G110" s="138" t="s">
        <v>521</v>
      </c>
      <c r="H110" s="138" t="s">
        <v>521</v>
      </c>
      <c r="I110" s="140" t="s">
        <v>521</v>
      </c>
      <c r="J110" s="140" t="s">
        <v>521</v>
      </c>
      <c r="K110" s="138" t="s">
        <v>521</v>
      </c>
      <c r="L110" s="138" t="s">
        <v>521</v>
      </c>
      <c r="M110" s="138" t="s">
        <v>521</v>
      </c>
      <c r="N110" s="138" t="s">
        <v>521</v>
      </c>
      <c r="O110" s="138" t="s">
        <v>521</v>
      </c>
      <c r="P110" s="138">
        <v>64</v>
      </c>
      <c r="Q110" s="134">
        <f t="shared" si="3"/>
        <v>64</v>
      </c>
      <c r="R110" s="135" t="str">
        <f t="shared" si="4"/>
        <v>NO</v>
      </c>
      <c r="S110" s="136" t="str">
        <f t="shared" si="5"/>
        <v>Alto</v>
      </c>
      <c r="T110" s="45"/>
    </row>
    <row r="111" spans="1:20" s="48" customFormat="1" ht="32.1" customHeight="1" x14ac:dyDescent="0.2">
      <c r="A111" s="141" t="s">
        <v>2247</v>
      </c>
      <c r="B111" s="137" t="s">
        <v>2248</v>
      </c>
      <c r="C111" s="139" t="s">
        <v>2249</v>
      </c>
      <c r="D111" s="133">
        <v>74</v>
      </c>
      <c r="E111" s="138" t="s">
        <v>521</v>
      </c>
      <c r="F111" s="138" t="s">
        <v>521</v>
      </c>
      <c r="G111" s="138" t="s">
        <v>521</v>
      </c>
      <c r="H111" s="138" t="s">
        <v>521</v>
      </c>
      <c r="I111" s="140">
        <v>31.5</v>
      </c>
      <c r="J111" s="140" t="s">
        <v>521</v>
      </c>
      <c r="K111" s="138" t="s">
        <v>521</v>
      </c>
      <c r="L111" s="138">
        <v>100</v>
      </c>
      <c r="M111" s="138" t="s">
        <v>521</v>
      </c>
      <c r="N111" s="138" t="s">
        <v>521</v>
      </c>
      <c r="O111" s="138" t="s">
        <v>521</v>
      </c>
      <c r="P111" s="138" t="s">
        <v>521</v>
      </c>
      <c r="Q111" s="134">
        <f t="shared" si="3"/>
        <v>65.75</v>
      </c>
      <c r="R111" s="135" t="str">
        <f t="shared" si="4"/>
        <v>NO</v>
      </c>
      <c r="S111" s="136" t="str">
        <f t="shared" si="5"/>
        <v>Alto</v>
      </c>
      <c r="T111" s="45"/>
    </row>
    <row r="112" spans="1:20" s="48" customFormat="1" ht="32.1" customHeight="1" x14ac:dyDescent="0.2">
      <c r="A112" s="141" t="s">
        <v>2247</v>
      </c>
      <c r="B112" s="137" t="s">
        <v>843</v>
      </c>
      <c r="C112" s="139" t="s">
        <v>2250</v>
      </c>
      <c r="D112" s="133">
        <v>12</v>
      </c>
      <c r="E112" s="138" t="s">
        <v>521</v>
      </c>
      <c r="F112" s="138" t="s">
        <v>521</v>
      </c>
      <c r="G112" s="138" t="s">
        <v>521</v>
      </c>
      <c r="H112" s="138" t="s">
        <v>521</v>
      </c>
      <c r="I112" s="140">
        <v>62.5</v>
      </c>
      <c r="J112" s="140" t="s">
        <v>521</v>
      </c>
      <c r="K112" s="138" t="s">
        <v>521</v>
      </c>
      <c r="L112" s="138">
        <v>100</v>
      </c>
      <c r="M112" s="138" t="s">
        <v>521</v>
      </c>
      <c r="N112" s="138" t="s">
        <v>521</v>
      </c>
      <c r="O112" s="138" t="s">
        <v>521</v>
      </c>
      <c r="P112" s="138" t="s">
        <v>521</v>
      </c>
      <c r="Q112" s="134">
        <f t="shared" si="3"/>
        <v>81.25</v>
      </c>
      <c r="R112" s="135" t="str">
        <f t="shared" si="4"/>
        <v>NO</v>
      </c>
      <c r="S112" s="136" t="str">
        <f t="shared" si="5"/>
        <v>Inviable Sanitariamente</v>
      </c>
      <c r="T112" s="45"/>
    </row>
    <row r="113" spans="1:20" s="48" customFormat="1" ht="32.1" customHeight="1" x14ac:dyDescent="0.2">
      <c r="A113" s="141" t="s">
        <v>2247</v>
      </c>
      <c r="B113" s="137" t="s">
        <v>2251</v>
      </c>
      <c r="C113" s="139" t="s">
        <v>2252</v>
      </c>
      <c r="D113" s="133">
        <v>38</v>
      </c>
      <c r="E113" s="138" t="s">
        <v>521</v>
      </c>
      <c r="F113" s="138" t="s">
        <v>521</v>
      </c>
      <c r="G113" s="138">
        <v>37.5</v>
      </c>
      <c r="H113" s="138" t="s">
        <v>521</v>
      </c>
      <c r="I113" s="140" t="s">
        <v>521</v>
      </c>
      <c r="J113" s="140" t="s">
        <v>521</v>
      </c>
      <c r="K113" s="138">
        <v>37.5</v>
      </c>
      <c r="L113" s="138" t="s">
        <v>521</v>
      </c>
      <c r="M113" s="138" t="s">
        <v>521</v>
      </c>
      <c r="N113" s="138" t="s">
        <v>521</v>
      </c>
      <c r="O113" s="138" t="s">
        <v>521</v>
      </c>
      <c r="P113" s="138" t="s">
        <v>521</v>
      </c>
      <c r="Q113" s="134">
        <f t="shared" si="3"/>
        <v>37.5</v>
      </c>
      <c r="R113" s="135" t="str">
        <f t="shared" si="4"/>
        <v>NO</v>
      </c>
      <c r="S113" s="136" t="str">
        <f t="shared" si="5"/>
        <v>Alto</v>
      </c>
      <c r="T113" s="45"/>
    </row>
    <row r="114" spans="1:20" s="48" customFormat="1" ht="32.1" customHeight="1" x14ac:dyDescent="0.2">
      <c r="A114" s="141" t="s">
        <v>2247</v>
      </c>
      <c r="B114" s="137" t="s">
        <v>2253</v>
      </c>
      <c r="C114" s="139" t="s">
        <v>2254</v>
      </c>
      <c r="D114" s="133">
        <v>26</v>
      </c>
      <c r="E114" s="138" t="s">
        <v>521</v>
      </c>
      <c r="F114" s="138" t="s">
        <v>521</v>
      </c>
      <c r="G114" s="138" t="s">
        <v>521</v>
      </c>
      <c r="H114" s="138" t="s">
        <v>521</v>
      </c>
      <c r="I114" s="140" t="s">
        <v>521</v>
      </c>
      <c r="J114" s="140">
        <v>0</v>
      </c>
      <c r="K114" s="138" t="s">
        <v>521</v>
      </c>
      <c r="L114" s="138" t="s">
        <v>521</v>
      </c>
      <c r="M114" s="138" t="s">
        <v>521</v>
      </c>
      <c r="N114" s="138" t="s">
        <v>521</v>
      </c>
      <c r="O114" s="138" t="s">
        <v>521</v>
      </c>
      <c r="P114" s="138" t="s">
        <v>521</v>
      </c>
      <c r="Q114" s="134">
        <f t="shared" si="3"/>
        <v>0</v>
      </c>
      <c r="R114" s="135" t="str">
        <f t="shared" si="4"/>
        <v>SI</v>
      </c>
      <c r="S114" s="136" t="str">
        <f t="shared" si="5"/>
        <v>Sin Riesgo</v>
      </c>
      <c r="T114" s="45"/>
    </row>
    <row r="115" spans="1:20" s="48" customFormat="1" ht="32.1" customHeight="1" x14ac:dyDescent="0.2">
      <c r="A115" s="141" t="s">
        <v>2247</v>
      </c>
      <c r="B115" s="137" t="s">
        <v>672</v>
      </c>
      <c r="C115" s="139" t="s">
        <v>2255</v>
      </c>
      <c r="D115" s="133">
        <v>48</v>
      </c>
      <c r="E115" s="138" t="s">
        <v>521</v>
      </c>
      <c r="F115" s="138" t="s">
        <v>521</v>
      </c>
      <c r="G115" s="138"/>
      <c r="H115" s="138" t="s">
        <v>521</v>
      </c>
      <c r="I115" s="140" t="s">
        <v>521</v>
      </c>
      <c r="J115" s="140">
        <v>0</v>
      </c>
      <c r="K115" s="138" t="s">
        <v>521</v>
      </c>
      <c r="L115" s="138" t="s">
        <v>521</v>
      </c>
      <c r="M115" s="138" t="s">
        <v>521</v>
      </c>
      <c r="N115" s="138" t="s">
        <v>521</v>
      </c>
      <c r="O115" s="138" t="s">
        <v>521</v>
      </c>
      <c r="P115" s="138" t="s">
        <v>521</v>
      </c>
      <c r="Q115" s="134">
        <f t="shared" si="3"/>
        <v>0</v>
      </c>
      <c r="R115" s="135" t="str">
        <f t="shared" si="4"/>
        <v>SI</v>
      </c>
      <c r="S115" s="136" t="str">
        <f t="shared" si="5"/>
        <v>Sin Riesgo</v>
      </c>
      <c r="T115" s="45"/>
    </row>
    <row r="116" spans="1:20" s="48" customFormat="1" ht="32.1" customHeight="1" x14ac:dyDescent="0.2">
      <c r="A116" s="141" t="s">
        <v>2247</v>
      </c>
      <c r="B116" s="137" t="s">
        <v>2256</v>
      </c>
      <c r="C116" s="139" t="s">
        <v>2257</v>
      </c>
      <c r="D116" s="133">
        <v>46</v>
      </c>
      <c r="E116" s="138" t="s">
        <v>521</v>
      </c>
      <c r="F116" s="138" t="s">
        <v>521</v>
      </c>
      <c r="G116" s="138"/>
      <c r="H116" s="138" t="s">
        <v>521</v>
      </c>
      <c r="I116" s="140">
        <v>0</v>
      </c>
      <c r="J116" s="140" t="s">
        <v>521</v>
      </c>
      <c r="K116" s="138" t="s">
        <v>521</v>
      </c>
      <c r="L116" s="138" t="s">
        <v>521</v>
      </c>
      <c r="M116" s="138" t="s">
        <v>521</v>
      </c>
      <c r="N116" s="138">
        <v>0</v>
      </c>
      <c r="O116" s="138" t="s">
        <v>521</v>
      </c>
      <c r="P116" s="138" t="s">
        <v>521</v>
      </c>
      <c r="Q116" s="134">
        <f t="shared" si="3"/>
        <v>0</v>
      </c>
      <c r="R116" s="135" t="str">
        <f t="shared" si="4"/>
        <v>SI</v>
      </c>
      <c r="S116" s="136" t="str">
        <f t="shared" si="5"/>
        <v>Sin Riesgo</v>
      </c>
      <c r="T116" s="45"/>
    </row>
    <row r="117" spans="1:20" s="48" customFormat="1" ht="32.1" customHeight="1" x14ac:dyDescent="0.2">
      <c r="A117" s="141" t="s">
        <v>2247</v>
      </c>
      <c r="B117" s="137" t="s">
        <v>2258</v>
      </c>
      <c r="C117" s="139" t="s">
        <v>2259</v>
      </c>
      <c r="D117" s="133">
        <v>82</v>
      </c>
      <c r="E117" s="138" t="s">
        <v>521</v>
      </c>
      <c r="F117" s="138" t="s">
        <v>521</v>
      </c>
      <c r="G117" s="138" t="s">
        <v>521</v>
      </c>
      <c r="H117" s="138" t="s">
        <v>521</v>
      </c>
      <c r="I117" s="140" t="s">
        <v>521</v>
      </c>
      <c r="J117" s="140">
        <v>0</v>
      </c>
      <c r="K117" s="138" t="s">
        <v>521</v>
      </c>
      <c r="L117" s="138" t="s">
        <v>521</v>
      </c>
      <c r="M117" s="138" t="s">
        <v>521</v>
      </c>
      <c r="N117" s="138"/>
      <c r="O117" s="138">
        <v>0</v>
      </c>
      <c r="P117" s="138" t="s">
        <v>521</v>
      </c>
      <c r="Q117" s="134">
        <f t="shared" si="3"/>
        <v>0</v>
      </c>
      <c r="R117" s="135" t="str">
        <f t="shared" si="4"/>
        <v>SI</v>
      </c>
      <c r="S117" s="136" t="str">
        <f t="shared" si="5"/>
        <v>Sin Riesgo</v>
      </c>
      <c r="T117" s="45"/>
    </row>
    <row r="118" spans="1:20" s="48" customFormat="1" ht="32.1" customHeight="1" x14ac:dyDescent="0.2">
      <c r="A118" s="141" t="s">
        <v>2247</v>
      </c>
      <c r="B118" s="137" t="s">
        <v>2260</v>
      </c>
      <c r="C118" s="139" t="s">
        <v>2261</v>
      </c>
      <c r="D118" s="133">
        <v>15</v>
      </c>
      <c r="E118" s="138" t="s">
        <v>521</v>
      </c>
      <c r="F118" s="138" t="s">
        <v>521</v>
      </c>
      <c r="G118" s="138" t="s">
        <v>521</v>
      </c>
      <c r="H118" s="138" t="s">
        <v>521</v>
      </c>
      <c r="I118" s="140" t="s">
        <v>521</v>
      </c>
      <c r="J118" s="140">
        <v>0</v>
      </c>
      <c r="K118" s="138" t="s">
        <v>521</v>
      </c>
      <c r="L118" s="138" t="s">
        <v>521</v>
      </c>
      <c r="M118" s="138" t="s">
        <v>521</v>
      </c>
      <c r="N118" s="138" t="s">
        <v>521</v>
      </c>
      <c r="O118" s="138">
        <v>0</v>
      </c>
      <c r="P118" s="138" t="s">
        <v>521</v>
      </c>
      <c r="Q118" s="134">
        <f t="shared" si="3"/>
        <v>0</v>
      </c>
      <c r="R118" s="135" t="str">
        <f t="shared" si="4"/>
        <v>SI</v>
      </c>
      <c r="S118" s="136" t="str">
        <f t="shared" si="5"/>
        <v>Sin Riesgo</v>
      </c>
      <c r="T118" s="45"/>
    </row>
    <row r="119" spans="1:20" s="48" customFormat="1" ht="32.1" customHeight="1" x14ac:dyDescent="0.2">
      <c r="A119" s="141" t="s">
        <v>2247</v>
      </c>
      <c r="B119" s="137" t="s">
        <v>2262</v>
      </c>
      <c r="C119" s="139" t="s">
        <v>2263</v>
      </c>
      <c r="D119" s="133">
        <v>30</v>
      </c>
      <c r="E119" s="138" t="s">
        <v>521</v>
      </c>
      <c r="F119" s="138" t="s">
        <v>521</v>
      </c>
      <c r="G119" s="138" t="s">
        <v>521</v>
      </c>
      <c r="H119" s="138" t="s">
        <v>521</v>
      </c>
      <c r="I119" s="140" t="s">
        <v>521</v>
      </c>
      <c r="J119" s="140">
        <v>0</v>
      </c>
      <c r="K119" s="138" t="s">
        <v>521</v>
      </c>
      <c r="L119" s="138">
        <v>0</v>
      </c>
      <c r="M119" s="138" t="s">
        <v>521</v>
      </c>
      <c r="N119" s="138" t="s">
        <v>521</v>
      </c>
      <c r="O119" s="138" t="s">
        <v>521</v>
      </c>
      <c r="P119" s="138" t="s">
        <v>521</v>
      </c>
      <c r="Q119" s="134">
        <f t="shared" si="3"/>
        <v>0</v>
      </c>
      <c r="R119" s="135" t="str">
        <f t="shared" si="4"/>
        <v>SI</v>
      </c>
      <c r="S119" s="136" t="str">
        <f t="shared" si="5"/>
        <v>Sin Riesgo</v>
      </c>
      <c r="T119" s="45"/>
    </row>
    <row r="120" spans="1:20" s="48" customFormat="1" ht="32.1" customHeight="1" x14ac:dyDescent="0.2">
      <c r="A120" s="141" t="s">
        <v>2247</v>
      </c>
      <c r="B120" s="137" t="s">
        <v>2264</v>
      </c>
      <c r="C120" s="139" t="s">
        <v>2265</v>
      </c>
      <c r="D120" s="133">
        <v>32</v>
      </c>
      <c r="E120" s="138" t="s">
        <v>521</v>
      </c>
      <c r="F120" s="138" t="s">
        <v>521</v>
      </c>
      <c r="G120" s="138">
        <v>0</v>
      </c>
      <c r="H120" s="138" t="s">
        <v>521</v>
      </c>
      <c r="I120" s="140" t="s">
        <v>521</v>
      </c>
      <c r="J120" s="140" t="s">
        <v>521</v>
      </c>
      <c r="K120" s="138">
        <v>0</v>
      </c>
      <c r="L120" s="138" t="s">
        <v>521</v>
      </c>
      <c r="M120" s="138" t="s">
        <v>521</v>
      </c>
      <c r="N120" s="138" t="s">
        <v>521</v>
      </c>
      <c r="O120" s="138" t="s">
        <v>521</v>
      </c>
      <c r="P120" s="138" t="s">
        <v>521</v>
      </c>
      <c r="Q120" s="134">
        <f t="shared" si="3"/>
        <v>0</v>
      </c>
      <c r="R120" s="135" t="str">
        <f t="shared" si="4"/>
        <v>SI</v>
      </c>
      <c r="S120" s="136" t="str">
        <f t="shared" si="5"/>
        <v>Sin Riesgo</v>
      </c>
      <c r="T120" s="45"/>
    </row>
    <row r="121" spans="1:20" s="48" customFormat="1" ht="32.1" customHeight="1" x14ac:dyDescent="0.2">
      <c r="A121" s="141" t="s">
        <v>2247</v>
      </c>
      <c r="B121" s="137" t="s">
        <v>2266</v>
      </c>
      <c r="C121" s="139" t="s">
        <v>2267</v>
      </c>
      <c r="D121" s="133">
        <v>17</v>
      </c>
      <c r="E121" s="138" t="s">
        <v>521</v>
      </c>
      <c r="F121" s="138" t="s">
        <v>521</v>
      </c>
      <c r="G121" s="138">
        <v>0</v>
      </c>
      <c r="H121" s="138" t="s">
        <v>521</v>
      </c>
      <c r="I121" s="140" t="s">
        <v>521</v>
      </c>
      <c r="J121" s="140" t="s">
        <v>521</v>
      </c>
      <c r="K121" s="138">
        <v>0</v>
      </c>
      <c r="L121" s="138" t="s">
        <v>521</v>
      </c>
      <c r="M121" s="138" t="s">
        <v>521</v>
      </c>
      <c r="N121" s="138" t="s">
        <v>521</v>
      </c>
      <c r="O121" s="138" t="s">
        <v>521</v>
      </c>
      <c r="P121" s="138" t="s">
        <v>521</v>
      </c>
      <c r="Q121" s="134">
        <f t="shared" si="3"/>
        <v>0</v>
      </c>
      <c r="R121" s="135" t="str">
        <f t="shared" si="4"/>
        <v>SI</v>
      </c>
      <c r="S121" s="136" t="str">
        <f t="shared" si="5"/>
        <v>Sin Riesgo</v>
      </c>
      <c r="T121" s="45"/>
    </row>
    <row r="122" spans="1:20" s="48" customFormat="1" ht="32.1" customHeight="1" x14ac:dyDescent="0.2">
      <c r="A122" s="141" t="s">
        <v>2247</v>
      </c>
      <c r="B122" s="137" t="s">
        <v>2268</v>
      </c>
      <c r="C122" s="139" t="s">
        <v>2269</v>
      </c>
      <c r="D122" s="133">
        <v>120</v>
      </c>
      <c r="E122" s="138" t="s">
        <v>521</v>
      </c>
      <c r="F122" s="138" t="s">
        <v>521</v>
      </c>
      <c r="G122" s="138" t="s">
        <v>521</v>
      </c>
      <c r="H122" s="138" t="s">
        <v>521</v>
      </c>
      <c r="I122" s="140" t="s">
        <v>521</v>
      </c>
      <c r="J122" s="140">
        <v>0</v>
      </c>
      <c r="K122" s="138" t="s">
        <v>521</v>
      </c>
      <c r="L122" s="138" t="s">
        <v>521</v>
      </c>
      <c r="M122" s="138" t="s">
        <v>521</v>
      </c>
      <c r="N122" s="138">
        <v>0</v>
      </c>
      <c r="O122" s="138" t="s">
        <v>521</v>
      </c>
      <c r="P122" s="138" t="s">
        <v>521</v>
      </c>
      <c r="Q122" s="134">
        <f t="shared" si="3"/>
        <v>0</v>
      </c>
      <c r="R122" s="135" t="str">
        <f t="shared" si="4"/>
        <v>SI</v>
      </c>
      <c r="S122" s="136" t="str">
        <f t="shared" si="5"/>
        <v>Sin Riesgo</v>
      </c>
      <c r="T122" s="45"/>
    </row>
    <row r="123" spans="1:20" s="48" customFormat="1" ht="32.1" customHeight="1" x14ac:dyDescent="0.2">
      <c r="A123" s="141" t="s">
        <v>2247</v>
      </c>
      <c r="B123" s="137" t="s">
        <v>2270</v>
      </c>
      <c r="C123" s="139" t="s">
        <v>2271</v>
      </c>
      <c r="D123" s="133">
        <v>37</v>
      </c>
      <c r="E123" s="138">
        <v>0</v>
      </c>
      <c r="F123" s="138" t="s">
        <v>521</v>
      </c>
      <c r="G123" s="138" t="s">
        <v>521</v>
      </c>
      <c r="H123" s="138" t="s">
        <v>521</v>
      </c>
      <c r="I123" s="140" t="s">
        <v>521</v>
      </c>
      <c r="J123" s="140" t="s">
        <v>521</v>
      </c>
      <c r="K123" s="138">
        <v>0</v>
      </c>
      <c r="L123" s="138" t="s">
        <v>521</v>
      </c>
      <c r="M123" s="138" t="s">
        <v>521</v>
      </c>
      <c r="N123" s="138" t="s">
        <v>521</v>
      </c>
      <c r="O123" s="138" t="s">
        <v>521</v>
      </c>
      <c r="P123" s="138" t="s">
        <v>521</v>
      </c>
      <c r="Q123" s="134">
        <f t="shared" si="3"/>
        <v>0</v>
      </c>
      <c r="R123" s="135" t="str">
        <f t="shared" si="4"/>
        <v>SI</v>
      </c>
      <c r="S123" s="136" t="str">
        <f t="shared" si="5"/>
        <v>Sin Riesgo</v>
      </c>
      <c r="T123" s="45"/>
    </row>
    <row r="124" spans="1:20" s="48" customFormat="1" ht="32.1" customHeight="1" x14ac:dyDescent="0.2">
      <c r="A124" s="141" t="s">
        <v>2247</v>
      </c>
      <c r="B124" s="137" t="s">
        <v>2272</v>
      </c>
      <c r="C124" s="139" t="s">
        <v>2273</v>
      </c>
      <c r="D124" s="133">
        <v>7</v>
      </c>
      <c r="E124" s="138" t="s">
        <v>521</v>
      </c>
      <c r="F124" s="138" t="s">
        <v>521</v>
      </c>
      <c r="G124" s="138" t="s">
        <v>521</v>
      </c>
      <c r="H124" s="138" t="s">
        <v>521</v>
      </c>
      <c r="I124" s="140" t="s">
        <v>521</v>
      </c>
      <c r="J124" s="140">
        <v>0</v>
      </c>
      <c r="K124" s="138" t="s">
        <v>521</v>
      </c>
      <c r="L124" s="138" t="s">
        <v>521</v>
      </c>
      <c r="M124" s="138">
        <v>0</v>
      </c>
      <c r="N124" s="138" t="s">
        <v>521</v>
      </c>
      <c r="O124" s="138" t="s">
        <v>521</v>
      </c>
      <c r="P124" s="138" t="s">
        <v>521</v>
      </c>
      <c r="Q124" s="134">
        <f t="shared" si="3"/>
        <v>0</v>
      </c>
      <c r="R124" s="135" t="str">
        <f t="shared" si="4"/>
        <v>SI</v>
      </c>
      <c r="S124" s="136" t="str">
        <f t="shared" si="5"/>
        <v>Sin Riesgo</v>
      </c>
      <c r="T124" s="45"/>
    </row>
    <row r="125" spans="1:20" s="48" customFormat="1" ht="32.1" customHeight="1" x14ac:dyDescent="0.2">
      <c r="A125" s="141" t="s">
        <v>2247</v>
      </c>
      <c r="B125" s="137" t="s">
        <v>2274</v>
      </c>
      <c r="C125" s="139" t="s">
        <v>2275</v>
      </c>
      <c r="D125" s="133">
        <v>30</v>
      </c>
      <c r="E125" s="138">
        <v>37.5</v>
      </c>
      <c r="F125" s="138" t="s">
        <v>521</v>
      </c>
      <c r="G125" s="138" t="s">
        <v>521</v>
      </c>
      <c r="H125" s="138" t="s">
        <v>521</v>
      </c>
      <c r="I125" s="140" t="s">
        <v>521</v>
      </c>
      <c r="J125" s="140" t="s">
        <v>521</v>
      </c>
      <c r="K125" s="138" t="s">
        <v>521</v>
      </c>
      <c r="L125" s="138" t="s">
        <v>521</v>
      </c>
      <c r="M125" s="138">
        <v>100</v>
      </c>
      <c r="N125" s="138" t="s">
        <v>521</v>
      </c>
      <c r="O125" s="138" t="s">
        <v>521</v>
      </c>
      <c r="P125" s="138" t="s">
        <v>521</v>
      </c>
      <c r="Q125" s="134">
        <f t="shared" si="3"/>
        <v>68.75</v>
      </c>
      <c r="R125" s="135" t="str">
        <f t="shared" si="4"/>
        <v>NO</v>
      </c>
      <c r="S125" s="136" t="str">
        <f t="shared" si="5"/>
        <v>Alto</v>
      </c>
      <c r="T125" s="45"/>
    </row>
    <row r="126" spans="1:20" s="48" customFormat="1" ht="32.1" customHeight="1" x14ac:dyDescent="0.2">
      <c r="A126" s="141" t="s">
        <v>2247</v>
      </c>
      <c r="B126" s="137" t="s">
        <v>2276</v>
      </c>
      <c r="C126" s="139" t="s">
        <v>2277</v>
      </c>
      <c r="D126" s="133">
        <v>43</v>
      </c>
      <c r="E126" s="138" t="s">
        <v>521</v>
      </c>
      <c r="F126" s="138" t="s">
        <v>521</v>
      </c>
      <c r="G126" s="138" t="s">
        <v>521</v>
      </c>
      <c r="H126" s="138" t="s">
        <v>521</v>
      </c>
      <c r="I126" s="140">
        <v>37.5</v>
      </c>
      <c r="J126" s="140" t="s">
        <v>521</v>
      </c>
      <c r="K126" s="138" t="s">
        <v>521</v>
      </c>
      <c r="L126" s="138" t="s">
        <v>521</v>
      </c>
      <c r="M126" s="138" t="s">
        <v>521</v>
      </c>
      <c r="N126" s="138">
        <v>100</v>
      </c>
      <c r="O126" s="138" t="s">
        <v>521</v>
      </c>
      <c r="P126" s="138" t="s">
        <v>521</v>
      </c>
      <c r="Q126" s="134">
        <f t="shared" si="3"/>
        <v>68.75</v>
      </c>
      <c r="R126" s="135" t="str">
        <f t="shared" si="4"/>
        <v>NO</v>
      </c>
      <c r="S126" s="136" t="str">
        <f t="shared" si="5"/>
        <v>Alto</v>
      </c>
      <c r="T126" s="45"/>
    </row>
    <row r="127" spans="1:20" s="48" customFormat="1" ht="32.1" customHeight="1" x14ac:dyDescent="0.2">
      <c r="A127" s="141" t="s">
        <v>2247</v>
      </c>
      <c r="B127" s="137" t="s">
        <v>2278</v>
      </c>
      <c r="C127" s="139" t="s">
        <v>2279</v>
      </c>
      <c r="D127" s="133">
        <v>35</v>
      </c>
      <c r="E127" s="138" t="s">
        <v>521</v>
      </c>
      <c r="F127" s="138" t="s">
        <v>521</v>
      </c>
      <c r="G127" s="138" t="s">
        <v>521</v>
      </c>
      <c r="H127" s="138" t="s">
        <v>521</v>
      </c>
      <c r="I127" s="140">
        <v>37.5</v>
      </c>
      <c r="J127" s="140" t="s">
        <v>521</v>
      </c>
      <c r="K127" s="138" t="s">
        <v>521</v>
      </c>
      <c r="L127" s="138">
        <v>100</v>
      </c>
      <c r="M127" s="138" t="s">
        <v>521</v>
      </c>
      <c r="N127" s="138" t="s">
        <v>521</v>
      </c>
      <c r="O127" s="138" t="s">
        <v>521</v>
      </c>
      <c r="P127" s="138" t="s">
        <v>521</v>
      </c>
      <c r="Q127" s="134">
        <f t="shared" si="3"/>
        <v>68.75</v>
      </c>
      <c r="R127" s="135" t="str">
        <f t="shared" si="4"/>
        <v>NO</v>
      </c>
      <c r="S127" s="136" t="str">
        <f t="shared" si="5"/>
        <v>Alto</v>
      </c>
      <c r="T127" s="45"/>
    </row>
    <row r="128" spans="1:20" s="48" customFormat="1" ht="32.1" customHeight="1" x14ac:dyDescent="0.2">
      <c r="A128" s="141" t="s">
        <v>2247</v>
      </c>
      <c r="B128" s="137" t="s">
        <v>2274</v>
      </c>
      <c r="C128" s="139" t="s">
        <v>2280</v>
      </c>
      <c r="D128" s="133">
        <v>42</v>
      </c>
      <c r="E128" s="138" t="s">
        <v>521</v>
      </c>
      <c r="F128" s="138" t="s">
        <v>521</v>
      </c>
      <c r="G128" s="138" t="s">
        <v>521</v>
      </c>
      <c r="H128" s="138" t="s">
        <v>521</v>
      </c>
      <c r="I128" s="140"/>
      <c r="J128" s="140" t="s">
        <v>521</v>
      </c>
      <c r="K128" s="138">
        <v>37.5</v>
      </c>
      <c r="L128" s="138" t="s">
        <v>521</v>
      </c>
      <c r="M128" s="138" t="s">
        <v>521</v>
      </c>
      <c r="N128" s="138" t="s">
        <v>521</v>
      </c>
      <c r="O128" s="138">
        <v>100</v>
      </c>
      <c r="P128" s="138" t="s">
        <v>521</v>
      </c>
      <c r="Q128" s="134">
        <f t="shared" si="3"/>
        <v>68.75</v>
      </c>
      <c r="R128" s="135" t="str">
        <f t="shared" si="4"/>
        <v>NO</v>
      </c>
      <c r="S128" s="136" t="str">
        <f t="shared" si="5"/>
        <v>Alto</v>
      </c>
      <c r="T128" s="45"/>
    </row>
    <row r="129" spans="1:20" s="48" customFormat="1" ht="32.1" customHeight="1" x14ac:dyDescent="0.2">
      <c r="A129" s="141" t="s">
        <v>2247</v>
      </c>
      <c r="B129" s="137" t="s">
        <v>2281</v>
      </c>
      <c r="C129" s="139" t="s">
        <v>2282</v>
      </c>
      <c r="D129" s="133">
        <v>17</v>
      </c>
      <c r="E129" s="138">
        <v>37.5</v>
      </c>
      <c r="F129" s="138" t="s">
        <v>521</v>
      </c>
      <c r="G129" s="138" t="s">
        <v>521</v>
      </c>
      <c r="H129" s="138" t="s">
        <v>521</v>
      </c>
      <c r="I129" s="140" t="s">
        <v>521</v>
      </c>
      <c r="J129" s="140" t="s">
        <v>521</v>
      </c>
      <c r="K129" s="138">
        <v>37.5</v>
      </c>
      <c r="L129" s="138" t="s">
        <v>521</v>
      </c>
      <c r="M129" s="138" t="s">
        <v>521</v>
      </c>
      <c r="N129" s="138" t="s">
        <v>521</v>
      </c>
      <c r="O129" s="138" t="s">
        <v>521</v>
      </c>
      <c r="P129" s="138" t="s">
        <v>521</v>
      </c>
      <c r="Q129" s="134">
        <f t="shared" si="3"/>
        <v>37.5</v>
      </c>
      <c r="R129" s="135" t="str">
        <f t="shared" si="4"/>
        <v>NO</v>
      </c>
      <c r="S129" s="136" t="str">
        <f t="shared" si="5"/>
        <v>Alto</v>
      </c>
      <c r="T129" s="45"/>
    </row>
    <row r="130" spans="1:20" s="48" customFormat="1" ht="32.1" customHeight="1" x14ac:dyDescent="0.2">
      <c r="A130" s="141" t="s">
        <v>2247</v>
      </c>
      <c r="B130" s="137" t="s">
        <v>2283</v>
      </c>
      <c r="C130" s="139" t="s">
        <v>2284</v>
      </c>
      <c r="D130" s="133">
        <v>7</v>
      </c>
      <c r="E130" s="138" t="s">
        <v>521</v>
      </c>
      <c r="F130" s="138" t="s">
        <v>521</v>
      </c>
      <c r="G130" s="138">
        <v>0</v>
      </c>
      <c r="H130" s="138" t="s">
        <v>521</v>
      </c>
      <c r="I130" s="140" t="s">
        <v>521</v>
      </c>
      <c r="J130" s="140" t="s">
        <v>521</v>
      </c>
      <c r="K130" s="138">
        <v>0</v>
      </c>
      <c r="L130" s="138" t="s">
        <v>521</v>
      </c>
      <c r="M130" s="138" t="s">
        <v>521</v>
      </c>
      <c r="N130" s="138" t="s">
        <v>521</v>
      </c>
      <c r="O130" s="138" t="s">
        <v>521</v>
      </c>
      <c r="P130" s="138" t="s">
        <v>521</v>
      </c>
      <c r="Q130" s="134">
        <f t="shared" si="3"/>
        <v>0</v>
      </c>
      <c r="R130" s="135" t="str">
        <f t="shared" si="4"/>
        <v>SI</v>
      </c>
      <c r="S130" s="136" t="str">
        <f t="shared" si="5"/>
        <v>Sin Riesgo</v>
      </c>
      <c r="T130" s="45"/>
    </row>
    <row r="131" spans="1:20" s="48" customFormat="1" ht="32.1" customHeight="1" x14ac:dyDescent="0.2">
      <c r="A131" s="141" t="s">
        <v>2285</v>
      </c>
      <c r="B131" s="137" t="s">
        <v>2286</v>
      </c>
      <c r="C131" s="139" t="s">
        <v>2287</v>
      </c>
      <c r="D131" s="133">
        <v>110</v>
      </c>
      <c r="E131" s="138" t="s">
        <v>521</v>
      </c>
      <c r="F131" s="138" t="s">
        <v>521</v>
      </c>
      <c r="G131" s="138" t="s">
        <v>521</v>
      </c>
      <c r="H131" s="138" t="s">
        <v>521</v>
      </c>
      <c r="I131" s="140" t="s">
        <v>521</v>
      </c>
      <c r="J131" s="140" t="s">
        <v>521</v>
      </c>
      <c r="K131" s="138" t="s">
        <v>521</v>
      </c>
      <c r="L131" s="138" t="s">
        <v>521</v>
      </c>
      <c r="M131" s="138">
        <v>88</v>
      </c>
      <c r="N131" s="138" t="s">
        <v>521</v>
      </c>
      <c r="O131" s="138" t="s">
        <v>521</v>
      </c>
      <c r="P131" s="138" t="s">
        <v>521</v>
      </c>
      <c r="Q131" s="134">
        <f t="shared" si="3"/>
        <v>88</v>
      </c>
      <c r="R131" s="135" t="str">
        <f t="shared" si="4"/>
        <v>NO</v>
      </c>
      <c r="S131" s="136" t="str">
        <f t="shared" si="5"/>
        <v>Inviable Sanitariamente</v>
      </c>
      <c r="T131" s="45"/>
    </row>
    <row r="132" spans="1:20" s="48" customFormat="1" ht="32.1" customHeight="1" x14ac:dyDescent="0.2">
      <c r="A132" s="141" t="s">
        <v>2285</v>
      </c>
      <c r="B132" s="137" t="s">
        <v>2288</v>
      </c>
      <c r="C132" s="139" t="s">
        <v>2289</v>
      </c>
      <c r="D132" s="133">
        <v>51</v>
      </c>
      <c r="E132" s="138" t="s">
        <v>521</v>
      </c>
      <c r="F132" s="138" t="s">
        <v>521</v>
      </c>
      <c r="G132" s="138" t="s">
        <v>521</v>
      </c>
      <c r="H132" s="138" t="s">
        <v>521</v>
      </c>
      <c r="I132" s="140" t="s">
        <v>521</v>
      </c>
      <c r="J132" s="140" t="s">
        <v>521</v>
      </c>
      <c r="K132" s="138" t="s">
        <v>521</v>
      </c>
      <c r="L132" s="138" t="s">
        <v>521</v>
      </c>
      <c r="M132" s="138">
        <v>31.5</v>
      </c>
      <c r="N132" s="138" t="s">
        <v>521</v>
      </c>
      <c r="O132" s="138" t="s">
        <v>521</v>
      </c>
      <c r="P132" s="138" t="s">
        <v>521</v>
      </c>
      <c r="Q132" s="134">
        <f t="shared" si="3"/>
        <v>31.5</v>
      </c>
      <c r="R132" s="135" t="str">
        <f t="shared" si="4"/>
        <v>NO</v>
      </c>
      <c r="S132" s="136" t="str">
        <f t="shared" si="5"/>
        <v>Medio</v>
      </c>
      <c r="T132" s="45"/>
    </row>
    <row r="133" spans="1:20" s="48" customFormat="1" ht="32.1" customHeight="1" x14ac:dyDescent="0.2">
      <c r="A133" s="141" t="s">
        <v>2285</v>
      </c>
      <c r="B133" s="137" t="s">
        <v>2290</v>
      </c>
      <c r="C133" s="139" t="s">
        <v>2291</v>
      </c>
      <c r="D133" s="133">
        <v>42</v>
      </c>
      <c r="E133" s="138" t="s">
        <v>521</v>
      </c>
      <c r="F133" s="138" t="s">
        <v>521</v>
      </c>
      <c r="G133" s="138" t="s">
        <v>521</v>
      </c>
      <c r="H133" s="138" t="s">
        <v>521</v>
      </c>
      <c r="I133" s="140" t="s">
        <v>521</v>
      </c>
      <c r="J133" s="140" t="s">
        <v>521</v>
      </c>
      <c r="K133" s="138" t="s">
        <v>521</v>
      </c>
      <c r="L133" s="138" t="s">
        <v>521</v>
      </c>
      <c r="M133" s="138">
        <v>31.5</v>
      </c>
      <c r="N133" s="138" t="s">
        <v>521</v>
      </c>
      <c r="O133" s="138" t="s">
        <v>521</v>
      </c>
      <c r="P133" s="138" t="s">
        <v>521</v>
      </c>
      <c r="Q133" s="134">
        <f t="shared" si="3"/>
        <v>31.5</v>
      </c>
      <c r="R133" s="135" t="str">
        <f t="shared" si="4"/>
        <v>NO</v>
      </c>
      <c r="S133" s="136" t="str">
        <f t="shared" si="5"/>
        <v>Medio</v>
      </c>
      <c r="T133" s="45"/>
    </row>
    <row r="134" spans="1:20" s="48" customFormat="1" ht="32.1" customHeight="1" x14ac:dyDescent="0.2">
      <c r="A134" s="141" t="s">
        <v>2285</v>
      </c>
      <c r="B134" s="137" t="s">
        <v>2292</v>
      </c>
      <c r="C134" s="139" t="s">
        <v>2293</v>
      </c>
      <c r="D134" s="133">
        <v>80</v>
      </c>
      <c r="E134" s="138" t="s">
        <v>521</v>
      </c>
      <c r="F134" s="138" t="s">
        <v>521</v>
      </c>
      <c r="G134" s="138">
        <v>31.5</v>
      </c>
      <c r="H134" s="138" t="s">
        <v>521</v>
      </c>
      <c r="I134" s="140" t="s">
        <v>521</v>
      </c>
      <c r="J134" s="140" t="s">
        <v>521</v>
      </c>
      <c r="K134" s="138" t="s">
        <v>521</v>
      </c>
      <c r="L134" s="138" t="s">
        <v>521</v>
      </c>
      <c r="M134" s="138" t="s">
        <v>521</v>
      </c>
      <c r="N134" s="138" t="s">
        <v>521</v>
      </c>
      <c r="O134" s="138" t="s">
        <v>521</v>
      </c>
      <c r="P134" s="138" t="s">
        <v>521</v>
      </c>
      <c r="Q134" s="134">
        <f t="shared" si="3"/>
        <v>31.5</v>
      </c>
      <c r="R134" s="135" t="str">
        <f t="shared" si="4"/>
        <v>NO</v>
      </c>
      <c r="S134" s="136" t="str">
        <f t="shared" si="5"/>
        <v>Medio</v>
      </c>
      <c r="T134" s="45"/>
    </row>
    <row r="135" spans="1:20" s="48" customFormat="1" ht="32.1" customHeight="1" x14ac:dyDescent="0.2">
      <c r="A135" s="141" t="s">
        <v>2285</v>
      </c>
      <c r="B135" s="137" t="s">
        <v>2294</v>
      </c>
      <c r="C135" s="139" t="s">
        <v>2295</v>
      </c>
      <c r="D135" s="133">
        <v>29</v>
      </c>
      <c r="E135" s="138" t="s">
        <v>521</v>
      </c>
      <c r="F135" s="138">
        <v>31.5</v>
      </c>
      <c r="G135" s="138" t="s">
        <v>521</v>
      </c>
      <c r="H135" s="138" t="s">
        <v>521</v>
      </c>
      <c r="I135" s="140" t="s">
        <v>521</v>
      </c>
      <c r="J135" s="140" t="s">
        <v>521</v>
      </c>
      <c r="K135" s="138" t="s">
        <v>521</v>
      </c>
      <c r="L135" s="138" t="s">
        <v>521</v>
      </c>
      <c r="M135" s="138" t="s">
        <v>521</v>
      </c>
      <c r="N135" s="138" t="s">
        <v>521</v>
      </c>
      <c r="O135" s="138" t="s">
        <v>521</v>
      </c>
      <c r="P135" s="138" t="s">
        <v>521</v>
      </c>
      <c r="Q135" s="134">
        <f t="shared" si="3"/>
        <v>31.5</v>
      </c>
      <c r="R135" s="135" t="str">
        <f t="shared" si="4"/>
        <v>NO</v>
      </c>
      <c r="S135" s="136" t="str">
        <f t="shared" si="5"/>
        <v>Medio</v>
      </c>
      <c r="T135" s="45"/>
    </row>
    <row r="136" spans="1:20" s="48" customFormat="1" ht="32.1" customHeight="1" x14ac:dyDescent="0.2">
      <c r="A136" s="141" t="s">
        <v>2285</v>
      </c>
      <c r="B136" s="137" t="s">
        <v>610</v>
      </c>
      <c r="C136" s="139" t="s">
        <v>2296</v>
      </c>
      <c r="D136" s="133">
        <v>90</v>
      </c>
      <c r="E136" s="138" t="s">
        <v>521</v>
      </c>
      <c r="F136" s="138" t="s">
        <v>521</v>
      </c>
      <c r="G136" s="138" t="s">
        <v>521</v>
      </c>
      <c r="H136" s="138" t="s">
        <v>521</v>
      </c>
      <c r="I136" s="140" t="s">
        <v>521</v>
      </c>
      <c r="J136" s="140">
        <v>0</v>
      </c>
      <c r="K136" s="138" t="s">
        <v>521</v>
      </c>
      <c r="L136" s="138" t="s">
        <v>521</v>
      </c>
      <c r="M136" s="138" t="s">
        <v>521</v>
      </c>
      <c r="N136" s="138" t="s">
        <v>521</v>
      </c>
      <c r="O136" s="138" t="s">
        <v>521</v>
      </c>
      <c r="P136" s="138" t="s">
        <v>521</v>
      </c>
      <c r="Q136" s="134">
        <f t="shared" si="3"/>
        <v>0</v>
      </c>
      <c r="R136" s="135" t="str">
        <f t="shared" si="4"/>
        <v>SI</v>
      </c>
      <c r="S136" s="136" t="str">
        <f t="shared" si="5"/>
        <v>Sin Riesgo</v>
      </c>
      <c r="T136" s="45"/>
    </row>
    <row r="137" spans="1:20" s="48" customFormat="1" ht="32.1" customHeight="1" x14ac:dyDescent="0.2">
      <c r="A137" s="141" t="s">
        <v>2285</v>
      </c>
      <c r="B137" s="137" t="s">
        <v>2297</v>
      </c>
      <c r="C137" s="139" t="s">
        <v>2298</v>
      </c>
      <c r="D137" s="133">
        <v>92</v>
      </c>
      <c r="E137" s="138" t="s">
        <v>521</v>
      </c>
      <c r="F137" s="138" t="s">
        <v>521</v>
      </c>
      <c r="G137" s="138" t="s">
        <v>521</v>
      </c>
      <c r="H137" s="138" t="s">
        <v>521</v>
      </c>
      <c r="I137" s="140" t="s">
        <v>521</v>
      </c>
      <c r="J137" s="140">
        <v>0</v>
      </c>
      <c r="K137" s="138" t="s">
        <v>521</v>
      </c>
      <c r="L137" s="138" t="s">
        <v>521</v>
      </c>
      <c r="M137" s="138" t="s">
        <v>521</v>
      </c>
      <c r="N137" s="138" t="s">
        <v>521</v>
      </c>
      <c r="O137" s="138" t="s">
        <v>521</v>
      </c>
      <c r="P137" s="138" t="s">
        <v>521</v>
      </c>
      <c r="Q137" s="134">
        <f t="shared" si="3"/>
        <v>0</v>
      </c>
      <c r="R137" s="135" t="str">
        <f t="shared" si="4"/>
        <v>SI</v>
      </c>
      <c r="S137" s="136" t="str">
        <f t="shared" si="5"/>
        <v>Sin Riesgo</v>
      </c>
      <c r="T137" s="45"/>
    </row>
    <row r="138" spans="1:20" s="48" customFormat="1" ht="32.1" customHeight="1" x14ac:dyDescent="0.2">
      <c r="A138" s="141" t="s">
        <v>2285</v>
      </c>
      <c r="B138" s="137" t="s">
        <v>2299</v>
      </c>
      <c r="C138" s="139" t="s">
        <v>2300</v>
      </c>
      <c r="D138" s="133">
        <v>30</v>
      </c>
      <c r="E138" s="138" t="s">
        <v>521</v>
      </c>
      <c r="F138" s="138" t="s">
        <v>521</v>
      </c>
      <c r="G138" s="138">
        <v>31.5</v>
      </c>
      <c r="H138" s="138" t="s">
        <v>521</v>
      </c>
      <c r="I138" s="140" t="s">
        <v>521</v>
      </c>
      <c r="J138" s="140" t="s">
        <v>521</v>
      </c>
      <c r="K138" s="138" t="s">
        <v>521</v>
      </c>
      <c r="L138" s="138" t="s">
        <v>521</v>
      </c>
      <c r="M138" s="138" t="s">
        <v>521</v>
      </c>
      <c r="N138" s="138" t="s">
        <v>521</v>
      </c>
      <c r="O138" s="138" t="s">
        <v>521</v>
      </c>
      <c r="P138" s="138" t="s">
        <v>521</v>
      </c>
      <c r="Q138" s="134">
        <f t="shared" si="3"/>
        <v>31.5</v>
      </c>
      <c r="R138" s="135" t="str">
        <f t="shared" si="4"/>
        <v>NO</v>
      </c>
      <c r="S138" s="136" t="str">
        <f t="shared" si="5"/>
        <v>Medio</v>
      </c>
      <c r="T138" s="45"/>
    </row>
    <row r="139" spans="1:20" s="48" customFormat="1" ht="32.1" customHeight="1" x14ac:dyDescent="0.2">
      <c r="A139" s="141" t="s">
        <v>2285</v>
      </c>
      <c r="B139" s="137" t="s">
        <v>913</v>
      </c>
      <c r="C139" s="139" t="s">
        <v>2301</v>
      </c>
      <c r="D139" s="133">
        <v>135</v>
      </c>
      <c r="E139" s="138" t="s">
        <v>521</v>
      </c>
      <c r="F139" s="138" t="s">
        <v>521</v>
      </c>
      <c r="G139" s="138" t="s">
        <v>521</v>
      </c>
      <c r="H139" s="138">
        <v>31.5</v>
      </c>
      <c r="I139" s="140" t="s">
        <v>521</v>
      </c>
      <c r="J139" s="140" t="s">
        <v>521</v>
      </c>
      <c r="K139" s="138" t="s">
        <v>521</v>
      </c>
      <c r="L139" s="138" t="s">
        <v>521</v>
      </c>
      <c r="M139" s="138" t="s">
        <v>521</v>
      </c>
      <c r="N139" s="138" t="s">
        <v>521</v>
      </c>
      <c r="O139" s="138">
        <v>31.5</v>
      </c>
      <c r="P139" s="138" t="s">
        <v>521</v>
      </c>
      <c r="Q139" s="134">
        <f t="shared" ref="Q139:Q202" si="6">AVERAGE(E139:P139)</f>
        <v>31.5</v>
      </c>
      <c r="R139" s="135" t="str">
        <f t="shared" ref="R139:R202" si="7">IF(Q139&lt;5,"SI","NO")</f>
        <v>NO</v>
      </c>
      <c r="S139" s="136" t="str">
        <f t="shared" ref="S139:S202" si="8">IF(Q139&lt;5,"Sin Riesgo",IF(Q139 &lt;=14,"Bajo",IF(Q139&lt;=35,"Medio",IF(Q139&lt;=80,"Alto","Inviable Sanitariamente"))))</f>
        <v>Medio</v>
      </c>
      <c r="T139" s="45"/>
    </row>
    <row r="140" spans="1:20" s="48" customFormat="1" ht="32.1" customHeight="1" x14ac:dyDescent="0.2">
      <c r="A140" s="141" t="s">
        <v>2285</v>
      </c>
      <c r="B140" s="137" t="s">
        <v>2302</v>
      </c>
      <c r="C140" s="139" t="s">
        <v>4306</v>
      </c>
      <c r="D140" s="133">
        <v>60</v>
      </c>
      <c r="E140" s="138" t="s">
        <v>521</v>
      </c>
      <c r="F140" s="138" t="s">
        <v>521</v>
      </c>
      <c r="G140" s="138" t="s">
        <v>521</v>
      </c>
      <c r="H140" s="138">
        <v>31.5</v>
      </c>
      <c r="I140" s="140" t="s">
        <v>521</v>
      </c>
      <c r="J140" s="140" t="s">
        <v>521</v>
      </c>
      <c r="K140" s="138" t="s">
        <v>521</v>
      </c>
      <c r="L140" s="138" t="s">
        <v>521</v>
      </c>
      <c r="M140" s="138" t="s">
        <v>521</v>
      </c>
      <c r="N140" s="138">
        <v>31.5</v>
      </c>
      <c r="O140" s="138">
        <v>84.2</v>
      </c>
      <c r="P140" s="138" t="s">
        <v>521</v>
      </c>
      <c r="Q140" s="134">
        <f t="shared" si="6"/>
        <v>49.066666666666663</v>
      </c>
      <c r="R140" s="135" t="str">
        <f t="shared" si="7"/>
        <v>NO</v>
      </c>
      <c r="S140" s="136" t="str">
        <f t="shared" si="8"/>
        <v>Alto</v>
      </c>
      <c r="T140" s="45"/>
    </row>
    <row r="141" spans="1:20" s="48" customFormat="1" ht="32.1" customHeight="1" x14ac:dyDescent="0.2">
      <c r="A141" s="141" t="s">
        <v>2285</v>
      </c>
      <c r="B141" s="137" t="s">
        <v>822</v>
      </c>
      <c r="C141" s="139" t="s">
        <v>2303</v>
      </c>
      <c r="D141" s="133">
        <v>46</v>
      </c>
      <c r="E141" s="138" t="s">
        <v>521</v>
      </c>
      <c r="F141" s="138" t="s">
        <v>521</v>
      </c>
      <c r="G141" s="138" t="s">
        <v>521</v>
      </c>
      <c r="H141" s="138" t="s">
        <v>521</v>
      </c>
      <c r="I141" s="140" t="s">
        <v>521</v>
      </c>
      <c r="J141" s="140" t="s">
        <v>521</v>
      </c>
      <c r="K141" s="138" t="s">
        <v>521</v>
      </c>
      <c r="L141" s="138" t="s">
        <v>521</v>
      </c>
      <c r="M141" s="138" t="s">
        <v>521</v>
      </c>
      <c r="N141" s="138">
        <v>31.5</v>
      </c>
      <c r="O141" s="138" t="s">
        <v>521</v>
      </c>
      <c r="P141" s="138" t="s">
        <v>521</v>
      </c>
      <c r="Q141" s="134">
        <f t="shared" si="6"/>
        <v>31.5</v>
      </c>
      <c r="R141" s="135" t="str">
        <f t="shared" si="7"/>
        <v>NO</v>
      </c>
      <c r="S141" s="136" t="str">
        <f t="shared" si="8"/>
        <v>Medio</v>
      </c>
      <c r="T141" s="45"/>
    </row>
    <row r="142" spans="1:20" s="48" customFormat="1" ht="32.1" customHeight="1" x14ac:dyDescent="0.2">
      <c r="A142" s="141" t="s">
        <v>2285</v>
      </c>
      <c r="B142" s="137" t="s">
        <v>2304</v>
      </c>
      <c r="C142" s="139" t="s">
        <v>2305</v>
      </c>
      <c r="D142" s="133">
        <v>32</v>
      </c>
      <c r="E142" s="138" t="s">
        <v>521</v>
      </c>
      <c r="F142" s="138">
        <v>44.2</v>
      </c>
      <c r="G142" s="138" t="s">
        <v>521</v>
      </c>
      <c r="H142" s="138" t="s">
        <v>521</v>
      </c>
      <c r="I142" s="140" t="s">
        <v>521</v>
      </c>
      <c r="J142" s="140" t="s">
        <v>521</v>
      </c>
      <c r="K142" s="138" t="s">
        <v>521</v>
      </c>
      <c r="L142" s="138" t="s">
        <v>521</v>
      </c>
      <c r="M142" s="138" t="s">
        <v>521</v>
      </c>
      <c r="N142" s="138" t="s">
        <v>521</v>
      </c>
      <c r="O142" s="138" t="s">
        <v>521</v>
      </c>
      <c r="P142" s="138" t="s">
        <v>521</v>
      </c>
      <c r="Q142" s="134">
        <f t="shared" si="6"/>
        <v>44.2</v>
      </c>
      <c r="R142" s="135" t="str">
        <f t="shared" si="7"/>
        <v>NO</v>
      </c>
      <c r="S142" s="136" t="str">
        <f t="shared" si="8"/>
        <v>Alto</v>
      </c>
      <c r="T142" s="45"/>
    </row>
    <row r="143" spans="1:20" s="48" customFormat="1" ht="32.1" customHeight="1" x14ac:dyDescent="0.2">
      <c r="A143" s="141" t="s">
        <v>2285</v>
      </c>
      <c r="B143" s="137" t="s">
        <v>2306</v>
      </c>
      <c r="C143" s="139" t="s">
        <v>2307</v>
      </c>
      <c r="D143" s="133">
        <v>60</v>
      </c>
      <c r="E143" s="138" t="s">
        <v>521</v>
      </c>
      <c r="F143" s="138">
        <v>31.5</v>
      </c>
      <c r="G143" s="138" t="s">
        <v>521</v>
      </c>
      <c r="H143" s="138" t="s">
        <v>521</v>
      </c>
      <c r="I143" s="140" t="s">
        <v>521</v>
      </c>
      <c r="J143" s="140" t="s">
        <v>521</v>
      </c>
      <c r="K143" s="138" t="s">
        <v>521</v>
      </c>
      <c r="L143" s="138" t="s">
        <v>521</v>
      </c>
      <c r="M143" s="138" t="s">
        <v>521</v>
      </c>
      <c r="N143" s="138" t="s">
        <v>521</v>
      </c>
      <c r="O143" s="138" t="s">
        <v>521</v>
      </c>
      <c r="P143" s="138">
        <v>31.5</v>
      </c>
      <c r="Q143" s="134">
        <f t="shared" si="6"/>
        <v>31.5</v>
      </c>
      <c r="R143" s="135" t="str">
        <f t="shared" si="7"/>
        <v>NO</v>
      </c>
      <c r="S143" s="136" t="str">
        <f t="shared" si="8"/>
        <v>Medio</v>
      </c>
      <c r="T143" s="45"/>
    </row>
    <row r="144" spans="1:20" s="48" customFormat="1" ht="32.1" customHeight="1" x14ac:dyDescent="0.2">
      <c r="A144" s="141" t="s">
        <v>2285</v>
      </c>
      <c r="B144" s="137" t="s">
        <v>781</v>
      </c>
      <c r="C144" s="139" t="s">
        <v>2308</v>
      </c>
      <c r="D144" s="133">
        <v>190</v>
      </c>
      <c r="E144" s="138" t="s">
        <v>521</v>
      </c>
      <c r="F144" s="138" t="s">
        <v>521</v>
      </c>
      <c r="G144" s="138" t="s">
        <v>521</v>
      </c>
      <c r="H144" s="138" t="s">
        <v>521</v>
      </c>
      <c r="I144" s="140" t="s">
        <v>521</v>
      </c>
      <c r="J144" s="140" t="s">
        <v>521</v>
      </c>
      <c r="K144" s="138" t="s">
        <v>521</v>
      </c>
      <c r="L144" s="138" t="s">
        <v>521</v>
      </c>
      <c r="M144" s="138" t="s">
        <v>521</v>
      </c>
      <c r="N144" s="138">
        <v>0</v>
      </c>
      <c r="O144" s="138" t="s">
        <v>521</v>
      </c>
      <c r="P144" s="138" t="s">
        <v>521</v>
      </c>
      <c r="Q144" s="134">
        <f t="shared" si="6"/>
        <v>0</v>
      </c>
      <c r="R144" s="135" t="str">
        <f t="shared" si="7"/>
        <v>SI</v>
      </c>
      <c r="S144" s="136" t="str">
        <f t="shared" si="8"/>
        <v>Sin Riesgo</v>
      </c>
      <c r="T144" s="45"/>
    </row>
    <row r="145" spans="1:20" s="48" customFormat="1" ht="32.1" customHeight="1" x14ac:dyDescent="0.2">
      <c r="A145" s="141" t="s">
        <v>2285</v>
      </c>
      <c r="B145" s="137" t="s">
        <v>2309</v>
      </c>
      <c r="C145" s="139" t="s">
        <v>2310</v>
      </c>
      <c r="D145" s="133">
        <v>75</v>
      </c>
      <c r="E145" s="138" t="s">
        <v>521</v>
      </c>
      <c r="F145" s="138" t="s">
        <v>521</v>
      </c>
      <c r="G145" s="138" t="s">
        <v>521</v>
      </c>
      <c r="H145" s="138" t="s">
        <v>521</v>
      </c>
      <c r="I145" s="140" t="s">
        <v>521</v>
      </c>
      <c r="J145" s="140" t="s">
        <v>521</v>
      </c>
      <c r="K145" s="138">
        <v>0</v>
      </c>
      <c r="L145" s="138" t="s">
        <v>521</v>
      </c>
      <c r="M145" s="138" t="s">
        <v>521</v>
      </c>
      <c r="N145" s="138" t="s">
        <v>521</v>
      </c>
      <c r="O145" s="138" t="s">
        <v>521</v>
      </c>
      <c r="P145" s="138" t="s">
        <v>521</v>
      </c>
      <c r="Q145" s="134">
        <f t="shared" si="6"/>
        <v>0</v>
      </c>
      <c r="R145" s="135" t="str">
        <f t="shared" si="7"/>
        <v>SI</v>
      </c>
      <c r="S145" s="136" t="str">
        <f t="shared" si="8"/>
        <v>Sin Riesgo</v>
      </c>
      <c r="T145" s="45"/>
    </row>
    <row r="146" spans="1:20" s="48" customFormat="1" ht="32.1" customHeight="1" x14ac:dyDescent="0.2">
      <c r="A146" s="141" t="s">
        <v>2285</v>
      </c>
      <c r="B146" s="137" t="s">
        <v>2311</v>
      </c>
      <c r="C146" s="139" t="s">
        <v>2312</v>
      </c>
      <c r="D146" s="133">
        <v>103</v>
      </c>
      <c r="E146" s="138" t="s">
        <v>521</v>
      </c>
      <c r="F146" s="138" t="s">
        <v>521</v>
      </c>
      <c r="G146" s="138" t="s">
        <v>521</v>
      </c>
      <c r="H146" s="138" t="s">
        <v>521</v>
      </c>
      <c r="I146" s="140" t="s">
        <v>521</v>
      </c>
      <c r="J146" s="140" t="s">
        <v>521</v>
      </c>
      <c r="K146" s="138" t="s">
        <v>521</v>
      </c>
      <c r="L146" s="138" t="s">
        <v>521</v>
      </c>
      <c r="M146" s="138">
        <v>0</v>
      </c>
      <c r="N146" s="138" t="s">
        <v>521</v>
      </c>
      <c r="O146" s="138" t="s">
        <v>521</v>
      </c>
      <c r="P146" s="138" t="s">
        <v>521</v>
      </c>
      <c r="Q146" s="134">
        <f t="shared" si="6"/>
        <v>0</v>
      </c>
      <c r="R146" s="135" t="str">
        <f t="shared" si="7"/>
        <v>SI</v>
      </c>
      <c r="S146" s="136" t="str">
        <f t="shared" si="8"/>
        <v>Sin Riesgo</v>
      </c>
      <c r="T146" s="45"/>
    </row>
    <row r="147" spans="1:20" s="48" customFormat="1" ht="32.1" customHeight="1" x14ac:dyDescent="0.2">
      <c r="A147" s="141" t="s">
        <v>2285</v>
      </c>
      <c r="B147" s="137" t="s">
        <v>2313</v>
      </c>
      <c r="C147" s="139" t="s">
        <v>2314</v>
      </c>
      <c r="D147" s="133">
        <v>115</v>
      </c>
      <c r="E147" s="138" t="s">
        <v>521</v>
      </c>
      <c r="F147" s="138" t="s">
        <v>521</v>
      </c>
      <c r="G147" s="138" t="s">
        <v>521</v>
      </c>
      <c r="H147" s="138">
        <v>0</v>
      </c>
      <c r="I147" s="140" t="s">
        <v>521</v>
      </c>
      <c r="J147" s="140" t="s">
        <v>521</v>
      </c>
      <c r="K147" s="138" t="s">
        <v>521</v>
      </c>
      <c r="L147" s="138" t="s">
        <v>521</v>
      </c>
      <c r="M147" s="138" t="s">
        <v>521</v>
      </c>
      <c r="N147" s="138" t="s">
        <v>521</v>
      </c>
      <c r="O147" s="138" t="s">
        <v>521</v>
      </c>
      <c r="P147" s="138" t="s">
        <v>521</v>
      </c>
      <c r="Q147" s="134">
        <f t="shared" si="6"/>
        <v>0</v>
      </c>
      <c r="R147" s="135" t="str">
        <f t="shared" si="7"/>
        <v>SI</v>
      </c>
      <c r="S147" s="136" t="str">
        <f t="shared" si="8"/>
        <v>Sin Riesgo</v>
      </c>
      <c r="T147" s="45"/>
    </row>
    <row r="148" spans="1:20" s="48" customFormat="1" ht="32.1" customHeight="1" x14ac:dyDescent="0.2">
      <c r="A148" s="141" t="s">
        <v>2285</v>
      </c>
      <c r="B148" s="137" t="s">
        <v>2315</v>
      </c>
      <c r="C148" s="139" t="s">
        <v>2316</v>
      </c>
      <c r="D148" s="133">
        <v>52</v>
      </c>
      <c r="E148" s="138" t="s">
        <v>521</v>
      </c>
      <c r="F148" s="138" t="s">
        <v>521</v>
      </c>
      <c r="G148" s="138" t="s">
        <v>521</v>
      </c>
      <c r="H148" s="138" t="s">
        <v>521</v>
      </c>
      <c r="I148" s="140" t="s">
        <v>521</v>
      </c>
      <c r="J148" s="140">
        <v>52.6</v>
      </c>
      <c r="K148" s="138" t="s">
        <v>521</v>
      </c>
      <c r="L148" s="138" t="s">
        <v>521</v>
      </c>
      <c r="M148" s="138" t="s">
        <v>521</v>
      </c>
      <c r="N148" s="138" t="s">
        <v>521</v>
      </c>
      <c r="O148" s="138">
        <v>31.5</v>
      </c>
      <c r="P148" s="138" t="s">
        <v>521</v>
      </c>
      <c r="Q148" s="134">
        <f t="shared" si="6"/>
        <v>42.05</v>
      </c>
      <c r="R148" s="135" t="str">
        <f t="shared" si="7"/>
        <v>NO</v>
      </c>
      <c r="S148" s="136" t="str">
        <f t="shared" si="8"/>
        <v>Alto</v>
      </c>
      <c r="T148" s="45"/>
    </row>
    <row r="149" spans="1:20" s="48" customFormat="1" ht="32.1" customHeight="1" x14ac:dyDescent="0.2">
      <c r="A149" s="141" t="s">
        <v>2285</v>
      </c>
      <c r="B149" s="137" t="s">
        <v>2317</v>
      </c>
      <c r="C149" s="139" t="s">
        <v>2318</v>
      </c>
      <c r="D149" s="133">
        <v>970</v>
      </c>
      <c r="E149" s="138" t="s">
        <v>521</v>
      </c>
      <c r="F149" s="138">
        <v>31.5</v>
      </c>
      <c r="G149" s="138">
        <v>0</v>
      </c>
      <c r="H149" s="138" t="s">
        <v>521</v>
      </c>
      <c r="I149" s="140" t="s">
        <v>521</v>
      </c>
      <c r="J149" s="140">
        <v>0</v>
      </c>
      <c r="K149" s="138" t="s">
        <v>521</v>
      </c>
      <c r="L149" s="138">
        <v>0</v>
      </c>
      <c r="M149" s="138" t="s">
        <v>521</v>
      </c>
      <c r="N149" s="138">
        <v>0</v>
      </c>
      <c r="O149" s="138" t="s">
        <v>521</v>
      </c>
      <c r="P149" s="138">
        <v>0</v>
      </c>
      <c r="Q149" s="134">
        <f t="shared" si="6"/>
        <v>5.25</v>
      </c>
      <c r="R149" s="135" t="str">
        <f t="shared" si="7"/>
        <v>NO</v>
      </c>
      <c r="S149" s="136" t="str">
        <f t="shared" si="8"/>
        <v>Bajo</v>
      </c>
      <c r="T149" s="45"/>
    </row>
    <row r="150" spans="1:20" s="48" customFormat="1" ht="32.1" customHeight="1" x14ac:dyDescent="0.2">
      <c r="A150" s="141" t="s">
        <v>2285</v>
      </c>
      <c r="B150" s="137" t="s">
        <v>2319</v>
      </c>
      <c r="C150" s="139" t="s">
        <v>2320</v>
      </c>
      <c r="D150" s="133">
        <v>32</v>
      </c>
      <c r="E150" s="138" t="s">
        <v>521</v>
      </c>
      <c r="F150" s="138" t="s">
        <v>521</v>
      </c>
      <c r="G150" s="138">
        <v>36.1</v>
      </c>
      <c r="H150" s="138" t="s">
        <v>521</v>
      </c>
      <c r="I150" s="140" t="s">
        <v>521</v>
      </c>
      <c r="J150" s="140" t="s">
        <v>521</v>
      </c>
      <c r="K150" s="138" t="s">
        <v>521</v>
      </c>
      <c r="L150" s="138" t="s">
        <v>521</v>
      </c>
      <c r="M150" s="138" t="s">
        <v>521</v>
      </c>
      <c r="N150" s="138" t="s">
        <v>521</v>
      </c>
      <c r="O150" s="138" t="s">
        <v>521</v>
      </c>
      <c r="P150" s="138" t="s">
        <v>521</v>
      </c>
      <c r="Q150" s="134">
        <f t="shared" si="6"/>
        <v>36.1</v>
      </c>
      <c r="R150" s="135" t="str">
        <f t="shared" si="7"/>
        <v>NO</v>
      </c>
      <c r="S150" s="136" t="str">
        <f t="shared" si="8"/>
        <v>Alto</v>
      </c>
      <c r="T150" s="45"/>
    </row>
    <row r="151" spans="1:20" s="48" customFormat="1" ht="32.1" customHeight="1" x14ac:dyDescent="0.2">
      <c r="A151" s="141" t="s">
        <v>2285</v>
      </c>
      <c r="B151" s="137" t="s">
        <v>2321</v>
      </c>
      <c r="C151" s="139" t="s">
        <v>2322</v>
      </c>
      <c r="D151" s="133">
        <v>42</v>
      </c>
      <c r="E151" s="138" t="s">
        <v>521</v>
      </c>
      <c r="F151" s="138" t="s">
        <v>521</v>
      </c>
      <c r="G151" s="138">
        <v>31.5</v>
      </c>
      <c r="H151" s="138" t="s">
        <v>521</v>
      </c>
      <c r="I151" s="140" t="s">
        <v>521</v>
      </c>
      <c r="J151" s="140" t="s">
        <v>521</v>
      </c>
      <c r="K151" s="138" t="s">
        <v>521</v>
      </c>
      <c r="L151" s="138" t="s">
        <v>521</v>
      </c>
      <c r="M151" s="138" t="s">
        <v>521</v>
      </c>
      <c r="N151" s="138" t="s">
        <v>521</v>
      </c>
      <c r="O151" s="138" t="s">
        <v>521</v>
      </c>
      <c r="P151" s="138" t="s">
        <v>521</v>
      </c>
      <c r="Q151" s="134">
        <f t="shared" si="6"/>
        <v>31.5</v>
      </c>
      <c r="R151" s="135" t="str">
        <f t="shared" si="7"/>
        <v>NO</v>
      </c>
      <c r="S151" s="136" t="str">
        <f t="shared" si="8"/>
        <v>Medio</v>
      </c>
      <c r="T151" s="45"/>
    </row>
    <row r="152" spans="1:20" s="48" customFormat="1" ht="32.1" customHeight="1" x14ac:dyDescent="0.2">
      <c r="A152" s="141" t="s">
        <v>2285</v>
      </c>
      <c r="B152" s="137" t="s">
        <v>2323</v>
      </c>
      <c r="C152" s="139" t="s">
        <v>2324</v>
      </c>
      <c r="D152" s="133">
        <v>45</v>
      </c>
      <c r="E152" s="138" t="s">
        <v>521</v>
      </c>
      <c r="F152" s="138" t="s">
        <v>521</v>
      </c>
      <c r="G152" s="138" t="s">
        <v>521</v>
      </c>
      <c r="H152" s="138" t="s">
        <v>521</v>
      </c>
      <c r="I152" s="140" t="s">
        <v>521</v>
      </c>
      <c r="J152" s="140" t="s">
        <v>521</v>
      </c>
      <c r="K152" s="138" t="s">
        <v>521</v>
      </c>
      <c r="L152" s="138" t="s">
        <v>521</v>
      </c>
      <c r="M152" s="138" t="s">
        <v>521</v>
      </c>
      <c r="N152" s="138">
        <v>31.5</v>
      </c>
      <c r="O152" s="138" t="s">
        <v>521</v>
      </c>
      <c r="P152" s="138" t="s">
        <v>521</v>
      </c>
      <c r="Q152" s="134">
        <f t="shared" si="6"/>
        <v>31.5</v>
      </c>
      <c r="R152" s="135" t="str">
        <f t="shared" si="7"/>
        <v>NO</v>
      </c>
      <c r="S152" s="136" t="str">
        <f t="shared" si="8"/>
        <v>Medio</v>
      </c>
      <c r="T152" s="45"/>
    </row>
    <row r="153" spans="1:20" s="48" customFormat="1" ht="32.1" customHeight="1" x14ac:dyDescent="0.2">
      <c r="A153" s="141" t="s">
        <v>2285</v>
      </c>
      <c r="B153" s="137" t="s">
        <v>2325</v>
      </c>
      <c r="C153" s="139" t="s">
        <v>2326</v>
      </c>
      <c r="D153" s="133">
        <v>76</v>
      </c>
      <c r="E153" s="138" t="s">
        <v>521</v>
      </c>
      <c r="F153" s="138" t="s">
        <v>521</v>
      </c>
      <c r="G153" s="138">
        <v>63</v>
      </c>
      <c r="H153" s="138">
        <v>0</v>
      </c>
      <c r="I153" s="140" t="s">
        <v>521</v>
      </c>
      <c r="J153" s="140" t="s">
        <v>521</v>
      </c>
      <c r="K153" s="138" t="s">
        <v>521</v>
      </c>
      <c r="L153" s="138" t="s">
        <v>521</v>
      </c>
      <c r="M153" s="138" t="s">
        <v>2327</v>
      </c>
      <c r="N153" s="138" t="s">
        <v>521</v>
      </c>
      <c r="O153" s="138" t="s">
        <v>521</v>
      </c>
      <c r="P153" s="138" t="s">
        <v>521</v>
      </c>
      <c r="Q153" s="134">
        <f t="shared" si="6"/>
        <v>31.5</v>
      </c>
      <c r="R153" s="135" t="str">
        <f t="shared" si="7"/>
        <v>NO</v>
      </c>
      <c r="S153" s="136" t="str">
        <f t="shared" si="8"/>
        <v>Medio</v>
      </c>
      <c r="T153" s="45"/>
    </row>
    <row r="154" spans="1:20" s="48" customFormat="1" ht="32.1" customHeight="1" x14ac:dyDescent="0.2">
      <c r="A154" s="141" t="s">
        <v>2285</v>
      </c>
      <c r="B154" s="137" t="s">
        <v>2328</v>
      </c>
      <c r="C154" s="139" t="s">
        <v>2329</v>
      </c>
      <c r="D154" s="133">
        <v>60</v>
      </c>
      <c r="E154" s="138" t="s">
        <v>521</v>
      </c>
      <c r="F154" s="138" t="s">
        <v>521</v>
      </c>
      <c r="G154" s="138" t="s">
        <v>521</v>
      </c>
      <c r="H154" s="138" t="s">
        <v>521</v>
      </c>
      <c r="I154" s="140" t="s">
        <v>521</v>
      </c>
      <c r="J154" s="140" t="s">
        <v>521</v>
      </c>
      <c r="K154" s="138">
        <v>0</v>
      </c>
      <c r="L154" s="138" t="s">
        <v>521</v>
      </c>
      <c r="M154" s="138" t="s">
        <v>521</v>
      </c>
      <c r="N154" s="138" t="s">
        <v>521</v>
      </c>
      <c r="O154" s="138" t="s">
        <v>521</v>
      </c>
      <c r="P154" s="138" t="s">
        <v>521</v>
      </c>
      <c r="Q154" s="134">
        <f t="shared" si="6"/>
        <v>0</v>
      </c>
      <c r="R154" s="135" t="str">
        <f t="shared" si="7"/>
        <v>SI</v>
      </c>
      <c r="S154" s="136" t="str">
        <f t="shared" si="8"/>
        <v>Sin Riesgo</v>
      </c>
      <c r="T154" s="45"/>
    </row>
    <row r="155" spans="1:20" s="48" customFormat="1" ht="32.1" customHeight="1" x14ac:dyDescent="0.2">
      <c r="A155" s="141" t="s">
        <v>2285</v>
      </c>
      <c r="B155" s="137" t="s">
        <v>2330</v>
      </c>
      <c r="C155" s="139" t="s">
        <v>2331</v>
      </c>
      <c r="D155" s="133">
        <v>110</v>
      </c>
      <c r="E155" s="138" t="s">
        <v>521</v>
      </c>
      <c r="F155" s="138" t="s">
        <v>521</v>
      </c>
      <c r="G155" s="138" t="s">
        <v>521</v>
      </c>
      <c r="H155" s="138" t="s">
        <v>521</v>
      </c>
      <c r="I155" s="140" t="s">
        <v>521</v>
      </c>
      <c r="J155" s="140">
        <v>0</v>
      </c>
      <c r="K155" s="138" t="s">
        <v>521</v>
      </c>
      <c r="L155" s="138" t="s">
        <v>521</v>
      </c>
      <c r="M155" s="138" t="s">
        <v>521</v>
      </c>
      <c r="N155" s="138" t="s">
        <v>521</v>
      </c>
      <c r="O155" s="138" t="s">
        <v>521</v>
      </c>
      <c r="P155" s="138" t="s">
        <v>521</v>
      </c>
      <c r="Q155" s="134">
        <f t="shared" si="6"/>
        <v>0</v>
      </c>
      <c r="R155" s="135" t="str">
        <f t="shared" si="7"/>
        <v>SI</v>
      </c>
      <c r="S155" s="136" t="str">
        <f t="shared" si="8"/>
        <v>Sin Riesgo</v>
      </c>
      <c r="T155" s="45"/>
    </row>
    <row r="156" spans="1:20" s="48" customFormat="1" ht="32.1" customHeight="1" x14ac:dyDescent="0.2">
      <c r="A156" s="141" t="s">
        <v>2285</v>
      </c>
      <c r="B156" s="137" t="s">
        <v>2332</v>
      </c>
      <c r="C156" s="139" t="s">
        <v>2333</v>
      </c>
      <c r="D156" s="133">
        <v>72</v>
      </c>
      <c r="E156" s="138" t="s">
        <v>521</v>
      </c>
      <c r="F156" s="138" t="s">
        <v>521</v>
      </c>
      <c r="G156" s="138" t="s">
        <v>521</v>
      </c>
      <c r="H156" s="138">
        <v>31.5</v>
      </c>
      <c r="I156" s="140" t="s">
        <v>521</v>
      </c>
      <c r="J156" s="140" t="s">
        <v>521</v>
      </c>
      <c r="K156" s="138" t="s">
        <v>521</v>
      </c>
      <c r="L156" s="138" t="s">
        <v>521</v>
      </c>
      <c r="M156" s="138" t="s">
        <v>521</v>
      </c>
      <c r="N156" s="138" t="s">
        <v>521</v>
      </c>
      <c r="O156" s="138" t="s">
        <v>521</v>
      </c>
      <c r="P156" s="138" t="s">
        <v>521</v>
      </c>
      <c r="Q156" s="134">
        <f t="shared" si="6"/>
        <v>31.5</v>
      </c>
      <c r="R156" s="135" t="str">
        <f t="shared" si="7"/>
        <v>NO</v>
      </c>
      <c r="S156" s="136" t="str">
        <f t="shared" si="8"/>
        <v>Medio</v>
      </c>
      <c r="T156" s="45"/>
    </row>
    <row r="157" spans="1:20" s="48" customFormat="1" ht="32.1" customHeight="1" x14ac:dyDescent="0.2">
      <c r="A157" s="141" t="s">
        <v>2285</v>
      </c>
      <c r="B157" s="137" t="s">
        <v>2334</v>
      </c>
      <c r="C157" s="139" t="s">
        <v>2335</v>
      </c>
      <c r="D157" s="133">
        <v>67</v>
      </c>
      <c r="E157" s="138" t="s">
        <v>521</v>
      </c>
      <c r="F157" s="138" t="s">
        <v>521</v>
      </c>
      <c r="G157" s="138" t="s">
        <v>521</v>
      </c>
      <c r="H157" s="138" t="s">
        <v>521</v>
      </c>
      <c r="I157" s="140" t="s">
        <v>521</v>
      </c>
      <c r="J157" s="140" t="s">
        <v>521</v>
      </c>
      <c r="K157" s="138" t="s">
        <v>521</v>
      </c>
      <c r="L157" s="138" t="s">
        <v>521</v>
      </c>
      <c r="M157" s="138">
        <v>31.5</v>
      </c>
      <c r="N157" s="138" t="s">
        <v>521</v>
      </c>
      <c r="O157" s="138" t="s">
        <v>521</v>
      </c>
      <c r="P157" s="138" t="s">
        <v>521</v>
      </c>
      <c r="Q157" s="134">
        <f t="shared" si="6"/>
        <v>31.5</v>
      </c>
      <c r="R157" s="135" t="str">
        <f t="shared" si="7"/>
        <v>NO</v>
      </c>
      <c r="S157" s="136" t="str">
        <f t="shared" si="8"/>
        <v>Medio</v>
      </c>
      <c r="T157" s="45"/>
    </row>
    <row r="158" spans="1:20" s="48" customFormat="1" ht="32.1" customHeight="1" x14ac:dyDescent="0.2">
      <c r="A158" s="141" t="s">
        <v>2285</v>
      </c>
      <c r="B158" s="137" t="s">
        <v>103</v>
      </c>
      <c r="C158" s="139" t="s">
        <v>2336</v>
      </c>
      <c r="D158" s="133">
        <v>165</v>
      </c>
      <c r="E158" s="138" t="s">
        <v>521</v>
      </c>
      <c r="F158" s="138" t="s">
        <v>521</v>
      </c>
      <c r="G158" s="138" t="s">
        <v>521</v>
      </c>
      <c r="H158" s="138">
        <v>31.5</v>
      </c>
      <c r="I158" s="140" t="s">
        <v>521</v>
      </c>
      <c r="J158" s="140" t="s">
        <v>521</v>
      </c>
      <c r="K158" s="138" t="s">
        <v>521</v>
      </c>
      <c r="L158" s="138" t="s">
        <v>521</v>
      </c>
      <c r="M158" s="138" t="s">
        <v>521</v>
      </c>
      <c r="N158" s="138" t="s">
        <v>521</v>
      </c>
      <c r="O158" s="138" t="s">
        <v>521</v>
      </c>
      <c r="P158" s="138" t="s">
        <v>521</v>
      </c>
      <c r="Q158" s="134">
        <f t="shared" si="6"/>
        <v>31.5</v>
      </c>
      <c r="R158" s="135" t="str">
        <f t="shared" si="7"/>
        <v>NO</v>
      </c>
      <c r="S158" s="136" t="str">
        <f t="shared" si="8"/>
        <v>Medio</v>
      </c>
      <c r="T158" s="45"/>
    </row>
    <row r="159" spans="1:20" s="48" customFormat="1" ht="32.1" customHeight="1" x14ac:dyDescent="0.2">
      <c r="A159" s="141" t="s">
        <v>2285</v>
      </c>
      <c r="B159" s="137" t="s">
        <v>2337</v>
      </c>
      <c r="C159" s="139" t="s">
        <v>4305</v>
      </c>
      <c r="D159" s="133">
        <v>37</v>
      </c>
      <c r="E159" s="138" t="s">
        <v>521</v>
      </c>
      <c r="F159" s="138" t="s">
        <v>521</v>
      </c>
      <c r="G159" s="138">
        <v>31.5</v>
      </c>
      <c r="H159" s="138" t="s">
        <v>521</v>
      </c>
      <c r="I159" s="140" t="s">
        <v>521</v>
      </c>
      <c r="J159" s="140" t="s">
        <v>521</v>
      </c>
      <c r="K159" s="138" t="s">
        <v>521</v>
      </c>
      <c r="L159" s="138" t="s">
        <v>521</v>
      </c>
      <c r="M159" s="138" t="s">
        <v>521</v>
      </c>
      <c r="N159" s="138">
        <v>0</v>
      </c>
      <c r="O159" s="138" t="s">
        <v>521</v>
      </c>
      <c r="P159" s="138" t="s">
        <v>521</v>
      </c>
      <c r="Q159" s="134">
        <f t="shared" si="6"/>
        <v>15.75</v>
      </c>
      <c r="R159" s="135" t="str">
        <f t="shared" si="7"/>
        <v>NO</v>
      </c>
      <c r="S159" s="136" t="str">
        <f t="shared" si="8"/>
        <v>Medio</v>
      </c>
      <c r="T159" s="45"/>
    </row>
    <row r="160" spans="1:20" s="48" customFormat="1" ht="32.1" customHeight="1" x14ac:dyDescent="0.2">
      <c r="A160" s="141" t="s">
        <v>2338</v>
      </c>
      <c r="B160" s="137" t="s">
        <v>2339</v>
      </c>
      <c r="C160" s="139" t="s">
        <v>2340</v>
      </c>
      <c r="D160" s="133">
        <v>51</v>
      </c>
      <c r="E160" s="138" t="s">
        <v>521</v>
      </c>
      <c r="F160" s="138" t="s">
        <v>521</v>
      </c>
      <c r="G160" s="138">
        <v>97.3</v>
      </c>
      <c r="H160" s="138" t="s">
        <v>521</v>
      </c>
      <c r="I160" s="140" t="s">
        <v>521</v>
      </c>
      <c r="J160" s="140" t="s">
        <v>521</v>
      </c>
      <c r="K160" s="138" t="s">
        <v>521</v>
      </c>
      <c r="L160" s="138" t="s">
        <v>521</v>
      </c>
      <c r="M160" s="138" t="s">
        <v>521</v>
      </c>
      <c r="N160" s="138" t="s">
        <v>521</v>
      </c>
      <c r="O160" s="138" t="s">
        <v>521</v>
      </c>
      <c r="P160" s="138" t="s">
        <v>521</v>
      </c>
      <c r="Q160" s="134">
        <f t="shared" si="6"/>
        <v>97.3</v>
      </c>
      <c r="R160" s="135" t="str">
        <f t="shared" si="7"/>
        <v>NO</v>
      </c>
      <c r="S160" s="136" t="str">
        <f t="shared" si="8"/>
        <v>Inviable Sanitariamente</v>
      </c>
      <c r="T160" s="45"/>
    </row>
    <row r="161" spans="1:20" s="48" customFormat="1" ht="32.1" customHeight="1" x14ac:dyDescent="0.2">
      <c r="A161" s="141" t="s">
        <v>2338</v>
      </c>
      <c r="B161" s="137" t="s">
        <v>2341</v>
      </c>
      <c r="C161" s="139" t="s">
        <v>2342</v>
      </c>
      <c r="D161" s="133">
        <v>146</v>
      </c>
      <c r="E161" s="138" t="s">
        <v>521</v>
      </c>
      <c r="F161" s="138" t="s">
        <v>521</v>
      </c>
      <c r="G161" s="138">
        <v>97.3</v>
      </c>
      <c r="H161" s="138" t="s">
        <v>521</v>
      </c>
      <c r="I161" s="140" t="s">
        <v>521</v>
      </c>
      <c r="J161" s="140" t="s">
        <v>521</v>
      </c>
      <c r="K161" s="138" t="s">
        <v>521</v>
      </c>
      <c r="L161" s="138">
        <v>97.3</v>
      </c>
      <c r="M161" s="138" t="s">
        <v>521</v>
      </c>
      <c r="N161" s="138" t="s">
        <v>521</v>
      </c>
      <c r="O161" s="138" t="s">
        <v>521</v>
      </c>
      <c r="P161" s="138" t="s">
        <v>521</v>
      </c>
      <c r="Q161" s="134">
        <f t="shared" si="6"/>
        <v>97.3</v>
      </c>
      <c r="R161" s="135" t="str">
        <f t="shared" si="7"/>
        <v>NO</v>
      </c>
      <c r="S161" s="136" t="str">
        <f t="shared" si="8"/>
        <v>Inviable Sanitariamente</v>
      </c>
      <c r="T161" s="45"/>
    </row>
    <row r="162" spans="1:20" s="48" customFormat="1" ht="32.1" customHeight="1" x14ac:dyDescent="0.2">
      <c r="A162" s="141" t="s">
        <v>2338</v>
      </c>
      <c r="B162" s="137" t="s">
        <v>2343</v>
      </c>
      <c r="C162" s="139" t="s">
        <v>2344</v>
      </c>
      <c r="D162" s="133">
        <v>11</v>
      </c>
      <c r="E162" s="138" t="s">
        <v>521</v>
      </c>
      <c r="F162" s="138" t="s">
        <v>521</v>
      </c>
      <c r="G162" s="138" t="s">
        <v>521</v>
      </c>
      <c r="H162" s="138" t="s">
        <v>521</v>
      </c>
      <c r="I162" s="140">
        <v>97.3</v>
      </c>
      <c r="J162" s="140" t="s">
        <v>521</v>
      </c>
      <c r="K162" s="138" t="s">
        <v>521</v>
      </c>
      <c r="L162" s="138" t="s">
        <v>521</v>
      </c>
      <c r="M162" s="138" t="s">
        <v>521</v>
      </c>
      <c r="N162" s="138" t="s">
        <v>521</v>
      </c>
      <c r="O162" s="138">
        <v>97.3</v>
      </c>
      <c r="P162" s="138" t="s">
        <v>521</v>
      </c>
      <c r="Q162" s="134">
        <f t="shared" si="6"/>
        <v>97.3</v>
      </c>
      <c r="R162" s="135" t="str">
        <f t="shared" si="7"/>
        <v>NO</v>
      </c>
      <c r="S162" s="136" t="str">
        <f t="shared" si="8"/>
        <v>Inviable Sanitariamente</v>
      </c>
      <c r="T162" s="45"/>
    </row>
    <row r="163" spans="1:20" s="48" customFormat="1" ht="32.1" customHeight="1" x14ac:dyDescent="0.2">
      <c r="A163" s="141" t="s">
        <v>2338</v>
      </c>
      <c r="B163" s="137" t="s">
        <v>2345</v>
      </c>
      <c r="C163" s="139" t="s">
        <v>2346</v>
      </c>
      <c r="D163" s="133">
        <v>130</v>
      </c>
      <c r="E163" s="138" t="s">
        <v>521</v>
      </c>
      <c r="F163" s="138">
        <v>97.3</v>
      </c>
      <c r="G163" s="138" t="s">
        <v>521</v>
      </c>
      <c r="H163" s="138" t="s">
        <v>521</v>
      </c>
      <c r="I163" s="140" t="s">
        <v>521</v>
      </c>
      <c r="J163" s="140" t="s">
        <v>521</v>
      </c>
      <c r="K163" s="138" t="s">
        <v>521</v>
      </c>
      <c r="L163" s="138">
        <v>97.3</v>
      </c>
      <c r="M163" s="138" t="s">
        <v>521</v>
      </c>
      <c r="N163" s="138" t="s">
        <v>521</v>
      </c>
      <c r="O163" s="138" t="s">
        <v>521</v>
      </c>
      <c r="P163" s="138" t="s">
        <v>521</v>
      </c>
      <c r="Q163" s="134">
        <f t="shared" si="6"/>
        <v>97.3</v>
      </c>
      <c r="R163" s="135" t="str">
        <f t="shared" si="7"/>
        <v>NO</v>
      </c>
      <c r="S163" s="136" t="str">
        <f t="shared" si="8"/>
        <v>Inviable Sanitariamente</v>
      </c>
      <c r="T163" s="45"/>
    </row>
    <row r="164" spans="1:20" s="48" customFormat="1" ht="32.1" customHeight="1" x14ac:dyDescent="0.2">
      <c r="A164" s="141" t="s">
        <v>2338</v>
      </c>
      <c r="B164" s="137" t="s">
        <v>2347</v>
      </c>
      <c r="C164" s="139" t="s">
        <v>2348</v>
      </c>
      <c r="D164" s="133">
        <v>16</v>
      </c>
      <c r="E164" s="138" t="s">
        <v>521</v>
      </c>
      <c r="F164" s="138" t="s">
        <v>521</v>
      </c>
      <c r="G164" s="138" t="s">
        <v>521</v>
      </c>
      <c r="H164" s="138" t="s">
        <v>521</v>
      </c>
      <c r="I164" s="140">
        <v>97.3</v>
      </c>
      <c r="J164" s="140" t="s">
        <v>521</v>
      </c>
      <c r="K164" s="138" t="s">
        <v>521</v>
      </c>
      <c r="L164" s="138">
        <v>97.3</v>
      </c>
      <c r="M164" s="138" t="s">
        <v>521</v>
      </c>
      <c r="N164" s="138" t="s">
        <v>521</v>
      </c>
      <c r="O164" s="138" t="s">
        <v>521</v>
      </c>
      <c r="P164" s="138" t="s">
        <v>521</v>
      </c>
      <c r="Q164" s="134">
        <f t="shared" si="6"/>
        <v>97.3</v>
      </c>
      <c r="R164" s="135" t="str">
        <f t="shared" si="7"/>
        <v>NO</v>
      </c>
      <c r="S164" s="136" t="str">
        <f t="shared" si="8"/>
        <v>Inviable Sanitariamente</v>
      </c>
      <c r="T164" s="45"/>
    </row>
    <row r="165" spans="1:20" s="48" customFormat="1" ht="32.1" customHeight="1" x14ac:dyDescent="0.2">
      <c r="A165" s="141" t="s">
        <v>2338</v>
      </c>
      <c r="B165" s="137" t="s">
        <v>2349</v>
      </c>
      <c r="C165" s="139" t="s">
        <v>2350</v>
      </c>
      <c r="D165" s="133">
        <v>17</v>
      </c>
      <c r="E165" s="138" t="s">
        <v>521</v>
      </c>
      <c r="F165" s="138" t="s">
        <v>521</v>
      </c>
      <c r="G165" s="138" t="s">
        <v>521</v>
      </c>
      <c r="H165" s="138" t="s">
        <v>521</v>
      </c>
      <c r="I165" s="140">
        <v>97.3</v>
      </c>
      <c r="J165" s="140" t="s">
        <v>521</v>
      </c>
      <c r="K165" s="138" t="s">
        <v>521</v>
      </c>
      <c r="L165" s="138">
        <v>97.3</v>
      </c>
      <c r="M165" s="138" t="s">
        <v>521</v>
      </c>
      <c r="N165" s="138" t="s">
        <v>521</v>
      </c>
      <c r="O165" s="138" t="s">
        <v>521</v>
      </c>
      <c r="P165" s="138" t="s">
        <v>521</v>
      </c>
      <c r="Q165" s="134">
        <f t="shared" si="6"/>
        <v>97.3</v>
      </c>
      <c r="R165" s="135" t="str">
        <f t="shared" si="7"/>
        <v>NO</v>
      </c>
      <c r="S165" s="136" t="str">
        <f t="shared" si="8"/>
        <v>Inviable Sanitariamente</v>
      </c>
      <c r="T165" s="45"/>
    </row>
    <row r="166" spans="1:20" s="48" customFormat="1" ht="32.1" customHeight="1" x14ac:dyDescent="0.2">
      <c r="A166" s="141" t="s">
        <v>2338</v>
      </c>
      <c r="B166" s="137" t="s">
        <v>913</v>
      </c>
      <c r="C166" s="139" t="s">
        <v>2351</v>
      </c>
      <c r="D166" s="133">
        <v>32</v>
      </c>
      <c r="E166" s="138" t="s">
        <v>521</v>
      </c>
      <c r="F166" s="138" t="s">
        <v>521</v>
      </c>
      <c r="G166" s="138" t="s">
        <v>521</v>
      </c>
      <c r="H166" s="138" t="s">
        <v>521</v>
      </c>
      <c r="I166" s="140" t="s">
        <v>521</v>
      </c>
      <c r="J166" s="140">
        <v>97.3</v>
      </c>
      <c r="K166" s="138" t="s">
        <v>521</v>
      </c>
      <c r="L166" s="138" t="s">
        <v>521</v>
      </c>
      <c r="M166" s="138" t="s">
        <v>521</v>
      </c>
      <c r="N166" s="138" t="s">
        <v>521</v>
      </c>
      <c r="O166" s="138">
        <v>97.3</v>
      </c>
      <c r="P166" s="138" t="s">
        <v>521</v>
      </c>
      <c r="Q166" s="134">
        <f t="shared" si="6"/>
        <v>97.3</v>
      </c>
      <c r="R166" s="135" t="str">
        <f t="shared" si="7"/>
        <v>NO</v>
      </c>
      <c r="S166" s="136" t="str">
        <f t="shared" si="8"/>
        <v>Inviable Sanitariamente</v>
      </c>
      <c r="T166" s="45"/>
    </row>
    <row r="167" spans="1:20" s="48" customFormat="1" ht="32.1" customHeight="1" x14ac:dyDescent="0.2">
      <c r="A167" s="141" t="s">
        <v>2338</v>
      </c>
      <c r="B167" s="137" t="s">
        <v>2352</v>
      </c>
      <c r="C167" s="139" t="s">
        <v>2353</v>
      </c>
      <c r="D167" s="133">
        <v>48</v>
      </c>
      <c r="E167" s="138" t="s">
        <v>521</v>
      </c>
      <c r="F167" s="138" t="s">
        <v>521</v>
      </c>
      <c r="G167" s="138" t="s">
        <v>521</v>
      </c>
      <c r="H167" s="138" t="s">
        <v>521</v>
      </c>
      <c r="I167" s="140" t="s">
        <v>521</v>
      </c>
      <c r="J167" s="140">
        <v>97.3</v>
      </c>
      <c r="K167" s="138" t="s">
        <v>521</v>
      </c>
      <c r="L167" s="138">
        <v>97.3</v>
      </c>
      <c r="M167" s="138" t="s">
        <v>521</v>
      </c>
      <c r="N167" s="138" t="s">
        <v>521</v>
      </c>
      <c r="O167" s="138" t="s">
        <v>521</v>
      </c>
      <c r="P167" s="138" t="s">
        <v>521</v>
      </c>
      <c r="Q167" s="134">
        <f t="shared" si="6"/>
        <v>97.3</v>
      </c>
      <c r="R167" s="135" t="str">
        <f t="shared" si="7"/>
        <v>NO</v>
      </c>
      <c r="S167" s="136" t="str">
        <f t="shared" si="8"/>
        <v>Inviable Sanitariamente</v>
      </c>
      <c r="T167" s="45"/>
    </row>
    <row r="168" spans="1:20" s="48" customFormat="1" ht="32.1" customHeight="1" x14ac:dyDescent="0.2">
      <c r="A168" s="141" t="s">
        <v>2338</v>
      </c>
      <c r="B168" s="137" t="s">
        <v>2354</v>
      </c>
      <c r="C168" s="139" t="s">
        <v>2355</v>
      </c>
      <c r="D168" s="133">
        <v>15</v>
      </c>
      <c r="E168" s="138" t="s">
        <v>521</v>
      </c>
      <c r="F168" s="138" t="s">
        <v>521</v>
      </c>
      <c r="G168" s="138" t="s">
        <v>521</v>
      </c>
      <c r="H168" s="138">
        <v>97.3</v>
      </c>
      <c r="I168" s="140" t="s">
        <v>521</v>
      </c>
      <c r="J168" s="140" t="s">
        <v>521</v>
      </c>
      <c r="K168" s="138" t="s">
        <v>521</v>
      </c>
      <c r="L168" s="138" t="s">
        <v>521</v>
      </c>
      <c r="M168" s="138" t="s">
        <v>521</v>
      </c>
      <c r="N168" s="138" t="s">
        <v>521</v>
      </c>
      <c r="O168" s="138" t="s">
        <v>521</v>
      </c>
      <c r="P168" s="138" t="s">
        <v>521</v>
      </c>
      <c r="Q168" s="134">
        <f t="shared" si="6"/>
        <v>97.3</v>
      </c>
      <c r="R168" s="135" t="str">
        <f t="shared" si="7"/>
        <v>NO</v>
      </c>
      <c r="S168" s="136" t="str">
        <f t="shared" si="8"/>
        <v>Inviable Sanitariamente</v>
      </c>
      <c r="T168" s="45"/>
    </row>
    <row r="169" spans="1:20" s="48" customFormat="1" ht="32.1" customHeight="1" x14ac:dyDescent="0.2">
      <c r="A169" s="141" t="s">
        <v>2338</v>
      </c>
      <c r="B169" s="137" t="s">
        <v>2356</v>
      </c>
      <c r="C169" s="139" t="s">
        <v>2357</v>
      </c>
      <c r="D169" s="133">
        <v>18</v>
      </c>
      <c r="E169" s="138" t="s">
        <v>521</v>
      </c>
      <c r="F169" s="138" t="s">
        <v>521</v>
      </c>
      <c r="G169" s="138" t="s">
        <v>521</v>
      </c>
      <c r="H169" s="138" t="s">
        <v>521</v>
      </c>
      <c r="I169" s="140">
        <v>97.3</v>
      </c>
      <c r="J169" s="140" t="s">
        <v>521</v>
      </c>
      <c r="K169" s="138" t="s">
        <v>521</v>
      </c>
      <c r="L169" s="138" t="s">
        <v>521</v>
      </c>
      <c r="M169" s="138" t="s">
        <v>521</v>
      </c>
      <c r="N169" s="138" t="s">
        <v>521</v>
      </c>
      <c r="O169" s="138">
        <v>97.3</v>
      </c>
      <c r="P169" s="138" t="s">
        <v>521</v>
      </c>
      <c r="Q169" s="134">
        <f t="shared" si="6"/>
        <v>97.3</v>
      </c>
      <c r="R169" s="135" t="str">
        <f t="shared" si="7"/>
        <v>NO</v>
      </c>
      <c r="S169" s="136" t="str">
        <f t="shared" si="8"/>
        <v>Inviable Sanitariamente</v>
      </c>
      <c r="T169" s="45"/>
    </row>
    <row r="170" spans="1:20" s="48" customFormat="1" ht="32.1" customHeight="1" x14ac:dyDescent="0.2">
      <c r="A170" s="141" t="s">
        <v>2338</v>
      </c>
      <c r="B170" s="137" t="s">
        <v>2358</v>
      </c>
      <c r="C170" s="139" t="s">
        <v>2359</v>
      </c>
      <c r="D170" s="133">
        <v>18</v>
      </c>
      <c r="E170" s="138" t="s">
        <v>521</v>
      </c>
      <c r="F170" s="138" t="s">
        <v>521</v>
      </c>
      <c r="G170" s="138">
        <v>97.3</v>
      </c>
      <c r="H170" s="138" t="s">
        <v>521</v>
      </c>
      <c r="I170" s="140" t="s">
        <v>521</v>
      </c>
      <c r="J170" s="140" t="s">
        <v>521</v>
      </c>
      <c r="K170" s="138" t="s">
        <v>521</v>
      </c>
      <c r="L170" s="138" t="s">
        <v>521</v>
      </c>
      <c r="M170" s="138" t="s">
        <v>521</v>
      </c>
      <c r="N170" s="138" t="s">
        <v>521</v>
      </c>
      <c r="O170" s="138" t="s">
        <v>521</v>
      </c>
      <c r="P170" s="138" t="s">
        <v>521</v>
      </c>
      <c r="Q170" s="134">
        <f t="shared" si="6"/>
        <v>97.3</v>
      </c>
      <c r="R170" s="135" t="str">
        <f t="shared" si="7"/>
        <v>NO</v>
      </c>
      <c r="S170" s="136" t="str">
        <f t="shared" si="8"/>
        <v>Inviable Sanitariamente</v>
      </c>
      <c r="T170" s="45"/>
    </row>
    <row r="171" spans="1:20" s="48" customFormat="1" ht="32.1" customHeight="1" x14ac:dyDescent="0.2">
      <c r="A171" s="141" t="s">
        <v>2338</v>
      </c>
      <c r="B171" s="137" t="s">
        <v>422</v>
      </c>
      <c r="C171" s="139" t="s">
        <v>2360</v>
      </c>
      <c r="D171" s="133">
        <v>18</v>
      </c>
      <c r="E171" s="138" t="s">
        <v>521</v>
      </c>
      <c r="F171" s="138" t="s">
        <v>521</v>
      </c>
      <c r="G171" s="138">
        <v>97.3</v>
      </c>
      <c r="H171" s="138" t="s">
        <v>521</v>
      </c>
      <c r="I171" s="140" t="s">
        <v>521</v>
      </c>
      <c r="J171" s="140" t="s">
        <v>521</v>
      </c>
      <c r="K171" s="138" t="s">
        <v>521</v>
      </c>
      <c r="L171" s="138" t="s">
        <v>521</v>
      </c>
      <c r="M171" s="138"/>
      <c r="N171" s="138" t="s">
        <v>521</v>
      </c>
      <c r="O171" s="138" t="s">
        <v>521</v>
      </c>
      <c r="P171" s="138" t="s">
        <v>521</v>
      </c>
      <c r="Q171" s="134">
        <f t="shared" si="6"/>
        <v>97.3</v>
      </c>
      <c r="R171" s="135" t="str">
        <f t="shared" si="7"/>
        <v>NO</v>
      </c>
      <c r="S171" s="136" t="str">
        <f t="shared" si="8"/>
        <v>Inviable Sanitariamente</v>
      </c>
      <c r="T171" s="45"/>
    </row>
    <row r="172" spans="1:20" s="48" customFormat="1" ht="32.1" customHeight="1" x14ac:dyDescent="0.2">
      <c r="A172" s="141" t="s">
        <v>2338</v>
      </c>
      <c r="B172" s="137" t="s">
        <v>2361</v>
      </c>
      <c r="C172" s="139" t="s">
        <v>2362</v>
      </c>
      <c r="D172" s="133">
        <v>15</v>
      </c>
      <c r="E172" s="138" t="s">
        <v>521</v>
      </c>
      <c r="F172" s="138" t="s">
        <v>521</v>
      </c>
      <c r="G172" s="138" t="s">
        <v>521</v>
      </c>
      <c r="H172" s="138">
        <v>97.3</v>
      </c>
      <c r="I172" s="140" t="s">
        <v>521</v>
      </c>
      <c r="J172" s="140" t="s">
        <v>521</v>
      </c>
      <c r="K172" s="138" t="s">
        <v>521</v>
      </c>
      <c r="L172" s="138" t="s">
        <v>521</v>
      </c>
      <c r="M172" s="138" t="s">
        <v>521</v>
      </c>
      <c r="N172" s="138" t="s">
        <v>521</v>
      </c>
      <c r="O172" s="138" t="s">
        <v>521</v>
      </c>
      <c r="P172" s="138" t="s">
        <v>521</v>
      </c>
      <c r="Q172" s="134">
        <f t="shared" si="6"/>
        <v>97.3</v>
      </c>
      <c r="R172" s="135" t="str">
        <f t="shared" si="7"/>
        <v>NO</v>
      </c>
      <c r="S172" s="136" t="str">
        <f t="shared" si="8"/>
        <v>Inviable Sanitariamente</v>
      </c>
      <c r="T172" s="45"/>
    </row>
    <row r="173" spans="1:20" s="48" customFormat="1" ht="32.1" customHeight="1" x14ac:dyDescent="0.2">
      <c r="A173" s="141" t="s">
        <v>2338</v>
      </c>
      <c r="B173" s="137" t="s">
        <v>847</v>
      </c>
      <c r="C173" s="139" t="s">
        <v>2363</v>
      </c>
      <c r="D173" s="133">
        <v>15</v>
      </c>
      <c r="E173" s="138" t="s">
        <v>521</v>
      </c>
      <c r="F173" s="138">
        <v>97.3</v>
      </c>
      <c r="G173" s="138" t="s">
        <v>521</v>
      </c>
      <c r="H173" s="138" t="s">
        <v>521</v>
      </c>
      <c r="I173" s="140" t="s">
        <v>521</v>
      </c>
      <c r="J173" s="140" t="s">
        <v>521</v>
      </c>
      <c r="K173" s="138" t="s">
        <v>521</v>
      </c>
      <c r="L173" s="138">
        <v>97.3</v>
      </c>
      <c r="M173" s="138" t="s">
        <v>521</v>
      </c>
      <c r="N173" s="138" t="s">
        <v>521</v>
      </c>
      <c r="O173" s="138" t="s">
        <v>521</v>
      </c>
      <c r="P173" s="138" t="s">
        <v>521</v>
      </c>
      <c r="Q173" s="134">
        <f t="shared" si="6"/>
        <v>97.3</v>
      </c>
      <c r="R173" s="135" t="str">
        <f t="shared" si="7"/>
        <v>NO</v>
      </c>
      <c r="S173" s="136" t="str">
        <f t="shared" si="8"/>
        <v>Inviable Sanitariamente</v>
      </c>
      <c r="T173" s="45"/>
    </row>
    <row r="174" spans="1:20" s="48" customFormat="1" ht="32.1" customHeight="1" x14ac:dyDescent="0.2">
      <c r="A174" s="141" t="s">
        <v>2338</v>
      </c>
      <c r="B174" s="137" t="s">
        <v>2364</v>
      </c>
      <c r="C174" s="139" t="s">
        <v>2365</v>
      </c>
      <c r="D174" s="133">
        <v>15</v>
      </c>
      <c r="E174" s="138" t="s">
        <v>521</v>
      </c>
      <c r="F174" s="138" t="s">
        <v>521</v>
      </c>
      <c r="G174" s="138" t="s">
        <v>521</v>
      </c>
      <c r="H174" s="138">
        <v>97.3</v>
      </c>
      <c r="I174" s="140" t="s">
        <v>521</v>
      </c>
      <c r="J174" s="140" t="s">
        <v>521</v>
      </c>
      <c r="K174" s="138" t="s">
        <v>521</v>
      </c>
      <c r="L174" s="138" t="s">
        <v>521</v>
      </c>
      <c r="M174" s="138" t="s">
        <v>521</v>
      </c>
      <c r="N174" s="138" t="s">
        <v>521</v>
      </c>
      <c r="O174" s="138" t="s">
        <v>521</v>
      </c>
      <c r="P174" s="138" t="s">
        <v>521</v>
      </c>
      <c r="Q174" s="134">
        <f t="shared" si="6"/>
        <v>97.3</v>
      </c>
      <c r="R174" s="135" t="str">
        <f t="shared" si="7"/>
        <v>NO</v>
      </c>
      <c r="S174" s="136" t="str">
        <f t="shared" si="8"/>
        <v>Inviable Sanitariamente</v>
      </c>
      <c r="T174" s="45"/>
    </row>
    <row r="175" spans="1:20" s="48" customFormat="1" ht="32.1" customHeight="1" x14ac:dyDescent="0.2">
      <c r="A175" s="141" t="s">
        <v>2338</v>
      </c>
      <c r="B175" s="137" t="s">
        <v>2366</v>
      </c>
      <c r="C175" s="139" t="s">
        <v>2367</v>
      </c>
      <c r="D175" s="133">
        <v>15</v>
      </c>
      <c r="E175" s="138" t="s">
        <v>521</v>
      </c>
      <c r="F175" s="138" t="s">
        <v>521</v>
      </c>
      <c r="G175" s="138" t="s">
        <v>521</v>
      </c>
      <c r="H175" s="138">
        <v>97.3</v>
      </c>
      <c r="I175" s="140" t="s">
        <v>521</v>
      </c>
      <c r="J175" s="140" t="s">
        <v>521</v>
      </c>
      <c r="K175" s="138" t="s">
        <v>521</v>
      </c>
      <c r="L175" s="138">
        <v>97.3</v>
      </c>
      <c r="M175" s="138" t="s">
        <v>521</v>
      </c>
      <c r="N175" s="138" t="s">
        <v>521</v>
      </c>
      <c r="O175" s="138" t="s">
        <v>521</v>
      </c>
      <c r="P175" s="138" t="s">
        <v>521</v>
      </c>
      <c r="Q175" s="134">
        <f t="shared" si="6"/>
        <v>97.3</v>
      </c>
      <c r="R175" s="135" t="str">
        <f t="shared" si="7"/>
        <v>NO</v>
      </c>
      <c r="S175" s="136" t="str">
        <f t="shared" si="8"/>
        <v>Inviable Sanitariamente</v>
      </c>
      <c r="T175" s="45"/>
    </row>
    <row r="176" spans="1:20" s="48" customFormat="1" ht="32.1" customHeight="1" x14ac:dyDescent="0.2">
      <c r="A176" s="141" t="s">
        <v>2368</v>
      </c>
      <c r="B176" s="137" t="s">
        <v>2369</v>
      </c>
      <c r="C176" s="139" t="s">
        <v>2370</v>
      </c>
      <c r="D176" s="133">
        <v>75</v>
      </c>
      <c r="E176" s="138" t="s">
        <v>521</v>
      </c>
      <c r="F176" s="138" t="s">
        <v>521</v>
      </c>
      <c r="G176" s="138">
        <v>24</v>
      </c>
      <c r="H176" s="138" t="s">
        <v>521</v>
      </c>
      <c r="I176" s="140" t="s">
        <v>521</v>
      </c>
      <c r="J176" s="140" t="s">
        <v>521</v>
      </c>
      <c r="K176" s="138" t="s">
        <v>521</v>
      </c>
      <c r="L176" s="138" t="s">
        <v>521</v>
      </c>
      <c r="M176" s="138" t="s">
        <v>521</v>
      </c>
      <c r="N176" s="138">
        <v>24</v>
      </c>
      <c r="O176" s="138">
        <v>24</v>
      </c>
      <c r="P176" s="138" t="s">
        <v>521</v>
      </c>
      <c r="Q176" s="134">
        <f t="shared" si="6"/>
        <v>24</v>
      </c>
      <c r="R176" s="135" t="str">
        <f t="shared" si="7"/>
        <v>NO</v>
      </c>
      <c r="S176" s="136" t="str">
        <f t="shared" si="8"/>
        <v>Medio</v>
      </c>
      <c r="T176" s="45"/>
    </row>
    <row r="177" spans="1:20" s="48" customFormat="1" ht="32.1" customHeight="1" x14ac:dyDescent="0.2">
      <c r="A177" s="141" t="s">
        <v>2368</v>
      </c>
      <c r="B177" s="137" t="s">
        <v>829</v>
      </c>
      <c r="C177" s="139" t="s">
        <v>2371</v>
      </c>
      <c r="D177" s="133">
        <v>18</v>
      </c>
      <c r="E177" s="138" t="s">
        <v>521</v>
      </c>
      <c r="F177" s="138" t="s">
        <v>521</v>
      </c>
      <c r="G177" s="138">
        <v>24</v>
      </c>
      <c r="H177" s="138" t="s">
        <v>521</v>
      </c>
      <c r="I177" s="140" t="s">
        <v>521</v>
      </c>
      <c r="J177" s="140" t="s">
        <v>521</v>
      </c>
      <c r="K177" s="138" t="s">
        <v>521</v>
      </c>
      <c r="L177" s="138" t="s">
        <v>521</v>
      </c>
      <c r="M177" s="138" t="s">
        <v>521</v>
      </c>
      <c r="N177" s="138">
        <v>24</v>
      </c>
      <c r="O177" s="138">
        <v>26.6</v>
      </c>
      <c r="P177" s="138" t="s">
        <v>521</v>
      </c>
      <c r="Q177" s="134">
        <f t="shared" si="6"/>
        <v>24.866666666666664</v>
      </c>
      <c r="R177" s="135" t="str">
        <f t="shared" si="7"/>
        <v>NO</v>
      </c>
      <c r="S177" s="136" t="str">
        <f t="shared" si="8"/>
        <v>Medio</v>
      </c>
      <c r="T177" s="45"/>
    </row>
    <row r="178" spans="1:20" s="48" customFormat="1" ht="32.1" customHeight="1" x14ac:dyDescent="0.2">
      <c r="A178" s="141" t="s">
        <v>2368</v>
      </c>
      <c r="B178" s="137" t="s">
        <v>2372</v>
      </c>
      <c r="C178" s="139" t="s">
        <v>2373</v>
      </c>
      <c r="D178" s="133">
        <v>132</v>
      </c>
      <c r="E178" s="138" t="s">
        <v>521</v>
      </c>
      <c r="F178" s="138">
        <v>70.8</v>
      </c>
      <c r="G178" s="138" t="s">
        <v>521</v>
      </c>
      <c r="H178" s="138" t="s">
        <v>521</v>
      </c>
      <c r="I178" s="140" t="s">
        <v>521</v>
      </c>
      <c r="J178" s="140" t="s">
        <v>521</v>
      </c>
      <c r="K178" s="138" t="s">
        <v>521</v>
      </c>
      <c r="L178" s="138" t="s">
        <v>521</v>
      </c>
      <c r="M178" s="138" t="s">
        <v>521</v>
      </c>
      <c r="N178" s="138">
        <v>64</v>
      </c>
      <c r="O178" s="138" t="s">
        <v>521</v>
      </c>
      <c r="P178" s="138" t="s">
        <v>521</v>
      </c>
      <c r="Q178" s="134">
        <f t="shared" si="6"/>
        <v>67.400000000000006</v>
      </c>
      <c r="R178" s="135" t="str">
        <f t="shared" si="7"/>
        <v>NO</v>
      </c>
      <c r="S178" s="136" t="str">
        <f t="shared" si="8"/>
        <v>Alto</v>
      </c>
      <c r="T178" s="45"/>
    </row>
    <row r="179" spans="1:20" s="48" customFormat="1" ht="32.1" customHeight="1" x14ac:dyDescent="0.2">
      <c r="A179" s="141" t="s">
        <v>2368</v>
      </c>
      <c r="B179" s="137" t="s">
        <v>2374</v>
      </c>
      <c r="C179" s="139" t="s">
        <v>2375</v>
      </c>
      <c r="D179" s="295">
        <v>29</v>
      </c>
      <c r="E179" s="138" t="s">
        <v>521</v>
      </c>
      <c r="F179" s="138" t="s">
        <v>521</v>
      </c>
      <c r="G179" s="138" t="s">
        <v>521</v>
      </c>
      <c r="H179" s="138" t="s">
        <v>521</v>
      </c>
      <c r="I179" s="140" t="s">
        <v>521</v>
      </c>
      <c r="J179" s="140">
        <v>40</v>
      </c>
      <c r="K179" s="138" t="s">
        <v>521</v>
      </c>
      <c r="L179" s="138" t="s">
        <v>521</v>
      </c>
      <c r="M179" s="138" t="s">
        <v>521</v>
      </c>
      <c r="N179" s="138" t="s">
        <v>521</v>
      </c>
      <c r="O179" s="138" t="s">
        <v>521</v>
      </c>
      <c r="P179" s="138" t="s">
        <v>521</v>
      </c>
      <c r="Q179" s="134">
        <f t="shared" si="6"/>
        <v>40</v>
      </c>
      <c r="R179" s="135" t="str">
        <f t="shared" si="7"/>
        <v>NO</v>
      </c>
      <c r="S179" s="136" t="str">
        <f t="shared" si="8"/>
        <v>Alto</v>
      </c>
      <c r="T179" s="45"/>
    </row>
    <row r="180" spans="1:20" s="48" customFormat="1" ht="32.1" customHeight="1" x14ac:dyDescent="0.2">
      <c r="A180" s="141" t="s">
        <v>2368</v>
      </c>
      <c r="B180" s="137" t="s">
        <v>2376</v>
      </c>
      <c r="C180" s="139" t="s">
        <v>2377</v>
      </c>
      <c r="D180" s="133">
        <v>206</v>
      </c>
      <c r="E180" s="138" t="s">
        <v>521</v>
      </c>
      <c r="F180" s="138" t="s">
        <v>521</v>
      </c>
      <c r="G180" s="138" t="s">
        <v>521</v>
      </c>
      <c r="H180" s="138" t="s">
        <v>521</v>
      </c>
      <c r="I180" s="140" t="s">
        <v>521</v>
      </c>
      <c r="J180" s="140">
        <v>0</v>
      </c>
      <c r="K180" s="138" t="s">
        <v>521</v>
      </c>
      <c r="L180" s="138">
        <v>40</v>
      </c>
      <c r="M180" s="138" t="s">
        <v>521</v>
      </c>
      <c r="N180" s="138" t="s">
        <v>521</v>
      </c>
      <c r="O180" s="138" t="s">
        <v>521</v>
      </c>
      <c r="P180" s="138" t="s">
        <v>521</v>
      </c>
      <c r="Q180" s="134">
        <f t="shared" si="6"/>
        <v>20</v>
      </c>
      <c r="R180" s="135" t="str">
        <f t="shared" si="7"/>
        <v>NO</v>
      </c>
      <c r="S180" s="136" t="str">
        <f t="shared" si="8"/>
        <v>Medio</v>
      </c>
      <c r="T180" s="45"/>
    </row>
    <row r="181" spans="1:20" s="48" customFormat="1" ht="32.1" customHeight="1" x14ac:dyDescent="0.2">
      <c r="A181" s="141" t="s">
        <v>2368</v>
      </c>
      <c r="B181" s="137" t="s">
        <v>2376</v>
      </c>
      <c r="C181" s="139" t="s">
        <v>2378</v>
      </c>
      <c r="D181" s="133">
        <v>103</v>
      </c>
      <c r="E181" s="138" t="s">
        <v>521</v>
      </c>
      <c r="F181" s="138" t="s">
        <v>521</v>
      </c>
      <c r="G181" s="138" t="s">
        <v>521</v>
      </c>
      <c r="H181" s="138" t="s">
        <v>521</v>
      </c>
      <c r="I181" s="140" t="s">
        <v>521</v>
      </c>
      <c r="J181" s="140">
        <v>0</v>
      </c>
      <c r="K181" s="138" t="s">
        <v>521</v>
      </c>
      <c r="L181" s="138" t="s">
        <v>521</v>
      </c>
      <c r="M181" s="138" t="s">
        <v>521</v>
      </c>
      <c r="N181" s="138" t="s">
        <v>521</v>
      </c>
      <c r="O181" s="138" t="s">
        <v>521</v>
      </c>
      <c r="P181" s="138">
        <v>0</v>
      </c>
      <c r="Q181" s="134">
        <f t="shared" si="6"/>
        <v>0</v>
      </c>
      <c r="R181" s="135" t="str">
        <f t="shared" si="7"/>
        <v>SI</v>
      </c>
      <c r="S181" s="136" t="str">
        <f t="shared" si="8"/>
        <v>Sin Riesgo</v>
      </c>
      <c r="T181" s="45"/>
    </row>
    <row r="182" spans="1:20" s="48" customFormat="1" ht="32.1" customHeight="1" x14ac:dyDescent="0.2">
      <c r="A182" s="141" t="s">
        <v>2368</v>
      </c>
      <c r="B182" s="137" t="s">
        <v>2379</v>
      </c>
      <c r="C182" s="139" t="s">
        <v>2380</v>
      </c>
      <c r="D182" s="133">
        <v>180</v>
      </c>
      <c r="E182" s="138" t="s">
        <v>521</v>
      </c>
      <c r="F182" s="138" t="s">
        <v>521</v>
      </c>
      <c r="G182" s="138">
        <v>24</v>
      </c>
      <c r="H182" s="138" t="s">
        <v>521</v>
      </c>
      <c r="I182" s="140" t="s">
        <v>521</v>
      </c>
      <c r="J182" s="140" t="s">
        <v>521</v>
      </c>
      <c r="K182" s="138" t="s">
        <v>521</v>
      </c>
      <c r="L182" s="138">
        <v>64</v>
      </c>
      <c r="M182" s="138" t="s">
        <v>521</v>
      </c>
      <c r="N182" s="138" t="s">
        <v>521</v>
      </c>
      <c r="O182" s="138" t="s">
        <v>521</v>
      </c>
      <c r="P182" s="138" t="s">
        <v>521</v>
      </c>
      <c r="Q182" s="134">
        <f t="shared" si="6"/>
        <v>44</v>
      </c>
      <c r="R182" s="135" t="str">
        <f t="shared" si="7"/>
        <v>NO</v>
      </c>
      <c r="S182" s="136" t="str">
        <f t="shared" si="8"/>
        <v>Alto</v>
      </c>
      <c r="T182" s="45"/>
    </row>
    <row r="183" spans="1:20" s="48" customFormat="1" ht="32.1" customHeight="1" x14ac:dyDescent="0.2">
      <c r="A183" s="141" t="s">
        <v>2368</v>
      </c>
      <c r="B183" s="137" t="s">
        <v>2381</v>
      </c>
      <c r="C183" s="139" t="s">
        <v>2382</v>
      </c>
      <c r="D183" s="133">
        <v>98</v>
      </c>
      <c r="E183" s="138" t="s">
        <v>521</v>
      </c>
      <c r="F183" s="138" t="s">
        <v>521</v>
      </c>
      <c r="G183" s="138" t="s">
        <v>521</v>
      </c>
      <c r="H183" s="138">
        <v>88.8</v>
      </c>
      <c r="I183" s="140" t="s">
        <v>521</v>
      </c>
      <c r="J183" s="140" t="s">
        <v>521</v>
      </c>
      <c r="K183" s="138" t="s">
        <v>521</v>
      </c>
      <c r="L183" s="138" t="s">
        <v>521</v>
      </c>
      <c r="M183" s="138" t="s">
        <v>521</v>
      </c>
      <c r="N183" s="138">
        <v>88</v>
      </c>
      <c r="O183" s="138" t="s">
        <v>521</v>
      </c>
      <c r="P183" s="138" t="s">
        <v>521</v>
      </c>
      <c r="Q183" s="134">
        <f t="shared" si="6"/>
        <v>88.4</v>
      </c>
      <c r="R183" s="135" t="str">
        <f t="shared" si="7"/>
        <v>NO</v>
      </c>
      <c r="S183" s="136" t="str">
        <f t="shared" si="8"/>
        <v>Inviable Sanitariamente</v>
      </c>
      <c r="T183" s="45"/>
    </row>
    <row r="184" spans="1:20" s="48" customFormat="1" ht="32.1" customHeight="1" x14ac:dyDescent="0.2">
      <c r="A184" s="141" t="s">
        <v>2368</v>
      </c>
      <c r="B184" s="137" t="s">
        <v>2383</v>
      </c>
      <c r="C184" s="139" t="s">
        <v>2384</v>
      </c>
      <c r="D184" s="133">
        <v>86</v>
      </c>
      <c r="E184" s="138" t="s">
        <v>521</v>
      </c>
      <c r="F184" s="138" t="s">
        <v>521</v>
      </c>
      <c r="G184" s="138" t="s">
        <v>521</v>
      </c>
      <c r="H184" s="138">
        <v>88</v>
      </c>
      <c r="I184" s="140" t="s">
        <v>521</v>
      </c>
      <c r="J184" s="140" t="s">
        <v>521</v>
      </c>
      <c r="K184" s="138" t="s">
        <v>521</v>
      </c>
      <c r="L184" s="138" t="s">
        <v>521</v>
      </c>
      <c r="M184" s="138" t="s">
        <v>521</v>
      </c>
      <c r="N184" s="138">
        <v>88</v>
      </c>
      <c r="O184" s="138" t="s">
        <v>521</v>
      </c>
      <c r="P184" s="138" t="s">
        <v>521</v>
      </c>
      <c r="Q184" s="134">
        <f t="shared" si="6"/>
        <v>88</v>
      </c>
      <c r="R184" s="135" t="str">
        <f t="shared" si="7"/>
        <v>NO</v>
      </c>
      <c r="S184" s="136" t="str">
        <f t="shared" si="8"/>
        <v>Inviable Sanitariamente</v>
      </c>
      <c r="T184" s="45"/>
    </row>
    <row r="185" spans="1:20" s="48" customFormat="1" ht="32.1" customHeight="1" x14ac:dyDescent="0.2">
      <c r="A185" s="141" t="s">
        <v>2368</v>
      </c>
      <c r="B185" s="137" t="s">
        <v>2385</v>
      </c>
      <c r="C185" s="139" t="s">
        <v>2386</v>
      </c>
      <c r="D185" s="133">
        <v>18</v>
      </c>
      <c r="E185" s="138" t="s">
        <v>521</v>
      </c>
      <c r="F185" s="138" t="s">
        <v>521</v>
      </c>
      <c r="G185" s="138" t="s">
        <v>521</v>
      </c>
      <c r="H185" s="138">
        <v>88</v>
      </c>
      <c r="I185" s="140" t="s">
        <v>521</v>
      </c>
      <c r="J185" s="140" t="s">
        <v>521</v>
      </c>
      <c r="K185" s="138" t="s">
        <v>521</v>
      </c>
      <c r="L185" s="138" t="s">
        <v>521</v>
      </c>
      <c r="M185" s="138" t="s">
        <v>521</v>
      </c>
      <c r="N185" s="138" t="s">
        <v>521</v>
      </c>
      <c r="O185" s="138"/>
      <c r="P185" s="138">
        <v>88</v>
      </c>
      <c r="Q185" s="134">
        <f t="shared" si="6"/>
        <v>88</v>
      </c>
      <c r="R185" s="135" t="str">
        <f t="shared" si="7"/>
        <v>NO</v>
      </c>
      <c r="S185" s="136" t="str">
        <f t="shared" si="8"/>
        <v>Inviable Sanitariamente</v>
      </c>
      <c r="T185" s="45"/>
    </row>
    <row r="186" spans="1:20" s="48" customFormat="1" ht="32.1" customHeight="1" x14ac:dyDescent="0.2">
      <c r="A186" s="141" t="s">
        <v>2368</v>
      </c>
      <c r="B186" s="137" t="s">
        <v>2387</v>
      </c>
      <c r="C186" s="139" t="s">
        <v>2388</v>
      </c>
      <c r="D186" s="133">
        <v>170</v>
      </c>
      <c r="E186" s="138">
        <v>70.8</v>
      </c>
      <c r="F186" s="138" t="s">
        <v>521</v>
      </c>
      <c r="G186" s="138" t="s">
        <v>521</v>
      </c>
      <c r="H186" s="138" t="s">
        <v>521</v>
      </c>
      <c r="I186" s="140" t="s">
        <v>521</v>
      </c>
      <c r="J186" s="140" t="s">
        <v>521</v>
      </c>
      <c r="K186" s="138" t="s">
        <v>521</v>
      </c>
      <c r="L186" s="138" t="s">
        <v>521</v>
      </c>
      <c r="M186" s="138" t="s">
        <v>521</v>
      </c>
      <c r="N186" s="138" t="s">
        <v>521</v>
      </c>
      <c r="O186" s="138">
        <v>97.4</v>
      </c>
      <c r="P186" s="138" t="s">
        <v>521</v>
      </c>
      <c r="Q186" s="134">
        <f t="shared" si="6"/>
        <v>84.1</v>
      </c>
      <c r="R186" s="135" t="str">
        <f t="shared" si="7"/>
        <v>NO</v>
      </c>
      <c r="S186" s="136" t="str">
        <f t="shared" si="8"/>
        <v>Inviable Sanitariamente</v>
      </c>
      <c r="T186" s="45"/>
    </row>
    <row r="187" spans="1:20" s="48" customFormat="1" ht="32.1" customHeight="1" x14ac:dyDescent="0.2">
      <c r="A187" s="141" t="s">
        <v>2368</v>
      </c>
      <c r="B187" s="137" t="s">
        <v>2389</v>
      </c>
      <c r="C187" s="139" t="s">
        <v>2390</v>
      </c>
      <c r="D187" s="133">
        <v>35</v>
      </c>
      <c r="E187" s="138" t="s">
        <v>521</v>
      </c>
      <c r="F187" s="138" t="s">
        <v>521</v>
      </c>
      <c r="G187" s="138" t="s">
        <v>521</v>
      </c>
      <c r="H187" s="138">
        <v>97.6</v>
      </c>
      <c r="I187" s="140" t="s">
        <v>521</v>
      </c>
      <c r="J187" s="140" t="s">
        <v>521</v>
      </c>
      <c r="K187" s="138" t="s">
        <v>521</v>
      </c>
      <c r="L187" s="138" t="s">
        <v>521</v>
      </c>
      <c r="M187" s="138" t="s">
        <v>521</v>
      </c>
      <c r="N187" s="138" t="s">
        <v>521</v>
      </c>
      <c r="O187" s="138"/>
      <c r="P187" s="138">
        <v>97.6</v>
      </c>
      <c r="Q187" s="134">
        <f t="shared" si="6"/>
        <v>97.6</v>
      </c>
      <c r="R187" s="135" t="str">
        <f t="shared" si="7"/>
        <v>NO</v>
      </c>
      <c r="S187" s="136" t="str">
        <f t="shared" si="8"/>
        <v>Inviable Sanitariamente</v>
      </c>
      <c r="T187" s="45"/>
    </row>
    <row r="188" spans="1:20" s="48" customFormat="1" ht="32.1" customHeight="1" x14ac:dyDescent="0.2">
      <c r="A188" s="141" t="s">
        <v>2368</v>
      </c>
      <c r="B188" s="137" t="s">
        <v>2391</v>
      </c>
      <c r="C188" s="139" t="s">
        <v>2392</v>
      </c>
      <c r="D188" s="133">
        <v>31</v>
      </c>
      <c r="E188" s="138" t="s">
        <v>521</v>
      </c>
      <c r="F188" s="138">
        <v>64</v>
      </c>
      <c r="G188" s="138" t="s">
        <v>521</v>
      </c>
      <c r="H188" s="138" t="s">
        <v>521</v>
      </c>
      <c r="I188" s="140" t="s">
        <v>521</v>
      </c>
      <c r="J188" s="140" t="s">
        <v>521</v>
      </c>
      <c r="K188" s="138" t="s">
        <v>521</v>
      </c>
      <c r="L188" s="138" t="s">
        <v>521</v>
      </c>
      <c r="M188" s="138" t="s">
        <v>521</v>
      </c>
      <c r="N188" s="138" t="s">
        <v>521</v>
      </c>
      <c r="O188" s="138">
        <v>71</v>
      </c>
      <c r="P188" s="138"/>
      <c r="Q188" s="134">
        <f t="shared" si="6"/>
        <v>67.5</v>
      </c>
      <c r="R188" s="135" t="str">
        <f t="shared" si="7"/>
        <v>NO</v>
      </c>
      <c r="S188" s="136" t="str">
        <f t="shared" si="8"/>
        <v>Alto</v>
      </c>
      <c r="T188" s="45"/>
    </row>
    <row r="189" spans="1:20" s="48" customFormat="1" ht="32.1" customHeight="1" x14ac:dyDescent="0.2">
      <c r="A189" s="141" t="s">
        <v>2368</v>
      </c>
      <c r="B189" s="137" t="s">
        <v>2393</v>
      </c>
      <c r="C189" s="139" t="s">
        <v>2394</v>
      </c>
      <c r="D189" s="133">
        <v>240</v>
      </c>
      <c r="E189" s="138" t="s">
        <v>521</v>
      </c>
      <c r="F189" s="138" t="s">
        <v>521</v>
      </c>
      <c r="G189" s="138" t="s">
        <v>521</v>
      </c>
      <c r="H189" s="138">
        <v>64</v>
      </c>
      <c r="I189" s="140" t="s">
        <v>521</v>
      </c>
      <c r="J189" s="140" t="s">
        <v>521</v>
      </c>
      <c r="K189" s="138" t="s">
        <v>521</v>
      </c>
      <c r="L189" s="138" t="s">
        <v>521</v>
      </c>
      <c r="M189" s="138" t="s">
        <v>521</v>
      </c>
      <c r="N189" s="138">
        <v>64</v>
      </c>
      <c r="O189" s="138" t="s">
        <v>521</v>
      </c>
      <c r="P189" s="138" t="s">
        <v>521</v>
      </c>
      <c r="Q189" s="134">
        <f t="shared" si="6"/>
        <v>64</v>
      </c>
      <c r="R189" s="135" t="str">
        <f t="shared" si="7"/>
        <v>NO</v>
      </c>
      <c r="S189" s="136" t="str">
        <f t="shared" si="8"/>
        <v>Alto</v>
      </c>
      <c r="T189" s="45"/>
    </row>
    <row r="190" spans="1:20" s="48" customFormat="1" ht="32.1" customHeight="1" x14ac:dyDescent="0.2">
      <c r="A190" s="141" t="s">
        <v>2368</v>
      </c>
      <c r="B190" s="137" t="s">
        <v>2395</v>
      </c>
      <c r="C190" s="139" t="s">
        <v>2396</v>
      </c>
      <c r="D190" s="133">
        <v>30</v>
      </c>
      <c r="E190" s="138" t="s">
        <v>521</v>
      </c>
      <c r="F190" s="138" t="s">
        <v>521</v>
      </c>
      <c r="G190" s="138" t="s">
        <v>521</v>
      </c>
      <c r="H190" s="138" t="s">
        <v>521</v>
      </c>
      <c r="I190" s="140" t="s">
        <v>521</v>
      </c>
      <c r="J190" s="140">
        <v>64</v>
      </c>
      <c r="K190" s="138" t="s">
        <v>521</v>
      </c>
      <c r="L190" s="138" t="s">
        <v>521</v>
      </c>
      <c r="M190" s="138" t="s">
        <v>521</v>
      </c>
      <c r="N190" s="138">
        <v>64</v>
      </c>
      <c r="O190" s="138" t="s">
        <v>521</v>
      </c>
      <c r="P190" s="138" t="s">
        <v>521</v>
      </c>
      <c r="Q190" s="134">
        <f t="shared" si="6"/>
        <v>64</v>
      </c>
      <c r="R190" s="135" t="str">
        <f t="shared" si="7"/>
        <v>NO</v>
      </c>
      <c r="S190" s="136" t="str">
        <f t="shared" si="8"/>
        <v>Alto</v>
      </c>
      <c r="T190" s="45"/>
    </row>
    <row r="191" spans="1:20" s="48" customFormat="1" ht="32.1" customHeight="1" x14ac:dyDescent="0.2">
      <c r="A191" s="141" t="s">
        <v>2368</v>
      </c>
      <c r="B191" s="137" t="s">
        <v>2397</v>
      </c>
      <c r="C191" s="139" t="s">
        <v>2398</v>
      </c>
      <c r="D191" s="133">
        <v>86</v>
      </c>
      <c r="E191" s="138" t="s">
        <v>521</v>
      </c>
      <c r="F191" s="138" t="s">
        <v>521</v>
      </c>
      <c r="G191" s="138" t="s">
        <v>521</v>
      </c>
      <c r="H191" s="138" t="s">
        <v>521</v>
      </c>
      <c r="I191" s="140" t="s">
        <v>521</v>
      </c>
      <c r="J191" s="140">
        <v>88</v>
      </c>
      <c r="K191" s="138" t="s">
        <v>521</v>
      </c>
      <c r="L191" s="138" t="s">
        <v>521</v>
      </c>
      <c r="M191" s="138" t="s">
        <v>521</v>
      </c>
      <c r="N191" s="138">
        <v>97.3</v>
      </c>
      <c r="O191" s="138" t="s">
        <v>521</v>
      </c>
      <c r="P191" s="138" t="s">
        <v>521</v>
      </c>
      <c r="Q191" s="134">
        <f t="shared" si="6"/>
        <v>92.65</v>
      </c>
      <c r="R191" s="135" t="str">
        <f t="shared" si="7"/>
        <v>NO</v>
      </c>
      <c r="S191" s="136" t="str">
        <f t="shared" si="8"/>
        <v>Inviable Sanitariamente</v>
      </c>
      <c r="T191" s="45"/>
    </row>
    <row r="192" spans="1:20" s="48" customFormat="1" ht="32.1" customHeight="1" x14ac:dyDescent="0.2">
      <c r="A192" s="141" t="s">
        <v>2368</v>
      </c>
      <c r="B192" s="137" t="s">
        <v>2399</v>
      </c>
      <c r="C192" s="139" t="s">
        <v>2400</v>
      </c>
      <c r="D192" s="133">
        <v>72</v>
      </c>
      <c r="E192" s="138">
        <v>70.8</v>
      </c>
      <c r="F192" s="138" t="s">
        <v>521</v>
      </c>
      <c r="G192" s="138" t="s">
        <v>521</v>
      </c>
      <c r="H192" s="138" t="s">
        <v>521</v>
      </c>
      <c r="I192" s="140" t="s">
        <v>521</v>
      </c>
      <c r="J192" s="140" t="s">
        <v>521</v>
      </c>
      <c r="K192" s="138" t="s">
        <v>521</v>
      </c>
      <c r="L192" s="138" t="s">
        <v>521</v>
      </c>
      <c r="M192" s="138" t="s">
        <v>521</v>
      </c>
      <c r="N192" s="138" t="s">
        <v>521</v>
      </c>
      <c r="O192" s="138" t="s">
        <v>521</v>
      </c>
      <c r="P192" s="138" t="s">
        <v>521</v>
      </c>
      <c r="Q192" s="134">
        <f t="shared" si="6"/>
        <v>70.8</v>
      </c>
      <c r="R192" s="135" t="str">
        <f t="shared" si="7"/>
        <v>NO</v>
      </c>
      <c r="S192" s="136" t="str">
        <f t="shared" si="8"/>
        <v>Alto</v>
      </c>
      <c r="T192" s="45"/>
    </row>
    <row r="193" spans="1:20" s="48" customFormat="1" ht="32.1" customHeight="1" x14ac:dyDescent="0.2">
      <c r="A193" s="141" t="s">
        <v>2401</v>
      </c>
      <c r="B193" s="137" t="s">
        <v>2402</v>
      </c>
      <c r="C193" s="139" t="s">
        <v>2403</v>
      </c>
      <c r="D193" s="133">
        <v>95</v>
      </c>
      <c r="E193" s="296"/>
      <c r="F193" s="296"/>
      <c r="G193" s="296"/>
      <c r="H193" s="296"/>
      <c r="I193" s="296"/>
      <c r="J193" s="296"/>
      <c r="K193" s="296">
        <v>70.8</v>
      </c>
      <c r="L193" s="296"/>
      <c r="M193" s="296"/>
      <c r="N193" s="296"/>
      <c r="O193" s="296"/>
      <c r="P193" s="296"/>
      <c r="Q193" s="134">
        <f t="shared" si="6"/>
        <v>70.8</v>
      </c>
      <c r="R193" s="135" t="str">
        <f t="shared" si="7"/>
        <v>NO</v>
      </c>
      <c r="S193" s="136" t="str">
        <f t="shared" si="8"/>
        <v>Alto</v>
      </c>
      <c r="T193" s="45"/>
    </row>
    <row r="194" spans="1:20" s="48" customFormat="1" ht="32.1" customHeight="1" x14ac:dyDescent="0.2">
      <c r="A194" s="141" t="s">
        <v>2401</v>
      </c>
      <c r="B194" s="137" t="s">
        <v>2404</v>
      </c>
      <c r="C194" s="139" t="s">
        <v>2405</v>
      </c>
      <c r="D194" s="133">
        <v>104</v>
      </c>
      <c r="E194" s="138"/>
      <c r="F194" s="138"/>
      <c r="G194" s="138">
        <v>70.8</v>
      </c>
      <c r="H194" s="138"/>
      <c r="I194" s="138"/>
      <c r="J194" s="138"/>
      <c r="K194" s="138"/>
      <c r="L194" s="138"/>
      <c r="M194" s="138"/>
      <c r="N194" s="138"/>
      <c r="O194" s="138"/>
      <c r="P194" s="138"/>
      <c r="Q194" s="134">
        <f t="shared" si="6"/>
        <v>70.8</v>
      </c>
      <c r="R194" s="135" t="str">
        <f t="shared" si="7"/>
        <v>NO</v>
      </c>
      <c r="S194" s="136" t="str">
        <f t="shared" si="8"/>
        <v>Alto</v>
      </c>
      <c r="T194" s="45"/>
    </row>
    <row r="195" spans="1:20" s="48" customFormat="1" ht="32.1" customHeight="1" x14ac:dyDescent="0.2">
      <c r="A195" s="141" t="s">
        <v>2401</v>
      </c>
      <c r="B195" s="137" t="s">
        <v>2406</v>
      </c>
      <c r="C195" s="139" t="s">
        <v>2407</v>
      </c>
      <c r="D195" s="133">
        <v>39</v>
      </c>
      <c r="E195" s="138"/>
      <c r="F195" s="138"/>
      <c r="G195" s="138"/>
      <c r="H195" s="138"/>
      <c r="I195" s="138"/>
      <c r="J195" s="138"/>
      <c r="K195" s="138">
        <v>97.3</v>
      </c>
      <c r="L195" s="138"/>
      <c r="M195" s="138"/>
      <c r="N195" s="138"/>
      <c r="O195" s="138"/>
      <c r="P195" s="138"/>
      <c r="Q195" s="134">
        <f t="shared" si="6"/>
        <v>97.3</v>
      </c>
      <c r="R195" s="135" t="str">
        <f t="shared" si="7"/>
        <v>NO</v>
      </c>
      <c r="S195" s="136" t="str">
        <f t="shared" si="8"/>
        <v>Inviable Sanitariamente</v>
      </c>
      <c r="T195" s="45"/>
    </row>
    <row r="196" spans="1:20" s="48" customFormat="1" ht="32.1" customHeight="1" x14ac:dyDescent="0.2">
      <c r="A196" s="141" t="s">
        <v>2401</v>
      </c>
      <c r="B196" s="137" t="s">
        <v>2408</v>
      </c>
      <c r="C196" s="139" t="s">
        <v>2409</v>
      </c>
      <c r="D196" s="133">
        <v>75</v>
      </c>
      <c r="E196" s="138"/>
      <c r="F196" s="138"/>
      <c r="G196" s="138"/>
      <c r="H196" s="138"/>
      <c r="I196" s="138"/>
      <c r="J196" s="138"/>
      <c r="K196" s="138"/>
      <c r="L196" s="138"/>
      <c r="M196" s="138">
        <v>97.4</v>
      </c>
      <c r="N196" s="138"/>
      <c r="O196" s="138"/>
      <c r="P196" s="138"/>
      <c r="Q196" s="134">
        <f t="shared" si="6"/>
        <v>97.4</v>
      </c>
      <c r="R196" s="135" t="str">
        <f t="shared" si="7"/>
        <v>NO</v>
      </c>
      <c r="S196" s="136" t="str">
        <f t="shared" si="8"/>
        <v>Inviable Sanitariamente</v>
      </c>
      <c r="T196" s="45"/>
    </row>
    <row r="197" spans="1:20" s="48" customFormat="1" ht="32.1" customHeight="1" x14ac:dyDescent="0.2">
      <c r="A197" s="141" t="s">
        <v>2401</v>
      </c>
      <c r="B197" s="137" t="s">
        <v>2410</v>
      </c>
      <c r="C197" s="139" t="s">
        <v>2411</v>
      </c>
      <c r="D197" s="133">
        <v>40</v>
      </c>
      <c r="E197" s="138"/>
      <c r="F197" s="138"/>
      <c r="G197" s="138"/>
      <c r="H197" s="138"/>
      <c r="I197" s="138">
        <v>96.4</v>
      </c>
      <c r="J197" s="138"/>
      <c r="K197" s="138"/>
      <c r="L197" s="138"/>
      <c r="M197" s="138"/>
      <c r="N197" s="138"/>
      <c r="O197" s="138"/>
      <c r="P197" s="138"/>
      <c r="Q197" s="134">
        <f t="shared" si="6"/>
        <v>96.4</v>
      </c>
      <c r="R197" s="135" t="str">
        <f t="shared" si="7"/>
        <v>NO</v>
      </c>
      <c r="S197" s="136" t="str">
        <f t="shared" si="8"/>
        <v>Inviable Sanitariamente</v>
      </c>
      <c r="T197" s="45"/>
    </row>
    <row r="198" spans="1:20" s="48" customFormat="1" ht="32.1" customHeight="1" x14ac:dyDescent="0.2">
      <c r="A198" s="141" t="s">
        <v>2401</v>
      </c>
      <c r="B198" s="137" t="s">
        <v>2412</v>
      </c>
      <c r="C198" s="139" t="s">
        <v>2413</v>
      </c>
      <c r="D198" s="133">
        <v>75</v>
      </c>
      <c r="E198" s="138"/>
      <c r="F198" s="138"/>
      <c r="G198" s="138"/>
      <c r="H198" s="138"/>
      <c r="I198" s="138"/>
      <c r="J198" s="138"/>
      <c r="K198" s="138"/>
      <c r="L198" s="138"/>
      <c r="M198" s="138">
        <v>97.4</v>
      </c>
      <c r="N198" s="138"/>
      <c r="O198" s="138"/>
      <c r="P198" s="138"/>
      <c r="Q198" s="134">
        <f t="shared" si="6"/>
        <v>97.4</v>
      </c>
      <c r="R198" s="135" t="str">
        <f t="shared" si="7"/>
        <v>NO</v>
      </c>
      <c r="S198" s="136" t="str">
        <f t="shared" si="8"/>
        <v>Inviable Sanitariamente</v>
      </c>
      <c r="T198" s="45"/>
    </row>
    <row r="199" spans="1:20" s="48" customFormat="1" ht="32.1" customHeight="1" x14ac:dyDescent="0.2">
      <c r="A199" s="141" t="s">
        <v>2401</v>
      </c>
      <c r="B199" s="137" t="s">
        <v>2414</v>
      </c>
      <c r="C199" s="139" t="s">
        <v>2415</v>
      </c>
      <c r="D199" s="133">
        <v>22</v>
      </c>
      <c r="E199" s="138"/>
      <c r="F199" s="138"/>
      <c r="G199" s="138"/>
      <c r="H199" s="138"/>
      <c r="I199" s="138"/>
      <c r="J199" s="138"/>
      <c r="K199" s="138"/>
      <c r="L199" s="138"/>
      <c r="M199" s="138"/>
      <c r="N199" s="138"/>
      <c r="O199" s="138"/>
      <c r="P199" s="138">
        <v>96.4</v>
      </c>
      <c r="Q199" s="134">
        <f t="shared" si="6"/>
        <v>96.4</v>
      </c>
      <c r="R199" s="135" t="str">
        <f t="shared" si="7"/>
        <v>NO</v>
      </c>
      <c r="S199" s="136" t="str">
        <f t="shared" si="8"/>
        <v>Inviable Sanitariamente</v>
      </c>
      <c r="T199" s="45"/>
    </row>
    <row r="200" spans="1:20" s="48" customFormat="1" ht="32.1" customHeight="1" x14ac:dyDescent="0.2">
      <c r="A200" s="141" t="s">
        <v>2401</v>
      </c>
      <c r="B200" s="137" t="s">
        <v>2416</v>
      </c>
      <c r="C200" s="139" t="s">
        <v>2417</v>
      </c>
      <c r="D200" s="133">
        <v>42</v>
      </c>
      <c r="E200" s="138"/>
      <c r="F200" s="138"/>
      <c r="G200" s="138"/>
      <c r="H200" s="138"/>
      <c r="I200" s="138"/>
      <c r="J200" s="138"/>
      <c r="K200" s="138"/>
      <c r="L200" s="138"/>
      <c r="M200" s="138"/>
      <c r="N200" s="138">
        <v>96.4</v>
      </c>
      <c r="O200" s="138"/>
      <c r="P200" s="138"/>
      <c r="Q200" s="134">
        <f t="shared" si="6"/>
        <v>96.4</v>
      </c>
      <c r="R200" s="135" t="str">
        <f t="shared" si="7"/>
        <v>NO</v>
      </c>
      <c r="S200" s="136" t="str">
        <f t="shared" si="8"/>
        <v>Inviable Sanitariamente</v>
      </c>
      <c r="T200" s="45"/>
    </row>
    <row r="201" spans="1:20" s="48" customFormat="1" ht="32.1" customHeight="1" x14ac:dyDescent="0.2">
      <c r="A201" s="141" t="s">
        <v>2401</v>
      </c>
      <c r="B201" s="137" t="s">
        <v>2418</v>
      </c>
      <c r="C201" s="139" t="s">
        <v>2419</v>
      </c>
      <c r="D201" s="133">
        <v>54</v>
      </c>
      <c r="E201" s="296"/>
      <c r="F201" s="296"/>
      <c r="G201" s="296"/>
      <c r="H201" s="296"/>
      <c r="I201" s="296">
        <v>53</v>
      </c>
      <c r="J201" s="296"/>
      <c r="K201" s="296"/>
      <c r="L201" s="296"/>
      <c r="M201" s="296"/>
      <c r="N201" s="296"/>
      <c r="O201" s="296"/>
      <c r="P201" s="296"/>
      <c r="Q201" s="134">
        <f t="shared" si="6"/>
        <v>53</v>
      </c>
      <c r="R201" s="135" t="str">
        <f t="shared" si="7"/>
        <v>NO</v>
      </c>
      <c r="S201" s="136" t="str">
        <f t="shared" si="8"/>
        <v>Alto</v>
      </c>
      <c r="T201" s="45"/>
    </row>
    <row r="202" spans="1:20" s="48" customFormat="1" ht="32.1" customHeight="1" x14ac:dyDescent="0.2">
      <c r="A202" s="141" t="s">
        <v>2401</v>
      </c>
      <c r="B202" s="137" t="s">
        <v>2420</v>
      </c>
      <c r="C202" s="139" t="s">
        <v>2421</v>
      </c>
      <c r="D202" s="133">
        <v>155</v>
      </c>
      <c r="E202" s="296"/>
      <c r="F202" s="296"/>
      <c r="G202" s="296"/>
      <c r="H202" s="296"/>
      <c r="I202" s="296"/>
      <c r="J202" s="296">
        <v>97.3</v>
      </c>
      <c r="K202" s="296"/>
      <c r="L202" s="296"/>
      <c r="M202" s="296"/>
      <c r="N202" s="296"/>
      <c r="O202" s="296"/>
      <c r="P202" s="296"/>
      <c r="Q202" s="134">
        <f t="shared" si="6"/>
        <v>97.3</v>
      </c>
      <c r="R202" s="135" t="str">
        <f t="shared" si="7"/>
        <v>NO</v>
      </c>
      <c r="S202" s="136" t="str">
        <f t="shared" si="8"/>
        <v>Inviable Sanitariamente</v>
      </c>
      <c r="T202" s="45"/>
    </row>
    <row r="203" spans="1:20" s="48" customFormat="1" ht="32.1" customHeight="1" x14ac:dyDescent="0.2">
      <c r="A203" s="141" t="s">
        <v>2401</v>
      </c>
      <c r="B203" s="137" t="s">
        <v>2422</v>
      </c>
      <c r="C203" s="139" t="s">
        <v>2423</v>
      </c>
      <c r="D203" s="133">
        <v>104</v>
      </c>
      <c r="E203" s="138"/>
      <c r="F203" s="138"/>
      <c r="G203" s="138">
        <v>70.8</v>
      </c>
      <c r="H203" s="138"/>
      <c r="I203" s="138"/>
      <c r="J203" s="138"/>
      <c r="K203" s="138"/>
      <c r="L203" s="138"/>
      <c r="M203" s="138"/>
      <c r="N203" s="138"/>
      <c r="O203" s="138"/>
      <c r="P203" s="138"/>
      <c r="Q203" s="134">
        <f t="shared" ref="Q203:Q264" si="9">AVERAGE(E203:P203)</f>
        <v>70.8</v>
      </c>
      <c r="R203" s="135" t="str">
        <f t="shared" ref="R203:R264" si="10">IF(Q203&lt;5,"SI","NO")</f>
        <v>NO</v>
      </c>
      <c r="S203" s="136" t="str">
        <f t="shared" ref="S203:S264" si="11">IF(Q203&lt;5,"Sin Riesgo",IF(Q203 &lt;=14,"Bajo",IF(Q203&lt;=35,"Medio",IF(Q203&lt;=80,"Alto","Inviable Sanitariamente"))))</f>
        <v>Alto</v>
      </c>
      <c r="T203" s="45"/>
    </row>
    <row r="204" spans="1:20" s="48" customFormat="1" ht="32.1" customHeight="1" x14ac:dyDescent="0.2">
      <c r="A204" s="141" t="s">
        <v>2401</v>
      </c>
      <c r="B204" s="137" t="s">
        <v>2424</v>
      </c>
      <c r="C204" s="139" t="s">
        <v>2425</v>
      </c>
      <c r="D204" s="133">
        <v>109</v>
      </c>
      <c r="E204" s="138"/>
      <c r="F204" s="138">
        <v>70.8</v>
      </c>
      <c r="G204" s="138"/>
      <c r="H204" s="138"/>
      <c r="I204" s="138"/>
      <c r="J204" s="138"/>
      <c r="K204" s="138"/>
      <c r="L204" s="138"/>
      <c r="M204" s="138"/>
      <c r="N204" s="138"/>
      <c r="O204" s="138"/>
      <c r="P204" s="138"/>
      <c r="Q204" s="134">
        <f t="shared" si="9"/>
        <v>70.8</v>
      </c>
      <c r="R204" s="135" t="str">
        <f t="shared" si="10"/>
        <v>NO</v>
      </c>
      <c r="S204" s="136" t="str">
        <f t="shared" si="11"/>
        <v>Alto</v>
      </c>
      <c r="T204" s="45"/>
    </row>
    <row r="205" spans="1:20" s="48" customFormat="1" ht="32.1" customHeight="1" x14ac:dyDescent="0.2">
      <c r="A205" s="141" t="s">
        <v>2401</v>
      </c>
      <c r="B205" s="137" t="s">
        <v>2426</v>
      </c>
      <c r="C205" s="139" t="s">
        <v>2427</v>
      </c>
      <c r="D205" s="133">
        <v>62</v>
      </c>
      <c r="E205" s="138"/>
      <c r="F205" s="138">
        <v>70.8</v>
      </c>
      <c r="G205" s="138"/>
      <c r="H205" s="138"/>
      <c r="I205" s="138"/>
      <c r="J205" s="138"/>
      <c r="K205" s="138"/>
      <c r="L205" s="138"/>
      <c r="M205" s="138"/>
      <c r="N205" s="138"/>
      <c r="O205" s="138"/>
      <c r="P205" s="138"/>
      <c r="Q205" s="134">
        <f t="shared" si="9"/>
        <v>70.8</v>
      </c>
      <c r="R205" s="135" t="str">
        <f t="shared" si="10"/>
        <v>NO</v>
      </c>
      <c r="S205" s="136" t="str">
        <f t="shared" si="11"/>
        <v>Alto</v>
      </c>
      <c r="T205" s="45"/>
    </row>
    <row r="206" spans="1:20" s="48" customFormat="1" ht="32.1" customHeight="1" x14ac:dyDescent="0.2">
      <c r="A206" s="141" t="s">
        <v>2401</v>
      </c>
      <c r="B206" s="137" t="s">
        <v>2428</v>
      </c>
      <c r="C206" s="139" t="s">
        <v>2429</v>
      </c>
      <c r="D206" s="133">
        <v>39</v>
      </c>
      <c r="E206" s="138"/>
      <c r="F206" s="138"/>
      <c r="G206" s="138"/>
      <c r="H206" s="138"/>
      <c r="I206" s="138"/>
      <c r="J206" s="138">
        <v>97.3</v>
      </c>
      <c r="K206" s="138"/>
      <c r="L206" s="138"/>
      <c r="M206" s="138"/>
      <c r="N206" s="138"/>
      <c r="O206" s="138"/>
      <c r="P206" s="138"/>
      <c r="Q206" s="134">
        <f t="shared" si="9"/>
        <v>97.3</v>
      </c>
      <c r="R206" s="135" t="str">
        <f t="shared" si="10"/>
        <v>NO</v>
      </c>
      <c r="S206" s="136" t="str">
        <f t="shared" si="11"/>
        <v>Inviable Sanitariamente</v>
      </c>
      <c r="T206" s="45"/>
    </row>
    <row r="207" spans="1:20" s="48" customFormat="1" ht="32.1" customHeight="1" x14ac:dyDescent="0.2">
      <c r="A207" s="141" t="s">
        <v>2401</v>
      </c>
      <c r="B207" s="137" t="s">
        <v>2090</v>
      </c>
      <c r="C207" s="139" t="s">
        <v>2430</v>
      </c>
      <c r="D207" s="133">
        <v>55</v>
      </c>
      <c r="E207" s="138"/>
      <c r="F207" s="138"/>
      <c r="G207" s="138"/>
      <c r="H207" s="138"/>
      <c r="I207" s="138"/>
      <c r="J207" s="138">
        <v>97.3</v>
      </c>
      <c r="K207" s="138"/>
      <c r="L207" s="138"/>
      <c r="M207" s="138"/>
      <c r="N207" s="138"/>
      <c r="O207" s="138"/>
      <c r="P207" s="138"/>
      <c r="Q207" s="134">
        <f t="shared" si="9"/>
        <v>97.3</v>
      </c>
      <c r="R207" s="135" t="str">
        <f t="shared" si="10"/>
        <v>NO</v>
      </c>
      <c r="S207" s="136" t="str">
        <f t="shared" si="11"/>
        <v>Inviable Sanitariamente</v>
      </c>
      <c r="T207" s="45"/>
    </row>
    <row r="208" spans="1:20" s="48" customFormat="1" ht="32.1" customHeight="1" x14ac:dyDescent="0.2">
      <c r="A208" s="141" t="s">
        <v>2401</v>
      </c>
      <c r="B208" s="137" t="s">
        <v>2431</v>
      </c>
      <c r="C208" s="139" t="s">
        <v>2432</v>
      </c>
      <c r="D208" s="133">
        <v>68</v>
      </c>
      <c r="E208" s="138" t="s">
        <v>521</v>
      </c>
      <c r="F208" s="138" t="s">
        <v>521</v>
      </c>
      <c r="G208" s="138" t="s">
        <v>521</v>
      </c>
      <c r="H208" s="138" t="s">
        <v>521</v>
      </c>
      <c r="I208" s="140" t="s">
        <v>521</v>
      </c>
      <c r="J208" s="140" t="s">
        <v>521</v>
      </c>
      <c r="K208" s="138" t="s">
        <v>521</v>
      </c>
      <c r="L208" s="138" t="s">
        <v>521</v>
      </c>
      <c r="M208" s="138" t="s">
        <v>521</v>
      </c>
      <c r="N208" s="138">
        <v>88</v>
      </c>
      <c r="O208" s="138" t="s">
        <v>521</v>
      </c>
      <c r="P208" s="138" t="s">
        <v>521</v>
      </c>
      <c r="Q208" s="134">
        <f t="shared" si="9"/>
        <v>88</v>
      </c>
      <c r="R208" s="135" t="str">
        <f t="shared" si="10"/>
        <v>NO</v>
      </c>
      <c r="S208" s="136" t="str">
        <f t="shared" si="11"/>
        <v>Inviable Sanitariamente</v>
      </c>
      <c r="T208" s="45"/>
    </row>
    <row r="209" spans="1:20" s="48" customFormat="1" ht="32.1" customHeight="1" x14ac:dyDescent="0.2">
      <c r="A209" s="141" t="s">
        <v>2401</v>
      </c>
      <c r="B209" s="137" t="s">
        <v>2433</v>
      </c>
      <c r="C209" s="139" t="s">
        <v>2434</v>
      </c>
      <c r="D209" s="133">
        <v>99</v>
      </c>
      <c r="E209" s="138" t="s">
        <v>521</v>
      </c>
      <c r="F209" s="138" t="s">
        <v>521</v>
      </c>
      <c r="G209" s="138" t="s">
        <v>521</v>
      </c>
      <c r="H209" s="138" t="s">
        <v>521</v>
      </c>
      <c r="I209" s="140" t="s">
        <v>521</v>
      </c>
      <c r="J209" s="140" t="s">
        <v>521</v>
      </c>
      <c r="K209" s="138" t="s">
        <v>521</v>
      </c>
      <c r="L209" s="138" t="s">
        <v>521</v>
      </c>
      <c r="M209" s="138" t="s">
        <v>521</v>
      </c>
      <c r="N209" s="138">
        <v>0</v>
      </c>
      <c r="O209" s="138" t="s">
        <v>521</v>
      </c>
      <c r="P209" s="138" t="s">
        <v>521</v>
      </c>
      <c r="Q209" s="134">
        <f t="shared" si="9"/>
        <v>0</v>
      </c>
      <c r="R209" s="135" t="str">
        <f t="shared" si="10"/>
        <v>SI</v>
      </c>
      <c r="S209" s="136" t="str">
        <f t="shared" si="11"/>
        <v>Sin Riesgo</v>
      </c>
      <c r="T209" s="45"/>
    </row>
    <row r="210" spans="1:20" s="48" customFormat="1" ht="32.1" customHeight="1" x14ac:dyDescent="0.2">
      <c r="A210" s="141" t="s">
        <v>2401</v>
      </c>
      <c r="B210" s="137" t="s">
        <v>2435</v>
      </c>
      <c r="C210" s="139" t="s">
        <v>2436</v>
      </c>
      <c r="D210" s="133">
        <v>16</v>
      </c>
      <c r="E210" s="296"/>
      <c r="F210" s="296"/>
      <c r="G210" s="296"/>
      <c r="H210" s="296">
        <v>96</v>
      </c>
      <c r="I210" s="296"/>
      <c r="J210" s="296"/>
      <c r="K210" s="296"/>
      <c r="L210" s="296"/>
      <c r="M210" s="296"/>
      <c r="N210" s="296"/>
      <c r="O210" s="296"/>
      <c r="P210" s="296"/>
      <c r="Q210" s="134">
        <f t="shared" si="9"/>
        <v>96</v>
      </c>
      <c r="R210" s="135" t="str">
        <f t="shared" si="10"/>
        <v>NO</v>
      </c>
      <c r="S210" s="136" t="str">
        <f t="shared" si="11"/>
        <v>Inviable Sanitariamente</v>
      </c>
      <c r="T210" s="45"/>
    </row>
    <row r="211" spans="1:20" s="48" customFormat="1" ht="32.1" customHeight="1" x14ac:dyDescent="0.2">
      <c r="A211" s="141" t="s">
        <v>2401</v>
      </c>
      <c r="B211" s="137" t="s">
        <v>610</v>
      </c>
      <c r="C211" s="139" t="s">
        <v>2437</v>
      </c>
      <c r="D211" s="133">
        <v>105</v>
      </c>
      <c r="E211" s="138"/>
      <c r="F211" s="138"/>
      <c r="G211" s="138"/>
      <c r="H211" s="138"/>
      <c r="I211" s="138"/>
      <c r="J211" s="138">
        <v>70.8</v>
      </c>
      <c r="K211" s="138"/>
      <c r="L211" s="138"/>
      <c r="M211" s="138"/>
      <c r="N211" s="138"/>
      <c r="O211" s="138"/>
      <c r="P211" s="138"/>
      <c r="Q211" s="134">
        <f t="shared" si="9"/>
        <v>70.8</v>
      </c>
      <c r="R211" s="135" t="str">
        <f t="shared" si="10"/>
        <v>NO</v>
      </c>
      <c r="S211" s="136" t="str">
        <f t="shared" si="11"/>
        <v>Alto</v>
      </c>
      <c r="T211" s="45"/>
    </row>
    <row r="212" spans="1:20" s="48" customFormat="1" ht="32.1" customHeight="1" x14ac:dyDescent="0.2">
      <c r="A212" s="141" t="s">
        <v>2401</v>
      </c>
      <c r="B212" s="137" t="s">
        <v>2438</v>
      </c>
      <c r="C212" s="139" t="s">
        <v>2439</v>
      </c>
      <c r="D212" s="133">
        <v>95</v>
      </c>
      <c r="E212" s="138"/>
      <c r="F212" s="138"/>
      <c r="G212" s="138"/>
      <c r="H212" s="138"/>
      <c r="I212" s="138">
        <v>70.8</v>
      </c>
      <c r="J212" s="138"/>
      <c r="K212" s="138"/>
      <c r="L212" s="138"/>
      <c r="M212" s="138"/>
      <c r="N212" s="138"/>
      <c r="O212" s="138"/>
      <c r="P212" s="138"/>
      <c r="Q212" s="134">
        <f t="shared" si="9"/>
        <v>70.8</v>
      </c>
      <c r="R212" s="135" t="str">
        <f t="shared" si="10"/>
        <v>NO</v>
      </c>
      <c r="S212" s="136" t="str">
        <f t="shared" si="11"/>
        <v>Alto</v>
      </c>
      <c r="T212" s="45"/>
    </row>
    <row r="213" spans="1:20" s="48" customFormat="1" ht="32.1" customHeight="1" x14ac:dyDescent="0.2">
      <c r="A213" s="141" t="s">
        <v>2440</v>
      </c>
      <c r="B213" s="137" t="s">
        <v>2441</v>
      </c>
      <c r="C213" s="139" t="s">
        <v>2442</v>
      </c>
      <c r="D213" s="133">
        <v>194</v>
      </c>
      <c r="E213" s="138" t="s">
        <v>521</v>
      </c>
      <c r="F213" s="138" t="s">
        <v>521</v>
      </c>
      <c r="G213" s="138" t="s">
        <v>521</v>
      </c>
      <c r="H213" s="138" t="s">
        <v>521</v>
      </c>
      <c r="I213" s="140">
        <v>0</v>
      </c>
      <c r="J213" s="140" t="s">
        <v>521</v>
      </c>
      <c r="K213" s="138" t="s">
        <v>521</v>
      </c>
      <c r="L213" s="138" t="s">
        <v>521</v>
      </c>
      <c r="M213" s="138" t="s">
        <v>521</v>
      </c>
      <c r="N213" s="138" t="s">
        <v>521</v>
      </c>
      <c r="O213" s="138" t="s">
        <v>521</v>
      </c>
      <c r="P213" s="138" t="s">
        <v>521</v>
      </c>
      <c r="Q213" s="134">
        <f t="shared" si="9"/>
        <v>0</v>
      </c>
      <c r="R213" s="135" t="str">
        <f t="shared" si="10"/>
        <v>SI</v>
      </c>
      <c r="S213" s="136" t="str">
        <f t="shared" si="11"/>
        <v>Sin Riesgo</v>
      </c>
      <c r="T213" s="45"/>
    </row>
    <row r="214" spans="1:20" s="48" customFormat="1" ht="32.1" customHeight="1" x14ac:dyDescent="0.2">
      <c r="A214" s="141" t="s">
        <v>2440</v>
      </c>
      <c r="B214" s="137" t="s">
        <v>869</v>
      </c>
      <c r="C214" s="139" t="s">
        <v>2443</v>
      </c>
      <c r="D214" s="133">
        <v>174</v>
      </c>
      <c r="E214" s="138" t="s">
        <v>521</v>
      </c>
      <c r="F214" s="138" t="s">
        <v>521</v>
      </c>
      <c r="G214" s="138" t="s">
        <v>521</v>
      </c>
      <c r="H214" s="138" t="s">
        <v>521</v>
      </c>
      <c r="I214" s="140" t="s">
        <v>521</v>
      </c>
      <c r="J214" s="140" t="s">
        <v>521</v>
      </c>
      <c r="K214" s="138" t="s">
        <v>521</v>
      </c>
      <c r="L214" s="138" t="s">
        <v>521</v>
      </c>
      <c r="M214" s="138" t="s">
        <v>521</v>
      </c>
      <c r="N214" s="138">
        <v>0</v>
      </c>
      <c r="O214" s="138" t="s">
        <v>521</v>
      </c>
      <c r="P214" s="138" t="s">
        <v>521</v>
      </c>
      <c r="Q214" s="134">
        <f t="shared" si="9"/>
        <v>0</v>
      </c>
      <c r="R214" s="135" t="str">
        <f t="shared" si="10"/>
        <v>SI</v>
      </c>
      <c r="S214" s="136" t="str">
        <f t="shared" si="11"/>
        <v>Sin Riesgo</v>
      </c>
      <c r="T214" s="45"/>
    </row>
    <row r="215" spans="1:20" s="48" customFormat="1" ht="32.1" customHeight="1" x14ac:dyDescent="0.2">
      <c r="A215" s="141" t="s">
        <v>2440</v>
      </c>
      <c r="B215" s="137" t="s">
        <v>2444</v>
      </c>
      <c r="C215" s="139" t="s">
        <v>2445</v>
      </c>
      <c r="D215" s="133">
        <v>116</v>
      </c>
      <c r="E215" s="138" t="s">
        <v>521</v>
      </c>
      <c r="F215" s="138" t="s">
        <v>521</v>
      </c>
      <c r="G215" s="138" t="s">
        <v>521</v>
      </c>
      <c r="H215" s="138" t="s">
        <v>521</v>
      </c>
      <c r="I215" s="140" t="s">
        <v>521</v>
      </c>
      <c r="J215" s="140" t="s">
        <v>521</v>
      </c>
      <c r="K215" s="138" t="s">
        <v>521</v>
      </c>
      <c r="L215" s="138" t="s">
        <v>521</v>
      </c>
      <c r="M215" s="138" t="s">
        <v>521</v>
      </c>
      <c r="N215" s="138">
        <v>0</v>
      </c>
      <c r="O215" s="138" t="s">
        <v>521</v>
      </c>
      <c r="P215" s="138" t="s">
        <v>521</v>
      </c>
      <c r="Q215" s="134">
        <f t="shared" si="9"/>
        <v>0</v>
      </c>
      <c r="R215" s="135" t="str">
        <f t="shared" si="10"/>
        <v>SI</v>
      </c>
      <c r="S215" s="136" t="str">
        <f t="shared" si="11"/>
        <v>Sin Riesgo</v>
      </c>
      <c r="T215" s="45"/>
    </row>
    <row r="216" spans="1:20" s="48" customFormat="1" ht="32.1" customHeight="1" x14ac:dyDescent="0.2">
      <c r="A216" s="141" t="s">
        <v>2440</v>
      </c>
      <c r="B216" s="137" t="s">
        <v>2446</v>
      </c>
      <c r="C216" s="139" t="s">
        <v>2447</v>
      </c>
      <c r="D216" s="133">
        <v>134</v>
      </c>
      <c r="E216" s="138">
        <v>88</v>
      </c>
      <c r="F216" s="138" t="s">
        <v>521</v>
      </c>
      <c r="G216" s="138" t="s">
        <v>521</v>
      </c>
      <c r="H216" s="138" t="s">
        <v>521</v>
      </c>
      <c r="I216" s="140" t="s">
        <v>521</v>
      </c>
      <c r="J216" s="140" t="s">
        <v>521</v>
      </c>
      <c r="K216" s="138" t="s">
        <v>521</v>
      </c>
      <c r="L216" s="138" t="s">
        <v>521</v>
      </c>
      <c r="M216" s="138" t="s">
        <v>521</v>
      </c>
      <c r="N216" s="138">
        <v>0</v>
      </c>
      <c r="O216" s="138" t="s">
        <v>521</v>
      </c>
      <c r="P216" s="138" t="s">
        <v>521</v>
      </c>
      <c r="Q216" s="134">
        <f t="shared" si="9"/>
        <v>44</v>
      </c>
      <c r="R216" s="135" t="str">
        <f t="shared" si="10"/>
        <v>NO</v>
      </c>
      <c r="S216" s="136" t="str">
        <f t="shared" si="11"/>
        <v>Alto</v>
      </c>
      <c r="T216" s="45"/>
    </row>
    <row r="217" spans="1:20" s="48" customFormat="1" ht="32.1" customHeight="1" x14ac:dyDescent="0.2">
      <c r="A217" s="141" t="s">
        <v>2440</v>
      </c>
      <c r="B217" s="137" t="s">
        <v>887</v>
      </c>
      <c r="C217" s="139" t="s">
        <v>2448</v>
      </c>
      <c r="D217" s="133">
        <v>126</v>
      </c>
      <c r="E217" s="138" t="s">
        <v>521</v>
      </c>
      <c r="F217" s="138" t="s">
        <v>521</v>
      </c>
      <c r="G217" s="138" t="s">
        <v>521</v>
      </c>
      <c r="H217" s="138" t="s">
        <v>521</v>
      </c>
      <c r="I217" s="140" t="s">
        <v>521</v>
      </c>
      <c r="J217" s="140" t="s">
        <v>521</v>
      </c>
      <c r="K217" s="138" t="s">
        <v>521</v>
      </c>
      <c r="L217" s="138" t="s">
        <v>521</v>
      </c>
      <c r="M217" s="138">
        <v>0</v>
      </c>
      <c r="N217" s="138" t="s">
        <v>521</v>
      </c>
      <c r="O217" s="138" t="s">
        <v>521</v>
      </c>
      <c r="P217" s="138" t="s">
        <v>521</v>
      </c>
      <c r="Q217" s="134">
        <f t="shared" si="9"/>
        <v>0</v>
      </c>
      <c r="R217" s="135" t="str">
        <f t="shared" si="10"/>
        <v>SI</v>
      </c>
      <c r="S217" s="136" t="str">
        <f t="shared" si="11"/>
        <v>Sin Riesgo</v>
      </c>
      <c r="T217" s="45"/>
    </row>
    <row r="218" spans="1:20" s="48" customFormat="1" ht="32.1" customHeight="1" x14ac:dyDescent="0.2">
      <c r="A218" s="141" t="s">
        <v>2440</v>
      </c>
      <c r="B218" s="137" t="s">
        <v>2449</v>
      </c>
      <c r="C218" s="139" t="s">
        <v>2450</v>
      </c>
      <c r="D218" s="133">
        <v>36</v>
      </c>
      <c r="E218" s="138" t="s">
        <v>521</v>
      </c>
      <c r="F218" s="138" t="s">
        <v>521</v>
      </c>
      <c r="G218" s="138">
        <v>97.3</v>
      </c>
      <c r="H218" s="138" t="s">
        <v>521</v>
      </c>
      <c r="I218" s="140" t="s">
        <v>521</v>
      </c>
      <c r="J218" s="140" t="s">
        <v>521</v>
      </c>
      <c r="K218" s="138" t="s">
        <v>521</v>
      </c>
      <c r="L218" s="138" t="s">
        <v>521</v>
      </c>
      <c r="M218" s="138" t="s">
        <v>521</v>
      </c>
      <c r="N218" s="138" t="s">
        <v>521</v>
      </c>
      <c r="O218" s="138" t="s">
        <v>521</v>
      </c>
      <c r="P218" s="138" t="s">
        <v>521</v>
      </c>
      <c r="Q218" s="134">
        <f t="shared" si="9"/>
        <v>97.3</v>
      </c>
      <c r="R218" s="135" t="str">
        <f t="shared" si="10"/>
        <v>NO</v>
      </c>
      <c r="S218" s="136" t="str">
        <f t="shared" si="11"/>
        <v>Inviable Sanitariamente</v>
      </c>
      <c r="T218" s="45"/>
    </row>
    <row r="219" spans="1:20" s="48" customFormat="1" ht="32.1" customHeight="1" x14ac:dyDescent="0.2">
      <c r="A219" s="141" t="s">
        <v>2440</v>
      </c>
      <c r="B219" s="137" t="s">
        <v>2451</v>
      </c>
      <c r="C219" s="139" t="s">
        <v>2452</v>
      </c>
      <c r="D219" s="133">
        <v>43</v>
      </c>
      <c r="E219" s="138" t="s">
        <v>521</v>
      </c>
      <c r="F219" s="138" t="s">
        <v>521</v>
      </c>
      <c r="G219" s="138" t="s">
        <v>521</v>
      </c>
      <c r="H219" s="138" t="s">
        <v>521</v>
      </c>
      <c r="I219" s="140" t="s">
        <v>521</v>
      </c>
      <c r="J219" s="140">
        <v>96.6</v>
      </c>
      <c r="K219" s="138" t="s">
        <v>521</v>
      </c>
      <c r="L219" s="138" t="s">
        <v>521</v>
      </c>
      <c r="M219" s="138" t="s">
        <v>521</v>
      </c>
      <c r="N219" s="138" t="s">
        <v>521</v>
      </c>
      <c r="O219" s="138" t="s">
        <v>521</v>
      </c>
      <c r="P219" s="138" t="s">
        <v>521</v>
      </c>
      <c r="Q219" s="134">
        <f t="shared" si="9"/>
        <v>96.6</v>
      </c>
      <c r="R219" s="135" t="str">
        <f t="shared" si="10"/>
        <v>NO</v>
      </c>
      <c r="S219" s="136" t="str">
        <f t="shared" si="11"/>
        <v>Inviable Sanitariamente</v>
      </c>
      <c r="T219" s="45"/>
    </row>
    <row r="220" spans="1:20" s="48" customFormat="1" ht="32.1" customHeight="1" x14ac:dyDescent="0.2">
      <c r="A220" s="141" t="s">
        <v>2440</v>
      </c>
      <c r="B220" s="137" t="s">
        <v>2453</v>
      </c>
      <c r="C220" s="139" t="s">
        <v>2454</v>
      </c>
      <c r="D220" s="133">
        <v>80</v>
      </c>
      <c r="E220" s="138" t="s">
        <v>521</v>
      </c>
      <c r="F220" s="138" t="s">
        <v>521</v>
      </c>
      <c r="G220" s="138" t="s">
        <v>521</v>
      </c>
      <c r="H220" s="138" t="s">
        <v>521</v>
      </c>
      <c r="I220" s="140" t="s">
        <v>521</v>
      </c>
      <c r="J220" s="140" t="s">
        <v>521</v>
      </c>
      <c r="K220" s="138" t="s">
        <v>521</v>
      </c>
      <c r="L220" s="138" t="s">
        <v>521</v>
      </c>
      <c r="M220" s="138" t="s">
        <v>521</v>
      </c>
      <c r="N220" s="138">
        <v>96.6</v>
      </c>
      <c r="O220" s="138" t="s">
        <v>521</v>
      </c>
      <c r="P220" s="138" t="s">
        <v>521</v>
      </c>
      <c r="Q220" s="134">
        <f t="shared" si="9"/>
        <v>96.6</v>
      </c>
      <c r="R220" s="135" t="str">
        <f t="shared" si="10"/>
        <v>NO</v>
      </c>
      <c r="S220" s="136" t="str">
        <f t="shared" si="11"/>
        <v>Inviable Sanitariamente</v>
      </c>
      <c r="T220" s="45"/>
    </row>
    <row r="221" spans="1:20" s="48" customFormat="1" ht="32.1" customHeight="1" x14ac:dyDescent="0.2">
      <c r="A221" s="141" t="s">
        <v>2440</v>
      </c>
      <c r="B221" s="137" t="s">
        <v>2455</v>
      </c>
      <c r="C221" s="139" t="s">
        <v>2456</v>
      </c>
      <c r="D221" s="133">
        <v>170</v>
      </c>
      <c r="E221" s="138" t="s">
        <v>521</v>
      </c>
      <c r="F221" s="138">
        <v>84.2</v>
      </c>
      <c r="G221" s="138" t="s">
        <v>521</v>
      </c>
      <c r="H221" s="138" t="s">
        <v>521</v>
      </c>
      <c r="I221" s="140" t="s">
        <v>521</v>
      </c>
      <c r="J221" s="140" t="s">
        <v>521</v>
      </c>
      <c r="K221" s="138" t="s">
        <v>521</v>
      </c>
      <c r="L221" s="138" t="s">
        <v>521</v>
      </c>
      <c r="M221" s="138" t="s">
        <v>521</v>
      </c>
      <c r="N221" s="138">
        <v>96.6</v>
      </c>
      <c r="O221" s="138" t="s">
        <v>521</v>
      </c>
      <c r="P221" s="138" t="s">
        <v>521</v>
      </c>
      <c r="Q221" s="134">
        <f t="shared" si="9"/>
        <v>90.4</v>
      </c>
      <c r="R221" s="135" t="str">
        <f t="shared" si="10"/>
        <v>NO</v>
      </c>
      <c r="S221" s="136" t="str">
        <f t="shared" si="11"/>
        <v>Inviable Sanitariamente</v>
      </c>
      <c r="T221" s="45"/>
    </row>
    <row r="222" spans="1:20" s="48" customFormat="1" ht="32.1" customHeight="1" x14ac:dyDescent="0.2">
      <c r="A222" s="141" t="s">
        <v>2440</v>
      </c>
      <c r="B222" s="137" t="s">
        <v>2457</v>
      </c>
      <c r="C222" s="139" t="s">
        <v>2458</v>
      </c>
      <c r="D222" s="133">
        <v>230</v>
      </c>
      <c r="E222" s="138" t="s">
        <v>521</v>
      </c>
      <c r="F222" s="138" t="s">
        <v>521</v>
      </c>
      <c r="G222" s="138" t="s">
        <v>521</v>
      </c>
      <c r="H222" s="138" t="s">
        <v>521</v>
      </c>
      <c r="I222" s="140" t="s">
        <v>521</v>
      </c>
      <c r="J222" s="140">
        <v>96.6</v>
      </c>
      <c r="K222" s="138" t="s">
        <v>521</v>
      </c>
      <c r="L222" s="138" t="s">
        <v>521</v>
      </c>
      <c r="M222" s="138" t="s">
        <v>521</v>
      </c>
      <c r="N222" s="138" t="s">
        <v>521</v>
      </c>
      <c r="O222" s="138" t="s">
        <v>521</v>
      </c>
      <c r="P222" s="138" t="s">
        <v>521</v>
      </c>
      <c r="Q222" s="134">
        <f t="shared" si="9"/>
        <v>96.6</v>
      </c>
      <c r="R222" s="135" t="str">
        <f t="shared" si="10"/>
        <v>NO</v>
      </c>
      <c r="S222" s="136" t="str">
        <f t="shared" si="11"/>
        <v>Inviable Sanitariamente</v>
      </c>
      <c r="T222" s="45"/>
    </row>
    <row r="223" spans="1:20" s="48" customFormat="1" ht="32.1" customHeight="1" x14ac:dyDescent="0.2">
      <c r="A223" s="141" t="s">
        <v>2440</v>
      </c>
      <c r="B223" s="137" t="s">
        <v>2459</v>
      </c>
      <c r="C223" s="139" t="s">
        <v>2460</v>
      </c>
      <c r="D223" s="133">
        <v>94</v>
      </c>
      <c r="E223" s="138" t="s">
        <v>521</v>
      </c>
      <c r="F223" s="138" t="s">
        <v>521</v>
      </c>
      <c r="G223" s="138" t="s">
        <v>521</v>
      </c>
      <c r="H223" s="138" t="s">
        <v>521</v>
      </c>
      <c r="I223" s="140">
        <v>96.4</v>
      </c>
      <c r="J223" s="140" t="s">
        <v>521</v>
      </c>
      <c r="K223" s="138" t="s">
        <v>521</v>
      </c>
      <c r="L223" s="138" t="s">
        <v>521</v>
      </c>
      <c r="M223" s="138" t="s">
        <v>521</v>
      </c>
      <c r="N223" s="138">
        <v>96.6</v>
      </c>
      <c r="O223" s="138" t="s">
        <v>521</v>
      </c>
      <c r="P223" s="138" t="s">
        <v>521</v>
      </c>
      <c r="Q223" s="134">
        <f t="shared" si="9"/>
        <v>96.5</v>
      </c>
      <c r="R223" s="135" t="str">
        <f t="shared" si="10"/>
        <v>NO</v>
      </c>
      <c r="S223" s="136" t="str">
        <f t="shared" si="11"/>
        <v>Inviable Sanitariamente</v>
      </c>
      <c r="T223" s="45"/>
    </row>
    <row r="224" spans="1:20" s="48" customFormat="1" ht="32.1" customHeight="1" x14ac:dyDescent="0.2">
      <c r="A224" s="141" t="s">
        <v>2440</v>
      </c>
      <c r="B224" s="137" t="s">
        <v>2461</v>
      </c>
      <c r="C224" s="139" t="s">
        <v>2462</v>
      </c>
      <c r="D224" s="133">
        <v>86</v>
      </c>
      <c r="E224" s="138" t="s">
        <v>521</v>
      </c>
      <c r="F224" s="138" t="s">
        <v>521</v>
      </c>
      <c r="G224" s="138" t="s">
        <v>521</v>
      </c>
      <c r="H224" s="138" t="s">
        <v>521</v>
      </c>
      <c r="I224" s="140" t="s">
        <v>521</v>
      </c>
      <c r="J224" s="140" t="s">
        <v>521</v>
      </c>
      <c r="K224" s="138">
        <v>70.8</v>
      </c>
      <c r="L224" s="138" t="s">
        <v>521</v>
      </c>
      <c r="M224" s="138" t="s">
        <v>521</v>
      </c>
      <c r="N224" s="138">
        <v>0</v>
      </c>
      <c r="O224" s="138" t="s">
        <v>521</v>
      </c>
      <c r="P224" s="138" t="s">
        <v>521</v>
      </c>
      <c r="Q224" s="134">
        <f t="shared" si="9"/>
        <v>35.4</v>
      </c>
      <c r="R224" s="135" t="str">
        <f t="shared" si="10"/>
        <v>NO</v>
      </c>
      <c r="S224" s="136" t="str">
        <f t="shared" si="11"/>
        <v>Alto</v>
      </c>
      <c r="T224" s="45"/>
    </row>
    <row r="225" spans="1:20" s="48" customFormat="1" ht="32.1" customHeight="1" x14ac:dyDescent="0.2">
      <c r="A225" s="141" t="s">
        <v>2440</v>
      </c>
      <c r="B225" s="137" t="s">
        <v>1429</v>
      </c>
      <c r="C225" s="139" t="s">
        <v>2463</v>
      </c>
      <c r="D225" s="133">
        <v>124</v>
      </c>
      <c r="E225" s="138" t="s">
        <v>521</v>
      </c>
      <c r="F225" s="138" t="s">
        <v>521</v>
      </c>
      <c r="G225" s="138"/>
      <c r="H225" s="138" t="s">
        <v>521</v>
      </c>
      <c r="I225" s="140" t="s">
        <v>521</v>
      </c>
      <c r="J225" s="140" t="s">
        <v>521</v>
      </c>
      <c r="K225" s="138" t="s">
        <v>521</v>
      </c>
      <c r="L225" s="138">
        <v>0</v>
      </c>
      <c r="M225" s="138" t="s">
        <v>521</v>
      </c>
      <c r="N225" s="138" t="s">
        <v>521</v>
      </c>
      <c r="O225" s="138" t="s">
        <v>521</v>
      </c>
      <c r="P225" s="138"/>
      <c r="Q225" s="134">
        <f t="shared" si="9"/>
        <v>0</v>
      </c>
      <c r="R225" s="135" t="str">
        <f t="shared" si="10"/>
        <v>SI</v>
      </c>
      <c r="S225" s="136" t="str">
        <f t="shared" si="11"/>
        <v>Sin Riesgo</v>
      </c>
      <c r="T225" s="45"/>
    </row>
    <row r="226" spans="1:20" s="48" customFormat="1" ht="32.1" customHeight="1" x14ac:dyDescent="0.2">
      <c r="A226" s="141" t="s">
        <v>2440</v>
      </c>
      <c r="B226" s="137" t="s">
        <v>2464</v>
      </c>
      <c r="C226" s="139" t="s">
        <v>2465</v>
      </c>
      <c r="D226" s="133">
        <v>90</v>
      </c>
      <c r="E226" s="138" t="s">
        <v>521</v>
      </c>
      <c r="F226" s="138" t="s">
        <v>521</v>
      </c>
      <c r="G226" s="138" t="s">
        <v>521</v>
      </c>
      <c r="H226" s="138" t="s">
        <v>521</v>
      </c>
      <c r="I226" s="140">
        <v>96.6</v>
      </c>
      <c r="J226" s="140" t="s">
        <v>521</v>
      </c>
      <c r="K226" s="138" t="s">
        <v>521</v>
      </c>
      <c r="L226" s="138" t="s">
        <v>521</v>
      </c>
      <c r="M226" s="138" t="s">
        <v>521</v>
      </c>
      <c r="N226" s="138" t="s">
        <v>521</v>
      </c>
      <c r="O226" s="138" t="s">
        <v>521</v>
      </c>
      <c r="P226" s="138" t="s">
        <v>521</v>
      </c>
      <c r="Q226" s="134">
        <f t="shared" si="9"/>
        <v>96.6</v>
      </c>
      <c r="R226" s="135" t="str">
        <f t="shared" si="10"/>
        <v>NO</v>
      </c>
      <c r="S226" s="136" t="str">
        <f t="shared" si="11"/>
        <v>Inviable Sanitariamente</v>
      </c>
      <c r="T226" s="45"/>
    </row>
    <row r="227" spans="1:20" s="48" customFormat="1" ht="32.1" customHeight="1" x14ac:dyDescent="0.2">
      <c r="A227" s="141" t="s">
        <v>2440</v>
      </c>
      <c r="B227" s="137" t="s">
        <v>2466</v>
      </c>
      <c r="C227" s="139" t="s">
        <v>2467</v>
      </c>
      <c r="D227" s="133">
        <v>64</v>
      </c>
      <c r="E227" s="138" t="s">
        <v>521</v>
      </c>
      <c r="F227" s="138" t="s">
        <v>521</v>
      </c>
      <c r="G227" s="138" t="s">
        <v>521</v>
      </c>
      <c r="H227" s="138" t="s">
        <v>521</v>
      </c>
      <c r="I227" s="140" t="s">
        <v>521</v>
      </c>
      <c r="J227" s="140"/>
      <c r="K227" s="138" t="s">
        <v>521</v>
      </c>
      <c r="L227" s="138">
        <v>0</v>
      </c>
      <c r="M227" s="138" t="s">
        <v>521</v>
      </c>
      <c r="N227" s="138" t="s">
        <v>521</v>
      </c>
      <c r="O227" s="138" t="s">
        <v>521</v>
      </c>
      <c r="P227" s="138" t="s">
        <v>521</v>
      </c>
      <c r="Q227" s="134">
        <f t="shared" si="9"/>
        <v>0</v>
      </c>
      <c r="R227" s="135" t="str">
        <f t="shared" si="10"/>
        <v>SI</v>
      </c>
      <c r="S227" s="136" t="str">
        <f t="shared" si="11"/>
        <v>Sin Riesgo</v>
      </c>
      <c r="T227" s="45"/>
    </row>
    <row r="228" spans="1:20" s="48" customFormat="1" ht="32.1" customHeight="1" x14ac:dyDescent="0.2">
      <c r="A228" s="141" t="s">
        <v>2440</v>
      </c>
      <c r="B228" s="137" t="s">
        <v>2468</v>
      </c>
      <c r="C228" s="139" t="s">
        <v>2469</v>
      </c>
      <c r="D228" s="133">
        <v>51</v>
      </c>
      <c r="E228" s="138" t="s">
        <v>521</v>
      </c>
      <c r="F228" s="138" t="s">
        <v>521</v>
      </c>
      <c r="G228" s="138" t="s">
        <v>521</v>
      </c>
      <c r="H228" s="138" t="s">
        <v>521</v>
      </c>
      <c r="I228" s="140" t="s">
        <v>521</v>
      </c>
      <c r="J228" s="140" t="s">
        <v>521</v>
      </c>
      <c r="K228" s="138" t="s">
        <v>521</v>
      </c>
      <c r="L228" s="138">
        <v>0</v>
      </c>
      <c r="M228" s="138" t="s">
        <v>521</v>
      </c>
      <c r="N228" s="138" t="s">
        <v>521</v>
      </c>
      <c r="O228" s="138" t="s">
        <v>521</v>
      </c>
      <c r="P228" s="138" t="s">
        <v>521</v>
      </c>
      <c r="Q228" s="134">
        <f t="shared" si="9"/>
        <v>0</v>
      </c>
      <c r="R228" s="135" t="str">
        <f t="shared" si="10"/>
        <v>SI</v>
      </c>
      <c r="S228" s="136" t="str">
        <f t="shared" si="11"/>
        <v>Sin Riesgo</v>
      </c>
      <c r="T228" s="45"/>
    </row>
    <row r="229" spans="1:20" s="48" customFormat="1" ht="32.1" customHeight="1" x14ac:dyDescent="0.2">
      <c r="A229" s="141" t="s">
        <v>2440</v>
      </c>
      <c r="B229" s="137" t="s">
        <v>1315</v>
      </c>
      <c r="C229" s="139" t="s">
        <v>2470</v>
      </c>
      <c r="D229" s="133">
        <v>46</v>
      </c>
      <c r="E229" s="138" t="s">
        <v>521</v>
      </c>
      <c r="F229" s="138" t="s">
        <v>521</v>
      </c>
      <c r="G229" s="138" t="s">
        <v>521</v>
      </c>
      <c r="H229" s="138" t="s">
        <v>521</v>
      </c>
      <c r="I229" s="140"/>
      <c r="J229" s="140" t="s">
        <v>521</v>
      </c>
      <c r="K229" s="138" t="s">
        <v>521</v>
      </c>
      <c r="L229" s="138">
        <v>0</v>
      </c>
      <c r="M229" s="138" t="s">
        <v>521</v>
      </c>
      <c r="N229" s="138" t="s">
        <v>521</v>
      </c>
      <c r="O229" s="138" t="s">
        <v>521</v>
      </c>
      <c r="P229" s="138"/>
      <c r="Q229" s="134">
        <f t="shared" si="9"/>
        <v>0</v>
      </c>
      <c r="R229" s="135" t="str">
        <f t="shared" si="10"/>
        <v>SI</v>
      </c>
      <c r="S229" s="136" t="str">
        <f t="shared" si="11"/>
        <v>Sin Riesgo</v>
      </c>
      <c r="T229" s="45"/>
    </row>
    <row r="230" spans="1:20" s="48" customFormat="1" ht="32.1" customHeight="1" x14ac:dyDescent="0.2">
      <c r="A230" s="141" t="s">
        <v>2440</v>
      </c>
      <c r="B230" s="137" t="s">
        <v>2471</v>
      </c>
      <c r="C230" s="139" t="s">
        <v>2472</v>
      </c>
      <c r="D230" s="133">
        <v>136</v>
      </c>
      <c r="E230" s="138" t="s">
        <v>521</v>
      </c>
      <c r="F230" s="138" t="s">
        <v>521</v>
      </c>
      <c r="G230" s="138" t="s">
        <v>521</v>
      </c>
      <c r="H230" s="138" t="s">
        <v>521</v>
      </c>
      <c r="I230" s="140" t="s">
        <v>521</v>
      </c>
      <c r="J230" s="140" t="s">
        <v>521</v>
      </c>
      <c r="K230" s="138" t="s">
        <v>521</v>
      </c>
      <c r="L230" s="138">
        <v>0</v>
      </c>
      <c r="M230" s="138">
        <v>0</v>
      </c>
      <c r="N230" s="138" t="s">
        <v>521</v>
      </c>
      <c r="O230" s="138" t="s">
        <v>521</v>
      </c>
      <c r="P230" s="138" t="s">
        <v>521</v>
      </c>
      <c r="Q230" s="134">
        <f t="shared" si="9"/>
        <v>0</v>
      </c>
      <c r="R230" s="135" t="str">
        <f t="shared" si="10"/>
        <v>SI</v>
      </c>
      <c r="S230" s="136" t="str">
        <f t="shared" si="11"/>
        <v>Sin Riesgo</v>
      </c>
      <c r="T230" s="45"/>
    </row>
    <row r="231" spans="1:20" s="48" customFormat="1" ht="32.1" customHeight="1" x14ac:dyDescent="0.2">
      <c r="A231" s="141" t="s">
        <v>2440</v>
      </c>
      <c r="B231" s="137" t="s">
        <v>2473</v>
      </c>
      <c r="C231" s="139" t="s">
        <v>2474</v>
      </c>
      <c r="D231" s="133">
        <v>60</v>
      </c>
      <c r="E231" s="138" t="s">
        <v>521</v>
      </c>
      <c r="F231" s="138" t="s">
        <v>521</v>
      </c>
      <c r="G231" s="138" t="s">
        <v>521</v>
      </c>
      <c r="H231" s="138" t="s">
        <v>521</v>
      </c>
      <c r="I231" s="140" t="s">
        <v>521</v>
      </c>
      <c r="J231" s="140" t="s">
        <v>521</v>
      </c>
      <c r="K231" s="138" t="s">
        <v>521</v>
      </c>
      <c r="L231" s="138">
        <v>0</v>
      </c>
      <c r="M231" s="138" t="s">
        <v>521</v>
      </c>
      <c r="N231" s="138" t="s">
        <v>521</v>
      </c>
      <c r="O231" s="138" t="s">
        <v>521</v>
      </c>
      <c r="P231" s="138" t="s">
        <v>521</v>
      </c>
      <c r="Q231" s="134">
        <f t="shared" si="9"/>
        <v>0</v>
      </c>
      <c r="R231" s="135" t="str">
        <f t="shared" si="10"/>
        <v>SI</v>
      </c>
      <c r="S231" s="136" t="str">
        <f t="shared" si="11"/>
        <v>Sin Riesgo</v>
      </c>
      <c r="T231" s="45"/>
    </row>
    <row r="232" spans="1:20" s="48" customFormat="1" ht="32.1" customHeight="1" x14ac:dyDescent="0.2">
      <c r="A232" s="141" t="s">
        <v>2440</v>
      </c>
      <c r="B232" s="137" t="s">
        <v>2475</v>
      </c>
      <c r="C232" s="139" t="s">
        <v>2476</v>
      </c>
      <c r="D232" s="133">
        <v>142</v>
      </c>
      <c r="E232" s="138" t="s">
        <v>521</v>
      </c>
      <c r="F232" s="138" t="s">
        <v>521</v>
      </c>
      <c r="G232" s="138" t="s">
        <v>521</v>
      </c>
      <c r="H232" s="138" t="s">
        <v>521</v>
      </c>
      <c r="I232" s="140" t="s">
        <v>521</v>
      </c>
      <c r="J232" s="140" t="s">
        <v>521</v>
      </c>
      <c r="K232" s="138" t="s">
        <v>521</v>
      </c>
      <c r="L232" s="138">
        <v>0</v>
      </c>
      <c r="M232" s="138" t="s">
        <v>521</v>
      </c>
      <c r="N232" s="138" t="s">
        <v>521</v>
      </c>
      <c r="O232" s="138" t="s">
        <v>521</v>
      </c>
      <c r="P232" s="138" t="s">
        <v>521</v>
      </c>
      <c r="Q232" s="134">
        <f t="shared" si="9"/>
        <v>0</v>
      </c>
      <c r="R232" s="135" t="str">
        <f t="shared" si="10"/>
        <v>SI</v>
      </c>
      <c r="S232" s="136" t="str">
        <f t="shared" si="11"/>
        <v>Sin Riesgo</v>
      </c>
      <c r="T232" s="45"/>
    </row>
    <row r="233" spans="1:20" s="48" customFormat="1" ht="32.1" customHeight="1" x14ac:dyDescent="0.2">
      <c r="A233" s="141" t="s">
        <v>2440</v>
      </c>
      <c r="B233" s="137" t="s">
        <v>2477</v>
      </c>
      <c r="C233" s="139" t="s">
        <v>2478</v>
      </c>
      <c r="D233" s="133">
        <v>81</v>
      </c>
      <c r="E233" s="138" t="s">
        <v>521</v>
      </c>
      <c r="F233" s="138" t="s">
        <v>521</v>
      </c>
      <c r="G233" s="138">
        <v>97.3</v>
      </c>
      <c r="H233" s="138" t="s">
        <v>521</v>
      </c>
      <c r="I233" s="140" t="s">
        <v>521</v>
      </c>
      <c r="J233" s="140" t="s">
        <v>521</v>
      </c>
      <c r="K233" s="138" t="s">
        <v>521</v>
      </c>
      <c r="L233" s="138" t="s">
        <v>521</v>
      </c>
      <c r="M233" s="138" t="s">
        <v>521</v>
      </c>
      <c r="N233" s="138" t="s">
        <v>521</v>
      </c>
      <c r="O233" s="138" t="s">
        <v>521</v>
      </c>
      <c r="P233" s="138" t="s">
        <v>521</v>
      </c>
      <c r="Q233" s="134">
        <f t="shared" si="9"/>
        <v>97.3</v>
      </c>
      <c r="R233" s="135" t="str">
        <f t="shared" si="10"/>
        <v>NO</v>
      </c>
      <c r="S233" s="136" t="str">
        <f t="shared" si="11"/>
        <v>Inviable Sanitariamente</v>
      </c>
      <c r="T233" s="45"/>
    </row>
    <row r="234" spans="1:20" s="48" customFormat="1" ht="32.1" customHeight="1" x14ac:dyDescent="0.2">
      <c r="A234" s="141" t="s">
        <v>2440</v>
      </c>
      <c r="B234" s="137" t="s">
        <v>2444</v>
      </c>
      <c r="C234" s="139" t="s">
        <v>2479</v>
      </c>
      <c r="D234" s="133">
        <v>141</v>
      </c>
      <c r="E234" s="138" t="s">
        <v>521</v>
      </c>
      <c r="F234" s="138" t="s">
        <v>521</v>
      </c>
      <c r="G234" s="138" t="s">
        <v>521</v>
      </c>
      <c r="H234" s="138" t="s">
        <v>521</v>
      </c>
      <c r="I234" s="140" t="s">
        <v>521</v>
      </c>
      <c r="J234" s="140" t="s">
        <v>521</v>
      </c>
      <c r="K234" s="138" t="s">
        <v>521</v>
      </c>
      <c r="L234" s="138" t="s">
        <v>521</v>
      </c>
      <c r="M234" s="138" t="s">
        <v>521</v>
      </c>
      <c r="N234" s="138">
        <v>96.6</v>
      </c>
      <c r="O234" s="138" t="s">
        <v>521</v>
      </c>
      <c r="P234" s="138" t="s">
        <v>521</v>
      </c>
      <c r="Q234" s="134">
        <f t="shared" si="9"/>
        <v>96.6</v>
      </c>
      <c r="R234" s="135" t="str">
        <f t="shared" si="10"/>
        <v>NO</v>
      </c>
      <c r="S234" s="136" t="str">
        <f t="shared" si="11"/>
        <v>Inviable Sanitariamente</v>
      </c>
      <c r="T234" s="45"/>
    </row>
    <row r="235" spans="1:20" s="48" customFormat="1" ht="32.1" customHeight="1" x14ac:dyDescent="0.2">
      <c r="A235" s="141" t="s">
        <v>2440</v>
      </c>
      <c r="B235" s="137" t="s">
        <v>1190</v>
      </c>
      <c r="C235" s="139" t="s">
        <v>2480</v>
      </c>
      <c r="D235" s="133">
        <v>38</v>
      </c>
      <c r="E235" s="138" t="s">
        <v>521</v>
      </c>
      <c r="F235" s="138" t="s">
        <v>521</v>
      </c>
      <c r="G235" s="138" t="s">
        <v>521</v>
      </c>
      <c r="H235" s="138" t="s">
        <v>521</v>
      </c>
      <c r="I235" s="140" t="s">
        <v>521</v>
      </c>
      <c r="J235" s="140" t="s">
        <v>521</v>
      </c>
      <c r="K235" s="138" t="s">
        <v>521</v>
      </c>
      <c r="L235" s="138" t="s">
        <v>521</v>
      </c>
      <c r="M235" s="138" t="s">
        <v>521</v>
      </c>
      <c r="N235" s="138">
        <v>96.6</v>
      </c>
      <c r="O235" s="138" t="s">
        <v>521</v>
      </c>
      <c r="P235" s="138" t="s">
        <v>521</v>
      </c>
      <c r="Q235" s="134">
        <f t="shared" si="9"/>
        <v>96.6</v>
      </c>
      <c r="R235" s="135" t="str">
        <f t="shared" si="10"/>
        <v>NO</v>
      </c>
      <c r="S235" s="136" t="str">
        <f t="shared" si="11"/>
        <v>Inviable Sanitariamente</v>
      </c>
      <c r="T235" s="45"/>
    </row>
    <row r="236" spans="1:20" s="48" customFormat="1" ht="32.1" customHeight="1" x14ac:dyDescent="0.2">
      <c r="A236" s="141" t="s">
        <v>2440</v>
      </c>
      <c r="B236" s="137" t="s">
        <v>2481</v>
      </c>
      <c r="C236" s="139" t="s">
        <v>2482</v>
      </c>
      <c r="D236" s="133">
        <v>70</v>
      </c>
      <c r="E236" s="138" t="s">
        <v>521</v>
      </c>
      <c r="F236" s="138" t="s">
        <v>521</v>
      </c>
      <c r="G236" s="138" t="s">
        <v>521</v>
      </c>
      <c r="H236" s="138" t="s">
        <v>521</v>
      </c>
      <c r="I236" s="140" t="s">
        <v>521</v>
      </c>
      <c r="J236" s="140" t="s">
        <v>521</v>
      </c>
      <c r="K236" s="138" t="s">
        <v>521</v>
      </c>
      <c r="L236" s="138" t="s">
        <v>521</v>
      </c>
      <c r="M236" s="138">
        <v>97.4</v>
      </c>
      <c r="N236" s="138" t="s">
        <v>521</v>
      </c>
      <c r="O236" s="138" t="s">
        <v>521</v>
      </c>
      <c r="P236" s="138" t="s">
        <v>521</v>
      </c>
      <c r="Q236" s="134">
        <f t="shared" si="9"/>
        <v>97.4</v>
      </c>
      <c r="R236" s="135" t="str">
        <f t="shared" si="10"/>
        <v>NO</v>
      </c>
      <c r="S236" s="136" t="str">
        <f t="shared" si="11"/>
        <v>Inviable Sanitariamente</v>
      </c>
      <c r="T236" s="45"/>
    </row>
    <row r="237" spans="1:20" s="48" customFormat="1" ht="32.1" customHeight="1" x14ac:dyDescent="0.2">
      <c r="A237" s="141" t="s">
        <v>2440</v>
      </c>
      <c r="B237" s="137" t="s">
        <v>2483</v>
      </c>
      <c r="C237" s="139" t="s">
        <v>2484</v>
      </c>
      <c r="D237" s="133">
        <v>50</v>
      </c>
      <c r="E237" s="138" t="s">
        <v>521</v>
      </c>
      <c r="F237" s="138" t="s">
        <v>521</v>
      </c>
      <c r="G237" s="138" t="s">
        <v>521</v>
      </c>
      <c r="H237" s="138" t="s">
        <v>521</v>
      </c>
      <c r="I237" s="140" t="s">
        <v>521</v>
      </c>
      <c r="J237" s="140" t="s">
        <v>521</v>
      </c>
      <c r="K237" s="138" t="s">
        <v>521</v>
      </c>
      <c r="L237" s="138" t="s">
        <v>521</v>
      </c>
      <c r="M237" s="138">
        <v>97.3</v>
      </c>
      <c r="N237" s="138" t="s">
        <v>521</v>
      </c>
      <c r="O237" s="138" t="s">
        <v>521</v>
      </c>
      <c r="P237" s="138" t="s">
        <v>521</v>
      </c>
      <c r="Q237" s="134">
        <f t="shared" si="9"/>
        <v>97.3</v>
      </c>
      <c r="R237" s="135" t="str">
        <f t="shared" si="10"/>
        <v>NO</v>
      </c>
      <c r="S237" s="136" t="str">
        <f t="shared" si="11"/>
        <v>Inviable Sanitariamente</v>
      </c>
      <c r="T237" s="45"/>
    </row>
    <row r="238" spans="1:20" s="48" customFormat="1" ht="32.1" customHeight="1" x14ac:dyDescent="0.2">
      <c r="A238" s="141" t="s">
        <v>2440</v>
      </c>
      <c r="B238" s="137" t="s">
        <v>2485</v>
      </c>
      <c r="C238" s="139" t="s">
        <v>2486</v>
      </c>
      <c r="D238" s="133">
        <v>26</v>
      </c>
      <c r="E238" s="138" t="s">
        <v>521</v>
      </c>
      <c r="F238" s="138" t="s">
        <v>521</v>
      </c>
      <c r="G238" s="138" t="s">
        <v>521</v>
      </c>
      <c r="H238" s="138" t="s">
        <v>521</v>
      </c>
      <c r="I238" s="140" t="s">
        <v>521</v>
      </c>
      <c r="J238" s="140">
        <v>97.3</v>
      </c>
      <c r="K238" s="138" t="s">
        <v>521</v>
      </c>
      <c r="L238" s="138" t="s">
        <v>521</v>
      </c>
      <c r="M238" s="138" t="s">
        <v>521</v>
      </c>
      <c r="N238" s="138" t="s">
        <v>521</v>
      </c>
      <c r="O238" s="138" t="s">
        <v>521</v>
      </c>
      <c r="P238" s="138" t="s">
        <v>521</v>
      </c>
      <c r="Q238" s="134">
        <f t="shared" si="9"/>
        <v>97.3</v>
      </c>
      <c r="R238" s="135" t="str">
        <f t="shared" si="10"/>
        <v>NO</v>
      </c>
      <c r="S238" s="136" t="str">
        <f t="shared" si="11"/>
        <v>Inviable Sanitariamente</v>
      </c>
      <c r="T238" s="45"/>
    </row>
    <row r="239" spans="1:20" s="48" customFormat="1" ht="32.1" customHeight="1" x14ac:dyDescent="0.2">
      <c r="A239" s="141" t="s">
        <v>2440</v>
      </c>
      <c r="B239" s="137" t="s">
        <v>2487</v>
      </c>
      <c r="C239" s="139" t="s">
        <v>2488</v>
      </c>
      <c r="D239" s="133">
        <v>44</v>
      </c>
      <c r="E239" s="138" t="s">
        <v>521</v>
      </c>
      <c r="F239" s="138">
        <v>88</v>
      </c>
      <c r="G239" s="138" t="s">
        <v>521</v>
      </c>
      <c r="H239" s="138" t="s">
        <v>521</v>
      </c>
      <c r="I239" s="140" t="s">
        <v>521</v>
      </c>
      <c r="J239" s="140" t="s">
        <v>521</v>
      </c>
      <c r="K239" s="138" t="s">
        <v>521</v>
      </c>
      <c r="L239" s="138" t="s">
        <v>521</v>
      </c>
      <c r="M239" s="138" t="s">
        <v>521</v>
      </c>
      <c r="N239" s="138" t="s">
        <v>521</v>
      </c>
      <c r="O239" s="138" t="s">
        <v>521</v>
      </c>
      <c r="P239" s="138" t="s">
        <v>521</v>
      </c>
      <c r="Q239" s="134">
        <f t="shared" si="9"/>
        <v>88</v>
      </c>
      <c r="R239" s="135" t="str">
        <f t="shared" si="10"/>
        <v>NO</v>
      </c>
      <c r="S239" s="136" t="str">
        <f t="shared" si="11"/>
        <v>Inviable Sanitariamente</v>
      </c>
      <c r="T239" s="45"/>
    </row>
    <row r="240" spans="1:20" s="48" customFormat="1" ht="32.1" customHeight="1" x14ac:dyDescent="0.2">
      <c r="A240" s="141" t="s">
        <v>2440</v>
      </c>
      <c r="B240" s="137" t="s">
        <v>2489</v>
      </c>
      <c r="C240" s="139" t="s">
        <v>2490</v>
      </c>
      <c r="D240" s="133">
        <v>75</v>
      </c>
      <c r="E240" s="138" t="s">
        <v>521</v>
      </c>
      <c r="F240" s="138" t="s">
        <v>521</v>
      </c>
      <c r="G240" s="138" t="s">
        <v>521</v>
      </c>
      <c r="H240" s="138" t="s">
        <v>521</v>
      </c>
      <c r="I240" s="140" t="s">
        <v>521</v>
      </c>
      <c r="J240" s="140" t="s">
        <v>521</v>
      </c>
      <c r="K240" s="138">
        <v>0</v>
      </c>
      <c r="L240" s="138" t="s">
        <v>521</v>
      </c>
      <c r="M240" s="138" t="s">
        <v>521</v>
      </c>
      <c r="N240" s="138">
        <v>0</v>
      </c>
      <c r="O240" s="138" t="s">
        <v>521</v>
      </c>
      <c r="P240" s="138" t="s">
        <v>521</v>
      </c>
      <c r="Q240" s="134">
        <f t="shared" si="9"/>
        <v>0</v>
      </c>
      <c r="R240" s="135" t="str">
        <f t="shared" si="10"/>
        <v>SI</v>
      </c>
      <c r="S240" s="136" t="str">
        <f t="shared" si="11"/>
        <v>Sin Riesgo</v>
      </c>
      <c r="T240" s="45"/>
    </row>
    <row r="241" spans="1:20" s="48" customFormat="1" ht="32.1" customHeight="1" x14ac:dyDescent="0.2">
      <c r="A241" s="141" t="s">
        <v>2440</v>
      </c>
      <c r="B241" s="137" t="s">
        <v>2491</v>
      </c>
      <c r="C241" s="139" t="s">
        <v>2492</v>
      </c>
      <c r="D241" s="133">
        <v>36</v>
      </c>
      <c r="E241" s="138" t="s">
        <v>521</v>
      </c>
      <c r="F241" s="138" t="s">
        <v>521</v>
      </c>
      <c r="G241" s="138" t="s">
        <v>521</v>
      </c>
      <c r="H241" s="138" t="s">
        <v>521</v>
      </c>
      <c r="I241" s="140" t="s">
        <v>521</v>
      </c>
      <c r="J241" s="140" t="s">
        <v>521</v>
      </c>
      <c r="K241" s="138">
        <v>0</v>
      </c>
      <c r="L241" s="138" t="s">
        <v>521</v>
      </c>
      <c r="M241" s="138" t="s">
        <v>521</v>
      </c>
      <c r="N241" s="138">
        <v>0</v>
      </c>
      <c r="O241" s="138" t="s">
        <v>521</v>
      </c>
      <c r="P241" s="138" t="s">
        <v>521</v>
      </c>
      <c r="Q241" s="134">
        <f t="shared" si="9"/>
        <v>0</v>
      </c>
      <c r="R241" s="135" t="str">
        <f t="shared" si="10"/>
        <v>SI</v>
      </c>
      <c r="S241" s="136" t="str">
        <f t="shared" si="11"/>
        <v>Sin Riesgo</v>
      </c>
      <c r="T241" s="45"/>
    </row>
    <row r="242" spans="1:20" s="48" customFormat="1" ht="32.1" customHeight="1" x14ac:dyDescent="0.2">
      <c r="A242" s="141" t="s">
        <v>2440</v>
      </c>
      <c r="B242" s="137" t="s">
        <v>2493</v>
      </c>
      <c r="C242" s="139" t="s">
        <v>2494</v>
      </c>
      <c r="D242" s="133">
        <v>45</v>
      </c>
      <c r="E242" s="138" t="s">
        <v>521</v>
      </c>
      <c r="F242" s="138" t="s">
        <v>521</v>
      </c>
      <c r="G242" s="138" t="s">
        <v>521</v>
      </c>
      <c r="H242" s="138" t="s">
        <v>521</v>
      </c>
      <c r="I242" s="140" t="s">
        <v>521</v>
      </c>
      <c r="J242" s="140" t="s">
        <v>521</v>
      </c>
      <c r="K242" s="138" t="s">
        <v>521</v>
      </c>
      <c r="L242" s="138">
        <v>97.3</v>
      </c>
      <c r="M242" s="138" t="s">
        <v>521</v>
      </c>
      <c r="N242" s="138" t="s">
        <v>521</v>
      </c>
      <c r="O242" s="138" t="s">
        <v>521</v>
      </c>
      <c r="P242" s="138" t="s">
        <v>521</v>
      </c>
      <c r="Q242" s="134">
        <f t="shared" si="9"/>
        <v>97.3</v>
      </c>
      <c r="R242" s="135" t="str">
        <f t="shared" si="10"/>
        <v>NO</v>
      </c>
      <c r="S242" s="136" t="str">
        <f t="shared" si="11"/>
        <v>Inviable Sanitariamente</v>
      </c>
      <c r="T242" s="45"/>
    </row>
    <row r="243" spans="1:20" s="48" customFormat="1" ht="32.1" customHeight="1" x14ac:dyDescent="0.2">
      <c r="A243" s="141" t="s">
        <v>2440</v>
      </c>
      <c r="B243" s="137" t="s">
        <v>2495</v>
      </c>
      <c r="C243" s="139" t="s">
        <v>2496</v>
      </c>
      <c r="D243" s="133">
        <v>60</v>
      </c>
      <c r="E243" s="138" t="s">
        <v>521</v>
      </c>
      <c r="F243" s="138" t="s">
        <v>521</v>
      </c>
      <c r="G243" s="138">
        <v>97.3</v>
      </c>
      <c r="H243" s="138" t="s">
        <v>521</v>
      </c>
      <c r="I243" s="140" t="s">
        <v>521</v>
      </c>
      <c r="J243" s="140" t="s">
        <v>521</v>
      </c>
      <c r="K243" s="138" t="s">
        <v>521</v>
      </c>
      <c r="L243" s="138" t="s">
        <v>521</v>
      </c>
      <c r="M243" s="138" t="s">
        <v>521</v>
      </c>
      <c r="N243" s="138" t="s">
        <v>521</v>
      </c>
      <c r="O243" s="138" t="s">
        <v>521</v>
      </c>
      <c r="P243" s="138" t="s">
        <v>521</v>
      </c>
      <c r="Q243" s="134">
        <f t="shared" si="9"/>
        <v>97.3</v>
      </c>
      <c r="R243" s="135" t="str">
        <f t="shared" si="10"/>
        <v>NO</v>
      </c>
      <c r="S243" s="136" t="str">
        <f t="shared" si="11"/>
        <v>Inviable Sanitariamente</v>
      </c>
      <c r="T243" s="45"/>
    </row>
    <row r="244" spans="1:20" s="48" customFormat="1" ht="32.1" customHeight="1" x14ac:dyDescent="0.2">
      <c r="A244" s="141" t="s">
        <v>2440</v>
      </c>
      <c r="B244" s="137" t="s">
        <v>2497</v>
      </c>
      <c r="C244" s="139" t="s">
        <v>2498</v>
      </c>
      <c r="D244" s="133">
        <v>85</v>
      </c>
      <c r="E244" s="138" t="s">
        <v>521</v>
      </c>
      <c r="F244" s="138" t="s">
        <v>521</v>
      </c>
      <c r="G244" s="138" t="s">
        <v>521</v>
      </c>
      <c r="H244" s="138" t="s">
        <v>521</v>
      </c>
      <c r="I244" s="140">
        <v>97.3</v>
      </c>
      <c r="J244" s="140" t="s">
        <v>521</v>
      </c>
      <c r="K244" s="138" t="s">
        <v>521</v>
      </c>
      <c r="L244" s="138" t="s">
        <v>521</v>
      </c>
      <c r="M244" s="138" t="s">
        <v>521</v>
      </c>
      <c r="N244" s="138" t="s">
        <v>521</v>
      </c>
      <c r="O244" s="138" t="s">
        <v>521</v>
      </c>
      <c r="P244" s="138" t="s">
        <v>521</v>
      </c>
      <c r="Q244" s="134">
        <f t="shared" si="9"/>
        <v>97.3</v>
      </c>
      <c r="R244" s="135" t="str">
        <f t="shared" si="10"/>
        <v>NO</v>
      </c>
      <c r="S244" s="136" t="str">
        <f t="shared" si="11"/>
        <v>Inviable Sanitariamente</v>
      </c>
      <c r="T244" s="45"/>
    </row>
    <row r="245" spans="1:20" s="48" customFormat="1" ht="32.1" customHeight="1" x14ac:dyDescent="0.2">
      <c r="A245" s="141" t="s">
        <v>2440</v>
      </c>
      <c r="B245" s="137" t="s">
        <v>2499</v>
      </c>
      <c r="C245" s="139" t="s">
        <v>2500</v>
      </c>
      <c r="D245" s="133">
        <v>110</v>
      </c>
      <c r="E245" s="138" t="s">
        <v>521</v>
      </c>
      <c r="F245" s="138" t="s">
        <v>521</v>
      </c>
      <c r="G245" s="138" t="s">
        <v>521</v>
      </c>
      <c r="H245" s="138" t="s">
        <v>521</v>
      </c>
      <c r="I245" s="140" t="s">
        <v>521</v>
      </c>
      <c r="J245" s="140">
        <v>96.6</v>
      </c>
      <c r="K245" s="138" t="s">
        <v>521</v>
      </c>
      <c r="L245" s="138" t="s">
        <v>521</v>
      </c>
      <c r="M245" s="138" t="s">
        <v>521</v>
      </c>
      <c r="N245" s="138" t="s">
        <v>521</v>
      </c>
      <c r="O245" s="138" t="s">
        <v>521</v>
      </c>
      <c r="P245" s="138" t="s">
        <v>521</v>
      </c>
      <c r="Q245" s="134">
        <f t="shared" si="9"/>
        <v>96.6</v>
      </c>
      <c r="R245" s="135" t="str">
        <f t="shared" si="10"/>
        <v>NO</v>
      </c>
      <c r="S245" s="136" t="str">
        <f t="shared" si="11"/>
        <v>Inviable Sanitariamente</v>
      </c>
      <c r="T245" s="45"/>
    </row>
    <row r="246" spans="1:20" s="48" customFormat="1" ht="32.1" customHeight="1" x14ac:dyDescent="0.2">
      <c r="A246" s="141" t="s">
        <v>2440</v>
      </c>
      <c r="B246" s="137" t="s">
        <v>2144</v>
      </c>
      <c r="C246" s="139" t="s">
        <v>2501</v>
      </c>
      <c r="D246" s="133">
        <v>38</v>
      </c>
      <c r="E246" s="138" t="s">
        <v>521</v>
      </c>
      <c r="F246" s="138" t="s">
        <v>521</v>
      </c>
      <c r="G246" s="138" t="s">
        <v>521</v>
      </c>
      <c r="H246" s="138" t="s">
        <v>521</v>
      </c>
      <c r="I246" s="140" t="s">
        <v>521</v>
      </c>
      <c r="J246" s="140" t="s">
        <v>521</v>
      </c>
      <c r="K246" s="138" t="s">
        <v>521</v>
      </c>
      <c r="L246" s="138" t="s">
        <v>521</v>
      </c>
      <c r="M246" s="138" t="s">
        <v>521</v>
      </c>
      <c r="N246" s="138">
        <v>88</v>
      </c>
      <c r="O246" s="138" t="s">
        <v>521</v>
      </c>
      <c r="P246" s="138" t="s">
        <v>521</v>
      </c>
      <c r="Q246" s="134">
        <f t="shared" si="9"/>
        <v>88</v>
      </c>
      <c r="R246" s="135" t="str">
        <f t="shared" si="10"/>
        <v>NO</v>
      </c>
      <c r="S246" s="136" t="str">
        <f t="shared" si="11"/>
        <v>Inviable Sanitariamente</v>
      </c>
      <c r="T246" s="45"/>
    </row>
    <row r="247" spans="1:20" s="48" customFormat="1" ht="32.1" customHeight="1" x14ac:dyDescent="0.2">
      <c r="A247" s="141" t="s">
        <v>2440</v>
      </c>
      <c r="B247" s="137" t="s">
        <v>672</v>
      </c>
      <c r="C247" s="139" t="s">
        <v>2502</v>
      </c>
      <c r="D247" s="133">
        <v>121</v>
      </c>
      <c r="E247" s="138" t="s">
        <v>521</v>
      </c>
      <c r="F247" s="138"/>
      <c r="G247" s="138" t="s">
        <v>521</v>
      </c>
      <c r="H247" s="138" t="s">
        <v>521</v>
      </c>
      <c r="I247" s="140" t="s">
        <v>521</v>
      </c>
      <c r="J247" s="140" t="s">
        <v>521</v>
      </c>
      <c r="K247" s="138" t="s">
        <v>521</v>
      </c>
      <c r="L247" s="138">
        <v>0</v>
      </c>
      <c r="M247" s="138" t="s">
        <v>521</v>
      </c>
      <c r="N247" s="138" t="s">
        <v>521</v>
      </c>
      <c r="O247" s="138" t="s">
        <v>521</v>
      </c>
      <c r="P247" s="138" t="s">
        <v>521</v>
      </c>
      <c r="Q247" s="134">
        <f t="shared" si="9"/>
        <v>0</v>
      </c>
      <c r="R247" s="135" t="str">
        <f t="shared" si="10"/>
        <v>SI</v>
      </c>
      <c r="S247" s="136" t="str">
        <f t="shared" si="11"/>
        <v>Sin Riesgo</v>
      </c>
      <c r="T247" s="45"/>
    </row>
    <row r="248" spans="1:20" s="48" customFormat="1" ht="32.1" customHeight="1" x14ac:dyDescent="0.2">
      <c r="A248" s="141" t="s">
        <v>2440</v>
      </c>
      <c r="B248" s="137" t="s">
        <v>949</v>
      </c>
      <c r="C248" s="139" t="s">
        <v>2503</v>
      </c>
      <c r="D248" s="133">
        <v>90</v>
      </c>
      <c r="E248" s="138" t="s">
        <v>521</v>
      </c>
      <c r="F248" s="138" t="s">
        <v>521</v>
      </c>
      <c r="G248" s="138" t="s">
        <v>521</v>
      </c>
      <c r="H248" s="138" t="s">
        <v>521</v>
      </c>
      <c r="I248" s="140" t="s">
        <v>521</v>
      </c>
      <c r="J248" s="140" t="s">
        <v>521</v>
      </c>
      <c r="K248" s="138" t="s">
        <v>521</v>
      </c>
      <c r="L248" s="138" t="s">
        <v>521</v>
      </c>
      <c r="M248" s="138" t="s">
        <v>521</v>
      </c>
      <c r="N248" s="138">
        <v>0</v>
      </c>
      <c r="O248" s="138" t="s">
        <v>521</v>
      </c>
      <c r="P248" s="138" t="s">
        <v>521</v>
      </c>
      <c r="Q248" s="134">
        <f t="shared" si="9"/>
        <v>0</v>
      </c>
      <c r="R248" s="135" t="str">
        <f t="shared" si="10"/>
        <v>SI</v>
      </c>
      <c r="S248" s="136" t="str">
        <f t="shared" si="11"/>
        <v>Sin Riesgo</v>
      </c>
      <c r="T248" s="45"/>
    </row>
    <row r="249" spans="1:20" s="48" customFormat="1" ht="32.1" customHeight="1" x14ac:dyDescent="0.2">
      <c r="A249" s="141" t="s">
        <v>2504</v>
      </c>
      <c r="B249" s="137" t="s">
        <v>2337</v>
      </c>
      <c r="C249" s="139" t="s">
        <v>2505</v>
      </c>
      <c r="D249" s="133">
        <v>40</v>
      </c>
      <c r="E249" s="138" t="s">
        <v>521</v>
      </c>
      <c r="F249" s="138" t="s">
        <v>521</v>
      </c>
      <c r="G249" s="138" t="s">
        <v>521</v>
      </c>
      <c r="H249" s="138" t="s">
        <v>521</v>
      </c>
      <c r="I249" s="140" t="s">
        <v>521</v>
      </c>
      <c r="J249" s="140">
        <v>88</v>
      </c>
      <c r="K249" s="138" t="s">
        <v>521</v>
      </c>
      <c r="L249" s="138" t="s">
        <v>521</v>
      </c>
      <c r="M249" s="138" t="s">
        <v>521</v>
      </c>
      <c r="N249" s="138" t="s">
        <v>521</v>
      </c>
      <c r="O249" s="138">
        <v>97.6</v>
      </c>
      <c r="P249" s="138" t="s">
        <v>521</v>
      </c>
      <c r="Q249" s="134">
        <f t="shared" si="9"/>
        <v>92.8</v>
      </c>
      <c r="R249" s="135" t="str">
        <f t="shared" si="10"/>
        <v>NO</v>
      </c>
      <c r="S249" s="136" t="str">
        <f t="shared" si="11"/>
        <v>Inviable Sanitariamente</v>
      </c>
      <c r="T249" s="45"/>
    </row>
    <row r="250" spans="1:20" s="48" customFormat="1" ht="32.1" customHeight="1" x14ac:dyDescent="0.2">
      <c r="A250" s="141" t="s">
        <v>2504</v>
      </c>
      <c r="B250" s="137" t="s">
        <v>2506</v>
      </c>
      <c r="C250" s="139" t="s">
        <v>2507</v>
      </c>
      <c r="D250" s="133">
        <v>37</v>
      </c>
      <c r="E250" s="138" t="s">
        <v>521</v>
      </c>
      <c r="F250" s="138" t="s">
        <v>521</v>
      </c>
      <c r="G250" s="138" t="s">
        <v>521</v>
      </c>
      <c r="H250" s="138" t="s">
        <v>521</v>
      </c>
      <c r="I250" s="140" t="s">
        <v>521</v>
      </c>
      <c r="J250" s="140">
        <v>88</v>
      </c>
      <c r="K250" s="138" t="s">
        <v>521</v>
      </c>
      <c r="L250" s="138" t="s">
        <v>521</v>
      </c>
      <c r="M250" s="138" t="s">
        <v>521</v>
      </c>
      <c r="N250" s="138" t="s">
        <v>521</v>
      </c>
      <c r="O250" s="138">
        <v>64</v>
      </c>
      <c r="P250" s="138" t="s">
        <v>521</v>
      </c>
      <c r="Q250" s="134">
        <f t="shared" si="9"/>
        <v>76</v>
      </c>
      <c r="R250" s="135" t="str">
        <f t="shared" si="10"/>
        <v>NO</v>
      </c>
      <c r="S250" s="136" t="str">
        <f t="shared" si="11"/>
        <v>Alto</v>
      </c>
      <c r="T250" s="45"/>
    </row>
    <row r="251" spans="1:20" s="48" customFormat="1" ht="32.1" customHeight="1" x14ac:dyDescent="0.2">
      <c r="A251" s="141" t="s">
        <v>2504</v>
      </c>
      <c r="B251" s="137" t="s">
        <v>2508</v>
      </c>
      <c r="C251" s="139" t="s">
        <v>2509</v>
      </c>
      <c r="D251" s="133">
        <v>29</v>
      </c>
      <c r="E251" s="138" t="s">
        <v>521</v>
      </c>
      <c r="F251" s="138" t="s">
        <v>521</v>
      </c>
      <c r="G251" s="138" t="s">
        <v>521</v>
      </c>
      <c r="H251" s="138" t="s">
        <v>521</v>
      </c>
      <c r="I251" s="140" t="s">
        <v>521</v>
      </c>
      <c r="J251" s="140">
        <v>64</v>
      </c>
      <c r="K251" s="138" t="s">
        <v>521</v>
      </c>
      <c r="L251" s="138" t="s">
        <v>521</v>
      </c>
      <c r="M251" s="138" t="s">
        <v>521</v>
      </c>
      <c r="N251" s="138" t="s">
        <v>521</v>
      </c>
      <c r="O251" s="138">
        <v>88</v>
      </c>
      <c r="P251" s="138" t="s">
        <v>521</v>
      </c>
      <c r="Q251" s="134">
        <f t="shared" si="9"/>
        <v>76</v>
      </c>
      <c r="R251" s="135" t="str">
        <f t="shared" si="10"/>
        <v>NO</v>
      </c>
      <c r="S251" s="136" t="str">
        <f t="shared" si="11"/>
        <v>Alto</v>
      </c>
      <c r="T251" s="45"/>
    </row>
    <row r="252" spans="1:20" s="48" customFormat="1" ht="32.1" customHeight="1" x14ac:dyDescent="0.2">
      <c r="A252" s="141" t="s">
        <v>2504</v>
      </c>
      <c r="B252" s="137" t="s">
        <v>2510</v>
      </c>
      <c r="C252" s="139" t="s">
        <v>2511</v>
      </c>
      <c r="D252" s="133">
        <v>34</v>
      </c>
      <c r="E252" s="138" t="s">
        <v>521</v>
      </c>
      <c r="F252" s="138" t="s">
        <v>521</v>
      </c>
      <c r="G252" s="138" t="s">
        <v>521</v>
      </c>
      <c r="H252" s="138" t="s">
        <v>521</v>
      </c>
      <c r="I252" s="140" t="s">
        <v>521</v>
      </c>
      <c r="J252" s="140">
        <v>64</v>
      </c>
      <c r="K252" s="138" t="s">
        <v>521</v>
      </c>
      <c r="L252" s="138" t="s">
        <v>521</v>
      </c>
      <c r="M252" s="138" t="s">
        <v>521</v>
      </c>
      <c r="N252" s="138" t="s">
        <v>521</v>
      </c>
      <c r="O252" s="138">
        <v>97.6</v>
      </c>
      <c r="P252" s="138" t="s">
        <v>521</v>
      </c>
      <c r="Q252" s="134">
        <f t="shared" si="9"/>
        <v>80.8</v>
      </c>
      <c r="R252" s="135" t="str">
        <f t="shared" si="10"/>
        <v>NO</v>
      </c>
      <c r="S252" s="136" t="str">
        <f t="shared" si="11"/>
        <v>Inviable Sanitariamente</v>
      </c>
      <c r="T252" s="45"/>
    </row>
    <row r="253" spans="1:20" s="48" customFormat="1" ht="32.1" customHeight="1" x14ac:dyDescent="0.2">
      <c r="A253" s="141" t="s">
        <v>2504</v>
      </c>
      <c r="B253" s="137" t="s">
        <v>2512</v>
      </c>
      <c r="C253" s="139" t="s">
        <v>2513</v>
      </c>
      <c r="D253" s="133">
        <v>11</v>
      </c>
      <c r="E253" s="138">
        <v>64</v>
      </c>
      <c r="F253" s="138" t="s">
        <v>521</v>
      </c>
      <c r="G253" s="138" t="s">
        <v>521</v>
      </c>
      <c r="H253" s="138" t="s">
        <v>521</v>
      </c>
      <c r="I253" s="140" t="s">
        <v>521</v>
      </c>
      <c r="J253" s="140" t="s">
        <v>521</v>
      </c>
      <c r="K253" s="138" t="s">
        <v>521</v>
      </c>
      <c r="L253" s="138">
        <v>0</v>
      </c>
      <c r="M253" s="138" t="s">
        <v>521</v>
      </c>
      <c r="N253" s="138" t="s">
        <v>521</v>
      </c>
      <c r="O253" s="138" t="s">
        <v>521</v>
      </c>
      <c r="P253" s="138" t="s">
        <v>521</v>
      </c>
      <c r="Q253" s="134">
        <f t="shared" si="9"/>
        <v>32</v>
      </c>
      <c r="R253" s="135" t="str">
        <f t="shared" si="10"/>
        <v>NO</v>
      </c>
      <c r="S253" s="136" t="str">
        <f t="shared" si="11"/>
        <v>Medio</v>
      </c>
      <c r="T253" s="45"/>
    </row>
    <row r="254" spans="1:20" s="48" customFormat="1" ht="32.1" customHeight="1" x14ac:dyDescent="0.2">
      <c r="A254" s="141" t="s">
        <v>2504</v>
      </c>
      <c r="B254" s="137" t="s">
        <v>2514</v>
      </c>
      <c r="C254" s="139" t="s">
        <v>2515</v>
      </c>
      <c r="D254" s="133">
        <v>58</v>
      </c>
      <c r="E254" s="138">
        <v>24</v>
      </c>
      <c r="F254" s="138" t="s">
        <v>521</v>
      </c>
      <c r="G254" s="138" t="s">
        <v>521</v>
      </c>
      <c r="H254" s="138" t="s">
        <v>521</v>
      </c>
      <c r="I254" s="140" t="s">
        <v>521</v>
      </c>
      <c r="J254" s="140" t="s">
        <v>521</v>
      </c>
      <c r="K254" s="138">
        <v>26.4</v>
      </c>
      <c r="L254" s="138" t="s">
        <v>521</v>
      </c>
      <c r="M254" s="138" t="s">
        <v>521</v>
      </c>
      <c r="N254" s="138" t="s">
        <v>521</v>
      </c>
      <c r="O254" s="138" t="s">
        <v>521</v>
      </c>
      <c r="P254" s="138" t="s">
        <v>521</v>
      </c>
      <c r="Q254" s="134">
        <f t="shared" si="9"/>
        <v>25.2</v>
      </c>
      <c r="R254" s="135" t="str">
        <f t="shared" si="10"/>
        <v>NO</v>
      </c>
      <c r="S254" s="136" t="str">
        <f t="shared" si="11"/>
        <v>Medio</v>
      </c>
      <c r="T254" s="45"/>
    </row>
    <row r="255" spans="1:20" s="48" customFormat="1" ht="32.1" customHeight="1" x14ac:dyDescent="0.2">
      <c r="A255" s="141" t="s">
        <v>2504</v>
      </c>
      <c r="B255" s="137" t="s">
        <v>2516</v>
      </c>
      <c r="C255" s="139" t="s">
        <v>2517</v>
      </c>
      <c r="D255" s="133">
        <v>30</v>
      </c>
      <c r="E255" s="138">
        <v>48</v>
      </c>
      <c r="F255" s="138" t="s">
        <v>521</v>
      </c>
      <c r="G255" s="138" t="s">
        <v>521</v>
      </c>
      <c r="H255" s="138" t="s">
        <v>521</v>
      </c>
      <c r="I255" s="140" t="s">
        <v>521</v>
      </c>
      <c r="J255" s="140" t="s">
        <v>521</v>
      </c>
      <c r="K255" s="138">
        <v>24</v>
      </c>
      <c r="L255" s="138" t="s">
        <v>521</v>
      </c>
      <c r="M255" s="138" t="s">
        <v>521</v>
      </c>
      <c r="N255" s="138" t="s">
        <v>521</v>
      </c>
      <c r="O255" s="138" t="s">
        <v>521</v>
      </c>
      <c r="P255" s="138" t="s">
        <v>521</v>
      </c>
      <c r="Q255" s="134">
        <f t="shared" si="9"/>
        <v>36</v>
      </c>
      <c r="R255" s="135" t="str">
        <f t="shared" si="10"/>
        <v>NO</v>
      </c>
      <c r="S255" s="136" t="str">
        <f t="shared" si="11"/>
        <v>Alto</v>
      </c>
      <c r="T255" s="45"/>
    </row>
    <row r="256" spans="1:20" s="48" customFormat="1" ht="32.1" customHeight="1" x14ac:dyDescent="0.2">
      <c r="A256" s="141" t="s">
        <v>2504</v>
      </c>
      <c r="B256" s="137" t="s">
        <v>2518</v>
      </c>
      <c r="C256" s="139" t="s">
        <v>2519</v>
      </c>
      <c r="D256" s="133">
        <v>32</v>
      </c>
      <c r="E256" s="138">
        <v>24</v>
      </c>
      <c r="F256" s="138" t="s">
        <v>521</v>
      </c>
      <c r="G256" s="138" t="s">
        <v>521</v>
      </c>
      <c r="H256" s="138" t="s">
        <v>521</v>
      </c>
      <c r="I256" s="140" t="s">
        <v>521</v>
      </c>
      <c r="J256" s="140" t="s">
        <v>521</v>
      </c>
      <c r="K256" s="138" t="s">
        <v>521</v>
      </c>
      <c r="L256" s="138">
        <v>0</v>
      </c>
      <c r="M256" s="138" t="s">
        <v>521</v>
      </c>
      <c r="N256" s="138" t="s">
        <v>521</v>
      </c>
      <c r="O256" s="138" t="s">
        <v>521</v>
      </c>
      <c r="P256" s="138" t="s">
        <v>521</v>
      </c>
      <c r="Q256" s="134">
        <f t="shared" si="9"/>
        <v>12</v>
      </c>
      <c r="R256" s="135" t="str">
        <f t="shared" si="10"/>
        <v>NO</v>
      </c>
      <c r="S256" s="136" t="str">
        <f t="shared" si="11"/>
        <v>Bajo</v>
      </c>
      <c r="T256" s="45"/>
    </row>
    <row r="257" spans="1:20" s="48" customFormat="1" ht="32.1" customHeight="1" x14ac:dyDescent="0.2">
      <c r="A257" s="141" t="s">
        <v>2504</v>
      </c>
      <c r="B257" s="137" t="s">
        <v>2520</v>
      </c>
      <c r="C257" s="139" t="s">
        <v>2521</v>
      </c>
      <c r="D257" s="133">
        <v>56</v>
      </c>
      <c r="E257" s="138">
        <v>64</v>
      </c>
      <c r="F257" s="138" t="s">
        <v>521</v>
      </c>
      <c r="G257" s="138" t="s">
        <v>521</v>
      </c>
      <c r="H257" s="138" t="s">
        <v>521</v>
      </c>
      <c r="I257" s="140" t="s">
        <v>521</v>
      </c>
      <c r="J257" s="140" t="s">
        <v>521</v>
      </c>
      <c r="K257" s="138">
        <v>24</v>
      </c>
      <c r="L257" s="138" t="s">
        <v>521</v>
      </c>
      <c r="M257" s="138" t="s">
        <v>521</v>
      </c>
      <c r="N257" s="138" t="s">
        <v>521</v>
      </c>
      <c r="O257" s="138" t="s">
        <v>521</v>
      </c>
      <c r="P257" s="138" t="s">
        <v>521</v>
      </c>
      <c r="Q257" s="134">
        <f t="shared" si="9"/>
        <v>44</v>
      </c>
      <c r="R257" s="135" t="str">
        <f t="shared" si="10"/>
        <v>NO</v>
      </c>
      <c r="S257" s="136" t="str">
        <f t="shared" si="11"/>
        <v>Alto</v>
      </c>
      <c r="T257" s="45"/>
    </row>
    <row r="258" spans="1:20" s="48" customFormat="1" ht="32.1" customHeight="1" x14ac:dyDescent="0.2">
      <c r="A258" s="141" t="s">
        <v>2522</v>
      </c>
      <c r="B258" s="137" t="s">
        <v>2523</v>
      </c>
      <c r="C258" s="139" t="s">
        <v>2524</v>
      </c>
      <c r="D258" s="133">
        <v>82</v>
      </c>
      <c r="E258" s="138" t="s">
        <v>521</v>
      </c>
      <c r="F258" s="138" t="s">
        <v>521</v>
      </c>
      <c r="G258" s="138">
        <v>64</v>
      </c>
      <c r="H258" s="138" t="s">
        <v>521</v>
      </c>
      <c r="I258" s="140" t="s">
        <v>521</v>
      </c>
      <c r="J258" s="140" t="s">
        <v>521</v>
      </c>
      <c r="K258" s="138" t="s">
        <v>521</v>
      </c>
      <c r="L258" s="138" t="s">
        <v>521</v>
      </c>
      <c r="M258" s="138">
        <v>64</v>
      </c>
      <c r="N258" s="138" t="s">
        <v>521</v>
      </c>
      <c r="O258" s="138" t="s">
        <v>521</v>
      </c>
      <c r="P258" s="138" t="s">
        <v>521</v>
      </c>
      <c r="Q258" s="134">
        <f t="shared" si="9"/>
        <v>64</v>
      </c>
      <c r="R258" s="135" t="str">
        <f t="shared" si="10"/>
        <v>NO</v>
      </c>
      <c r="S258" s="136" t="str">
        <f t="shared" si="11"/>
        <v>Alto</v>
      </c>
      <c r="T258" s="45"/>
    </row>
    <row r="259" spans="1:20" s="48" customFormat="1" ht="32.1" customHeight="1" x14ac:dyDescent="0.2">
      <c r="A259" s="141" t="s">
        <v>2522</v>
      </c>
      <c r="B259" s="137" t="s">
        <v>2525</v>
      </c>
      <c r="C259" s="139" t="s">
        <v>2526</v>
      </c>
      <c r="D259" s="133">
        <v>167</v>
      </c>
      <c r="E259" s="138" t="s">
        <v>521</v>
      </c>
      <c r="F259" s="138" t="s">
        <v>521</v>
      </c>
      <c r="G259" s="138" t="s">
        <v>521</v>
      </c>
      <c r="H259" s="138">
        <v>16.8</v>
      </c>
      <c r="I259" s="140" t="s">
        <v>521</v>
      </c>
      <c r="J259" s="140" t="s">
        <v>521</v>
      </c>
      <c r="K259" s="138" t="s">
        <v>521</v>
      </c>
      <c r="L259" s="138" t="s">
        <v>521</v>
      </c>
      <c r="M259" s="138">
        <v>0</v>
      </c>
      <c r="N259" s="138" t="s">
        <v>521</v>
      </c>
      <c r="O259" s="138" t="s">
        <v>521</v>
      </c>
      <c r="P259" s="138" t="s">
        <v>521</v>
      </c>
      <c r="Q259" s="134">
        <f t="shared" si="9"/>
        <v>8.4</v>
      </c>
      <c r="R259" s="135" t="str">
        <f t="shared" si="10"/>
        <v>NO</v>
      </c>
      <c r="S259" s="136" t="str">
        <f t="shared" si="11"/>
        <v>Bajo</v>
      </c>
      <c r="T259" s="45"/>
    </row>
    <row r="260" spans="1:20" s="48" customFormat="1" ht="32.1" customHeight="1" x14ac:dyDescent="0.2">
      <c r="A260" s="141" t="s">
        <v>2522</v>
      </c>
      <c r="B260" s="137" t="s">
        <v>1461</v>
      </c>
      <c r="C260" s="139" t="s">
        <v>2527</v>
      </c>
      <c r="D260" s="133">
        <v>24</v>
      </c>
      <c r="E260" s="138" t="s">
        <v>521</v>
      </c>
      <c r="F260" s="138" t="s">
        <v>521</v>
      </c>
      <c r="G260" s="138" t="s">
        <v>521</v>
      </c>
      <c r="H260" s="138" t="s">
        <v>521</v>
      </c>
      <c r="I260" s="140">
        <v>0</v>
      </c>
      <c r="J260" s="140" t="s">
        <v>521</v>
      </c>
      <c r="K260" s="138" t="s">
        <v>521</v>
      </c>
      <c r="L260" s="138" t="s">
        <v>521</v>
      </c>
      <c r="M260" s="138" t="s">
        <v>521</v>
      </c>
      <c r="N260" s="138" t="s">
        <v>521</v>
      </c>
      <c r="O260" s="138">
        <v>24</v>
      </c>
      <c r="P260" s="138" t="s">
        <v>521</v>
      </c>
      <c r="Q260" s="134">
        <f t="shared" si="9"/>
        <v>12</v>
      </c>
      <c r="R260" s="135" t="str">
        <f t="shared" si="10"/>
        <v>NO</v>
      </c>
      <c r="S260" s="136" t="str">
        <f t="shared" si="11"/>
        <v>Bajo</v>
      </c>
      <c r="T260" s="45"/>
    </row>
    <row r="261" spans="1:20" s="48" customFormat="1" ht="32.1" customHeight="1" x14ac:dyDescent="0.2">
      <c r="A261" s="141" t="s">
        <v>2522</v>
      </c>
      <c r="B261" s="137" t="s">
        <v>2528</v>
      </c>
      <c r="C261" s="139" t="s">
        <v>2529</v>
      </c>
      <c r="D261" s="133">
        <v>15</v>
      </c>
      <c r="E261" s="138" t="s">
        <v>521</v>
      </c>
      <c r="F261" s="138" t="s">
        <v>521</v>
      </c>
      <c r="G261" s="138" t="s">
        <v>521</v>
      </c>
      <c r="H261" s="138" t="s">
        <v>521</v>
      </c>
      <c r="I261" s="140">
        <v>0</v>
      </c>
      <c r="J261" s="140" t="s">
        <v>521</v>
      </c>
      <c r="K261" s="138" t="s">
        <v>521</v>
      </c>
      <c r="L261" s="138" t="s">
        <v>521</v>
      </c>
      <c r="M261" s="138" t="s">
        <v>521</v>
      </c>
      <c r="N261" s="138" t="s">
        <v>521</v>
      </c>
      <c r="O261" s="138">
        <v>0</v>
      </c>
      <c r="P261" s="138" t="s">
        <v>521</v>
      </c>
      <c r="Q261" s="134">
        <f t="shared" si="9"/>
        <v>0</v>
      </c>
      <c r="R261" s="135" t="str">
        <f t="shared" si="10"/>
        <v>SI</v>
      </c>
      <c r="S261" s="136" t="str">
        <f t="shared" si="11"/>
        <v>Sin Riesgo</v>
      </c>
      <c r="T261" s="45"/>
    </row>
    <row r="262" spans="1:20" s="48" customFormat="1" ht="32.1" customHeight="1" x14ac:dyDescent="0.2">
      <c r="A262" s="141" t="s">
        <v>2522</v>
      </c>
      <c r="B262" s="137" t="s">
        <v>71</v>
      </c>
      <c r="C262" s="139" t="s">
        <v>2530</v>
      </c>
      <c r="D262" s="133">
        <v>18</v>
      </c>
      <c r="E262" s="138" t="s">
        <v>521</v>
      </c>
      <c r="F262" s="138" t="s">
        <v>521</v>
      </c>
      <c r="G262" s="138" t="s">
        <v>521</v>
      </c>
      <c r="H262" s="138" t="s">
        <v>521</v>
      </c>
      <c r="I262" s="140">
        <v>0</v>
      </c>
      <c r="J262" s="140" t="s">
        <v>521</v>
      </c>
      <c r="K262" s="138" t="s">
        <v>521</v>
      </c>
      <c r="L262" s="138" t="s">
        <v>521</v>
      </c>
      <c r="M262" s="138" t="s">
        <v>521</v>
      </c>
      <c r="N262" s="138" t="s">
        <v>521</v>
      </c>
      <c r="O262" s="138">
        <v>0</v>
      </c>
      <c r="P262" s="138" t="s">
        <v>521</v>
      </c>
      <c r="Q262" s="134">
        <f t="shared" si="9"/>
        <v>0</v>
      </c>
      <c r="R262" s="135" t="str">
        <f t="shared" si="10"/>
        <v>SI</v>
      </c>
      <c r="S262" s="136" t="str">
        <f t="shared" si="11"/>
        <v>Sin Riesgo</v>
      </c>
      <c r="T262" s="45"/>
    </row>
    <row r="263" spans="1:20" s="48" customFormat="1" ht="32.1" customHeight="1" x14ac:dyDescent="0.2">
      <c r="A263" s="141" t="s">
        <v>2522</v>
      </c>
      <c r="B263" s="137" t="s">
        <v>2531</v>
      </c>
      <c r="C263" s="139" t="s">
        <v>2532</v>
      </c>
      <c r="D263" s="133">
        <v>50</v>
      </c>
      <c r="E263" s="138" t="s">
        <v>521</v>
      </c>
      <c r="F263" s="138" t="s">
        <v>521</v>
      </c>
      <c r="G263" s="138" t="s">
        <v>521</v>
      </c>
      <c r="H263" s="138" t="s">
        <v>521</v>
      </c>
      <c r="I263" s="140">
        <v>0</v>
      </c>
      <c r="J263" s="140" t="s">
        <v>521</v>
      </c>
      <c r="K263" s="138" t="s">
        <v>521</v>
      </c>
      <c r="L263" s="138" t="s">
        <v>521</v>
      </c>
      <c r="M263" s="138" t="s">
        <v>521</v>
      </c>
      <c r="N263" s="138" t="s">
        <v>521</v>
      </c>
      <c r="O263" s="138">
        <v>0</v>
      </c>
      <c r="P263" s="138" t="s">
        <v>521</v>
      </c>
      <c r="Q263" s="134">
        <f t="shared" si="9"/>
        <v>0</v>
      </c>
      <c r="R263" s="135" t="str">
        <f t="shared" si="10"/>
        <v>SI</v>
      </c>
      <c r="S263" s="136" t="str">
        <f t="shared" si="11"/>
        <v>Sin Riesgo</v>
      </c>
      <c r="T263" s="45"/>
    </row>
    <row r="264" spans="1:20" s="48" customFormat="1" ht="32.1" customHeight="1" x14ac:dyDescent="0.2">
      <c r="A264" s="141" t="s">
        <v>2522</v>
      </c>
      <c r="B264" s="137" t="s">
        <v>2533</v>
      </c>
      <c r="C264" s="139" t="s">
        <v>2534</v>
      </c>
      <c r="D264" s="133">
        <v>60</v>
      </c>
      <c r="E264" s="138" t="s">
        <v>521</v>
      </c>
      <c r="F264" s="138" t="s">
        <v>521</v>
      </c>
      <c r="G264" s="138" t="s">
        <v>521</v>
      </c>
      <c r="H264" s="138" t="s">
        <v>521</v>
      </c>
      <c r="I264" s="140" t="s">
        <v>521</v>
      </c>
      <c r="J264" s="140">
        <v>64</v>
      </c>
      <c r="K264" s="138" t="s">
        <v>521</v>
      </c>
      <c r="L264" s="138" t="s">
        <v>521</v>
      </c>
      <c r="M264" s="138" t="s">
        <v>521</v>
      </c>
      <c r="N264" s="138">
        <v>64</v>
      </c>
      <c r="O264" s="138" t="s">
        <v>521</v>
      </c>
      <c r="P264" s="138" t="s">
        <v>521</v>
      </c>
      <c r="Q264" s="134">
        <f t="shared" si="9"/>
        <v>64</v>
      </c>
      <c r="R264" s="135" t="str">
        <f t="shared" si="10"/>
        <v>NO</v>
      </c>
      <c r="S264" s="136" t="str">
        <f t="shared" si="11"/>
        <v>Alto</v>
      </c>
      <c r="T264" s="45"/>
    </row>
    <row r="265" spans="1:20" s="48" customFormat="1" ht="32.1" customHeight="1" x14ac:dyDescent="0.2">
      <c r="A265" s="141" t="s">
        <v>2522</v>
      </c>
      <c r="B265" s="137" t="s">
        <v>2531</v>
      </c>
      <c r="C265" s="139" t="s">
        <v>2535</v>
      </c>
      <c r="D265" s="133">
        <v>8</v>
      </c>
      <c r="E265" s="138" t="s">
        <v>521</v>
      </c>
      <c r="F265" s="138" t="s">
        <v>521</v>
      </c>
      <c r="G265" s="138" t="s">
        <v>521</v>
      </c>
      <c r="H265" s="138">
        <v>0</v>
      </c>
      <c r="I265" s="140">
        <v>0</v>
      </c>
      <c r="J265" s="140" t="s">
        <v>521</v>
      </c>
      <c r="K265" s="138" t="s">
        <v>521</v>
      </c>
      <c r="L265" s="138" t="s">
        <v>521</v>
      </c>
      <c r="M265" s="138" t="s">
        <v>521</v>
      </c>
      <c r="N265" s="138" t="s">
        <v>521</v>
      </c>
      <c r="O265" s="138">
        <v>0</v>
      </c>
      <c r="P265" s="138" t="s">
        <v>521</v>
      </c>
      <c r="Q265" s="134">
        <f t="shared" ref="Q265:Q328" si="12">AVERAGE(E265:P265)</f>
        <v>0</v>
      </c>
      <c r="R265" s="135" t="str">
        <f t="shared" ref="R265:R328" si="13">IF(Q265&lt;5,"SI","NO")</f>
        <v>SI</v>
      </c>
      <c r="S265" s="136" t="str">
        <f t="shared" ref="S265:S328" si="14">IF(Q265&lt;5,"Sin Riesgo",IF(Q265 &lt;=14,"Bajo",IF(Q265&lt;=35,"Medio",IF(Q265&lt;=80,"Alto","Inviable Sanitariamente"))))</f>
        <v>Sin Riesgo</v>
      </c>
      <c r="T265" s="45"/>
    </row>
    <row r="266" spans="1:20" s="48" customFormat="1" ht="32.1" customHeight="1" x14ac:dyDescent="0.2">
      <c r="A266" s="141" t="s">
        <v>2522</v>
      </c>
      <c r="B266" s="137" t="s">
        <v>2536</v>
      </c>
      <c r="C266" s="139" t="s">
        <v>2537</v>
      </c>
      <c r="D266" s="133">
        <v>7</v>
      </c>
      <c r="E266" s="138" t="s">
        <v>521</v>
      </c>
      <c r="F266" s="138" t="s">
        <v>521</v>
      </c>
      <c r="G266" s="138" t="s">
        <v>521</v>
      </c>
      <c r="H266" s="138" t="s">
        <v>521</v>
      </c>
      <c r="I266" s="140">
        <v>24</v>
      </c>
      <c r="J266" s="140" t="s">
        <v>521</v>
      </c>
      <c r="K266" s="138" t="s">
        <v>521</v>
      </c>
      <c r="L266" s="138" t="s">
        <v>521</v>
      </c>
      <c r="M266" s="138" t="s">
        <v>521</v>
      </c>
      <c r="N266" s="138">
        <v>24</v>
      </c>
      <c r="O266" s="138" t="s">
        <v>521</v>
      </c>
      <c r="P266" s="138" t="s">
        <v>521</v>
      </c>
      <c r="Q266" s="134">
        <f t="shared" si="12"/>
        <v>24</v>
      </c>
      <c r="R266" s="135" t="str">
        <f t="shared" si="13"/>
        <v>NO</v>
      </c>
      <c r="S266" s="136" t="str">
        <f t="shared" si="14"/>
        <v>Medio</v>
      </c>
      <c r="T266" s="45"/>
    </row>
    <row r="267" spans="1:20" s="48" customFormat="1" ht="32.1" customHeight="1" x14ac:dyDescent="0.2">
      <c r="A267" s="141" t="s">
        <v>2522</v>
      </c>
      <c r="B267" s="137" t="s">
        <v>2538</v>
      </c>
      <c r="C267" s="139" t="s">
        <v>2539</v>
      </c>
      <c r="D267" s="133">
        <v>108</v>
      </c>
      <c r="E267" s="138" t="s">
        <v>521</v>
      </c>
      <c r="F267" s="138">
        <v>0</v>
      </c>
      <c r="G267" s="138" t="s">
        <v>521</v>
      </c>
      <c r="H267" s="138" t="s">
        <v>521</v>
      </c>
      <c r="I267" s="140" t="s">
        <v>521</v>
      </c>
      <c r="J267" s="140" t="s">
        <v>521</v>
      </c>
      <c r="K267" s="138" t="s">
        <v>521</v>
      </c>
      <c r="L267" s="138" t="s">
        <v>521</v>
      </c>
      <c r="M267" s="138">
        <v>0</v>
      </c>
      <c r="N267" s="138" t="s">
        <v>521</v>
      </c>
      <c r="O267" s="138" t="s">
        <v>521</v>
      </c>
      <c r="P267" s="138" t="s">
        <v>521</v>
      </c>
      <c r="Q267" s="134">
        <f t="shared" si="12"/>
        <v>0</v>
      </c>
      <c r="R267" s="135" t="str">
        <f t="shared" si="13"/>
        <v>SI</v>
      </c>
      <c r="S267" s="136" t="str">
        <f t="shared" si="14"/>
        <v>Sin Riesgo</v>
      </c>
      <c r="T267" s="45"/>
    </row>
    <row r="268" spans="1:20" s="48" customFormat="1" ht="32.1" customHeight="1" x14ac:dyDescent="0.2">
      <c r="A268" s="141" t="s">
        <v>2522</v>
      </c>
      <c r="B268" s="137" t="s">
        <v>2540</v>
      </c>
      <c r="C268" s="139" t="s">
        <v>2541</v>
      </c>
      <c r="D268" s="133">
        <v>77</v>
      </c>
      <c r="E268" s="138" t="s">
        <v>521</v>
      </c>
      <c r="F268" s="138">
        <v>0</v>
      </c>
      <c r="G268" s="138" t="s">
        <v>521</v>
      </c>
      <c r="H268" s="138" t="s">
        <v>521</v>
      </c>
      <c r="I268" s="140" t="s">
        <v>521</v>
      </c>
      <c r="J268" s="140" t="s">
        <v>521</v>
      </c>
      <c r="K268" s="138" t="s">
        <v>521</v>
      </c>
      <c r="L268" s="138" t="s">
        <v>521</v>
      </c>
      <c r="M268" s="138">
        <v>0</v>
      </c>
      <c r="N268" s="138" t="s">
        <v>521</v>
      </c>
      <c r="O268" s="138" t="s">
        <v>521</v>
      </c>
      <c r="P268" s="138" t="s">
        <v>521</v>
      </c>
      <c r="Q268" s="134">
        <f t="shared" si="12"/>
        <v>0</v>
      </c>
      <c r="R268" s="135" t="str">
        <f t="shared" si="13"/>
        <v>SI</v>
      </c>
      <c r="S268" s="136" t="str">
        <f t="shared" si="14"/>
        <v>Sin Riesgo</v>
      </c>
      <c r="T268" s="45"/>
    </row>
    <row r="269" spans="1:20" s="48" customFormat="1" ht="32.1" customHeight="1" x14ac:dyDescent="0.2">
      <c r="A269" s="141" t="s">
        <v>2522</v>
      </c>
      <c r="B269" s="137" t="s">
        <v>2542</v>
      </c>
      <c r="C269" s="139" t="s">
        <v>2543</v>
      </c>
      <c r="D269" s="133">
        <v>98</v>
      </c>
      <c r="E269" s="138" t="s">
        <v>521</v>
      </c>
      <c r="F269" s="138"/>
      <c r="G269" s="138">
        <v>0</v>
      </c>
      <c r="H269" s="138" t="s">
        <v>521</v>
      </c>
      <c r="I269" s="140" t="s">
        <v>521</v>
      </c>
      <c r="J269" s="140" t="s">
        <v>521</v>
      </c>
      <c r="K269" s="138" t="s">
        <v>521</v>
      </c>
      <c r="L269" s="138" t="s">
        <v>521</v>
      </c>
      <c r="M269" s="138">
        <v>24</v>
      </c>
      <c r="N269" s="138" t="s">
        <v>521</v>
      </c>
      <c r="O269" s="138" t="s">
        <v>521</v>
      </c>
      <c r="P269" s="138" t="s">
        <v>521</v>
      </c>
      <c r="Q269" s="134">
        <f t="shared" si="12"/>
        <v>12</v>
      </c>
      <c r="R269" s="135" t="str">
        <f t="shared" si="13"/>
        <v>NO</v>
      </c>
      <c r="S269" s="136" t="str">
        <f t="shared" si="14"/>
        <v>Bajo</v>
      </c>
      <c r="T269" s="45"/>
    </row>
    <row r="270" spans="1:20" s="48" customFormat="1" ht="32.1" customHeight="1" x14ac:dyDescent="0.2">
      <c r="A270" s="141" t="s">
        <v>2522</v>
      </c>
      <c r="B270" s="137" t="s">
        <v>2544</v>
      </c>
      <c r="C270" s="139" t="s">
        <v>2545</v>
      </c>
      <c r="D270" s="133">
        <v>218</v>
      </c>
      <c r="E270" s="138" t="s">
        <v>521</v>
      </c>
      <c r="F270" s="138"/>
      <c r="G270" s="138">
        <v>24</v>
      </c>
      <c r="H270" s="138" t="s">
        <v>521</v>
      </c>
      <c r="I270" s="140" t="s">
        <v>521</v>
      </c>
      <c r="J270" s="140" t="s">
        <v>521</v>
      </c>
      <c r="K270" s="138" t="s">
        <v>521</v>
      </c>
      <c r="L270" s="138" t="s">
        <v>521</v>
      </c>
      <c r="M270" s="138">
        <v>0</v>
      </c>
      <c r="N270" s="138" t="s">
        <v>521</v>
      </c>
      <c r="O270" s="138" t="s">
        <v>521</v>
      </c>
      <c r="P270" s="138" t="s">
        <v>521</v>
      </c>
      <c r="Q270" s="134">
        <f t="shared" si="12"/>
        <v>12</v>
      </c>
      <c r="R270" s="135" t="str">
        <f t="shared" si="13"/>
        <v>NO</v>
      </c>
      <c r="S270" s="136" t="str">
        <f t="shared" si="14"/>
        <v>Bajo</v>
      </c>
      <c r="T270" s="45"/>
    </row>
    <row r="271" spans="1:20" s="48" customFormat="1" ht="32.1" customHeight="1" x14ac:dyDescent="0.2">
      <c r="A271" s="141" t="s">
        <v>2522</v>
      </c>
      <c r="B271" s="137" t="s">
        <v>2546</v>
      </c>
      <c r="C271" s="139" t="s">
        <v>2547</v>
      </c>
      <c r="D271" s="133">
        <v>90</v>
      </c>
      <c r="E271" s="138" t="s">
        <v>521</v>
      </c>
      <c r="F271" s="138">
        <v>0</v>
      </c>
      <c r="G271" s="138" t="s">
        <v>521</v>
      </c>
      <c r="H271" s="138" t="s">
        <v>521</v>
      </c>
      <c r="I271" s="140" t="s">
        <v>521</v>
      </c>
      <c r="J271" s="140" t="s">
        <v>521</v>
      </c>
      <c r="K271" s="138" t="s">
        <v>521</v>
      </c>
      <c r="L271" s="138" t="s">
        <v>521</v>
      </c>
      <c r="M271" s="138">
        <v>0</v>
      </c>
      <c r="N271" s="138" t="s">
        <v>521</v>
      </c>
      <c r="O271" s="138" t="s">
        <v>521</v>
      </c>
      <c r="P271" s="138" t="s">
        <v>521</v>
      </c>
      <c r="Q271" s="134">
        <f t="shared" si="12"/>
        <v>0</v>
      </c>
      <c r="R271" s="135" t="str">
        <f t="shared" si="13"/>
        <v>SI</v>
      </c>
      <c r="S271" s="136" t="str">
        <f t="shared" si="14"/>
        <v>Sin Riesgo</v>
      </c>
      <c r="T271" s="45"/>
    </row>
    <row r="272" spans="1:20" s="48" customFormat="1" ht="32.1" customHeight="1" x14ac:dyDescent="0.2">
      <c r="A272" s="141" t="s">
        <v>2522</v>
      </c>
      <c r="B272" s="137" t="s">
        <v>2548</v>
      </c>
      <c r="C272" s="139" t="s">
        <v>2549</v>
      </c>
      <c r="D272" s="133">
        <v>101</v>
      </c>
      <c r="E272" s="138" t="s">
        <v>521</v>
      </c>
      <c r="F272" s="138"/>
      <c r="G272" s="138">
        <v>0</v>
      </c>
      <c r="H272" s="138" t="s">
        <v>521</v>
      </c>
      <c r="I272" s="140" t="s">
        <v>521</v>
      </c>
      <c r="J272" s="140" t="s">
        <v>521</v>
      </c>
      <c r="K272" s="138" t="s">
        <v>521</v>
      </c>
      <c r="L272" s="138" t="s">
        <v>521</v>
      </c>
      <c r="M272" s="138">
        <v>0</v>
      </c>
      <c r="N272" s="138" t="s">
        <v>521</v>
      </c>
      <c r="O272" s="138" t="s">
        <v>521</v>
      </c>
      <c r="P272" s="138" t="s">
        <v>521</v>
      </c>
      <c r="Q272" s="134">
        <f t="shared" si="12"/>
        <v>0</v>
      </c>
      <c r="R272" s="135" t="str">
        <f t="shared" si="13"/>
        <v>SI</v>
      </c>
      <c r="S272" s="136" t="str">
        <f t="shared" si="14"/>
        <v>Sin Riesgo</v>
      </c>
      <c r="T272" s="45"/>
    </row>
    <row r="273" spans="1:20" s="48" customFormat="1" ht="32.1" customHeight="1" x14ac:dyDescent="0.2">
      <c r="A273" s="141" t="s">
        <v>2522</v>
      </c>
      <c r="B273" s="137" t="s">
        <v>2278</v>
      </c>
      <c r="C273" s="139" t="s">
        <v>2550</v>
      </c>
      <c r="D273" s="133">
        <v>95</v>
      </c>
      <c r="E273" s="138" t="s">
        <v>521</v>
      </c>
      <c r="F273" s="138">
        <v>0</v>
      </c>
      <c r="G273" s="138" t="s">
        <v>521</v>
      </c>
      <c r="H273" s="138" t="s">
        <v>521</v>
      </c>
      <c r="I273" s="140" t="s">
        <v>521</v>
      </c>
      <c r="J273" s="140" t="s">
        <v>521</v>
      </c>
      <c r="K273" s="138" t="s">
        <v>521</v>
      </c>
      <c r="L273" s="138" t="s">
        <v>521</v>
      </c>
      <c r="M273" s="138">
        <v>0</v>
      </c>
      <c r="N273" s="138" t="s">
        <v>521</v>
      </c>
      <c r="O273" s="138" t="s">
        <v>521</v>
      </c>
      <c r="P273" s="138" t="s">
        <v>521</v>
      </c>
      <c r="Q273" s="134">
        <f t="shared" si="12"/>
        <v>0</v>
      </c>
      <c r="R273" s="135" t="str">
        <f t="shared" si="13"/>
        <v>SI</v>
      </c>
      <c r="S273" s="136" t="str">
        <f t="shared" si="14"/>
        <v>Sin Riesgo</v>
      </c>
      <c r="T273" s="45"/>
    </row>
    <row r="274" spans="1:20" s="48" customFormat="1" ht="32.1" customHeight="1" x14ac:dyDescent="0.2">
      <c r="A274" s="141" t="s">
        <v>2522</v>
      </c>
      <c r="B274" s="137" t="s">
        <v>2551</v>
      </c>
      <c r="C274" s="139" t="s">
        <v>2552</v>
      </c>
      <c r="D274" s="133">
        <v>131</v>
      </c>
      <c r="E274" s="138" t="s">
        <v>521</v>
      </c>
      <c r="F274" s="138" t="s">
        <v>521</v>
      </c>
      <c r="G274" s="138" t="s">
        <v>521</v>
      </c>
      <c r="H274" s="138" t="s">
        <v>521</v>
      </c>
      <c r="I274" s="140">
        <v>64</v>
      </c>
      <c r="J274" s="140" t="s">
        <v>521</v>
      </c>
      <c r="K274" s="138" t="s">
        <v>521</v>
      </c>
      <c r="L274" s="138" t="s">
        <v>521</v>
      </c>
      <c r="M274" s="138" t="s">
        <v>521</v>
      </c>
      <c r="N274" s="138">
        <v>64</v>
      </c>
      <c r="O274" s="138" t="s">
        <v>521</v>
      </c>
      <c r="P274" s="138" t="s">
        <v>521</v>
      </c>
      <c r="Q274" s="134">
        <f t="shared" si="12"/>
        <v>64</v>
      </c>
      <c r="R274" s="135" t="str">
        <f t="shared" si="13"/>
        <v>NO</v>
      </c>
      <c r="S274" s="136" t="str">
        <f t="shared" si="14"/>
        <v>Alto</v>
      </c>
      <c r="T274" s="45"/>
    </row>
    <row r="275" spans="1:20" s="48" customFormat="1" ht="32.1" customHeight="1" x14ac:dyDescent="0.2">
      <c r="A275" s="141" t="s">
        <v>2522</v>
      </c>
      <c r="B275" s="137" t="s">
        <v>2553</v>
      </c>
      <c r="C275" s="139" t="s">
        <v>2554</v>
      </c>
      <c r="D275" s="133">
        <v>40</v>
      </c>
      <c r="E275" s="138" t="s">
        <v>521</v>
      </c>
      <c r="F275" s="138" t="s">
        <v>521</v>
      </c>
      <c r="G275" s="138" t="s">
        <v>521</v>
      </c>
      <c r="H275" s="138" t="s">
        <v>521</v>
      </c>
      <c r="I275" s="140">
        <v>64</v>
      </c>
      <c r="J275" s="140" t="s">
        <v>521</v>
      </c>
      <c r="K275" s="138" t="s">
        <v>521</v>
      </c>
      <c r="L275" s="138" t="s">
        <v>521</v>
      </c>
      <c r="M275" s="138" t="s">
        <v>521</v>
      </c>
      <c r="N275" s="138">
        <v>64</v>
      </c>
      <c r="O275" s="138" t="s">
        <v>521</v>
      </c>
      <c r="P275" s="138" t="s">
        <v>521</v>
      </c>
      <c r="Q275" s="134">
        <f t="shared" si="12"/>
        <v>64</v>
      </c>
      <c r="R275" s="135" t="str">
        <f t="shared" si="13"/>
        <v>NO</v>
      </c>
      <c r="S275" s="136" t="str">
        <f t="shared" si="14"/>
        <v>Alto</v>
      </c>
      <c r="T275" s="45"/>
    </row>
    <row r="276" spans="1:20" s="48" customFormat="1" ht="32.1" customHeight="1" x14ac:dyDescent="0.2">
      <c r="A276" s="141" t="s">
        <v>2522</v>
      </c>
      <c r="B276" s="137" t="s">
        <v>2555</v>
      </c>
      <c r="C276" s="139" t="s">
        <v>2556</v>
      </c>
      <c r="D276" s="133">
        <v>38</v>
      </c>
      <c r="E276" s="138" t="s">
        <v>521</v>
      </c>
      <c r="F276" s="138" t="s">
        <v>521</v>
      </c>
      <c r="G276" s="138" t="s">
        <v>521</v>
      </c>
      <c r="H276" s="138" t="s">
        <v>521</v>
      </c>
      <c r="I276" s="140">
        <v>64</v>
      </c>
      <c r="J276" s="140" t="s">
        <v>521</v>
      </c>
      <c r="K276" s="138" t="s">
        <v>521</v>
      </c>
      <c r="L276" s="138" t="s">
        <v>521</v>
      </c>
      <c r="M276" s="138" t="s">
        <v>521</v>
      </c>
      <c r="N276" s="138">
        <v>24</v>
      </c>
      <c r="O276" s="138" t="s">
        <v>521</v>
      </c>
      <c r="P276" s="138" t="s">
        <v>521</v>
      </c>
      <c r="Q276" s="134">
        <f t="shared" si="12"/>
        <v>44</v>
      </c>
      <c r="R276" s="135" t="str">
        <f t="shared" si="13"/>
        <v>NO</v>
      </c>
      <c r="S276" s="136" t="str">
        <f t="shared" si="14"/>
        <v>Alto</v>
      </c>
      <c r="T276" s="45"/>
    </row>
    <row r="277" spans="1:20" s="48" customFormat="1" ht="32.1" customHeight="1" x14ac:dyDescent="0.2">
      <c r="A277" s="141" t="s">
        <v>2522</v>
      </c>
      <c r="B277" s="137" t="s">
        <v>119</v>
      </c>
      <c r="C277" s="139" t="s">
        <v>2557</v>
      </c>
      <c r="D277" s="133">
        <v>19</v>
      </c>
      <c r="E277" s="138" t="s">
        <v>521</v>
      </c>
      <c r="F277" s="138" t="s">
        <v>521</v>
      </c>
      <c r="G277" s="138" t="s">
        <v>521</v>
      </c>
      <c r="H277" s="138" t="s">
        <v>521</v>
      </c>
      <c r="I277" s="140">
        <v>64</v>
      </c>
      <c r="J277" s="140" t="s">
        <v>521</v>
      </c>
      <c r="K277" s="138" t="s">
        <v>521</v>
      </c>
      <c r="L277" s="138" t="s">
        <v>521</v>
      </c>
      <c r="M277" s="138" t="s">
        <v>521</v>
      </c>
      <c r="N277" s="138">
        <v>64</v>
      </c>
      <c r="O277" s="138" t="s">
        <v>521</v>
      </c>
      <c r="P277" s="138" t="s">
        <v>521</v>
      </c>
      <c r="Q277" s="134">
        <f t="shared" si="12"/>
        <v>64</v>
      </c>
      <c r="R277" s="135" t="str">
        <f t="shared" si="13"/>
        <v>NO</v>
      </c>
      <c r="S277" s="136" t="str">
        <f t="shared" si="14"/>
        <v>Alto</v>
      </c>
      <c r="T277" s="45"/>
    </row>
    <row r="278" spans="1:20" s="48" customFormat="1" ht="32.1" customHeight="1" x14ac:dyDescent="0.2">
      <c r="A278" s="141" t="s">
        <v>2522</v>
      </c>
      <c r="B278" s="137" t="s">
        <v>2558</v>
      </c>
      <c r="C278" s="139" t="s">
        <v>2559</v>
      </c>
      <c r="D278" s="133">
        <v>115</v>
      </c>
      <c r="E278" s="138" t="s">
        <v>521</v>
      </c>
      <c r="F278" s="138" t="s">
        <v>521</v>
      </c>
      <c r="G278" s="138" t="s">
        <v>521</v>
      </c>
      <c r="H278" s="138">
        <v>64</v>
      </c>
      <c r="I278" s="140" t="s">
        <v>521</v>
      </c>
      <c r="J278" s="140" t="s">
        <v>521</v>
      </c>
      <c r="K278" s="138" t="s">
        <v>521</v>
      </c>
      <c r="L278" s="138" t="s">
        <v>521</v>
      </c>
      <c r="M278" s="138">
        <v>97.6</v>
      </c>
      <c r="N278" s="138" t="s">
        <v>521</v>
      </c>
      <c r="O278" s="138" t="s">
        <v>521</v>
      </c>
      <c r="P278" s="138" t="s">
        <v>521</v>
      </c>
      <c r="Q278" s="134">
        <f t="shared" si="12"/>
        <v>80.8</v>
      </c>
      <c r="R278" s="135" t="str">
        <f t="shared" si="13"/>
        <v>NO</v>
      </c>
      <c r="S278" s="136" t="str">
        <f t="shared" si="14"/>
        <v>Inviable Sanitariamente</v>
      </c>
      <c r="T278" s="45"/>
    </row>
    <row r="279" spans="1:20" s="48" customFormat="1" ht="32.1" customHeight="1" x14ac:dyDescent="0.2">
      <c r="A279" s="141" t="s">
        <v>2522</v>
      </c>
      <c r="B279" s="137" t="s">
        <v>2560</v>
      </c>
      <c r="C279" s="139" t="s">
        <v>2561</v>
      </c>
      <c r="D279" s="133">
        <v>42</v>
      </c>
      <c r="E279" s="138" t="s">
        <v>521</v>
      </c>
      <c r="F279" s="138" t="s">
        <v>521</v>
      </c>
      <c r="G279" s="138" t="s">
        <v>521</v>
      </c>
      <c r="H279" s="138">
        <v>64</v>
      </c>
      <c r="I279" s="140" t="s">
        <v>521</v>
      </c>
      <c r="J279" s="140" t="s">
        <v>521</v>
      </c>
      <c r="K279" s="138" t="s">
        <v>521</v>
      </c>
      <c r="L279" s="138" t="s">
        <v>521</v>
      </c>
      <c r="M279" s="138">
        <v>64</v>
      </c>
      <c r="N279" s="138" t="s">
        <v>521</v>
      </c>
      <c r="O279" s="138" t="s">
        <v>521</v>
      </c>
      <c r="P279" s="138" t="s">
        <v>521</v>
      </c>
      <c r="Q279" s="134">
        <f t="shared" si="12"/>
        <v>64</v>
      </c>
      <c r="R279" s="135" t="str">
        <f t="shared" si="13"/>
        <v>NO</v>
      </c>
      <c r="S279" s="136" t="str">
        <f t="shared" si="14"/>
        <v>Alto</v>
      </c>
      <c r="T279" s="45"/>
    </row>
    <row r="280" spans="1:20" s="48" customFormat="1" ht="32.1" customHeight="1" x14ac:dyDescent="0.2">
      <c r="A280" s="141" t="s">
        <v>2522</v>
      </c>
      <c r="B280" s="137" t="s">
        <v>2562</v>
      </c>
      <c r="C280" s="139" t="s">
        <v>2563</v>
      </c>
      <c r="D280" s="133">
        <v>42</v>
      </c>
      <c r="E280" s="138" t="s">
        <v>521</v>
      </c>
      <c r="F280" s="138" t="s">
        <v>521</v>
      </c>
      <c r="G280" s="138" t="s">
        <v>521</v>
      </c>
      <c r="H280" s="138">
        <v>64</v>
      </c>
      <c r="I280" s="140" t="s">
        <v>521</v>
      </c>
      <c r="J280" s="140" t="s">
        <v>521</v>
      </c>
      <c r="K280" s="138" t="s">
        <v>521</v>
      </c>
      <c r="L280" s="138" t="s">
        <v>521</v>
      </c>
      <c r="M280" s="138">
        <v>88</v>
      </c>
      <c r="N280" s="138" t="s">
        <v>521</v>
      </c>
      <c r="O280" s="138" t="s">
        <v>521</v>
      </c>
      <c r="P280" s="138" t="s">
        <v>521</v>
      </c>
      <c r="Q280" s="134">
        <f t="shared" si="12"/>
        <v>76</v>
      </c>
      <c r="R280" s="135" t="str">
        <f t="shared" si="13"/>
        <v>NO</v>
      </c>
      <c r="S280" s="136" t="str">
        <f t="shared" si="14"/>
        <v>Alto</v>
      </c>
      <c r="T280" s="45"/>
    </row>
    <row r="281" spans="1:20" s="48" customFormat="1" ht="32.1" customHeight="1" x14ac:dyDescent="0.2">
      <c r="A281" s="141" t="s">
        <v>2564</v>
      </c>
      <c r="B281" s="137" t="s">
        <v>2565</v>
      </c>
      <c r="C281" s="139" t="s">
        <v>2566</v>
      </c>
      <c r="D281" s="133">
        <v>80</v>
      </c>
      <c r="E281" s="138" t="s">
        <v>521</v>
      </c>
      <c r="F281" s="138" t="s">
        <v>521</v>
      </c>
      <c r="G281" s="138">
        <v>71</v>
      </c>
      <c r="H281" s="138" t="s">
        <v>521</v>
      </c>
      <c r="I281" s="140" t="s">
        <v>521</v>
      </c>
      <c r="J281" s="140" t="s">
        <v>521</v>
      </c>
      <c r="K281" s="138" t="s">
        <v>521</v>
      </c>
      <c r="L281" s="138">
        <v>65.8</v>
      </c>
      <c r="M281" s="138" t="s">
        <v>521</v>
      </c>
      <c r="N281" s="138" t="s">
        <v>521</v>
      </c>
      <c r="O281" s="138" t="s">
        <v>521</v>
      </c>
      <c r="P281" s="138" t="s">
        <v>521</v>
      </c>
      <c r="Q281" s="134">
        <f t="shared" si="12"/>
        <v>68.400000000000006</v>
      </c>
      <c r="R281" s="135" t="str">
        <f t="shared" si="13"/>
        <v>NO</v>
      </c>
      <c r="S281" s="136" t="str">
        <f t="shared" si="14"/>
        <v>Alto</v>
      </c>
      <c r="T281" s="45"/>
    </row>
    <row r="282" spans="1:20" s="48" customFormat="1" ht="32.1" customHeight="1" x14ac:dyDescent="0.2">
      <c r="A282" s="141" t="s">
        <v>2564</v>
      </c>
      <c r="B282" s="137" t="s">
        <v>2567</v>
      </c>
      <c r="C282" s="139" t="s">
        <v>2568</v>
      </c>
      <c r="D282" s="133">
        <v>40</v>
      </c>
      <c r="E282" s="138" t="s">
        <v>521</v>
      </c>
      <c r="F282" s="138" t="s">
        <v>521</v>
      </c>
      <c r="G282" s="138" t="s">
        <v>521</v>
      </c>
      <c r="H282" s="138" t="s">
        <v>521</v>
      </c>
      <c r="I282" s="140" t="s">
        <v>521</v>
      </c>
      <c r="J282" s="140">
        <v>65.8</v>
      </c>
      <c r="K282" s="138" t="s">
        <v>521</v>
      </c>
      <c r="L282" s="138">
        <v>38.700000000000003</v>
      </c>
      <c r="M282" s="138" t="s">
        <v>521</v>
      </c>
      <c r="N282" s="138" t="s">
        <v>521</v>
      </c>
      <c r="O282" s="138" t="s">
        <v>521</v>
      </c>
      <c r="P282" s="138" t="s">
        <v>521</v>
      </c>
      <c r="Q282" s="134">
        <f t="shared" si="12"/>
        <v>52.25</v>
      </c>
      <c r="R282" s="135" t="str">
        <f t="shared" si="13"/>
        <v>NO</v>
      </c>
      <c r="S282" s="136" t="str">
        <f t="shared" si="14"/>
        <v>Alto</v>
      </c>
      <c r="T282" s="45"/>
    </row>
    <row r="283" spans="1:20" s="48" customFormat="1" ht="32.1" customHeight="1" x14ac:dyDescent="0.2">
      <c r="A283" s="141" t="s">
        <v>2564</v>
      </c>
      <c r="B283" s="137" t="s">
        <v>2569</v>
      </c>
      <c r="C283" s="139" t="s">
        <v>2570</v>
      </c>
      <c r="D283" s="133">
        <v>26</v>
      </c>
      <c r="E283" s="138" t="s">
        <v>521</v>
      </c>
      <c r="F283" s="138" t="s">
        <v>521</v>
      </c>
      <c r="G283" s="138" t="s">
        <v>521</v>
      </c>
      <c r="H283" s="138">
        <v>76.900000000000006</v>
      </c>
      <c r="I283" s="140" t="s">
        <v>521</v>
      </c>
      <c r="J283" s="140" t="s">
        <v>521</v>
      </c>
      <c r="K283" s="138" t="s">
        <v>521</v>
      </c>
      <c r="L283" s="138" t="s">
        <v>521</v>
      </c>
      <c r="M283" s="138">
        <v>77.5</v>
      </c>
      <c r="N283" s="138" t="s">
        <v>521</v>
      </c>
      <c r="O283" s="138" t="s">
        <v>521</v>
      </c>
      <c r="P283" s="138" t="s">
        <v>521</v>
      </c>
      <c r="Q283" s="134">
        <f t="shared" si="12"/>
        <v>77.2</v>
      </c>
      <c r="R283" s="135" t="str">
        <f t="shared" si="13"/>
        <v>NO</v>
      </c>
      <c r="S283" s="136" t="str">
        <f t="shared" si="14"/>
        <v>Alto</v>
      </c>
      <c r="T283" s="45"/>
    </row>
    <row r="284" spans="1:20" s="48" customFormat="1" ht="32.1" customHeight="1" x14ac:dyDescent="0.2">
      <c r="A284" s="141" t="s">
        <v>2564</v>
      </c>
      <c r="B284" s="137" t="s">
        <v>2264</v>
      </c>
      <c r="C284" s="139" t="s">
        <v>2571</v>
      </c>
      <c r="D284" s="133">
        <v>77</v>
      </c>
      <c r="E284" s="138" t="s">
        <v>521</v>
      </c>
      <c r="F284" s="138" t="s">
        <v>521</v>
      </c>
      <c r="G284" s="138" t="s">
        <v>521</v>
      </c>
      <c r="H284" s="138" t="s">
        <v>521</v>
      </c>
      <c r="I284" s="140">
        <v>97.3</v>
      </c>
      <c r="J284" s="140" t="s">
        <v>521</v>
      </c>
      <c r="K284" s="138" t="s">
        <v>521</v>
      </c>
      <c r="L284" s="138">
        <v>46.5</v>
      </c>
      <c r="M284" s="138" t="s">
        <v>521</v>
      </c>
      <c r="N284" s="138" t="s">
        <v>521</v>
      </c>
      <c r="O284" s="138" t="s">
        <v>521</v>
      </c>
      <c r="P284" s="138" t="s">
        <v>521</v>
      </c>
      <c r="Q284" s="134">
        <f t="shared" si="12"/>
        <v>71.900000000000006</v>
      </c>
      <c r="R284" s="135" t="str">
        <f t="shared" si="13"/>
        <v>NO</v>
      </c>
      <c r="S284" s="136" t="str">
        <f t="shared" si="14"/>
        <v>Alto</v>
      </c>
      <c r="T284" s="45"/>
    </row>
    <row r="285" spans="1:20" s="48" customFormat="1" ht="32.1" customHeight="1" x14ac:dyDescent="0.2">
      <c r="A285" s="141" t="s">
        <v>2564</v>
      </c>
      <c r="B285" s="137" t="s">
        <v>2572</v>
      </c>
      <c r="C285" s="139" t="s">
        <v>2573</v>
      </c>
      <c r="D285" s="133">
        <v>80</v>
      </c>
      <c r="E285" s="138">
        <v>71</v>
      </c>
      <c r="F285" s="138" t="s">
        <v>521</v>
      </c>
      <c r="G285" s="138" t="s">
        <v>521</v>
      </c>
      <c r="H285" s="138" t="s">
        <v>521</v>
      </c>
      <c r="I285" s="140" t="s">
        <v>521</v>
      </c>
      <c r="J285" s="140" t="s">
        <v>521</v>
      </c>
      <c r="K285" s="138" t="s">
        <v>521</v>
      </c>
      <c r="L285" s="138">
        <v>46.5</v>
      </c>
      <c r="M285" s="138" t="s">
        <v>521</v>
      </c>
      <c r="N285" s="138" t="s">
        <v>521</v>
      </c>
      <c r="O285" s="138" t="s">
        <v>521</v>
      </c>
      <c r="P285" s="138" t="s">
        <v>521</v>
      </c>
      <c r="Q285" s="134">
        <f t="shared" si="12"/>
        <v>58.75</v>
      </c>
      <c r="R285" s="135" t="str">
        <f t="shared" si="13"/>
        <v>NO</v>
      </c>
      <c r="S285" s="136" t="str">
        <f t="shared" si="14"/>
        <v>Alto</v>
      </c>
      <c r="T285" s="45"/>
    </row>
    <row r="286" spans="1:20" s="48" customFormat="1" ht="32.1" customHeight="1" x14ac:dyDescent="0.2">
      <c r="A286" s="141" t="s">
        <v>2564</v>
      </c>
      <c r="B286" s="137" t="s">
        <v>1614</v>
      </c>
      <c r="C286" s="139" t="s">
        <v>2574</v>
      </c>
      <c r="D286" s="133">
        <v>22</v>
      </c>
      <c r="E286" s="138" t="s">
        <v>521</v>
      </c>
      <c r="F286" s="138" t="s">
        <v>521</v>
      </c>
      <c r="G286" s="138" t="s">
        <v>521</v>
      </c>
      <c r="H286" s="138" t="s">
        <v>521</v>
      </c>
      <c r="I286" s="140">
        <v>42</v>
      </c>
      <c r="J286" s="140" t="s">
        <v>521</v>
      </c>
      <c r="K286" s="138" t="s">
        <v>521</v>
      </c>
      <c r="L286" s="138">
        <v>38.700000000000003</v>
      </c>
      <c r="M286" s="138" t="s">
        <v>521</v>
      </c>
      <c r="N286" s="138" t="s">
        <v>521</v>
      </c>
      <c r="O286" s="138" t="s">
        <v>521</v>
      </c>
      <c r="P286" s="138" t="s">
        <v>521</v>
      </c>
      <c r="Q286" s="134">
        <f t="shared" si="12"/>
        <v>40.35</v>
      </c>
      <c r="R286" s="135" t="str">
        <f t="shared" si="13"/>
        <v>NO</v>
      </c>
      <c r="S286" s="136" t="str">
        <f t="shared" si="14"/>
        <v>Alto</v>
      </c>
      <c r="T286" s="45"/>
    </row>
    <row r="287" spans="1:20" s="48" customFormat="1" ht="32.1" customHeight="1" x14ac:dyDescent="0.2">
      <c r="A287" s="141" t="s">
        <v>2564</v>
      </c>
      <c r="B287" s="137" t="s">
        <v>2575</v>
      </c>
      <c r="C287" s="139" t="s">
        <v>2576</v>
      </c>
      <c r="D287" s="133">
        <v>82</v>
      </c>
      <c r="E287" s="138" t="s">
        <v>521</v>
      </c>
      <c r="F287" s="138">
        <v>38.700000000000003</v>
      </c>
      <c r="G287" s="138" t="s">
        <v>521</v>
      </c>
      <c r="H287" s="138" t="s">
        <v>521</v>
      </c>
      <c r="I287" s="140" t="s">
        <v>521</v>
      </c>
      <c r="J287" s="140" t="s">
        <v>521</v>
      </c>
      <c r="K287" s="138">
        <v>65.8</v>
      </c>
      <c r="L287" s="138" t="s">
        <v>521</v>
      </c>
      <c r="M287" s="138" t="s">
        <v>521</v>
      </c>
      <c r="N287" s="138" t="s">
        <v>521</v>
      </c>
      <c r="O287" s="138" t="s">
        <v>521</v>
      </c>
      <c r="P287" s="138" t="s">
        <v>521</v>
      </c>
      <c r="Q287" s="134">
        <f t="shared" si="12"/>
        <v>52.25</v>
      </c>
      <c r="R287" s="135" t="str">
        <f t="shared" si="13"/>
        <v>NO</v>
      </c>
      <c r="S287" s="136" t="str">
        <f t="shared" si="14"/>
        <v>Alto</v>
      </c>
      <c r="T287" s="45"/>
    </row>
    <row r="288" spans="1:20" s="48" customFormat="1" ht="32.1" customHeight="1" x14ac:dyDescent="0.2">
      <c r="A288" s="141" t="s">
        <v>2564</v>
      </c>
      <c r="B288" s="137" t="s">
        <v>2577</v>
      </c>
      <c r="C288" s="139" t="s">
        <v>2578</v>
      </c>
      <c r="D288" s="133">
        <v>79</v>
      </c>
      <c r="E288" s="138" t="s">
        <v>521</v>
      </c>
      <c r="F288" s="138" t="s">
        <v>521</v>
      </c>
      <c r="G288" s="138" t="s">
        <v>521</v>
      </c>
      <c r="H288" s="138" t="s">
        <v>521</v>
      </c>
      <c r="I288" s="140" t="s">
        <v>521</v>
      </c>
      <c r="J288" s="140" t="s">
        <v>521</v>
      </c>
      <c r="K288" s="138">
        <v>77.5</v>
      </c>
      <c r="L288" s="138">
        <v>60</v>
      </c>
      <c r="M288" s="138" t="s">
        <v>521</v>
      </c>
      <c r="N288" s="138" t="s">
        <v>521</v>
      </c>
      <c r="O288" s="138" t="s">
        <v>521</v>
      </c>
      <c r="P288" s="138" t="s">
        <v>521</v>
      </c>
      <c r="Q288" s="134">
        <f t="shared" si="12"/>
        <v>68.75</v>
      </c>
      <c r="R288" s="135" t="str">
        <f t="shared" si="13"/>
        <v>NO</v>
      </c>
      <c r="S288" s="136" t="str">
        <f t="shared" si="14"/>
        <v>Alto</v>
      </c>
      <c r="T288" s="45"/>
    </row>
    <row r="289" spans="1:20" s="48" customFormat="1" ht="32.1" customHeight="1" x14ac:dyDescent="0.2">
      <c r="A289" s="141" t="s">
        <v>2564</v>
      </c>
      <c r="B289" s="137" t="s">
        <v>1297</v>
      </c>
      <c r="C289" s="139" t="s">
        <v>2579</v>
      </c>
      <c r="D289" s="133">
        <v>31</v>
      </c>
      <c r="E289" s="138" t="s">
        <v>521</v>
      </c>
      <c r="F289" s="138" t="s">
        <v>521</v>
      </c>
      <c r="G289" s="138" t="s">
        <v>521</v>
      </c>
      <c r="H289" s="138" t="s">
        <v>521</v>
      </c>
      <c r="I289" s="140">
        <v>76.900000000000006</v>
      </c>
      <c r="J289" s="140" t="s">
        <v>521</v>
      </c>
      <c r="K289" s="138" t="s">
        <v>521</v>
      </c>
      <c r="L289" s="138">
        <v>48.4</v>
      </c>
      <c r="M289" s="138" t="s">
        <v>521</v>
      </c>
      <c r="N289" s="138" t="s">
        <v>521</v>
      </c>
      <c r="O289" s="138" t="s">
        <v>521</v>
      </c>
      <c r="P289" s="138" t="s">
        <v>521</v>
      </c>
      <c r="Q289" s="134">
        <f t="shared" si="12"/>
        <v>62.650000000000006</v>
      </c>
      <c r="R289" s="135" t="str">
        <f t="shared" si="13"/>
        <v>NO</v>
      </c>
      <c r="S289" s="136" t="str">
        <f t="shared" si="14"/>
        <v>Alto</v>
      </c>
      <c r="T289" s="45"/>
    </row>
    <row r="290" spans="1:20" s="48" customFormat="1" ht="32.1" customHeight="1" x14ac:dyDescent="0.2">
      <c r="A290" s="141" t="s">
        <v>2564</v>
      </c>
      <c r="B290" s="137" t="s">
        <v>2580</v>
      </c>
      <c r="C290" s="139" t="s">
        <v>2581</v>
      </c>
      <c r="D290" s="133">
        <v>53</v>
      </c>
      <c r="E290" s="138" t="s">
        <v>521</v>
      </c>
      <c r="F290" s="138" t="s">
        <v>521</v>
      </c>
      <c r="G290" s="138" t="s">
        <v>521</v>
      </c>
      <c r="H290" s="138">
        <v>97.3</v>
      </c>
      <c r="I290" s="140" t="s">
        <v>521</v>
      </c>
      <c r="J290" s="140" t="s">
        <v>521</v>
      </c>
      <c r="K290" s="138" t="s">
        <v>521</v>
      </c>
      <c r="L290" s="138">
        <v>77.5</v>
      </c>
      <c r="M290" s="138" t="s">
        <v>521</v>
      </c>
      <c r="N290" s="138" t="s">
        <v>521</v>
      </c>
      <c r="O290" s="138" t="s">
        <v>521</v>
      </c>
      <c r="P290" s="138" t="s">
        <v>521</v>
      </c>
      <c r="Q290" s="134">
        <f t="shared" si="12"/>
        <v>87.4</v>
      </c>
      <c r="R290" s="135" t="str">
        <f t="shared" si="13"/>
        <v>NO</v>
      </c>
      <c r="S290" s="136" t="str">
        <f t="shared" si="14"/>
        <v>Inviable Sanitariamente</v>
      </c>
      <c r="T290" s="45"/>
    </row>
    <row r="291" spans="1:20" s="48" customFormat="1" ht="32.1" customHeight="1" x14ac:dyDescent="0.2">
      <c r="A291" s="141" t="s">
        <v>2564</v>
      </c>
      <c r="B291" s="137" t="s">
        <v>2582</v>
      </c>
      <c r="C291" s="139" t="s">
        <v>2583</v>
      </c>
      <c r="D291" s="133">
        <v>70</v>
      </c>
      <c r="E291" s="138" t="s">
        <v>521</v>
      </c>
      <c r="F291" s="138">
        <v>97.3</v>
      </c>
      <c r="G291" s="138" t="s">
        <v>521</v>
      </c>
      <c r="H291" s="138" t="s">
        <v>521</v>
      </c>
      <c r="I291" s="140" t="s">
        <v>521</v>
      </c>
      <c r="J291" s="140" t="s">
        <v>521</v>
      </c>
      <c r="K291" s="138">
        <v>78.7</v>
      </c>
      <c r="L291" s="138" t="s">
        <v>521</v>
      </c>
      <c r="M291" s="138" t="s">
        <v>521</v>
      </c>
      <c r="N291" s="138" t="s">
        <v>521</v>
      </c>
      <c r="O291" s="138" t="s">
        <v>521</v>
      </c>
      <c r="P291" s="138" t="s">
        <v>521</v>
      </c>
      <c r="Q291" s="134">
        <f t="shared" si="12"/>
        <v>88</v>
      </c>
      <c r="R291" s="135" t="str">
        <f t="shared" si="13"/>
        <v>NO</v>
      </c>
      <c r="S291" s="136" t="str">
        <f t="shared" si="14"/>
        <v>Inviable Sanitariamente</v>
      </c>
      <c r="T291" s="45"/>
    </row>
    <row r="292" spans="1:20" s="48" customFormat="1" ht="32.1" customHeight="1" x14ac:dyDescent="0.2">
      <c r="A292" s="141" t="s">
        <v>2564</v>
      </c>
      <c r="B292" s="137" t="s">
        <v>2567</v>
      </c>
      <c r="C292" s="139" t="s">
        <v>2584</v>
      </c>
      <c r="D292" s="133">
        <v>230</v>
      </c>
      <c r="E292" s="138" t="s">
        <v>521</v>
      </c>
      <c r="F292" s="138" t="s">
        <v>521</v>
      </c>
      <c r="G292" s="138">
        <v>0</v>
      </c>
      <c r="H292" s="138" t="s">
        <v>521</v>
      </c>
      <c r="I292" s="140" t="s">
        <v>521</v>
      </c>
      <c r="J292" s="140" t="s">
        <v>521</v>
      </c>
      <c r="K292" s="138" t="s">
        <v>521</v>
      </c>
      <c r="L292" s="138">
        <v>98.1</v>
      </c>
      <c r="M292" s="138" t="s">
        <v>521</v>
      </c>
      <c r="N292" s="138" t="s">
        <v>521</v>
      </c>
      <c r="O292" s="138" t="s">
        <v>521</v>
      </c>
      <c r="P292" s="138" t="s">
        <v>521</v>
      </c>
      <c r="Q292" s="134">
        <f t="shared" si="12"/>
        <v>49.05</v>
      </c>
      <c r="R292" s="135" t="str">
        <f t="shared" si="13"/>
        <v>NO</v>
      </c>
      <c r="S292" s="136" t="str">
        <f t="shared" si="14"/>
        <v>Alto</v>
      </c>
      <c r="T292" s="45"/>
    </row>
    <row r="293" spans="1:20" s="48" customFormat="1" ht="32.1" customHeight="1" x14ac:dyDescent="0.2">
      <c r="A293" s="141" t="s">
        <v>2564</v>
      </c>
      <c r="B293" s="137" t="s">
        <v>129</v>
      </c>
      <c r="C293" s="139" t="s">
        <v>2585</v>
      </c>
      <c r="D293" s="133">
        <v>9</v>
      </c>
      <c r="E293" s="138" t="s">
        <v>521</v>
      </c>
      <c r="F293" s="138">
        <v>87.1</v>
      </c>
      <c r="G293" s="138" t="s">
        <v>521</v>
      </c>
      <c r="H293" s="138" t="s">
        <v>521</v>
      </c>
      <c r="I293" s="140" t="s">
        <v>521</v>
      </c>
      <c r="J293" s="140" t="s">
        <v>521</v>
      </c>
      <c r="K293" s="138">
        <v>98.1</v>
      </c>
      <c r="L293" s="138" t="s">
        <v>521</v>
      </c>
      <c r="M293" s="138" t="s">
        <v>521</v>
      </c>
      <c r="N293" s="138" t="s">
        <v>521</v>
      </c>
      <c r="O293" s="138" t="s">
        <v>521</v>
      </c>
      <c r="P293" s="138" t="s">
        <v>521</v>
      </c>
      <c r="Q293" s="134">
        <f t="shared" si="12"/>
        <v>92.6</v>
      </c>
      <c r="R293" s="135" t="str">
        <f t="shared" si="13"/>
        <v>NO</v>
      </c>
      <c r="S293" s="136" t="str">
        <f t="shared" si="14"/>
        <v>Inviable Sanitariamente</v>
      </c>
      <c r="T293" s="45"/>
    </row>
    <row r="294" spans="1:20" s="48" customFormat="1" ht="32.1" customHeight="1" x14ac:dyDescent="0.2">
      <c r="A294" s="141" t="s">
        <v>2564</v>
      </c>
      <c r="B294" s="137" t="s">
        <v>1268</v>
      </c>
      <c r="C294" s="139" t="s">
        <v>2586</v>
      </c>
      <c r="D294" s="133">
        <v>28</v>
      </c>
      <c r="E294" s="138" t="s">
        <v>521</v>
      </c>
      <c r="F294" s="138" t="s">
        <v>521</v>
      </c>
      <c r="G294" s="138" t="s">
        <v>521</v>
      </c>
      <c r="H294" s="138" t="s">
        <v>521</v>
      </c>
      <c r="I294" s="140" t="s">
        <v>521</v>
      </c>
      <c r="J294" s="140">
        <v>100</v>
      </c>
      <c r="K294" s="138" t="s">
        <v>521</v>
      </c>
      <c r="L294" s="138" t="s">
        <v>521</v>
      </c>
      <c r="M294" s="138">
        <v>77.5</v>
      </c>
      <c r="N294" s="138" t="s">
        <v>521</v>
      </c>
      <c r="O294" s="138" t="s">
        <v>521</v>
      </c>
      <c r="P294" s="138" t="s">
        <v>521</v>
      </c>
      <c r="Q294" s="134">
        <f t="shared" si="12"/>
        <v>88.75</v>
      </c>
      <c r="R294" s="135" t="str">
        <f t="shared" si="13"/>
        <v>NO</v>
      </c>
      <c r="S294" s="136" t="str">
        <f t="shared" si="14"/>
        <v>Inviable Sanitariamente</v>
      </c>
      <c r="T294" s="45"/>
    </row>
    <row r="295" spans="1:20" s="48" customFormat="1" ht="32.1" customHeight="1" x14ac:dyDescent="0.2">
      <c r="A295" s="141" t="s">
        <v>2564</v>
      </c>
      <c r="B295" s="137" t="s">
        <v>41</v>
      </c>
      <c r="C295" s="139" t="s">
        <v>2587</v>
      </c>
      <c r="D295" s="133">
        <v>217</v>
      </c>
      <c r="E295" s="138" t="s">
        <v>521</v>
      </c>
      <c r="F295" s="138" t="s">
        <v>521</v>
      </c>
      <c r="G295" s="138" t="s">
        <v>521</v>
      </c>
      <c r="H295" s="138" t="s">
        <v>521</v>
      </c>
      <c r="I295" s="140" t="s">
        <v>521</v>
      </c>
      <c r="J295" s="140" t="s">
        <v>521</v>
      </c>
      <c r="K295" s="138">
        <v>46.5</v>
      </c>
      <c r="L295" s="138" t="s">
        <v>521</v>
      </c>
      <c r="M295" s="138">
        <v>38.700000000000003</v>
      </c>
      <c r="N295" s="138" t="s">
        <v>521</v>
      </c>
      <c r="O295" s="138" t="s">
        <v>521</v>
      </c>
      <c r="P295" s="138" t="s">
        <v>521</v>
      </c>
      <c r="Q295" s="134">
        <f t="shared" si="12"/>
        <v>42.6</v>
      </c>
      <c r="R295" s="135" t="str">
        <f t="shared" si="13"/>
        <v>NO</v>
      </c>
      <c r="S295" s="136" t="str">
        <f t="shared" si="14"/>
        <v>Alto</v>
      </c>
      <c r="T295" s="45"/>
    </row>
    <row r="296" spans="1:20" s="48" customFormat="1" ht="32.1" customHeight="1" x14ac:dyDescent="0.2">
      <c r="A296" s="141" t="s">
        <v>2564</v>
      </c>
      <c r="B296" s="137" t="s">
        <v>2588</v>
      </c>
      <c r="C296" s="139" t="s">
        <v>2589</v>
      </c>
      <c r="D296" s="133">
        <v>10</v>
      </c>
      <c r="E296" s="138" t="s">
        <v>521</v>
      </c>
      <c r="F296" s="138" t="s">
        <v>521</v>
      </c>
      <c r="G296" s="138" t="s">
        <v>521</v>
      </c>
      <c r="H296" s="138" t="s">
        <v>521</v>
      </c>
      <c r="I296" s="140" t="s">
        <v>521</v>
      </c>
      <c r="J296" s="140">
        <v>42</v>
      </c>
      <c r="K296" s="138" t="s">
        <v>521</v>
      </c>
      <c r="L296" s="138" t="s">
        <v>521</v>
      </c>
      <c r="M296" s="138">
        <v>77.5</v>
      </c>
      <c r="N296" s="138" t="s">
        <v>521</v>
      </c>
      <c r="O296" s="138" t="s">
        <v>521</v>
      </c>
      <c r="P296" s="138" t="s">
        <v>521</v>
      </c>
      <c r="Q296" s="134">
        <f t="shared" si="12"/>
        <v>59.75</v>
      </c>
      <c r="R296" s="135" t="str">
        <f t="shared" si="13"/>
        <v>NO</v>
      </c>
      <c r="S296" s="136" t="str">
        <f t="shared" si="14"/>
        <v>Alto</v>
      </c>
      <c r="T296" s="45"/>
    </row>
    <row r="297" spans="1:20" s="48" customFormat="1" ht="32.1" customHeight="1" x14ac:dyDescent="0.2">
      <c r="A297" s="141" t="s">
        <v>2564</v>
      </c>
      <c r="B297" s="137" t="s">
        <v>2590</v>
      </c>
      <c r="C297" s="139" t="s">
        <v>2591</v>
      </c>
      <c r="D297" s="133">
        <v>75</v>
      </c>
      <c r="E297" s="138" t="s">
        <v>521</v>
      </c>
      <c r="F297" s="138" t="s">
        <v>521</v>
      </c>
      <c r="G297" s="138" t="s">
        <v>521</v>
      </c>
      <c r="H297" s="138" t="s">
        <v>521</v>
      </c>
      <c r="I297" s="140" t="s">
        <v>521</v>
      </c>
      <c r="J297" s="140">
        <v>79</v>
      </c>
      <c r="K297" s="138" t="s">
        <v>521</v>
      </c>
      <c r="L297" s="138">
        <v>46.5</v>
      </c>
      <c r="M297" s="138" t="s">
        <v>521</v>
      </c>
      <c r="N297" s="138" t="s">
        <v>521</v>
      </c>
      <c r="O297" s="138" t="s">
        <v>521</v>
      </c>
      <c r="P297" s="138" t="s">
        <v>521</v>
      </c>
      <c r="Q297" s="134">
        <f t="shared" si="12"/>
        <v>62.75</v>
      </c>
      <c r="R297" s="135" t="str">
        <f t="shared" si="13"/>
        <v>NO</v>
      </c>
      <c r="S297" s="136" t="str">
        <f t="shared" si="14"/>
        <v>Alto</v>
      </c>
      <c r="T297" s="45"/>
    </row>
    <row r="298" spans="1:20" s="48" customFormat="1" ht="32.1" customHeight="1" x14ac:dyDescent="0.2">
      <c r="A298" s="141" t="s">
        <v>2564</v>
      </c>
      <c r="B298" s="137" t="s">
        <v>2592</v>
      </c>
      <c r="C298" s="139" t="s">
        <v>2593</v>
      </c>
      <c r="D298" s="133">
        <v>133</v>
      </c>
      <c r="E298" s="138" t="s">
        <v>521</v>
      </c>
      <c r="F298" s="138" t="s">
        <v>521</v>
      </c>
      <c r="G298" s="138" t="s">
        <v>521</v>
      </c>
      <c r="H298" s="138">
        <v>0</v>
      </c>
      <c r="I298" s="140" t="s">
        <v>521</v>
      </c>
      <c r="J298" s="140" t="s">
        <v>521</v>
      </c>
      <c r="K298" s="138" t="s">
        <v>521</v>
      </c>
      <c r="L298" s="138" t="s">
        <v>521</v>
      </c>
      <c r="M298" s="138" t="s">
        <v>521</v>
      </c>
      <c r="N298" s="138">
        <v>0</v>
      </c>
      <c r="O298" s="138" t="s">
        <v>521</v>
      </c>
      <c r="P298" s="138" t="s">
        <v>521</v>
      </c>
      <c r="Q298" s="134">
        <f t="shared" si="12"/>
        <v>0</v>
      </c>
      <c r="R298" s="135" t="str">
        <f t="shared" si="13"/>
        <v>SI</v>
      </c>
      <c r="S298" s="136" t="str">
        <f t="shared" si="14"/>
        <v>Sin Riesgo</v>
      </c>
      <c r="T298" s="45"/>
    </row>
    <row r="299" spans="1:20" s="48" customFormat="1" ht="32.1" customHeight="1" x14ac:dyDescent="0.2">
      <c r="A299" s="141" t="s">
        <v>2564</v>
      </c>
      <c r="B299" s="137" t="s">
        <v>2317</v>
      </c>
      <c r="C299" s="139" t="s">
        <v>2594</v>
      </c>
      <c r="D299" s="133">
        <v>19</v>
      </c>
      <c r="E299" s="138" t="s">
        <v>521</v>
      </c>
      <c r="F299" s="138" t="s">
        <v>521</v>
      </c>
      <c r="G299" s="138" t="s">
        <v>521</v>
      </c>
      <c r="H299" s="138">
        <v>100</v>
      </c>
      <c r="I299" s="140" t="s">
        <v>521</v>
      </c>
      <c r="J299" s="140" t="s">
        <v>521</v>
      </c>
      <c r="K299" s="138" t="s">
        <v>521</v>
      </c>
      <c r="L299" s="138">
        <v>65.8</v>
      </c>
      <c r="M299" s="138" t="s">
        <v>521</v>
      </c>
      <c r="N299" s="138" t="s">
        <v>521</v>
      </c>
      <c r="O299" s="138" t="s">
        <v>521</v>
      </c>
      <c r="P299" s="138" t="s">
        <v>521</v>
      </c>
      <c r="Q299" s="134">
        <f t="shared" si="12"/>
        <v>82.9</v>
      </c>
      <c r="R299" s="135" t="str">
        <f t="shared" si="13"/>
        <v>NO</v>
      </c>
      <c r="S299" s="136" t="str">
        <f t="shared" si="14"/>
        <v>Inviable Sanitariamente</v>
      </c>
      <c r="T299" s="45"/>
    </row>
    <row r="300" spans="1:20" s="48" customFormat="1" ht="32.1" customHeight="1" x14ac:dyDescent="0.2">
      <c r="A300" s="141" t="s">
        <v>2564</v>
      </c>
      <c r="B300" s="137" t="s">
        <v>59</v>
      </c>
      <c r="C300" s="139" t="s">
        <v>2595</v>
      </c>
      <c r="D300" s="133">
        <v>56</v>
      </c>
      <c r="E300" s="138" t="s">
        <v>521</v>
      </c>
      <c r="F300" s="138" t="s">
        <v>521</v>
      </c>
      <c r="G300" s="138" t="s">
        <v>521</v>
      </c>
      <c r="H300" s="138" t="s">
        <v>521</v>
      </c>
      <c r="I300" s="140">
        <v>97.3</v>
      </c>
      <c r="J300" s="140" t="s">
        <v>521</v>
      </c>
      <c r="K300" s="138" t="s">
        <v>521</v>
      </c>
      <c r="L300" s="138">
        <v>46.5</v>
      </c>
      <c r="M300" s="138" t="s">
        <v>521</v>
      </c>
      <c r="N300" s="138" t="s">
        <v>521</v>
      </c>
      <c r="O300" s="138" t="s">
        <v>521</v>
      </c>
      <c r="P300" s="138" t="s">
        <v>521</v>
      </c>
      <c r="Q300" s="134">
        <f t="shared" si="12"/>
        <v>71.900000000000006</v>
      </c>
      <c r="R300" s="135" t="str">
        <f t="shared" si="13"/>
        <v>NO</v>
      </c>
      <c r="S300" s="136" t="str">
        <f t="shared" si="14"/>
        <v>Alto</v>
      </c>
      <c r="T300" s="45"/>
    </row>
    <row r="301" spans="1:20" s="48" customFormat="1" ht="32.1" customHeight="1" x14ac:dyDescent="0.2">
      <c r="A301" s="141" t="s">
        <v>2564</v>
      </c>
      <c r="B301" s="137" t="s">
        <v>2596</v>
      </c>
      <c r="C301" s="139" t="s">
        <v>2597</v>
      </c>
      <c r="D301" s="133">
        <v>60</v>
      </c>
      <c r="E301" s="138" t="s">
        <v>521</v>
      </c>
      <c r="F301" s="138" t="s">
        <v>521</v>
      </c>
      <c r="G301" s="138" t="s">
        <v>521</v>
      </c>
      <c r="H301" s="138" t="s">
        <v>521</v>
      </c>
      <c r="I301" s="140" t="s">
        <v>521</v>
      </c>
      <c r="J301" s="140">
        <v>46.5</v>
      </c>
      <c r="K301" s="138" t="s">
        <v>521</v>
      </c>
      <c r="L301" s="138" t="s">
        <v>521</v>
      </c>
      <c r="M301" s="138">
        <v>38.700000000000003</v>
      </c>
      <c r="N301" s="138" t="s">
        <v>521</v>
      </c>
      <c r="O301" s="138" t="s">
        <v>521</v>
      </c>
      <c r="P301" s="138" t="s">
        <v>521</v>
      </c>
      <c r="Q301" s="134">
        <f t="shared" si="12"/>
        <v>42.6</v>
      </c>
      <c r="R301" s="135" t="str">
        <f t="shared" si="13"/>
        <v>NO</v>
      </c>
      <c r="S301" s="136" t="str">
        <f t="shared" si="14"/>
        <v>Alto</v>
      </c>
      <c r="T301" s="45"/>
    </row>
    <row r="302" spans="1:20" s="48" customFormat="1" ht="32.1" customHeight="1" x14ac:dyDescent="0.2">
      <c r="A302" s="141" t="s">
        <v>2564</v>
      </c>
      <c r="B302" s="137" t="s">
        <v>2598</v>
      </c>
      <c r="C302" s="139" t="s">
        <v>2599</v>
      </c>
      <c r="D302" s="133">
        <v>45</v>
      </c>
      <c r="E302" s="138" t="s">
        <v>521</v>
      </c>
      <c r="F302" s="138" t="s">
        <v>521</v>
      </c>
      <c r="G302" s="138" t="s">
        <v>521</v>
      </c>
      <c r="H302" s="138" t="s">
        <v>521</v>
      </c>
      <c r="I302" s="140" t="s">
        <v>521</v>
      </c>
      <c r="J302" s="140" t="s">
        <v>521</v>
      </c>
      <c r="K302" s="138">
        <v>78.7</v>
      </c>
      <c r="L302" s="138" t="s">
        <v>521</v>
      </c>
      <c r="M302" s="138">
        <v>38.700000000000003</v>
      </c>
      <c r="N302" s="138" t="s">
        <v>521</v>
      </c>
      <c r="O302" s="138" t="s">
        <v>521</v>
      </c>
      <c r="P302" s="138" t="s">
        <v>521</v>
      </c>
      <c r="Q302" s="134">
        <f t="shared" si="12"/>
        <v>58.7</v>
      </c>
      <c r="R302" s="135" t="str">
        <f t="shared" si="13"/>
        <v>NO</v>
      </c>
      <c r="S302" s="136" t="str">
        <f t="shared" si="14"/>
        <v>Alto</v>
      </c>
      <c r="T302" s="45"/>
    </row>
    <row r="303" spans="1:20" s="48" customFormat="1" ht="32.1" customHeight="1" x14ac:dyDescent="0.2">
      <c r="A303" s="141" t="s">
        <v>2564</v>
      </c>
      <c r="B303" s="137" t="s">
        <v>2600</v>
      </c>
      <c r="C303" s="139" t="s">
        <v>2601</v>
      </c>
      <c r="D303" s="133">
        <v>27</v>
      </c>
      <c r="E303" s="138" t="s">
        <v>521</v>
      </c>
      <c r="F303" s="138" t="s">
        <v>521</v>
      </c>
      <c r="G303" s="138" t="s">
        <v>521</v>
      </c>
      <c r="H303" s="138" t="s">
        <v>521</v>
      </c>
      <c r="I303" s="140" t="s">
        <v>521</v>
      </c>
      <c r="J303" s="140" t="s">
        <v>521</v>
      </c>
      <c r="K303" s="138">
        <v>46.5</v>
      </c>
      <c r="L303" s="138" t="s">
        <v>521</v>
      </c>
      <c r="M303" s="138" t="s">
        <v>521</v>
      </c>
      <c r="N303" s="138" t="s">
        <v>521</v>
      </c>
      <c r="O303" s="138" t="s">
        <v>521</v>
      </c>
      <c r="P303" s="138" t="s">
        <v>521</v>
      </c>
      <c r="Q303" s="134">
        <f t="shared" si="12"/>
        <v>46.5</v>
      </c>
      <c r="R303" s="135" t="str">
        <f t="shared" si="13"/>
        <v>NO</v>
      </c>
      <c r="S303" s="136" t="str">
        <f t="shared" si="14"/>
        <v>Alto</v>
      </c>
      <c r="T303" s="45"/>
    </row>
    <row r="304" spans="1:20" s="48" customFormat="1" ht="32.1" customHeight="1" x14ac:dyDescent="0.2">
      <c r="A304" s="141" t="s">
        <v>2564</v>
      </c>
      <c r="B304" s="137" t="s">
        <v>2602</v>
      </c>
      <c r="C304" s="139" t="s">
        <v>2603</v>
      </c>
      <c r="D304" s="133">
        <v>18</v>
      </c>
      <c r="E304" s="138" t="s">
        <v>521</v>
      </c>
      <c r="F304" s="138" t="s">
        <v>521</v>
      </c>
      <c r="G304" s="138">
        <v>72.900000000000006</v>
      </c>
      <c r="H304" s="138" t="s">
        <v>521</v>
      </c>
      <c r="I304" s="140" t="s">
        <v>521</v>
      </c>
      <c r="J304" s="140" t="s">
        <v>521</v>
      </c>
      <c r="K304" s="138">
        <v>46.5</v>
      </c>
      <c r="L304" s="138" t="s">
        <v>521</v>
      </c>
      <c r="M304" s="138" t="s">
        <v>521</v>
      </c>
      <c r="N304" s="138" t="s">
        <v>521</v>
      </c>
      <c r="O304" s="138" t="s">
        <v>521</v>
      </c>
      <c r="P304" s="138" t="s">
        <v>521</v>
      </c>
      <c r="Q304" s="134">
        <f t="shared" si="12"/>
        <v>59.7</v>
      </c>
      <c r="R304" s="135" t="str">
        <f t="shared" si="13"/>
        <v>NO</v>
      </c>
      <c r="S304" s="136" t="str">
        <f t="shared" si="14"/>
        <v>Alto</v>
      </c>
      <c r="T304" s="45"/>
    </row>
    <row r="305" spans="1:20" s="48" customFormat="1" ht="32.1" customHeight="1" x14ac:dyDescent="0.2">
      <c r="A305" s="141" t="s">
        <v>2564</v>
      </c>
      <c r="B305" s="137" t="s">
        <v>2354</v>
      </c>
      <c r="C305" s="139" t="s">
        <v>2604</v>
      </c>
      <c r="D305" s="133">
        <v>17</v>
      </c>
      <c r="E305" s="138" t="s">
        <v>521</v>
      </c>
      <c r="F305" s="138" t="s">
        <v>521</v>
      </c>
      <c r="G305" s="138" t="s">
        <v>521</v>
      </c>
      <c r="H305" s="138" t="s">
        <v>521</v>
      </c>
      <c r="I305" s="140">
        <v>87</v>
      </c>
      <c r="J305" s="140" t="s">
        <v>521</v>
      </c>
      <c r="K305" s="138" t="s">
        <v>521</v>
      </c>
      <c r="L305" s="138" t="s">
        <v>521</v>
      </c>
      <c r="M305" s="138" t="s">
        <v>521</v>
      </c>
      <c r="N305" s="138" t="s">
        <v>521</v>
      </c>
      <c r="O305" s="138" t="s">
        <v>521</v>
      </c>
      <c r="P305" s="138" t="s">
        <v>521</v>
      </c>
      <c r="Q305" s="134">
        <f t="shared" si="12"/>
        <v>87</v>
      </c>
      <c r="R305" s="135" t="str">
        <f t="shared" si="13"/>
        <v>NO</v>
      </c>
      <c r="S305" s="136" t="str">
        <f t="shared" si="14"/>
        <v>Inviable Sanitariamente</v>
      </c>
      <c r="T305" s="45"/>
    </row>
    <row r="306" spans="1:20" s="48" customFormat="1" ht="32.1" customHeight="1" x14ac:dyDescent="0.2">
      <c r="A306" s="141" t="s">
        <v>2605</v>
      </c>
      <c r="B306" s="137" t="s">
        <v>2606</v>
      </c>
      <c r="C306" s="139"/>
      <c r="D306" s="133"/>
      <c r="E306" s="138"/>
      <c r="F306" s="138"/>
      <c r="G306" s="138"/>
      <c r="H306" s="138"/>
      <c r="I306" s="140"/>
      <c r="J306" s="140"/>
      <c r="K306" s="138"/>
      <c r="L306" s="138"/>
      <c r="M306" s="138"/>
      <c r="N306" s="138"/>
      <c r="O306" s="138"/>
      <c r="P306" s="138"/>
      <c r="Q306" s="134"/>
      <c r="R306" s="135"/>
      <c r="S306" s="136"/>
      <c r="T306" s="45"/>
    </row>
    <row r="307" spans="1:20" s="48" customFormat="1" ht="32.1" customHeight="1" x14ac:dyDescent="0.2">
      <c r="A307" s="141" t="s">
        <v>2607</v>
      </c>
      <c r="B307" s="137" t="s">
        <v>2608</v>
      </c>
      <c r="C307" s="139" t="s">
        <v>2609</v>
      </c>
      <c r="D307" s="133">
        <v>44</v>
      </c>
      <c r="E307" s="138" t="s">
        <v>521</v>
      </c>
      <c r="F307" s="138" t="s">
        <v>521</v>
      </c>
      <c r="G307" s="138" t="s">
        <v>521</v>
      </c>
      <c r="H307" s="138" t="s">
        <v>521</v>
      </c>
      <c r="I307" s="140" t="s">
        <v>521</v>
      </c>
      <c r="J307" s="140" t="s">
        <v>521</v>
      </c>
      <c r="K307" s="138">
        <v>96.4</v>
      </c>
      <c r="L307" s="138" t="s">
        <v>521</v>
      </c>
      <c r="M307" s="138" t="s">
        <v>521</v>
      </c>
      <c r="N307" s="138" t="s">
        <v>521</v>
      </c>
      <c r="O307" s="138" t="s">
        <v>521</v>
      </c>
      <c r="P307" s="138" t="s">
        <v>521</v>
      </c>
      <c r="Q307" s="134">
        <f t="shared" si="12"/>
        <v>96.4</v>
      </c>
      <c r="R307" s="135" t="str">
        <f t="shared" si="13"/>
        <v>NO</v>
      </c>
      <c r="S307" s="136" t="str">
        <f t="shared" si="14"/>
        <v>Inviable Sanitariamente</v>
      </c>
      <c r="T307" s="45"/>
    </row>
    <row r="308" spans="1:20" s="48" customFormat="1" ht="32.1" customHeight="1" x14ac:dyDescent="0.2">
      <c r="A308" s="141" t="s">
        <v>2607</v>
      </c>
      <c r="B308" s="137" t="s">
        <v>1446</v>
      </c>
      <c r="C308" s="139" t="s">
        <v>2610</v>
      </c>
      <c r="D308" s="133">
        <v>25</v>
      </c>
      <c r="E308" s="138" t="s">
        <v>521</v>
      </c>
      <c r="F308" s="138" t="s">
        <v>521</v>
      </c>
      <c r="G308" s="138" t="s">
        <v>521</v>
      </c>
      <c r="H308" s="138" t="s">
        <v>521</v>
      </c>
      <c r="I308" s="140" t="s">
        <v>521</v>
      </c>
      <c r="J308" s="140" t="s">
        <v>521</v>
      </c>
      <c r="K308" s="138">
        <v>95.2</v>
      </c>
      <c r="L308" s="138" t="s">
        <v>521</v>
      </c>
      <c r="M308" s="138" t="s">
        <v>521</v>
      </c>
      <c r="N308" s="138" t="s">
        <v>521</v>
      </c>
      <c r="O308" s="138" t="s">
        <v>521</v>
      </c>
      <c r="P308" s="138" t="s">
        <v>521</v>
      </c>
      <c r="Q308" s="134">
        <f t="shared" si="12"/>
        <v>95.2</v>
      </c>
      <c r="R308" s="135" t="str">
        <f t="shared" si="13"/>
        <v>NO</v>
      </c>
      <c r="S308" s="136" t="str">
        <f t="shared" si="14"/>
        <v>Inviable Sanitariamente</v>
      </c>
      <c r="T308" s="45"/>
    </row>
    <row r="309" spans="1:20" s="48" customFormat="1" ht="32.1" customHeight="1" x14ac:dyDescent="0.2">
      <c r="A309" s="141" t="s">
        <v>2607</v>
      </c>
      <c r="B309" s="137" t="s">
        <v>2611</v>
      </c>
      <c r="C309" s="139" t="s">
        <v>2612</v>
      </c>
      <c r="D309" s="133">
        <v>26</v>
      </c>
      <c r="E309" s="138" t="s">
        <v>521</v>
      </c>
      <c r="F309" s="138" t="s">
        <v>521</v>
      </c>
      <c r="G309" s="138" t="s">
        <v>521</v>
      </c>
      <c r="H309" s="138" t="s">
        <v>521</v>
      </c>
      <c r="I309" s="140" t="s">
        <v>521</v>
      </c>
      <c r="J309" s="140">
        <v>96.4</v>
      </c>
      <c r="K309" s="138" t="s">
        <v>521</v>
      </c>
      <c r="L309" s="138" t="s">
        <v>521</v>
      </c>
      <c r="M309" s="138" t="s">
        <v>521</v>
      </c>
      <c r="N309" s="138" t="s">
        <v>521</v>
      </c>
      <c r="O309" s="138" t="s">
        <v>521</v>
      </c>
      <c r="P309" s="138" t="s">
        <v>521</v>
      </c>
      <c r="Q309" s="134">
        <f t="shared" si="12"/>
        <v>96.4</v>
      </c>
      <c r="R309" s="135" t="str">
        <f t="shared" si="13"/>
        <v>NO</v>
      </c>
      <c r="S309" s="136" t="str">
        <f t="shared" si="14"/>
        <v>Inviable Sanitariamente</v>
      </c>
      <c r="T309" s="45"/>
    </row>
    <row r="310" spans="1:20" s="48" customFormat="1" ht="32.1" customHeight="1" x14ac:dyDescent="0.2">
      <c r="A310" s="141" t="s">
        <v>2607</v>
      </c>
      <c r="B310" s="137" t="s">
        <v>2613</v>
      </c>
      <c r="C310" s="139" t="s">
        <v>2614</v>
      </c>
      <c r="D310" s="133">
        <v>43</v>
      </c>
      <c r="E310" s="138" t="s">
        <v>521</v>
      </c>
      <c r="F310" s="138" t="s">
        <v>521</v>
      </c>
      <c r="G310" s="138" t="s">
        <v>521</v>
      </c>
      <c r="H310" s="138" t="s">
        <v>521</v>
      </c>
      <c r="I310" s="140" t="s">
        <v>521</v>
      </c>
      <c r="J310" s="140">
        <v>96.4</v>
      </c>
      <c r="K310" s="138" t="s">
        <v>521</v>
      </c>
      <c r="L310" s="138" t="s">
        <v>521</v>
      </c>
      <c r="M310" s="138" t="s">
        <v>521</v>
      </c>
      <c r="N310" s="138" t="s">
        <v>521</v>
      </c>
      <c r="O310" s="138" t="s">
        <v>521</v>
      </c>
      <c r="P310" s="138" t="s">
        <v>521</v>
      </c>
      <c r="Q310" s="134">
        <f t="shared" si="12"/>
        <v>96.4</v>
      </c>
      <c r="R310" s="135" t="str">
        <f t="shared" si="13"/>
        <v>NO</v>
      </c>
      <c r="S310" s="136" t="str">
        <f t="shared" si="14"/>
        <v>Inviable Sanitariamente</v>
      </c>
      <c r="T310" s="45"/>
    </row>
    <row r="311" spans="1:20" s="48" customFormat="1" ht="32.1" customHeight="1" x14ac:dyDescent="0.2">
      <c r="A311" s="141" t="s">
        <v>2607</v>
      </c>
      <c r="B311" s="137" t="s">
        <v>103</v>
      </c>
      <c r="C311" s="139" t="s">
        <v>2615</v>
      </c>
      <c r="D311" s="133">
        <v>15</v>
      </c>
      <c r="E311" s="138" t="s">
        <v>521</v>
      </c>
      <c r="F311" s="138">
        <v>96.4</v>
      </c>
      <c r="G311" s="138" t="s">
        <v>521</v>
      </c>
      <c r="H311" s="138" t="s">
        <v>521</v>
      </c>
      <c r="I311" s="140" t="s">
        <v>521</v>
      </c>
      <c r="J311" s="140" t="s">
        <v>521</v>
      </c>
      <c r="K311" s="138" t="s">
        <v>521</v>
      </c>
      <c r="L311" s="138" t="s">
        <v>521</v>
      </c>
      <c r="M311" s="138" t="s">
        <v>521</v>
      </c>
      <c r="N311" s="138" t="s">
        <v>521</v>
      </c>
      <c r="O311" s="138" t="s">
        <v>521</v>
      </c>
      <c r="P311" s="138" t="s">
        <v>521</v>
      </c>
      <c r="Q311" s="134">
        <f t="shared" si="12"/>
        <v>96.4</v>
      </c>
      <c r="R311" s="135" t="str">
        <f t="shared" si="13"/>
        <v>NO</v>
      </c>
      <c r="S311" s="136" t="str">
        <f t="shared" si="14"/>
        <v>Inviable Sanitariamente</v>
      </c>
      <c r="T311" s="45"/>
    </row>
    <row r="312" spans="1:20" s="48" customFormat="1" ht="32.1" customHeight="1" x14ac:dyDescent="0.2">
      <c r="A312" s="141" t="s">
        <v>2607</v>
      </c>
      <c r="B312" s="137" t="s">
        <v>2616</v>
      </c>
      <c r="C312" s="139" t="s">
        <v>2617</v>
      </c>
      <c r="D312" s="133">
        <v>55</v>
      </c>
      <c r="E312" s="138" t="s">
        <v>521</v>
      </c>
      <c r="F312" s="138" t="s">
        <v>521</v>
      </c>
      <c r="G312" s="138" t="s">
        <v>521</v>
      </c>
      <c r="H312" s="138" t="s">
        <v>521</v>
      </c>
      <c r="I312" s="140" t="s">
        <v>521</v>
      </c>
      <c r="J312" s="140">
        <v>70.8</v>
      </c>
      <c r="K312" s="138" t="s">
        <v>521</v>
      </c>
      <c r="L312" s="138" t="s">
        <v>521</v>
      </c>
      <c r="M312" s="138" t="s">
        <v>521</v>
      </c>
      <c r="N312" s="138" t="s">
        <v>521</v>
      </c>
      <c r="O312" s="138" t="s">
        <v>521</v>
      </c>
      <c r="P312" s="138" t="s">
        <v>521</v>
      </c>
      <c r="Q312" s="134">
        <f t="shared" si="12"/>
        <v>70.8</v>
      </c>
      <c r="R312" s="135" t="str">
        <f t="shared" si="13"/>
        <v>NO</v>
      </c>
      <c r="S312" s="136" t="str">
        <f t="shared" si="14"/>
        <v>Alto</v>
      </c>
      <c r="T312" s="45"/>
    </row>
    <row r="313" spans="1:20" s="48" customFormat="1" ht="32.1" customHeight="1" x14ac:dyDescent="0.2">
      <c r="A313" s="141" t="s">
        <v>2607</v>
      </c>
      <c r="B313" s="137" t="s">
        <v>2618</v>
      </c>
      <c r="C313" s="139" t="s">
        <v>2619</v>
      </c>
      <c r="D313" s="133">
        <v>18</v>
      </c>
      <c r="E313" s="138" t="s">
        <v>521</v>
      </c>
      <c r="F313" s="138" t="s">
        <v>521</v>
      </c>
      <c r="G313" s="138" t="s">
        <v>521</v>
      </c>
      <c r="H313" s="138" t="s">
        <v>521</v>
      </c>
      <c r="I313" s="140" t="s">
        <v>521</v>
      </c>
      <c r="J313" s="140" t="s">
        <v>521</v>
      </c>
      <c r="K313" s="138">
        <v>96.3</v>
      </c>
      <c r="L313" s="138" t="s">
        <v>521</v>
      </c>
      <c r="M313" s="138" t="s">
        <v>521</v>
      </c>
      <c r="N313" s="138" t="s">
        <v>521</v>
      </c>
      <c r="O313" s="138" t="s">
        <v>521</v>
      </c>
      <c r="P313" s="138" t="s">
        <v>521</v>
      </c>
      <c r="Q313" s="134">
        <f t="shared" si="12"/>
        <v>96.3</v>
      </c>
      <c r="R313" s="135" t="str">
        <f t="shared" si="13"/>
        <v>NO</v>
      </c>
      <c r="S313" s="136" t="str">
        <f t="shared" si="14"/>
        <v>Inviable Sanitariamente</v>
      </c>
      <c r="T313" s="45"/>
    </row>
    <row r="314" spans="1:20" s="48" customFormat="1" ht="32.1" customHeight="1" x14ac:dyDescent="0.2">
      <c r="A314" s="141" t="s">
        <v>2607</v>
      </c>
      <c r="B314" s="137" t="s">
        <v>2620</v>
      </c>
      <c r="C314" s="139" t="s">
        <v>2621</v>
      </c>
      <c r="D314" s="133">
        <v>36</v>
      </c>
      <c r="E314" s="138" t="s">
        <v>521</v>
      </c>
      <c r="F314" s="138" t="s">
        <v>521</v>
      </c>
      <c r="G314" s="138" t="s">
        <v>521</v>
      </c>
      <c r="H314" s="138" t="s">
        <v>521</v>
      </c>
      <c r="I314" s="140">
        <v>70.8</v>
      </c>
      <c r="J314" s="140" t="s">
        <v>521</v>
      </c>
      <c r="K314" s="138" t="s">
        <v>521</v>
      </c>
      <c r="L314" s="138" t="s">
        <v>521</v>
      </c>
      <c r="M314" s="138" t="s">
        <v>521</v>
      </c>
      <c r="N314" s="138" t="s">
        <v>521</v>
      </c>
      <c r="O314" s="138" t="s">
        <v>521</v>
      </c>
      <c r="P314" s="138" t="s">
        <v>521</v>
      </c>
      <c r="Q314" s="134">
        <f t="shared" si="12"/>
        <v>70.8</v>
      </c>
      <c r="R314" s="135" t="str">
        <f t="shared" si="13"/>
        <v>NO</v>
      </c>
      <c r="S314" s="136" t="str">
        <f t="shared" si="14"/>
        <v>Alto</v>
      </c>
      <c r="T314" s="45"/>
    </row>
    <row r="315" spans="1:20" s="48" customFormat="1" ht="32.1" customHeight="1" x14ac:dyDescent="0.2">
      <c r="A315" s="141" t="s">
        <v>2607</v>
      </c>
      <c r="B315" s="137" t="s">
        <v>2622</v>
      </c>
      <c r="C315" s="139" t="s">
        <v>2623</v>
      </c>
      <c r="D315" s="133">
        <v>118</v>
      </c>
      <c r="E315" s="138" t="s">
        <v>521</v>
      </c>
      <c r="F315" s="138" t="s">
        <v>521</v>
      </c>
      <c r="G315" s="138" t="s">
        <v>521</v>
      </c>
      <c r="H315" s="138" t="s">
        <v>521</v>
      </c>
      <c r="I315" s="140">
        <v>70.8</v>
      </c>
      <c r="J315" s="140" t="s">
        <v>521</v>
      </c>
      <c r="K315" s="138" t="s">
        <v>521</v>
      </c>
      <c r="L315" s="138" t="s">
        <v>521</v>
      </c>
      <c r="M315" s="138" t="s">
        <v>521</v>
      </c>
      <c r="N315" s="138" t="s">
        <v>521</v>
      </c>
      <c r="O315" s="138" t="s">
        <v>521</v>
      </c>
      <c r="P315" s="138" t="s">
        <v>521</v>
      </c>
      <c r="Q315" s="134">
        <f t="shared" si="12"/>
        <v>70.8</v>
      </c>
      <c r="R315" s="135" t="str">
        <f t="shared" si="13"/>
        <v>NO</v>
      </c>
      <c r="S315" s="136" t="str">
        <f t="shared" si="14"/>
        <v>Alto</v>
      </c>
      <c r="T315" s="45"/>
    </row>
    <row r="316" spans="1:20" s="48" customFormat="1" ht="32.1" customHeight="1" x14ac:dyDescent="0.2">
      <c r="A316" s="141" t="s">
        <v>2607</v>
      </c>
      <c r="B316" s="137" t="s">
        <v>2624</v>
      </c>
      <c r="C316" s="139" t="s">
        <v>2625</v>
      </c>
      <c r="D316" s="133">
        <v>68</v>
      </c>
      <c r="E316" s="138">
        <v>96.4</v>
      </c>
      <c r="F316" s="138" t="s">
        <v>521</v>
      </c>
      <c r="G316" s="138" t="s">
        <v>521</v>
      </c>
      <c r="H316" s="138" t="s">
        <v>521</v>
      </c>
      <c r="I316" s="140" t="s">
        <v>521</v>
      </c>
      <c r="J316" s="140" t="s">
        <v>521</v>
      </c>
      <c r="K316" s="138" t="s">
        <v>521</v>
      </c>
      <c r="L316" s="138" t="s">
        <v>521</v>
      </c>
      <c r="M316" s="138" t="s">
        <v>521</v>
      </c>
      <c r="N316" s="138" t="s">
        <v>521</v>
      </c>
      <c r="O316" s="138" t="s">
        <v>521</v>
      </c>
      <c r="P316" s="138" t="s">
        <v>521</v>
      </c>
      <c r="Q316" s="134">
        <f t="shared" si="12"/>
        <v>96.4</v>
      </c>
      <c r="R316" s="135" t="str">
        <f t="shared" si="13"/>
        <v>NO</v>
      </c>
      <c r="S316" s="136" t="str">
        <f t="shared" si="14"/>
        <v>Inviable Sanitariamente</v>
      </c>
      <c r="T316" s="45"/>
    </row>
    <row r="317" spans="1:20" s="48" customFormat="1" ht="32.1" customHeight="1" x14ac:dyDescent="0.2">
      <c r="A317" s="141" t="s">
        <v>2607</v>
      </c>
      <c r="B317" s="137" t="s">
        <v>2626</v>
      </c>
      <c r="C317" s="139" t="s">
        <v>2627</v>
      </c>
      <c r="D317" s="133">
        <v>55</v>
      </c>
      <c r="E317" s="138">
        <v>96.4</v>
      </c>
      <c r="F317" s="138" t="s">
        <v>521</v>
      </c>
      <c r="G317" s="138" t="s">
        <v>521</v>
      </c>
      <c r="H317" s="138" t="s">
        <v>521</v>
      </c>
      <c r="I317" s="140" t="s">
        <v>521</v>
      </c>
      <c r="J317" s="140" t="s">
        <v>521</v>
      </c>
      <c r="K317" s="138" t="s">
        <v>521</v>
      </c>
      <c r="L317" s="138" t="s">
        <v>521</v>
      </c>
      <c r="M317" s="138" t="s">
        <v>521</v>
      </c>
      <c r="N317" s="138" t="s">
        <v>521</v>
      </c>
      <c r="O317" s="138" t="s">
        <v>521</v>
      </c>
      <c r="P317" s="138" t="s">
        <v>521</v>
      </c>
      <c r="Q317" s="134">
        <f t="shared" si="12"/>
        <v>96.4</v>
      </c>
      <c r="R317" s="135" t="str">
        <f t="shared" si="13"/>
        <v>NO</v>
      </c>
      <c r="S317" s="136" t="str">
        <f t="shared" si="14"/>
        <v>Inviable Sanitariamente</v>
      </c>
      <c r="T317" s="45"/>
    </row>
    <row r="318" spans="1:20" s="48" customFormat="1" ht="32.1" customHeight="1" x14ac:dyDescent="0.2">
      <c r="A318" s="141" t="s">
        <v>2607</v>
      </c>
      <c r="B318" s="137" t="s">
        <v>2628</v>
      </c>
      <c r="C318" s="139" t="s">
        <v>2629</v>
      </c>
      <c r="D318" s="133">
        <v>40</v>
      </c>
      <c r="E318" s="138" t="s">
        <v>521</v>
      </c>
      <c r="F318" s="138">
        <v>53.1</v>
      </c>
      <c r="G318" s="138" t="s">
        <v>521</v>
      </c>
      <c r="H318" s="138" t="s">
        <v>521</v>
      </c>
      <c r="I318" s="140" t="s">
        <v>521</v>
      </c>
      <c r="J318" s="140" t="s">
        <v>521</v>
      </c>
      <c r="K318" s="138" t="s">
        <v>521</v>
      </c>
      <c r="L318" s="138" t="s">
        <v>521</v>
      </c>
      <c r="M318" s="138" t="s">
        <v>521</v>
      </c>
      <c r="N318" s="138" t="s">
        <v>521</v>
      </c>
      <c r="O318" s="138" t="s">
        <v>521</v>
      </c>
      <c r="P318" s="138" t="s">
        <v>521</v>
      </c>
      <c r="Q318" s="134">
        <f t="shared" si="12"/>
        <v>53.1</v>
      </c>
      <c r="R318" s="135" t="str">
        <f t="shared" si="13"/>
        <v>NO</v>
      </c>
      <c r="S318" s="136" t="str">
        <f t="shared" si="14"/>
        <v>Alto</v>
      </c>
      <c r="T318" s="45"/>
    </row>
    <row r="319" spans="1:20" s="48" customFormat="1" ht="32.1" customHeight="1" x14ac:dyDescent="0.2">
      <c r="A319" s="141" t="s">
        <v>2607</v>
      </c>
      <c r="B319" s="137" t="s">
        <v>2630</v>
      </c>
      <c r="C319" s="139" t="s">
        <v>2631</v>
      </c>
      <c r="D319" s="133">
        <v>59</v>
      </c>
      <c r="E319" s="138" t="s">
        <v>521</v>
      </c>
      <c r="F319" s="138">
        <v>0</v>
      </c>
      <c r="G319" s="138" t="s">
        <v>521</v>
      </c>
      <c r="H319" s="138" t="s">
        <v>521</v>
      </c>
      <c r="I319" s="140" t="s">
        <v>521</v>
      </c>
      <c r="J319" s="140" t="s">
        <v>521</v>
      </c>
      <c r="K319" s="138" t="s">
        <v>521</v>
      </c>
      <c r="L319" s="138" t="s">
        <v>521</v>
      </c>
      <c r="M319" s="138" t="s">
        <v>521</v>
      </c>
      <c r="N319" s="138" t="s">
        <v>521</v>
      </c>
      <c r="O319" s="138" t="s">
        <v>521</v>
      </c>
      <c r="P319" s="138" t="s">
        <v>521</v>
      </c>
      <c r="Q319" s="134">
        <f t="shared" si="12"/>
        <v>0</v>
      </c>
      <c r="R319" s="135" t="str">
        <f t="shared" si="13"/>
        <v>SI</v>
      </c>
      <c r="S319" s="136" t="str">
        <f t="shared" si="14"/>
        <v>Sin Riesgo</v>
      </c>
      <c r="T319" s="45"/>
    </row>
    <row r="320" spans="1:20" s="48" customFormat="1" ht="32.1" customHeight="1" x14ac:dyDescent="0.2">
      <c r="A320" s="141" t="s">
        <v>2607</v>
      </c>
      <c r="B320" s="137" t="s">
        <v>2632</v>
      </c>
      <c r="C320" s="139" t="s">
        <v>2633</v>
      </c>
      <c r="D320" s="133">
        <v>25</v>
      </c>
      <c r="E320" s="138">
        <v>100</v>
      </c>
      <c r="F320" s="138">
        <v>96.4</v>
      </c>
      <c r="G320" s="138" t="s">
        <v>521</v>
      </c>
      <c r="H320" s="138" t="s">
        <v>521</v>
      </c>
      <c r="I320" s="140" t="s">
        <v>521</v>
      </c>
      <c r="J320" s="140" t="s">
        <v>521</v>
      </c>
      <c r="K320" s="138" t="s">
        <v>521</v>
      </c>
      <c r="L320" s="138" t="s">
        <v>521</v>
      </c>
      <c r="M320" s="138" t="s">
        <v>521</v>
      </c>
      <c r="N320" s="138" t="s">
        <v>521</v>
      </c>
      <c r="O320" s="138" t="s">
        <v>521</v>
      </c>
      <c r="P320" s="138" t="s">
        <v>521</v>
      </c>
      <c r="Q320" s="134">
        <f t="shared" si="12"/>
        <v>98.2</v>
      </c>
      <c r="R320" s="135" t="str">
        <f t="shared" si="13"/>
        <v>NO</v>
      </c>
      <c r="S320" s="136" t="str">
        <f t="shared" si="14"/>
        <v>Inviable Sanitariamente</v>
      </c>
      <c r="T320" s="45"/>
    </row>
    <row r="321" spans="1:20" s="48" customFormat="1" ht="32.1" customHeight="1" x14ac:dyDescent="0.2">
      <c r="A321" s="141" t="s">
        <v>2634</v>
      </c>
      <c r="B321" s="137" t="s">
        <v>2635</v>
      </c>
      <c r="C321" s="139" t="s">
        <v>2636</v>
      </c>
      <c r="D321" s="133">
        <v>32</v>
      </c>
      <c r="E321" s="138" t="s">
        <v>521</v>
      </c>
      <c r="F321" s="138" t="s">
        <v>521</v>
      </c>
      <c r="G321" s="138" t="s">
        <v>521</v>
      </c>
      <c r="H321" s="138" t="s">
        <v>521</v>
      </c>
      <c r="I321" s="140" t="s">
        <v>521</v>
      </c>
      <c r="J321" s="140" t="s">
        <v>521</v>
      </c>
      <c r="K321" s="138">
        <v>98.1</v>
      </c>
      <c r="L321" s="138" t="s">
        <v>521</v>
      </c>
      <c r="M321" s="138" t="s">
        <v>521</v>
      </c>
      <c r="N321" s="138" t="s">
        <v>521</v>
      </c>
      <c r="O321" s="138">
        <v>46</v>
      </c>
      <c r="P321" s="138" t="s">
        <v>521</v>
      </c>
      <c r="Q321" s="134">
        <f t="shared" si="12"/>
        <v>72.05</v>
      </c>
      <c r="R321" s="135" t="str">
        <f t="shared" si="13"/>
        <v>NO</v>
      </c>
      <c r="S321" s="136" t="str">
        <f t="shared" si="14"/>
        <v>Alto</v>
      </c>
      <c r="T321" s="45"/>
    </row>
    <row r="322" spans="1:20" s="48" customFormat="1" ht="32.1" customHeight="1" x14ac:dyDescent="0.2">
      <c r="A322" s="141" t="s">
        <v>2634</v>
      </c>
      <c r="B322" s="137" t="s">
        <v>2637</v>
      </c>
      <c r="C322" s="139" t="s">
        <v>2638</v>
      </c>
      <c r="D322" s="133">
        <v>22</v>
      </c>
      <c r="E322" s="138" t="s">
        <v>521</v>
      </c>
      <c r="F322" s="138" t="s">
        <v>521</v>
      </c>
      <c r="G322" s="138" t="s">
        <v>521</v>
      </c>
      <c r="H322" s="138" t="s">
        <v>521</v>
      </c>
      <c r="I322" s="140" t="s">
        <v>521</v>
      </c>
      <c r="J322" s="140" t="s">
        <v>521</v>
      </c>
      <c r="K322" s="138" t="s">
        <v>521</v>
      </c>
      <c r="L322" s="138" t="s">
        <v>521</v>
      </c>
      <c r="M322" s="138" t="s">
        <v>521</v>
      </c>
      <c r="N322" s="138" t="s">
        <v>521</v>
      </c>
      <c r="O322" s="138">
        <v>39</v>
      </c>
      <c r="P322" s="138" t="s">
        <v>521</v>
      </c>
      <c r="Q322" s="134">
        <f t="shared" si="12"/>
        <v>39</v>
      </c>
      <c r="R322" s="135" t="str">
        <f t="shared" si="13"/>
        <v>NO</v>
      </c>
      <c r="S322" s="136" t="str">
        <f t="shared" si="14"/>
        <v>Alto</v>
      </c>
      <c r="T322" s="45"/>
    </row>
    <row r="323" spans="1:20" s="48" customFormat="1" ht="32.1" customHeight="1" x14ac:dyDescent="0.2">
      <c r="A323" s="141" t="s">
        <v>2634</v>
      </c>
      <c r="B323" s="137" t="s">
        <v>2639</v>
      </c>
      <c r="C323" s="139" t="s">
        <v>2640</v>
      </c>
      <c r="D323" s="133">
        <v>29</v>
      </c>
      <c r="E323" s="138" t="s">
        <v>521</v>
      </c>
      <c r="F323" s="138" t="s">
        <v>521</v>
      </c>
      <c r="G323" s="138" t="s">
        <v>521</v>
      </c>
      <c r="H323" s="138" t="s">
        <v>521</v>
      </c>
      <c r="I323" s="140" t="s">
        <v>521</v>
      </c>
      <c r="J323" s="140" t="s">
        <v>521</v>
      </c>
      <c r="K323" s="138">
        <v>71</v>
      </c>
      <c r="L323" s="138" t="s">
        <v>521</v>
      </c>
      <c r="M323" s="138" t="s">
        <v>521</v>
      </c>
      <c r="N323" s="138" t="s">
        <v>521</v>
      </c>
      <c r="O323" s="138">
        <v>41.9</v>
      </c>
      <c r="P323" s="138" t="s">
        <v>521</v>
      </c>
      <c r="Q323" s="134">
        <f t="shared" si="12"/>
        <v>56.45</v>
      </c>
      <c r="R323" s="135" t="str">
        <f t="shared" si="13"/>
        <v>NO</v>
      </c>
      <c r="S323" s="136" t="str">
        <f t="shared" si="14"/>
        <v>Alto</v>
      </c>
      <c r="T323" s="45"/>
    </row>
    <row r="324" spans="1:20" s="48" customFormat="1" ht="32.1" customHeight="1" x14ac:dyDescent="0.2">
      <c r="A324" s="141" t="s">
        <v>2634</v>
      </c>
      <c r="B324" s="137" t="s">
        <v>2641</v>
      </c>
      <c r="C324" s="139" t="s">
        <v>2642</v>
      </c>
      <c r="D324" s="133">
        <v>29</v>
      </c>
      <c r="E324" s="138" t="s">
        <v>521</v>
      </c>
      <c r="F324" s="138" t="s">
        <v>521</v>
      </c>
      <c r="G324" s="138" t="s">
        <v>521</v>
      </c>
      <c r="H324" s="138" t="s">
        <v>521</v>
      </c>
      <c r="I324" s="140" t="s">
        <v>521</v>
      </c>
      <c r="J324" s="140" t="s">
        <v>521</v>
      </c>
      <c r="K324" s="138">
        <v>71</v>
      </c>
      <c r="L324" s="138"/>
      <c r="M324" s="138" t="s">
        <v>521</v>
      </c>
      <c r="N324" s="138" t="s">
        <v>521</v>
      </c>
      <c r="O324" s="138">
        <v>19</v>
      </c>
      <c r="P324" s="138" t="s">
        <v>521</v>
      </c>
      <c r="Q324" s="134">
        <f t="shared" si="12"/>
        <v>45</v>
      </c>
      <c r="R324" s="135" t="str">
        <f t="shared" si="13"/>
        <v>NO</v>
      </c>
      <c r="S324" s="136" t="str">
        <f t="shared" si="14"/>
        <v>Alto</v>
      </c>
      <c r="T324" s="45"/>
    </row>
    <row r="325" spans="1:20" s="48" customFormat="1" ht="32.1" customHeight="1" x14ac:dyDescent="0.2">
      <c r="A325" s="141" t="s">
        <v>2634</v>
      </c>
      <c r="B325" s="137" t="s">
        <v>2643</v>
      </c>
      <c r="C325" s="139" t="s">
        <v>2644</v>
      </c>
      <c r="D325" s="133">
        <v>34</v>
      </c>
      <c r="E325" s="138" t="s">
        <v>521</v>
      </c>
      <c r="F325" s="138" t="s">
        <v>521</v>
      </c>
      <c r="G325" s="138" t="s">
        <v>521</v>
      </c>
      <c r="H325" s="138" t="s">
        <v>521</v>
      </c>
      <c r="I325" s="140" t="s">
        <v>521</v>
      </c>
      <c r="J325" s="140" t="s">
        <v>521</v>
      </c>
      <c r="K325" s="138">
        <v>90.3</v>
      </c>
      <c r="L325" s="138" t="s">
        <v>521</v>
      </c>
      <c r="M325" s="138" t="s">
        <v>521</v>
      </c>
      <c r="N325" s="138" t="s">
        <v>521</v>
      </c>
      <c r="O325" s="138">
        <v>19</v>
      </c>
      <c r="P325" s="138" t="s">
        <v>521</v>
      </c>
      <c r="Q325" s="134">
        <f t="shared" si="12"/>
        <v>54.65</v>
      </c>
      <c r="R325" s="135" t="str">
        <f t="shared" si="13"/>
        <v>NO</v>
      </c>
      <c r="S325" s="136" t="str">
        <f t="shared" si="14"/>
        <v>Alto</v>
      </c>
      <c r="T325" s="45"/>
    </row>
    <row r="326" spans="1:20" s="48" customFormat="1" ht="32.1" customHeight="1" x14ac:dyDescent="0.2">
      <c r="A326" s="141" t="s">
        <v>2634</v>
      </c>
      <c r="B326" s="137" t="s">
        <v>719</v>
      </c>
      <c r="C326" s="139" t="s">
        <v>2645</v>
      </c>
      <c r="D326" s="133">
        <v>75</v>
      </c>
      <c r="E326" s="138" t="s">
        <v>521</v>
      </c>
      <c r="F326" s="138" t="s">
        <v>521</v>
      </c>
      <c r="G326" s="138" t="s">
        <v>521</v>
      </c>
      <c r="H326" s="138" t="s">
        <v>521</v>
      </c>
      <c r="I326" s="140" t="s">
        <v>521</v>
      </c>
      <c r="J326" s="140" t="s">
        <v>521</v>
      </c>
      <c r="K326" s="138" t="s">
        <v>521</v>
      </c>
      <c r="L326" s="138" t="s">
        <v>521</v>
      </c>
      <c r="M326" s="138" t="s">
        <v>521</v>
      </c>
      <c r="N326" s="138">
        <v>71</v>
      </c>
      <c r="O326" s="138">
        <v>19</v>
      </c>
      <c r="P326" s="138" t="s">
        <v>521</v>
      </c>
      <c r="Q326" s="134">
        <f t="shared" si="12"/>
        <v>45</v>
      </c>
      <c r="R326" s="135" t="str">
        <f t="shared" si="13"/>
        <v>NO</v>
      </c>
      <c r="S326" s="136" t="str">
        <f t="shared" si="14"/>
        <v>Alto</v>
      </c>
      <c r="T326" s="45"/>
    </row>
    <row r="327" spans="1:20" s="48" customFormat="1" ht="32.1" customHeight="1" x14ac:dyDescent="0.2">
      <c r="A327" s="141" t="s">
        <v>2634</v>
      </c>
      <c r="B327" s="137" t="s">
        <v>2646</v>
      </c>
      <c r="C327" s="139" t="s">
        <v>2647</v>
      </c>
      <c r="D327" s="133">
        <v>42</v>
      </c>
      <c r="E327" s="138" t="s">
        <v>521</v>
      </c>
      <c r="F327" s="138" t="s">
        <v>521</v>
      </c>
      <c r="G327" s="138" t="s">
        <v>521</v>
      </c>
      <c r="H327" s="138" t="s">
        <v>521</v>
      </c>
      <c r="I327" s="140" t="s">
        <v>521</v>
      </c>
      <c r="J327" s="140">
        <v>19.3</v>
      </c>
      <c r="K327" s="138" t="s">
        <v>521</v>
      </c>
      <c r="L327" s="138" t="s">
        <v>521</v>
      </c>
      <c r="M327" s="138" t="s">
        <v>521</v>
      </c>
      <c r="N327" s="138" t="s">
        <v>521</v>
      </c>
      <c r="O327" s="138" t="s">
        <v>521</v>
      </c>
      <c r="P327" s="138" t="s">
        <v>521</v>
      </c>
      <c r="Q327" s="134">
        <f t="shared" si="12"/>
        <v>19.3</v>
      </c>
      <c r="R327" s="135" t="str">
        <f t="shared" si="13"/>
        <v>NO</v>
      </c>
      <c r="S327" s="136" t="str">
        <f t="shared" si="14"/>
        <v>Medio</v>
      </c>
      <c r="T327" s="45"/>
    </row>
    <row r="328" spans="1:20" s="48" customFormat="1" ht="32.1" customHeight="1" x14ac:dyDescent="0.2">
      <c r="A328" s="141" t="s">
        <v>2634</v>
      </c>
      <c r="B328" s="137" t="s">
        <v>2648</v>
      </c>
      <c r="C328" s="139" t="s">
        <v>2647</v>
      </c>
      <c r="D328" s="133">
        <v>32</v>
      </c>
      <c r="E328" s="138" t="s">
        <v>521</v>
      </c>
      <c r="F328" s="138" t="s">
        <v>521</v>
      </c>
      <c r="G328" s="138" t="s">
        <v>521</v>
      </c>
      <c r="H328" s="138" t="s">
        <v>521</v>
      </c>
      <c r="I328" s="140" t="s">
        <v>521</v>
      </c>
      <c r="J328" s="140" t="s">
        <v>521</v>
      </c>
      <c r="K328" s="138">
        <v>52</v>
      </c>
      <c r="L328" s="138" t="s">
        <v>521</v>
      </c>
      <c r="M328" s="138" t="s">
        <v>521</v>
      </c>
      <c r="N328" s="138" t="s">
        <v>521</v>
      </c>
      <c r="O328" s="138" t="s">
        <v>521</v>
      </c>
      <c r="P328" s="138" t="s">
        <v>521</v>
      </c>
      <c r="Q328" s="134">
        <f t="shared" si="12"/>
        <v>52</v>
      </c>
      <c r="R328" s="135" t="str">
        <f t="shared" si="13"/>
        <v>NO</v>
      </c>
      <c r="S328" s="136" t="str">
        <f t="shared" si="14"/>
        <v>Alto</v>
      </c>
      <c r="T328" s="45"/>
    </row>
    <row r="329" spans="1:20" s="48" customFormat="1" ht="32.1" customHeight="1" x14ac:dyDescent="0.2">
      <c r="A329" s="141" t="s">
        <v>2634</v>
      </c>
      <c r="B329" s="137" t="s">
        <v>2649</v>
      </c>
      <c r="C329" s="139" t="s">
        <v>2647</v>
      </c>
      <c r="D329" s="133">
        <v>35</v>
      </c>
      <c r="E329" s="138" t="s">
        <v>521</v>
      </c>
      <c r="F329" s="138" t="s">
        <v>521</v>
      </c>
      <c r="G329" s="138" t="s">
        <v>521</v>
      </c>
      <c r="H329" s="138" t="s">
        <v>521</v>
      </c>
      <c r="I329" s="140" t="s">
        <v>521</v>
      </c>
      <c r="J329" s="140" t="s">
        <v>521</v>
      </c>
      <c r="K329" s="138">
        <v>90.3</v>
      </c>
      <c r="L329" s="138" t="s">
        <v>521</v>
      </c>
      <c r="M329" s="138" t="s">
        <v>521</v>
      </c>
      <c r="N329" s="138" t="s">
        <v>521</v>
      </c>
      <c r="O329" s="138" t="s">
        <v>521</v>
      </c>
      <c r="P329" s="138" t="s">
        <v>521</v>
      </c>
      <c r="Q329" s="134">
        <f t="shared" ref="Q329:Q335" si="15">AVERAGE(E329:P329)</f>
        <v>90.3</v>
      </c>
      <c r="R329" s="135" t="str">
        <f t="shared" ref="R329:R357" si="16">IF(Q329&lt;5,"SI","NO")</f>
        <v>NO</v>
      </c>
      <c r="S329" s="136" t="str">
        <f t="shared" ref="S329:S347" si="17">IF(Q329&lt;5,"Sin Riesgo",IF(Q329 &lt;=14,"Bajo",IF(Q329&lt;=35,"Medio",IF(Q329&lt;=80,"Alto","Inviable Sanitariamente"))))</f>
        <v>Inviable Sanitariamente</v>
      </c>
      <c r="T329" s="45"/>
    </row>
    <row r="330" spans="1:20" s="48" customFormat="1" ht="32.1" customHeight="1" x14ac:dyDescent="0.2">
      <c r="A330" s="141" t="s">
        <v>2634</v>
      </c>
      <c r="B330" s="137" t="s">
        <v>2650</v>
      </c>
      <c r="C330" s="139" t="s">
        <v>2651</v>
      </c>
      <c r="D330" s="133">
        <v>25</v>
      </c>
      <c r="E330" s="138" t="s">
        <v>521</v>
      </c>
      <c r="F330" s="138" t="s">
        <v>521</v>
      </c>
      <c r="G330" s="138" t="s">
        <v>521</v>
      </c>
      <c r="H330" s="138" t="s">
        <v>521</v>
      </c>
      <c r="I330" s="140" t="s">
        <v>521</v>
      </c>
      <c r="J330" s="140" t="s">
        <v>521</v>
      </c>
      <c r="K330" s="138" t="s">
        <v>521</v>
      </c>
      <c r="L330" s="138">
        <v>52</v>
      </c>
      <c r="M330" s="138" t="s">
        <v>521</v>
      </c>
      <c r="N330" s="138" t="s">
        <v>521</v>
      </c>
      <c r="O330" s="138" t="s">
        <v>521</v>
      </c>
      <c r="P330" s="138" t="s">
        <v>521</v>
      </c>
      <c r="Q330" s="134">
        <f t="shared" si="15"/>
        <v>52</v>
      </c>
      <c r="R330" s="135" t="str">
        <f t="shared" si="16"/>
        <v>NO</v>
      </c>
      <c r="S330" s="136" t="str">
        <f t="shared" si="17"/>
        <v>Alto</v>
      </c>
      <c r="T330" s="45"/>
    </row>
    <row r="331" spans="1:20" s="48" customFormat="1" ht="32.1" customHeight="1" x14ac:dyDescent="0.2">
      <c r="A331" s="141" t="s">
        <v>2634</v>
      </c>
      <c r="B331" s="137" t="s">
        <v>2652</v>
      </c>
      <c r="C331" s="139" t="s">
        <v>2653</v>
      </c>
      <c r="D331" s="133">
        <v>18</v>
      </c>
      <c r="E331" s="138" t="s">
        <v>521</v>
      </c>
      <c r="F331" s="138" t="s">
        <v>521</v>
      </c>
      <c r="G331" s="138" t="s">
        <v>521</v>
      </c>
      <c r="H331" s="138" t="s">
        <v>521</v>
      </c>
      <c r="I331" s="140" t="s">
        <v>521</v>
      </c>
      <c r="J331" s="140" t="s">
        <v>521</v>
      </c>
      <c r="K331" s="138" t="s">
        <v>521</v>
      </c>
      <c r="L331" s="138" t="s">
        <v>521</v>
      </c>
      <c r="M331" s="138" t="s">
        <v>521</v>
      </c>
      <c r="N331" s="138">
        <v>71</v>
      </c>
      <c r="O331" s="138" t="s">
        <v>521</v>
      </c>
      <c r="P331" s="138" t="s">
        <v>521</v>
      </c>
      <c r="Q331" s="134">
        <f t="shared" si="15"/>
        <v>71</v>
      </c>
      <c r="R331" s="135" t="str">
        <f t="shared" si="16"/>
        <v>NO</v>
      </c>
      <c r="S331" s="136" t="str">
        <f t="shared" si="17"/>
        <v>Alto</v>
      </c>
      <c r="T331" s="45"/>
    </row>
    <row r="332" spans="1:20" s="48" customFormat="1" ht="32.1" customHeight="1" x14ac:dyDescent="0.2">
      <c r="A332" s="141" t="s">
        <v>2654</v>
      </c>
      <c r="B332" s="137" t="s">
        <v>2655</v>
      </c>
      <c r="C332" s="139" t="s">
        <v>2656</v>
      </c>
      <c r="D332" s="133">
        <v>51</v>
      </c>
      <c r="E332" s="138" t="s">
        <v>521</v>
      </c>
      <c r="F332" s="138" t="s">
        <v>521</v>
      </c>
      <c r="G332" s="138" t="s">
        <v>521</v>
      </c>
      <c r="H332" s="138">
        <v>48</v>
      </c>
      <c r="I332" s="140" t="s">
        <v>521</v>
      </c>
      <c r="J332" s="140" t="s">
        <v>521</v>
      </c>
      <c r="K332" s="138" t="s">
        <v>521</v>
      </c>
      <c r="L332" s="138" t="s">
        <v>521</v>
      </c>
      <c r="M332" s="138" t="s">
        <v>521</v>
      </c>
      <c r="N332" s="138">
        <v>64</v>
      </c>
      <c r="O332" s="138" t="s">
        <v>521</v>
      </c>
      <c r="P332" s="138" t="s">
        <v>521</v>
      </c>
      <c r="Q332" s="134">
        <f t="shared" si="15"/>
        <v>56</v>
      </c>
      <c r="R332" s="135" t="str">
        <f t="shared" si="16"/>
        <v>NO</v>
      </c>
      <c r="S332" s="136" t="str">
        <f t="shared" si="17"/>
        <v>Alto</v>
      </c>
      <c r="T332" s="45"/>
    </row>
    <row r="333" spans="1:20" s="48" customFormat="1" ht="32.1" customHeight="1" x14ac:dyDescent="0.2">
      <c r="A333" s="141" t="s">
        <v>2654</v>
      </c>
      <c r="B333" s="137" t="s">
        <v>2657</v>
      </c>
      <c r="C333" s="139" t="s">
        <v>2658</v>
      </c>
      <c r="D333" s="133">
        <v>24</v>
      </c>
      <c r="E333" s="138" t="s">
        <v>521</v>
      </c>
      <c r="F333" s="138" t="s">
        <v>521</v>
      </c>
      <c r="G333" s="138" t="s">
        <v>521</v>
      </c>
      <c r="H333" s="138" t="s">
        <v>521</v>
      </c>
      <c r="I333" s="140">
        <v>88</v>
      </c>
      <c r="J333" s="140" t="s">
        <v>521</v>
      </c>
      <c r="K333" s="138" t="s">
        <v>521</v>
      </c>
      <c r="L333" s="138">
        <v>64</v>
      </c>
      <c r="M333" s="138" t="s">
        <v>521</v>
      </c>
      <c r="N333" s="138" t="s">
        <v>521</v>
      </c>
      <c r="O333" s="138" t="s">
        <v>521</v>
      </c>
      <c r="P333" s="138" t="s">
        <v>521</v>
      </c>
      <c r="Q333" s="134">
        <f t="shared" si="15"/>
        <v>76</v>
      </c>
      <c r="R333" s="135" t="str">
        <f t="shared" si="16"/>
        <v>NO</v>
      </c>
      <c r="S333" s="136" t="str">
        <f t="shared" si="17"/>
        <v>Alto</v>
      </c>
      <c r="T333" s="45"/>
    </row>
    <row r="334" spans="1:20" s="48" customFormat="1" ht="32.1" customHeight="1" x14ac:dyDescent="0.2">
      <c r="A334" s="141" t="s">
        <v>2654</v>
      </c>
      <c r="B334" s="137" t="s">
        <v>2659</v>
      </c>
      <c r="C334" s="139" t="s">
        <v>2660</v>
      </c>
      <c r="D334" s="133">
        <v>104</v>
      </c>
      <c r="E334" s="138" t="s">
        <v>521</v>
      </c>
      <c r="F334" s="138" t="s">
        <v>521</v>
      </c>
      <c r="G334" s="138" t="s">
        <v>521</v>
      </c>
      <c r="H334" s="138" t="s">
        <v>521</v>
      </c>
      <c r="I334" s="140" t="s">
        <v>521</v>
      </c>
      <c r="J334" s="140" t="s">
        <v>521</v>
      </c>
      <c r="K334" s="138" t="s">
        <v>521</v>
      </c>
      <c r="L334" s="138" t="s">
        <v>521</v>
      </c>
      <c r="M334" s="138" t="s">
        <v>521</v>
      </c>
      <c r="N334" s="138" t="s">
        <v>521</v>
      </c>
      <c r="O334" s="138">
        <v>31.6</v>
      </c>
      <c r="P334" s="138" t="s">
        <v>521</v>
      </c>
      <c r="Q334" s="134">
        <f t="shared" si="15"/>
        <v>31.6</v>
      </c>
      <c r="R334" s="135" t="str">
        <f t="shared" si="16"/>
        <v>NO</v>
      </c>
      <c r="S334" s="136" t="str">
        <f t="shared" si="17"/>
        <v>Medio</v>
      </c>
      <c r="T334" s="45"/>
    </row>
    <row r="335" spans="1:20" s="48" customFormat="1" ht="32.1" customHeight="1" x14ac:dyDescent="0.2">
      <c r="A335" s="141" t="s">
        <v>2654</v>
      </c>
      <c r="B335" s="137" t="s">
        <v>2661</v>
      </c>
      <c r="C335" s="139" t="s">
        <v>2662</v>
      </c>
      <c r="D335" s="133">
        <v>43</v>
      </c>
      <c r="E335" s="138" t="s">
        <v>521</v>
      </c>
      <c r="F335" s="138">
        <v>19.3</v>
      </c>
      <c r="G335" s="138" t="s">
        <v>521</v>
      </c>
      <c r="H335" s="138" t="s">
        <v>521</v>
      </c>
      <c r="I335" s="140" t="s">
        <v>521</v>
      </c>
      <c r="J335" s="140" t="s">
        <v>521</v>
      </c>
      <c r="K335" s="138" t="s">
        <v>521</v>
      </c>
      <c r="L335" s="138" t="s">
        <v>521</v>
      </c>
      <c r="M335" s="138">
        <v>24</v>
      </c>
      <c r="N335" s="138" t="s">
        <v>521</v>
      </c>
      <c r="O335" s="138" t="s">
        <v>521</v>
      </c>
      <c r="P335" s="138" t="s">
        <v>521</v>
      </c>
      <c r="Q335" s="134">
        <f t="shared" si="15"/>
        <v>21.65</v>
      </c>
      <c r="R335" s="135" t="str">
        <f t="shared" si="16"/>
        <v>NO</v>
      </c>
      <c r="S335" s="136" t="str">
        <f t="shared" si="17"/>
        <v>Medio</v>
      </c>
      <c r="T335" s="45"/>
    </row>
    <row r="336" spans="1:20" s="48" customFormat="1" ht="32.1" customHeight="1" x14ac:dyDescent="0.2">
      <c r="A336" s="141" t="s">
        <v>2654</v>
      </c>
      <c r="B336" s="137" t="s">
        <v>2663</v>
      </c>
      <c r="C336" s="139" t="s">
        <v>2664</v>
      </c>
      <c r="D336" s="133">
        <v>63</v>
      </c>
      <c r="E336" s="138" t="s">
        <v>521</v>
      </c>
      <c r="F336" s="138" t="s">
        <v>521</v>
      </c>
      <c r="G336" s="138" t="s">
        <v>521</v>
      </c>
      <c r="H336" s="138" t="s">
        <v>521</v>
      </c>
      <c r="I336" s="140" t="s">
        <v>521</v>
      </c>
      <c r="J336" s="140">
        <v>64</v>
      </c>
      <c r="K336" s="138" t="s">
        <v>521</v>
      </c>
      <c r="L336" s="138" t="s">
        <v>521</v>
      </c>
      <c r="M336" s="138">
        <v>64</v>
      </c>
      <c r="N336" s="138" t="s">
        <v>521</v>
      </c>
      <c r="O336" s="138" t="s">
        <v>521</v>
      </c>
      <c r="P336" s="138" t="s">
        <v>521</v>
      </c>
      <c r="Q336" s="134">
        <f t="shared" ref="Q336:Q362" si="18">AVERAGE(E336:P336)</f>
        <v>64</v>
      </c>
      <c r="R336" s="135" t="str">
        <f t="shared" si="16"/>
        <v>NO</v>
      </c>
      <c r="S336" s="136" t="str">
        <f t="shared" si="17"/>
        <v>Alto</v>
      </c>
      <c r="T336" s="45"/>
    </row>
    <row r="337" spans="1:20" s="48" customFormat="1" ht="32.1" customHeight="1" x14ac:dyDescent="0.2">
      <c r="A337" s="141" t="s">
        <v>2654</v>
      </c>
      <c r="B337" s="137" t="s">
        <v>119</v>
      </c>
      <c r="C337" s="139" t="s">
        <v>2665</v>
      </c>
      <c r="D337" s="133">
        <v>24</v>
      </c>
      <c r="E337" s="138">
        <v>58.1</v>
      </c>
      <c r="F337" s="138" t="s">
        <v>521</v>
      </c>
      <c r="G337" s="138" t="s">
        <v>521</v>
      </c>
      <c r="H337" s="138" t="s">
        <v>521</v>
      </c>
      <c r="I337" s="140" t="s">
        <v>521</v>
      </c>
      <c r="J337" s="140" t="s">
        <v>521</v>
      </c>
      <c r="K337" s="138" t="s">
        <v>521</v>
      </c>
      <c r="L337" s="138" t="s">
        <v>521</v>
      </c>
      <c r="M337" s="138" t="s">
        <v>521</v>
      </c>
      <c r="N337" s="138">
        <v>64</v>
      </c>
      <c r="O337" s="138" t="s">
        <v>521</v>
      </c>
      <c r="P337" s="138" t="s">
        <v>521</v>
      </c>
      <c r="Q337" s="134">
        <f t="shared" si="18"/>
        <v>61.05</v>
      </c>
      <c r="R337" s="135" t="str">
        <f t="shared" si="16"/>
        <v>NO</v>
      </c>
      <c r="S337" s="136" t="str">
        <f t="shared" si="17"/>
        <v>Alto</v>
      </c>
      <c r="T337" s="45"/>
    </row>
    <row r="338" spans="1:20" s="48" customFormat="1" ht="32.1" customHeight="1" x14ac:dyDescent="0.2">
      <c r="A338" s="141" t="s">
        <v>2654</v>
      </c>
      <c r="B338" s="137" t="s">
        <v>2666</v>
      </c>
      <c r="C338" s="139" t="s">
        <v>2667</v>
      </c>
      <c r="D338" s="133">
        <v>24</v>
      </c>
      <c r="E338" s="138">
        <v>53.1</v>
      </c>
      <c r="F338" s="138" t="s">
        <v>521</v>
      </c>
      <c r="G338" s="138" t="s">
        <v>521</v>
      </c>
      <c r="H338" s="138" t="s">
        <v>521</v>
      </c>
      <c r="I338" s="140" t="s">
        <v>521</v>
      </c>
      <c r="J338" s="140" t="s">
        <v>521</v>
      </c>
      <c r="K338" s="138" t="s">
        <v>521</v>
      </c>
      <c r="L338" s="138" t="s">
        <v>521</v>
      </c>
      <c r="M338" s="138">
        <v>64</v>
      </c>
      <c r="N338" s="138" t="s">
        <v>521</v>
      </c>
      <c r="O338" s="138" t="s">
        <v>521</v>
      </c>
      <c r="P338" s="138" t="s">
        <v>521</v>
      </c>
      <c r="Q338" s="134">
        <f t="shared" si="18"/>
        <v>58.55</v>
      </c>
      <c r="R338" s="135" t="str">
        <f t="shared" si="16"/>
        <v>NO</v>
      </c>
      <c r="S338" s="136" t="str">
        <f t="shared" si="17"/>
        <v>Alto</v>
      </c>
      <c r="T338" s="45"/>
    </row>
    <row r="339" spans="1:20" s="48" customFormat="1" ht="32.1" customHeight="1" x14ac:dyDescent="0.2">
      <c r="A339" s="141" t="s">
        <v>2654</v>
      </c>
      <c r="B339" s="137" t="s">
        <v>700</v>
      </c>
      <c r="C339" s="139" t="s">
        <v>2668</v>
      </c>
      <c r="D339" s="133">
        <v>25</v>
      </c>
      <c r="E339" s="138" t="s">
        <v>521</v>
      </c>
      <c r="F339" s="138">
        <v>65.8</v>
      </c>
      <c r="G339" s="138" t="s">
        <v>521</v>
      </c>
      <c r="H339" s="138" t="s">
        <v>521</v>
      </c>
      <c r="I339" s="140" t="s">
        <v>521</v>
      </c>
      <c r="J339" s="140" t="s">
        <v>521</v>
      </c>
      <c r="K339" s="138" t="s">
        <v>521</v>
      </c>
      <c r="L339" s="138" t="s">
        <v>521</v>
      </c>
      <c r="M339" s="138">
        <v>64</v>
      </c>
      <c r="N339" s="138" t="s">
        <v>521</v>
      </c>
      <c r="O339" s="138" t="s">
        <v>521</v>
      </c>
      <c r="P339" s="138" t="s">
        <v>521</v>
      </c>
      <c r="Q339" s="134">
        <f t="shared" si="18"/>
        <v>64.900000000000006</v>
      </c>
      <c r="R339" s="135" t="str">
        <f t="shared" si="16"/>
        <v>NO</v>
      </c>
      <c r="S339" s="136" t="str">
        <f t="shared" si="17"/>
        <v>Alto</v>
      </c>
      <c r="T339" s="45"/>
    </row>
    <row r="340" spans="1:20" s="48" customFormat="1" ht="32.1" customHeight="1" x14ac:dyDescent="0.2">
      <c r="A340" s="141" t="s">
        <v>2654</v>
      </c>
      <c r="B340" s="137" t="s">
        <v>2669</v>
      </c>
      <c r="C340" s="139" t="s">
        <v>2670</v>
      </c>
      <c r="D340" s="133">
        <v>246</v>
      </c>
      <c r="E340" s="138" t="s">
        <v>521</v>
      </c>
      <c r="F340" s="138">
        <v>0</v>
      </c>
      <c r="G340" s="138" t="s">
        <v>521</v>
      </c>
      <c r="H340" s="138" t="s">
        <v>521</v>
      </c>
      <c r="I340" s="140" t="s">
        <v>521</v>
      </c>
      <c r="J340" s="140" t="s">
        <v>521</v>
      </c>
      <c r="K340" s="138" t="s">
        <v>521</v>
      </c>
      <c r="L340" s="138">
        <v>0</v>
      </c>
      <c r="M340" s="138">
        <v>0</v>
      </c>
      <c r="N340" s="138" t="s">
        <v>521</v>
      </c>
      <c r="O340" s="138">
        <v>24</v>
      </c>
      <c r="P340" s="138" t="s">
        <v>521</v>
      </c>
      <c r="Q340" s="134">
        <f t="shared" si="18"/>
        <v>6</v>
      </c>
      <c r="R340" s="135" t="str">
        <f t="shared" si="16"/>
        <v>NO</v>
      </c>
      <c r="S340" s="136" t="str">
        <f t="shared" si="17"/>
        <v>Bajo</v>
      </c>
      <c r="T340" s="45"/>
    </row>
    <row r="341" spans="1:20" s="48" customFormat="1" ht="32.1" customHeight="1" x14ac:dyDescent="0.2">
      <c r="A341" s="141" t="s">
        <v>2654</v>
      </c>
      <c r="B341" s="137" t="s">
        <v>2671</v>
      </c>
      <c r="C341" s="139" t="s">
        <v>2672</v>
      </c>
      <c r="D341" s="133">
        <v>305</v>
      </c>
      <c r="E341" s="138" t="s">
        <v>521</v>
      </c>
      <c r="F341" s="138" t="s">
        <v>521</v>
      </c>
      <c r="G341" s="138" t="s">
        <v>521</v>
      </c>
      <c r="H341" s="138" t="s">
        <v>521</v>
      </c>
      <c r="I341" s="140" t="s">
        <v>521</v>
      </c>
      <c r="J341" s="140">
        <v>88</v>
      </c>
      <c r="K341" s="138" t="s">
        <v>521</v>
      </c>
      <c r="L341" s="138" t="s">
        <v>521</v>
      </c>
      <c r="M341" s="138">
        <v>88</v>
      </c>
      <c r="N341" s="138" t="s">
        <v>521</v>
      </c>
      <c r="O341" s="138">
        <v>88</v>
      </c>
      <c r="P341" s="138">
        <v>84.2</v>
      </c>
      <c r="Q341" s="134">
        <f t="shared" si="18"/>
        <v>87.05</v>
      </c>
      <c r="R341" s="135" t="str">
        <f t="shared" si="16"/>
        <v>NO</v>
      </c>
      <c r="S341" s="136" t="str">
        <f t="shared" si="17"/>
        <v>Inviable Sanitariamente</v>
      </c>
      <c r="T341" s="45"/>
    </row>
    <row r="342" spans="1:20" s="48" customFormat="1" ht="32.1" customHeight="1" x14ac:dyDescent="0.2">
      <c r="A342" s="141" t="s">
        <v>2654</v>
      </c>
      <c r="B342" s="137" t="s">
        <v>2673</v>
      </c>
      <c r="C342" s="139" t="s">
        <v>2674</v>
      </c>
      <c r="D342" s="133">
        <v>82</v>
      </c>
      <c r="E342" s="138" t="s">
        <v>521</v>
      </c>
      <c r="F342" s="138" t="s">
        <v>521</v>
      </c>
      <c r="G342" s="138" t="s">
        <v>521</v>
      </c>
      <c r="H342" s="138" t="s">
        <v>521</v>
      </c>
      <c r="I342" s="140">
        <v>0</v>
      </c>
      <c r="J342" s="140" t="s">
        <v>521</v>
      </c>
      <c r="K342" s="138" t="s">
        <v>521</v>
      </c>
      <c r="L342" s="138" t="s">
        <v>521</v>
      </c>
      <c r="M342" s="138">
        <v>24</v>
      </c>
      <c r="N342" s="138" t="s">
        <v>521</v>
      </c>
      <c r="O342" s="138" t="s">
        <v>521</v>
      </c>
      <c r="P342" s="138" t="s">
        <v>521</v>
      </c>
      <c r="Q342" s="134">
        <f t="shared" si="18"/>
        <v>12</v>
      </c>
      <c r="R342" s="135" t="str">
        <f t="shared" si="16"/>
        <v>NO</v>
      </c>
      <c r="S342" s="136" t="str">
        <f t="shared" si="17"/>
        <v>Bajo</v>
      </c>
      <c r="T342" s="45"/>
    </row>
    <row r="343" spans="1:20" s="48" customFormat="1" ht="32.1" customHeight="1" x14ac:dyDescent="0.2">
      <c r="A343" s="141" t="s">
        <v>2654</v>
      </c>
      <c r="B343" s="137" t="s">
        <v>2675</v>
      </c>
      <c r="C343" s="139" t="s">
        <v>2676</v>
      </c>
      <c r="D343" s="133">
        <v>102</v>
      </c>
      <c r="E343" s="138">
        <v>65.8</v>
      </c>
      <c r="F343" s="138" t="s">
        <v>521</v>
      </c>
      <c r="G343" s="138" t="s">
        <v>521</v>
      </c>
      <c r="H343" s="138" t="s">
        <v>521</v>
      </c>
      <c r="I343" s="140" t="s">
        <v>521</v>
      </c>
      <c r="J343" s="140" t="s">
        <v>521</v>
      </c>
      <c r="K343" s="138" t="s">
        <v>521</v>
      </c>
      <c r="L343" s="138">
        <v>97.6</v>
      </c>
      <c r="M343" s="138" t="s">
        <v>521</v>
      </c>
      <c r="N343" s="138" t="s">
        <v>521</v>
      </c>
      <c r="O343" s="138" t="s">
        <v>521</v>
      </c>
      <c r="P343" s="138" t="s">
        <v>521</v>
      </c>
      <c r="Q343" s="134">
        <f t="shared" si="18"/>
        <v>81.699999999999989</v>
      </c>
      <c r="R343" s="135" t="str">
        <f t="shared" si="16"/>
        <v>NO</v>
      </c>
      <c r="S343" s="136" t="str">
        <f t="shared" si="17"/>
        <v>Inviable Sanitariamente</v>
      </c>
      <c r="T343" s="45"/>
    </row>
    <row r="344" spans="1:20" s="48" customFormat="1" ht="32.1" customHeight="1" x14ac:dyDescent="0.2">
      <c r="A344" s="141" t="s">
        <v>2654</v>
      </c>
      <c r="B344" s="137" t="s">
        <v>2677</v>
      </c>
      <c r="C344" s="139" t="s">
        <v>2678</v>
      </c>
      <c r="D344" s="133">
        <v>25</v>
      </c>
      <c r="E344" s="138">
        <v>58</v>
      </c>
      <c r="F344" s="138" t="s">
        <v>521</v>
      </c>
      <c r="G344" s="138" t="s">
        <v>521</v>
      </c>
      <c r="H344" s="138" t="s">
        <v>521</v>
      </c>
      <c r="I344" s="140" t="s">
        <v>521</v>
      </c>
      <c r="J344" s="140" t="s">
        <v>521</v>
      </c>
      <c r="K344" s="138" t="s">
        <v>521</v>
      </c>
      <c r="L344" s="138" t="s">
        <v>521</v>
      </c>
      <c r="M344" s="138" t="s">
        <v>521</v>
      </c>
      <c r="N344" s="138">
        <v>64</v>
      </c>
      <c r="O344" s="138" t="s">
        <v>521</v>
      </c>
      <c r="P344" s="138" t="s">
        <v>521</v>
      </c>
      <c r="Q344" s="134">
        <f t="shared" si="18"/>
        <v>61</v>
      </c>
      <c r="R344" s="135" t="str">
        <f t="shared" si="16"/>
        <v>NO</v>
      </c>
      <c r="S344" s="136" t="str">
        <f t="shared" si="17"/>
        <v>Alto</v>
      </c>
      <c r="T344" s="45"/>
    </row>
    <row r="345" spans="1:20" s="48" customFormat="1" ht="32.1" customHeight="1" x14ac:dyDescent="0.2">
      <c r="A345" s="141" t="s">
        <v>2654</v>
      </c>
      <c r="B345" s="137" t="s">
        <v>2679</v>
      </c>
      <c r="C345" s="139" t="s">
        <v>2680</v>
      </c>
      <c r="D345" s="133">
        <v>45</v>
      </c>
      <c r="E345" s="138"/>
      <c r="F345" s="138">
        <v>65.8</v>
      </c>
      <c r="G345" s="138" t="s">
        <v>521</v>
      </c>
      <c r="H345" s="138" t="s">
        <v>521</v>
      </c>
      <c r="I345" s="140" t="s">
        <v>521</v>
      </c>
      <c r="J345" s="140" t="s">
        <v>521</v>
      </c>
      <c r="K345" s="138" t="s">
        <v>521</v>
      </c>
      <c r="L345" s="138" t="s">
        <v>521</v>
      </c>
      <c r="M345" s="138" t="s">
        <v>521</v>
      </c>
      <c r="N345" s="138">
        <v>64</v>
      </c>
      <c r="O345" s="138" t="s">
        <v>521</v>
      </c>
      <c r="P345" s="138" t="s">
        <v>521</v>
      </c>
      <c r="Q345" s="134">
        <f t="shared" si="18"/>
        <v>64.900000000000006</v>
      </c>
      <c r="R345" s="135" t="str">
        <f t="shared" si="16"/>
        <v>NO</v>
      </c>
      <c r="S345" s="136" t="str">
        <f t="shared" si="17"/>
        <v>Alto</v>
      </c>
      <c r="T345" s="45"/>
    </row>
    <row r="346" spans="1:20" s="48" customFormat="1" ht="32.1" customHeight="1" x14ac:dyDescent="0.2">
      <c r="A346" s="141" t="s">
        <v>2654</v>
      </c>
      <c r="B346" s="137" t="s">
        <v>1632</v>
      </c>
      <c r="C346" s="139" t="s">
        <v>2681</v>
      </c>
      <c r="D346" s="133">
        <v>50</v>
      </c>
      <c r="E346" s="138" t="s">
        <v>521</v>
      </c>
      <c r="F346" s="138" t="s">
        <v>521</v>
      </c>
      <c r="G346" s="138" t="s">
        <v>521</v>
      </c>
      <c r="H346" s="138" t="s">
        <v>521</v>
      </c>
      <c r="I346" s="140" t="s">
        <v>521</v>
      </c>
      <c r="J346" s="140">
        <v>26.4</v>
      </c>
      <c r="K346" s="138" t="s">
        <v>521</v>
      </c>
      <c r="L346" s="138" t="s">
        <v>521</v>
      </c>
      <c r="M346" s="138" t="s">
        <v>521</v>
      </c>
      <c r="N346" s="138">
        <v>24</v>
      </c>
      <c r="O346" s="138" t="s">
        <v>521</v>
      </c>
      <c r="P346" s="138" t="s">
        <v>521</v>
      </c>
      <c r="Q346" s="134">
        <f t="shared" si="18"/>
        <v>25.2</v>
      </c>
      <c r="R346" s="135" t="str">
        <f t="shared" si="16"/>
        <v>NO</v>
      </c>
      <c r="S346" s="136" t="str">
        <f t="shared" si="17"/>
        <v>Medio</v>
      </c>
      <c r="T346" s="45"/>
    </row>
    <row r="347" spans="1:20" s="48" customFormat="1" ht="32.1" customHeight="1" x14ac:dyDescent="0.2">
      <c r="A347" s="141" t="s">
        <v>2654</v>
      </c>
      <c r="B347" s="137" t="s">
        <v>2682</v>
      </c>
      <c r="C347" s="139" t="s">
        <v>2683</v>
      </c>
      <c r="D347" s="133">
        <v>32</v>
      </c>
      <c r="E347" s="138" t="s">
        <v>521</v>
      </c>
      <c r="F347" s="138" t="s">
        <v>521</v>
      </c>
      <c r="G347" s="138" t="s">
        <v>521</v>
      </c>
      <c r="H347" s="138" t="s">
        <v>521</v>
      </c>
      <c r="I347" s="140">
        <v>97.6</v>
      </c>
      <c r="J347" s="140" t="s">
        <v>521</v>
      </c>
      <c r="K347" s="138" t="s">
        <v>521</v>
      </c>
      <c r="L347" s="138" t="s">
        <v>521</v>
      </c>
      <c r="M347" s="138" t="s">
        <v>521</v>
      </c>
      <c r="N347" s="138" t="s">
        <v>521</v>
      </c>
      <c r="O347" s="138">
        <v>96.8</v>
      </c>
      <c r="P347" s="138" t="s">
        <v>521</v>
      </c>
      <c r="Q347" s="134">
        <f t="shared" si="18"/>
        <v>97.199999999999989</v>
      </c>
      <c r="R347" s="135" t="str">
        <f t="shared" si="16"/>
        <v>NO</v>
      </c>
      <c r="S347" s="136" t="str">
        <f t="shared" si="17"/>
        <v>Inviable Sanitariamente</v>
      </c>
      <c r="T347" s="45"/>
    </row>
    <row r="348" spans="1:20" s="48" customFormat="1" ht="32.1" customHeight="1" x14ac:dyDescent="0.2">
      <c r="A348" s="141" t="s">
        <v>2654</v>
      </c>
      <c r="B348" s="137" t="s">
        <v>2684</v>
      </c>
      <c r="C348" s="139" t="s">
        <v>2685</v>
      </c>
      <c r="D348" s="133">
        <v>34</v>
      </c>
      <c r="E348" s="138" t="s">
        <v>521</v>
      </c>
      <c r="F348" s="138" t="s">
        <v>521</v>
      </c>
      <c r="G348" s="138" t="s">
        <v>521</v>
      </c>
      <c r="H348" s="138" t="s">
        <v>521</v>
      </c>
      <c r="I348" s="140" t="s">
        <v>521</v>
      </c>
      <c r="J348" s="140">
        <v>64</v>
      </c>
      <c r="K348" s="138" t="s">
        <v>521</v>
      </c>
      <c r="L348" s="138" t="s">
        <v>521</v>
      </c>
      <c r="M348" s="138" t="s">
        <v>521</v>
      </c>
      <c r="N348" s="138">
        <v>88</v>
      </c>
      <c r="O348" s="138" t="s">
        <v>521</v>
      </c>
      <c r="P348" s="138" t="s">
        <v>521</v>
      </c>
      <c r="Q348" s="134">
        <f t="shared" si="18"/>
        <v>76</v>
      </c>
      <c r="R348" s="135" t="str">
        <f t="shared" si="16"/>
        <v>NO</v>
      </c>
      <c r="S348" s="136" t="str">
        <f t="shared" ref="S348:S396" si="19">IF(Q348&lt;5,"Sin Riesgo",IF(Q348 &lt;=14,"Bajo",IF(Q348&lt;=35,"Medio",IF(Q348&lt;=80,"Alto","Inviable Sanitariamente"))))</f>
        <v>Alto</v>
      </c>
      <c r="T348" s="45"/>
    </row>
    <row r="349" spans="1:20" s="48" customFormat="1" ht="32.1" customHeight="1" x14ac:dyDescent="0.2">
      <c r="A349" s="141" t="s">
        <v>2654</v>
      </c>
      <c r="B349" s="137" t="s">
        <v>2686</v>
      </c>
      <c r="C349" s="139" t="s">
        <v>2687</v>
      </c>
      <c r="D349" s="133">
        <v>21</v>
      </c>
      <c r="E349" s="138">
        <v>53.1</v>
      </c>
      <c r="F349" s="138" t="s">
        <v>521</v>
      </c>
      <c r="G349" s="138" t="s">
        <v>521</v>
      </c>
      <c r="H349" s="138" t="s">
        <v>521</v>
      </c>
      <c r="I349" s="140" t="s">
        <v>521</v>
      </c>
      <c r="J349" s="140" t="s">
        <v>521</v>
      </c>
      <c r="K349" s="138" t="s">
        <v>521</v>
      </c>
      <c r="L349" s="138" t="s">
        <v>521</v>
      </c>
      <c r="M349" s="138" t="s">
        <v>521</v>
      </c>
      <c r="N349" s="138" t="s">
        <v>521</v>
      </c>
      <c r="O349" s="138">
        <v>96.8</v>
      </c>
      <c r="P349" s="138" t="s">
        <v>521</v>
      </c>
      <c r="Q349" s="134">
        <f t="shared" si="18"/>
        <v>74.95</v>
      </c>
      <c r="R349" s="135" t="str">
        <f t="shared" si="16"/>
        <v>NO</v>
      </c>
      <c r="S349" s="136" t="str">
        <f t="shared" si="19"/>
        <v>Alto</v>
      </c>
      <c r="T349" s="45"/>
    </row>
    <row r="350" spans="1:20" s="48" customFormat="1" ht="32.1" customHeight="1" x14ac:dyDescent="0.2">
      <c r="A350" s="141" t="s">
        <v>2654</v>
      </c>
      <c r="B350" s="137" t="s">
        <v>2688</v>
      </c>
      <c r="C350" s="139" t="s">
        <v>2689</v>
      </c>
      <c r="D350" s="133">
        <v>22</v>
      </c>
      <c r="E350" s="138" t="s">
        <v>521</v>
      </c>
      <c r="F350" s="138" t="s">
        <v>521</v>
      </c>
      <c r="G350" s="138" t="s">
        <v>521</v>
      </c>
      <c r="H350" s="138">
        <v>46</v>
      </c>
      <c r="I350" s="140" t="s">
        <v>521</v>
      </c>
      <c r="J350" s="140" t="s">
        <v>521</v>
      </c>
      <c r="K350" s="138" t="s">
        <v>521</v>
      </c>
      <c r="L350" s="138" t="s">
        <v>521</v>
      </c>
      <c r="M350" s="138" t="s">
        <v>521</v>
      </c>
      <c r="N350" s="138" t="s">
        <v>521</v>
      </c>
      <c r="O350" s="138">
        <v>96.8</v>
      </c>
      <c r="P350" s="138" t="s">
        <v>521</v>
      </c>
      <c r="Q350" s="134">
        <f t="shared" si="18"/>
        <v>71.400000000000006</v>
      </c>
      <c r="R350" s="135" t="str">
        <f t="shared" si="16"/>
        <v>NO</v>
      </c>
      <c r="S350" s="136" t="str">
        <f t="shared" si="19"/>
        <v>Alto</v>
      </c>
      <c r="T350" s="45"/>
    </row>
    <row r="351" spans="1:20" s="48" customFormat="1" ht="32.1" customHeight="1" x14ac:dyDescent="0.2">
      <c r="A351" s="141" t="s">
        <v>2654</v>
      </c>
      <c r="B351" s="137" t="s">
        <v>2690</v>
      </c>
      <c r="C351" s="139" t="s">
        <v>2691</v>
      </c>
      <c r="D351" s="133">
        <v>63</v>
      </c>
      <c r="E351" s="138" t="s">
        <v>521</v>
      </c>
      <c r="F351" s="138" t="s">
        <v>521</v>
      </c>
      <c r="G351" s="138" t="s">
        <v>521</v>
      </c>
      <c r="H351" s="138" t="s">
        <v>521</v>
      </c>
      <c r="I351" s="140">
        <v>64</v>
      </c>
      <c r="J351" s="140" t="s">
        <v>521</v>
      </c>
      <c r="K351" s="138" t="s">
        <v>521</v>
      </c>
      <c r="L351" s="138">
        <v>64</v>
      </c>
      <c r="M351" s="138" t="s">
        <v>521</v>
      </c>
      <c r="N351" s="138" t="s">
        <v>521</v>
      </c>
      <c r="O351" s="138" t="s">
        <v>521</v>
      </c>
      <c r="P351" s="138" t="s">
        <v>521</v>
      </c>
      <c r="Q351" s="134">
        <f t="shared" si="18"/>
        <v>64</v>
      </c>
      <c r="R351" s="135" t="str">
        <f t="shared" si="16"/>
        <v>NO</v>
      </c>
      <c r="S351" s="136" t="str">
        <f t="shared" si="19"/>
        <v>Alto</v>
      </c>
      <c r="T351" s="45"/>
    </row>
    <row r="352" spans="1:20" s="48" customFormat="1" ht="32.1" customHeight="1" x14ac:dyDescent="0.2">
      <c r="A352" s="141" t="s">
        <v>2654</v>
      </c>
      <c r="B352" s="137" t="s">
        <v>2692</v>
      </c>
      <c r="C352" s="139" t="s">
        <v>2693</v>
      </c>
      <c r="D352" s="133">
        <v>32</v>
      </c>
      <c r="E352" s="138" t="s">
        <v>521</v>
      </c>
      <c r="F352" s="138">
        <v>65.8</v>
      </c>
      <c r="G352" s="138" t="s">
        <v>521</v>
      </c>
      <c r="H352" s="138" t="s">
        <v>521</v>
      </c>
      <c r="I352" s="140" t="s">
        <v>521</v>
      </c>
      <c r="J352" s="140" t="s">
        <v>521</v>
      </c>
      <c r="K352" s="138" t="s">
        <v>521</v>
      </c>
      <c r="L352" s="138" t="s">
        <v>521</v>
      </c>
      <c r="M352" s="138" t="s">
        <v>521</v>
      </c>
      <c r="N352" s="138" t="s">
        <v>521</v>
      </c>
      <c r="O352" s="138">
        <v>96.8</v>
      </c>
      <c r="P352" s="138" t="s">
        <v>521</v>
      </c>
      <c r="Q352" s="134">
        <f t="shared" si="18"/>
        <v>81.3</v>
      </c>
      <c r="R352" s="135" t="str">
        <f t="shared" si="16"/>
        <v>NO</v>
      </c>
      <c r="S352" s="136" t="str">
        <f t="shared" si="19"/>
        <v>Inviable Sanitariamente</v>
      </c>
      <c r="T352" s="45"/>
    </row>
    <row r="353" spans="1:20" s="48" customFormat="1" ht="32.1" customHeight="1" x14ac:dyDescent="0.2">
      <c r="A353" s="141" t="s">
        <v>2654</v>
      </c>
      <c r="B353" s="137" t="s">
        <v>2694</v>
      </c>
      <c r="C353" s="139" t="s">
        <v>2695</v>
      </c>
      <c r="D353" s="133">
        <v>63</v>
      </c>
      <c r="E353" s="138" t="s">
        <v>521</v>
      </c>
      <c r="F353" s="138" t="s">
        <v>521</v>
      </c>
      <c r="G353" s="138" t="s">
        <v>521</v>
      </c>
      <c r="H353" s="138" t="s">
        <v>521</v>
      </c>
      <c r="I353" s="140">
        <v>88</v>
      </c>
      <c r="J353" s="140" t="s">
        <v>521</v>
      </c>
      <c r="K353" s="138" t="s">
        <v>521</v>
      </c>
      <c r="L353" s="138">
        <v>97.6</v>
      </c>
      <c r="M353" s="138" t="s">
        <v>521</v>
      </c>
      <c r="N353" s="138" t="s">
        <v>521</v>
      </c>
      <c r="O353" s="138" t="s">
        <v>521</v>
      </c>
      <c r="P353" s="138" t="s">
        <v>521</v>
      </c>
      <c r="Q353" s="134">
        <f t="shared" si="18"/>
        <v>92.8</v>
      </c>
      <c r="R353" s="135" t="str">
        <f t="shared" si="16"/>
        <v>NO</v>
      </c>
      <c r="S353" s="136" t="str">
        <f t="shared" si="19"/>
        <v>Inviable Sanitariamente</v>
      </c>
      <c r="T353" s="45"/>
    </row>
    <row r="354" spans="1:20" s="48" customFormat="1" ht="32.1" customHeight="1" x14ac:dyDescent="0.2">
      <c r="A354" s="141" t="s">
        <v>2696</v>
      </c>
      <c r="B354" s="137" t="s">
        <v>2697</v>
      </c>
      <c r="C354" s="139" t="s">
        <v>2698</v>
      </c>
      <c r="D354" s="133">
        <v>469</v>
      </c>
      <c r="E354" s="138" t="s">
        <v>521</v>
      </c>
      <c r="F354" s="138">
        <v>0</v>
      </c>
      <c r="G354" s="138" t="s">
        <v>521</v>
      </c>
      <c r="H354" s="138" t="s">
        <v>521</v>
      </c>
      <c r="I354" s="140">
        <v>0</v>
      </c>
      <c r="J354" s="140" t="s">
        <v>521</v>
      </c>
      <c r="K354" s="138" t="s">
        <v>521</v>
      </c>
      <c r="L354" s="138" t="s">
        <v>521</v>
      </c>
      <c r="M354" s="138" t="s">
        <v>521</v>
      </c>
      <c r="N354" s="138" t="s">
        <v>521</v>
      </c>
      <c r="O354" s="138" t="s">
        <v>521</v>
      </c>
      <c r="P354" s="138" t="s">
        <v>521</v>
      </c>
      <c r="Q354" s="134">
        <f t="shared" si="18"/>
        <v>0</v>
      </c>
      <c r="R354" s="135" t="str">
        <f t="shared" si="16"/>
        <v>SI</v>
      </c>
      <c r="S354" s="136" t="str">
        <f t="shared" si="19"/>
        <v>Sin Riesgo</v>
      </c>
      <c r="T354" s="45"/>
    </row>
    <row r="355" spans="1:20" s="48" customFormat="1" ht="32.1" customHeight="1" x14ac:dyDescent="0.2">
      <c r="A355" s="141" t="s">
        <v>2696</v>
      </c>
      <c r="B355" s="137" t="s">
        <v>847</v>
      </c>
      <c r="C355" s="139" t="s">
        <v>2699</v>
      </c>
      <c r="D355" s="133">
        <v>45</v>
      </c>
      <c r="E355" s="138" t="s">
        <v>521</v>
      </c>
      <c r="F355" s="138" t="s">
        <v>521</v>
      </c>
      <c r="G355" s="138" t="s">
        <v>521</v>
      </c>
      <c r="H355" s="138" t="s">
        <v>521</v>
      </c>
      <c r="I355" s="140" t="s">
        <v>521</v>
      </c>
      <c r="J355" s="140">
        <v>40.9</v>
      </c>
      <c r="K355" s="138" t="s">
        <v>521</v>
      </c>
      <c r="L355" s="138" t="s">
        <v>521</v>
      </c>
      <c r="M355" s="138" t="s">
        <v>521</v>
      </c>
      <c r="N355" s="138" t="s">
        <v>521</v>
      </c>
      <c r="O355" s="138" t="s">
        <v>521</v>
      </c>
      <c r="P355" s="138" t="s">
        <v>521</v>
      </c>
      <c r="Q355" s="134">
        <f t="shared" si="18"/>
        <v>40.9</v>
      </c>
      <c r="R355" s="135" t="str">
        <f t="shared" si="16"/>
        <v>NO</v>
      </c>
      <c r="S355" s="136" t="str">
        <f t="shared" si="19"/>
        <v>Alto</v>
      </c>
      <c r="T355" s="45"/>
    </row>
    <row r="356" spans="1:20" s="48" customFormat="1" ht="32.1" customHeight="1" x14ac:dyDescent="0.2">
      <c r="A356" s="141" t="s">
        <v>2696</v>
      </c>
      <c r="B356" s="137" t="s">
        <v>2358</v>
      </c>
      <c r="C356" s="139" t="s">
        <v>2700</v>
      </c>
      <c r="D356" s="133">
        <v>90</v>
      </c>
      <c r="E356" s="138" t="s">
        <v>521</v>
      </c>
      <c r="F356" s="138" t="s">
        <v>521</v>
      </c>
      <c r="G356" s="138" t="s">
        <v>521</v>
      </c>
      <c r="H356" s="138" t="s">
        <v>521</v>
      </c>
      <c r="I356" s="140" t="s">
        <v>521</v>
      </c>
      <c r="J356" s="140" t="s">
        <v>521</v>
      </c>
      <c r="K356" s="138" t="s">
        <v>521</v>
      </c>
      <c r="L356" s="138">
        <v>65.599999999999994</v>
      </c>
      <c r="M356" s="138" t="s">
        <v>521</v>
      </c>
      <c r="N356" s="138" t="s">
        <v>521</v>
      </c>
      <c r="O356" s="138" t="s">
        <v>521</v>
      </c>
      <c r="P356" s="138" t="s">
        <v>521</v>
      </c>
      <c r="Q356" s="134">
        <f t="shared" si="18"/>
        <v>65.599999999999994</v>
      </c>
      <c r="R356" s="135" t="str">
        <f t="shared" si="16"/>
        <v>NO</v>
      </c>
      <c r="S356" s="136" t="str">
        <f t="shared" si="19"/>
        <v>Alto</v>
      </c>
      <c r="T356" s="45"/>
    </row>
    <row r="357" spans="1:20" s="48" customFormat="1" ht="32.1" customHeight="1" x14ac:dyDescent="0.2">
      <c r="A357" s="141" t="s">
        <v>2696</v>
      </c>
      <c r="B357" s="137" t="s">
        <v>2701</v>
      </c>
      <c r="C357" s="139" t="s">
        <v>2702</v>
      </c>
      <c r="D357" s="133">
        <v>782</v>
      </c>
      <c r="E357" s="138" t="s">
        <v>521</v>
      </c>
      <c r="F357" s="138" t="s">
        <v>521</v>
      </c>
      <c r="G357" s="138" t="s">
        <v>521</v>
      </c>
      <c r="H357" s="138">
        <v>0</v>
      </c>
      <c r="I357" s="140" t="s">
        <v>521</v>
      </c>
      <c r="J357" s="140" t="s">
        <v>521</v>
      </c>
      <c r="K357" s="138">
        <v>0</v>
      </c>
      <c r="L357" s="138" t="s">
        <v>521</v>
      </c>
      <c r="M357" s="138" t="s">
        <v>521</v>
      </c>
      <c r="N357" s="138" t="s">
        <v>521</v>
      </c>
      <c r="O357" s="138" t="s">
        <v>521</v>
      </c>
      <c r="P357" s="138" t="s">
        <v>521</v>
      </c>
      <c r="Q357" s="134">
        <f t="shared" si="18"/>
        <v>0</v>
      </c>
      <c r="R357" s="135" t="str">
        <f t="shared" si="16"/>
        <v>SI</v>
      </c>
      <c r="S357" s="136" t="str">
        <f t="shared" si="19"/>
        <v>Sin Riesgo</v>
      </c>
      <c r="T357" s="45"/>
    </row>
    <row r="358" spans="1:20" s="48" customFormat="1" ht="32.1" customHeight="1" x14ac:dyDescent="0.2">
      <c r="A358" s="141" t="s">
        <v>2696</v>
      </c>
      <c r="B358" s="137" t="s">
        <v>2703</v>
      </c>
      <c r="C358" s="139" t="s">
        <v>2704</v>
      </c>
      <c r="D358" s="133">
        <v>51</v>
      </c>
      <c r="E358" s="138" t="s">
        <v>521</v>
      </c>
      <c r="F358" s="138" t="s">
        <v>521</v>
      </c>
      <c r="G358" s="138" t="s">
        <v>521</v>
      </c>
      <c r="H358" s="138" t="s">
        <v>521</v>
      </c>
      <c r="I358" s="140" t="s">
        <v>521</v>
      </c>
      <c r="J358" s="140" t="s">
        <v>521</v>
      </c>
      <c r="K358" s="138">
        <v>65.599999999999994</v>
      </c>
      <c r="L358" s="138" t="s">
        <v>521</v>
      </c>
      <c r="M358" s="138" t="s">
        <v>521</v>
      </c>
      <c r="N358" s="138" t="s">
        <v>521</v>
      </c>
      <c r="O358" s="138" t="s">
        <v>521</v>
      </c>
      <c r="P358" s="138" t="s">
        <v>521</v>
      </c>
      <c r="Q358" s="134">
        <f t="shared" si="18"/>
        <v>65.599999999999994</v>
      </c>
      <c r="R358" s="135" t="str">
        <f>IF(Q358&lt;5,"SI","NO")</f>
        <v>NO</v>
      </c>
      <c r="S358" s="136" t="str">
        <f t="shared" si="19"/>
        <v>Alto</v>
      </c>
      <c r="T358" s="45"/>
    </row>
    <row r="359" spans="1:20" s="48" customFormat="1" ht="32.1" customHeight="1" x14ac:dyDescent="0.2">
      <c r="A359" s="141" t="s">
        <v>2696</v>
      </c>
      <c r="B359" s="137" t="s">
        <v>2705</v>
      </c>
      <c r="C359" s="139" t="s">
        <v>2706</v>
      </c>
      <c r="D359" s="133">
        <v>29</v>
      </c>
      <c r="E359" s="138" t="s">
        <v>521</v>
      </c>
      <c r="F359" s="138" t="s">
        <v>521</v>
      </c>
      <c r="G359" s="138" t="s">
        <v>521</v>
      </c>
      <c r="H359" s="138" t="s">
        <v>521</v>
      </c>
      <c r="I359" s="140" t="s">
        <v>521</v>
      </c>
      <c r="J359" s="140" t="s">
        <v>521</v>
      </c>
      <c r="K359" s="138">
        <v>65.599999999999994</v>
      </c>
      <c r="L359" s="138" t="s">
        <v>521</v>
      </c>
      <c r="M359" s="138" t="s">
        <v>521</v>
      </c>
      <c r="N359" s="138" t="s">
        <v>521</v>
      </c>
      <c r="O359" s="138" t="s">
        <v>521</v>
      </c>
      <c r="P359" s="138" t="s">
        <v>521</v>
      </c>
      <c r="Q359" s="134">
        <f t="shared" si="18"/>
        <v>65.599999999999994</v>
      </c>
      <c r="R359" s="135" t="str">
        <f>IF(Q359&lt;5,"SI","NO")</f>
        <v>NO</v>
      </c>
      <c r="S359" s="136" t="str">
        <f t="shared" si="19"/>
        <v>Alto</v>
      </c>
      <c r="T359" s="45"/>
    </row>
    <row r="360" spans="1:20" s="48" customFormat="1" ht="32.1" customHeight="1" x14ac:dyDescent="0.2">
      <c r="A360" s="141" t="s">
        <v>2696</v>
      </c>
      <c r="B360" s="137" t="s">
        <v>2707</v>
      </c>
      <c r="C360" s="139" t="s">
        <v>2708</v>
      </c>
      <c r="D360" s="133">
        <v>168</v>
      </c>
      <c r="E360" s="138">
        <v>59.7</v>
      </c>
      <c r="F360" s="138" t="s">
        <v>521</v>
      </c>
      <c r="G360" s="138" t="s">
        <v>521</v>
      </c>
      <c r="H360" s="138" t="s">
        <v>521</v>
      </c>
      <c r="I360" s="140" t="s">
        <v>521</v>
      </c>
      <c r="J360" s="140" t="s">
        <v>521</v>
      </c>
      <c r="K360" s="138" t="s">
        <v>521</v>
      </c>
      <c r="L360" s="138" t="s">
        <v>521</v>
      </c>
      <c r="M360" s="138" t="s">
        <v>521</v>
      </c>
      <c r="N360" s="138" t="s">
        <v>521</v>
      </c>
      <c r="O360" s="138" t="s">
        <v>521</v>
      </c>
      <c r="P360" s="138" t="s">
        <v>521</v>
      </c>
      <c r="Q360" s="134">
        <f t="shared" si="18"/>
        <v>59.7</v>
      </c>
      <c r="R360" s="135" t="str">
        <f>IF(Q360&lt;5,"SI","NO")</f>
        <v>NO</v>
      </c>
      <c r="S360" s="136" t="str">
        <f t="shared" si="19"/>
        <v>Alto</v>
      </c>
      <c r="T360" s="45"/>
    </row>
    <row r="361" spans="1:20" s="48" customFormat="1" ht="32.1" customHeight="1" x14ac:dyDescent="0.2">
      <c r="A361" s="141" t="s">
        <v>2696</v>
      </c>
      <c r="B361" s="137" t="s">
        <v>2709</v>
      </c>
      <c r="C361" s="139" t="s">
        <v>2710</v>
      </c>
      <c r="D361" s="133">
        <v>42</v>
      </c>
      <c r="E361" s="138" t="s">
        <v>521</v>
      </c>
      <c r="F361" s="138" t="s">
        <v>521</v>
      </c>
      <c r="G361" s="138" t="s">
        <v>521</v>
      </c>
      <c r="H361" s="138" t="s">
        <v>521</v>
      </c>
      <c r="I361" s="140">
        <v>59.7</v>
      </c>
      <c r="J361" s="140" t="s">
        <v>521</v>
      </c>
      <c r="K361" s="138" t="s">
        <v>521</v>
      </c>
      <c r="L361" s="138" t="s">
        <v>521</v>
      </c>
      <c r="M361" s="138" t="s">
        <v>521</v>
      </c>
      <c r="N361" s="138" t="s">
        <v>521</v>
      </c>
      <c r="O361" s="138" t="s">
        <v>521</v>
      </c>
      <c r="P361" s="138" t="s">
        <v>521</v>
      </c>
      <c r="Q361" s="134">
        <f t="shared" si="18"/>
        <v>59.7</v>
      </c>
      <c r="R361" s="135" t="str">
        <f>IF(Q361&lt;5,"SI","NO")</f>
        <v>NO</v>
      </c>
      <c r="S361" s="136" t="str">
        <f t="shared" si="19"/>
        <v>Alto</v>
      </c>
      <c r="T361" s="45"/>
    </row>
    <row r="362" spans="1:20" s="48" customFormat="1" ht="32.1" customHeight="1" x14ac:dyDescent="0.2">
      <c r="A362" s="141" t="s">
        <v>2696</v>
      </c>
      <c r="B362" s="137" t="s">
        <v>2711</v>
      </c>
      <c r="C362" s="139" t="s">
        <v>2712</v>
      </c>
      <c r="D362" s="133">
        <v>54</v>
      </c>
      <c r="E362" s="138" t="s">
        <v>521</v>
      </c>
      <c r="F362" s="138" t="s">
        <v>521</v>
      </c>
      <c r="G362" s="138" t="s">
        <v>521</v>
      </c>
      <c r="H362" s="138" t="s">
        <v>521</v>
      </c>
      <c r="I362" s="140" t="s">
        <v>521</v>
      </c>
      <c r="J362" s="140" t="s">
        <v>521</v>
      </c>
      <c r="K362" s="138">
        <v>65.599999999999994</v>
      </c>
      <c r="L362" s="138" t="s">
        <v>521</v>
      </c>
      <c r="M362" s="138" t="s">
        <v>521</v>
      </c>
      <c r="N362" s="138" t="s">
        <v>521</v>
      </c>
      <c r="O362" s="138" t="s">
        <v>521</v>
      </c>
      <c r="P362" s="138" t="s">
        <v>521</v>
      </c>
      <c r="Q362" s="134">
        <f t="shared" si="18"/>
        <v>65.599999999999994</v>
      </c>
      <c r="R362" s="135" t="str">
        <f t="shared" ref="R362:R425" si="20">IF(Q362&lt;5,"SI","NO")</f>
        <v>NO</v>
      </c>
      <c r="S362" s="136" t="str">
        <f t="shared" si="19"/>
        <v>Alto</v>
      </c>
      <c r="T362" s="45"/>
    </row>
    <row r="363" spans="1:20" s="48" customFormat="1" ht="32.1" customHeight="1" x14ac:dyDescent="0.2">
      <c r="A363" s="141" t="s">
        <v>2696</v>
      </c>
      <c r="B363" s="137" t="s">
        <v>2713</v>
      </c>
      <c r="C363" s="139" t="s">
        <v>2714</v>
      </c>
      <c r="D363" s="133">
        <v>128</v>
      </c>
      <c r="E363" s="138">
        <v>59.7</v>
      </c>
      <c r="F363" s="138" t="s">
        <v>521</v>
      </c>
      <c r="G363" s="138" t="s">
        <v>521</v>
      </c>
      <c r="H363" s="138" t="s">
        <v>521</v>
      </c>
      <c r="I363" s="140" t="s">
        <v>521</v>
      </c>
      <c r="J363" s="140" t="s">
        <v>521</v>
      </c>
      <c r="K363" s="138" t="s">
        <v>521</v>
      </c>
      <c r="L363" s="138" t="s">
        <v>521</v>
      </c>
      <c r="M363" s="138" t="s">
        <v>521</v>
      </c>
      <c r="N363" s="138" t="s">
        <v>521</v>
      </c>
      <c r="O363" s="138" t="s">
        <v>521</v>
      </c>
      <c r="P363" s="138" t="s">
        <v>521</v>
      </c>
      <c r="Q363" s="134">
        <f t="shared" ref="Q363:Q426" si="21">AVERAGE(E363:P363)</f>
        <v>59.7</v>
      </c>
      <c r="R363" s="135" t="str">
        <f t="shared" si="20"/>
        <v>NO</v>
      </c>
      <c r="S363" s="136" t="str">
        <f t="shared" si="19"/>
        <v>Alto</v>
      </c>
      <c r="T363" s="45"/>
    </row>
    <row r="364" spans="1:20" s="48" customFormat="1" ht="32.1" customHeight="1" x14ac:dyDescent="0.2">
      <c r="A364" s="141" t="s">
        <v>2696</v>
      </c>
      <c r="B364" s="137" t="s">
        <v>2256</v>
      </c>
      <c r="C364" s="139" t="s">
        <v>2715</v>
      </c>
      <c r="D364" s="133">
        <v>152</v>
      </c>
      <c r="E364" s="138" t="s">
        <v>521</v>
      </c>
      <c r="F364" s="138" t="s">
        <v>521</v>
      </c>
      <c r="G364" s="138" t="s">
        <v>521</v>
      </c>
      <c r="H364" s="138" t="s">
        <v>521</v>
      </c>
      <c r="I364" s="140" t="s">
        <v>521</v>
      </c>
      <c r="J364" s="140">
        <v>90.1</v>
      </c>
      <c r="K364" s="138" t="s">
        <v>521</v>
      </c>
      <c r="L364" s="138" t="s">
        <v>521</v>
      </c>
      <c r="M364" s="138" t="s">
        <v>521</v>
      </c>
      <c r="N364" s="138" t="s">
        <v>521</v>
      </c>
      <c r="O364" s="138" t="s">
        <v>521</v>
      </c>
      <c r="P364" s="138" t="s">
        <v>521</v>
      </c>
      <c r="Q364" s="134">
        <f t="shared" si="21"/>
        <v>90.1</v>
      </c>
      <c r="R364" s="135" t="str">
        <f t="shared" si="20"/>
        <v>NO</v>
      </c>
      <c r="S364" s="136" t="str">
        <f t="shared" si="19"/>
        <v>Inviable Sanitariamente</v>
      </c>
      <c r="T364" s="45"/>
    </row>
    <row r="365" spans="1:20" s="48" customFormat="1" ht="32.1" customHeight="1" x14ac:dyDescent="0.2">
      <c r="A365" s="141" t="s">
        <v>2696</v>
      </c>
      <c r="B365" s="137" t="s">
        <v>1624</v>
      </c>
      <c r="C365" s="139" t="s">
        <v>2716</v>
      </c>
      <c r="D365" s="133">
        <v>100</v>
      </c>
      <c r="E365" s="138" t="s">
        <v>521</v>
      </c>
      <c r="F365" s="138" t="s">
        <v>521</v>
      </c>
      <c r="G365" s="138" t="s">
        <v>521</v>
      </c>
      <c r="H365" s="138" t="s">
        <v>521</v>
      </c>
      <c r="I365" s="140">
        <v>0</v>
      </c>
      <c r="J365" s="140" t="s">
        <v>521</v>
      </c>
      <c r="K365" s="138" t="s">
        <v>521</v>
      </c>
      <c r="L365" s="138" t="s">
        <v>521</v>
      </c>
      <c r="M365" s="138" t="s">
        <v>521</v>
      </c>
      <c r="N365" s="138" t="s">
        <v>521</v>
      </c>
      <c r="O365" s="138" t="s">
        <v>521</v>
      </c>
      <c r="P365" s="138" t="s">
        <v>521</v>
      </c>
      <c r="Q365" s="134">
        <f t="shared" si="21"/>
        <v>0</v>
      </c>
      <c r="R365" s="135" t="str">
        <f t="shared" si="20"/>
        <v>SI</v>
      </c>
      <c r="S365" s="136" t="str">
        <f t="shared" si="19"/>
        <v>Sin Riesgo</v>
      </c>
      <c r="T365" s="45"/>
    </row>
    <row r="366" spans="1:20" s="48" customFormat="1" ht="32.1" customHeight="1" x14ac:dyDescent="0.2">
      <c r="A366" s="141" t="s">
        <v>2696</v>
      </c>
      <c r="B366" s="137" t="s">
        <v>2717</v>
      </c>
      <c r="C366" s="139" t="s">
        <v>2718</v>
      </c>
      <c r="D366" s="133">
        <v>52</v>
      </c>
      <c r="E366" s="138" t="s">
        <v>521</v>
      </c>
      <c r="F366" s="138">
        <v>0</v>
      </c>
      <c r="G366" s="138" t="s">
        <v>521</v>
      </c>
      <c r="H366" s="138" t="s">
        <v>521</v>
      </c>
      <c r="I366" s="140">
        <v>0</v>
      </c>
      <c r="J366" s="140" t="s">
        <v>521</v>
      </c>
      <c r="K366" s="138" t="s">
        <v>521</v>
      </c>
      <c r="L366" s="138" t="s">
        <v>521</v>
      </c>
      <c r="M366" s="138" t="s">
        <v>521</v>
      </c>
      <c r="N366" s="138" t="s">
        <v>521</v>
      </c>
      <c r="O366" s="138" t="s">
        <v>521</v>
      </c>
      <c r="P366" s="138" t="s">
        <v>521</v>
      </c>
      <c r="Q366" s="134">
        <f t="shared" si="21"/>
        <v>0</v>
      </c>
      <c r="R366" s="135" t="str">
        <f t="shared" si="20"/>
        <v>SI</v>
      </c>
      <c r="S366" s="136" t="str">
        <f t="shared" si="19"/>
        <v>Sin Riesgo</v>
      </c>
      <c r="T366" s="45"/>
    </row>
    <row r="367" spans="1:20" s="48" customFormat="1" ht="32.1" customHeight="1" x14ac:dyDescent="0.2">
      <c r="A367" s="141" t="s">
        <v>2696</v>
      </c>
      <c r="B367" s="137" t="s">
        <v>2719</v>
      </c>
      <c r="C367" s="139" t="s">
        <v>2720</v>
      </c>
      <c r="D367" s="133">
        <v>52</v>
      </c>
      <c r="E367" s="138" t="s">
        <v>521</v>
      </c>
      <c r="F367" s="138">
        <v>0</v>
      </c>
      <c r="G367" s="138" t="s">
        <v>521</v>
      </c>
      <c r="H367" s="138" t="s">
        <v>521</v>
      </c>
      <c r="I367" s="140">
        <v>0</v>
      </c>
      <c r="J367" s="140" t="s">
        <v>521</v>
      </c>
      <c r="K367" s="138" t="s">
        <v>521</v>
      </c>
      <c r="L367" s="138" t="s">
        <v>521</v>
      </c>
      <c r="M367" s="138" t="s">
        <v>521</v>
      </c>
      <c r="N367" s="138" t="s">
        <v>521</v>
      </c>
      <c r="O367" s="138" t="s">
        <v>521</v>
      </c>
      <c r="P367" s="138" t="s">
        <v>521</v>
      </c>
      <c r="Q367" s="134">
        <f t="shared" si="21"/>
        <v>0</v>
      </c>
      <c r="R367" s="135" t="str">
        <f t="shared" si="20"/>
        <v>SI</v>
      </c>
      <c r="S367" s="136" t="str">
        <f t="shared" si="19"/>
        <v>Sin Riesgo</v>
      </c>
      <c r="T367" s="45"/>
    </row>
    <row r="368" spans="1:20" s="48" customFormat="1" ht="32.1" customHeight="1" x14ac:dyDescent="0.2">
      <c r="A368" s="141" t="s">
        <v>2696</v>
      </c>
      <c r="B368" s="137" t="s">
        <v>2721</v>
      </c>
      <c r="C368" s="139" t="s">
        <v>2722</v>
      </c>
      <c r="D368" s="133">
        <v>42</v>
      </c>
      <c r="E368" s="138" t="s">
        <v>521</v>
      </c>
      <c r="F368" s="138">
        <v>0</v>
      </c>
      <c r="G368" s="138" t="s">
        <v>521</v>
      </c>
      <c r="H368" s="138" t="s">
        <v>521</v>
      </c>
      <c r="I368" s="140" t="s">
        <v>521</v>
      </c>
      <c r="J368" s="140" t="s">
        <v>521</v>
      </c>
      <c r="K368" s="138" t="s">
        <v>521</v>
      </c>
      <c r="L368" s="138" t="s">
        <v>521</v>
      </c>
      <c r="M368" s="138">
        <v>0</v>
      </c>
      <c r="N368" s="138" t="s">
        <v>521</v>
      </c>
      <c r="O368" s="138" t="s">
        <v>521</v>
      </c>
      <c r="P368" s="138" t="s">
        <v>521</v>
      </c>
      <c r="Q368" s="134">
        <f t="shared" si="21"/>
        <v>0</v>
      </c>
      <c r="R368" s="135" t="str">
        <f t="shared" si="20"/>
        <v>SI</v>
      </c>
      <c r="S368" s="136" t="str">
        <f t="shared" si="19"/>
        <v>Sin Riesgo</v>
      </c>
      <c r="T368" s="45"/>
    </row>
    <row r="369" spans="1:20" s="48" customFormat="1" ht="45" x14ac:dyDescent="0.2">
      <c r="A369" s="141" t="s">
        <v>2696</v>
      </c>
      <c r="B369" s="137" t="s">
        <v>2723</v>
      </c>
      <c r="C369" s="139" t="s">
        <v>2724</v>
      </c>
      <c r="D369" s="133">
        <v>301</v>
      </c>
      <c r="E369" s="138" t="s">
        <v>521</v>
      </c>
      <c r="F369" s="138" t="s">
        <v>521</v>
      </c>
      <c r="G369" s="138" t="s">
        <v>521</v>
      </c>
      <c r="H369" s="138" t="s">
        <v>521</v>
      </c>
      <c r="I369" s="140">
        <v>65.599999999999994</v>
      </c>
      <c r="J369" s="140" t="s">
        <v>521</v>
      </c>
      <c r="K369" s="138" t="s">
        <v>521</v>
      </c>
      <c r="L369" s="138" t="s">
        <v>521</v>
      </c>
      <c r="M369" s="138" t="s">
        <v>521</v>
      </c>
      <c r="N369" s="138" t="s">
        <v>521</v>
      </c>
      <c r="O369" s="138" t="s">
        <v>521</v>
      </c>
      <c r="P369" s="138" t="s">
        <v>521</v>
      </c>
      <c r="Q369" s="134">
        <f t="shared" si="21"/>
        <v>65.599999999999994</v>
      </c>
      <c r="R369" s="135" t="str">
        <f t="shared" si="20"/>
        <v>NO</v>
      </c>
      <c r="S369" s="136" t="str">
        <f t="shared" si="19"/>
        <v>Alto</v>
      </c>
      <c r="T369" s="45"/>
    </row>
    <row r="370" spans="1:20" s="48" customFormat="1" ht="32.1" customHeight="1" x14ac:dyDescent="0.2">
      <c r="A370" s="141" t="s">
        <v>2696</v>
      </c>
      <c r="B370" s="137" t="s">
        <v>2725</v>
      </c>
      <c r="C370" s="139" t="s">
        <v>2726</v>
      </c>
      <c r="D370" s="133">
        <v>24</v>
      </c>
      <c r="E370" s="138" t="s">
        <v>521</v>
      </c>
      <c r="F370" s="138" t="s">
        <v>521</v>
      </c>
      <c r="G370" s="138" t="s">
        <v>521</v>
      </c>
      <c r="H370" s="138" t="s">
        <v>521</v>
      </c>
      <c r="I370" s="140" t="s">
        <v>521</v>
      </c>
      <c r="J370" s="140" t="s">
        <v>521</v>
      </c>
      <c r="K370" s="138">
        <v>65.599999999999994</v>
      </c>
      <c r="L370" s="138" t="s">
        <v>521</v>
      </c>
      <c r="M370" s="138" t="s">
        <v>521</v>
      </c>
      <c r="N370" s="138" t="s">
        <v>521</v>
      </c>
      <c r="O370" s="138" t="s">
        <v>521</v>
      </c>
      <c r="P370" s="138" t="s">
        <v>521</v>
      </c>
      <c r="Q370" s="134">
        <f t="shared" si="21"/>
        <v>65.599999999999994</v>
      </c>
      <c r="R370" s="135" t="str">
        <f t="shared" si="20"/>
        <v>NO</v>
      </c>
      <c r="S370" s="136" t="str">
        <f t="shared" si="19"/>
        <v>Alto</v>
      </c>
      <c r="T370" s="45"/>
    </row>
    <row r="371" spans="1:20" s="48" customFormat="1" ht="32.1" customHeight="1" x14ac:dyDescent="0.2">
      <c r="A371" s="141" t="s">
        <v>2696</v>
      </c>
      <c r="B371" s="137" t="s">
        <v>2727</v>
      </c>
      <c r="C371" s="139" t="s">
        <v>2728</v>
      </c>
      <c r="D371" s="133">
        <v>31</v>
      </c>
      <c r="E371" s="138" t="s">
        <v>521</v>
      </c>
      <c r="F371" s="138" t="s">
        <v>521</v>
      </c>
      <c r="G371" s="138" t="s">
        <v>521</v>
      </c>
      <c r="H371" s="138">
        <v>82.1</v>
      </c>
      <c r="I371" s="140" t="s">
        <v>521</v>
      </c>
      <c r="J371" s="140" t="s">
        <v>521</v>
      </c>
      <c r="K371" s="138" t="s">
        <v>521</v>
      </c>
      <c r="L371" s="138" t="s">
        <v>521</v>
      </c>
      <c r="M371" s="138" t="s">
        <v>521</v>
      </c>
      <c r="N371" s="138" t="s">
        <v>521</v>
      </c>
      <c r="O371" s="138" t="s">
        <v>521</v>
      </c>
      <c r="P371" s="138" t="s">
        <v>521</v>
      </c>
      <c r="Q371" s="134">
        <f t="shared" si="21"/>
        <v>82.1</v>
      </c>
      <c r="R371" s="135" t="str">
        <f t="shared" si="20"/>
        <v>NO</v>
      </c>
      <c r="S371" s="136" t="str">
        <f t="shared" si="19"/>
        <v>Inviable Sanitariamente</v>
      </c>
      <c r="T371" s="45"/>
    </row>
    <row r="372" spans="1:20" s="48" customFormat="1" ht="32.1" customHeight="1" x14ac:dyDescent="0.2">
      <c r="A372" s="141" t="s">
        <v>2696</v>
      </c>
      <c r="B372" s="137" t="s">
        <v>2729</v>
      </c>
      <c r="C372" s="139" t="s">
        <v>2730</v>
      </c>
      <c r="D372" s="133">
        <v>62</v>
      </c>
      <c r="E372" s="138" t="s">
        <v>521</v>
      </c>
      <c r="F372" s="138" t="s">
        <v>521</v>
      </c>
      <c r="G372" s="138" t="s">
        <v>521</v>
      </c>
      <c r="H372" s="138" t="s">
        <v>521</v>
      </c>
      <c r="I372" s="140">
        <v>90.2</v>
      </c>
      <c r="J372" s="140" t="s">
        <v>521</v>
      </c>
      <c r="K372" s="138" t="s">
        <v>521</v>
      </c>
      <c r="L372" s="138" t="s">
        <v>521</v>
      </c>
      <c r="M372" s="138" t="s">
        <v>521</v>
      </c>
      <c r="N372" s="138" t="s">
        <v>521</v>
      </c>
      <c r="O372" s="138" t="s">
        <v>521</v>
      </c>
      <c r="P372" s="138" t="s">
        <v>521</v>
      </c>
      <c r="Q372" s="134">
        <f t="shared" si="21"/>
        <v>90.2</v>
      </c>
      <c r="R372" s="135" t="str">
        <f t="shared" si="20"/>
        <v>NO</v>
      </c>
      <c r="S372" s="136" t="str">
        <f t="shared" si="19"/>
        <v>Inviable Sanitariamente</v>
      </c>
      <c r="T372" s="45"/>
    </row>
    <row r="373" spans="1:20" s="48" customFormat="1" ht="32.1" customHeight="1" x14ac:dyDescent="0.2">
      <c r="A373" s="141" t="s">
        <v>2696</v>
      </c>
      <c r="B373" s="137" t="s">
        <v>1388</v>
      </c>
      <c r="C373" s="139" t="s">
        <v>2731</v>
      </c>
      <c r="D373" s="133">
        <v>37</v>
      </c>
      <c r="E373" s="138" t="s">
        <v>521</v>
      </c>
      <c r="F373" s="138" t="s">
        <v>521</v>
      </c>
      <c r="G373" s="138" t="s">
        <v>521</v>
      </c>
      <c r="H373" s="138" t="s">
        <v>521</v>
      </c>
      <c r="I373" s="140">
        <v>59.7</v>
      </c>
      <c r="J373" s="140" t="s">
        <v>521</v>
      </c>
      <c r="K373" s="138" t="s">
        <v>521</v>
      </c>
      <c r="L373" s="138" t="s">
        <v>521</v>
      </c>
      <c r="M373" s="138" t="s">
        <v>521</v>
      </c>
      <c r="N373" s="138" t="s">
        <v>521</v>
      </c>
      <c r="O373" s="138" t="s">
        <v>521</v>
      </c>
      <c r="P373" s="138" t="s">
        <v>521</v>
      </c>
      <c r="Q373" s="134">
        <f t="shared" si="21"/>
        <v>59.7</v>
      </c>
      <c r="R373" s="135" t="str">
        <f t="shared" si="20"/>
        <v>NO</v>
      </c>
      <c r="S373" s="136" t="str">
        <f t="shared" si="19"/>
        <v>Alto</v>
      </c>
      <c r="T373" s="45"/>
    </row>
    <row r="374" spans="1:20" s="48" customFormat="1" ht="32.1" customHeight="1" x14ac:dyDescent="0.2">
      <c r="A374" s="141" t="s">
        <v>2696</v>
      </c>
      <c r="B374" s="137" t="s">
        <v>196</v>
      </c>
      <c r="C374" s="139" t="s">
        <v>2732</v>
      </c>
      <c r="D374" s="133">
        <v>70</v>
      </c>
      <c r="E374" s="138">
        <v>59.7</v>
      </c>
      <c r="F374" s="138" t="s">
        <v>521</v>
      </c>
      <c r="G374" s="138" t="s">
        <v>521</v>
      </c>
      <c r="H374" s="138" t="s">
        <v>521</v>
      </c>
      <c r="I374" s="140" t="s">
        <v>521</v>
      </c>
      <c r="J374" s="140" t="s">
        <v>521</v>
      </c>
      <c r="K374" s="138" t="s">
        <v>521</v>
      </c>
      <c r="L374" s="138" t="s">
        <v>521</v>
      </c>
      <c r="M374" s="138" t="s">
        <v>521</v>
      </c>
      <c r="N374" s="138" t="s">
        <v>521</v>
      </c>
      <c r="O374" s="138" t="s">
        <v>521</v>
      </c>
      <c r="P374" s="138" t="s">
        <v>521</v>
      </c>
      <c r="Q374" s="134">
        <f t="shared" si="21"/>
        <v>59.7</v>
      </c>
      <c r="R374" s="135" t="str">
        <f t="shared" si="20"/>
        <v>NO</v>
      </c>
      <c r="S374" s="136" t="str">
        <f t="shared" si="19"/>
        <v>Alto</v>
      </c>
      <c r="T374" s="45"/>
    </row>
    <row r="375" spans="1:20" s="48" customFormat="1" ht="32.1" customHeight="1" x14ac:dyDescent="0.2">
      <c r="A375" s="141" t="s">
        <v>2696</v>
      </c>
      <c r="B375" s="137" t="s">
        <v>2733</v>
      </c>
      <c r="C375" s="139" t="s">
        <v>2734</v>
      </c>
      <c r="D375" s="133">
        <v>17</v>
      </c>
      <c r="E375" s="138" t="s">
        <v>521</v>
      </c>
      <c r="F375" s="138" t="s">
        <v>521</v>
      </c>
      <c r="G375" s="138" t="s">
        <v>521</v>
      </c>
      <c r="H375" s="138" t="s">
        <v>521</v>
      </c>
      <c r="I375" s="140" t="s">
        <v>521</v>
      </c>
      <c r="J375" s="140" t="s">
        <v>521</v>
      </c>
      <c r="K375" s="138" t="s">
        <v>521</v>
      </c>
      <c r="L375" s="138">
        <v>65.599999999999994</v>
      </c>
      <c r="M375" s="138" t="s">
        <v>521</v>
      </c>
      <c r="N375" s="138" t="s">
        <v>521</v>
      </c>
      <c r="O375" s="138" t="s">
        <v>521</v>
      </c>
      <c r="P375" s="138" t="s">
        <v>521</v>
      </c>
      <c r="Q375" s="134">
        <f t="shared" si="21"/>
        <v>65.599999999999994</v>
      </c>
      <c r="R375" s="135" t="str">
        <f t="shared" si="20"/>
        <v>NO</v>
      </c>
      <c r="S375" s="136" t="str">
        <f t="shared" si="19"/>
        <v>Alto</v>
      </c>
      <c r="T375" s="45"/>
    </row>
    <row r="376" spans="1:20" s="48" customFormat="1" ht="32.1" customHeight="1" x14ac:dyDescent="0.2">
      <c r="A376" s="141" t="s">
        <v>2696</v>
      </c>
      <c r="B376" s="137" t="s">
        <v>2735</v>
      </c>
      <c r="C376" s="139" t="s">
        <v>2736</v>
      </c>
      <c r="D376" s="133">
        <v>60</v>
      </c>
      <c r="E376" s="138" t="s">
        <v>521</v>
      </c>
      <c r="F376" s="138" t="s">
        <v>521</v>
      </c>
      <c r="G376" s="138" t="s">
        <v>521</v>
      </c>
      <c r="H376" s="138" t="s">
        <v>521</v>
      </c>
      <c r="I376" s="140" t="s">
        <v>521</v>
      </c>
      <c r="J376" s="140" t="s">
        <v>521</v>
      </c>
      <c r="K376" s="138" t="s">
        <v>521</v>
      </c>
      <c r="L376" s="138">
        <v>65.599999999999994</v>
      </c>
      <c r="M376" s="138" t="s">
        <v>521</v>
      </c>
      <c r="N376" s="138" t="s">
        <v>521</v>
      </c>
      <c r="O376" s="138" t="s">
        <v>521</v>
      </c>
      <c r="P376" s="138" t="s">
        <v>521</v>
      </c>
      <c r="Q376" s="134">
        <f t="shared" si="21"/>
        <v>65.599999999999994</v>
      </c>
      <c r="R376" s="135" t="str">
        <f t="shared" si="20"/>
        <v>NO</v>
      </c>
      <c r="S376" s="136" t="str">
        <f t="shared" si="19"/>
        <v>Alto</v>
      </c>
      <c r="T376" s="45"/>
    </row>
    <row r="377" spans="1:20" s="48" customFormat="1" ht="32.1" customHeight="1" x14ac:dyDescent="0.2">
      <c r="A377" s="141" t="s">
        <v>2696</v>
      </c>
      <c r="B377" s="137" t="s">
        <v>2737</v>
      </c>
      <c r="C377" s="139" t="s">
        <v>2738</v>
      </c>
      <c r="D377" s="133">
        <v>30</v>
      </c>
      <c r="E377" s="138" t="s">
        <v>521</v>
      </c>
      <c r="F377" s="138" t="s">
        <v>521</v>
      </c>
      <c r="G377" s="138" t="s">
        <v>521</v>
      </c>
      <c r="H377" s="138" t="s">
        <v>521</v>
      </c>
      <c r="I377" s="140">
        <v>65.599999999999994</v>
      </c>
      <c r="J377" s="140" t="s">
        <v>521</v>
      </c>
      <c r="K377" s="138" t="s">
        <v>521</v>
      </c>
      <c r="L377" s="138" t="s">
        <v>521</v>
      </c>
      <c r="M377" s="138" t="s">
        <v>521</v>
      </c>
      <c r="N377" s="138" t="s">
        <v>521</v>
      </c>
      <c r="O377" s="138" t="s">
        <v>521</v>
      </c>
      <c r="P377" s="138" t="s">
        <v>521</v>
      </c>
      <c r="Q377" s="134">
        <f t="shared" si="21"/>
        <v>65.599999999999994</v>
      </c>
      <c r="R377" s="135" t="str">
        <f t="shared" si="20"/>
        <v>NO</v>
      </c>
      <c r="S377" s="136" t="str">
        <f t="shared" si="19"/>
        <v>Alto</v>
      </c>
      <c r="T377" s="45"/>
    </row>
    <row r="378" spans="1:20" s="48" customFormat="1" ht="32.1" customHeight="1" x14ac:dyDescent="0.2">
      <c r="A378" s="141" t="s">
        <v>2696</v>
      </c>
      <c r="B378" s="137" t="s">
        <v>2739</v>
      </c>
      <c r="C378" s="139" t="s">
        <v>2740</v>
      </c>
      <c r="D378" s="133">
        <v>80</v>
      </c>
      <c r="E378" s="138" t="s">
        <v>521</v>
      </c>
      <c r="F378" s="138" t="s">
        <v>521</v>
      </c>
      <c r="G378" s="138" t="s">
        <v>521</v>
      </c>
      <c r="H378" s="138" t="s">
        <v>521</v>
      </c>
      <c r="I378" s="140" t="s">
        <v>521</v>
      </c>
      <c r="J378" s="140">
        <v>90.1</v>
      </c>
      <c r="K378" s="138" t="s">
        <v>521</v>
      </c>
      <c r="L378" s="138" t="s">
        <v>521</v>
      </c>
      <c r="M378" s="138" t="s">
        <v>521</v>
      </c>
      <c r="N378" s="138" t="s">
        <v>521</v>
      </c>
      <c r="O378" s="138" t="s">
        <v>521</v>
      </c>
      <c r="P378" s="138" t="s">
        <v>521</v>
      </c>
      <c r="Q378" s="134">
        <f t="shared" si="21"/>
        <v>90.1</v>
      </c>
      <c r="R378" s="135" t="str">
        <f t="shared" si="20"/>
        <v>NO</v>
      </c>
      <c r="S378" s="136" t="str">
        <f t="shared" si="19"/>
        <v>Inviable Sanitariamente</v>
      </c>
      <c r="T378" s="45"/>
    </row>
    <row r="379" spans="1:20" s="48" customFormat="1" ht="32.1" customHeight="1" x14ac:dyDescent="0.2">
      <c r="A379" s="141" t="s">
        <v>2696</v>
      </c>
      <c r="B379" s="137" t="s">
        <v>2741</v>
      </c>
      <c r="C379" s="139" t="s">
        <v>2742</v>
      </c>
      <c r="D379" s="133">
        <v>75</v>
      </c>
      <c r="E379" s="138" t="s">
        <v>521</v>
      </c>
      <c r="F379" s="138" t="s">
        <v>521</v>
      </c>
      <c r="G379" s="138" t="s">
        <v>521</v>
      </c>
      <c r="H379" s="138">
        <v>59.7</v>
      </c>
      <c r="I379" s="140" t="s">
        <v>521</v>
      </c>
      <c r="J379" s="140" t="s">
        <v>521</v>
      </c>
      <c r="K379" s="138" t="s">
        <v>521</v>
      </c>
      <c r="L379" s="138" t="s">
        <v>521</v>
      </c>
      <c r="M379" s="138" t="s">
        <v>521</v>
      </c>
      <c r="N379" s="138" t="s">
        <v>521</v>
      </c>
      <c r="O379" s="138" t="s">
        <v>521</v>
      </c>
      <c r="P379" s="138" t="s">
        <v>521</v>
      </c>
      <c r="Q379" s="134">
        <f t="shared" si="21"/>
        <v>59.7</v>
      </c>
      <c r="R379" s="135" t="str">
        <f t="shared" si="20"/>
        <v>NO</v>
      </c>
      <c r="S379" s="136" t="str">
        <f t="shared" si="19"/>
        <v>Alto</v>
      </c>
      <c r="T379" s="45"/>
    </row>
    <row r="380" spans="1:20" s="48" customFormat="1" ht="32.1" customHeight="1" x14ac:dyDescent="0.2">
      <c r="A380" s="141" t="s">
        <v>2696</v>
      </c>
      <c r="B380" s="137" t="s">
        <v>2743</v>
      </c>
      <c r="C380" s="139" t="s">
        <v>2744</v>
      </c>
      <c r="D380" s="133">
        <v>42</v>
      </c>
      <c r="E380" s="138" t="s">
        <v>521</v>
      </c>
      <c r="F380" s="138" t="s">
        <v>521</v>
      </c>
      <c r="G380" s="138" t="s">
        <v>521</v>
      </c>
      <c r="H380" s="138" t="s">
        <v>521</v>
      </c>
      <c r="I380" s="140">
        <v>82.1</v>
      </c>
      <c r="J380" s="140" t="s">
        <v>521</v>
      </c>
      <c r="K380" s="138" t="s">
        <v>521</v>
      </c>
      <c r="L380" s="138" t="s">
        <v>521</v>
      </c>
      <c r="M380" s="138" t="s">
        <v>521</v>
      </c>
      <c r="N380" s="138" t="s">
        <v>521</v>
      </c>
      <c r="O380" s="138" t="s">
        <v>521</v>
      </c>
      <c r="P380" s="138" t="s">
        <v>521</v>
      </c>
      <c r="Q380" s="134">
        <f t="shared" si="21"/>
        <v>82.1</v>
      </c>
      <c r="R380" s="135" t="str">
        <f t="shared" si="20"/>
        <v>NO</v>
      </c>
      <c r="S380" s="136" t="str">
        <f t="shared" si="19"/>
        <v>Inviable Sanitariamente</v>
      </c>
      <c r="T380" s="45"/>
    </row>
    <row r="381" spans="1:20" s="48" customFormat="1" ht="32.1" customHeight="1" x14ac:dyDescent="0.2">
      <c r="A381" s="141" t="s">
        <v>2696</v>
      </c>
      <c r="B381" s="137" t="s">
        <v>2745</v>
      </c>
      <c r="C381" s="139" t="s">
        <v>2746</v>
      </c>
      <c r="D381" s="133">
        <v>149</v>
      </c>
      <c r="E381" s="138" t="s">
        <v>521</v>
      </c>
      <c r="F381" s="138" t="s">
        <v>521</v>
      </c>
      <c r="G381" s="138">
        <v>0</v>
      </c>
      <c r="H381" s="138" t="s">
        <v>521</v>
      </c>
      <c r="I381" s="140" t="s">
        <v>521</v>
      </c>
      <c r="J381" s="140" t="s">
        <v>521</v>
      </c>
      <c r="K381" s="138" t="s">
        <v>521</v>
      </c>
      <c r="L381" s="138" t="s">
        <v>521</v>
      </c>
      <c r="M381" s="138">
        <v>0</v>
      </c>
      <c r="N381" s="138" t="s">
        <v>521</v>
      </c>
      <c r="O381" s="138" t="s">
        <v>521</v>
      </c>
      <c r="P381" s="138" t="s">
        <v>521</v>
      </c>
      <c r="Q381" s="134">
        <f t="shared" si="21"/>
        <v>0</v>
      </c>
      <c r="R381" s="135" t="str">
        <f t="shared" si="20"/>
        <v>SI</v>
      </c>
      <c r="S381" s="136" t="str">
        <f t="shared" si="19"/>
        <v>Sin Riesgo</v>
      </c>
      <c r="T381" s="45"/>
    </row>
    <row r="382" spans="1:20" s="48" customFormat="1" ht="32.1" customHeight="1" x14ac:dyDescent="0.2">
      <c r="A382" s="141" t="s">
        <v>2696</v>
      </c>
      <c r="B382" s="137" t="s">
        <v>2747</v>
      </c>
      <c r="C382" s="139" t="s">
        <v>2748</v>
      </c>
      <c r="D382" s="133">
        <v>155</v>
      </c>
      <c r="E382" s="138" t="s">
        <v>521</v>
      </c>
      <c r="F382" s="138" t="s">
        <v>521</v>
      </c>
      <c r="G382" s="138">
        <v>0</v>
      </c>
      <c r="H382" s="138" t="s">
        <v>521</v>
      </c>
      <c r="I382" s="140" t="s">
        <v>521</v>
      </c>
      <c r="J382" s="140" t="s">
        <v>521</v>
      </c>
      <c r="K382" s="138" t="s">
        <v>521</v>
      </c>
      <c r="L382" s="138" t="s">
        <v>521</v>
      </c>
      <c r="M382" s="138">
        <v>0</v>
      </c>
      <c r="N382" s="138" t="s">
        <v>521</v>
      </c>
      <c r="O382" s="138" t="s">
        <v>521</v>
      </c>
      <c r="P382" s="138" t="s">
        <v>521</v>
      </c>
      <c r="Q382" s="134">
        <f t="shared" si="21"/>
        <v>0</v>
      </c>
      <c r="R382" s="135" t="str">
        <f t="shared" si="20"/>
        <v>SI</v>
      </c>
      <c r="S382" s="136" t="str">
        <f t="shared" si="19"/>
        <v>Sin Riesgo</v>
      </c>
      <c r="T382" s="45"/>
    </row>
    <row r="383" spans="1:20" s="48" customFormat="1" ht="32.1" customHeight="1" x14ac:dyDescent="0.2">
      <c r="A383" s="141" t="s">
        <v>2696</v>
      </c>
      <c r="B383" s="137" t="s">
        <v>2749</v>
      </c>
      <c r="C383" s="139" t="s">
        <v>2750</v>
      </c>
      <c r="D383" s="133">
        <v>105</v>
      </c>
      <c r="E383" s="138" t="s">
        <v>521</v>
      </c>
      <c r="F383" s="138" t="s">
        <v>521</v>
      </c>
      <c r="G383" s="138">
        <v>0</v>
      </c>
      <c r="H383" s="138" t="s">
        <v>521</v>
      </c>
      <c r="I383" s="140" t="s">
        <v>521</v>
      </c>
      <c r="J383" s="140" t="s">
        <v>521</v>
      </c>
      <c r="K383" s="138" t="s">
        <v>521</v>
      </c>
      <c r="L383" s="138" t="s">
        <v>521</v>
      </c>
      <c r="M383" s="138">
        <v>0</v>
      </c>
      <c r="N383" s="138" t="s">
        <v>521</v>
      </c>
      <c r="O383" s="138" t="s">
        <v>521</v>
      </c>
      <c r="P383" s="138" t="s">
        <v>521</v>
      </c>
      <c r="Q383" s="134">
        <f t="shared" si="21"/>
        <v>0</v>
      </c>
      <c r="R383" s="135" t="str">
        <f t="shared" si="20"/>
        <v>SI</v>
      </c>
      <c r="S383" s="136" t="str">
        <f t="shared" si="19"/>
        <v>Sin Riesgo</v>
      </c>
      <c r="T383" s="45"/>
    </row>
    <row r="384" spans="1:20" s="48" customFormat="1" ht="32.1" customHeight="1" x14ac:dyDescent="0.2">
      <c r="A384" s="141" t="s">
        <v>2696</v>
      </c>
      <c r="B384" s="137" t="s">
        <v>109</v>
      </c>
      <c r="C384" s="139" t="s">
        <v>2751</v>
      </c>
      <c r="D384" s="133">
        <v>312</v>
      </c>
      <c r="E384" s="138">
        <v>0</v>
      </c>
      <c r="F384" s="138" t="s">
        <v>521</v>
      </c>
      <c r="G384" s="138" t="s">
        <v>521</v>
      </c>
      <c r="H384" s="138" t="s">
        <v>521</v>
      </c>
      <c r="I384" s="140" t="s">
        <v>521</v>
      </c>
      <c r="J384" s="140" t="s">
        <v>521</v>
      </c>
      <c r="K384" s="138" t="s">
        <v>521</v>
      </c>
      <c r="L384" s="138" t="s">
        <v>521</v>
      </c>
      <c r="M384" s="138" t="s">
        <v>521</v>
      </c>
      <c r="N384" s="138" t="s">
        <v>521</v>
      </c>
      <c r="O384" s="138" t="s">
        <v>521</v>
      </c>
      <c r="P384" s="138" t="s">
        <v>521</v>
      </c>
      <c r="Q384" s="134">
        <f t="shared" si="21"/>
        <v>0</v>
      </c>
      <c r="R384" s="135" t="str">
        <f t="shared" si="20"/>
        <v>SI</v>
      </c>
      <c r="S384" s="136" t="str">
        <f t="shared" si="19"/>
        <v>Sin Riesgo</v>
      </c>
      <c r="T384" s="45"/>
    </row>
    <row r="385" spans="1:20" s="48" customFormat="1" ht="32.1" customHeight="1" x14ac:dyDescent="0.2">
      <c r="A385" s="141" t="s">
        <v>2696</v>
      </c>
      <c r="B385" s="137" t="s">
        <v>2752</v>
      </c>
      <c r="C385" s="139" t="s">
        <v>2753</v>
      </c>
      <c r="D385" s="133">
        <v>74</v>
      </c>
      <c r="E385" s="138" t="s">
        <v>521</v>
      </c>
      <c r="F385" s="138" t="s">
        <v>521</v>
      </c>
      <c r="G385" s="138">
        <v>0</v>
      </c>
      <c r="H385" s="138" t="s">
        <v>521</v>
      </c>
      <c r="I385" s="140" t="s">
        <v>521</v>
      </c>
      <c r="J385" s="140" t="s">
        <v>521</v>
      </c>
      <c r="K385" s="138" t="s">
        <v>521</v>
      </c>
      <c r="L385" s="138" t="s">
        <v>521</v>
      </c>
      <c r="M385" s="138">
        <v>0</v>
      </c>
      <c r="N385" s="138" t="s">
        <v>521</v>
      </c>
      <c r="O385" s="138" t="s">
        <v>521</v>
      </c>
      <c r="P385" s="138" t="s">
        <v>521</v>
      </c>
      <c r="Q385" s="134">
        <f t="shared" si="21"/>
        <v>0</v>
      </c>
      <c r="R385" s="135" t="str">
        <f t="shared" si="20"/>
        <v>SI</v>
      </c>
      <c r="S385" s="136" t="str">
        <f t="shared" si="19"/>
        <v>Sin Riesgo</v>
      </c>
      <c r="T385" s="45"/>
    </row>
    <row r="386" spans="1:20" s="48" customFormat="1" ht="32.1" customHeight="1" x14ac:dyDescent="0.2">
      <c r="A386" s="141" t="s">
        <v>2696</v>
      </c>
      <c r="B386" s="137" t="s">
        <v>991</v>
      </c>
      <c r="C386" s="139" t="s">
        <v>2754</v>
      </c>
      <c r="D386" s="133">
        <v>239</v>
      </c>
      <c r="E386" s="138" t="s">
        <v>521</v>
      </c>
      <c r="F386" s="138" t="s">
        <v>521</v>
      </c>
      <c r="G386" s="138">
        <v>0</v>
      </c>
      <c r="H386" s="138" t="s">
        <v>521</v>
      </c>
      <c r="I386" s="140" t="s">
        <v>521</v>
      </c>
      <c r="J386" s="140" t="s">
        <v>521</v>
      </c>
      <c r="K386" s="138" t="s">
        <v>521</v>
      </c>
      <c r="L386" s="138" t="s">
        <v>521</v>
      </c>
      <c r="M386" s="138">
        <v>0</v>
      </c>
      <c r="N386" s="138" t="s">
        <v>521</v>
      </c>
      <c r="O386" s="138" t="s">
        <v>521</v>
      </c>
      <c r="P386" s="138" t="s">
        <v>521</v>
      </c>
      <c r="Q386" s="134">
        <f t="shared" si="21"/>
        <v>0</v>
      </c>
      <c r="R386" s="135" t="str">
        <f t="shared" si="20"/>
        <v>SI</v>
      </c>
      <c r="S386" s="136" t="str">
        <f t="shared" si="19"/>
        <v>Sin Riesgo</v>
      </c>
      <c r="T386" s="45"/>
    </row>
    <row r="387" spans="1:20" s="48" customFormat="1" ht="32.1" customHeight="1" x14ac:dyDescent="0.2">
      <c r="A387" s="141" t="s">
        <v>2696</v>
      </c>
      <c r="B387" s="137" t="s">
        <v>2755</v>
      </c>
      <c r="C387" s="139" t="s">
        <v>2756</v>
      </c>
      <c r="D387" s="133">
        <v>140</v>
      </c>
      <c r="E387" s="138">
        <v>0</v>
      </c>
      <c r="F387" s="138" t="s">
        <v>521</v>
      </c>
      <c r="G387" s="138" t="s">
        <v>521</v>
      </c>
      <c r="H387" s="138" t="s">
        <v>521</v>
      </c>
      <c r="I387" s="140" t="s">
        <v>521</v>
      </c>
      <c r="J387" s="140" t="s">
        <v>521</v>
      </c>
      <c r="K387" s="138" t="s">
        <v>521</v>
      </c>
      <c r="L387" s="138" t="s">
        <v>521</v>
      </c>
      <c r="M387" s="138" t="s">
        <v>521</v>
      </c>
      <c r="N387" s="138" t="s">
        <v>521</v>
      </c>
      <c r="O387" s="138" t="s">
        <v>521</v>
      </c>
      <c r="P387" s="138" t="s">
        <v>521</v>
      </c>
      <c r="Q387" s="134">
        <f t="shared" si="21"/>
        <v>0</v>
      </c>
      <c r="R387" s="135" t="str">
        <f t="shared" si="20"/>
        <v>SI</v>
      </c>
      <c r="S387" s="136" t="str">
        <f t="shared" si="19"/>
        <v>Sin Riesgo</v>
      </c>
      <c r="T387" s="45"/>
    </row>
    <row r="388" spans="1:20" s="48" customFormat="1" ht="32.1" customHeight="1" x14ac:dyDescent="0.2">
      <c r="A388" s="141" t="s">
        <v>2696</v>
      </c>
      <c r="B388" s="137" t="s">
        <v>2757</v>
      </c>
      <c r="C388" s="139" t="s">
        <v>2758</v>
      </c>
      <c r="D388" s="133">
        <v>20</v>
      </c>
      <c r="E388" s="138" t="s">
        <v>521</v>
      </c>
      <c r="F388" s="138" t="s">
        <v>521</v>
      </c>
      <c r="G388" s="138">
        <v>0</v>
      </c>
      <c r="H388" s="138" t="s">
        <v>521</v>
      </c>
      <c r="I388" s="140" t="s">
        <v>521</v>
      </c>
      <c r="J388" s="140" t="s">
        <v>521</v>
      </c>
      <c r="K388" s="138" t="s">
        <v>521</v>
      </c>
      <c r="L388" s="138" t="s">
        <v>521</v>
      </c>
      <c r="M388" s="138">
        <v>0</v>
      </c>
      <c r="N388" s="138">
        <v>0</v>
      </c>
      <c r="O388" s="138" t="s">
        <v>521</v>
      </c>
      <c r="P388" s="138" t="s">
        <v>521</v>
      </c>
      <c r="Q388" s="134">
        <f t="shared" si="21"/>
        <v>0</v>
      </c>
      <c r="R388" s="135" t="str">
        <f t="shared" si="20"/>
        <v>SI</v>
      </c>
      <c r="S388" s="136" t="str">
        <f t="shared" si="19"/>
        <v>Sin Riesgo</v>
      </c>
      <c r="T388" s="45"/>
    </row>
    <row r="389" spans="1:20" s="48" customFormat="1" ht="32.1" customHeight="1" x14ac:dyDescent="0.2">
      <c r="A389" s="141" t="s">
        <v>2696</v>
      </c>
      <c r="B389" s="137" t="s">
        <v>2759</v>
      </c>
      <c r="C389" s="139" t="s">
        <v>2760</v>
      </c>
      <c r="D389" s="133">
        <v>49</v>
      </c>
      <c r="E389" s="138" t="s">
        <v>521</v>
      </c>
      <c r="F389" s="138" t="s">
        <v>521</v>
      </c>
      <c r="G389" s="138">
        <v>0</v>
      </c>
      <c r="H389" s="138" t="s">
        <v>521</v>
      </c>
      <c r="I389" s="140" t="s">
        <v>521</v>
      </c>
      <c r="J389" s="140" t="s">
        <v>521</v>
      </c>
      <c r="K389" s="138" t="s">
        <v>521</v>
      </c>
      <c r="L389" s="138" t="s">
        <v>521</v>
      </c>
      <c r="M389" s="138">
        <v>0</v>
      </c>
      <c r="N389" s="138" t="s">
        <v>521</v>
      </c>
      <c r="O389" s="138" t="s">
        <v>521</v>
      </c>
      <c r="P389" s="138" t="s">
        <v>521</v>
      </c>
      <c r="Q389" s="134">
        <f t="shared" si="21"/>
        <v>0</v>
      </c>
      <c r="R389" s="135" t="str">
        <f t="shared" si="20"/>
        <v>SI</v>
      </c>
      <c r="S389" s="136" t="str">
        <f t="shared" si="19"/>
        <v>Sin Riesgo</v>
      </c>
      <c r="T389" s="45"/>
    </row>
    <row r="390" spans="1:20" s="48" customFormat="1" ht="32.1" customHeight="1" x14ac:dyDescent="0.2">
      <c r="A390" s="141" t="s">
        <v>2696</v>
      </c>
      <c r="B390" s="137" t="s">
        <v>2761</v>
      </c>
      <c r="C390" s="139" t="s">
        <v>2762</v>
      </c>
      <c r="D390" s="133">
        <v>62</v>
      </c>
      <c r="E390" s="138" t="s">
        <v>521</v>
      </c>
      <c r="F390" s="138" t="s">
        <v>521</v>
      </c>
      <c r="G390" s="138" t="s">
        <v>521</v>
      </c>
      <c r="H390" s="138" t="s">
        <v>521</v>
      </c>
      <c r="I390" s="140" t="s">
        <v>521</v>
      </c>
      <c r="J390" s="140" t="s">
        <v>521</v>
      </c>
      <c r="K390" s="138" t="s">
        <v>521</v>
      </c>
      <c r="L390" s="138">
        <v>65.599999999999994</v>
      </c>
      <c r="M390" s="138" t="s">
        <v>521</v>
      </c>
      <c r="N390" s="138" t="s">
        <v>521</v>
      </c>
      <c r="O390" s="138" t="s">
        <v>521</v>
      </c>
      <c r="P390" s="138" t="s">
        <v>521</v>
      </c>
      <c r="Q390" s="134">
        <f t="shared" si="21"/>
        <v>65.599999999999994</v>
      </c>
      <c r="R390" s="135" t="str">
        <f t="shared" si="20"/>
        <v>NO</v>
      </c>
      <c r="S390" s="136" t="str">
        <f t="shared" si="19"/>
        <v>Alto</v>
      </c>
      <c r="T390" s="45"/>
    </row>
    <row r="391" spans="1:20" s="48" customFormat="1" ht="32.1" customHeight="1" x14ac:dyDescent="0.2">
      <c r="A391" s="141" t="s">
        <v>2696</v>
      </c>
      <c r="B391" s="137" t="s">
        <v>2763</v>
      </c>
      <c r="C391" s="139" t="s">
        <v>4342</v>
      </c>
      <c r="D391" s="133">
        <v>133</v>
      </c>
      <c r="E391" s="138" t="s">
        <v>521</v>
      </c>
      <c r="F391" s="138" t="s">
        <v>521</v>
      </c>
      <c r="G391" s="138">
        <v>0</v>
      </c>
      <c r="H391" s="138" t="s">
        <v>521</v>
      </c>
      <c r="I391" s="140" t="s">
        <v>521</v>
      </c>
      <c r="J391" s="140" t="s">
        <v>521</v>
      </c>
      <c r="K391" s="138" t="s">
        <v>521</v>
      </c>
      <c r="L391" s="138" t="s">
        <v>521</v>
      </c>
      <c r="M391" s="138">
        <v>0</v>
      </c>
      <c r="N391" s="138" t="s">
        <v>521</v>
      </c>
      <c r="O391" s="138" t="s">
        <v>521</v>
      </c>
      <c r="P391" s="138" t="s">
        <v>521</v>
      </c>
      <c r="Q391" s="134">
        <f t="shared" si="21"/>
        <v>0</v>
      </c>
      <c r="R391" s="135" t="str">
        <f t="shared" si="20"/>
        <v>SI</v>
      </c>
      <c r="S391" s="136" t="str">
        <f t="shared" si="19"/>
        <v>Sin Riesgo</v>
      </c>
      <c r="T391" s="45"/>
    </row>
    <row r="392" spans="1:20" s="48" customFormat="1" ht="32.1" customHeight="1" x14ac:dyDescent="0.2">
      <c r="A392" s="141" t="s">
        <v>2696</v>
      </c>
      <c r="B392" s="137" t="s">
        <v>2764</v>
      </c>
      <c r="C392" s="139" t="s">
        <v>2765</v>
      </c>
      <c r="D392" s="133">
        <v>76</v>
      </c>
      <c r="E392" s="138" t="s">
        <v>521</v>
      </c>
      <c r="F392" s="138" t="s">
        <v>521</v>
      </c>
      <c r="G392" s="138">
        <v>0</v>
      </c>
      <c r="H392" s="138" t="s">
        <v>521</v>
      </c>
      <c r="I392" s="140" t="s">
        <v>521</v>
      </c>
      <c r="J392" s="140" t="s">
        <v>521</v>
      </c>
      <c r="K392" s="138" t="s">
        <v>521</v>
      </c>
      <c r="L392" s="138" t="s">
        <v>521</v>
      </c>
      <c r="M392" s="138">
        <v>0</v>
      </c>
      <c r="N392" s="138" t="s">
        <v>521</v>
      </c>
      <c r="O392" s="138" t="s">
        <v>521</v>
      </c>
      <c r="P392" s="138" t="s">
        <v>521</v>
      </c>
      <c r="Q392" s="134">
        <f t="shared" si="21"/>
        <v>0</v>
      </c>
      <c r="R392" s="135" t="str">
        <f t="shared" si="20"/>
        <v>SI</v>
      </c>
      <c r="S392" s="136" t="str">
        <f t="shared" si="19"/>
        <v>Sin Riesgo</v>
      </c>
      <c r="T392" s="45"/>
    </row>
    <row r="393" spans="1:20" s="48" customFormat="1" ht="32.1" customHeight="1" x14ac:dyDescent="0.2">
      <c r="A393" s="141" t="s">
        <v>2696</v>
      </c>
      <c r="B393" s="137" t="s">
        <v>2766</v>
      </c>
      <c r="C393" s="139" t="s">
        <v>2767</v>
      </c>
      <c r="D393" s="133">
        <v>98</v>
      </c>
      <c r="E393" s="138" t="s">
        <v>521</v>
      </c>
      <c r="F393" s="138" t="s">
        <v>521</v>
      </c>
      <c r="G393" s="138" t="s">
        <v>521</v>
      </c>
      <c r="H393" s="138" t="s">
        <v>521</v>
      </c>
      <c r="I393" s="140" t="s">
        <v>521</v>
      </c>
      <c r="J393" s="140">
        <v>90.1</v>
      </c>
      <c r="K393" s="138" t="s">
        <v>521</v>
      </c>
      <c r="L393" s="138" t="s">
        <v>521</v>
      </c>
      <c r="M393" s="138" t="s">
        <v>521</v>
      </c>
      <c r="N393" s="138" t="s">
        <v>521</v>
      </c>
      <c r="O393" s="138" t="s">
        <v>521</v>
      </c>
      <c r="P393" s="138" t="s">
        <v>521</v>
      </c>
      <c r="Q393" s="134">
        <f t="shared" si="21"/>
        <v>90.1</v>
      </c>
      <c r="R393" s="135" t="str">
        <f t="shared" si="20"/>
        <v>NO</v>
      </c>
      <c r="S393" s="136" t="str">
        <f t="shared" si="19"/>
        <v>Inviable Sanitariamente</v>
      </c>
      <c r="T393" s="45"/>
    </row>
    <row r="394" spans="1:20" s="48" customFormat="1" ht="32.1" customHeight="1" x14ac:dyDescent="0.2">
      <c r="A394" s="141" t="s">
        <v>2696</v>
      </c>
      <c r="B394" s="137" t="s">
        <v>2768</v>
      </c>
      <c r="C394" s="139" t="s">
        <v>2769</v>
      </c>
      <c r="D394" s="133">
        <v>139</v>
      </c>
      <c r="E394" s="138">
        <v>59.7</v>
      </c>
      <c r="F394" s="138" t="s">
        <v>521</v>
      </c>
      <c r="G394" s="138" t="s">
        <v>521</v>
      </c>
      <c r="H394" s="138" t="s">
        <v>521</v>
      </c>
      <c r="I394" s="140" t="s">
        <v>521</v>
      </c>
      <c r="J394" s="140" t="s">
        <v>521</v>
      </c>
      <c r="K394" s="138" t="s">
        <v>521</v>
      </c>
      <c r="L394" s="138" t="s">
        <v>521</v>
      </c>
      <c r="M394" s="138" t="s">
        <v>521</v>
      </c>
      <c r="N394" s="138" t="s">
        <v>521</v>
      </c>
      <c r="O394" s="138" t="s">
        <v>521</v>
      </c>
      <c r="P394" s="138" t="s">
        <v>521</v>
      </c>
      <c r="Q394" s="134">
        <f t="shared" si="21"/>
        <v>59.7</v>
      </c>
      <c r="R394" s="135" t="str">
        <f t="shared" si="20"/>
        <v>NO</v>
      </c>
      <c r="S394" s="136" t="str">
        <f t="shared" si="19"/>
        <v>Alto</v>
      </c>
      <c r="T394" s="45"/>
    </row>
    <row r="395" spans="1:20" s="48" customFormat="1" ht="32.1" customHeight="1" x14ac:dyDescent="0.2">
      <c r="A395" s="141" t="s">
        <v>2696</v>
      </c>
      <c r="B395" s="137" t="s">
        <v>2770</v>
      </c>
      <c r="C395" s="139" t="s">
        <v>2771</v>
      </c>
      <c r="D395" s="133">
        <v>57</v>
      </c>
      <c r="E395" s="138" t="s">
        <v>521</v>
      </c>
      <c r="F395" s="138" t="s">
        <v>521</v>
      </c>
      <c r="G395" s="138" t="s">
        <v>521</v>
      </c>
      <c r="H395" s="138" t="s">
        <v>521</v>
      </c>
      <c r="I395" s="140" t="s">
        <v>521</v>
      </c>
      <c r="J395" s="140" t="s">
        <v>521</v>
      </c>
      <c r="K395" s="138" t="s">
        <v>521</v>
      </c>
      <c r="L395" s="138" t="s">
        <v>521</v>
      </c>
      <c r="M395" s="138">
        <v>0</v>
      </c>
      <c r="N395" s="138" t="s">
        <v>521</v>
      </c>
      <c r="O395" s="138" t="s">
        <v>521</v>
      </c>
      <c r="P395" s="138" t="s">
        <v>521</v>
      </c>
      <c r="Q395" s="134">
        <f t="shared" si="21"/>
        <v>0</v>
      </c>
      <c r="R395" s="135" t="str">
        <f t="shared" si="20"/>
        <v>SI</v>
      </c>
      <c r="S395" s="136" t="str">
        <f t="shared" si="19"/>
        <v>Sin Riesgo</v>
      </c>
      <c r="T395" s="45"/>
    </row>
    <row r="396" spans="1:20" s="48" customFormat="1" ht="32.1" customHeight="1" x14ac:dyDescent="0.2">
      <c r="A396" s="141" t="s">
        <v>2772</v>
      </c>
      <c r="B396" s="137" t="s">
        <v>2773</v>
      </c>
      <c r="C396" s="139" t="s">
        <v>2774</v>
      </c>
      <c r="D396" s="133">
        <v>50</v>
      </c>
      <c r="E396" s="138" t="s">
        <v>521</v>
      </c>
      <c r="F396" s="138" t="s">
        <v>521</v>
      </c>
      <c r="G396" s="138" t="s">
        <v>521</v>
      </c>
      <c r="H396" s="138">
        <v>70.8</v>
      </c>
      <c r="I396" s="140" t="s">
        <v>521</v>
      </c>
      <c r="J396" s="140" t="s">
        <v>521</v>
      </c>
      <c r="K396" s="138" t="s">
        <v>521</v>
      </c>
      <c r="L396" s="138" t="s">
        <v>521</v>
      </c>
      <c r="M396" s="138">
        <v>64</v>
      </c>
      <c r="N396" s="138" t="s">
        <v>521</v>
      </c>
      <c r="O396" s="138" t="s">
        <v>521</v>
      </c>
      <c r="P396" s="138" t="s">
        <v>521</v>
      </c>
      <c r="Q396" s="134">
        <f t="shared" si="21"/>
        <v>67.400000000000006</v>
      </c>
      <c r="R396" s="135" t="str">
        <f t="shared" si="20"/>
        <v>NO</v>
      </c>
      <c r="S396" s="136" t="str">
        <f t="shared" si="19"/>
        <v>Alto</v>
      </c>
      <c r="T396" s="45"/>
    </row>
    <row r="397" spans="1:20" s="48" customFormat="1" ht="32.1" customHeight="1" x14ac:dyDescent="0.2">
      <c r="A397" s="141" t="s">
        <v>2772</v>
      </c>
      <c r="B397" s="137" t="s">
        <v>2775</v>
      </c>
      <c r="C397" s="139" t="s">
        <v>2776</v>
      </c>
      <c r="D397" s="133">
        <v>250</v>
      </c>
      <c r="E397" s="138" t="s">
        <v>521</v>
      </c>
      <c r="F397" s="138">
        <v>0</v>
      </c>
      <c r="G397" s="138" t="s">
        <v>521</v>
      </c>
      <c r="H397" s="138" t="s">
        <v>521</v>
      </c>
      <c r="I397" s="140">
        <v>0</v>
      </c>
      <c r="J397" s="140" t="s">
        <v>521</v>
      </c>
      <c r="K397" s="138" t="s">
        <v>521</v>
      </c>
      <c r="L397" s="138">
        <v>0</v>
      </c>
      <c r="M397" s="138" t="s">
        <v>521</v>
      </c>
      <c r="N397" s="138">
        <v>0</v>
      </c>
      <c r="O397" s="138" t="s">
        <v>521</v>
      </c>
      <c r="P397" s="138">
        <v>0</v>
      </c>
      <c r="Q397" s="134">
        <f t="shared" si="21"/>
        <v>0</v>
      </c>
      <c r="R397" s="135" t="str">
        <f t="shared" si="20"/>
        <v>SI</v>
      </c>
      <c r="S397" s="136" t="str">
        <f t="shared" ref="S397:S460" si="22">IF(Q397&lt;5,"Sin Riesgo",IF(Q397 &lt;=14,"Bajo",IF(Q397&lt;=35,"Medio",IF(Q397&lt;=80,"Alto","Inviable Sanitariamente"))))</f>
        <v>Sin Riesgo</v>
      </c>
      <c r="T397" s="45"/>
    </row>
    <row r="398" spans="1:20" s="48" customFormat="1" ht="32.1" customHeight="1" x14ac:dyDescent="0.2">
      <c r="A398" s="141" t="s">
        <v>2772</v>
      </c>
      <c r="B398" s="137" t="s">
        <v>2729</v>
      </c>
      <c r="C398" s="139" t="s">
        <v>2777</v>
      </c>
      <c r="D398" s="133">
        <v>108</v>
      </c>
      <c r="E398" s="138" t="s">
        <v>521</v>
      </c>
      <c r="F398" s="138" t="s">
        <v>521</v>
      </c>
      <c r="G398" s="138" t="s">
        <v>521</v>
      </c>
      <c r="H398" s="138" t="s">
        <v>521</v>
      </c>
      <c r="I398" s="140">
        <v>64</v>
      </c>
      <c r="J398" s="140" t="s">
        <v>521</v>
      </c>
      <c r="K398" s="138" t="s">
        <v>521</v>
      </c>
      <c r="L398" s="138" t="s">
        <v>521</v>
      </c>
      <c r="M398" s="138" t="s">
        <v>521</v>
      </c>
      <c r="N398" s="138">
        <v>88</v>
      </c>
      <c r="O398" s="138" t="s">
        <v>521</v>
      </c>
      <c r="P398" s="138" t="s">
        <v>521</v>
      </c>
      <c r="Q398" s="134">
        <f t="shared" si="21"/>
        <v>76</v>
      </c>
      <c r="R398" s="135" t="str">
        <f t="shared" si="20"/>
        <v>NO</v>
      </c>
      <c r="S398" s="136" t="str">
        <f t="shared" si="22"/>
        <v>Alto</v>
      </c>
      <c r="T398" s="45"/>
    </row>
    <row r="399" spans="1:20" s="48" customFormat="1" ht="32.1" customHeight="1" x14ac:dyDescent="0.2">
      <c r="A399" s="141" t="s">
        <v>2772</v>
      </c>
      <c r="B399" s="137" t="s">
        <v>2778</v>
      </c>
      <c r="C399" s="139" t="s">
        <v>2779</v>
      </c>
      <c r="D399" s="133">
        <v>288</v>
      </c>
      <c r="E399" s="138" t="s">
        <v>521</v>
      </c>
      <c r="F399" s="138">
        <v>70.8</v>
      </c>
      <c r="G399" s="138" t="s">
        <v>521</v>
      </c>
      <c r="H399" s="138" t="s">
        <v>521</v>
      </c>
      <c r="I399" s="140" t="s">
        <v>521</v>
      </c>
      <c r="J399" s="140" t="s">
        <v>521</v>
      </c>
      <c r="K399" s="138">
        <v>70.8</v>
      </c>
      <c r="L399" s="138" t="s">
        <v>521</v>
      </c>
      <c r="M399" s="138">
        <v>64</v>
      </c>
      <c r="N399" s="138" t="s">
        <v>521</v>
      </c>
      <c r="O399" s="138">
        <v>65.900000000000006</v>
      </c>
      <c r="P399" s="138" t="s">
        <v>521</v>
      </c>
      <c r="Q399" s="134">
        <f t="shared" si="21"/>
        <v>67.875</v>
      </c>
      <c r="R399" s="135" t="str">
        <f t="shared" si="20"/>
        <v>NO</v>
      </c>
      <c r="S399" s="136" t="str">
        <f t="shared" si="22"/>
        <v>Alto</v>
      </c>
      <c r="T399" s="45"/>
    </row>
    <row r="400" spans="1:20" s="48" customFormat="1" ht="32.1" customHeight="1" x14ac:dyDescent="0.2">
      <c r="A400" s="141" t="s">
        <v>2772</v>
      </c>
      <c r="B400" s="137" t="s">
        <v>2780</v>
      </c>
      <c r="C400" s="139" t="s">
        <v>2781</v>
      </c>
      <c r="D400" s="133">
        <v>72</v>
      </c>
      <c r="E400" s="138" t="s">
        <v>521</v>
      </c>
      <c r="F400" s="138">
        <v>64</v>
      </c>
      <c r="G400" s="138" t="s">
        <v>521</v>
      </c>
      <c r="H400" s="138" t="s">
        <v>521</v>
      </c>
      <c r="I400" s="140" t="s">
        <v>521</v>
      </c>
      <c r="J400" s="140" t="s">
        <v>521</v>
      </c>
      <c r="K400" s="138" t="s">
        <v>521</v>
      </c>
      <c r="L400" s="138">
        <v>64</v>
      </c>
      <c r="M400" s="138" t="s">
        <v>521</v>
      </c>
      <c r="N400" s="138" t="s">
        <v>521</v>
      </c>
      <c r="O400" s="138" t="s">
        <v>521</v>
      </c>
      <c r="P400" s="138" t="s">
        <v>521</v>
      </c>
      <c r="Q400" s="134">
        <f t="shared" si="21"/>
        <v>64</v>
      </c>
      <c r="R400" s="135" t="str">
        <f t="shared" si="20"/>
        <v>NO</v>
      </c>
      <c r="S400" s="136" t="str">
        <f t="shared" si="22"/>
        <v>Alto</v>
      </c>
      <c r="T400" s="45"/>
    </row>
    <row r="401" spans="1:20" s="48" customFormat="1" ht="32.1" customHeight="1" x14ac:dyDescent="0.2">
      <c r="A401" s="141" t="s">
        <v>2772</v>
      </c>
      <c r="B401" s="137" t="s">
        <v>672</v>
      </c>
      <c r="C401" s="139" t="s">
        <v>2782</v>
      </c>
      <c r="D401" s="133">
        <v>34</v>
      </c>
      <c r="E401" s="138" t="s">
        <v>521</v>
      </c>
      <c r="F401" s="138" t="s">
        <v>521</v>
      </c>
      <c r="G401" s="138" t="s">
        <v>521</v>
      </c>
      <c r="H401" s="138" t="s">
        <v>521</v>
      </c>
      <c r="I401" s="140" t="s">
        <v>521</v>
      </c>
      <c r="J401" s="140" t="s">
        <v>521</v>
      </c>
      <c r="K401" s="138">
        <v>64</v>
      </c>
      <c r="L401" s="138" t="s">
        <v>521</v>
      </c>
      <c r="M401" s="138" t="s">
        <v>521</v>
      </c>
      <c r="N401" s="138" t="s">
        <v>521</v>
      </c>
      <c r="O401" s="138" t="s">
        <v>521</v>
      </c>
      <c r="P401" s="138">
        <v>64</v>
      </c>
      <c r="Q401" s="134">
        <f t="shared" si="21"/>
        <v>64</v>
      </c>
      <c r="R401" s="135" t="str">
        <f t="shared" si="20"/>
        <v>NO</v>
      </c>
      <c r="S401" s="136" t="str">
        <f t="shared" si="22"/>
        <v>Alto</v>
      </c>
      <c r="T401" s="45"/>
    </row>
    <row r="402" spans="1:20" s="48" customFormat="1" ht="32.1" customHeight="1" x14ac:dyDescent="0.2">
      <c r="A402" s="141" t="s">
        <v>2772</v>
      </c>
      <c r="B402" s="137" t="s">
        <v>2783</v>
      </c>
      <c r="C402" s="139" t="s">
        <v>2784</v>
      </c>
      <c r="D402" s="133">
        <v>21</v>
      </c>
      <c r="E402" s="138" t="s">
        <v>521</v>
      </c>
      <c r="F402" s="138" t="s">
        <v>521</v>
      </c>
      <c r="G402" s="138" t="s">
        <v>521</v>
      </c>
      <c r="H402" s="138" t="s">
        <v>521</v>
      </c>
      <c r="I402" s="140" t="s">
        <v>521</v>
      </c>
      <c r="J402" s="140" t="s">
        <v>521</v>
      </c>
      <c r="K402" s="138">
        <v>40</v>
      </c>
      <c r="L402" s="138" t="s">
        <v>521</v>
      </c>
      <c r="M402" s="138" t="s">
        <v>521</v>
      </c>
      <c r="N402" s="138" t="s">
        <v>521</v>
      </c>
      <c r="O402" s="138" t="s">
        <v>521</v>
      </c>
      <c r="P402" s="138">
        <v>64</v>
      </c>
      <c r="Q402" s="134">
        <f t="shared" si="21"/>
        <v>52</v>
      </c>
      <c r="R402" s="135" t="str">
        <f t="shared" si="20"/>
        <v>NO</v>
      </c>
      <c r="S402" s="136" t="str">
        <f t="shared" si="22"/>
        <v>Alto</v>
      </c>
      <c r="T402" s="45"/>
    </row>
    <row r="403" spans="1:20" s="48" customFormat="1" ht="32.1" customHeight="1" x14ac:dyDescent="0.2">
      <c r="A403" s="141" t="s">
        <v>2772</v>
      </c>
      <c r="B403" s="137" t="s">
        <v>2785</v>
      </c>
      <c r="C403" s="139" t="s">
        <v>2786</v>
      </c>
      <c r="D403" s="133">
        <v>65</v>
      </c>
      <c r="E403" s="138" t="s">
        <v>521</v>
      </c>
      <c r="F403" s="138" t="s">
        <v>521</v>
      </c>
      <c r="G403" s="138" t="s">
        <v>521</v>
      </c>
      <c r="H403" s="138" t="s">
        <v>521</v>
      </c>
      <c r="I403" s="140" t="s">
        <v>521</v>
      </c>
      <c r="J403" s="140">
        <v>67.2</v>
      </c>
      <c r="K403" s="138" t="s">
        <v>521</v>
      </c>
      <c r="L403" s="138" t="s">
        <v>521</v>
      </c>
      <c r="M403" s="138">
        <v>0</v>
      </c>
      <c r="N403" s="138" t="s">
        <v>521</v>
      </c>
      <c r="O403" s="138" t="s">
        <v>521</v>
      </c>
      <c r="P403" s="138" t="s">
        <v>521</v>
      </c>
      <c r="Q403" s="134">
        <f t="shared" si="21"/>
        <v>33.6</v>
      </c>
      <c r="R403" s="135" t="str">
        <f t="shared" si="20"/>
        <v>NO</v>
      </c>
      <c r="S403" s="136" t="str">
        <f t="shared" si="22"/>
        <v>Medio</v>
      </c>
      <c r="T403" s="45"/>
    </row>
    <row r="404" spans="1:20" s="48" customFormat="1" ht="32.1" customHeight="1" x14ac:dyDescent="0.2">
      <c r="A404" s="141" t="s">
        <v>2772</v>
      </c>
      <c r="B404" s="137" t="s">
        <v>2787</v>
      </c>
      <c r="C404" s="139" t="s">
        <v>2788</v>
      </c>
      <c r="D404" s="133">
        <v>182</v>
      </c>
      <c r="E404" s="138">
        <v>0</v>
      </c>
      <c r="F404" s="138" t="s">
        <v>521</v>
      </c>
      <c r="G404" s="138" t="s">
        <v>521</v>
      </c>
      <c r="H404" s="138" t="s">
        <v>521</v>
      </c>
      <c r="I404" s="140" t="s">
        <v>521</v>
      </c>
      <c r="J404" s="140" t="s">
        <v>521</v>
      </c>
      <c r="K404" s="138" t="s">
        <v>521</v>
      </c>
      <c r="L404" s="138">
        <v>0</v>
      </c>
      <c r="M404" s="138" t="s">
        <v>521</v>
      </c>
      <c r="N404" s="138" t="s">
        <v>521</v>
      </c>
      <c r="O404" s="138" t="s">
        <v>521</v>
      </c>
      <c r="P404" s="138" t="s">
        <v>521</v>
      </c>
      <c r="Q404" s="134">
        <f t="shared" si="21"/>
        <v>0</v>
      </c>
      <c r="R404" s="135" t="str">
        <f t="shared" si="20"/>
        <v>SI</v>
      </c>
      <c r="S404" s="136" t="str">
        <f t="shared" si="22"/>
        <v>Sin Riesgo</v>
      </c>
      <c r="T404" s="45"/>
    </row>
    <row r="405" spans="1:20" s="48" customFormat="1" ht="32.1" customHeight="1" x14ac:dyDescent="0.2">
      <c r="A405" s="141" t="s">
        <v>2772</v>
      </c>
      <c r="B405" s="137" t="s">
        <v>2789</v>
      </c>
      <c r="C405" s="139" t="s">
        <v>2790</v>
      </c>
      <c r="D405" s="133">
        <v>182</v>
      </c>
      <c r="E405" s="138">
        <v>0</v>
      </c>
      <c r="F405" s="138" t="s">
        <v>521</v>
      </c>
      <c r="G405" s="138" t="s">
        <v>521</v>
      </c>
      <c r="H405" s="138" t="s">
        <v>521</v>
      </c>
      <c r="I405" s="140" t="s">
        <v>521</v>
      </c>
      <c r="J405" s="140" t="s">
        <v>521</v>
      </c>
      <c r="K405" s="138" t="s">
        <v>521</v>
      </c>
      <c r="L405" s="138">
        <v>0</v>
      </c>
      <c r="M405" s="138" t="s">
        <v>521</v>
      </c>
      <c r="N405" s="138" t="s">
        <v>521</v>
      </c>
      <c r="O405" s="138" t="s">
        <v>521</v>
      </c>
      <c r="P405" s="138" t="s">
        <v>521</v>
      </c>
      <c r="Q405" s="134">
        <f t="shared" si="21"/>
        <v>0</v>
      </c>
      <c r="R405" s="135" t="str">
        <f t="shared" si="20"/>
        <v>SI</v>
      </c>
      <c r="S405" s="136" t="str">
        <f t="shared" si="22"/>
        <v>Sin Riesgo</v>
      </c>
      <c r="T405" s="45"/>
    </row>
    <row r="406" spans="1:20" s="48" customFormat="1" ht="32.1" customHeight="1" x14ac:dyDescent="0.2">
      <c r="A406" s="141" t="s">
        <v>2772</v>
      </c>
      <c r="B406" s="137" t="s">
        <v>2791</v>
      </c>
      <c r="C406" s="139" t="s">
        <v>2792</v>
      </c>
      <c r="D406" s="133">
        <v>182</v>
      </c>
      <c r="E406" s="138" t="s">
        <v>521</v>
      </c>
      <c r="F406" s="138">
        <v>0</v>
      </c>
      <c r="G406" s="138" t="s">
        <v>521</v>
      </c>
      <c r="H406" s="138" t="s">
        <v>521</v>
      </c>
      <c r="I406" s="140" t="s">
        <v>521</v>
      </c>
      <c r="J406" s="140" t="s">
        <v>521</v>
      </c>
      <c r="K406" s="138" t="s">
        <v>521</v>
      </c>
      <c r="L406" s="138">
        <v>0</v>
      </c>
      <c r="M406" s="138" t="s">
        <v>521</v>
      </c>
      <c r="N406" s="138" t="s">
        <v>521</v>
      </c>
      <c r="O406" s="138" t="s">
        <v>521</v>
      </c>
      <c r="P406" s="138" t="s">
        <v>521</v>
      </c>
      <c r="Q406" s="134">
        <f t="shared" si="21"/>
        <v>0</v>
      </c>
      <c r="R406" s="135" t="str">
        <f t="shared" si="20"/>
        <v>SI</v>
      </c>
      <c r="S406" s="136" t="str">
        <f t="shared" si="22"/>
        <v>Sin Riesgo</v>
      </c>
      <c r="T406" s="45"/>
    </row>
    <row r="407" spans="1:20" s="48" customFormat="1" ht="32.1" customHeight="1" x14ac:dyDescent="0.2">
      <c r="A407" s="141" t="s">
        <v>2772</v>
      </c>
      <c r="B407" s="137" t="s">
        <v>1188</v>
      </c>
      <c r="C407" s="139" t="s">
        <v>2793</v>
      </c>
      <c r="D407" s="133">
        <v>350</v>
      </c>
      <c r="E407" s="138" t="s">
        <v>521</v>
      </c>
      <c r="F407" s="138" t="s">
        <v>521</v>
      </c>
      <c r="G407" s="138" t="s">
        <v>521</v>
      </c>
      <c r="H407" s="138">
        <v>0</v>
      </c>
      <c r="I407" s="140" t="s">
        <v>521</v>
      </c>
      <c r="J407" s="140" t="s">
        <v>521</v>
      </c>
      <c r="K407" s="138" t="s">
        <v>521</v>
      </c>
      <c r="L407" s="138" t="s">
        <v>521</v>
      </c>
      <c r="M407" s="138">
        <v>0</v>
      </c>
      <c r="N407" s="138" t="s">
        <v>521</v>
      </c>
      <c r="O407" s="138" t="s">
        <v>521</v>
      </c>
      <c r="P407" s="138" t="s">
        <v>521</v>
      </c>
      <c r="Q407" s="134">
        <f t="shared" si="21"/>
        <v>0</v>
      </c>
      <c r="R407" s="135" t="str">
        <f t="shared" si="20"/>
        <v>SI</v>
      </c>
      <c r="S407" s="136" t="str">
        <f t="shared" si="22"/>
        <v>Sin Riesgo</v>
      </c>
      <c r="T407" s="45"/>
    </row>
    <row r="408" spans="1:20" s="48" customFormat="1" ht="32.1" customHeight="1" x14ac:dyDescent="0.2">
      <c r="A408" s="141" t="s">
        <v>2772</v>
      </c>
      <c r="B408" s="137" t="s">
        <v>2794</v>
      </c>
      <c r="C408" s="139" t="s">
        <v>2794</v>
      </c>
      <c r="D408" s="133">
        <v>350</v>
      </c>
      <c r="E408" s="138" t="s">
        <v>521</v>
      </c>
      <c r="F408" s="138" t="s">
        <v>521</v>
      </c>
      <c r="G408" s="138" t="s">
        <v>521</v>
      </c>
      <c r="H408" s="138">
        <v>64</v>
      </c>
      <c r="I408" s="140" t="s">
        <v>521</v>
      </c>
      <c r="J408" s="140" t="s">
        <v>521</v>
      </c>
      <c r="K408" s="138" t="s">
        <v>521</v>
      </c>
      <c r="L408" s="138" t="s">
        <v>521</v>
      </c>
      <c r="M408" s="138">
        <v>0</v>
      </c>
      <c r="N408" s="138" t="s">
        <v>521</v>
      </c>
      <c r="O408" s="138" t="s">
        <v>521</v>
      </c>
      <c r="P408" s="138" t="s">
        <v>521</v>
      </c>
      <c r="Q408" s="134">
        <f t="shared" si="21"/>
        <v>32</v>
      </c>
      <c r="R408" s="135" t="str">
        <f t="shared" si="20"/>
        <v>NO</v>
      </c>
      <c r="S408" s="136" t="str">
        <f t="shared" si="22"/>
        <v>Medio</v>
      </c>
      <c r="T408" s="45"/>
    </row>
    <row r="409" spans="1:20" s="48" customFormat="1" ht="32.1" customHeight="1" x14ac:dyDescent="0.2">
      <c r="A409" s="141" t="s">
        <v>2772</v>
      </c>
      <c r="B409" s="137" t="s">
        <v>2795</v>
      </c>
      <c r="C409" s="139" t="s">
        <v>2796</v>
      </c>
      <c r="D409" s="133">
        <v>48</v>
      </c>
      <c r="E409" s="138" t="s">
        <v>521</v>
      </c>
      <c r="F409" s="138" t="s">
        <v>521</v>
      </c>
      <c r="G409" s="138">
        <v>20</v>
      </c>
      <c r="H409" s="138" t="s">
        <v>521</v>
      </c>
      <c r="I409" s="140" t="s">
        <v>521</v>
      </c>
      <c r="J409" s="140" t="s">
        <v>521</v>
      </c>
      <c r="K409" s="138" t="s">
        <v>521</v>
      </c>
      <c r="L409" s="138" t="s">
        <v>521</v>
      </c>
      <c r="M409" s="138" t="s">
        <v>521</v>
      </c>
      <c r="N409" s="138">
        <v>0</v>
      </c>
      <c r="O409" s="138" t="s">
        <v>521</v>
      </c>
      <c r="P409" s="138" t="s">
        <v>521</v>
      </c>
      <c r="Q409" s="134">
        <f t="shared" si="21"/>
        <v>10</v>
      </c>
      <c r="R409" s="135" t="str">
        <f t="shared" si="20"/>
        <v>NO</v>
      </c>
      <c r="S409" s="136" t="str">
        <f t="shared" si="22"/>
        <v>Bajo</v>
      </c>
      <c r="T409" s="45"/>
    </row>
    <row r="410" spans="1:20" s="48" customFormat="1" ht="32.1" customHeight="1" x14ac:dyDescent="0.2">
      <c r="A410" s="141" t="s">
        <v>2772</v>
      </c>
      <c r="B410" s="137" t="s">
        <v>2242</v>
      </c>
      <c r="C410" s="139" t="s">
        <v>2797</v>
      </c>
      <c r="D410" s="133">
        <v>180</v>
      </c>
      <c r="E410" s="138" t="s">
        <v>521</v>
      </c>
      <c r="F410" s="138" t="s">
        <v>521</v>
      </c>
      <c r="G410" s="138" t="s">
        <v>521</v>
      </c>
      <c r="H410" s="138" t="s">
        <v>521</v>
      </c>
      <c r="I410" s="140">
        <v>70</v>
      </c>
      <c r="J410" s="140" t="s">
        <v>521</v>
      </c>
      <c r="K410" s="138" t="s">
        <v>521</v>
      </c>
      <c r="L410" s="138" t="s">
        <v>521</v>
      </c>
      <c r="M410" s="138" t="s">
        <v>521</v>
      </c>
      <c r="N410" s="138">
        <v>88</v>
      </c>
      <c r="O410" s="138" t="s">
        <v>521</v>
      </c>
      <c r="P410" s="138" t="s">
        <v>521</v>
      </c>
      <c r="Q410" s="134">
        <f t="shared" si="21"/>
        <v>79</v>
      </c>
      <c r="R410" s="135" t="str">
        <f t="shared" si="20"/>
        <v>NO</v>
      </c>
      <c r="S410" s="136" t="str">
        <f t="shared" si="22"/>
        <v>Alto</v>
      </c>
      <c r="T410" s="45"/>
    </row>
    <row r="411" spans="1:20" s="48" customFormat="1" ht="32.1" customHeight="1" x14ac:dyDescent="0.2">
      <c r="A411" s="141" t="s">
        <v>2772</v>
      </c>
      <c r="B411" s="137" t="s">
        <v>1509</v>
      </c>
      <c r="C411" s="139" t="s">
        <v>2798</v>
      </c>
      <c r="D411" s="133">
        <v>350</v>
      </c>
      <c r="E411" s="138" t="s">
        <v>521</v>
      </c>
      <c r="F411" s="138" t="s">
        <v>521</v>
      </c>
      <c r="G411" s="138" t="s">
        <v>521</v>
      </c>
      <c r="H411" s="138">
        <v>24</v>
      </c>
      <c r="I411" s="140" t="s">
        <v>521</v>
      </c>
      <c r="J411" s="140" t="s">
        <v>521</v>
      </c>
      <c r="K411" s="138" t="s">
        <v>521</v>
      </c>
      <c r="L411" s="138" t="s">
        <v>521</v>
      </c>
      <c r="M411" s="138">
        <v>0</v>
      </c>
      <c r="N411" s="138" t="s">
        <v>521</v>
      </c>
      <c r="O411" s="138" t="s">
        <v>521</v>
      </c>
      <c r="P411" s="138" t="s">
        <v>521</v>
      </c>
      <c r="Q411" s="134">
        <f t="shared" si="21"/>
        <v>12</v>
      </c>
      <c r="R411" s="135" t="str">
        <f t="shared" si="20"/>
        <v>NO</v>
      </c>
      <c r="S411" s="136" t="str">
        <f t="shared" si="22"/>
        <v>Bajo</v>
      </c>
      <c r="T411" s="45"/>
    </row>
    <row r="412" spans="1:20" s="48" customFormat="1" ht="32.1" customHeight="1" x14ac:dyDescent="0.2">
      <c r="A412" s="141" t="s">
        <v>2772</v>
      </c>
      <c r="B412" s="137" t="s">
        <v>1160</v>
      </c>
      <c r="C412" s="139" t="s">
        <v>2799</v>
      </c>
      <c r="D412" s="133">
        <v>74</v>
      </c>
      <c r="E412" s="138" t="s">
        <v>521</v>
      </c>
      <c r="F412" s="138" t="s">
        <v>521</v>
      </c>
      <c r="G412" s="138" t="s">
        <v>521</v>
      </c>
      <c r="H412" s="138" t="s">
        <v>521</v>
      </c>
      <c r="I412" s="140" t="s">
        <v>521</v>
      </c>
      <c r="J412" s="140" t="s">
        <v>521</v>
      </c>
      <c r="K412" s="138">
        <v>64</v>
      </c>
      <c r="L412" s="138" t="s">
        <v>521</v>
      </c>
      <c r="M412" s="138" t="s">
        <v>521</v>
      </c>
      <c r="N412" s="138" t="s">
        <v>521</v>
      </c>
      <c r="O412" s="138">
        <v>64</v>
      </c>
      <c r="P412" s="138" t="s">
        <v>521</v>
      </c>
      <c r="Q412" s="134">
        <f t="shared" si="21"/>
        <v>64</v>
      </c>
      <c r="R412" s="135" t="str">
        <f t="shared" si="20"/>
        <v>NO</v>
      </c>
      <c r="S412" s="136" t="str">
        <f t="shared" si="22"/>
        <v>Alto</v>
      </c>
      <c r="T412" s="45"/>
    </row>
    <row r="413" spans="1:20" s="48" customFormat="1" ht="32.1" customHeight="1" x14ac:dyDescent="0.2">
      <c r="A413" s="141" t="s">
        <v>2772</v>
      </c>
      <c r="B413" s="137" t="s">
        <v>2217</v>
      </c>
      <c r="C413" s="139" t="s">
        <v>2800</v>
      </c>
      <c r="D413" s="133">
        <v>114</v>
      </c>
      <c r="E413" s="138" t="s">
        <v>521</v>
      </c>
      <c r="F413" s="138" t="s">
        <v>521</v>
      </c>
      <c r="G413" s="138" t="s">
        <v>521</v>
      </c>
      <c r="H413" s="138" t="s">
        <v>521</v>
      </c>
      <c r="I413" s="140">
        <v>64</v>
      </c>
      <c r="J413" s="140" t="s">
        <v>521</v>
      </c>
      <c r="K413" s="138" t="s">
        <v>521</v>
      </c>
      <c r="L413" s="138" t="s">
        <v>521</v>
      </c>
      <c r="M413" s="138" t="s">
        <v>521</v>
      </c>
      <c r="N413" s="138" t="s">
        <v>521</v>
      </c>
      <c r="O413" s="138" t="s">
        <v>521</v>
      </c>
      <c r="P413" s="138">
        <v>64</v>
      </c>
      <c r="Q413" s="134">
        <f t="shared" si="21"/>
        <v>64</v>
      </c>
      <c r="R413" s="135" t="str">
        <f t="shared" si="20"/>
        <v>NO</v>
      </c>
      <c r="S413" s="136" t="str">
        <f t="shared" si="22"/>
        <v>Alto</v>
      </c>
      <c r="T413" s="45"/>
    </row>
    <row r="414" spans="1:20" s="48" customFormat="1" ht="32.1" customHeight="1" x14ac:dyDescent="0.2">
      <c r="A414" s="141" t="s">
        <v>2772</v>
      </c>
      <c r="B414" s="137" t="s">
        <v>2801</v>
      </c>
      <c r="C414" s="139" t="s">
        <v>2802</v>
      </c>
      <c r="D414" s="133">
        <v>114</v>
      </c>
      <c r="E414" s="138" t="s">
        <v>521</v>
      </c>
      <c r="F414" s="138" t="s">
        <v>521</v>
      </c>
      <c r="G414" s="138" t="s">
        <v>521</v>
      </c>
      <c r="H414" s="138" t="s">
        <v>521</v>
      </c>
      <c r="I414" s="140" t="s">
        <v>521</v>
      </c>
      <c r="J414" s="140" t="s">
        <v>521</v>
      </c>
      <c r="K414" s="138" t="s">
        <v>521</v>
      </c>
      <c r="L414" s="138">
        <v>64</v>
      </c>
      <c r="M414" s="138" t="s">
        <v>521</v>
      </c>
      <c r="N414" s="138">
        <v>64</v>
      </c>
      <c r="O414" s="138" t="s">
        <v>521</v>
      </c>
      <c r="P414" s="138" t="s">
        <v>521</v>
      </c>
      <c r="Q414" s="134">
        <f t="shared" si="21"/>
        <v>64</v>
      </c>
      <c r="R414" s="135" t="str">
        <f t="shared" si="20"/>
        <v>NO</v>
      </c>
      <c r="S414" s="136" t="str">
        <f t="shared" si="22"/>
        <v>Alto</v>
      </c>
      <c r="T414" s="45"/>
    </row>
    <row r="415" spans="1:20" s="48" customFormat="1" ht="32.1" customHeight="1" x14ac:dyDescent="0.2">
      <c r="A415" s="141" t="s">
        <v>2772</v>
      </c>
      <c r="B415" s="137" t="s">
        <v>1446</v>
      </c>
      <c r="C415" s="139" t="s">
        <v>2803</v>
      </c>
      <c r="D415" s="133">
        <v>114</v>
      </c>
      <c r="E415" s="138" t="s">
        <v>521</v>
      </c>
      <c r="F415" s="138" t="s">
        <v>521</v>
      </c>
      <c r="G415" s="138" t="s">
        <v>521</v>
      </c>
      <c r="H415" s="138">
        <v>42</v>
      </c>
      <c r="I415" s="140" t="s">
        <v>521</v>
      </c>
      <c r="J415" s="140" t="s">
        <v>521</v>
      </c>
      <c r="K415" s="138" t="s">
        <v>521</v>
      </c>
      <c r="L415" s="138" t="s">
        <v>521</v>
      </c>
      <c r="M415" s="138">
        <v>70.8</v>
      </c>
      <c r="N415" s="138" t="s">
        <v>521</v>
      </c>
      <c r="O415" s="138" t="s">
        <v>521</v>
      </c>
      <c r="P415" s="138" t="s">
        <v>521</v>
      </c>
      <c r="Q415" s="134">
        <f t="shared" si="21"/>
        <v>56.4</v>
      </c>
      <c r="R415" s="135" t="str">
        <f t="shared" si="20"/>
        <v>NO</v>
      </c>
      <c r="S415" s="136" t="str">
        <f t="shared" si="22"/>
        <v>Alto</v>
      </c>
      <c r="T415" s="45"/>
    </row>
    <row r="416" spans="1:20" s="48" customFormat="1" ht="32.1" customHeight="1" x14ac:dyDescent="0.2">
      <c r="A416" s="141" t="s">
        <v>2772</v>
      </c>
      <c r="B416" s="137" t="s">
        <v>2804</v>
      </c>
      <c r="C416" s="139" t="s">
        <v>2805</v>
      </c>
      <c r="D416" s="133">
        <v>26</v>
      </c>
      <c r="E416" s="138" t="s">
        <v>521</v>
      </c>
      <c r="F416" s="138" t="s">
        <v>521</v>
      </c>
      <c r="G416" s="138" t="s">
        <v>521</v>
      </c>
      <c r="H416" s="138" t="s">
        <v>521</v>
      </c>
      <c r="I416" s="140" t="s">
        <v>521</v>
      </c>
      <c r="J416" s="140" t="s">
        <v>521</v>
      </c>
      <c r="K416" s="138">
        <v>64</v>
      </c>
      <c r="L416" s="138" t="s">
        <v>521</v>
      </c>
      <c r="M416" s="138" t="s">
        <v>521</v>
      </c>
      <c r="N416" s="138" t="s">
        <v>521</v>
      </c>
      <c r="O416" s="138" t="s">
        <v>521</v>
      </c>
      <c r="P416" s="138">
        <v>64</v>
      </c>
      <c r="Q416" s="134">
        <f t="shared" si="21"/>
        <v>64</v>
      </c>
      <c r="R416" s="135" t="str">
        <f t="shared" si="20"/>
        <v>NO</v>
      </c>
      <c r="S416" s="136" t="str">
        <f t="shared" si="22"/>
        <v>Alto</v>
      </c>
      <c r="T416" s="45"/>
    </row>
    <row r="417" spans="1:20" s="48" customFormat="1" ht="32.1" customHeight="1" x14ac:dyDescent="0.2">
      <c r="A417" s="141" t="s">
        <v>2772</v>
      </c>
      <c r="B417" s="137" t="s">
        <v>871</v>
      </c>
      <c r="C417" s="139" t="s">
        <v>2806</v>
      </c>
      <c r="D417" s="133">
        <v>37</v>
      </c>
      <c r="E417" s="138" t="s">
        <v>521</v>
      </c>
      <c r="F417" s="138" t="s">
        <v>521</v>
      </c>
      <c r="G417" s="138" t="s">
        <v>521</v>
      </c>
      <c r="H417" s="138" t="s">
        <v>521</v>
      </c>
      <c r="I417" s="140" t="s">
        <v>521</v>
      </c>
      <c r="J417" s="140" t="s">
        <v>521</v>
      </c>
      <c r="K417" s="138">
        <v>24</v>
      </c>
      <c r="L417" s="138" t="s">
        <v>521</v>
      </c>
      <c r="M417" s="138" t="s">
        <v>521</v>
      </c>
      <c r="N417" s="138" t="s">
        <v>521</v>
      </c>
      <c r="O417" s="138" t="s">
        <v>521</v>
      </c>
      <c r="P417" s="138">
        <v>88</v>
      </c>
      <c r="Q417" s="134">
        <f t="shared" si="21"/>
        <v>56</v>
      </c>
      <c r="R417" s="135" t="str">
        <f t="shared" si="20"/>
        <v>NO</v>
      </c>
      <c r="S417" s="136" t="str">
        <f t="shared" si="22"/>
        <v>Alto</v>
      </c>
      <c r="T417" s="45"/>
    </row>
    <row r="418" spans="1:20" s="48" customFormat="1" ht="32.1" customHeight="1" x14ac:dyDescent="0.2">
      <c r="A418" s="141" t="s">
        <v>2772</v>
      </c>
      <c r="B418" s="137" t="s">
        <v>51</v>
      </c>
      <c r="C418" s="139" t="s">
        <v>2807</v>
      </c>
      <c r="D418" s="133">
        <v>69</v>
      </c>
      <c r="E418" s="138" t="s">
        <v>521</v>
      </c>
      <c r="F418" s="138" t="s">
        <v>521</v>
      </c>
      <c r="G418" s="138" t="s">
        <v>521</v>
      </c>
      <c r="H418" s="138" t="s">
        <v>521</v>
      </c>
      <c r="I418" s="140" t="s">
        <v>521</v>
      </c>
      <c r="J418" s="140" t="s">
        <v>521</v>
      </c>
      <c r="K418" s="138" t="s">
        <v>521</v>
      </c>
      <c r="L418" s="138">
        <v>84.2</v>
      </c>
      <c r="M418" s="138" t="s">
        <v>521</v>
      </c>
      <c r="N418" s="138" t="s">
        <v>521</v>
      </c>
      <c r="O418" s="138" t="s">
        <v>521</v>
      </c>
      <c r="P418" s="138" t="s">
        <v>521</v>
      </c>
      <c r="Q418" s="134">
        <f t="shared" si="21"/>
        <v>84.2</v>
      </c>
      <c r="R418" s="135" t="str">
        <f t="shared" si="20"/>
        <v>NO</v>
      </c>
      <c r="S418" s="136" t="str">
        <f t="shared" si="22"/>
        <v>Inviable Sanitariamente</v>
      </c>
      <c r="T418" s="45"/>
    </row>
    <row r="419" spans="1:20" s="48" customFormat="1" ht="32.1" customHeight="1" x14ac:dyDescent="0.2">
      <c r="A419" s="141" t="s">
        <v>2772</v>
      </c>
      <c r="B419" s="137" t="s">
        <v>2808</v>
      </c>
      <c r="C419" s="139" t="s">
        <v>2809</v>
      </c>
      <c r="D419" s="133">
        <v>19</v>
      </c>
      <c r="E419" s="138" t="s">
        <v>521</v>
      </c>
      <c r="F419" s="138" t="s">
        <v>521</v>
      </c>
      <c r="G419" s="138" t="s">
        <v>521</v>
      </c>
      <c r="H419" s="138" t="s">
        <v>521</v>
      </c>
      <c r="I419" s="140" t="s">
        <v>521</v>
      </c>
      <c r="J419" s="140">
        <v>64</v>
      </c>
      <c r="K419" s="138" t="s">
        <v>521</v>
      </c>
      <c r="L419" s="138" t="s">
        <v>521</v>
      </c>
      <c r="M419" s="138" t="s">
        <v>521</v>
      </c>
      <c r="N419" s="138" t="s">
        <v>521</v>
      </c>
      <c r="O419" s="138" t="s">
        <v>521</v>
      </c>
      <c r="P419" s="138">
        <v>64</v>
      </c>
      <c r="Q419" s="134">
        <f t="shared" si="21"/>
        <v>64</v>
      </c>
      <c r="R419" s="135" t="str">
        <f t="shared" si="20"/>
        <v>NO</v>
      </c>
      <c r="S419" s="136" t="str">
        <f t="shared" si="22"/>
        <v>Alto</v>
      </c>
      <c r="T419" s="45"/>
    </row>
    <row r="420" spans="1:20" s="48" customFormat="1" ht="32.1" customHeight="1" x14ac:dyDescent="0.2">
      <c r="A420" s="141" t="s">
        <v>2772</v>
      </c>
      <c r="B420" s="137" t="s">
        <v>2810</v>
      </c>
      <c r="C420" s="139" t="s">
        <v>2811</v>
      </c>
      <c r="D420" s="133">
        <v>42</v>
      </c>
      <c r="E420" s="138" t="s">
        <v>521</v>
      </c>
      <c r="F420" s="138" t="s">
        <v>521</v>
      </c>
      <c r="G420" s="138" t="s">
        <v>521</v>
      </c>
      <c r="H420" s="138" t="s">
        <v>521</v>
      </c>
      <c r="I420" s="140" t="s">
        <v>521</v>
      </c>
      <c r="J420" s="140" t="s">
        <v>521</v>
      </c>
      <c r="K420" s="138">
        <v>0</v>
      </c>
      <c r="L420" s="138" t="s">
        <v>521</v>
      </c>
      <c r="M420" s="138" t="s">
        <v>521</v>
      </c>
      <c r="N420" s="138" t="s">
        <v>521</v>
      </c>
      <c r="O420" s="138" t="s">
        <v>521</v>
      </c>
      <c r="P420" s="138">
        <v>64</v>
      </c>
      <c r="Q420" s="134">
        <f t="shared" si="21"/>
        <v>32</v>
      </c>
      <c r="R420" s="135" t="str">
        <f t="shared" si="20"/>
        <v>NO</v>
      </c>
      <c r="S420" s="136" t="str">
        <f t="shared" si="22"/>
        <v>Medio</v>
      </c>
      <c r="T420" s="45"/>
    </row>
    <row r="421" spans="1:20" s="48" customFormat="1" ht="32.1" customHeight="1" x14ac:dyDescent="0.2">
      <c r="A421" s="141" t="s">
        <v>2772</v>
      </c>
      <c r="B421" s="137" t="s">
        <v>2812</v>
      </c>
      <c r="C421" s="139" t="s">
        <v>2813</v>
      </c>
      <c r="D421" s="133">
        <v>50</v>
      </c>
      <c r="E421" s="138" t="s">
        <v>521</v>
      </c>
      <c r="F421" s="138" t="s">
        <v>521</v>
      </c>
      <c r="G421" s="138" t="s">
        <v>521</v>
      </c>
      <c r="H421" s="138" t="s">
        <v>521</v>
      </c>
      <c r="I421" s="140" t="s">
        <v>521</v>
      </c>
      <c r="J421" s="140" t="s">
        <v>521</v>
      </c>
      <c r="K421" s="138">
        <v>64</v>
      </c>
      <c r="L421" s="138" t="s">
        <v>521</v>
      </c>
      <c r="M421" s="138" t="s">
        <v>521</v>
      </c>
      <c r="N421" s="138" t="s">
        <v>521</v>
      </c>
      <c r="O421" s="138" t="s">
        <v>521</v>
      </c>
      <c r="P421" s="138">
        <v>64</v>
      </c>
      <c r="Q421" s="134">
        <f t="shared" si="21"/>
        <v>64</v>
      </c>
      <c r="R421" s="135" t="str">
        <f t="shared" si="20"/>
        <v>NO</v>
      </c>
      <c r="S421" s="136" t="str">
        <f t="shared" si="22"/>
        <v>Alto</v>
      </c>
      <c r="T421" s="45"/>
    </row>
    <row r="422" spans="1:20" s="48" customFormat="1" ht="32.1" customHeight="1" x14ac:dyDescent="0.2">
      <c r="A422" s="141" t="s">
        <v>2772</v>
      </c>
      <c r="B422" s="137" t="s">
        <v>2814</v>
      </c>
      <c r="C422" s="139" t="s">
        <v>2815</v>
      </c>
      <c r="D422" s="133">
        <v>40</v>
      </c>
      <c r="E422" s="138" t="s">
        <v>521</v>
      </c>
      <c r="F422" s="138" t="s">
        <v>521</v>
      </c>
      <c r="G422" s="138" t="s">
        <v>521</v>
      </c>
      <c r="H422" s="138" t="s">
        <v>521</v>
      </c>
      <c r="I422" s="140" t="s">
        <v>521</v>
      </c>
      <c r="J422" s="140" t="s">
        <v>521</v>
      </c>
      <c r="K422" s="138">
        <v>64</v>
      </c>
      <c r="L422" s="138" t="s">
        <v>521</v>
      </c>
      <c r="M422" s="138" t="s">
        <v>521</v>
      </c>
      <c r="N422" s="138">
        <v>64</v>
      </c>
      <c r="O422" s="138" t="s">
        <v>521</v>
      </c>
      <c r="P422" s="138" t="s">
        <v>521</v>
      </c>
      <c r="Q422" s="134">
        <f t="shared" si="21"/>
        <v>64</v>
      </c>
      <c r="R422" s="135" t="str">
        <f t="shared" si="20"/>
        <v>NO</v>
      </c>
      <c r="S422" s="136" t="str">
        <f t="shared" si="22"/>
        <v>Alto</v>
      </c>
      <c r="T422" s="45"/>
    </row>
    <row r="423" spans="1:20" s="48" customFormat="1" ht="32.1" customHeight="1" x14ac:dyDescent="0.2">
      <c r="A423" s="141" t="s">
        <v>2772</v>
      </c>
      <c r="B423" s="137" t="s">
        <v>2816</v>
      </c>
      <c r="C423" s="139" t="s">
        <v>2817</v>
      </c>
      <c r="D423" s="133">
        <v>54</v>
      </c>
      <c r="E423" s="138" t="s">
        <v>521</v>
      </c>
      <c r="F423" s="138" t="s">
        <v>521</v>
      </c>
      <c r="G423" s="138" t="s">
        <v>521</v>
      </c>
      <c r="H423" s="138">
        <v>64</v>
      </c>
      <c r="I423" s="140" t="s">
        <v>521</v>
      </c>
      <c r="J423" s="140" t="s">
        <v>521</v>
      </c>
      <c r="K423" s="138" t="s">
        <v>521</v>
      </c>
      <c r="L423" s="138" t="s">
        <v>521</v>
      </c>
      <c r="M423" s="138" t="s">
        <v>521</v>
      </c>
      <c r="N423" s="138">
        <v>64</v>
      </c>
      <c r="O423" s="138" t="s">
        <v>521</v>
      </c>
      <c r="P423" s="138" t="s">
        <v>521</v>
      </c>
      <c r="Q423" s="134">
        <f t="shared" si="21"/>
        <v>64</v>
      </c>
      <c r="R423" s="135" t="str">
        <f t="shared" si="20"/>
        <v>NO</v>
      </c>
      <c r="S423" s="136" t="str">
        <f t="shared" si="22"/>
        <v>Alto</v>
      </c>
      <c r="T423" s="45"/>
    </row>
    <row r="424" spans="1:20" s="48" customFormat="1" ht="32.1" customHeight="1" x14ac:dyDescent="0.2">
      <c r="A424" s="141" t="s">
        <v>2772</v>
      </c>
      <c r="B424" s="137" t="s">
        <v>2818</v>
      </c>
      <c r="C424" s="139" t="s">
        <v>2819</v>
      </c>
      <c r="D424" s="133">
        <v>72</v>
      </c>
      <c r="E424" s="138" t="s">
        <v>521</v>
      </c>
      <c r="F424" s="138" t="s">
        <v>521</v>
      </c>
      <c r="G424" s="138" t="s">
        <v>521</v>
      </c>
      <c r="H424" s="138" t="s">
        <v>521</v>
      </c>
      <c r="I424" s="140" t="s">
        <v>521</v>
      </c>
      <c r="J424" s="140">
        <v>88</v>
      </c>
      <c r="K424" s="138" t="s">
        <v>521</v>
      </c>
      <c r="L424" s="138">
        <v>64</v>
      </c>
      <c r="M424" s="138" t="s">
        <v>521</v>
      </c>
      <c r="N424" s="138" t="s">
        <v>521</v>
      </c>
      <c r="O424" s="138" t="s">
        <v>521</v>
      </c>
      <c r="P424" s="138" t="s">
        <v>521</v>
      </c>
      <c r="Q424" s="134">
        <f t="shared" si="21"/>
        <v>76</v>
      </c>
      <c r="R424" s="135" t="str">
        <f t="shared" si="20"/>
        <v>NO</v>
      </c>
      <c r="S424" s="136" t="str">
        <f t="shared" si="22"/>
        <v>Alto</v>
      </c>
      <c r="T424" s="45"/>
    </row>
    <row r="425" spans="1:20" s="48" customFormat="1" ht="32.1" customHeight="1" x14ac:dyDescent="0.2">
      <c r="A425" s="141" t="s">
        <v>2772</v>
      </c>
      <c r="B425" s="137" t="s">
        <v>2820</v>
      </c>
      <c r="C425" s="139" t="s">
        <v>2821</v>
      </c>
      <c r="D425" s="133">
        <v>40</v>
      </c>
      <c r="E425" s="138" t="s">
        <v>521</v>
      </c>
      <c r="F425" s="138" t="s">
        <v>521</v>
      </c>
      <c r="G425" s="138" t="s">
        <v>521</v>
      </c>
      <c r="H425" s="138" t="s">
        <v>521</v>
      </c>
      <c r="I425" s="140" t="s">
        <v>521</v>
      </c>
      <c r="J425" s="140">
        <v>83.9</v>
      </c>
      <c r="K425" s="138" t="s">
        <v>521</v>
      </c>
      <c r="L425" s="138" t="s">
        <v>521</v>
      </c>
      <c r="M425" s="138" t="s">
        <v>521</v>
      </c>
      <c r="N425" s="138" t="s">
        <v>521</v>
      </c>
      <c r="O425" s="138" t="s">
        <v>521</v>
      </c>
      <c r="P425" s="138" t="s">
        <v>521</v>
      </c>
      <c r="Q425" s="134">
        <f t="shared" si="21"/>
        <v>83.9</v>
      </c>
      <c r="R425" s="135" t="str">
        <f t="shared" si="20"/>
        <v>NO</v>
      </c>
      <c r="S425" s="136" t="str">
        <f t="shared" si="22"/>
        <v>Inviable Sanitariamente</v>
      </c>
      <c r="T425" s="45"/>
    </row>
    <row r="426" spans="1:20" s="48" customFormat="1" ht="32.1" customHeight="1" x14ac:dyDescent="0.2">
      <c r="A426" s="141" t="s">
        <v>2772</v>
      </c>
      <c r="B426" s="137" t="s">
        <v>2822</v>
      </c>
      <c r="C426" s="139" t="s">
        <v>2823</v>
      </c>
      <c r="D426" s="133">
        <v>66</v>
      </c>
      <c r="E426" s="138" t="s">
        <v>521</v>
      </c>
      <c r="F426" s="138">
        <v>24</v>
      </c>
      <c r="G426" s="138" t="s">
        <v>521</v>
      </c>
      <c r="H426" s="138" t="s">
        <v>521</v>
      </c>
      <c r="I426" s="140" t="s">
        <v>521</v>
      </c>
      <c r="J426" s="140" t="s">
        <v>521</v>
      </c>
      <c r="K426" s="138" t="s">
        <v>521</v>
      </c>
      <c r="L426" s="138">
        <v>64</v>
      </c>
      <c r="M426" s="138" t="s">
        <v>521</v>
      </c>
      <c r="N426" s="138" t="s">
        <v>521</v>
      </c>
      <c r="O426" s="138" t="s">
        <v>521</v>
      </c>
      <c r="P426" s="138" t="s">
        <v>521</v>
      </c>
      <c r="Q426" s="134">
        <f t="shared" si="21"/>
        <v>44</v>
      </c>
      <c r="R426" s="135" t="str">
        <f t="shared" ref="R426:R489" si="23">IF(Q426&lt;5,"SI","NO")</f>
        <v>NO</v>
      </c>
      <c r="S426" s="136" t="str">
        <f t="shared" si="22"/>
        <v>Alto</v>
      </c>
      <c r="T426" s="45"/>
    </row>
    <row r="427" spans="1:20" s="48" customFormat="1" ht="32.1" customHeight="1" x14ac:dyDescent="0.2">
      <c r="A427" s="141" t="s">
        <v>2772</v>
      </c>
      <c r="B427" s="137" t="s">
        <v>2816</v>
      </c>
      <c r="C427" s="139" t="s">
        <v>2824</v>
      </c>
      <c r="D427" s="133">
        <v>60</v>
      </c>
      <c r="E427" s="138" t="s">
        <v>521</v>
      </c>
      <c r="F427" s="138" t="s">
        <v>521</v>
      </c>
      <c r="G427" s="138" t="s">
        <v>521</v>
      </c>
      <c r="H427" s="138" t="s">
        <v>521</v>
      </c>
      <c r="I427" s="140" t="s">
        <v>521</v>
      </c>
      <c r="J427" s="140" t="s">
        <v>521</v>
      </c>
      <c r="K427" s="138">
        <v>88</v>
      </c>
      <c r="L427" s="138" t="s">
        <v>521</v>
      </c>
      <c r="M427" s="138" t="s">
        <v>521</v>
      </c>
      <c r="N427" s="138" t="s">
        <v>521</v>
      </c>
      <c r="O427" s="138">
        <v>64</v>
      </c>
      <c r="P427" s="138" t="s">
        <v>521</v>
      </c>
      <c r="Q427" s="134">
        <f t="shared" ref="Q427:Q490" si="24">AVERAGE(E427:P427)</f>
        <v>76</v>
      </c>
      <c r="R427" s="135" t="str">
        <f t="shared" si="23"/>
        <v>NO</v>
      </c>
      <c r="S427" s="136" t="str">
        <f t="shared" si="22"/>
        <v>Alto</v>
      </c>
      <c r="T427" s="45"/>
    </row>
    <row r="428" spans="1:20" s="48" customFormat="1" ht="32.1" customHeight="1" x14ac:dyDescent="0.2">
      <c r="A428" s="141" t="s">
        <v>2772</v>
      </c>
      <c r="B428" s="137" t="s">
        <v>2825</v>
      </c>
      <c r="C428" s="139" t="s">
        <v>2826</v>
      </c>
      <c r="D428" s="133">
        <v>60</v>
      </c>
      <c r="E428" s="138" t="s">
        <v>521</v>
      </c>
      <c r="F428" s="138">
        <v>64</v>
      </c>
      <c r="G428" s="138" t="s">
        <v>521</v>
      </c>
      <c r="H428" s="138" t="s">
        <v>521</v>
      </c>
      <c r="I428" s="140" t="s">
        <v>521</v>
      </c>
      <c r="J428" s="140" t="s">
        <v>521</v>
      </c>
      <c r="K428" s="138" t="s">
        <v>521</v>
      </c>
      <c r="L428" s="138" t="s">
        <v>521</v>
      </c>
      <c r="M428" s="138">
        <v>64</v>
      </c>
      <c r="N428" s="138" t="s">
        <v>521</v>
      </c>
      <c r="O428" s="138" t="s">
        <v>521</v>
      </c>
      <c r="P428" s="138" t="s">
        <v>521</v>
      </c>
      <c r="Q428" s="134">
        <f t="shared" si="24"/>
        <v>64</v>
      </c>
      <c r="R428" s="135" t="str">
        <f t="shared" si="23"/>
        <v>NO</v>
      </c>
      <c r="S428" s="136" t="str">
        <f t="shared" si="22"/>
        <v>Alto</v>
      </c>
      <c r="T428" s="45"/>
    </row>
    <row r="429" spans="1:20" s="48" customFormat="1" ht="32.1" customHeight="1" x14ac:dyDescent="0.2">
      <c r="A429" s="141" t="s">
        <v>2772</v>
      </c>
      <c r="B429" s="137" t="s">
        <v>2242</v>
      </c>
      <c r="C429" s="139" t="s">
        <v>2827</v>
      </c>
      <c r="D429" s="133">
        <v>180</v>
      </c>
      <c r="E429" s="138" t="s">
        <v>521</v>
      </c>
      <c r="F429" s="138" t="s">
        <v>521</v>
      </c>
      <c r="G429" s="138" t="s">
        <v>521</v>
      </c>
      <c r="H429" s="138" t="s">
        <v>521</v>
      </c>
      <c r="I429" s="140">
        <v>88</v>
      </c>
      <c r="J429" s="140" t="s">
        <v>521</v>
      </c>
      <c r="K429" s="138" t="s">
        <v>521</v>
      </c>
      <c r="L429" s="138" t="s">
        <v>521</v>
      </c>
      <c r="M429" s="138" t="s">
        <v>521</v>
      </c>
      <c r="N429" s="138">
        <v>64</v>
      </c>
      <c r="O429" s="138" t="s">
        <v>521</v>
      </c>
      <c r="P429" s="138" t="s">
        <v>521</v>
      </c>
      <c r="Q429" s="134">
        <f t="shared" si="24"/>
        <v>76</v>
      </c>
      <c r="R429" s="135" t="str">
        <f t="shared" si="23"/>
        <v>NO</v>
      </c>
      <c r="S429" s="136" t="str">
        <f t="shared" si="22"/>
        <v>Alto</v>
      </c>
      <c r="T429" s="45"/>
    </row>
    <row r="430" spans="1:20" s="48" customFormat="1" ht="32.1" customHeight="1" x14ac:dyDescent="0.2">
      <c r="A430" s="141" t="s">
        <v>2772</v>
      </c>
      <c r="B430" s="137" t="s">
        <v>2242</v>
      </c>
      <c r="C430" s="139" t="s">
        <v>2828</v>
      </c>
      <c r="D430" s="133">
        <v>180</v>
      </c>
      <c r="E430" s="138" t="s">
        <v>521</v>
      </c>
      <c r="F430" s="138" t="s">
        <v>521</v>
      </c>
      <c r="G430" s="138" t="s">
        <v>521</v>
      </c>
      <c r="H430" s="138" t="s">
        <v>521</v>
      </c>
      <c r="I430" s="140" t="s">
        <v>521</v>
      </c>
      <c r="J430" s="140">
        <v>88</v>
      </c>
      <c r="K430" s="138" t="s">
        <v>521</v>
      </c>
      <c r="L430" s="138" t="s">
        <v>521</v>
      </c>
      <c r="M430" s="138" t="s">
        <v>521</v>
      </c>
      <c r="N430" s="138" t="s">
        <v>521</v>
      </c>
      <c r="O430" s="138" t="s">
        <v>521</v>
      </c>
      <c r="P430" s="138" t="s">
        <v>521</v>
      </c>
      <c r="Q430" s="134">
        <f t="shared" si="24"/>
        <v>88</v>
      </c>
      <c r="R430" s="135" t="str">
        <f t="shared" si="23"/>
        <v>NO</v>
      </c>
      <c r="S430" s="136" t="str">
        <f t="shared" si="22"/>
        <v>Inviable Sanitariamente</v>
      </c>
      <c r="T430" s="45"/>
    </row>
    <row r="431" spans="1:20" s="48" customFormat="1" ht="32.1" customHeight="1" x14ac:dyDescent="0.2">
      <c r="A431" s="141" t="s">
        <v>2829</v>
      </c>
      <c r="B431" s="137" t="s">
        <v>2830</v>
      </c>
      <c r="C431" s="139" t="s">
        <v>2831</v>
      </c>
      <c r="D431" s="133">
        <v>17</v>
      </c>
      <c r="E431" s="138" t="s">
        <v>521</v>
      </c>
      <c r="F431" s="138" t="s">
        <v>521</v>
      </c>
      <c r="G431" s="138" t="s">
        <v>521</v>
      </c>
      <c r="H431" s="138">
        <v>0</v>
      </c>
      <c r="I431" s="140" t="s">
        <v>521</v>
      </c>
      <c r="J431" s="140" t="s">
        <v>521</v>
      </c>
      <c r="K431" s="138" t="s">
        <v>521</v>
      </c>
      <c r="L431" s="138" t="s">
        <v>521</v>
      </c>
      <c r="M431" s="138" t="s">
        <v>521</v>
      </c>
      <c r="N431" s="138">
        <v>0</v>
      </c>
      <c r="O431" s="138" t="s">
        <v>521</v>
      </c>
      <c r="P431" s="138" t="s">
        <v>521</v>
      </c>
      <c r="Q431" s="134">
        <f t="shared" si="24"/>
        <v>0</v>
      </c>
      <c r="R431" s="135" t="str">
        <f t="shared" si="23"/>
        <v>SI</v>
      </c>
      <c r="S431" s="136" t="str">
        <f t="shared" si="22"/>
        <v>Sin Riesgo</v>
      </c>
      <c r="T431" s="45"/>
    </row>
    <row r="432" spans="1:20" s="48" customFormat="1" ht="32.1" customHeight="1" x14ac:dyDescent="0.2">
      <c r="A432" s="141" t="s">
        <v>2829</v>
      </c>
      <c r="B432" s="137" t="s">
        <v>2832</v>
      </c>
      <c r="C432" s="139" t="s">
        <v>2833</v>
      </c>
      <c r="D432" s="133">
        <v>35</v>
      </c>
      <c r="E432" s="138" t="s">
        <v>521</v>
      </c>
      <c r="F432" s="138" t="s">
        <v>521</v>
      </c>
      <c r="G432" s="138" t="s">
        <v>521</v>
      </c>
      <c r="H432" s="138">
        <v>88</v>
      </c>
      <c r="I432" s="140" t="s">
        <v>521</v>
      </c>
      <c r="J432" s="140" t="s">
        <v>521</v>
      </c>
      <c r="K432" s="138" t="s">
        <v>521</v>
      </c>
      <c r="L432" s="138" t="s">
        <v>521</v>
      </c>
      <c r="M432" s="138" t="s">
        <v>521</v>
      </c>
      <c r="N432" s="138" t="s">
        <v>521</v>
      </c>
      <c r="O432" s="138" t="s">
        <v>521</v>
      </c>
      <c r="P432" s="138" t="s">
        <v>521</v>
      </c>
      <c r="Q432" s="134">
        <f t="shared" si="24"/>
        <v>88</v>
      </c>
      <c r="R432" s="135" t="str">
        <f t="shared" si="23"/>
        <v>NO</v>
      </c>
      <c r="S432" s="136" t="str">
        <f t="shared" si="22"/>
        <v>Inviable Sanitariamente</v>
      </c>
      <c r="T432" s="45"/>
    </row>
    <row r="433" spans="1:20" s="48" customFormat="1" ht="32.1" customHeight="1" x14ac:dyDescent="0.2">
      <c r="A433" s="141" t="s">
        <v>2829</v>
      </c>
      <c r="B433" s="137" t="s">
        <v>2834</v>
      </c>
      <c r="C433" s="139" t="s">
        <v>2835</v>
      </c>
      <c r="D433" s="133">
        <v>70</v>
      </c>
      <c r="E433" s="138" t="s">
        <v>521</v>
      </c>
      <c r="F433" s="138" t="s">
        <v>521</v>
      </c>
      <c r="G433" s="138" t="s">
        <v>521</v>
      </c>
      <c r="H433" s="138">
        <v>88</v>
      </c>
      <c r="I433" s="140" t="s">
        <v>521</v>
      </c>
      <c r="J433" s="140" t="s">
        <v>521</v>
      </c>
      <c r="K433" s="138" t="s">
        <v>521</v>
      </c>
      <c r="L433" s="138" t="s">
        <v>521</v>
      </c>
      <c r="M433" s="138" t="s">
        <v>521</v>
      </c>
      <c r="N433" s="138">
        <v>88</v>
      </c>
      <c r="O433" s="138" t="s">
        <v>521</v>
      </c>
      <c r="P433" s="138" t="s">
        <v>521</v>
      </c>
      <c r="Q433" s="134">
        <f t="shared" si="24"/>
        <v>88</v>
      </c>
      <c r="R433" s="135" t="str">
        <f t="shared" si="23"/>
        <v>NO</v>
      </c>
      <c r="S433" s="136" t="str">
        <f t="shared" si="22"/>
        <v>Inviable Sanitariamente</v>
      </c>
      <c r="T433" s="45"/>
    </row>
    <row r="434" spans="1:20" s="48" customFormat="1" ht="32.1" customHeight="1" x14ac:dyDescent="0.2">
      <c r="A434" s="141" t="s">
        <v>2829</v>
      </c>
      <c r="B434" s="137" t="s">
        <v>2387</v>
      </c>
      <c r="C434" s="139" t="s">
        <v>2836</v>
      </c>
      <c r="D434" s="133">
        <v>75</v>
      </c>
      <c r="E434" s="138" t="s">
        <v>521</v>
      </c>
      <c r="F434" s="138" t="s">
        <v>521</v>
      </c>
      <c r="G434" s="138" t="s">
        <v>521</v>
      </c>
      <c r="H434" s="138">
        <v>70</v>
      </c>
      <c r="I434" s="140" t="s">
        <v>521</v>
      </c>
      <c r="J434" s="140" t="s">
        <v>521</v>
      </c>
      <c r="K434" s="138" t="s">
        <v>521</v>
      </c>
      <c r="L434" s="138" t="s">
        <v>521</v>
      </c>
      <c r="M434" s="138" t="s">
        <v>521</v>
      </c>
      <c r="N434" s="138" t="s">
        <v>521</v>
      </c>
      <c r="O434" s="138" t="s">
        <v>521</v>
      </c>
      <c r="P434" s="138" t="s">
        <v>521</v>
      </c>
      <c r="Q434" s="134">
        <f t="shared" si="24"/>
        <v>70</v>
      </c>
      <c r="R434" s="135" t="str">
        <f t="shared" si="23"/>
        <v>NO</v>
      </c>
      <c r="S434" s="136" t="str">
        <f t="shared" si="22"/>
        <v>Alto</v>
      </c>
      <c r="T434" s="45"/>
    </row>
    <row r="435" spans="1:20" s="48" customFormat="1" ht="32.1" customHeight="1" x14ac:dyDescent="0.2">
      <c r="A435" s="141" t="s">
        <v>2829</v>
      </c>
      <c r="B435" s="137" t="s">
        <v>2837</v>
      </c>
      <c r="C435" s="139" t="s">
        <v>2838</v>
      </c>
      <c r="D435" s="133">
        <v>112</v>
      </c>
      <c r="E435" s="138" t="s">
        <v>521</v>
      </c>
      <c r="F435" s="138" t="s">
        <v>521</v>
      </c>
      <c r="G435" s="138">
        <v>2.4</v>
      </c>
      <c r="H435" s="138" t="s">
        <v>521</v>
      </c>
      <c r="I435" s="140" t="s">
        <v>521</v>
      </c>
      <c r="J435" s="140" t="s">
        <v>521</v>
      </c>
      <c r="K435" s="138" t="s">
        <v>521</v>
      </c>
      <c r="L435" s="138" t="s">
        <v>521</v>
      </c>
      <c r="M435" s="138" t="s">
        <v>521</v>
      </c>
      <c r="N435" s="138">
        <v>0</v>
      </c>
      <c r="O435" s="138" t="s">
        <v>521</v>
      </c>
      <c r="P435" s="138" t="s">
        <v>521</v>
      </c>
      <c r="Q435" s="134">
        <f t="shared" si="24"/>
        <v>1.2</v>
      </c>
      <c r="R435" s="135" t="str">
        <f t="shared" si="23"/>
        <v>SI</v>
      </c>
      <c r="S435" s="136" t="str">
        <f t="shared" si="22"/>
        <v>Sin Riesgo</v>
      </c>
      <c r="T435" s="45"/>
    </row>
    <row r="436" spans="1:20" s="48" customFormat="1" ht="32.1" customHeight="1" x14ac:dyDescent="0.2">
      <c r="A436" s="141" t="s">
        <v>2829</v>
      </c>
      <c r="B436" s="137" t="s">
        <v>2839</v>
      </c>
      <c r="C436" s="139" t="s">
        <v>2840</v>
      </c>
      <c r="D436" s="133">
        <v>20</v>
      </c>
      <c r="E436" s="138">
        <v>97.3</v>
      </c>
      <c r="F436" s="138" t="s">
        <v>521</v>
      </c>
      <c r="G436" s="138" t="s">
        <v>521</v>
      </c>
      <c r="H436" s="138" t="s">
        <v>521</v>
      </c>
      <c r="I436" s="140" t="s">
        <v>521</v>
      </c>
      <c r="J436" s="140" t="s">
        <v>521</v>
      </c>
      <c r="K436" s="138">
        <v>97.3</v>
      </c>
      <c r="L436" s="138" t="s">
        <v>521</v>
      </c>
      <c r="M436" s="138" t="s">
        <v>521</v>
      </c>
      <c r="N436" s="138" t="s">
        <v>521</v>
      </c>
      <c r="O436" s="138" t="s">
        <v>521</v>
      </c>
      <c r="P436" s="138" t="s">
        <v>521</v>
      </c>
      <c r="Q436" s="134">
        <f t="shared" si="24"/>
        <v>97.3</v>
      </c>
      <c r="R436" s="135" t="str">
        <f t="shared" si="23"/>
        <v>NO</v>
      </c>
      <c r="S436" s="136" t="str">
        <f t="shared" si="22"/>
        <v>Inviable Sanitariamente</v>
      </c>
      <c r="T436" s="45"/>
    </row>
    <row r="437" spans="1:20" s="48" customFormat="1" ht="32.1" customHeight="1" x14ac:dyDescent="0.2">
      <c r="A437" s="141" t="s">
        <v>2829</v>
      </c>
      <c r="B437" s="137" t="s">
        <v>2832</v>
      </c>
      <c r="C437" s="139" t="s">
        <v>2841</v>
      </c>
      <c r="D437" s="133">
        <v>104</v>
      </c>
      <c r="E437" s="138">
        <v>97.3</v>
      </c>
      <c r="F437" s="138" t="s">
        <v>521</v>
      </c>
      <c r="G437" s="138" t="s">
        <v>521</v>
      </c>
      <c r="H437" s="138" t="s">
        <v>521</v>
      </c>
      <c r="I437" s="140" t="s">
        <v>521</v>
      </c>
      <c r="J437" s="140" t="s">
        <v>521</v>
      </c>
      <c r="K437" s="138">
        <v>0</v>
      </c>
      <c r="L437" s="138" t="s">
        <v>521</v>
      </c>
      <c r="M437" s="138" t="s">
        <v>521</v>
      </c>
      <c r="N437" s="138" t="s">
        <v>521</v>
      </c>
      <c r="O437" s="138" t="s">
        <v>521</v>
      </c>
      <c r="P437" s="138" t="s">
        <v>521</v>
      </c>
      <c r="Q437" s="134">
        <f t="shared" si="24"/>
        <v>48.65</v>
      </c>
      <c r="R437" s="135" t="str">
        <f t="shared" si="23"/>
        <v>NO</v>
      </c>
      <c r="S437" s="136" t="str">
        <f t="shared" si="22"/>
        <v>Alto</v>
      </c>
      <c r="T437" s="45"/>
    </row>
    <row r="438" spans="1:20" s="48" customFormat="1" ht="32.1" customHeight="1" x14ac:dyDescent="0.2">
      <c r="A438" s="141" t="s">
        <v>2829</v>
      </c>
      <c r="B438" s="137" t="s">
        <v>2551</v>
      </c>
      <c r="C438" s="139" t="s">
        <v>2842</v>
      </c>
      <c r="D438" s="133">
        <v>187</v>
      </c>
      <c r="E438" s="138" t="s">
        <v>521</v>
      </c>
      <c r="F438" s="138" t="s">
        <v>521</v>
      </c>
      <c r="G438" s="138">
        <v>97.3</v>
      </c>
      <c r="H438" s="138" t="s">
        <v>521</v>
      </c>
      <c r="I438" s="140" t="s">
        <v>521</v>
      </c>
      <c r="J438" s="140" t="s">
        <v>521</v>
      </c>
      <c r="K438" s="138">
        <v>97.3</v>
      </c>
      <c r="L438" s="138" t="s">
        <v>521</v>
      </c>
      <c r="M438" s="138" t="s">
        <v>521</v>
      </c>
      <c r="N438" s="138" t="s">
        <v>521</v>
      </c>
      <c r="O438" s="138" t="s">
        <v>521</v>
      </c>
      <c r="P438" s="138">
        <v>97.3</v>
      </c>
      <c r="Q438" s="134">
        <f t="shared" si="24"/>
        <v>97.3</v>
      </c>
      <c r="R438" s="135" t="str">
        <f t="shared" si="23"/>
        <v>NO</v>
      </c>
      <c r="S438" s="136" t="str">
        <f t="shared" si="22"/>
        <v>Inviable Sanitariamente</v>
      </c>
      <c r="T438" s="45"/>
    </row>
    <row r="439" spans="1:20" s="48" customFormat="1" ht="32.1" customHeight="1" x14ac:dyDescent="0.2">
      <c r="A439" s="141" t="s">
        <v>2829</v>
      </c>
      <c r="B439" s="137" t="s">
        <v>2843</v>
      </c>
      <c r="C439" s="139" t="s">
        <v>2842</v>
      </c>
      <c r="D439" s="133">
        <v>148</v>
      </c>
      <c r="E439" s="138" t="s">
        <v>521</v>
      </c>
      <c r="F439" s="138" t="s">
        <v>521</v>
      </c>
      <c r="G439" s="138">
        <v>97.3</v>
      </c>
      <c r="H439" s="138" t="s">
        <v>521</v>
      </c>
      <c r="I439" s="140" t="s">
        <v>521</v>
      </c>
      <c r="J439" s="140" t="s">
        <v>521</v>
      </c>
      <c r="K439" s="138">
        <v>97.3</v>
      </c>
      <c r="L439" s="138" t="s">
        <v>521</v>
      </c>
      <c r="M439" s="138" t="s">
        <v>521</v>
      </c>
      <c r="N439" s="138" t="s">
        <v>521</v>
      </c>
      <c r="O439" s="138" t="s">
        <v>521</v>
      </c>
      <c r="P439" s="138">
        <v>97.3</v>
      </c>
      <c r="Q439" s="134">
        <f t="shared" si="24"/>
        <v>97.3</v>
      </c>
      <c r="R439" s="135" t="str">
        <f t="shared" si="23"/>
        <v>NO</v>
      </c>
      <c r="S439" s="136" t="str">
        <f t="shared" si="22"/>
        <v>Inviable Sanitariamente</v>
      </c>
      <c r="T439" s="45"/>
    </row>
    <row r="440" spans="1:20" s="48" customFormat="1" ht="32.1" customHeight="1" x14ac:dyDescent="0.2">
      <c r="A440" s="141" t="s">
        <v>2844</v>
      </c>
      <c r="B440" s="137" t="s">
        <v>2845</v>
      </c>
      <c r="C440" s="139" t="s">
        <v>2846</v>
      </c>
      <c r="D440" s="133">
        <v>36</v>
      </c>
      <c r="E440" s="138">
        <v>97.3</v>
      </c>
      <c r="F440" s="138"/>
      <c r="G440" s="138" t="s">
        <v>521</v>
      </c>
      <c r="H440" s="138" t="s">
        <v>521</v>
      </c>
      <c r="I440" s="140" t="s">
        <v>521</v>
      </c>
      <c r="J440" s="140" t="s">
        <v>521</v>
      </c>
      <c r="K440" s="138">
        <v>97.3</v>
      </c>
      <c r="L440" s="138" t="s">
        <v>521</v>
      </c>
      <c r="M440" s="138" t="s">
        <v>521</v>
      </c>
      <c r="N440" s="138" t="s">
        <v>521</v>
      </c>
      <c r="O440" s="138" t="s">
        <v>521</v>
      </c>
      <c r="P440" s="138" t="s">
        <v>521</v>
      </c>
      <c r="Q440" s="134">
        <f t="shared" si="24"/>
        <v>97.3</v>
      </c>
      <c r="R440" s="135" t="str">
        <f t="shared" si="23"/>
        <v>NO</v>
      </c>
      <c r="S440" s="136" t="str">
        <f t="shared" si="22"/>
        <v>Inviable Sanitariamente</v>
      </c>
      <c r="T440" s="45"/>
    </row>
    <row r="441" spans="1:20" s="48" customFormat="1" ht="32.1" customHeight="1" x14ac:dyDescent="0.2">
      <c r="A441" s="141" t="s">
        <v>2844</v>
      </c>
      <c r="B441" s="137" t="s">
        <v>2847</v>
      </c>
      <c r="C441" s="139" t="s">
        <v>2848</v>
      </c>
      <c r="D441" s="133">
        <v>32</v>
      </c>
      <c r="E441" s="138">
        <v>97.3</v>
      </c>
      <c r="F441" s="138"/>
      <c r="G441" s="138" t="s">
        <v>521</v>
      </c>
      <c r="H441" s="138" t="s">
        <v>521</v>
      </c>
      <c r="I441" s="140" t="s">
        <v>521</v>
      </c>
      <c r="J441" s="140" t="s">
        <v>521</v>
      </c>
      <c r="K441" s="138">
        <v>0</v>
      </c>
      <c r="L441" s="138" t="s">
        <v>521</v>
      </c>
      <c r="M441" s="138" t="s">
        <v>521</v>
      </c>
      <c r="N441" s="138" t="s">
        <v>521</v>
      </c>
      <c r="O441" s="138" t="s">
        <v>521</v>
      </c>
      <c r="P441" s="138" t="s">
        <v>521</v>
      </c>
      <c r="Q441" s="134">
        <f t="shared" si="24"/>
        <v>48.65</v>
      </c>
      <c r="R441" s="135" t="str">
        <f t="shared" si="23"/>
        <v>NO</v>
      </c>
      <c r="S441" s="136" t="str">
        <f t="shared" si="22"/>
        <v>Alto</v>
      </c>
      <c r="T441" s="45"/>
    </row>
    <row r="442" spans="1:20" s="48" customFormat="1" ht="32.1" customHeight="1" x14ac:dyDescent="0.2">
      <c r="A442" s="141" t="s">
        <v>2844</v>
      </c>
      <c r="B442" s="137" t="s">
        <v>2849</v>
      </c>
      <c r="C442" s="139" t="s">
        <v>2850</v>
      </c>
      <c r="D442" s="133">
        <v>138</v>
      </c>
      <c r="E442" s="138" t="s">
        <v>521</v>
      </c>
      <c r="F442" s="138" t="s">
        <v>521</v>
      </c>
      <c r="G442" s="138">
        <v>97.4</v>
      </c>
      <c r="H442" s="138" t="s">
        <v>521</v>
      </c>
      <c r="I442" s="140">
        <v>97.3</v>
      </c>
      <c r="J442" s="140" t="s">
        <v>521</v>
      </c>
      <c r="K442" s="138">
        <v>97.3</v>
      </c>
      <c r="L442" s="138"/>
      <c r="M442" s="138" t="s">
        <v>521</v>
      </c>
      <c r="N442" s="138" t="s">
        <v>521</v>
      </c>
      <c r="O442" s="138" t="s">
        <v>521</v>
      </c>
      <c r="P442" s="138">
        <v>96.3</v>
      </c>
      <c r="Q442" s="134">
        <f t="shared" si="24"/>
        <v>97.075000000000003</v>
      </c>
      <c r="R442" s="135" t="str">
        <f t="shared" si="23"/>
        <v>NO</v>
      </c>
      <c r="S442" s="136" t="str">
        <f t="shared" si="22"/>
        <v>Inviable Sanitariamente</v>
      </c>
      <c r="T442" s="45"/>
    </row>
    <row r="443" spans="1:20" s="48" customFormat="1" ht="32.1" customHeight="1" x14ac:dyDescent="0.2">
      <c r="A443" s="141" t="s">
        <v>2844</v>
      </c>
      <c r="B443" s="137" t="s">
        <v>2851</v>
      </c>
      <c r="C443" s="139" t="s">
        <v>2852</v>
      </c>
      <c r="D443" s="133">
        <v>56</v>
      </c>
      <c r="E443" s="138" t="s">
        <v>521</v>
      </c>
      <c r="F443" s="138" t="s">
        <v>521</v>
      </c>
      <c r="G443" s="138">
        <v>97.4</v>
      </c>
      <c r="H443" s="138" t="s">
        <v>521</v>
      </c>
      <c r="I443" s="140">
        <v>97.3</v>
      </c>
      <c r="J443" s="140"/>
      <c r="K443" s="138">
        <v>96.4</v>
      </c>
      <c r="L443" s="138"/>
      <c r="M443" s="138" t="s">
        <v>521</v>
      </c>
      <c r="N443" s="138" t="s">
        <v>521</v>
      </c>
      <c r="O443" s="138" t="s">
        <v>521</v>
      </c>
      <c r="P443" s="138">
        <v>96.4</v>
      </c>
      <c r="Q443" s="134">
        <f t="shared" si="24"/>
        <v>96.875</v>
      </c>
      <c r="R443" s="135" t="str">
        <f t="shared" si="23"/>
        <v>NO</v>
      </c>
      <c r="S443" s="136" t="str">
        <f t="shared" si="22"/>
        <v>Inviable Sanitariamente</v>
      </c>
      <c r="T443" s="45"/>
    </row>
    <row r="444" spans="1:20" s="48" customFormat="1" ht="32.1" customHeight="1" x14ac:dyDescent="0.2">
      <c r="A444" s="141" t="s">
        <v>2844</v>
      </c>
      <c r="B444" s="137" t="s">
        <v>2853</v>
      </c>
      <c r="C444" s="139" t="s">
        <v>2854</v>
      </c>
      <c r="D444" s="133">
        <v>150</v>
      </c>
      <c r="E444" s="138" t="s">
        <v>521</v>
      </c>
      <c r="F444" s="138">
        <v>97.3</v>
      </c>
      <c r="G444" s="138"/>
      <c r="H444" s="138" t="s">
        <v>521</v>
      </c>
      <c r="I444" s="140">
        <v>97.3</v>
      </c>
      <c r="J444" s="140" t="s">
        <v>521</v>
      </c>
      <c r="K444" s="138">
        <v>97.3</v>
      </c>
      <c r="L444" s="138" t="s">
        <v>521</v>
      </c>
      <c r="M444" s="138" t="s">
        <v>521</v>
      </c>
      <c r="N444" s="138" t="s">
        <v>521</v>
      </c>
      <c r="O444" s="138" t="s">
        <v>521</v>
      </c>
      <c r="P444" s="138">
        <v>97.3</v>
      </c>
      <c r="Q444" s="134">
        <f t="shared" si="24"/>
        <v>97.3</v>
      </c>
      <c r="R444" s="135" t="str">
        <f t="shared" si="23"/>
        <v>NO</v>
      </c>
      <c r="S444" s="136" t="str">
        <f t="shared" si="22"/>
        <v>Inviable Sanitariamente</v>
      </c>
      <c r="T444" s="45"/>
    </row>
    <row r="445" spans="1:20" s="48" customFormat="1" ht="32.1" customHeight="1" x14ac:dyDescent="0.2">
      <c r="A445" s="141" t="s">
        <v>2844</v>
      </c>
      <c r="B445" s="137" t="s">
        <v>820</v>
      </c>
      <c r="C445" s="139" t="s">
        <v>2855</v>
      </c>
      <c r="D445" s="133">
        <v>87</v>
      </c>
      <c r="E445" s="138" t="s">
        <v>521</v>
      </c>
      <c r="F445" s="138">
        <v>97.3</v>
      </c>
      <c r="G445" s="138" t="s">
        <v>521</v>
      </c>
      <c r="H445" s="138">
        <v>97.3</v>
      </c>
      <c r="I445" s="140" t="s">
        <v>521</v>
      </c>
      <c r="J445" s="140" t="s">
        <v>521</v>
      </c>
      <c r="K445" s="138" t="s">
        <v>521</v>
      </c>
      <c r="L445" s="138">
        <v>97.3</v>
      </c>
      <c r="M445" s="138" t="s">
        <v>521</v>
      </c>
      <c r="N445" s="138" t="s">
        <v>521</v>
      </c>
      <c r="O445" s="138" t="s">
        <v>521</v>
      </c>
      <c r="P445" s="138" t="s">
        <v>521</v>
      </c>
      <c r="Q445" s="134">
        <f t="shared" si="24"/>
        <v>97.3</v>
      </c>
      <c r="R445" s="135" t="str">
        <f t="shared" si="23"/>
        <v>NO</v>
      </c>
      <c r="S445" s="136" t="str">
        <f t="shared" si="22"/>
        <v>Inviable Sanitariamente</v>
      </c>
      <c r="T445" s="45"/>
    </row>
    <row r="446" spans="1:20" s="48" customFormat="1" ht="32.1" customHeight="1" x14ac:dyDescent="0.2">
      <c r="A446" s="141" t="s">
        <v>2844</v>
      </c>
      <c r="B446" s="137" t="s">
        <v>762</v>
      </c>
      <c r="C446" s="139" t="s">
        <v>2856</v>
      </c>
      <c r="D446" s="133">
        <v>52</v>
      </c>
      <c r="E446" s="138" t="s">
        <v>521</v>
      </c>
      <c r="F446" s="138" t="s">
        <v>521</v>
      </c>
      <c r="G446" s="138" t="s">
        <v>521</v>
      </c>
      <c r="H446" s="138" t="s">
        <v>521</v>
      </c>
      <c r="I446" s="140">
        <v>97.3</v>
      </c>
      <c r="J446" s="140" t="s">
        <v>521</v>
      </c>
      <c r="K446" s="138"/>
      <c r="L446" s="138">
        <v>97.3</v>
      </c>
      <c r="M446" s="138" t="s">
        <v>521</v>
      </c>
      <c r="N446" s="138" t="s">
        <v>521</v>
      </c>
      <c r="O446" s="138" t="s">
        <v>521</v>
      </c>
      <c r="P446" s="138" t="s">
        <v>521</v>
      </c>
      <c r="Q446" s="134">
        <f t="shared" si="24"/>
        <v>97.3</v>
      </c>
      <c r="R446" s="135" t="str">
        <f t="shared" si="23"/>
        <v>NO</v>
      </c>
      <c r="S446" s="136" t="str">
        <f t="shared" si="22"/>
        <v>Inviable Sanitariamente</v>
      </c>
      <c r="T446" s="45"/>
    </row>
    <row r="447" spans="1:20" s="48" customFormat="1" ht="32.1" customHeight="1" x14ac:dyDescent="0.2">
      <c r="A447" s="141" t="s">
        <v>2844</v>
      </c>
      <c r="B447" s="137" t="s">
        <v>1446</v>
      </c>
      <c r="C447" s="139" t="s">
        <v>2857</v>
      </c>
      <c r="D447" s="133">
        <v>68</v>
      </c>
      <c r="E447" s="138" t="s">
        <v>521</v>
      </c>
      <c r="F447" s="138" t="s">
        <v>521</v>
      </c>
      <c r="G447" s="138" t="s">
        <v>521</v>
      </c>
      <c r="H447" s="138" t="s">
        <v>521</v>
      </c>
      <c r="I447" s="140" t="s">
        <v>521</v>
      </c>
      <c r="J447" s="140">
        <v>97.3</v>
      </c>
      <c r="K447" s="138">
        <v>97.3</v>
      </c>
      <c r="L447" s="138">
        <v>96.3</v>
      </c>
      <c r="M447" s="138" t="s">
        <v>521</v>
      </c>
      <c r="N447" s="138" t="s">
        <v>521</v>
      </c>
      <c r="O447" s="138" t="s">
        <v>521</v>
      </c>
      <c r="P447" s="138" t="s">
        <v>521</v>
      </c>
      <c r="Q447" s="134">
        <f t="shared" si="24"/>
        <v>96.966666666666654</v>
      </c>
      <c r="R447" s="135" t="str">
        <f t="shared" si="23"/>
        <v>NO</v>
      </c>
      <c r="S447" s="136" t="str">
        <f t="shared" si="22"/>
        <v>Inviable Sanitariamente</v>
      </c>
      <c r="T447" s="45"/>
    </row>
    <row r="448" spans="1:20" s="48" customFormat="1" ht="32.1" customHeight="1" x14ac:dyDescent="0.2">
      <c r="A448" s="141" t="s">
        <v>2844</v>
      </c>
      <c r="B448" s="137" t="s">
        <v>2858</v>
      </c>
      <c r="C448" s="139" t="s">
        <v>2859</v>
      </c>
      <c r="D448" s="133">
        <v>94</v>
      </c>
      <c r="E448" s="138" t="s">
        <v>521</v>
      </c>
      <c r="F448" s="138" t="s">
        <v>521</v>
      </c>
      <c r="G448" s="138">
        <v>97.3</v>
      </c>
      <c r="H448" s="138"/>
      <c r="I448" s="140">
        <v>97.3</v>
      </c>
      <c r="J448" s="140" t="s">
        <v>521</v>
      </c>
      <c r="K448" s="138">
        <v>97.3</v>
      </c>
      <c r="L448" s="138" t="s">
        <v>521</v>
      </c>
      <c r="M448" s="138" t="s">
        <v>521</v>
      </c>
      <c r="N448" s="138" t="s">
        <v>521</v>
      </c>
      <c r="O448" s="138" t="s">
        <v>521</v>
      </c>
      <c r="P448" s="138">
        <v>96.3</v>
      </c>
      <c r="Q448" s="134">
        <f t="shared" si="24"/>
        <v>97.05</v>
      </c>
      <c r="R448" s="135" t="str">
        <f t="shared" si="23"/>
        <v>NO</v>
      </c>
      <c r="S448" s="136" t="str">
        <f t="shared" si="22"/>
        <v>Inviable Sanitariamente</v>
      </c>
      <c r="T448" s="45"/>
    </row>
    <row r="449" spans="1:20" s="48" customFormat="1" ht="32.1" customHeight="1" x14ac:dyDescent="0.2">
      <c r="A449" s="141" t="s">
        <v>2844</v>
      </c>
      <c r="B449" s="137" t="s">
        <v>2860</v>
      </c>
      <c r="C449" s="139" t="s">
        <v>2861</v>
      </c>
      <c r="D449" s="133">
        <v>61</v>
      </c>
      <c r="E449" s="138" t="s">
        <v>521</v>
      </c>
      <c r="F449" s="138"/>
      <c r="G449" s="138" t="s">
        <v>521</v>
      </c>
      <c r="H449" s="138">
        <v>97.3</v>
      </c>
      <c r="I449" s="140" t="s">
        <v>521</v>
      </c>
      <c r="J449" s="140" t="s">
        <v>521</v>
      </c>
      <c r="K449" s="138" t="s">
        <v>521</v>
      </c>
      <c r="L449" s="138">
        <v>97.3</v>
      </c>
      <c r="M449" s="138" t="s">
        <v>521</v>
      </c>
      <c r="N449" s="138" t="s">
        <v>521</v>
      </c>
      <c r="O449" s="138" t="s">
        <v>521</v>
      </c>
      <c r="P449" s="138" t="s">
        <v>521</v>
      </c>
      <c r="Q449" s="134">
        <f t="shared" si="24"/>
        <v>97.3</v>
      </c>
      <c r="R449" s="135" t="str">
        <f t="shared" si="23"/>
        <v>NO</v>
      </c>
      <c r="S449" s="136" t="str">
        <f t="shared" si="22"/>
        <v>Inviable Sanitariamente</v>
      </c>
      <c r="T449" s="45"/>
    </row>
    <row r="450" spans="1:20" s="48" customFormat="1" ht="32.1" customHeight="1" x14ac:dyDescent="0.2">
      <c r="A450" s="141" t="s">
        <v>2844</v>
      </c>
      <c r="B450" s="137" t="s">
        <v>2862</v>
      </c>
      <c r="C450" s="139" t="s">
        <v>2863</v>
      </c>
      <c r="D450" s="133">
        <v>37</v>
      </c>
      <c r="E450" s="138" t="s">
        <v>521</v>
      </c>
      <c r="F450" s="138">
        <v>97.3</v>
      </c>
      <c r="G450" s="138" t="s">
        <v>521</v>
      </c>
      <c r="H450" s="138" t="s">
        <v>521</v>
      </c>
      <c r="I450" s="140">
        <v>97.3</v>
      </c>
      <c r="J450" s="140" t="s">
        <v>521</v>
      </c>
      <c r="K450" s="138">
        <v>97.3</v>
      </c>
      <c r="L450" s="138" t="s">
        <v>521</v>
      </c>
      <c r="M450" s="138" t="s">
        <v>521</v>
      </c>
      <c r="N450" s="138" t="s">
        <v>521</v>
      </c>
      <c r="O450" s="138" t="s">
        <v>521</v>
      </c>
      <c r="P450" s="138" t="s">
        <v>521</v>
      </c>
      <c r="Q450" s="134">
        <f t="shared" si="24"/>
        <v>97.3</v>
      </c>
      <c r="R450" s="135" t="str">
        <f t="shared" si="23"/>
        <v>NO</v>
      </c>
      <c r="S450" s="136" t="str">
        <f t="shared" si="22"/>
        <v>Inviable Sanitariamente</v>
      </c>
      <c r="T450" s="45"/>
    </row>
    <row r="451" spans="1:20" s="48" customFormat="1" ht="32.1" customHeight="1" x14ac:dyDescent="0.2">
      <c r="A451" s="141" t="s">
        <v>2844</v>
      </c>
      <c r="B451" s="137" t="s">
        <v>2864</v>
      </c>
      <c r="C451" s="139" t="s">
        <v>2865</v>
      </c>
      <c r="D451" s="133">
        <v>70</v>
      </c>
      <c r="E451" s="138" t="s">
        <v>521</v>
      </c>
      <c r="F451" s="138" t="s">
        <v>521</v>
      </c>
      <c r="G451" s="138" t="s">
        <v>521</v>
      </c>
      <c r="H451" s="138">
        <v>97.3</v>
      </c>
      <c r="I451" s="140" t="s">
        <v>521</v>
      </c>
      <c r="J451" s="140" t="s">
        <v>521</v>
      </c>
      <c r="K451" s="138" t="s">
        <v>521</v>
      </c>
      <c r="L451" s="138">
        <v>97.3</v>
      </c>
      <c r="M451" s="138" t="s">
        <v>521</v>
      </c>
      <c r="N451" s="138" t="s">
        <v>521</v>
      </c>
      <c r="O451" s="138" t="s">
        <v>521</v>
      </c>
      <c r="P451" s="138" t="s">
        <v>521</v>
      </c>
      <c r="Q451" s="134">
        <f t="shared" si="24"/>
        <v>97.3</v>
      </c>
      <c r="R451" s="135" t="str">
        <f t="shared" si="23"/>
        <v>NO</v>
      </c>
      <c r="S451" s="136" t="str">
        <f t="shared" si="22"/>
        <v>Inviable Sanitariamente</v>
      </c>
      <c r="T451" s="45"/>
    </row>
    <row r="452" spans="1:20" s="48" customFormat="1" ht="32.1" customHeight="1" x14ac:dyDescent="0.2">
      <c r="A452" s="141" t="s">
        <v>2844</v>
      </c>
      <c r="B452" s="137" t="s">
        <v>2866</v>
      </c>
      <c r="C452" s="139" t="s">
        <v>2867</v>
      </c>
      <c r="D452" s="133">
        <v>63</v>
      </c>
      <c r="E452" s="138" t="s">
        <v>521</v>
      </c>
      <c r="F452" s="138" t="s">
        <v>521</v>
      </c>
      <c r="G452" s="138" t="s">
        <v>521</v>
      </c>
      <c r="H452" s="138">
        <v>97.3</v>
      </c>
      <c r="I452" s="140" t="s">
        <v>521</v>
      </c>
      <c r="J452" s="140" t="s">
        <v>521</v>
      </c>
      <c r="K452" s="138">
        <v>97.3</v>
      </c>
      <c r="L452" s="138" t="s">
        <v>521</v>
      </c>
      <c r="M452" s="138" t="s">
        <v>521</v>
      </c>
      <c r="N452" s="138" t="s">
        <v>521</v>
      </c>
      <c r="O452" s="138" t="s">
        <v>521</v>
      </c>
      <c r="P452" s="138" t="s">
        <v>521</v>
      </c>
      <c r="Q452" s="134">
        <f t="shared" si="24"/>
        <v>97.3</v>
      </c>
      <c r="R452" s="135" t="str">
        <f t="shared" si="23"/>
        <v>NO</v>
      </c>
      <c r="S452" s="136" t="str">
        <f t="shared" si="22"/>
        <v>Inviable Sanitariamente</v>
      </c>
      <c r="T452" s="45"/>
    </row>
    <row r="453" spans="1:20" s="48" customFormat="1" ht="32.1" customHeight="1" x14ac:dyDescent="0.2">
      <c r="A453" s="141" t="s">
        <v>2844</v>
      </c>
      <c r="B453" s="137" t="s">
        <v>2868</v>
      </c>
      <c r="C453" s="139" t="s">
        <v>2869</v>
      </c>
      <c r="D453" s="133">
        <v>43</v>
      </c>
      <c r="E453" s="138" t="s">
        <v>521</v>
      </c>
      <c r="F453" s="138">
        <v>97.3</v>
      </c>
      <c r="G453" s="138"/>
      <c r="H453" s="138" t="s">
        <v>521</v>
      </c>
      <c r="I453" s="140" t="s">
        <v>521</v>
      </c>
      <c r="J453" s="140" t="s">
        <v>521</v>
      </c>
      <c r="K453" s="138" t="s">
        <v>521</v>
      </c>
      <c r="L453" s="138">
        <v>97.3</v>
      </c>
      <c r="M453" s="138" t="s">
        <v>521</v>
      </c>
      <c r="N453" s="138" t="s">
        <v>521</v>
      </c>
      <c r="O453" s="138" t="s">
        <v>521</v>
      </c>
      <c r="P453" s="138" t="s">
        <v>521</v>
      </c>
      <c r="Q453" s="134">
        <f t="shared" si="24"/>
        <v>97.3</v>
      </c>
      <c r="R453" s="135" t="str">
        <f t="shared" si="23"/>
        <v>NO</v>
      </c>
      <c r="S453" s="136" t="str">
        <f t="shared" si="22"/>
        <v>Inviable Sanitariamente</v>
      </c>
      <c r="T453" s="45"/>
    </row>
    <row r="454" spans="1:20" s="48" customFormat="1" ht="32.1" customHeight="1" x14ac:dyDescent="0.2">
      <c r="A454" s="141" t="s">
        <v>2844</v>
      </c>
      <c r="B454" s="137" t="s">
        <v>2870</v>
      </c>
      <c r="C454" s="139" t="s">
        <v>2871</v>
      </c>
      <c r="D454" s="133">
        <v>16</v>
      </c>
      <c r="E454" s="138" t="s">
        <v>521</v>
      </c>
      <c r="F454" s="138">
        <v>97.3</v>
      </c>
      <c r="G454" s="138" t="s">
        <v>521</v>
      </c>
      <c r="H454" s="138" t="s">
        <v>521</v>
      </c>
      <c r="I454" s="140"/>
      <c r="J454" s="140" t="s">
        <v>521</v>
      </c>
      <c r="K454" s="138">
        <v>97.3</v>
      </c>
      <c r="L454" s="138" t="s">
        <v>521</v>
      </c>
      <c r="M454" s="138" t="s">
        <v>521</v>
      </c>
      <c r="N454" s="138" t="s">
        <v>521</v>
      </c>
      <c r="O454" s="138" t="s">
        <v>521</v>
      </c>
      <c r="P454" s="138">
        <v>97.3</v>
      </c>
      <c r="Q454" s="134">
        <f t="shared" si="24"/>
        <v>97.3</v>
      </c>
      <c r="R454" s="135" t="str">
        <f t="shared" si="23"/>
        <v>NO</v>
      </c>
      <c r="S454" s="136" t="str">
        <f t="shared" si="22"/>
        <v>Inviable Sanitariamente</v>
      </c>
      <c r="T454" s="45"/>
    </row>
    <row r="455" spans="1:20" s="48" customFormat="1" ht="32.1" customHeight="1" x14ac:dyDescent="0.2">
      <c r="A455" s="141" t="s">
        <v>2844</v>
      </c>
      <c r="B455" s="137" t="s">
        <v>2872</v>
      </c>
      <c r="C455" s="139" t="s">
        <v>2873</v>
      </c>
      <c r="D455" s="133">
        <v>20</v>
      </c>
      <c r="E455" s="138" t="s">
        <v>521</v>
      </c>
      <c r="F455" s="138" t="s">
        <v>521</v>
      </c>
      <c r="G455" s="138" t="s">
        <v>521</v>
      </c>
      <c r="H455" s="138">
        <v>97.3</v>
      </c>
      <c r="I455" s="140"/>
      <c r="J455" s="140" t="s">
        <v>521</v>
      </c>
      <c r="K455" s="138" t="s">
        <v>521</v>
      </c>
      <c r="L455" s="138">
        <v>97.3</v>
      </c>
      <c r="M455" s="138" t="s">
        <v>521</v>
      </c>
      <c r="N455" s="138" t="s">
        <v>521</v>
      </c>
      <c r="O455" s="138" t="s">
        <v>521</v>
      </c>
      <c r="P455" s="138" t="s">
        <v>521</v>
      </c>
      <c r="Q455" s="134">
        <f t="shared" si="24"/>
        <v>97.3</v>
      </c>
      <c r="R455" s="135" t="str">
        <f t="shared" si="23"/>
        <v>NO</v>
      </c>
      <c r="S455" s="136" t="str">
        <f t="shared" si="22"/>
        <v>Inviable Sanitariamente</v>
      </c>
      <c r="T455" s="45"/>
    </row>
    <row r="456" spans="1:20" s="48" customFormat="1" ht="32.1" customHeight="1" x14ac:dyDescent="0.2">
      <c r="A456" s="141" t="s">
        <v>2844</v>
      </c>
      <c r="B456" s="137" t="s">
        <v>2874</v>
      </c>
      <c r="C456" s="139" t="s">
        <v>2875</v>
      </c>
      <c r="D456" s="133">
        <v>36</v>
      </c>
      <c r="E456" s="138" t="s">
        <v>521</v>
      </c>
      <c r="F456" s="138" t="s">
        <v>521</v>
      </c>
      <c r="G456" s="138"/>
      <c r="H456" s="138">
        <v>97.3</v>
      </c>
      <c r="I456" s="140" t="s">
        <v>521</v>
      </c>
      <c r="J456" s="140" t="s">
        <v>521</v>
      </c>
      <c r="K456" s="138">
        <v>97.3</v>
      </c>
      <c r="L456" s="138"/>
      <c r="M456" s="138" t="s">
        <v>521</v>
      </c>
      <c r="N456" s="138" t="s">
        <v>521</v>
      </c>
      <c r="O456" s="138" t="s">
        <v>521</v>
      </c>
      <c r="P456" s="138" t="s">
        <v>521</v>
      </c>
      <c r="Q456" s="134">
        <f t="shared" si="24"/>
        <v>97.3</v>
      </c>
      <c r="R456" s="135" t="str">
        <f t="shared" si="23"/>
        <v>NO</v>
      </c>
      <c r="S456" s="136" t="str">
        <f t="shared" si="22"/>
        <v>Inviable Sanitariamente</v>
      </c>
      <c r="T456" s="45"/>
    </row>
    <row r="457" spans="1:20" s="48" customFormat="1" ht="32.1" customHeight="1" x14ac:dyDescent="0.2">
      <c r="A457" s="141" t="s">
        <v>2844</v>
      </c>
      <c r="B457" s="137" t="s">
        <v>2876</v>
      </c>
      <c r="C457" s="139" t="s">
        <v>2877</v>
      </c>
      <c r="D457" s="133">
        <v>99</v>
      </c>
      <c r="E457" s="138" t="s">
        <v>521</v>
      </c>
      <c r="F457" s="138"/>
      <c r="G457" s="138">
        <v>97.3</v>
      </c>
      <c r="H457" s="138" t="s">
        <v>521</v>
      </c>
      <c r="I457" s="140" t="s">
        <v>521</v>
      </c>
      <c r="J457" s="140" t="s">
        <v>521</v>
      </c>
      <c r="K457" s="138"/>
      <c r="L457" s="138">
        <v>97.3</v>
      </c>
      <c r="M457" s="138" t="s">
        <v>521</v>
      </c>
      <c r="N457" s="138" t="s">
        <v>521</v>
      </c>
      <c r="O457" s="138" t="s">
        <v>521</v>
      </c>
      <c r="P457" s="138" t="s">
        <v>521</v>
      </c>
      <c r="Q457" s="134">
        <f t="shared" si="24"/>
        <v>97.3</v>
      </c>
      <c r="R457" s="135" t="str">
        <f t="shared" si="23"/>
        <v>NO</v>
      </c>
      <c r="S457" s="136" t="str">
        <f t="shared" si="22"/>
        <v>Inviable Sanitariamente</v>
      </c>
      <c r="T457" s="45"/>
    </row>
    <row r="458" spans="1:20" s="48" customFormat="1" ht="32.1" customHeight="1" x14ac:dyDescent="0.2">
      <c r="A458" s="141" t="s">
        <v>2844</v>
      </c>
      <c r="B458" s="137" t="s">
        <v>2878</v>
      </c>
      <c r="C458" s="139" t="s">
        <v>2879</v>
      </c>
      <c r="D458" s="133">
        <v>27</v>
      </c>
      <c r="E458" s="138" t="s">
        <v>521</v>
      </c>
      <c r="F458" s="138" t="s">
        <v>521</v>
      </c>
      <c r="G458" s="138"/>
      <c r="H458" s="138" t="s">
        <v>521</v>
      </c>
      <c r="I458" s="140">
        <v>97.3</v>
      </c>
      <c r="J458" s="140"/>
      <c r="K458" s="138" t="s">
        <v>521</v>
      </c>
      <c r="L458" s="138" t="s">
        <v>521</v>
      </c>
      <c r="M458" s="138" t="s">
        <v>521</v>
      </c>
      <c r="N458" s="138" t="s">
        <v>521</v>
      </c>
      <c r="O458" s="138" t="s">
        <v>521</v>
      </c>
      <c r="P458" s="138">
        <v>97.3</v>
      </c>
      <c r="Q458" s="134">
        <f t="shared" si="24"/>
        <v>97.3</v>
      </c>
      <c r="R458" s="135" t="str">
        <f t="shared" si="23"/>
        <v>NO</v>
      </c>
      <c r="S458" s="136" t="str">
        <f t="shared" si="22"/>
        <v>Inviable Sanitariamente</v>
      </c>
      <c r="T458" s="45"/>
    </row>
    <row r="459" spans="1:20" s="48" customFormat="1" ht="32.1" customHeight="1" x14ac:dyDescent="0.2">
      <c r="A459" s="141" t="s">
        <v>2844</v>
      </c>
      <c r="B459" s="137" t="s">
        <v>2880</v>
      </c>
      <c r="C459" s="139" t="s">
        <v>2881</v>
      </c>
      <c r="D459" s="133">
        <v>20</v>
      </c>
      <c r="E459" s="138"/>
      <c r="F459" s="138"/>
      <c r="G459" s="138"/>
      <c r="H459" s="138"/>
      <c r="I459" s="140">
        <v>97.3</v>
      </c>
      <c r="J459" s="140"/>
      <c r="K459" s="138"/>
      <c r="L459" s="138">
        <v>97.3</v>
      </c>
      <c r="M459" s="138"/>
      <c r="N459" s="138"/>
      <c r="O459" s="138"/>
      <c r="P459" s="138"/>
      <c r="Q459" s="134">
        <f t="shared" si="24"/>
        <v>97.3</v>
      </c>
      <c r="R459" s="135" t="str">
        <f t="shared" si="23"/>
        <v>NO</v>
      </c>
      <c r="S459" s="136" t="str">
        <f t="shared" si="22"/>
        <v>Inviable Sanitariamente</v>
      </c>
      <c r="T459" s="45"/>
    </row>
    <row r="460" spans="1:20" s="48" customFormat="1" ht="32.1" customHeight="1" x14ac:dyDescent="0.2">
      <c r="A460" s="141" t="s">
        <v>2844</v>
      </c>
      <c r="B460" s="137" t="s">
        <v>2882</v>
      </c>
      <c r="C460" s="139" t="s">
        <v>2883</v>
      </c>
      <c r="D460" s="133">
        <v>36</v>
      </c>
      <c r="E460" s="138"/>
      <c r="F460" s="138"/>
      <c r="G460" s="138">
        <v>97.3</v>
      </c>
      <c r="H460" s="138"/>
      <c r="I460" s="140">
        <v>97.3</v>
      </c>
      <c r="J460" s="140"/>
      <c r="K460" s="138"/>
      <c r="L460" s="138">
        <v>97.3</v>
      </c>
      <c r="M460" s="138"/>
      <c r="N460" s="138"/>
      <c r="O460" s="138"/>
      <c r="P460" s="138"/>
      <c r="Q460" s="134">
        <f t="shared" si="24"/>
        <v>97.3</v>
      </c>
      <c r="R460" s="135" t="str">
        <f t="shared" si="23"/>
        <v>NO</v>
      </c>
      <c r="S460" s="136" t="str">
        <f t="shared" si="22"/>
        <v>Inviable Sanitariamente</v>
      </c>
      <c r="T460" s="45"/>
    </row>
    <row r="461" spans="1:20" s="48" customFormat="1" ht="32.1" customHeight="1" x14ac:dyDescent="0.2">
      <c r="A461" s="141" t="s">
        <v>2844</v>
      </c>
      <c r="B461" s="137" t="s">
        <v>2884</v>
      </c>
      <c r="C461" s="139" t="s">
        <v>2885</v>
      </c>
      <c r="D461" s="133">
        <v>99</v>
      </c>
      <c r="E461" s="138"/>
      <c r="F461" s="138">
        <v>97.3</v>
      </c>
      <c r="G461" s="138"/>
      <c r="H461" s="138"/>
      <c r="I461" s="140"/>
      <c r="J461" s="140">
        <v>98.3</v>
      </c>
      <c r="K461" s="138">
        <v>97.3</v>
      </c>
      <c r="L461" s="138"/>
      <c r="M461" s="138"/>
      <c r="N461" s="138"/>
      <c r="O461" s="138"/>
      <c r="P461" s="138"/>
      <c r="Q461" s="134">
        <f t="shared" si="24"/>
        <v>97.633333333333326</v>
      </c>
      <c r="R461" s="135" t="str">
        <f t="shared" si="23"/>
        <v>NO</v>
      </c>
      <c r="S461" s="136" t="str">
        <f t="shared" ref="S461:S514" si="25">IF(Q461&lt;5,"Sin Riesgo",IF(Q461 &lt;=14,"Bajo",IF(Q461&lt;=35,"Medio",IF(Q461&lt;=80,"Alto","Inviable Sanitariamente"))))</f>
        <v>Inviable Sanitariamente</v>
      </c>
      <c r="T461" s="45"/>
    </row>
    <row r="462" spans="1:20" s="48" customFormat="1" ht="32.1" customHeight="1" x14ac:dyDescent="0.2">
      <c r="A462" s="141" t="s">
        <v>2844</v>
      </c>
      <c r="B462" s="137" t="s">
        <v>2864</v>
      </c>
      <c r="C462" s="139" t="s">
        <v>2886</v>
      </c>
      <c r="D462" s="133">
        <v>27</v>
      </c>
      <c r="E462" s="138"/>
      <c r="F462" s="138"/>
      <c r="G462" s="138"/>
      <c r="H462" s="138"/>
      <c r="I462" s="140"/>
      <c r="J462" s="140">
        <v>97.3</v>
      </c>
      <c r="K462" s="138">
        <v>97.3</v>
      </c>
      <c r="L462" s="138"/>
      <c r="M462" s="138"/>
      <c r="N462" s="138"/>
      <c r="O462" s="138"/>
      <c r="P462" s="138">
        <v>96.9</v>
      </c>
      <c r="Q462" s="134">
        <f t="shared" si="24"/>
        <v>97.166666666666671</v>
      </c>
      <c r="R462" s="135" t="str">
        <f t="shared" si="23"/>
        <v>NO</v>
      </c>
      <c r="S462" s="136" t="str">
        <f t="shared" si="25"/>
        <v>Inviable Sanitariamente</v>
      </c>
      <c r="T462" s="45"/>
    </row>
    <row r="463" spans="1:20" s="48" customFormat="1" ht="32.1" customHeight="1" x14ac:dyDescent="0.2">
      <c r="A463" s="141" t="s">
        <v>2887</v>
      </c>
      <c r="B463" s="137" t="s">
        <v>2888</v>
      </c>
      <c r="C463" s="139" t="s">
        <v>2889</v>
      </c>
      <c r="D463" s="133">
        <v>175</v>
      </c>
      <c r="E463" s="138" t="s">
        <v>521</v>
      </c>
      <c r="F463" s="138" t="s">
        <v>521</v>
      </c>
      <c r="G463" s="138">
        <v>53.1</v>
      </c>
      <c r="H463" s="138" t="s">
        <v>521</v>
      </c>
      <c r="I463" s="140" t="s">
        <v>521</v>
      </c>
      <c r="J463" s="140" t="s">
        <v>521</v>
      </c>
      <c r="K463" s="138" t="s">
        <v>521</v>
      </c>
      <c r="L463" s="138" t="s">
        <v>521</v>
      </c>
      <c r="M463" s="138" t="s">
        <v>521</v>
      </c>
      <c r="N463" s="138" t="s">
        <v>521</v>
      </c>
      <c r="O463" s="138" t="s">
        <v>521</v>
      </c>
      <c r="P463" s="138" t="s">
        <v>521</v>
      </c>
      <c r="Q463" s="134">
        <f t="shared" si="24"/>
        <v>53.1</v>
      </c>
      <c r="R463" s="135" t="str">
        <f t="shared" si="23"/>
        <v>NO</v>
      </c>
      <c r="S463" s="136" t="str">
        <f t="shared" si="25"/>
        <v>Alto</v>
      </c>
      <c r="T463" s="45"/>
    </row>
    <row r="464" spans="1:20" s="48" customFormat="1" ht="32.1" customHeight="1" x14ac:dyDescent="0.2">
      <c r="A464" s="141" t="s">
        <v>2887</v>
      </c>
      <c r="B464" s="137" t="s">
        <v>2890</v>
      </c>
      <c r="C464" s="139" t="s">
        <v>2891</v>
      </c>
      <c r="D464" s="133">
        <v>50</v>
      </c>
      <c r="E464" s="138" t="s">
        <v>521</v>
      </c>
      <c r="F464" s="138" t="s">
        <v>521</v>
      </c>
      <c r="G464" s="138" t="s">
        <v>521</v>
      </c>
      <c r="H464" s="138" t="s">
        <v>521</v>
      </c>
      <c r="I464" s="140" t="s">
        <v>521</v>
      </c>
      <c r="J464" s="140" t="s">
        <v>521</v>
      </c>
      <c r="K464" s="138">
        <v>96.3</v>
      </c>
      <c r="L464" s="138" t="s">
        <v>521</v>
      </c>
      <c r="M464" s="138" t="s">
        <v>521</v>
      </c>
      <c r="N464" s="138">
        <v>96.4</v>
      </c>
      <c r="O464" s="138" t="s">
        <v>521</v>
      </c>
      <c r="P464" s="138" t="s">
        <v>521</v>
      </c>
      <c r="Q464" s="134">
        <f t="shared" si="24"/>
        <v>96.35</v>
      </c>
      <c r="R464" s="135" t="str">
        <f t="shared" si="23"/>
        <v>NO</v>
      </c>
      <c r="S464" s="136" t="str">
        <f t="shared" si="25"/>
        <v>Inviable Sanitariamente</v>
      </c>
      <c r="T464" s="45"/>
    </row>
    <row r="465" spans="1:16384" s="48" customFormat="1" ht="32.1" customHeight="1" x14ac:dyDescent="0.2">
      <c r="A465" s="141" t="s">
        <v>2887</v>
      </c>
      <c r="B465" s="137" t="s">
        <v>2892</v>
      </c>
      <c r="C465" s="139" t="s">
        <v>2893</v>
      </c>
      <c r="D465" s="133">
        <v>65</v>
      </c>
      <c r="E465" s="138" t="s">
        <v>521</v>
      </c>
      <c r="F465" s="138" t="s">
        <v>521</v>
      </c>
      <c r="G465" s="138" t="s">
        <v>521</v>
      </c>
      <c r="H465" s="138" t="s">
        <v>521</v>
      </c>
      <c r="I465" s="140" t="s">
        <v>521</v>
      </c>
      <c r="J465" s="140" t="s">
        <v>521</v>
      </c>
      <c r="K465" s="138">
        <v>96.4</v>
      </c>
      <c r="L465" s="138" t="s">
        <v>521</v>
      </c>
      <c r="M465" s="138" t="s">
        <v>521</v>
      </c>
      <c r="N465" s="138">
        <v>96.4</v>
      </c>
      <c r="O465" s="138" t="s">
        <v>521</v>
      </c>
      <c r="P465" s="138" t="s">
        <v>521</v>
      </c>
      <c r="Q465" s="134">
        <f t="shared" si="24"/>
        <v>96.4</v>
      </c>
      <c r="R465" s="135" t="str">
        <f t="shared" si="23"/>
        <v>NO</v>
      </c>
      <c r="S465" s="136" t="str">
        <f t="shared" si="25"/>
        <v>Inviable Sanitariamente</v>
      </c>
      <c r="T465" s="45"/>
    </row>
    <row r="466" spans="1:16384" s="48" customFormat="1" ht="32.1" customHeight="1" x14ac:dyDescent="0.2">
      <c r="A466" s="141" t="s">
        <v>2887</v>
      </c>
      <c r="B466" s="137" t="s">
        <v>2773</v>
      </c>
      <c r="C466" s="139" t="s">
        <v>2894</v>
      </c>
      <c r="D466" s="133">
        <v>32</v>
      </c>
      <c r="E466" s="138" t="s">
        <v>521</v>
      </c>
      <c r="F466" s="138" t="s">
        <v>521</v>
      </c>
      <c r="G466" s="138" t="s">
        <v>521</v>
      </c>
      <c r="H466" s="138">
        <v>97.3</v>
      </c>
      <c r="I466" s="140" t="s">
        <v>521</v>
      </c>
      <c r="J466" s="140" t="s">
        <v>521</v>
      </c>
      <c r="K466" s="138" t="s">
        <v>521</v>
      </c>
      <c r="L466" s="138" t="s">
        <v>521</v>
      </c>
      <c r="M466" s="138" t="s">
        <v>521</v>
      </c>
      <c r="N466" s="138" t="s">
        <v>521</v>
      </c>
      <c r="O466" s="138" t="s">
        <v>521</v>
      </c>
      <c r="P466" s="138" t="s">
        <v>521</v>
      </c>
      <c r="Q466" s="134">
        <f t="shared" si="24"/>
        <v>97.3</v>
      </c>
      <c r="R466" s="135" t="str">
        <f t="shared" si="23"/>
        <v>NO</v>
      </c>
      <c r="S466" s="136" t="str">
        <f t="shared" si="25"/>
        <v>Inviable Sanitariamente</v>
      </c>
      <c r="T466" s="45"/>
    </row>
    <row r="467" spans="1:16384" s="48" customFormat="1" ht="32.1" customHeight="1" x14ac:dyDescent="0.2">
      <c r="A467" s="141" t="s">
        <v>2887</v>
      </c>
      <c r="B467" s="137" t="s">
        <v>1860</v>
      </c>
      <c r="C467" s="139" t="s">
        <v>2895</v>
      </c>
      <c r="D467" s="133">
        <v>32</v>
      </c>
      <c r="E467" s="138" t="s">
        <v>521</v>
      </c>
      <c r="F467" s="138" t="s">
        <v>521</v>
      </c>
      <c r="G467" s="138" t="s">
        <v>521</v>
      </c>
      <c r="H467" s="138" t="s">
        <v>521</v>
      </c>
      <c r="I467" s="140" t="s">
        <v>521</v>
      </c>
      <c r="J467" s="140" t="s">
        <v>521</v>
      </c>
      <c r="K467" s="138">
        <v>96.3</v>
      </c>
      <c r="L467" s="138" t="s">
        <v>521</v>
      </c>
      <c r="M467" s="138" t="s">
        <v>521</v>
      </c>
      <c r="N467" s="138" t="s">
        <v>521</v>
      </c>
      <c r="O467" s="138" t="s">
        <v>521</v>
      </c>
      <c r="P467" s="138" t="s">
        <v>521</v>
      </c>
      <c r="Q467" s="134">
        <f t="shared" si="24"/>
        <v>96.3</v>
      </c>
      <c r="R467" s="135" t="str">
        <f t="shared" si="23"/>
        <v>NO</v>
      </c>
      <c r="S467" s="136" t="str">
        <f t="shared" si="25"/>
        <v>Inviable Sanitariamente</v>
      </c>
      <c r="T467" s="45"/>
    </row>
    <row r="468" spans="1:16384" s="48" customFormat="1" ht="32.1" customHeight="1" x14ac:dyDescent="0.2">
      <c r="A468" s="141" t="s">
        <v>2887</v>
      </c>
      <c r="B468" s="137" t="s">
        <v>2896</v>
      </c>
      <c r="C468" s="139" t="s">
        <v>2897</v>
      </c>
      <c r="D468" s="133">
        <v>127</v>
      </c>
      <c r="E468" s="138" t="s">
        <v>521</v>
      </c>
      <c r="F468" s="138" t="s">
        <v>521</v>
      </c>
      <c r="G468" s="138">
        <v>96.3</v>
      </c>
      <c r="H468" s="138" t="s">
        <v>521</v>
      </c>
      <c r="I468" s="140" t="s">
        <v>521</v>
      </c>
      <c r="J468" s="140" t="s">
        <v>521</v>
      </c>
      <c r="K468" s="138" t="s">
        <v>521</v>
      </c>
      <c r="L468" s="138" t="s">
        <v>521</v>
      </c>
      <c r="M468" s="138" t="s">
        <v>521</v>
      </c>
      <c r="N468" s="138" t="s">
        <v>521</v>
      </c>
      <c r="O468" s="138" t="s">
        <v>521</v>
      </c>
      <c r="P468" s="138" t="s">
        <v>521</v>
      </c>
      <c r="Q468" s="134">
        <f t="shared" si="24"/>
        <v>96.3</v>
      </c>
      <c r="R468" s="135" t="str">
        <f t="shared" si="23"/>
        <v>NO</v>
      </c>
      <c r="S468" s="136" t="str">
        <f t="shared" si="25"/>
        <v>Inviable Sanitariamente</v>
      </c>
      <c r="T468" s="45"/>
    </row>
    <row r="469" spans="1:16384" s="48" customFormat="1" ht="32.1" customHeight="1" x14ac:dyDescent="0.2">
      <c r="A469" s="141" t="s">
        <v>2887</v>
      </c>
      <c r="B469" s="137" t="s">
        <v>2898</v>
      </c>
      <c r="C469" s="139" t="s">
        <v>2899</v>
      </c>
      <c r="D469" s="133">
        <v>24</v>
      </c>
      <c r="E469" s="138" t="s">
        <v>521</v>
      </c>
      <c r="F469" s="138" t="s">
        <v>521</v>
      </c>
      <c r="G469" s="138" t="s">
        <v>521</v>
      </c>
      <c r="H469" s="138" t="s">
        <v>521</v>
      </c>
      <c r="I469" s="140" t="s">
        <v>521</v>
      </c>
      <c r="J469" s="140" t="s">
        <v>521</v>
      </c>
      <c r="K469" s="138">
        <v>96.3</v>
      </c>
      <c r="L469" s="138" t="s">
        <v>521</v>
      </c>
      <c r="M469" s="138" t="s">
        <v>521</v>
      </c>
      <c r="N469" s="138" t="s">
        <v>521</v>
      </c>
      <c r="O469" s="138" t="s">
        <v>521</v>
      </c>
      <c r="P469" s="138" t="s">
        <v>521</v>
      </c>
      <c r="Q469" s="134">
        <f t="shared" si="24"/>
        <v>96.3</v>
      </c>
      <c r="R469" s="135" t="str">
        <f t="shared" si="23"/>
        <v>NO</v>
      </c>
      <c r="S469" s="136" t="str">
        <f t="shared" si="25"/>
        <v>Inviable Sanitariamente</v>
      </c>
      <c r="T469" s="45" t="str">
        <f t="shared" ref="T469:AC471" si="26">IF(R469&lt;5,"Sin Riesgo",IF(R469 &lt;=14,"Bajo",IF(R469&lt;=35,"Medio",IF(R469&lt;=80,"Alto","Inviable Sanitariamente"))))</f>
        <v>Inviable Sanitariamente</v>
      </c>
      <c r="U469" s="48" t="str">
        <f t="shared" si="26"/>
        <v>Inviable Sanitariamente</v>
      </c>
      <c r="V469" s="48" t="str">
        <f t="shared" si="26"/>
        <v>Inviable Sanitariamente</v>
      </c>
      <c r="W469" s="48" t="str">
        <f t="shared" si="26"/>
        <v>Inviable Sanitariamente</v>
      </c>
      <c r="X469" s="48" t="str">
        <f t="shared" si="26"/>
        <v>Inviable Sanitariamente</v>
      </c>
      <c r="Y469" s="48" t="str">
        <f t="shared" si="26"/>
        <v>Inviable Sanitariamente</v>
      </c>
      <c r="Z469" s="48" t="str">
        <f t="shared" si="26"/>
        <v>Inviable Sanitariamente</v>
      </c>
      <c r="AA469" s="48" t="str">
        <f t="shared" si="26"/>
        <v>Inviable Sanitariamente</v>
      </c>
      <c r="AB469" s="48" t="str">
        <f t="shared" si="26"/>
        <v>Inviable Sanitariamente</v>
      </c>
      <c r="AC469" s="48" t="str">
        <f t="shared" si="26"/>
        <v>Inviable Sanitariamente</v>
      </c>
      <c r="AD469" s="48" t="str">
        <f t="shared" ref="AD469:AM471" si="27">IF(AB469&lt;5,"Sin Riesgo",IF(AB469 &lt;=14,"Bajo",IF(AB469&lt;=35,"Medio",IF(AB469&lt;=80,"Alto","Inviable Sanitariamente"))))</f>
        <v>Inviable Sanitariamente</v>
      </c>
      <c r="AE469" s="48" t="str">
        <f t="shared" si="27"/>
        <v>Inviable Sanitariamente</v>
      </c>
      <c r="AF469" s="48" t="str">
        <f t="shared" si="27"/>
        <v>Inviable Sanitariamente</v>
      </c>
      <c r="AG469" s="48" t="str">
        <f t="shared" si="27"/>
        <v>Inviable Sanitariamente</v>
      </c>
      <c r="AH469" s="48" t="str">
        <f t="shared" si="27"/>
        <v>Inviable Sanitariamente</v>
      </c>
      <c r="AI469" s="48" t="str">
        <f t="shared" si="27"/>
        <v>Inviable Sanitariamente</v>
      </c>
      <c r="AJ469" s="48" t="str">
        <f t="shared" si="27"/>
        <v>Inviable Sanitariamente</v>
      </c>
      <c r="AK469" s="48" t="str">
        <f t="shared" si="27"/>
        <v>Inviable Sanitariamente</v>
      </c>
      <c r="AL469" s="48" t="str">
        <f t="shared" si="27"/>
        <v>Inviable Sanitariamente</v>
      </c>
      <c r="AM469" s="48" t="str">
        <f t="shared" si="27"/>
        <v>Inviable Sanitariamente</v>
      </c>
      <c r="AN469" s="48" t="str">
        <f t="shared" ref="AN469:AW471" si="28">IF(AL469&lt;5,"Sin Riesgo",IF(AL469 &lt;=14,"Bajo",IF(AL469&lt;=35,"Medio",IF(AL469&lt;=80,"Alto","Inviable Sanitariamente"))))</f>
        <v>Inviable Sanitariamente</v>
      </c>
      <c r="AO469" s="48" t="str">
        <f t="shared" si="28"/>
        <v>Inviable Sanitariamente</v>
      </c>
      <c r="AP469" s="48" t="str">
        <f t="shared" si="28"/>
        <v>Inviable Sanitariamente</v>
      </c>
      <c r="AQ469" s="48" t="str">
        <f t="shared" si="28"/>
        <v>Inviable Sanitariamente</v>
      </c>
      <c r="AR469" s="48" t="str">
        <f t="shared" si="28"/>
        <v>Inviable Sanitariamente</v>
      </c>
      <c r="AS469" s="48" t="str">
        <f t="shared" si="28"/>
        <v>Inviable Sanitariamente</v>
      </c>
      <c r="AT469" s="48" t="str">
        <f t="shared" si="28"/>
        <v>Inviable Sanitariamente</v>
      </c>
      <c r="AU469" s="48" t="str">
        <f t="shared" si="28"/>
        <v>Inviable Sanitariamente</v>
      </c>
      <c r="AV469" s="48" t="str">
        <f t="shared" si="28"/>
        <v>Inviable Sanitariamente</v>
      </c>
      <c r="AW469" s="48" t="str">
        <f t="shared" si="28"/>
        <v>Inviable Sanitariamente</v>
      </c>
      <c r="AX469" s="48" t="str">
        <f t="shared" ref="AX469:BG471" si="29">IF(AV469&lt;5,"Sin Riesgo",IF(AV469 &lt;=14,"Bajo",IF(AV469&lt;=35,"Medio",IF(AV469&lt;=80,"Alto","Inviable Sanitariamente"))))</f>
        <v>Inviable Sanitariamente</v>
      </c>
      <c r="AY469" s="48" t="str">
        <f t="shared" si="29"/>
        <v>Inviable Sanitariamente</v>
      </c>
      <c r="AZ469" s="48" t="str">
        <f t="shared" si="29"/>
        <v>Inviable Sanitariamente</v>
      </c>
      <c r="BA469" s="48" t="str">
        <f t="shared" si="29"/>
        <v>Inviable Sanitariamente</v>
      </c>
      <c r="BB469" s="48" t="str">
        <f t="shared" si="29"/>
        <v>Inviable Sanitariamente</v>
      </c>
      <c r="BC469" s="48" t="str">
        <f t="shared" si="29"/>
        <v>Inviable Sanitariamente</v>
      </c>
      <c r="BD469" s="48" t="str">
        <f t="shared" si="29"/>
        <v>Inviable Sanitariamente</v>
      </c>
      <c r="BE469" s="48" t="str">
        <f t="shared" si="29"/>
        <v>Inviable Sanitariamente</v>
      </c>
      <c r="BF469" s="48" t="str">
        <f t="shared" si="29"/>
        <v>Inviable Sanitariamente</v>
      </c>
      <c r="BG469" s="48" t="str">
        <f t="shared" si="29"/>
        <v>Inviable Sanitariamente</v>
      </c>
      <c r="BH469" s="48" t="str">
        <f t="shared" ref="BH469:BQ471" si="30">IF(BF469&lt;5,"Sin Riesgo",IF(BF469 &lt;=14,"Bajo",IF(BF469&lt;=35,"Medio",IF(BF469&lt;=80,"Alto","Inviable Sanitariamente"))))</f>
        <v>Inviable Sanitariamente</v>
      </c>
      <c r="BI469" s="48" t="str">
        <f t="shared" si="30"/>
        <v>Inviable Sanitariamente</v>
      </c>
      <c r="BJ469" s="48" t="str">
        <f t="shared" si="30"/>
        <v>Inviable Sanitariamente</v>
      </c>
      <c r="BK469" s="48" t="str">
        <f t="shared" si="30"/>
        <v>Inviable Sanitariamente</v>
      </c>
      <c r="BL469" s="48" t="str">
        <f t="shared" si="30"/>
        <v>Inviable Sanitariamente</v>
      </c>
      <c r="BM469" s="48" t="str">
        <f t="shared" si="30"/>
        <v>Inviable Sanitariamente</v>
      </c>
      <c r="BN469" s="48" t="str">
        <f t="shared" si="30"/>
        <v>Inviable Sanitariamente</v>
      </c>
      <c r="BO469" s="48" t="str">
        <f t="shared" si="30"/>
        <v>Inviable Sanitariamente</v>
      </c>
      <c r="BP469" s="48" t="str">
        <f t="shared" si="30"/>
        <v>Inviable Sanitariamente</v>
      </c>
      <c r="BQ469" s="48" t="str">
        <f t="shared" si="30"/>
        <v>Inviable Sanitariamente</v>
      </c>
      <c r="BR469" s="48" t="str">
        <f t="shared" ref="BR469:CA471" si="31">IF(BP469&lt;5,"Sin Riesgo",IF(BP469 &lt;=14,"Bajo",IF(BP469&lt;=35,"Medio",IF(BP469&lt;=80,"Alto","Inviable Sanitariamente"))))</f>
        <v>Inviable Sanitariamente</v>
      </c>
      <c r="BS469" s="48" t="str">
        <f t="shared" si="31"/>
        <v>Inviable Sanitariamente</v>
      </c>
      <c r="BT469" s="48" t="str">
        <f t="shared" si="31"/>
        <v>Inviable Sanitariamente</v>
      </c>
      <c r="BU469" s="48" t="str">
        <f t="shared" si="31"/>
        <v>Inviable Sanitariamente</v>
      </c>
      <c r="BV469" s="48" t="str">
        <f t="shared" si="31"/>
        <v>Inviable Sanitariamente</v>
      </c>
      <c r="BW469" s="48" t="str">
        <f t="shared" si="31"/>
        <v>Inviable Sanitariamente</v>
      </c>
      <c r="BX469" s="48" t="str">
        <f t="shared" si="31"/>
        <v>Inviable Sanitariamente</v>
      </c>
      <c r="BY469" s="48" t="str">
        <f t="shared" si="31"/>
        <v>Inviable Sanitariamente</v>
      </c>
      <c r="BZ469" s="48" t="str">
        <f t="shared" si="31"/>
        <v>Inviable Sanitariamente</v>
      </c>
      <c r="CA469" s="48" t="str">
        <f t="shared" si="31"/>
        <v>Inviable Sanitariamente</v>
      </c>
      <c r="CB469" s="48" t="str">
        <f t="shared" ref="CB469:CK471" si="32">IF(BZ469&lt;5,"Sin Riesgo",IF(BZ469 &lt;=14,"Bajo",IF(BZ469&lt;=35,"Medio",IF(BZ469&lt;=80,"Alto","Inviable Sanitariamente"))))</f>
        <v>Inviable Sanitariamente</v>
      </c>
      <c r="CC469" s="48" t="str">
        <f t="shared" si="32"/>
        <v>Inviable Sanitariamente</v>
      </c>
      <c r="CD469" s="48" t="str">
        <f t="shared" si="32"/>
        <v>Inviable Sanitariamente</v>
      </c>
      <c r="CE469" s="48" t="str">
        <f t="shared" si="32"/>
        <v>Inviable Sanitariamente</v>
      </c>
      <c r="CF469" s="48" t="str">
        <f t="shared" si="32"/>
        <v>Inviable Sanitariamente</v>
      </c>
      <c r="CG469" s="48" t="str">
        <f t="shared" si="32"/>
        <v>Inviable Sanitariamente</v>
      </c>
      <c r="CH469" s="48" t="str">
        <f t="shared" si="32"/>
        <v>Inviable Sanitariamente</v>
      </c>
      <c r="CI469" s="48" t="str">
        <f t="shared" si="32"/>
        <v>Inviable Sanitariamente</v>
      </c>
      <c r="CJ469" s="48" t="str">
        <f t="shared" si="32"/>
        <v>Inviable Sanitariamente</v>
      </c>
      <c r="CK469" s="48" t="str">
        <f t="shared" si="32"/>
        <v>Inviable Sanitariamente</v>
      </c>
      <c r="CL469" s="48" t="str">
        <f t="shared" ref="CL469:CU471" si="33">IF(CJ469&lt;5,"Sin Riesgo",IF(CJ469 &lt;=14,"Bajo",IF(CJ469&lt;=35,"Medio",IF(CJ469&lt;=80,"Alto","Inviable Sanitariamente"))))</f>
        <v>Inviable Sanitariamente</v>
      </c>
      <c r="CM469" s="48" t="str">
        <f t="shared" si="33"/>
        <v>Inviable Sanitariamente</v>
      </c>
      <c r="CN469" s="48" t="str">
        <f t="shared" si="33"/>
        <v>Inviable Sanitariamente</v>
      </c>
      <c r="CO469" s="48" t="str">
        <f t="shared" si="33"/>
        <v>Inviable Sanitariamente</v>
      </c>
      <c r="CP469" s="48" t="str">
        <f t="shared" si="33"/>
        <v>Inviable Sanitariamente</v>
      </c>
      <c r="CQ469" s="48" t="str">
        <f t="shared" si="33"/>
        <v>Inviable Sanitariamente</v>
      </c>
      <c r="CR469" s="48" t="str">
        <f t="shared" si="33"/>
        <v>Inviable Sanitariamente</v>
      </c>
      <c r="CS469" s="48" t="str">
        <f t="shared" si="33"/>
        <v>Inviable Sanitariamente</v>
      </c>
      <c r="CT469" s="48" t="str">
        <f t="shared" si="33"/>
        <v>Inviable Sanitariamente</v>
      </c>
      <c r="CU469" s="48" t="str">
        <f t="shared" si="33"/>
        <v>Inviable Sanitariamente</v>
      </c>
      <c r="CV469" s="48" t="str">
        <f t="shared" ref="CV469:DE471" si="34">IF(CT469&lt;5,"Sin Riesgo",IF(CT469 &lt;=14,"Bajo",IF(CT469&lt;=35,"Medio",IF(CT469&lt;=80,"Alto","Inviable Sanitariamente"))))</f>
        <v>Inviable Sanitariamente</v>
      </c>
      <c r="CW469" s="48" t="str">
        <f t="shared" si="34"/>
        <v>Inviable Sanitariamente</v>
      </c>
      <c r="CX469" s="48" t="str">
        <f t="shared" si="34"/>
        <v>Inviable Sanitariamente</v>
      </c>
      <c r="CY469" s="48" t="str">
        <f t="shared" si="34"/>
        <v>Inviable Sanitariamente</v>
      </c>
      <c r="CZ469" s="48" t="str">
        <f t="shared" si="34"/>
        <v>Inviable Sanitariamente</v>
      </c>
      <c r="DA469" s="48" t="str">
        <f t="shared" si="34"/>
        <v>Inviable Sanitariamente</v>
      </c>
      <c r="DB469" s="48" t="str">
        <f t="shared" si="34"/>
        <v>Inviable Sanitariamente</v>
      </c>
      <c r="DC469" s="48" t="str">
        <f t="shared" si="34"/>
        <v>Inviable Sanitariamente</v>
      </c>
      <c r="DD469" s="48" t="str">
        <f t="shared" si="34"/>
        <v>Inviable Sanitariamente</v>
      </c>
      <c r="DE469" s="48" t="str">
        <f t="shared" si="34"/>
        <v>Inviable Sanitariamente</v>
      </c>
      <c r="DF469" s="48" t="str">
        <f t="shared" ref="DF469:DO471" si="35">IF(DD469&lt;5,"Sin Riesgo",IF(DD469 &lt;=14,"Bajo",IF(DD469&lt;=35,"Medio",IF(DD469&lt;=80,"Alto","Inviable Sanitariamente"))))</f>
        <v>Inviable Sanitariamente</v>
      </c>
      <c r="DG469" s="48" t="str">
        <f t="shared" si="35"/>
        <v>Inviable Sanitariamente</v>
      </c>
      <c r="DH469" s="48" t="str">
        <f t="shared" si="35"/>
        <v>Inviable Sanitariamente</v>
      </c>
      <c r="DI469" s="48" t="str">
        <f t="shared" si="35"/>
        <v>Inviable Sanitariamente</v>
      </c>
      <c r="DJ469" s="48" t="str">
        <f t="shared" si="35"/>
        <v>Inviable Sanitariamente</v>
      </c>
      <c r="DK469" s="48" t="str">
        <f t="shared" si="35"/>
        <v>Inviable Sanitariamente</v>
      </c>
      <c r="DL469" s="48" t="str">
        <f t="shared" si="35"/>
        <v>Inviable Sanitariamente</v>
      </c>
      <c r="DM469" s="48" t="str">
        <f t="shared" si="35"/>
        <v>Inviable Sanitariamente</v>
      </c>
      <c r="DN469" s="48" t="str">
        <f t="shared" si="35"/>
        <v>Inviable Sanitariamente</v>
      </c>
      <c r="DO469" s="48" t="str">
        <f t="shared" si="35"/>
        <v>Inviable Sanitariamente</v>
      </c>
      <c r="DP469" s="48" t="str">
        <f t="shared" ref="DP469:DY471" si="36">IF(DN469&lt;5,"Sin Riesgo",IF(DN469 &lt;=14,"Bajo",IF(DN469&lt;=35,"Medio",IF(DN469&lt;=80,"Alto","Inviable Sanitariamente"))))</f>
        <v>Inviable Sanitariamente</v>
      </c>
      <c r="DQ469" s="48" t="str">
        <f t="shared" si="36"/>
        <v>Inviable Sanitariamente</v>
      </c>
      <c r="DR469" s="48" t="str">
        <f t="shared" si="36"/>
        <v>Inviable Sanitariamente</v>
      </c>
      <c r="DS469" s="48" t="str">
        <f t="shared" si="36"/>
        <v>Inviable Sanitariamente</v>
      </c>
      <c r="DT469" s="48" t="str">
        <f t="shared" si="36"/>
        <v>Inviable Sanitariamente</v>
      </c>
      <c r="DU469" s="48" t="str">
        <f t="shared" si="36"/>
        <v>Inviable Sanitariamente</v>
      </c>
      <c r="DV469" s="48" t="str">
        <f t="shared" si="36"/>
        <v>Inviable Sanitariamente</v>
      </c>
      <c r="DW469" s="48" t="str">
        <f t="shared" si="36"/>
        <v>Inviable Sanitariamente</v>
      </c>
      <c r="DX469" s="48" t="str">
        <f t="shared" si="36"/>
        <v>Inviable Sanitariamente</v>
      </c>
      <c r="DY469" s="48" t="str">
        <f t="shared" si="36"/>
        <v>Inviable Sanitariamente</v>
      </c>
      <c r="DZ469" s="48" t="str">
        <f t="shared" ref="DZ469:EI471" si="37">IF(DX469&lt;5,"Sin Riesgo",IF(DX469 &lt;=14,"Bajo",IF(DX469&lt;=35,"Medio",IF(DX469&lt;=80,"Alto","Inviable Sanitariamente"))))</f>
        <v>Inviable Sanitariamente</v>
      </c>
      <c r="EA469" s="48" t="str">
        <f t="shared" si="37"/>
        <v>Inviable Sanitariamente</v>
      </c>
      <c r="EB469" s="48" t="str">
        <f t="shared" si="37"/>
        <v>Inviable Sanitariamente</v>
      </c>
      <c r="EC469" s="48" t="str">
        <f t="shared" si="37"/>
        <v>Inviable Sanitariamente</v>
      </c>
      <c r="ED469" s="48" t="str">
        <f t="shared" si="37"/>
        <v>Inviable Sanitariamente</v>
      </c>
      <c r="EE469" s="48" t="str">
        <f t="shared" si="37"/>
        <v>Inviable Sanitariamente</v>
      </c>
      <c r="EF469" s="48" t="str">
        <f t="shared" si="37"/>
        <v>Inviable Sanitariamente</v>
      </c>
      <c r="EG469" s="48" t="str">
        <f t="shared" si="37"/>
        <v>Inviable Sanitariamente</v>
      </c>
      <c r="EH469" s="48" t="str">
        <f t="shared" si="37"/>
        <v>Inviable Sanitariamente</v>
      </c>
      <c r="EI469" s="48" t="str">
        <f t="shared" si="37"/>
        <v>Inviable Sanitariamente</v>
      </c>
      <c r="EJ469" s="48" t="str">
        <f t="shared" ref="EJ469:ES471" si="38">IF(EH469&lt;5,"Sin Riesgo",IF(EH469 &lt;=14,"Bajo",IF(EH469&lt;=35,"Medio",IF(EH469&lt;=80,"Alto","Inviable Sanitariamente"))))</f>
        <v>Inviable Sanitariamente</v>
      </c>
      <c r="EK469" s="48" t="str">
        <f t="shared" si="38"/>
        <v>Inviable Sanitariamente</v>
      </c>
      <c r="EL469" s="48" t="str">
        <f t="shared" si="38"/>
        <v>Inviable Sanitariamente</v>
      </c>
      <c r="EM469" s="48" t="str">
        <f t="shared" si="38"/>
        <v>Inviable Sanitariamente</v>
      </c>
      <c r="EN469" s="48" t="str">
        <f t="shared" si="38"/>
        <v>Inviable Sanitariamente</v>
      </c>
      <c r="EO469" s="48" t="str">
        <f t="shared" si="38"/>
        <v>Inviable Sanitariamente</v>
      </c>
      <c r="EP469" s="48" t="str">
        <f t="shared" si="38"/>
        <v>Inviable Sanitariamente</v>
      </c>
      <c r="EQ469" s="48" t="str">
        <f t="shared" si="38"/>
        <v>Inviable Sanitariamente</v>
      </c>
      <c r="ER469" s="48" t="str">
        <f t="shared" si="38"/>
        <v>Inviable Sanitariamente</v>
      </c>
      <c r="ES469" s="48" t="str">
        <f t="shared" si="38"/>
        <v>Inviable Sanitariamente</v>
      </c>
      <c r="ET469" s="48" t="str">
        <f t="shared" ref="ET469:FC471" si="39">IF(ER469&lt;5,"Sin Riesgo",IF(ER469 &lt;=14,"Bajo",IF(ER469&lt;=35,"Medio",IF(ER469&lt;=80,"Alto","Inviable Sanitariamente"))))</f>
        <v>Inviable Sanitariamente</v>
      </c>
      <c r="EU469" s="48" t="str">
        <f t="shared" si="39"/>
        <v>Inviable Sanitariamente</v>
      </c>
      <c r="EV469" s="48" t="str">
        <f t="shared" si="39"/>
        <v>Inviable Sanitariamente</v>
      </c>
      <c r="EW469" s="48" t="str">
        <f t="shared" si="39"/>
        <v>Inviable Sanitariamente</v>
      </c>
      <c r="EX469" s="48" t="str">
        <f t="shared" si="39"/>
        <v>Inviable Sanitariamente</v>
      </c>
      <c r="EY469" s="48" t="str">
        <f t="shared" si="39"/>
        <v>Inviable Sanitariamente</v>
      </c>
      <c r="EZ469" s="48" t="str">
        <f t="shared" si="39"/>
        <v>Inviable Sanitariamente</v>
      </c>
      <c r="FA469" s="48" t="str">
        <f t="shared" si="39"/>
        <v>Inviable Sanitariamente</v>
      </c>
      <c r="FB469" s="48" t="str">
        <f t="shared" si="39"/>
        <v>Inviable Sanitariamente</v>
      </c>
      <c r="FC469" s="48" t="str">
        <f t="shared" si="39"/>
        <v>Inviable Sanitariamente</v>
      </c>
      <c r="FD469" s="48" t="str">
        <f t="shared" ref="FD469:FM471" si="40">IF(FB469&lt;5,"Sin Riesgo",IF(FB469 &lt;=14,"Bajo",IF(FB469&lt;=35,"Medio",IF(FB469&lt;=80,"Alto","Inviable Sanitariamente"))))</f>
        <v>Inviable Sanitariamente</v>
      </c>
      <c r="FE469" s="48" t="str">
        <f t="shared" si="40"/>
        <v>Inviable Sanitariamente</v>
      </c>
      <c r="FF469" s="48" t="str">
        <f t="shared" si="40"/>
        <v>Inviable Sanitariamente</v>
      </c>
      <c r="FG469" s="48" t="str">
        <f t="shared" si="40"/>
        <v>Inviable Sanitariamente</v>
      </c>
      <c r="FH469" s="48" t="str">
        <f t="shared" si="40"/>
        <v>Inviable Sanitariamente</v>
      </c>
      <c r="FI469" s="48" t="str">
        <f t="shared" si="40"/>
        <v>Inviable Sanitariamente</v>
      </c>
      <c r="FJ469" s="48" t="str">
        <f t="shared" si="40"/>
        <v>Inviable Sanitariamente</v>
      </c>
      <c r="FK469" s="48" t="str">
        <f t="shared" si="40"/>
        <v>Inviable Sanitariamente</v>
      </c>
      <c r="FL469" s="48" t="str">
        <f t="shared" si="40"/>
        <v>Inviable Sanitariamente</v>
      </c>
      <c r="FM469" s="48" t="str">
        <f t="shared" si="40"/>
        <v>Inviable Sanitariamente</v>
      </c>
      <c r="FN469" s="48" t="str">
        <f t="shared" ref="FN469:FW471" si="41">IF(FL469&lt;5,"Sin Riesgo",IF(FL469 &lt;=14,"Bajo",IF(FL469&lt;=35,"Medio",IF(FL469&lt;=80,"Alto","Inviable Sanitariamente"))))</f>
        <v>Inviable Sanitariamente</v>
      </c>
      <c r="FO469" s="48" t="str">
        <f t="shared" si="41"/>
        <v>Inviable Sanitariamente</v>
      </c>
      <c r="FP469" s="48" t="str">
        <f t="shared" si="41"/>
        <v>Inviable Sanitariamente</v>
      </c>
      <c r="FQ469" s="48" t="str">
        <f t="shared" si="41"/>
        <v>Inviable Sanitariamente</v>
      </c>
      <c r="FR469" s="48" t="str">
        <f t="shared" si="41"/>
        <v>Inviable Sanitariamente</v>
      </c>
      <c r="FS469" s="48" t="str">
        <f t="shared" si="41"/>
        <v>Inviable Sanitariamente</v>
      </c>
      <c r="FT469" s="48" t="str">
        <f t="shared" si="41"/>
        <v>Inviable Sanitariamente</v>
      </c>
      <c r="FU469" s="48" t="str">
        <f t="shared" si="41"/>
        <v>Inviable Sanitariamente</v>
      </c>
      <c r="FV469" s="48" t="str">
        <f t="shared" si="41"/>
        <v>Inviable Sanitariamente</v>
      </c>
      <c r="FW469" s="48" t="str">
        <f t="shared" si="41"/>
        <v>Inviable Sanitariamente</v>
      </c>
      <c r="FX469" s="48" t="str">
        <f t="shared" ref="FX469:GG471" si="42">IF(FV469&lt;5,"Sin Riesgo",IF(FV469 &lt;=14,"Bajo",IF(FV469&lt;=35,"Medio",IF(FV469&lt;=80,"Alto","Inviable Sanitariamente"))))</f>
        <v>Inviable Sanitariamente</v>
      </c>
      <c r="FY469" s="48" t="str">
        <f t="shared" si="42"/>
        <v>Inviable Sanitariamente</v>
      </c>
      <c r="FZ469" s="48" t="str">
        <f t="shared" si="42"/>
        <v>Inviable Sanitariamente</v>
      </c>
      <c r="GA469" s="48" t="str">
        <f t="shared" si="42"/>
        <v>Inviable Sanitariamente</v>
      </c>
      <c r="GB469" s="48" t="str">
        <f t="shared" si="42"/>
        <v>Inviable Sanitariamente</v>
      </c>
      <c r="GC469" s="48" t="str">
        <f t="shared" si="42"/>
        <v>Inviable Sanitariamente</v>
      </c>
      <c r="GD469" s="48" t="str">
        <f t="shared" si="42"/>
        <v>Inviable Sanitariamente</v>
      </c>
      <c r="GE469" s="48" t="str">
        <f t="shared" si="42"/>
        <v>Inviable Sanitariamente</v>
      </c>
      <c r="GF469" s="48" t="str">
        <f t="shared" si="42"/>
        <v>Inviable Sanitariamente</v>
      </c>
      <c r="GG469" s="48" t="str">
        <f t="shared" si="42"/>
        <v>Inviable Sanitariamente</v>
      </c>
      <c r="GH469" s="48" t="str">
        <f t="shared" ref="GH469:GQ471" si="43">IF(GF469&lt;5,"Sin Riesgo",IF(GF469 &lt;=14,"Bajo",IF(GF469&lt;=35,"Medio",IF(GF469&lt;=80,"Alto","Inviable Sanitariamente"))))</f>
        <v>Inviable Sanitariamente</v>
      </c>
      <c r="GI469" s="48" t="str">
        <f t="shared" si="43"/>
        <v>Inviable Sanitariamente</v>
      </c>
      <c r="GJ469" s="48" t="str">
        <f t="shared" si="43"/>
        <v>Inviable Sanitariamente</v>
      </c>
      <c r="GK469" s="48" t="str">
        <f t="shared" si="43"/>
        <v>Inviable Sanitariamente</v>
      </c>
      <c r="GL469" s="48" t="str">
        <f t="shared" si="43"/>
        <v>Inviable Sanitariamente</v>
      </c>
      <c r="GM469" s="48" t="str">
        <f t="shared" si="43"/>
        <v>Inviable Sanitariamente</v>
      </c>
      <c r="GN469" s="48" t="str">
        <f t="shared" si="43"/>
        <v>Inviable Sanitariamente</v>
      </c>
      <c r="GO469" s="48" t="str">
        <f t="shared" si="43"/>
        <v>Inviable Sanitariamente</v>
      </c>
      <c r="GP469" s="48" t="str">
        <f t="shared" si="43"/>
        <v>Inviable Sanitariamente</v>
      </c>
      <c r="GQ469" s="48" t="str">
        <f t="shared" si="43"/>
        <v>Inviable Sanitariamente</v>
      </c>
      <c r="GR469" s="48" t="str">
        <f t="shared" ref="GR469:HA471" si="44">IF(GP469&lt;5,"Sin Riesgo",IF(GP469 &lt;=14,"Bajo",IF(GP469&lt;=35,"Medio",IF(GP469&lt;=80,"Alto","Inviable Sanitariamente"))))</f>
        <v>Inviable Sanitariamente</v>
      </c>
      <c r="GS469" s="48" t="str">
        <f t="shared" si="44"/>
        <v>Inviable Sanitariamente</v>
      </c>
      <c r="GT469" s="48" t="str">
        <f t="shared" si="44"/>
        <v>Inviable Sanitariamente</v>
      </c>
      <c r="GU469" s="48" t="str">
        <f t="shared" si="44"/>
        <v>Inviable Sanitariamente</v>
      </c>
      <c r="GV469" s="48" t="str">
        <f t="shared" si="44"/>
        <v>Inviable Sanitariamente</v>
      </c>
      <c r="GW469" s="48" t="str">
        <f t="shared" si="44"/>
        <v>Inviable Sanitariamente</v>
      </c>
      <c r="GX469" s="48" t="str">
        <f t="shared" si="44"/>
        <v>Inviable Sanitariamente</v>
      </c>
      <c r="GY469" s="48" t="str">
        <f t="shared" si="44"/>
        <v>Inviable Sanitariamente</v>
      </c>
      <c r="GZ469" s="48" t="str">
        <f t="shared" si="44"/>
        <v>Inviable Sanitariamente</v>
      </c>
      <c r="HA469" s="48" t="str">
        <f t="shared" si="44"/>
        <v>Inviable Sanitariamente</v>
      </c>
      <c r="HB469" s="48" t="str">
        <f t="shared" ref="HB469:HK471" si="45">IF(GZ469&lt;5,"Sin Riesgo",IF(GZ469 &lt;=14,"Bajo",IF(GZ469&lt;=35,"Medio",IF(GZ469&lt;=80,"Alto","Inviable Sanitariamente"))))</f>
        <v>Inviable Sanitariamente</v>
      </c>
      <c r="HC469" s="48" t="str">
        <f t="shared" si="45"/>
        <v>Inviable Sanitariamente</v>
      </c>
      <c r="HD469" s="48" t="str">
        <f t="shared" si="45"/>
        <v>Inviable Sanitariamente</v>
      </c>
      <c r="HE469" s="48" t="str">
        <f t="shared" si="45"/>
        <v>Inviable Sanitariamente</v>
      </c>
      <c r="HF469" s="48" t="str">
        <f t="shared" si="45"/>
        <v>Inviable Sanitariamente</v>
      </c>
      <c r="HG469" s="48" t="str">
        <f t="shared" si="45"/>
        <v>Inviable Sanitariamente</v>
      </c>
      <c r="HH469" s="48" t="str">
        <f t="shared" si="45"/>
        <v>Inviable Sanitariamente</v>
      </c>
      <c r="HI469" s="48" t="str">
        <f t="shared" si="45"/>
        <v>Inviable Sanitariamente</v>
      </c>
      <c r="HJ469" s="48" t="str">
        <f t="shared" si="45"/>
        <v>Inviable Sanitariamente</v>
      </c>
      <c r="HK469" s="48" t="str">
        <f t="shared" si="45"/>
        <v>Inviable Sanitariamente</v>
      </c>
      <c r="HL469" s="48" t="str">
        <f t="shared" ref="HL469:HU471" si="46">IF(HJ469&lt;5,"Sin Riesgo",IF(HJ469 &lt;=14,"Bajo",IF(HJ469&lt;=35,"Medio",IF(HJ469&lt;=80,"Alto","Inviable Sanitariamente"))))</f>
        <v>Inviable Sanitariamente</v>
      </c>
      <c r="HM469" s="48" t="str">
        <f t="shared" si="46"/>
        <v>Inviable Sanitariamente</v>
      </c>
      <c r="HN469" s="48" t="str">
        <f t="shared" si="46"/>
        <v>Inviable Sanitariamente</v>
      </c>
      <c r="HO469" s="48" t="str">
        <f t="shared" si="46"/>
        <v>Inviable Sanitariamente</v>
      </c>
      <c r="HP469" s="48" t="str">
        <f t="shared" si="46"/>
        <v>Inviable Sanitariamente</v>
      </c>
      <c r="HQ469" s="48" t="str">
        <f t="shared" si="46"/>
        <v>Inviable Sanitariamente</v>
      </c>
      <c r="HR469" s="48" t="str">
        <f t="shared" si="46"/>
        <v>Inviable Sanitariamente</v>
      </c>
      <c r="HS469" s="48" t="str">
        <f t="shared" si="46"/>
        <v>Inviable Sanitariamente</v>
      </c>
      <c r="HT469" s="48" t="str">
        <f t="shared" si="46"/>
        <v>Inviable Sanitariamente</v>
      </c>
      <c r="HU469" s="48" t="str">
        <f t="shared" si="46"/>
        <v>Inviable Sanitariamente</v>
      </c>
      <c r="HV469" s="48" t="str">
        <f t="shared" ref="HV469:IE471" si="47">IF(HT469&lt;5,"Sin Riesgo",IF(HT469 &lt;=14,"Bajo",IF(HT469&lt;=35,"Medio",IF(HT469&lt;=80,"Alto","Inviable Sanitariamente"))))</f>
        <v>Inviable Sanitariamente</v>
      </c>
      <c r="HW469" s="48" t="str">
        <f t="shared" si="47"/>
        <v>Inviable Sanitariamente</v>
      </c>
      <c r="HX469" s="48" t="str">
        <f t="shared" si="47"/>
        <v>Inviable Sanitariamente</v>
      </c>
      <c r="HY469" s="48" t="str">
        <f t="shared" si="47"/>
        <v>Inviable Sanitariamente</v>
      </c>
      <c r="HZ469" s="48" t="str">
        <f t="shared" si="47"/>
        <v>Inviable Sanitariamente</v>
      </c>
      <c r="IA469" s="48" t="str">
        <f t="shared" si="47"/>
        <v>Inviable Sanitariamente</v>
      </c>
      <c r="IB469" s="48" t="str">
        <f t="shared" si="47"/>
        <v>Inviable Sanitariamente</v>
      </c>
      <c r="IC469" s="48" t="str">
        <f t="shared" si="47"/>
        <v>Inviable Sanitariamente</v>
      </c>
      <c r="ID469" s="48" t="str">
        <f t="shared" si="47"/>
        <v>Inviable Sanitariamente</v>
      </c>
      <c r="IE469" s="48" t="str">
        <f t="shared" si="47"/>
        <v>Inviable Sanitariamente</v>
      </c>
      <c r="IF469" s="48" t="str">
        <f t="shared" ref="IF469:IO471" si="48">IF(ID469&lt;5,"Sin Riesgo",IF(ID469 &lt;=14,"Bajo",IF(ID469&lt;=35,"Medio",IF(ID469&lt;=80,"Alto","Inviable Sanitariamente"))))</f>
        <v>Inviable Sanitariamente</v>
      </c>
      <c r="IG469" s="48" t="str">
        <f t="shared" si="48"/>
        <v>Inviable Sanitariamente</v>
      </c>
      <c r="IH469" s="48" t="str">
        <f t="shared" si="48"/>
        <v>Inviable Sanitariamente</v>
      </c>
      <c r="II469" s="48" t="str">
        <f t="shared" si="48"/>
        <v>Inviable Sanitariamente</v>
      </c>
      <c r="IJ469" s="48" t="str">
        <f t="shared" si="48"/>
        <v>Inviable Sanitariamente</v>
      </c>
      <c r="IK469" s="48" t="str">
        <f t="shared" si="48"/>
        <v>Inviable Sanitariamente</v>
      </c>
      <c r="IL469" s="48" t="str">
        <f t="shared" si="48"/>
        <v>Inviable Sanitariamente</v>
      </c>
      <c r="IM469" s="48" t="str">
        <f t="shared" si="48"/>
        <v>Inviable Sanitariamente</v>
      </c>
      <c r="IN469" s="48" t="str">
        <f t="shared" si="48"/>
        <v>Inviable Sanitariamente</v>
      </c>
      <c r="IO469" s="48" t="str">
        <f t="shared" si="48"/>
        <v>Inviable Sanitariamente</v>
      </c>
      <c r="IP469" s="48" t="str">
        <f t="shared" ref="IP469:IY471" si="49">IF(IN469&lt;5,"Sin Riesgo",IF(IN469 &lt;=14,"Bajo",IF(IN469&lt;=35,"Medio",IF(IN469&lt;=80,"Alto","Inviable Sanitariamente"))))</f>
        <v>Inviable Sanitariamente</v>
      </c>
      <c r="IQ469" s="48" t="str">
        <f t="shared" si="49"/>
        <v>Inviable Sanitariamente</v>
      </c>
      <c r="IR469" s="48" t="str">
        <f t="shared" si="49"/>
        <v>Inviable Sanitariamente</v>
      </c>
      <c r="IS469" s="48" t="str">
        <f t="shared" si="49"/>
        <v>Inviable Sanitariamente</v>
      </c>
      <c r="IT469" s="48" t="str">
        <f t="shared" si="49"/>
        <v>Inviable Sanitariamente</v>
      </c>
      <c r="IU469" s="48" t="str">
        <f t="shared" si="49"/>
        <v>Inviable Sanitariamente</v>
      </c>
      <c r="IV469" s="48" t="str">
        <f t="shared" si="49"/>
        <v>Inviable Sanitariamente</v>
      </c>
      <c r="IW469" s="48" t="str">
        <f t="shared" si="49"/>
        <v>Inviable Sanitariamente</v>
      </c>
      <c r="IX469" s="48" t="str">
        <f t="shared" si="49"/>
        <v>Inviable Sanitariamente</v>
      </c>
      <c r="IY469" s="48" t="str">
        <f t="shared" si="49"/>
        <v>Inviable Sanitariamente</v>
      </c>
      <c r="IZ469" s="48" t="str">
        <f t="shared" ref="IZ469:JI471" si="50">IF(IX469&lt;5,"Sin Riesgo",IF(IX469 &lt;=14,"Bajo",IF(IX469&lt;=35,"Medio",IF(IX469&lt;=80,"Alto","Inviable Sanitariamente"))))</f>
        <v>Inviable Sanitariamente</v>
      </c>
      <c r="JA469" s="48" t="str">
        <f t="shared" si="50"/>
        <v>Inviable Sanitariamente</v>
      </c>
      <c r="JB469" s="48" t="str">
        <f t="shared" si="50"/>
        <v>Inviable Sanitariamente</v>
      </c>
      <c r="JC469" s="48" t="str">
        <f t="shared" si="50"/>
        <v>Inviable Sanitariamente</v>
      </c>
      <c r="JD469" s="48" t="str">
        <f t="shared" si="50"/>
        <v>Inviable Sanitariamente</v>
      </c>
      <c r="JE469" s="48" t="str">
        <f t="shared" si="50"/>
        <v>Inviable Sanitariamente</v>
      </c>
      <c r="JF469" s="48" t="str">
        <f t="shared" si="50"/>
        <v>Inviable Sanitariamente</v>
      </c>
      <c r="JG469" s="48" t="str">
        <f t="shared" si="50"/>
        <v>Inviable Sanitariamente</v>
      </c>
      <c r="JH469" s="48" t="str">
        <f t="shared" si="50"/>
        <v>Inviable Sanitariamente</v>
      </c>
      <c r="JI469" s="48" t="str">
        <f t="shared" si="50"/>
        <v>Inviable Sanitariamente</v>
      </c>
      <c r="JJ469" s="48" t="str">
        <f t="shared" ref="JJ469:JS471" si="51">IF(JH469&lt;5,"Sin Riesgo",IF(JH469 &lt;=14,"Bajo",IF(JH469&lt;=35,"Medio",IF(JH469&lt;=80,"Alto","Inviable Sanitariamente"))))</f>
        <v>Inviable Sanitariamente</v>
      </c>
      <c r="JK469" s="48" t="str">
        <f t="shared" si="51"/>
        <v>Inviable Sanitariamente</v>
      </c>
      <c r="JL469" s="48" t="str">
        <f t="shared" si="51"/>
        <v>Inviable Sanitariamente</v>
      </c>
      <c r="JM469" s="48" t="str">
        <f t="shared" si="51"/>
        <v>Inviable Sanitariamente</v>
      </c>
      <c r="JN469" s="48" t="str">
        <f t="shared" si="51"/>
        <v>Inviable Sanitariamente</v>
      </c>
      <c r="JO469" s="48" t="str">
        <f t="shared" si="51"/>
        <v>Inviable Sanitariamente</v>
      </c>
      <c r="JP469" s="48" t="str">
        <f t="shared" si="51"/>
        <v>Inviable Sanitariamente</v>
      </c>
      <c r="JQ469" s="48" t="str">
        <f t="shared" si="51"/>
        <v>Inviable Sanitariamente</v>
      </c>
      <c r="JR469" s="48" t="str">
        <f t="shared" si="51"/>
        <v>Inviable Sanitariamente</v>
      </c>
      <c r="JS469" s="48" t="str">
        <f t="shared" si="51"/>
        <v>Inviable Sanitariamente</v>
      </c>
      <c r="JT469" s="48" t="str">
        <f t="shared" ref="JT469:KC471" si="52">IF(JR469&lt;5,"Sin Riesgo",IF(JR469 &lt;=14,"Bajo",IF(JR469&lt;=35,"Medio",IF(JR469&lt;=80,"Alto","Inviable Sanitariamente"))))</f>
        <v>Inviable Sanitariamente</v>
      </c>
      <c r="JU469" s="48" t="str">
        <f t="shared" si="52"/>
        <v>Inviable Sanitariamente</v>
      </c>
      <c r="JV469" s="48" t="str">
        <f t="shared" si="52"/>
        <v>Inviable Sanitariamente</v>
      </c>
      <c r="JW469" s="48" t="str">
        <f t="shared" si="52"/>
        <v>Inviable Sanitariamente</v>
      </c>
      <c r="JX469" s="48" t="str">
        <f t="shared" si="52"/>
        <v>Inviable Sanitariamente</v>
      </c>
      <c r="JY469" s="48" t="str">
        <f t="shared" si="52"/>
        <v>Inviable Sanitariamente</v>
      </c>
      <c r="JZ469" s="48" t="str">
        <f t="shared" si="52"/>
        <v>Inviable Sanitariamente</v>
      </c>
      <c r="KA469" s="48" t="str">
        <f t="shared" si="52"/>
        <v>Inviable Sanitariamente</v>
      </c>
      <c r="KB469" s="48" t="str">
        <f t="shared" si="52"/>
        <v>Inviable Sanitariamente</v>
      </c>
      <c r="KC469" s="48" t="str">
        <f t="shared" si="52"/>
        <v>Inviable Sanitariamente</v>
      </c>
      <c r="KD469" s="48" t="str">
        <f t="shared" ref="KD469:KM471" si="53">IF(KB469&lt;5,"Sin Riesgo",IF(KB469 &lt;=14,"Bajo",IF(KB469&lt;=35,"Medio",IF(KB469&lt;=80,"Alto","Inviable Sanitariamente"))))</f>
        <v>Inviable Sanitariamente</v>
      </c>
      <c r="KE469" s="48" t="str">
        <f t="shared" si="53"/>
        <v>Inviable Sanitariamente</v>
      </c>
      <c r="KF469" s="48" t="str">
        <f t="shared" si="53"/>
        <v>Inviable Sanitariamente</v>
      </c>
      <c r="KG469" s="48" t="str">
        <f t="shared" si="53"/>
        <v>Inviable Sanitariamente</v>
      </c>
      <c r="KH469" s="48" t="str">
        <f t="shared" si="53"/>
        <v>Inviable Sanitariamente</v>
      </c>
      <c r="KI469" s="48" t="str">
        <f t="shared" si="53"/>
        <v>Inviable Sanitariamente</v>
      </c>
      <c r="KJ469" s="48" t="str">
        <f t="shared" si="53"/>
        <v>Inviable Sanitariamente</v>
      </c>
      <c r="KK469" s="48" t="str">
        <f t="shared" si="53"/>
        <v>Inviable Sanitariamente</v>
      </c>
      <c r="KL469" s="48" t="str">
        <f t="shared" si="53"/>
        <v>Inviable Sanitariamente</v>
      </c>
      <c r="KM469" s="48" t="str">
        <f t="shared" si="53"/>
        <v>Inviable Sanitariamente</v>
      </c>
      <c r="KN469" s="48" t="str">
        <f t="shared" ref="KN469:KW471" si="54">IF(KL469&lt;5,"Sin Riesgo",IF(KL469 &lt;=14,"Bajo",IF(KL469&lt;=35,"Medio",IF(KL469&lt;=80,"Alto","Inviable Sanitariamente"))))</f>
        <v>Inviable Sanitariamente</v>
      </c>
      <c r="KO469" s="48" t="str">
        <f t="shared" si="54"/>
        <v>Inviable Sanitariamente</v>
      </c>
      <c r="KP469" s="48" t="str">
        <f t="shared" si="54"/>
        <v>Inviable Sanitariamente</v>
      </c>
      <c r="KQ469" s="48" t="str">
        <f t="shared" si="54"/>
        <v>Inviable Sanitariamente</v>
      </c>
      <c r="KR469" s="48" t="str">
        <f t="shared" si="54"/>
        <v>Inviable Sanitariamente</v>
      </c>
      <c r="KS469" s="48" t="str">
        <f t="shared" si="54"/>
        <v>Inviable Sanitariamente</v>
      </c>
      <c r="KT469" s="48" t="str">
        <f t="shared" si="54"/>
        <v>Inviable Sanitariamente</v>
      </c>
      <c r="KU469" s="48" t="str">
        <f t="shared" si="54"/>
        <v>Inviable Sanitariamente</v>
      </c>
      <c r="KV469" s="48" t="str">
        <f t="shared" si="54"/>
        <v>Inviable Sanitariamente</v>
      </c>
      <c r="KW469" s="48" t="str">
        <f t="shared" si="54"/>
        <v>Inviable Sanitariamente</v>
      </c>
      <c r="KX469" s="48" t="str">
        <f t="shared" ref="KX469:LG471" si="55">IF(KV469&lt;5,"Sin Riesgo",IF(KV469 &lt;=14,"Bajo",IF(KV469&lt;=35,"Medio",IF(KV469&lt;=80,"Alto","Inviable Sanitariamente"))))</f>
        <v>Inviable Sanitariamente</v>
      </c>
      <c r="KY469" s="48" t="str">
        <f t="shared" si="55"/>
        <v>Inviable Sanitariamente</v>
      </c>
      <c r="KZ469" s="48" t="str">
        <f t="shared" si="55"/>
        <v>Inviable Sanitariamente</v>
      </c>
      <c r="LA469" s="48" t="str">
        <f t="shared" si="55"/>
        <v>Inviable Sanitariamente</v>
      </c>
      <c r="LB469" s="48" t="str">
        <f t="shared" si="55"/>
        <v>Inviable Sanitariamente</v>
      </c>
      <c r="LC469" s="48" t="str">
        <f t="shared" si="55"/>
        <v>Inviable Sanitariamente</v>
      </c>
      <c r="LD469" s="48" t="str">
        <f t="shared" si="55"/>
        <v>Inviable Sanitariamente</v>
      </c>
      <c r="LE469" s="48" t="str">
        <f t="shared" si="55"/>
        <v>Inviable Sanitariamente</v>
      </c>
      <c r="LF469" s="48" t="str">
        <f t="shared" si="55"/>
        <v>Inviable Sanitariamente</v>
      </c>
      <c r="LG469" s="48" t="str">
        <f t="shared" si="55"/>
        <v>Inviable Sanitariamente</v>
      </c>
      <c r="LH469" s="48" t="str">
        <f t="shared" ref="LH469:LQ471" si="56">IF(LF469&lt;5,"Sin Riesgo",IF(LF469 &lt;=14,"Bajo",IF(LF469&lt;=35,"Medio",IF(LF469&lt;=80,"Alto","Inviable Sanitariamente"))))</f>
        <v>Inviable Sanitariamente</v>
      </c>
      <c r="LI469" s="48" t="str">
        <f t="shared" si="56"/>
        <v>Inviable Sanitariamente</v>
      </c>
      <c r="LJ469" s="48" t="str">
        <f t="shared" si="56"/>
        <v>Inviable Sanitariamente</v>
      </c>
      <c r="LK469" s="48" t="str">
        <f t="shared" si="56"/>
        <v>Inviable Sanitariamente</v>
      </c>
      <c r="LL469" s="48" t="str">
        <f t="shared" si="56"/>
        <v>Inviable Sanitariamente</v>
      </c>
      <c r="LM469" s="48" t="str">
        <f t="shared" si="56"/>
        <v>Inviable Sanitariamente</v>
      </c>
      <c r="LN469" s="48" t="str">
        <f t="shared" si="56"/>
        <v>Inviable Sanitariamente</v>
      </c>
      <c r="LO469" s="48" t="str">
        <f t="shared" si="56"/>
        <v>Inviable Sanitariamente</v>
      </c>
      <c r="LP469" s="48" t="str">
        <f t="shared" si="56"/>
        <v>Inviable Sanitariamente</v>
      </c>
      <c r="LQ469" s="48" t="str">
        <f t="shared" si="56"/>
        <v>Inviable Sanitariamente</v>
      </c>
      <c r="LR469" s="48" t="str">
        <f t="shared" ref="LR469:MA471" si="57">IF(LP469&lt;5,"Sin Riesgo",IF(LP469 &lt;=14,"Bajo",IF(LP469&lt;=35,"Medio",IF(LP469&lt;=80,"Alto","Inviable Sanitariamente"))))</f>
        <v>Inviable Sanitariamente</v>
      </c>
      <c r="LS469" s="48" t="str">
        <f t="shared" si="57"/>
        <v>Inviable Sanitariamente</v>
      </c>
      <c r="LT469" s="48" t="str">
        <f t="shared" si="57"/>
        <v>Inviable Sanitariamente</v>
      </c>
      <c r="LU469" s="48" t="str">
        <f t="shared" si="57"/>
        <v>Inviable Sanitariamente</v>
      </c>
      <c r="LV469" s="48" t="str">
        <f t="shared" si="57"/>
        <v>Inviable Sanitariamente</v>
      </c>
      <c r="LW469" s="48" t="str">
        <f t="shared" si="57"/>
        <v>Inviable Sanitariamente</v>
      </c>
      <c r="LX469" s="48" t="str">
        <f t="shared" si="57"/>
        <v>Inviable Sanitariamente</v>
      </c>
      <c r="LY469" s="48" t="str">
        <f t="shared" si="57"/>
        <v>Inviable Sanitariamente</v>
      </c>
      <c r="LZ469" s="48" t="str">
        <f t="shared" si="57"/>
        <v>Inviable Sanitariamente</v>
      </c>
      <c r="MA469" s="48" t="str">
        <f t="shared" si="57"/>
        <v>Inviable Sanitariamente</v>
      </c>
      <c r="MB469" s="48" t="str">
        <f t="shared" ref="MB469:MK471" si="58">IF(LZ469&lt;5,"Sin Riesgo",IF(LZ469 &lt;=14,"Bajo",IF(LZ469&lt;=35,"Medio",IF(LZ469&lt;=80,"Alto","Inviable Sanitariamente"))))</f>
        <v>Inviable Sanitariamente</v>
      </c>
      <c r="MC469" s="48" t="str">
        <f t="shared" si="58"/>
        <v>Inviable Sanitariamente</v>
      </c>
      <c r="MD469" s="48" t="str">
        <f t="shared" si="58"/>
        <v>Inviable Sanitariamente</v>
      </c>
      <c r="ME469" s="48" t="str">
        <f t="shared" si="58"/>
        <v>Inviable Sanitariamente</v>
      </c>
      <c r="MF469" s="48" t="str">
        <f t="shared" si="58"/>
        <v>Inviable Sanitariamente</v>
      </c>
      <c r="MG469" s="48" t="str">
        <f t="shared" si="58"/>
        <v>Inviable Sanitariamente</v>
      </c>
      <c r="MH469" s="48" t="str">
        <f t="shared" si="58"/>
        <v>Inviable Sanitariamente</v>
      </c>
      <c r="MI469" s="48" t="str">
        <f t="shared" si="58"/>
        <v>Inviable Sanitariamente</v>
      </c>
      <c r="MJ469" s="48" t="str">
        <f t="shared" si="58"/>
        <v>Inviable Sanitariamente</v>
      </c>
      <c r="MK469" s="48" t="str">
        <f t="shared" si="58"/>
        <v>Inviable Sanitariamente</v>
      </c>
      <c r="ML469" s="48" t="str">
        <f t="shared" ref="ML469:MU471" si="59">IF(MJ469&lt;5,"Sin Riesgo",IF(MJ469 &lt;=14,"Bajo",IF(MJ469&lt;=35,"Medio",IF(MJ469&lt;=80,"Alto","Inviable Sanitariamente"))))</f>
        <v>Inviable Sanitariamente</v>
      </c>
      <c r="MM469" s="48" t="str">
        <f t="shared" si="59"/>
        <v>Inviable Sanitariamente</v>
      </c>
      <c r="MN469" s="48" t="str">
        <f t="shared" si="59"/>
        <v>Inviable Sanitariamente</v>
      </c>
      <c r="MO469" s="48" t="str">
        <f t="shared" si="59"/>
        <v>Inviable Sanitariamente</v>
      </c>
      <c r="MP469" s="48" t="str">
        <f t="shared" si="59"/>
        <v>Inviable Sanitariamente</v>
      </c>
      <c r="MQ469" s="48" t="str">
        <f t="shared" si="59"/>
        <v>Inviable Sanitariamente</v>
      </c>
      <c r="MR469" s="48" t="str">
        <f t="shared" si="59"/>
        <v>Inviable Sanitariamente</v>
      </c>
      <c r="MS469" s="48" t="str">
        <f t="shared" si="59"/>
        <v>Inviable Sanitariamente</v>
      </c>
      <c r="MT469" s="48" t="str">
        <f t="shared" si="59"/>
        <v>Inviable Sanitariamente</v>
      </c>
      <c r="MU469" s="48" t="str">
        <f t="shared" si="59"/>
        <v>Inviable Sanitariamente</v>
      </c>
      <c r="MV469" s="48" t="str">
        <f t="shared" ref="MV469:NE471" si="60">IF(MT469&lt;5,"Sin Riesgo",IF(MT469 &lt;=14,"Bajo",IF(MT469&lt;=35,"Medio",IF(MT469&lt;=80,"Alto","Inviable Sanitariamente"))))</f>
        <v>Inviable Sanitariamente</v>
      </c>
      <c r="MW469" s="48" t="str">
        <f t="shared" si="60"/>
        <v>Inviable Sanitariamente</v>
      </c>
      <c r="MX469" s="48" t="str">
        <f t="shared" si="60"/>
        <v>Inviable Sanitariamente</v>
      </c>
      <c r="MY469" s="48" t="str">
        <f t="shared" si="60"/>
        <v>Inviable Sanitariamente</v>
      </c>
      <c r="MZ469" s="48" t="str">
        <f t="shared" si="60"/>
        <v>Inviable Sanitariamente</v>
      </c>
      <c r="NA469" s="48" t="str">
        <f t="shared" si="60"/>
        <v>Inviable Sanitariamente</v>
      </c>
      <c r="NB469" s="48" t="str">
        <f t="shared" si="60"/>
        <v>Inviable Sanitariamente</v>
      </c>
      <c r="NC469" s="48" t="str">
        <f t="shared" si="60"/>
        <v>Inviable Sanitariamente</v>
      </c>
      <c r="ND469" s="48" t="str">
        <f t="shared" si="60"/>
        <v>Inviable Sanitariamente</v>
      </c>
      <c r="NE469" s="48" t="str">
        <f t="shared" si="60"/>
        <v>Inviable Sanitariamente</v>
      </c>
      <c r="NF469" s="48" t="str">
        <f t="shared" ref="NF469:NO471" si="61">IF(ND469&lt;5,"Sin Riesgo",IF(ND469 &lt;=14,"Bajo",IF(ND469&lt;=35,"Medio",IF(ND469&lt;=80,"Alto","Inviable Sanitariamente"))))</f>
        <v>Inviable Sanitariamente</v>
      </c>
      <c r="NG469" s="48" t="str">
        <f t="shared" si="61"/>
        <v>Inviable Sanitariamente</v>
      </c>
      <c r="NH469" s="48" t="str">
        <f t="shared" si="61"/>
        <v>Inviable Sanitariamente</v>
      </c>
      <c r="NI469" s="48" t="str">
        <f t="shared" si="61"/>
        <v>Inviable Sanitariamente</v>
      </c>
      <c r="NJ469" s="48" t="str">
        <f t="shared" si="61"/>
        <v>Inviable Sanitariamente</v>
      </c>
      <c r="NK469" s="48" t="str">
        <f t="shared" si="61"/>
        <v>Inviable Sanitariamente</v>
      </c>
      <c r="NL469" s="48" t="str">
        <f t="shared" si="61"/>
        <v>Inviable Sanitariamente</v>
      </c>
      <c r="NM469" s="48" t="str">
        <f t="shared" si="61"/>
        <v>Inviable Sanitariamente</v>
      </c>
      <c r="NN469" s="48" t="str">
        <f t="shared" si="61"/>
        <v>Inviable Sanitariamente</v>
      </c>
      <c r="NO469" s="48" t="str">
        <f t="shared" si="61"/>
        <v>Inviable Sanitariamente</v>
      </c>
      <c r="NP469" s="48" t="str">
        <f t="shared" ref="NP469:NY471" si="62">IF(NN469&lt;5,"Sin Riesgo",IF(NN469 &lt;=14,"Bajo",IF(NN469&lt;=35,"Medio",IF(NN469&lt;=80,"Alto","Inviable Sanitariamente"))))</f>
        <v>Inviable Sanitariamente</v>
      </c>
      <c r="NQ469" s="48" t="str">
        <f t="shared" si="62"/>
        <v>Inviable Sanitariamente</v>
      </c>
      <c r="NR469" s="48" t="str">
        <f t="shared" si="62"/>
        <v>Inviable Sanitariamente</v>
      </c>
      <c r="NS469" s="48" t="str">
        <f t="shared" si="62"/>
        <v>Inviable Sanitariamente</v>
      </c>
      <c r="NT469" s="48" t="str">
        <f t="shared" si="62"/>
        <v>Inviable Sanitariamente</v>
      </c>
      <c r="NU469" s="48" t="str">
        <f t="shared" si="62"/>
        <v>Inviable Sanitariamente</v>
      </c>
      <c r="NV469" s="48" t="str">
        <f t="shared" si="62"/>
        <v>Inviable Sanitariamente</v>
      </c>
      <c r="NW469" s="48" t="str">
        <f t="shared" si="62"/>
        <v>Inviable Sanitariamente</v>
      </c>
      <c r="NX469" s="48" t="str">
        <f t="shared" si="62"/>
        <v>Inviable Sanitariamente</v>
      </c>
      <c r="NY469" s="48" t="str">
        <f t="shared" si="62"/>
        <v>Inviable Sanitariamente</v>
      </c>
      <c r="NZ469" s="48" t="str">
        <f t="shared" ref="NZ469:OI471" si="63">IF(NX469&lt;5,"Sin Riesgo",IF(NX469 &lt;=14,"Bajo",IF(NX469&lt;=35,"Medio",IF(NX469&lt;=80,"Alto","Inviable Sanitariamente"))))</f>
        <v>Inviable Sanitariamente</v>
      </c>
      <c r="OA469" s="48" t="str">
        <f t="shared" si="63"/>
        <v>Inviable Sanitariamente</v>
      </c>
      <c r="OB469" s="48" t="str">
        <f t="shared" si="63"/>
        <v>Inviable Sanitariamente</v>
      </c>
      <c r="OC469" s="48" t="str">
        <f t="shared" si="63"/>
        <v>Inviable Sanitariamente</v>
      </c>
      <c r="OD469" s="48" t="str">
        <f t="shared" si="63"/>
        <v>Inviable Sanitariamente</v>
      </c>
      <c r="OE469" s="48" t="str">
        <f t="shared" si="63"/>
        <v>Inviable Sanitariamente</v>
      </c>
      <c r="OF469" s="48" t="str">
        <f t="shared" si="63"/>
        <v>Inviable Sanitariamente</v>
      </c>
      <c r="OG469" s="48" t="str">
        <f t="shared" si="63"/>
        <v>Inviable Sanitariamente</v>
      </c>
      <c r="OH469" s="48" t="str">
        <f t="shared" si="63"/>
        <v>Inviable Sanitariamente</v>
      </c>
      <c r="OI469" s="48" t="str">
        <f t="shared" si="63"/>
        <v>Inviable Sanitariamente</v>
      </c>
      <c r="OJ469" s="48" t="str">
        <f t="shared" ref="OJ469:OS471" si="64">IF(OH469&lt;5,"Sin Riesgo",IF(OH469 &lt;=14,"Bajo",IF(OH469&lt;=35,"Medio",IF(OH469&lt;=80,"Alto","Inviable Sanitariamente"))))</f>
        <v>Inviable Sanitariamente</v>
      </c>
      <c r="OK469" s="48" t="str">
        <f t="shared" si="64"/>
        <v>Inviable Sanitariamente</v>
      </c>
      <c r="OL469" s="48" t="str">
        <f t="shared" si="64"/>
        <v>Inviable Sanitariamente</v>
      </c>
      <c r="OM469" s="48" t="str">
        <f t="shared" si="64"/>
        <v>Inviable Sanitariamente</v>
      </c>
      <c r="ON469" s="48" t="str">
        <f t="shared" si="64"/>
        <v>Inviable Sanitariamente</v>
      </c>
      <c r="OO469" s="48" t="str">
        <f t="shared" si="64"/>
        <v>Inviable Sanitariamente</v>
      </c>
      <c r="OP469" s="48" t="str">
        <f t="shared" si="64"/>
        <v>Inviable Sanitariamente</v>
      </c>
      <c r="OQ469" s="48" t="str">
        <f t="shared" si="64"/>
        <v>Inviable Sanitariamente</v>
      </c>
      <c r="OR469" s="48" t="str">
        <f t="shared" si="64"/>
        <v>Inviable Sanitariamente</v>
      </c>
      <c r="OS469" s="48" t="str">
        <f t="shared" si="64"/>
        <v>Inviable Sanitariamente</v>
      </c>
      <c r="OT469" s="48" t="str">
        <f t="shared" ref="OT469:PC471" si="65">IF(OR469&lt;5,"Sin Riesgo",IF(OR469 &lt;=14,"Bajo",IF(OR469&lt;=35,"Medio",IF(OR469&lt;=80,"Alto","Inviable Sanitariamente"))))</f>
        <v>Inviable Sanitariamente</v>
      </c>
      <c r="OU469" s="48" t="str">
        <f t="shared" si="65"/>
        <v>Inviable Sanitariamente</v>
      </c>
      <c r="OV469" s="48" t="str">
        <f t="shared" si="65"/>
        <v>Inviable Sanitariamente</v>
      </c>
      <c r="OW469" s="48" t="str">
        <f t="shared" si="65"/>
        <v>Inviable Sanitariamente</v>
      </c>
      <c r="OX469" s="48" t="str">
        <f t="shared" si="65"/>
        <v>Inviable Sanitariamente</v>
      </c>
      <c r="OY469" s="48" t="str">
        <f t="shared" si="65"/>
        <v>Inviable Sanitariamente</v>
      </c>
      <c r="OZ469" s="48" t="str">
        <f t="shared" si="65"/>
        <v>Inviable Sanitariamente</v>
      </c>
      <c r="PA469" s="48" t="str">
        <f t="shared" si="65"/>
        <v>Inviable Sanitariamente</v>
      </c>
      <c r="PB469" s="48" t="str">
        <f t="shared" si="65"/>
        <v>Inviable Sanitariamente</v>
      </c>
      <c r="PC469" s="48" t="str">
        <f t="shared" si="65"/>
        <v>Inviable Sanitariamente</v>
      </c>
      <c r="PD469" s="48" t="str">
        <f t="shared" ref="PD469:PM471" si="66">IF(PB469&lt;5,"Sin Riesgo",IF(PB469 &lt;=14,"Bajo",IF(PB469&lt;=35,"Medio",IF(PB469&lt;=80,"Alto","Inviable Sanitariamente"))))</f>
        <v>Inviable Sanitariamente</v>
      </c>
      <c r="PE469" s="48" t="str">
        <f t="shared" si="66"/>
        <v>Inviable Sanitariamente</v>
      </c>
      <c r="PF469" s="48" t="str">
        <f t="shared" si="66"/>
        <v>Inviable Sanitariamente</v>
      </c>
      <c r="PG469" s="48" t="str">
        <f t="shared" si="66"/>
        <v>Inviable Sanitariamente</v>
      </c>
      <c r="PH469" s="48" t="str">
        <f t="shared" si="66"/>
        <v>Inviable Sanitariamente</v>
      </c>
      <c r="PI469" s="48" t="str">
        <f t="shared" si="66"/>
        <v>Inviable Sanitariamente</v>
      </c>
      <c r="PJ469" s="48" t="str">
        <f t="shared" si="66"/>
        <v>Inviable Sanitariamente</v>
      </c>
      <c r="PK469" s="48" t="str">
        <f t="shared" si="66"/>
        <v>Inviable Sanitariamente</v>
      </c>
      <c r="PL469" s="48" t="str">
        <f t="shared" si="66"/>
        <v>Inviable Sanitariamente</v>
      </c>
      <c r="PM469" s="48" t="str">
        <f t="shared" si="66"/>
        <v>Inviable Sanitariamente</v>
      </c>
      <c r="PN469" s="48" t="str">
        <f t="shared" ref="PN469:PW471" si="67">IF(PL469&lt;5,"Sin Riesgo",IF(PL469 &lt;=14,"Bajo",IF(PL469&lt;=35,"Medio",IF(PL469&lt;=80,"Alto","Inviable Sanitariamente"))))</f>
        <v>Inviable Sanitariamente</v>
      </c>
      <c r="PO469" s="48" t="str">
        <f t="shared" si="67"/>
        <v>Inviable Sanitariamente</v>
      </c>
      <c r="PP469" s="48" t="str">
        <f t="shared" si="67"/>
        <v>Inviable Sanitariamente</v>
      </c>
      <c r="PQ469" s="48" t="str">
        <f t="shared" si="67"/>
        <v>Inviable Sanitariamente</v>
      </c>
      <c r="PR469" s="48" t="str">
        <f t="shared" si="67"/>
        <v>Inviable Sanitariamente</v>
      </c>
      <c r="PS469" s="48" t="str">
        <f t="shared" si="67"/>
        <v>Inviable Sanitariamente</v>
      </c>
      <c r="PT469" s="48" t="str">
        <f t="shared" si="67"/>
        <v>Inviable Sanitariamente</v>
      </c>
      <c r="PU469" s="48" t="str">
        <f t="shared" si="67"/>
        <v>Inviable Sanitariamente</v>
      </c>
      <c r="PV469" s="48" t="str">
        <f t="shared" si="67"/>
        <v>Inviable Sanitariamente</v>
      </c>
      <c r="PW469" s="48" t="str">
        <f t="shared" si="67"/>
        <v>Inviable Sanitariamente</v>
      </c>
      <c r="PX469" s="48" t="str">
        <f t="shared" ref="PX469:QG471" si="68">IF(PV469&lt;5,"Sin Riesgo",IF(PV469 &lt;=14,"Bajo",IF(PV469&lt;=35,"Medio",IF(PV469&lt;=80,"Alto","Inviable Sanitariamente"))))</f>
        <v>Inviable Sanitariamente</v>
      </c>
      <c r="PY469" s="48" t="str">
        <f t="shared" si="68"/>
        <v>Inviable Sanitariamente</v>
      </c>
      <c r="PZ469" s="48" t="str">
        <f t="shared" si="68"/>
        <v>Inviable Sanitariamente</v>
      </c>
      <c r="QA469" s="48" t="str">
        <f t="shared" si="68"/>
        <v>Inviable Sanitariamente</v>
      </c>
      <c r="QB469" s="48" t="str">
        <f t="shared" si="68"/>
        <v>Inviable Sanitariamente</v>
      </c>
      <c r="QC469" s="48" t="str">
        <f t="shared" si="68"/>
        <v>Inviable Sanitariamente</v>
      </c>
      <c r="QD469" s="48" t="str">
        <f t="shared" si="68"/>
        <v>Inviable Sanitariamente</v>
      </c>
      <c r="QE469" s="48" t="str">
        <f t="shared" si="68"/>
        <v>Inviable Sanitariamente</v>
      </c>
      <c r="QF469" s="48" t="str">
        <f t="shared" si="68"/>
        <v>Inviable Sanitariamente</v>
      </c>
      <c r="QG469" s="48" t="str">
        <f t="shared" si="68"/>
        <v>Inviable Sanitariamente</v>
      </c>
      <c r="QH469" s="48" t="str">
        <f t="shared" ref="QH469:QQ471" si="69">IF(QF469&lt;5,"Sin Riesgo",IF(QF469 &lt;=14,"Bajo",IF(QF469&lt;=35,"Medio",IF(QF469&lt;=80,"Alto","Inviable Sanitariamente"))))</f>
        <v>Inviable Sanitariamente</v>
      </c>
      <c r="QI469" s="48" t="str">
        <f t="shared" si="69"/>
        <v>Inviable Sanitariamente</v>
      </c>
      <c r="QJ469" s="48" t="str">
        <f t="shared" si="69"/>
        <v>Inviable Sanitariamente</v>
      </c>
      <c r="QK469" s="48" t="str">
        <f t="shared" si="69"/>
        <v>Inviable Sanitariamente</v>
      </c>
      <c r="QL469" s="48" t="str">
        <f t="shared" si="69"/>
        <v>Inviable Sanitariamente</v>
      </c>
      <c r="QM469" s="48" t="str">
        <f t="shared" si="69"/>
        <v>Inviable Sanitariamente</v>
      </c>
      <c r="QN469" s="48" t="str">
        <f t="shared" si="69"/>
        <v>Inviable Sanitariamente</v>
      </c>
      <c r="QO469" s="48" t="str">
        <f t="shared" si="69"/>
        <v>Inviable Sanitariamente</v>
      </c>
      <c r="QP469" s="48" t="str">
        <f t="shared" si="69"/>
        <v>Inviable Sanitariamente</v>
      </c>
      <c r="QQ469" s="48" t="str">
        <f t="shared" si="69"/>
        <v>Inviable Sanitariamente</v>
      </c>
      <c r="QR469" s="48" t="str">
        <f t="shared" ref="QR469:RA471" si="70">IF(QP469&lt;5,"Sin Riesgo",IF(QP469 &lt;=14,"Bajo",IF(QP469&lt;=35,"Medio",IF(QP469&lt;=80,"Alto","Inviable Sanitariamente"))))</f>
        <v>Inviable Sanitariamente</v>
      </c>
      <c r="QS469" s="48" t="str">
        <f t="shared" si="70"/>
        <v>Inviable Sanitariamente</v>
      </c>
      <c r="QT469" s="48" t="str">
        <f t="shared" si="70"/>
        <v>Inviable Sanitariamente</v>
      </c>
      <c r="QU469" s="48" t="str">
        <f t="shared" si="70"/>
        <v>Inviable Sanitariamente</v>
      </c>
      <c r="QV469" s="48" t="str">
        <f t="shared" si="70"/>
        <v>Inviable Sanitariamente</v>
      </c>
      <c r="QW469" s="48" t="str">
        <f t="shared" si="70"/>
        <v>Inviable Sanitariamente</v>
      </c>
      <c r="QX469" s="48" t="str">
        <f t="shared" si="70"/>
        <v>Inviable Sanitariamente</v>
      </c>
      <c r="QY469" s="48" t="str">
        <f t="shared" si="70"/>
        <v>Inviable Sanitariamente</v>
      </c>
      <c r="QZ469" s="48" t="str">
        <f t="shared" si="70"/>
        <v>Inviable Sanitariamente</v>
      </c>
      <c r="RA469" s="48" t="str">
        <f t="shared" si="70"/>
        <v>Inviable Sanitariamente</v>
      </c>
      <c r="RB469" s="48" t="str">
        <f t="shared" ref="RB469:RK471" si="71">IF(QZ469&lt;5,"Sin Riesgo",IF(QZ469 &lt;=14,"Bajo",IF(QZ469&lt;=35,"Medio",IF(QZ469&lt;=80,"Alto","Inviable Sanitariamente"))))</f>
        <v>Inviable Sanitariamente</v>
      </c>
      <c r="RC469" s="48" t="str">
        <f t="shared" si="71"/>
        <v>Inviable Sanitariamente</v>
      </c>
      <c r="RD469" s="48" t="str">
        <f t="shared" si="71"/>
        <v>Inviable Sanitariamente</v>
      </c>
      <c r="RE469" s="48" t="str">
        <f t="shared" si="71"/>
        <v>Inviable Sanitariamente</v>
      </c>
      <c r="RF469" s="48" t="str">
        <f t="shared" si="71"/>
        <v>Inviable Sanitariamente</v>
      </c>
      <c r="RG469" s="48" t="str">
        <f t="shared" si="71"/>
        <v>Inviable Sanitariamente</v>
      </c>
      <c r="RH469" s="48" t="str">
        <f t="shared" si="71"/>
        <v>Inviable Sanitariamente</v>
      </c>
      <c r="RI469" s="48" t="str">
        <f t="shared" si="71"/>
        <v>Inviable Sanitariamente</v>
      </c>
      <c r="RJ469" s="48" t="str">
        <f t="shared" si="71"/>
        <v>Inviable Sanitariamente</v>
      </c>
      <c r="RK469" s="48" t="str">
        <f t="shared" si="71"/>
        <v>Inviable Sanitariamente</v>
      </c>
      <c r="RL469" s="48" t="str">
        <f t="shared" ref="RL469:RU471" si="72">IF(RJ469&lt;5,"Sin Riesgo",IF(RJ469 &lt;=14,"Bajo",IF(RJ469&lt;=35,"Medio",IF(RJ469&lt;=80,"Alto","Inviable Sanitariamente"))))</f>
        <v>Inviable Sanitariamente</v>
      </c>
      <c r="RM469" s="48" t="str">
        <f t="shared" si="72"/>
        <v>Inviable Sanitariamente</v>
      </c>
      <c r="RN469" s="48" t="str">
        <f t="shared" si="72"/>
        <v>Inviable Sanitariamente</v>
      </c>
      <c r="RO469" s="48" t="str">
        <f t="shared" si="72"/>
        <v>Inviable Sanitariamente</v>
      </c>
      <c r="RP469" s="48" t="str">
        <f t="shared" si="72"/>
        <v>Inviable Sanitariamente</v>
      </c>
      <c r="RQ469" s="48" t="str">
        <f t="shared" si="72"/>
        <v>Inviable Sanitariamente</v>
      </c>
      <c r="RR469" s="48" t="str">
        <f t="shared" si="72"/>
        <v>Inviable Sanitariamente</v>
      </c>
      <c r="RS469" s="48" t="str">
        <f t="shared" si="72"/>
        <v>Inviable Sanitariamente</v>
      </c>
      <c r="RT469" s="48" t="str">
        <f t="shared" si="72"/>
        <v>Inviable Sanitariamente</v>
      </c>
      <c r="RU469" s="48" t="str">
        <f t="shared" si="72"/>
        <v>Inviable Sanitariamente</v>
      </c>
      <c r="RV469" s="48" t="str">
        <f t="shared" ref="RV469:SE471" si="73">IF(RT469&lt;5,"Sin Riesgo",IF(RT469 &lt;=14,"Bajo",IF(RT469&lt;=35,"Medio",IF(RT469&lt;=80,"Alto","Inviable Sanitariamente"))))</f>
        <v>Inviable Sanitariamente</v>
      </c>
      <c r="RW469" s="48" t="str">
        <f t="shared" si="73"/>
        <v>Inviable Sanitariamente</v>
      </c>
      <c r="RX469" s="48" t="str">
        <f t="shared" si="73"/>
        <v>Inviable Sanitariamente</v>
      </c>
      <c r="RY469" s="48" t="str">
        <f t="shared" si="73"/>
        <v>Inviable Sanitariamente</v>
      </c>
      <c r="RZ469" s="48" t="str">
        <f t="shared" si="73"/>
        <v>Inviable Sanitariamente</v>
      </c>
      <c r="SA469" s="48" t="str">
        <f t="shared" si="73"/>
        <v>Inviable Sanitariamente</v>
      </c>
      <c r="SB469" s="48" t="str">
        <f t="shared" si="73"/>
        <v>Inviable Sanitariamente</v>
      </c>
      <c r="SC469" s="48" t="str">
        <f t="shared" si="73"/>
        <v>Inviable Sanitariamente</v>
      </c>
      <c r="SD469" s="48" t="str">
        <f t="shared" si="73"/>
        <v>Inviable Sanitariamente</v>
      </c>
      <c r="SE469" s="48" t="str">
        <f t="shared" si="73"/>
        <v>Inviable Sanitariamente</v>
      </c>
      <c r="SF469" s="48" t="str">
        <f t="shared" ref="SF469:SO471" si="74">IF(SD469&lt;5,"Sin Riesgo",IF(SD469 &lt;=14,"Bajo",IF(SD469&lt;=35,"Medio",IF(SD469&lt;=80,"Alto","Inviable Sanitariamente"))))</f>
        <v>Inviable Sanitariamente</v>
      </c>
      <c r="SG469" s="48" t="str">
        <f t="shared" si="74"/>
        <v>Inviable Sanitariamente</v>
      </c>
      <c r="SH469" s="48" t="str">
        <f t="shared" si="74"/>
        <v>Inviable Sanitariamente</v>
      </c>
      <c r="SI469" s="48" t="str">
        <f t="shared" si="74"/>
        <v>Inviable Sanitariamente</v>
      </c>
      <c r="SJ469" s="48" t="str">
        <f t="shared" si="74"/>
        <v>Inviable Sanitariamente</v>
      </c>
      <c r="SK469" s="48" t="str">
        <f t="shared" si="74"/>
        <v>Inviable Sanitariamente</v>
      </c>
      <c r="SL469" s="48" t="str">
        <f t="shared" si="74"/>
        <v>Inviable Sanitariamente</v>
      </c>
      <c r="SM469" s="48" t="str">
        <f t="shared" si="74"/>
        <v>Inviable Sanitariamente</v>
      </c>
      <c r="SN469" s="48" t="str">
        <f t="shared" si="74"/>
        <v>Inviable Sanitariamente</v>
      </c>
      <c r="SO469" s="48" t="str">
        <f t="shared" si="74"/>
        <v>Inviable Sanitariamente</v>
      </c>
      <c r="SP469" s="48" t="str">
        <f t="shared" ref="SP469:SY471" si="75">IF(SN469&lt;5,"Sin Riesgo",IF(SN469 &lt;=14,"Bajo",IF(SN469&lt;=35,"Medio",IF(SN469&lt;=80,"Alto","Inviable Sanitariamente"))))</f>
        <v>Inviable Sanitariamente</v>
      </c>
      <c r="SQ469" s="48" t="str">
        <f t="shared" si="75"/>
        <v>Inviable Sanitariamente</v>
      </c>
      <c r="SR469" s="48" t="str">
        <f t="shared" si="75"/>
        <v>Inviable Sanitariamente</v>
      </c>
      <c r="SS469" s="48" t="str">
        <f t="shared" si="75"/>
        <v>Inviable Sanitariamente</v>
      </c>
      <c r="ST469" s="48" t="str">
        <f t="shared" si="75"/>
        <v>Inviable Sanitariamente</v>
      </c>
      <c r="SU469" s="48" t="str">
        <f t="shared" si="75"/>
        <v>Inviable Sanitariamente</v>
      </c>
      <c r="SV469" s="48" t="str">
        <f t="shared" si="75"/>
        <v>Inviable Sanitariamente</v>
      </c>
      <c r="SW469" s="48" t="str">
        <f t="shared" si="75"/>
        <v>Inviable Sanitariamente</v>
      </c>
      <c r="SX469" s="48" t="str">
        <f t="shared" si="75"/>
        <v>Inviable Sanitariamente</v>
      </c>
      <c r="SY469" s="48" t="str">
        <f t="shared" si="75"/>
        <v>Inviable Sanitariamente</v>
      </c>
      <c r="SZ469" s="48" t="str">
        <f t="shared" ref="SZ469:TI471" si="76">IF(SX469&lt;5,"Sin Riesgo",IF(SX469 &lt;=14,"Bajo",IF(SX469&lt;=35,"Medio",IF(SX469&lt;=80,"Alto","Inviable Sanitariamente"))))</f>
        <v>Inviable Sanitariamente</v>
      </c>
      <c r="TA469" s="48" t="str">
        <f t="shared" si="76"/>
        <v>Inviable Sanitariamente</v>
      </c>
      <c r="TB469" s="48" t="str">
        <f t="shared" si="76"/>
        <v>Inviable Sanitariamente</v>
      </c>
      <c r="TC469" s="48" t="str">
        <f t="shared" si="76"/>
        <v>Inviable Sanitariamente</v>
      </c>
      <c r="TD469" s="48" t="str">
        <f t="shared" si="76"/>
        <v>Inviable Sanitariamente</v>
      </c>
      <c r="TE469" s="48" t="str">
        <f t="shared" si="76"/>
        <v>Inviable Sanitariamente</v>
      </c>
      <c r="TF469" s="48" t="str">
        <f t="shared" si="76"/>
        <v>Inviable Sanitariamente</v>
      </c>
      <c r="TG469" s="48" t="str">
        <f t="shared" si="76"/>
        <v>Inviable Sanitariamente</v>
      </c>
      <c r="TH469" s="48" t="str">
        <f t="shared" si="76"/>
        <v>Inviable Sanitariamente</v>
      </c>
      <c r="TI469" s="48" t="str">
        <f t="shared" si="76"/>
        <v>Inviable Sanitariamente</v>
      </c>
      <c r="TJ469" s="48" t="str">
        <f t="shared" ref="TJ469:TS471" si="77">IF(TH469&lt;5,"Sin Riesgo",IF(TH469 &lt;=14,"Bajo",IF(TH469&lt;=35,"Medio",IF(TH469&lt;=80,"Alto","Inviable Sanitariamente"))))</f>
        <v>Inviable Sanitariamente</v>
      </c>
      <c r="TK469" s="48" t="str">
        <f t="shared" si="77"/>
        <v>Inviable Sanitariamente</v>
      </c>
      <c r="TL469" s="48" t="str">
        <f t="shared" si="77"/>
        <v>Inviable Sanitariamente</v>
      </c>
      <c r="TM469" s="48" t="str">
        <f t="shared" si="77"/>
        <v>Inviable Sanitariamente</v>
      </c>
      <c r="TN469" s="48" t="str">
        <f t="shared" si="77"/>
        <v>Inviable Sanitariamente</v>
      </c>
      <c r="TO469" s="48" t="str">
        <f t="shared" si="77"/>
        <v>Inviable Sanitariamente</v>
      </c>
      <c r="TP469" s="48" t="str">
        <f t="shared" si="77"/>
        <v>Inviable Sanitariamente</v>
      </c>
      <c r="TQ469" s="48" t="str">
        <f t="shared" si="77"/>
        <v>Inviable Sanitariamente</v>
      </c>
      <c r="TR469" s="48" t="str">
        <f t="shared" si="77"/>
        <v>Inviable Sanitariamente</v>
      </c>
      <c r="TS469" s="48" t="str">
        <f t="shared" si="77"/>
        <v>Inviable Sanitariamente</v>
      </c>
      <c r="TT469" s="48" t="str">
        <f t="shared" ref="TT469:UC471" si="78">IF(TR469&lt;5,"Sin Riesgo",IF(TR469 &lt;=14,"Bajo",IF(TR469&lt;=35,"Medio",IF(TR469&lt;=80,"Alto","Inviable Sanitariamente"))))</f>
        <v>Inviable Sanitariamente</v>
      </c>
      <c r="TU469" s="48" t="str">
        <f t="shared" si="78"/>
        <v>Inviable Sanitariamente</v>
      </c>
      <c r="TV469" s="48" t="str">
        <f t="shared" si="78"/>
        <v>Inviable Sanitariamente</v>
      </c>
      <c r="TW469" s="48" t="str">
        <f t="shared" si="78"/>
        <v>Inviable Sanitariamente</v>
      </c>
      <c r="TX469" s="48" t="str">
        <f t="shared" si="78"/>
        <v>Inviable Sanitariamente</v>
      </c>
      <c r="TY469" s="48" t="str">
        <f t="shared" si="78"/>
        <v>Inviable Sanitariamente</v>
      </c>
      <c r="TZ469" s="48" t="str">
        <f t="shared" si="78"/>
        <v>Inviable Sanitariamente</v>
      </c>
      <c r="UA469" s="48" t="str">
        <f t="shared" si="78"/>
        <v>Inviable Sanitariamente</v>
      </c>
      <c r="UB469" s="48" t="str">
        <f t="shared" si="78"/>
        <v>Inviable Sanitariamente</v>
      </c>
      <c r="UC469" s="48" t="str">
        <f t="shared" si="78"/>
        <v>Inviable Sanitariamente</v>
      </c>
      <c r="UD469" s="48" t="str">
        <f t="shared" ref="UD469:UM471" si="79">IF(UB469&lt;5,"Sin Riesgo",IF(UB469 &lt;=14,"Bajo",IF(UB469&lt;=35,"Medio",IF(UB469&lt;=80,"Alto","Inviable Sanitariamente"))))</f>
        <v>Inviable Sanitariamente</v>
      </c>
      <c r="UE469" s="48" t="str">
        <f t="shared" si="79"/>
        <v>Inviable Sanitariamente</v>
      </c>
      <c r="UF469" s="48" t="str">
        <f t="shared" si="79"/>
        <v>Inviable Sanitariamente</v>
      </c>
      <c r="UG469" s="48" t="str">
        <f t="shared" si="79"/>
        <v>Inviable Sanitariamente</v>
      </c>
      <c r="UH469" s="48" t="str">
        <f t="shared" si="79"/>
        <v>Inviable Sanitariamente</v>
      </c>
      <c r="UI469" s="48" t="str">
        <f t="shared" si="79"/>
        <v>Inviable Sanitariamente</v>
      </c>
      <c r="UJ469" s="48" t="str">
        <f t="shared" si="79"/>
        <v>Inviable Sanitariamente</v>
      </c>
      <c r="UK469" s="48" t="str">
        <f t="shared" si="79"/>
        <v>Inviable Sanitariamente</v>
      </c>
      <c r="UL469" s="48" t="str">
        <f t="shared" si="79"/>
        <v>Inviable Sanitariamente</v>
      </c>
      <c r="UM469" s="48" t="str">
        <f t="shared" si="79"/>
        <v>Inviable Sanitariamente</v>
      </c>
      <c r="UN469" s="48" t="str">
        <f t="shared" ref="UN469:UW471" si="80">IF(UL469&lt;5,"Sin Riesgo",IF(UL469 &lt;=14,"Bajo",IF(UL469&lt;=35,"Medio",IF(UL469&lt;=80,"Alto","Inviable Sanitariamente"))))</f>
        <v>Inviable Sanitariamente</v>
      </c>
      <c r="UO469" s="48" t="str">
        <f t="shared" si="80"/>
        <v>Inviable Sanitariamente</v>
      </c>
      <c r="UP469" s="48" t="str">
        <f t="shared" si="80"/>
        <v>Inviable Sanitariamente</v>
      </c>
      <c r="UQ469" s="48" t="str">
        <f t="shared" si="80"/>
        <v>Inviable Sanitariamente</v>
      </c>
      <c r="UR469" s="48" t="str">
        <f t="shared" si="80"/>
        <v>Inviable Sanitariamente</v>
      </c>
      <c r="US469" s="48" t="str">
        <f t="shared" si="80"/>
        <v>Inviable Sanitariamente</v>
      </c>
      <c r="UT469" s="48" t="str">
        <f t="shared" si="80"/>
        <v>Inviable Sanitariamente</v>
      </c>
      <c r="UU469" s="48" t="str">
        <f t="shared" si="80"/>
        <v>Inviable Sanitariamente</v>
      </c>
      <c r="UV469" s="48" t="str">
        <f t="shared" si="80"/>
        <v>Inviable Sanitariamente</v>
      </c>
      <c r="UW469" s="48" t="str">
        <f t="shared" si="80"/>
        <v>Inviable Sanitariamente</v>
      </c>
      <c r="UX469" s="48" t="str">
        <f t="shared" ref="UX469:VG471" si="81">IF(UV469&lt;5,"Sin Riesgo",IF(UV469 &lt;=14,"Bajo",IF(UV469&lt;=35,"Medio",IF(UV469&lt;=80,"Alto","Inviable Sanitariamente"))))</f>
        <v>Inviable Sanitariamente</v>
      </c>
      <c r="UY469" s="48" t="str">
        <f t="shared" si="81"/>
        <v>Inviable Sanitariamente</v>
      </c>
      <c r="UZ469" s="48" t="str">
        <f t="shared" si="81"/>
        <v>Inviable Sanitariamente</v>
      </c>
      <c r="VA469" s="48" t="str">
        <f t="shared" si="81"/>
        <v>Inviable Sanitariamente</v>
      </c>
      <c r="VB469" s="48" t="str">
        <f t="shared" si="81"/>
        <v>Inviable Sanitariamente</v>
      </c>
      <c r="VC469" s="48" t="str">
        <f t="shared" si="81"/>
        <v>Inviable Sanitariamente</v>
      </c>
      <c r="VD469" s="48" t="str">
        <f t="shared" si="81"/>
        <v>Inviable Sanitariamente</v>
      </c>
      <c r="VE469" s="48" t="str">
        <f t="shared" si="81"/>
        <v>Inviable Sanitariamente</v>
      </c>
      <c r="VF469" s="48" t="str">
        <f t="shared" si="81"/>
        <v>Inviable Sanitariamente</v>
      </c>
      <c r="VG469" s="48" t="str">
        <f t="shared" si="81"/>
        <v>Inviable Sanitariamente</v>
      </c>
      <c r="VH469" s="48" t="str">
        <f t="shared" ref="VH469:VQ471" si="82">IF(VF469&lt;5,"Sin Riesgo",IF(VF469 &lt;=14,"Bajo",IF(VF469&lt;=35,"Medio",IF(VF469&lt;=80,"Alto","Inviable Sanitariamente"))))</f>
        <v>Inviable Sanitariamente</v>
      </c>
      <c r="VI469" s="48" t="str">
        <f t="shared" si="82"/>
        <v>Inviable Sanitariamente</v>
      </c>
      <c r="VJ469" s="48" t="str">
        <f t="shared" si="82"/>
        <v>Inviable Sanitariamente</v>
      </c>
      <c r="VK469" s="48" t="str">
        <f t="shared" si="82"/>
        <v>Inviable Sanitariamente</v>
      </c>
      <c r="VL469" s="48" t="str">
        <f t="shared" si="82"/>
        <v>Inviable Sanitariamente</v>
      </c>
      <c r="VM469" s="48" t="str">
        <f t="shared" si="82"/>
        <v>Inviable Sanitariamente</v>
      </c>
      <c r="VN469" s="48" t="str">
        <f t="shared" si="82"/>
        <v>Inviable Sanitariamente</v>
      </c>
      <c r="VO469" s="48" t="str">
        <f t="shared" si="82"/>
        <v>Inviable Sanitariamente</v>
      </c>
      <c r="VP469" s="48" t="str">
        <f t="shared" si="82"/>
        <v>Inviable Sanitariamente</v>
      </c>
      <c r="VQ469" s="48" t="str">
        <f t="shared" si="82"/>
        <v>Inviable Sanitariamente</v>
      </c>
      <c r="VR469" s="48" t="str">
        <f t="shared" ref="VR469:WA471" si="83">IF(VP469&lt;5,"Sin Riesgo",IF(VP469 &lt;=14,"Bajo",IF(VP469&lt;=35,"Medio",IF(VP469&lt;=80,"Alto","Inviable Sanitariamente"))))</f>
        <v>Inviable Sanitariamente</v>
      </c>
      <c r="VS469" s="48" t="str">
        <f t="shared" si="83"/>
        <v>Inviable Sanitariamente</v>
      </c>
      <c r="VT469" s="48" t="str">
        <f t="shared" si="83"/>
        <v>Inviable Sanitariamente</v>
      </c>
      <c r="VU469" s="48" t="str">
        <f t="shared" si="83"/>
        <v>Inviable Sanitariamente</v>
      </c>
      <c r="VV469" s="48" t="str">
        <f t="shared" si="83"/>
        <v>Inviable Sanitariamente</v>
      </c>
      <c r="VW469" s="48" t="str">
        <f t="shared" si="83"/>
        <v>Inviable Sanitariamente</v>
      </c>
      <c r="VX469" s="48" t="str">
        <f t="shared" si="83"/>
        <v>Inviable Sanitariamente</v>
      </c>
      <c r="VY469" s="48" t="str">
        <f t="shared" si="83"/>
        <v>Inviable Sanitariamente</v>
      </c>
      <c r="VZ469" s="48" t="str">
        <f t="shared" si="83"/>
        <v>Inviable Sanitariamente</v>
      </c>
      <c r="WA469" s="48" t="str">
        <f t="shared" si="83"/>
        <v>Inviable Sanitariamente</v>
      </c>
      <c r="WB469" s="48" t="str">
        <f t="shared" ref="WB469:WK471" si="84">IF(VZ469&lt;5,"Sin Riesgo",IF(VZ469 &lt;=14,"Bajo",IF(VZ469&lt;=35,"Medio",IF(VZ469&lt;=80,"Alto","Inviable Sanitariamente"))))</f>
        <v>Inviable Sanitariamente</v>
      </c>
      <c r="WC469" s="48" t="str">
        <f t="shared" si="84"/>
        <v>Inviable Sanitariamente</v>
      </c>
      <c r="WD469" s="48" t="str">
        <f t="shared" si="84"/>
        <v>Inviable Sanitariamente</v>
      </c>
      <c r="WE469" s="48" t="str">
        <f t="shared" si="84"/>
        <v>Inviable Sanitariamente</v>
      </c>
      <c r="WF469" s="48" t="str">
        <f t="shared" si="84"/>
        <v>Inviable Sanitariamente</v>
      </c>
      <c r="WG469" s="48" t="str">
        <f t="shared" si="84"/>
        <v>Inviable Sanitariamente</v>
      </c>
      <c r="WH469" s="48" t="str">
        <f t="shared" si="84"/>
        <v>Inviable Sanitariamente</v>
      </c>
      <c r="WI469" s="48" t="str">
        <f t="shared" si="84"/>
        <v>Inviable Sanitariamente</v>
      </c>
      <c r="WJ469" s="48" t="str">
        <f t="shared" si="84"/>
        <v>Inviable Sanitariamente</v>
      </c>
      <c r="WK469" s="48" t="str">
        <f t="shared" si="84"/>
        <v>Inviable Sanitariamente</v>
      </c>
      <c r="WL469" s="48" t="str">
        <f t="shared" ref="WL469:WU471" si="85">IF(WJ469&lt;5,"Sin Riesgo",IF(WJ469 &lt;=14,"Bajo",IF(WJ469&lt;=35,"Medio",IF(WJ469&lt;=80,"Alto","Inviable Sanitariamente"))))</f>
        <v>Inviable Sanitariamente</v>
      </c>
      <c r="WM469" s="48" t="str">
        <f t="shared" si="85"/>
        <v>Inviable Sanitariamente</v>
      </c>
      <c r="WN469" s="48" t="str">
        <f t="shared" si="85"/>
        <v>Inviable Sanitariamente</v>
      </c>
      <c r="WO469" s="48" t="str">
        <f t="shared" si="85"/>
        <v>Inviable Sanitariamente</v>
      </c>
      <c r="WP469" s="48" t="str">
        <f t="shared" si="85"/>
        <v>Inviable Sanitariamente</v>
      </c>
      <c r="WQ469" s="48" t="str">
        <f t="shared" si="85"/>
        <v>Inviable Sanitariamente</v>
      </c>
      <c r="WR469" s="48" t="str">
        <f t="shared" si="85"/>
        <v>Inviable Sanitariamente</v>
      </c>
      <c r="WS469" s="48" t="str">
        <f t="shared" si="85"/>
        <v>Inviable Sanitariamente</v>
      </c>
      <c r="WT469" s="48" t="str">
        <f t="shared" si="85"/>
        <v>Inviable Sanitariamente</v>
      </c>
      <c r="WU469" s="48" t="str">
        <f t="shared" si="85"/>
        <v>Inviable Sanitariamente</v>
      </c>
      <c r="WV469" s="48" t="str">
        <f t="shared" ref="WV469:XE471" si="86">IF(WT469&lt;5,"Sin Riesgo",IF(WT469 &lt;=14,"Bajo",IF(WT469&lt;=35,"Medio",IF(WT469&lt;=80,"Alto","Inviable Sanitariamente"))))</f>
        <v>Inviable Sanitariamente</v>
      </c>
      <c r="WW469" s="48" t="str">
        <f t="shared" si="86"/>
        <v>Inviable Sanitariamente</v>
      </c>
      <c r="WX469" s="48" t="str">
        <f t="shared" si="86"/>
        <v>Inviable Sanitariamente</v>
      </c>
      <c r="WY469" s="48" t="str">
        <f t="shared" si="86"/>
        <v>Inviable Sanitariamente</v>
      </c>
      <c r="WZ469" s="48" t="str">
        <f t="shared" si="86"/>
        <v>Inviable Sanitariamente</v>
      </c>
      <c r="XA469" s="48" t="str">
        <f t="shared" si="86"/>
        <v>Inviable Sanitariamente</v>
      </c>
      <c r="XB469" s="48" t="str">
        <f t="shared" si="86"/>
        <v>Inviable Sanitariamente</v>
      </c>
      <c r="XC469" s="48" t="str">
        <f t="shared" si="86"/>
        <v>Inviable Sanitariamente</v>
      </c>
      <c r="XD469" s="48" t="str">
        <f t="shared" si="86"/>
        <v>Inviable Sanitariamente</v>
      </c>
      <c r="XE469" s="48" t="str">
        <f t="shared" si="86"/>
        <v>Inviable Sanitariamente</v>
      </c>
      <c r="XF469" s="48" t="str">
        <f t="shared" ref="XF469:XO471" si="87">IF(XD469&lt;5,"Sin Riesgo",IF(XD469 &lt;=14,"Bajo",IF(XD469&lt;=35,"Medio",IF(XD469&lt;=80,"Alto","Inviable Sanitariamente"))))</f>
        <v>Inviable Sanitariamente</v>
      </c>
      <c r="XG469" s="48" t="str">
        <f t="shared" si="87"/>
        <v>Inviable Sanitariamente</v>
      </c>
      <c r="XH469" s="48" t="str">
        <f t="shared" si="87"/>
        <v>Inviable Sanitariamente</v>
      </c>
      <c r="XI469" s="48" t="str">
        <f t="shared" si="87"/>
        <v>Inviable Sanitariamente</v>
      </c>
      <c r="XJ469" s="48" t="str">
        <f t="shared" si="87"/>
        <v>Inviable Sanitariamente</v>
      </c>
      <c r="XK469" s="48" t="str">
        <f t="shared" si="87"/>
        <v>Inviable Sanitariamente</v>
      </c>
      <c r="XL469" s="48" t="str">
        <f t="shared" si="87"/>
        <v>Inviable Sanitariamente</v>
      </c>
      <c r="XM469" s="48" t="str">
        <f t="shared" si="87"/>
        <v>Inviable Sanitariamente</v>
      </c>
      <c r="XN469" s="48" t="str">
        <f t="shared" si="87"/>
        <v>Inviable Sanitariamente</v>
      </c>
      <c r="XO469" s="48" t="str">
        <f t="shared" si="87"/>
        <v>Inviable Sanitariamente</v>
      </c>
      <c r="XP469" s="48" t="str">
        <f t="shared" ref="XP469:XY471" si="88">IF(XN469&lt;5,"Sin Riesgo",IF(XN469 &lt;=14,"Bajo",IF(XN469&lt;=35,"Medio",IF(XN469&lt;=80,"Alto","Inviable Sanitariamente"))))</f>
        <v>Inviable Sanitariamente</v>
      </c>
      <c r="XQ469" s="48" t="str">
        <f t="shared" si="88"/>
        <v>Inviable Sanitariamente</v>
      </c>
      <c r="XR469" s="48" t="str">
        <f t="shared" si="88"/>
        <v>Inviable Sanitariamente</v>
      </c>
      <c r="XS469" s="48" t="str">
        <f t="shared" si="88"/>
        <v>Inviable Sanitariamente</v>
      </c>
      <c r="XT469" s="48" t="str">
        <f t="shared" si="88"/>
        <v>Inviable Sanitariamente</v>
      </c>
      <c r="XU469" s="48" t="str">
        <f t="shared" si="88"/>
        <v>Inviable Sanitariamente</v>
      </c>
      <c r="XV469" s="48" t="str">
        <f t="shared" si="88"/>
        <v>Inviable Sanitariamente</v>
      </c>
      <c r="XW469" s="48" t="str">
        <f t="shared" si="88"/>
        <v>Inviable Sanitariamente</v>
      </c>
      <c r="XX469" s="48" t="str">
        <f t="shared" si="88"/>
        <v>Inviable Sanitariamente</v>
      </c>
      <c r="XY469" s="48" t="str">
        <f t="shared" si="88"/>
        <v>Inviable Sanitariamente</v>
      </c>
      <c r="XZ469" s="48" t="str">
        <f t="shared" ref="XZ469:YI471" si="89">IF(XX469&lt;5,"Sin Riesgo",IF(XX469 &lt;=14,"Bajo",IF(XX469&lt;=35,"Medio",IF(XX469&lt;=80,"Alto","Inviable Sanitariamente"))))</f>
        <v>Inviable Sanitariamente</v>
      </c>
      <c r="YA469" s="48" t="str">
        <f t="shared" si="89"/>
        <v>Inviable Sanitariamente</v>
      </c>
      <c r="YB469" s="48" t="str">
        <f t="shared" si="89"/>
        <v>Inviable Sanitariamente</v>
      </c>
      <c r="YC469" s="48" t="str">
        <f t="shared" si="89"/>
        <v>Inviable Sanitariamente</v>
      </c>
      <c r="YD469" s="48" t="str">
        <f t="shared" si="89"/>
        <v>Inviable Sanitariamente</v>
      </c>
      <c r="YE469" s="48" t="str">
        <f t="shared" si="89"/>
        <v>Inviable Sanitariamente</v>
      </c>
      <c r="YF469" s="48" t="str">
        <f t="shared" si="89"/>
        <v>Inviable Sanitariamente</v>
      </c>
      <c r="YG469" s="48" t="str">
        <f t="shared" si="89"/>
        <v>Inviable Sanitariamente</v>
      </c>
      <c r="YH469" s="48" t="str">
        <f t="shared" si="89"/>
        <v>Inviable Sanitariamente</v>
      </c>
      <c r="YI469" s="48" t="str">
        <f t="shared" si="89"/>
        <v>Inviable Sanitariamente</v>
      </c>
      <c r="YJ469" s="48" t="str">
        <f t="shared" ref="YJ469:YS471" si="90">IF(YH469&lt;5,"Sin Riesgo",IF(YH469 &lt;=14,"Bajo",IF(YH469&lt;=35,"Medio",IF(YH469&lt;=80,"Alto","Inviable Sanitariamente"))))</f>
        <v>Inviable Sanitariamente</v>
      </c>
      <c r="YK469" s="48" t="str">
        <f t="shared" si="90"/>
        <v>Inviable Sanitariamente</v>
      </c>
      <c r="YL469" s="48" t="str">
        <f t="shared" si="90"/>
        <v>Inviable Sanitariamente</v>
      </c>
      <c r="YM469" s="48" t="str">
        <f t="shared" si="90"/>
        <v>Inviable Sanitariamente</v>
      </c>
      <c r="YN469" s="48" t="str">
        <f t="shared" si="90"/>
        <v>Inviable Sanitariamente</v>
      </c>
      <c r="YO469" s="48" t="str">
        <f t="shared" si="90"/>
        <v>Inviable Sanitariamente</v>
      </c>
      <c r="YP469" s="48" t="str">
        <f t="shared" si="90"/>
        <v>Inviable Sanitariamente</v>
      </c>
      <c r="YQ469" s="48" t="str">
        <f t="shared" si="90"/>
        <v>Inviable Sanitariamente</v>
      </c>
      <c r="YR469" s="48" t="str">
        <f t="shared" si="90"/>
        <v>Inviable Sanitariamente</v>
      </c>
      <c r="YS469" s="48" t="str">
        <f t="shared" si="90"/>
        <v>Inviable Sanitariamente</v>
      </c>
      <c r="YT469" s="48" t="str">
        <f t="shared" ref="YT469:ZC471" si="91">IF(YR469&lt;5,"Sin Riesgo",IF(YR469 &lt;=14,"Bajo",IF(YR469&lt;=35,"Medio",IF(YR469&lt;=80,"Alto","Inviable Sanitariamente"))))</f>
        <v>Inviable Sanitariamente</v>
      </c>
      <c r="YU469" s="48" t="str">
        <f t="shared" si="91"/>
        <v>Inviable Sanitariamente</v>
      </c>
      <c r="YV469" s="48" t="str">
        <f t="shared" si="91"/>
        <v>Inviable Sanitariamente</v>
      </c>
      <c r="YW469" s="48" t="str">
        <f t="shared" si="91"/>
        <v>Inviable Sanitariamente</v>
      </c>
      <c r="YX469" s="48" t="str">
        <f t="shared" si="91"/>
        <v>Inviable Sanitariamente</v>
      </c>
      <c r="YY469" s="48" t="str">
        <f t="shared" si="91"/>
        <v>Inviable Sanitariamente</v>
      </c>
      <c r="YZ469" s="48" t="str">
        <f t="shared" si="91"/>
        <v>Inviable Sanitariamente</v>
      </c>
      <c r="ZA469" s="48" t="str">
        <f t="shared" si="91"/>
        <v>Inviable Sanitariamente</v>
      </c>
      <c r="ZB469" s="48" t="str">
        <f t="shared" si="91"/>
        <v>Inviable Sanitariamente</v>
      </c>
      <c r="ZC469" s="48" t="str">
        <f t="shared" si="91"/>
        <v>Inviable Sanitariamente</v>
      </c>
      <c r="ZD469" s="48" t="str">
        <f t="shared" ref="ZD469:ZM471" si="92">IF(ZB469&lt;5,"Sin Riesgo",IF(ZB469 &lt;=14,"Bajo",IF(ZB469&lt;=35,"Medio",IF(ZB469&lt;=80,"Alto","Inviable Sanitariamente"))))</f>
        <v>Inviable Sanitariamente</v>
      </c>
      <c r="ZE469" s="48" t="str">
        <f t="shared" si="92"/>
        <v>Inviable Sanitariamente</v>
      </c>
      <c r="ZF469" s="48" t="str">
        <f t="shared" si="92"/>
        <v>Inviable Sanitariamente</v>
      </c>
      <c r="ZG469" s="48" t="str">
        <f t="shared" si="92"/>
        <v>Inviable Sanitariamente</v>
      </c>
      <c r="ZH469" s="48" t="str">
        <f t="shared" si="92"/>
        <v>Inviable Sanitariamente</v>
      </c>
      <c r="ZI469" s="48" t="str">
        <f t="shared" si="92"/>
        <v>Inviable Sanitariamente</v>
      </c>
      <c r="ZJ469" s="48" t="str">
        <f t="shared" si="92"/>
        <v>Inviable Sanitariamente</v>
      </c>
      <c r="ZK469" s="48" t="str">
        <f t="shared" si="92"/>
        <v>Inviable Sanitariamente</v>
      </c>
      <c r="ZL469" s="48" t="str">
        <f t="shared" si="92"/>
        <v>Inviable Sanitariamente</v>
      </c>
      <c r="ZM469" s="48" t="str">
        <f t="shared" si="92"/>
        <v>Inviable Sanitariamente</v>
      </c>
      <c r="ZN469" s="48" t="str">
        <f t="shared" ref="ZN469:ZW471" si="93">IF(ZL469&lt;5,"Sin Riesgo",IF(ZL469 &lt;=14,"Bajo",IF(ZL469&lt;=35,"Medio",IF(ZL469&lt;=80,"Alto","Inviable Sanitariamente"))))</f>
        <v>Inviable Sanitariamente</v>
      </c>
      <c r="ZO469" s="48" t="str">
        <f t="shared" si="93"/>
        <v>Inviable Sanitariamente</v>
      </c>
      <c r="ZP469" s="48" t="str">
        <f t="shared" si="93"/>
        <v>Inviable Sanitariamente</v>
      </c>
      <c r="ZQ469" s="48" t="str">
        <f t="shared" si="93"/>
        <v>Inviable Sanitariamente</v>
      </c>
      <c r="ZR469" s="48" t="str">
        <f t="shared" si="93"/>
        <v>Inviable Sanitariamente</v>
      </c>
      <c r="ZS469" s="48" t="str">
        <f t="shared" si="93"/>
        <v>Inviable Sanitariamente</v>
      </c>
      <c r="ZT469" s="48" t="str">
        <f t="shared" si="93"/>
        <v>Inviable Sanitariamente</v>
      </c>
      <c r="ZU469" s="48" t="str">
        <f t="shared" si="93"/>
        <v>Inviable Sanitariamente</v>
      </c>
      <c r="ZV469" s="48" t="str">
        <f t="shared" si="93"/>
        <v>Inviable Sanitariamente</v>
      </c>
      <c r="ZW469" s="48" t="str">
        <f t="shared" si="93"/>
        <v>Inviable Sanitariamente</v>
      </c>
      <c r="ZX469" s="48" t="str">
        <f t="shared" ref="ZX469:AAG471" si="94">IF(ZV469&lt;5,"Sin Riesgo",IF(ZV469 &lt;=14,"Bajo",IF(ZV469&lt;=35,"Medio",IF(ZV469&lt;=80,"Alto","Inviable Sanitariamente"))))</f>
        <v>Inviable Sanitariamente</v>
      </c>
      <c r="ZY469" s="48" t="str">
        <f t="shared" si="94"/>
        <v>Inviable Sanitariamente</v>
      </c>
      <c r="ZZ469" s="48" t="str">
        <f t="shared" si="94"/>
        <v>Inviable Sanitariamente</v>
      </c>
      <c r="AAA469" s="48" t="str">
        <f t="shared" si="94"/>
        <v>Inviable Sanitariamente</v>
      </c>
      <c r="AAB469" s="48" t="str">
        <f t="shared" si="94"/>
        <v>Inviable Sanitariamente</v>
      </c>
      <c r="AAC469" s="48" t="str">
        <f t="shared" si="94"/>
        <v>Inviable Sanitariamente</v>
      </c>
      <c r="AAD469" s="48" t="str">
        <f t="shared" si="94"/>
        <v>Inviable Sanitariamente</v>
      </c>
      <c r="AAE469" s="48" t="str">
        <f t="shared" si="94"/>
        <v>Inviable Sanitariamente</v>
      </c>
      <c r="AAF469" s="48" t="str">
        <f t="shared" si="94"/>
        <v>Inviable Sanitariamente</v>
      </c>
      <c r="AAG469" s="48" t="str">
        <f t="shared" si="94"/>
        <v>Inviable Sanitariamente</v>
      </c>
      <c r="AAH469" s="48" t="str">
        <f t="shared" ref="AAH469:AAQ471" si="95">IF(AAF469&lt;5,"Sin Riesgo",IF(AAF469 &lt;=14,"Bajo",IF(AAF469&lt;=35,"Medio",IF(AAF469&lt;=80,"Alto","Inviable Sanitariamente"))))</f>
        <v>Inviable Sanitariamente</v>
      </c>
      <c r="AAI469" s="48" t="str">
        <f t="shared" si="95"/>
        <v>Inviable Sanitariamente</v>
      </c>
      <c r="AAJ469" s="48" t="str">
        <f t="shared" si="95"/>
        <v>Inviable Sanitariamente</v>
      </c>
      <c r="AAK469" s="48" t="str">
        <f t="shared" si="95"/>
        <v>Inviable Sanitariamente</v>
      </c>
      <c r="AAL469" s="48" t="str">
        <f t="shared" si="95"/>
        <v>Inviable Sanitariamente</v>
      </c>
      <c r="AAM469" s="48" t="str">
        <f t="shared" si="95"/>
        <v>Inviable Sanitariamente</v>
      </c>
      <c r="AAN469" s="48" t="str">
        <f t="shared" si="95"/>
        <v>Inviable Sanitariamente</v>
      </c>
      <c r="AAO469" s="48" t="str">
        <f t="shared" si="95"/>
        <v>Inviable Sanitariamente</v>
      </c>
      <c r="AAP469" s="48" t="str">
        <f t="shared" si="95"/>
        <v>Inviable Sanitariamente</v>
      </c>
      <c r="AAQ469" s="48" t="str">
        <f t="shared" si="95"/>
        <v>Inviable Sanitariamente</v>
      </c>
      <c r="AAR469" s="48" t="str">
        <f t="shared" ref="AAR469:ABA471" si="96">IF(AAP469&lt;5,"Sin Riesgo",IF(AAP469 &lt;=14,"Bajo",IF(AAP469&lt;=35,"Medio",IF(AAP469&lt;=80,"Alto","Inviable Sanitariamente"))))</f>
        <v>Inviable Sanitariamente</v>
      </c>
      <c r="AAS469" s="48" t="str">
        <f t="shared" si="96"/>
        <v>Inviable Sanitariamente</v>
      </c>
      <c r="AAT469" s="48" t="str">
        <f t="shared" si="96"/>
        <v>Inviable Sanitariamente</v>
      </c>
      <c r="AAU469" s="48" t="str">
        <f t="shared" si="96"/>
        <v>Inviable Sanitariamente</v>
      </c>
      <c r="AAV469" s="48" t="str">
        <f t="shared" si="96"/>
        <v>Inviable Sanitariamente</v>
      </c>
      <c r="AAW469" s="48" t="str">
        <f t="shared" si="96"/>
        <v>Inviable Sanitariamente</v>
      </c>
      <c r="AAX469" s="48" t="str">
        <f t="shared" si="96"/>
        <v>Inviable Sanitariamente</v>
      </c>
      <c r="AAY469" s="48" t="str">
        <f t="shared" si="96"/>
        <v>Inviable Sanitariamente</v>
      </c>
      <c r="AAZ469" s="48" t="str">
        <f t="shared" si="96"/>
        <v>Inviable Sanitariamente</v>
      </c>
      <c r="ABA469" s="48" t="str">
        <f t="shared" si="96"/>
        <v>Inviable Sanitariamente</v>
      </c>
      <c r="ABB469" s="48" t="str">
        <f t="shared" ref="ABB469:ABK471" si="97">IF(AAZ469&lt;5,"Sin Riesgo",IF(AAZ469 &lt;=14,"Bajo",IF(AAZ469&lt;=35,"Medio",IF(AAZ469&lt;=80,"Alto","Inviable Sanitariamente"))))</f>
        <v>Inviable Sanitariamente</v>
      </c>
      <c r="ABC469" s="48" t="str">
        <f t="shared" si="97"/>
        <v>Inviable Sanitariamente</v>
      </c>
      <c r="ABD469" s="48" t="str">
        <f t="shared" si="97"/>
        <v>Inviable Sanitariamente</v>
      </c>
      <c r="ABE469" s="48" t="str">
        <f t="shared" si="97"/>
        <v>Inviable Sanitariamente</v>
      </c>
      <c r="ABF469" s="48" t="str">
        <f t="shared" si="97"/>
        <v>Inviable Sanitariamente</v>
      </c>
      <c r="ABG469" s="48" t="str">
        <f t="shared" si="97"/>
        <v>Inviable Sanitariamente</v>
      </c>
      <c r="ABH469" s="48" t="str">
        <f t="shared" si="97"/>
        <v>Inviable Sanitariamente</v>
      </c>
      <c r="ABI469" s="48" t="str">
        <f t="shared" si="97"/>
        <v>Inviable Sanitariamente</v>
      </c>
      <c r="ABJ469" s="48" t="str">
        <f t="shared" si="97"/>
        <v>Inviable Sanitariamente</v>
      </c>
      <c r="ABK469" s="48" t="str">
        <f t="shared" si="97"/>
        <v>Inviable Sanitariamente</v>
      </c>
      <c r="ABL469" s="48" t="str">
        <f t="shared" ref="ABL469:ABU471" si="98">IF(ABJ469&lt;5,"Sin Riesgo",IF(ABJ469 &lt;=14,"Bajo",IF(ABJ469&lt;=35,"Medio",IF(ABJ469&lt;=80,"Alto","Inviable Sanitariamente"))))</f>
        <v>Inviable Sanitariamente</v>
      </c>
      <c r="ABM469" s="48" t="str">
        <f t="shared" si="98"/>
        <v>Inviable Sanitariamente</v>
      </c>
      <c r="ABN469" s="48" t="str">
        <f t="shared" si="98"/>
        <v>Inviable Sanitariamente</v>
      </c>
      <c r="ABO469" s="48" t="str">
        <f t="shared" si="98"/>
        <v>Inviable Sanitariamente</v>
      </c>
      <c r="ABP469" s="48" t="str">
        <f t="shared" si="98"/>
        <v>Inviable Sanitariamente</v>
      </c>
      <c r="ABQ469" s="48" t="str">
        <f t="shared" si="98"/>
        <v>Inviable Sanitariamente</v>
      </c>
      <c r="ABR469" s="48" t="str">
        <f t="shared" si="98"/>
        <v>Inviable Sanitariamente</v>
      </c>
      <c r="ABS469" s="48" t="str">
        <f t="shared" si="98"/>
        <v>Inviable Sanitariamente</v>
      </c>
      <c r="ABT469" s="48" t="str">
        <f t="shared" si="98"/>
        <v>Inviable Sanitariamente</v>
      </c>
      <c r="ABU469" s="48" t="str">
        <f t="shared" si="98"/>
        <v>Inviable Sanitariamente</v>
      </c>
      <c r="ABV469" s="48" t="str">
        <f t="shared" ref="ABV469:ACE471" si="99">IF(ABT469&lt;5,"Sin Riesgo",IF(ABT469 &lt;=14,"Bajo",IF(ABT469&lt;=35,"Medio",IF(ABT469&lt;=80,"Alto","Inviable Sanitariamente"))))</f>
        <v>Inviable Sanitariamente</v>
      </c>
      <c r="ABW469" s="48" t="str">
        <f t="shared" si="99"/>
        <v>Inviable Sanitariamente</v>
      </c>
      <c r="ABX469" s="48" t="str">
        <f t="shared" si="99"/>
        <v>Inviable Sanitariamente</v>
      </c>
      <c r="ABY469" s="48" t="str">
        <f t="shared" si="99"/>
        <v>Inviable Sanitariamente</v>
      </c>
      <c r="ABZ469" s="48" t="str">
        <f t="shared" si="99"/>
        <v>Inviable Sanitariamente</v>
      </c>
      <c r="ACA469" s="48" t="str">
        <f t="shared" si="99"/>
        <v>Inviable Sanitariamente</v>
      </c>
      <c r="ACB469" s="48" t="str">
        <f t="shared" si="99"/>
        <v>Inviable Sanitariamente</v>
      </c>
      <c r="ACC469" s="48" t="str">
        <f t="shared" si="99"/>
        <v>Inviable Sanitariamente</v>
      </c>
      <c r="ACD469" s="48" t="str">
        <f t="shared" si="99"/>
        <v>Inviable Sanitariamente</v>
      </c>
      <c r="ACE469" s="48" t="str">
        <f t="shared" si="99"/>
        <v>Inviable Sanitariamente</v>
      </c>
      <c r="ACF469" s="48" t="str">
        <f t="shared" ref="ACF469:ACO471" si="100">IF(ACD469&lt;5,"Sin Riesgo",IF(ACD469 &lt;=14,"Bajo",IF(ACD469&lt;=35,"Medio",IF(ACD469&lt;=80,"Alto","Inviable Sanitariamente"))))</f>
        <v>Inviable Sanitariamente</v>
      </c>
      <c r="ACG469" s="48" t="str">
        <f t="shared" si="100"/>
        <v>Inviable Sanitariamente</v>
      </c>
      <c r="ACH469" s="48" t="str">
        <f t="shared" si="100"/>
        <v>Inviable Sanitariamente</v>
      </c>
      <c r="ACI469" s="48" t="str">
        <f t="shared" si="100"/>
        <v>Inviable Sanitariamente</v>
      </c>
      <c r="ACJ469" s="48" t="str">
        <f t="shared" si="100"/>
        <v>Inviable Sanitariamente</v>
      </c>
      <c r="ACK469" s="48" t="str">
        <f t="shared" si="100"/>
        <v>Inviable Sanitariamente</v>
      </c>
      <c r="ACL469" s="48" t="str">
        <f t="shared" si="100"/>
        <v>Inviable Sanitariamente</v>
      </c>
      <c r="ACM469" s="48" t="str">
        <f t="shared" si="100"/>
        <v>Inviable Sanitariamente</v>
      </c>
      <c r="ACN469" s="48" t="str">
        <f t="shared" si="100"/>
        <v>Inviable Sanitariamente</v>
      </c>
      <c r="ACO469" s="48" t="str">
        <f t="shared" si="100"/>
        <v>Inviable Sanitariamente</v>
      </c>
      <c r="ACP469" s="48" t="str">
        <f t="shared" ref="ACP469:ACY471" si="101">IF(ACN469&lt;5,"Sin Riesgo",IF(ACN469 &lt;=14,"Bajo",IF(ACN469&lt;=35,"Medio",IF(ACN469&lt;=80,"Alto","Inviable Sanitariamente"))))</f>
        <v>Inviable Sanitariamente</v>
      </c>
      <c r="ACQ469" s="48" t="str">
        <f t="shared" si="101"/>
        <v>Inviable Sanitariamente</v>
      </c>
      <c r="ACR469" s="48" t="str">
        <f t="shared" si="101"/>
        <v>Inviable Sanitariamente</v>
      </c>
      <c r="ACS469" s="48" t="str">
        <f t="shared" si="101"/>
        <v>Inviable Sanitariamente</v>
      </c>
      <c r="ACT469" s="48" t="str">
        <f t="shared" si="101"/>
        <v>Inviable Sanitariamente</v>
      </c>
      <c r="ACU469" s="48" t="str">
        <f t="shared" si="101"/>
        <v>Inviable Sanitariamente</v>
      </c>
      <c r="ACV469" s="48" t="str">
        <f t="shared" si="101"/>
        <v>Inviable Sanitariamente</v>
      </c>
      <c r="ACW469" s="48" t="str">
        <f t="shared" si="101"/>
        <v>Inviable Sanitariamente</v>
      </c>
      <c r="ACX469" s="48" t="str">
        <f t="shared" si="101"/>
        <v>Inviable Sanitariamente</v>
      </c>
      <c r="ACY469" s="48" t="str">
        <f t="shared" si="101"/>
        <v>Inviable Sanitariamente</v>
      </c>
      <c r="ACZ469" s="48" t="str">
        <f t="shared" ref="ACZ469:ADI471" si="102">IF(ACX469&lt;5,"Sin Riesgo",IF(ACX469 &lt;=14,"Bajo",IF(ACX469&lt;=35,"Medio",IF(ACX469&lt;=80,"Alto","Inviable Sanitariamente"))))</f>
        <v>Inviable Sanitariamente</v>
      </c>
      <c r="ADA469" s="48" t="str">
        <f t="shared" si="102"/>
        <v>Inviable Sanitariamente</v>
      </c>
      <c r="ADB469" s="48" t="str">
        <f t="shared" si="102"/>
        <v>Inviable Sanitariamente</v>
      </c>
      <c r="ADC469" s="48" t="str">
        <f t="shared" si="102"/>
        <v>Inviable Sanitariamente</v>
      </c>
      <c r="ADD469" s="48" t="str">
        <f t="shared" si="102"/>
        <v>Inviable Sanitariamente</v>
      </c>
      <c r="ADE469" s="48" t="str">
        <f t="shared" si="102"/>
        <v>Inviable Sanitariamente</v>
      </c>
      <c r="ADF469" s="48" t="str">
        <f t="shared" si="102"/>
        <v>Inviable Sanitariamente</v>
      </c>
      <c r="ADG469" s="48" t="str">
        <f t="shared" si="102"/>
        <v>Inviable Sanitariamente</v>
      </c>
      <c r="ADH469" s="48" t="str">
        <f t="shared" si="102"/>
        <v>Inviable Sanitariamente</v>
      </c>
      <c r="ADI469" s="48" t="str">
        <f t="shared" si="102"/>
        <v>Inviable Sanitariamente</v>
      </c>
      <c r="ADJ469" s="48" t="str">
        <f t="shared" ref="ADJ469:ADS471" si="103">IF(ADH469&lt;5,"Sin Riesgo",IF(ADH469 &lt;=14,"Bajo",IF(ADH469&lt;=35,"Medio",IF(ADH469&lt;=80,"Alto","Inviable Sanitariamente"))))</f>
        <v>Inviable Sanitariamente</v>
      </c>
      <c r="ADK469" s="48" t="str">
        <f t="shared" si="103"/>
        <v>Inviable Sanitariamente</v>
      </c>
      <c r="ADL469" s="48" t="str">
        <f t="shared" si="103"/>
        <v>Inviable Sanitariamente</v>
      </c>
      <c r="ADM469" s="48" t="str">
        <f t="shared" si="103"/>
        <v>Inviable Sanitariamente</v>
      </c>
      <c r="ADN469" s="48" t="str">
        <f t="shared" si="103"/>
        <v>Inviable Sanitariamente</v>
      </c>
      <c r="ADO469" s="48" t="str">
        <f t="shared" si="103"/>
        <v>Inviable Sanitariamente</v>
      </c>
      <c r="ADP469" s="48" t="str">
        <f t="shared" si="103"/>
        <v>Inviable Sanitariamente</v>
      </c>
      <c r="ADQ469" s="48" t="str">
        <f t="shared" si="103"/>
        <v>Inviable Sanitariamente</v>
      </c>
      <c r="ADR469" s="48" t="str">
        <f t="shared" si="103"/>
        <v>Inviable Sanitariamente</v>
      </c>
      <c r="ADS469" s="48" t="str">
        <f t="shared" si="103"/>
        <v>Inviable Sanitariamente</v>
      </c>
      <c r="ADT469" s="48" t="str">
        <f t="shared" ref="ADT469:AEC471" si="104">IF(ADR469&lt;5,"Sin Riesgo",IF(ADR469 &lt;=14,"Bajo",IF(ADR469&lt;=35,"Medio",IF(ADR469&lt;=80,"Alto","Inviable Sanitariamente"))))</f>
        <v>Inviable Sanitariamente</v>
      </c>
      <c r="ADU469" s="48" t="str">
        <f t="shared" si="104"/>
        <v>Inviable Sanitariamente</v>
      </c>
      <c r="ADV469" s="48" t="str">
        <f t="shared" si="104"/>
        <v>Inviable Sanitariamente</v>
      </c>
      <c r="ADW469" s="48" t="str">
        <f t="shared" si="104"/>
        <v>Inviable Sanitariamente</v>
      </c>
      <c r="ADX469" s="48" t="str">
        <f t="shared" si="104"/>
        <v>Inviable Sanitariamente</v>
      </c>
      <c r="ADY469" s="48" t="str">
        <f t="shared" si="104"/>
        <v>Inviable Sanitariamente</v>
      </c>
      <c r="ADZ469" s="48" t="str">
        <f t="shared" si="104"/>
        <v>Inviable Sanitariamente</v>
      </c>
      <c r="AEA469" s="48" t="str">
        <f t="shared" si="104"/>
        <v>Inviable Sanitariamente</v>
      </c>
      <c r="AEB469" s="48" t="str">
        <f t="shared" si="104"/>
        <v>Inviable Sanitariamente</v>
      </c>
      <c r="AEC469" s="48" t="str">
        <f t="shared" si="104"/>
        <v>Inviable Sanitariamente</v>
      </c>
      <c r="AED469" s="48" t="str">
        <f t="shared" ref="AED469:AEM471" si="105">IF(AEB469&lt;5,"Sin Riesgo",IF(AEB469 &lt;=14,"Bajo",IF(AEB469&lt;=35,"Medio",IF(AEB469&lt;=80,"Alto","Inviable Sanitariamente"))))</f>
        <v>Inviable Sanitariamente</v>
      </c>
      <c r="AEE469" s="48" t="str">
        <f t="shared" si="105"/>
        <v>Inviable Sanitariamente</v>
      </c>
      <c r="AEF469" s="48" t="str">
        <f t="shared" si="105"/>
        <v>Inviable Sanitariamente</v>
      </c>
      <c r="AEG469" s="48" t="str">
        <f t="shared" si="105"/>
        <v>Inviable Sanitariamente</v>
      </c>
      <c r="AEH469" s="48" t="str">
        <f t="shared" si="105"/>
        <v>Inviable Sanitariamente</v>
      </c>
      <c r="AEI469" s="48" t="str">
        <f t="shared" si="105"/>
        <v>Inviable Sanitariamente</v>
      </c>
      <c r="AEJ469" s="48" t="str">
        <f t="shared" si="105"/>
        <v>Inviable Sanitariamente</v>
      </c>
      <c r="AEK469" s="48" t="str">
        <f t="shared" si="105"/>
        <v>Inviable Sanitariamente</v>
      </c>
      <c r="AEL469" s="48" t="str">
        <f t="shared" si="105"/>
        <v>Inviable Sanitariamente</v>
      </c>
      <c r="AEM469" s="48" t="str">
        <f t="shared" si="105"/>
        <v>Inviable Sanitariamente</v>
      </c>
      <c r="AEN469" s="48" t="str">
        <f t="shared" ref="AEN469:AEW471" si="106">IF(AEL469&lt;5,"Sin Riesgo",IF(AEL469 &lt;=14,"Bajo",IF(AEL469&lt;=35,"Medio",IF(AEL469&lt;=80,"Alto","Inviable Sanitariamente"))))</f>
        <v>Inviable Sanitariamente</v>
      </c>
      <c r="AEO469" s="48" t="str">
        <f t="shared" si="106"/>
        <v>Inviable Sanitariamente</v>
      </c>
      <c r="AEP469" s="48" t="str">
        <f t="shared" si="106"/>
        <v>Inviable Sanitariamente</v>
      </c>
      <c r="AEQ469" s="48" t="str">
        <f t="shared" si="106"/>
        <v>Inviable Sanitariamente</v>
      </c>
      <c r="AER469" s="48" t="str">
        <f t="shared" si="106"/>
        <v>Inviable Sanitariamente</v>
      </c>
      <c r="AES469" s="48" t="str">
        <f t="shared" si="106"/>
        <v>Inviable Sanitariamente</v>
      </c>
      <c r="AET469" s="48" t="str">
        <f t="shared" si="106"/>
        <v>Inviable Sanitariamente</v>
      </c>
      <c r="AEU469" s="48" t="str">
        <f t="shared" si="106"/>
        <v>Inviable Sanitariamente</v>
      </c>
      <c r="AEV469" s="48" t="str">
        <f t="shared" si="106"/>
        <v>Inviable Sanitariamente</v>
      </c>
      <c r="AEW469" s="48" t="str">
        <f t="shared" si="106"/>
        <v>Inviable Sanitariamente</v>
      </c>
      <c r="AEX469" s="48" t="str">
        <f t="shared" ref="AEX469:AFG471" si="107">IF(AEV469&lt;5,"Sin Riesgo",IF(AEV469 &lt;=14,"Bajo",IF(AEV469&lt;=35,"Medio",IF(AEV469&lt;=80,"Alto","Inviable Sanitariamente"))))</f>
        <v>Inviable Sanitariamente</v>
      </c>
      <c r="AEY469" s="48" t="str">
        <f t="shared" si="107"/>
        <v>Inviable Sanitariamente</v>
      </c>
      <c r="AEZ469" s="48" t="str">
        <f t="shared" si="107"/>
        <v>Inviable Sanitariamente</v>
      </c>
      <c r="AFA469" s="48" t="str">
        <f t="shared" si="107"/>
        <v>Inviable Sanitariamente</v>
      </c>
      <c r="AFB469" s="48" t="str">
        <f t="shared" si="107"/>
        <v>Inviable Sanitariamente</v>
      </c>
      <c r="AFC469" s="48" t="str">
        <f t="shared" si="107"/>
        <v>Inviable Sanitariamente</v>
      </c>
      <c r="AFD469" s="48" t="str">
        <f t="shared" si="107"/>
        <v>Inviable Sanitariamente</v>
      </c>
      <c r="AFE469" s="48" t="str">
        <f t="shared" si="107"/>
        <v>Inviable Sanitariamente</v>
      </c>
      <c r="AFF469" s="48" t="str">
        <f t="shared" si="107"/>
        <v>Inviable Sanitariamente</v>
      </c>
      <c r="AFG469" s="48" t="str">
        <f t="shared" si="107"/>
        <v>Inviable Sanitariamente</v>
      </c>
      <c r="AFH469" s="48" t="str">
        <f t="shared" ref="AFH469:AFQ471" si="108">IF(AFF469&lt;5,"Sin Riesgo",IF(AFF469 &lt;=14,"Bajo",IF(AFF469&lt;=35,"Medio",IF(AFF469&lt;=80,"Alto","Inviable Sanitariamente"))))</f>
        <v>Inviable Sanitariamente</v>
      </c>
      <c r="AFI469" s="48" t="str">
        <f t="shared" si="108"/>
        <v>Inviable Sanitariamente</v>
      </c>
      <c r="AFJ469" s="48" t="str">
        <f t="shared" si="108"/>
        <v>Inviable Sanitariamente</v>
      </c>
      <c r="AFK469" s="48" t="str">
        <f t="shared" si="108"/>
        <v>Inviable Sanitariamente</v>
      </c>
      <c r="AFL469" s="48" t="str">
        <f t="shared" si="108"/>
        <v>Inviable Sanitariamente</v>
      </c>
      <c r="AFM469" s="48" t="str">
        <f t="shared" si="108"/>
        <v>Inviable Sanitariamente</v>
      </c>
      <c r="AFN469" s="48" t="str">
        <f t="shared" si="108"/>
        <v>Inviable Sanitariamente</v>
      </c>
      <c r="AFO469" s="48" t="str">
        <f t="shared" si="108"/>
        <v>Inviable Sanitariamente</v>
      </c>
      <c r="AFP469" s="48" t="str">
        <f t="shared" si="108"/>
        <v>Inviable Sanitariamente</v>
      </c>
      <c r="AFQ469" s="48" t="str">
        <f t="shared" si="108"/>
        <v>Inviable Sanitariamente</v>
      </c>
      <c r="AFR469" s="48" t="str">
        <f t="shared" ref="AFR469:AGA471" si="109">IF(AFP469&lt;5,"Sin Riesgo",IF(AFP469 &lt;=14,"Bajo",IF(AFP469&lt;=35,"Medio",IF(AFP469&lt;=80,"Alto","Inviable Sanitariamente"))))</f>
        <v>Inviable Sanitariamente</v>
      </c>
      <c r="AFS469" s="48" t="str">
        <f t="shared" si="109"/>
        <v>Inviable Sanitariamente</v>
      </c>
      <c r="AFT469" s="48" t="str">
        <f t="shared" si="109"/>
        <v>Inviable Sanitariamente</v>
      </c>
      <c r="AFU469" s="48" t="str">
        <f t="shared" si="109"/>
        <v>Inviable Sanitariamente</v>
      </c>
      <c r="AFV469" s="48" t="str">
        <f t="shared" si="109"/>
        <v>Inviable Sanitariamente</v>
      </c>
      <c r="AFW469" s="48" t="str">
        <f t="shared" si="109"/>
        <v>Inviable Sanitariamente</v>
      </c>
      <c r="AFX469" s="48" t="str">
        <f t="shared" si="109"/>
        <v>Inviable Sanitariamente</v>
      </c>
      <c r="AFY469" s="48" t="str">
        <f t="shared" si="109"/>
        <v>Inviable Sanitariamente</v>
      </c>
      <c r="AFZ469" s="48" t="str">
        <f t="shared" si="109"/>
        <v>Inviable Sanitariamente</v>
      </c>
      <c r="AGA469" s="48" t="str">
        <f t="shared" si="109"/>
        <v>Inviable Sanitariamente</v>
      </c>
      <c r="AGB469" s="48" t="str">
        <f t="shared" ref="AGB469:AGK471" si="110">IF(AFZ469&lt;5,"Sin Riesgo",IF(AFZ469 &lt;=14,"Bajo",IF(AFZ469&lt;=35,"Medio",IF(AFZ469&lt;=80,"Alto","Inviable Sanitariamente"))))</f>
        <v>Inviable Sanitariamente</v>
      </c>
      <c r="AGC469" s="48" t="str">
        <f t="shared" si="110"/>
        <v>Inviable Sanitariamente</v>
      </c>
      <c r="AGD469" s="48" t="str">
        <f t="shared" si="110"/>
        <v>Inviable Sanitariamente</v>
      </c>
      <c r="AGE469" s="48" t="str">
        <f t="shared" si="110"/>
        <v>Inviable Sanitariamente</v>
      </c>
      <c r="AGF469" s="48" t="str">
        <f t="shared" si="110"/>
        <v>Inviable Sanitariamente</v>
      </c>
      <c r="AGG469" s="48" t="str">
        <f t="shared" si="110"/>
        <v>Inviable Sanitariamente</v>
      </c>
      <c r="AGH469" s="48" t="str">
        <f t="shared" si="110"/>
        <v>Inviable Sanitariamente</v>
      </c>
      <c r="AGI469" s="48" t="str">
        <f t="shared" si="110"/>
        <v>Inviable Sanitariamente</v>
      </c>
      <c r="AGJ469" s="48" t="str">
        <f t="shared" si="110"/>
        <v>Inviable Sanitariamente</v>
      </c>
      <c r="AGK469" s="48" t="str">
        <f t="shared" si="110"/>
        <v>Inviable Sanitariamente</v>
      </c>
      <c r="AGL469" s="48" t="str">
        <f t="shared" ref="AGL469:AGU471" si="111">IF(AGJ469&lt;5,"Sin Riesgo",IF(AGJ469 &lt;=14,"Bajo",IF(AGJ469&lt;=35,"Medio",IF(AGJ469&lt;=80,"Alto","Inviable Sanitariamente"))))</f>
        <v>Inviable Sanitariamente</v>
      </c>
      <c r="AGM469" s="48" t="str">
        <f t="shared" si="111"/>
        <v>Inviable Sanitariamente</v>
      </c>
      <c r="AGN469" s="48" t="str">
        <f t="shared" si="111"/>
        <v>Inviable Sanitariamente</v>
      </c>
      <c r="AGO469" s="48" t="str">
        <f t="shared" si="111"/>
        <v>Inviable Sanitariamente</v>
      </c>
      <c r="AGP469" s="48" t="str">
        <f t="shared" si="111"/>
        <v>Inviable Sanitariamente</v>
      </c>
      <c r="AGQ469" s="48" t="str">
        <f t="shared" si="111"/>
        <v>Inviable Sanitariamente</v>
      </c>
      <c r="AGR469" s="48" t="str">
        <f t="shared" si="111"/>
        <v>Inviable Sanitariamente</v>
      </c>
      <c r="AGS469" s="48" t="str">
        <f t="shared" si="111"/>
        <v>Inviable Sanitariamente</v>
      </c>
      <c r="AGT469" s="48" t="str">
        <f t="shared" si="111"/>
        <v>Inviable Sanitariamente</v>
      </c>
      <c r="AGU469" s="48" t="str">
        <f t="shared" si="111"/>
        <v>Inviable Sanitariamente</v>
      </c>
      <c r="AGV469" s="48" t="str">
        <f t="shared" ref="AGV469:AHE471" si="112">IF(AGT469&lt;5,"Sin Riesgo",IF(AGT469 &lt;=14,"Bajo",IF(AGT469&lt;=35,"Medio",IF(AGT469&lt;=80,"Alto","Inviable Sanitariamente"))))</f>
        <v>Inviable Sanitariamente</v>
      </c>
      <c r="AGW469" s="48" t="str">
        <f t="shared" si="112"/>
        <v>Inviable Sanitariamente</v>
      </c>
      <c r="AGX469" s="48" t="str">
        <f t="shared" si="112"/>
        <v>Inviable Sanitariamente</v>
      </c>
      <c r="AGY469" s="48" t="str">
        <f t="shared" si="112"/>
        <v>Inviable Sanitariamente</v>
      </c>
      <c r="AGZ469" s="48" t="str">
        <f t="shared" si="112"/>
        <v>Inviable Sanitariamente</v>
      </c>
      <c r="AHA469" s="48" t="str">
        <f t="shared" si="112"/>
        <v>Inviable Sanitariamente</v>
      </c>
      <c r="AHB469" s="48" t="str">
        <f t="shared" si="112"/>
        <v>Inviable Sanitariamente</v>
      </c>
      <c r="AHC469" s="48" t="str">
        <f t="shared" si="112"/>
        <v>Inviable Sanitariamente</v>
      </c>
      <c r="AHD469" s="48" t="str">
        <f t="shared" si="112"/>
        <v>Inviable Sanitariamente</v>
      </c>
      <c r="AHE469" s="48" t="str">
        <f t="shared" si="112"/>
        <v>Inviable Sanitariamente</v>
      </c>
      <c r="AHF469" s="48" t="str">
        <f t="shared" ref="AHF469:AHO471" si="113">IF(AHD469&lt;5,"Sin Riesgo",IF(AHD469 &lt;=14,"Bajo",IF(AHD469&lt;=35,"Medio",IF(AHD469&lt;=80,"Alto","Inviable Sanitariamente"))))</f>
        <v>Inviable Sanitariamente</v>
      </c>
      <c r="AHG469" s="48" t="str">
        <f t="shared" si="113"/>
        <v>Inviable Sanitariamente</v>
      </c>
      <c r="AHH469" s="48" t="str">
        <f t="shared" si="113"/>
        <v>Inviable Sanitariamente</v>
      </c>
      <c r="AHI469" s="48" t="str">
        <f t="shared" si="113"/>
        <v>Inviable Sanitariamente</v>
      </c>
      <c r="AHJ469" s="48" t="str">
        <f t="shared" si="113"/>
        <v>Inviable Sanitariamente</v>
      </c>
      <c r="AHK469" s="48" t="str">
        <f t="shared" si="113"/>
        <v>Inviable Sanitariamente</v>
      </c>
      <c r="AHL469" s="48" t="str">
        <f t="shared" si="113"/>
        <v>Inviable Sanitariamente</v>
      </c>
      <c r="AHM469" s="48" t="str">
        <f t="shared" si="113"/>
        <v>Inviable Sanitariamente</v>
      </c>
      <c r="AHN469" s="48" t="str">
        <f t="shared" si="113"/>
        <v>Inviable Sanitariamente</v>
      </c>
      <c r="AHO469" s="48" t="str">
        <f t="shared" si="113"/>
        <v>Inviable Sanitariamente</v>
      </c>
      <c r="AHP469" s="48" t="str">
        <f t="shared" ref="AHP469:AHY471" si="114">IF(AHN469&lt;5,"Sin Riesgo",IF(AHN469 &lt;=14,"Bajo",IF(AHN469&lt;=35,"Medio",IF(AHN469&lt;=80,"Alto","Inviable Sanitariamente"))))</f>
        <v>Inviable Sanitariamente</v>
      </c>
      <c r="AHQ469" s="48" t="str">
        <f t="shared" si="114"/>
        <v>Inviable Sanitariamente</v>
      </c>
      <c r="AHR469" s="48" t="str">
        <f t="shared" si="114"/>
        <v>Inviable Sanitariamente</v>
      </c>
      <c r="AHS469" s="48" t="str">
        <f t="shared" si="114"/>
        <v>Inviable Sanitariamente</v>
      </c>
      <c r="AHT469" s="48" t="str">
        <f t="shared" si="114"/>
        <v>Inviable Sanitariamente</v>
      </c>
      <c r="AHU469" s="48" t="str">
        <f t="shared" si="114"/>
        <v>Inviable Sanitariamente</v>
      </c>
      <c r="AHV469" s="48" t="str">
        <f t="shared" si="114"/>
        <v>Inviable Sanitariamente</v>
      </c>
      <c r="AHW469" s="48" t="str">
        <f t="shared" si="114"/>
        <v>Inviable Sanitariamente</v>
      </c>
      <c r="AHX469" s="48" t="str">
        <f t="shared" si="114"/>
        <v>Inviable Sanitariamente</v>
      </c>
      <c r="AHY469" s="48" t="str">
        <f t="shared" si="114"/>
        <v>Inviable Sanitariamente</v>
      </c>
      <c r="AHZ469" s="48" t="str">
        <f t="shared" ref="AHZ469:AII471" si="115">IF(AHX469&lt;5,"Sin Riesgo",IF(AHX469 &lt;=14,"Bajo",IF(AHX469&lt;=35,"Medio",IF(AHX469&lt;=80,"Alto","Inviable Sanitariamente"))))</f>
        <v>Inviable Sanitariamente</v>
      </c>
      <c r="AIA469" s="48" t="str">
        <f t="shared" si="115"/>
        <v>Inviable Sanitariamente</v>
      </c>
      <c r="AIB469" s="48" t="str">
        <f t="shared" si="115"/>
        <v>Inviable Sanitariamente</v>
      </c>
      <c r="AIC469" s="48" t="str">
        <f t="shared" si="115"/>
        <v>Inviable Sanitariamente</v>
      </c>
      <c r="AID469" s="48" t="str">
        <f t="shared" si="115"/>
        <v>Inviable Sanitariamente</v>
      </c>
      <c r="AIE469" s="48" t="str">
        <f t="shared" si="115"/>
        <v>Inviable Sanitariamente</v>
      </c>
      <c r="AIF469" s="48" t="str">
        <f t="shared" si="115"/>
        <v>Inviable Sanitariamente</v>
      </c>
      <c r="AIG469" s="48" t="str">
        <f t="shared" si="115"/>
        <v>Inviable Sanitariamente</v>
      </c>
      <c r="AIH469" s="48" t="str">
        <f t="shared" si="115"/>
        <v>Inviable Sanitariamente</v>
      </c>
      <c r="AII469" s="48" t="str">
        <f t="shared" si="115"/>
        <v>Inviable Sanitariamente</v>
      </c>
      <c r="AIJ469" s="48" t="str">
        <f t="shared" ref="AIJ469:AIS471" si="116">IF(AIH469&lt;5,"Sin Riesgo",IF(AIH469 &lt;=14,"Bajo",IF(AIH469&lt;=35,"Medio",IF(AIH469&lt;=80,"Alto","Inviable Sanitariamente"))))</f>
        <v>Inviable Sanitariamente</v>
      </c>
      <c r="AIK469" s="48" t="str">
        <f t="shared" si="116"/>
        <v>Inviable Sanitariamente</v>
      </c>
      <c r="AIL469" s="48" t="str">
        <f t="shared" si="116"/>
        <v>Inviable Sanitariamente</v>
      </c>
      <c r="AIM469" s="48" t="str">
        <f t="shared" si="116"/>
        <v>Inviable Sanitariamente</v>
      </c>
      <c r="AIN469" s="48" t="str">
        <f t="shared" si="116"/>
        <v>Inviable Sanitariamente</v>
      </c>
      <c r="AIO469" s="48" t="str">
        <f t="shared" si="116"/>
        <v>Inviable Sanitariamente</v>
      </c>
      <c r="AIP469" s="48" t="str">
        <f t="shared" si="116"/>
        <v>Inviable Sanitariamente</v>
      </c>
      <c r="AIQ469" s="48" t="str">
        <f t="shared" si="116"/>
        <v>Inviable Sanitariamente</v>
      </c>
      <c r="AIR469" s="48" t="str">
        <f t="shared" si="116"/>
        <v>Inviable Sanitariamente</v>
      </c>
      <c r="AIS469" s="48" t="str">
        <f t="shared" si="116"/>
        <v>Inviable Sanitariamente</v>
      </c>
      <c r="AIT469" s="48" t="str">
        <f t="shared" ref="AIT469:AJC471" si="117">IF(AIR469&lt;5,"Sin Riesgo",IF(AIR469 &lt;=14,"Bajo",IF(AIR469&lt;=35,"Medio",IF(AIR469&lt;=80,"Alto","Inviable Sanitariamente"))))</f>
        <v>Inviable Sanitariamente</v>
      </c>
      <c r="AIU469" s="48" t="str">
        <f t="shared" si="117"/>
        <v>Inviable Sanitariamente</v>
      </c>
      <c r="AIV469" s="48" t="str">
        <f t="shared" si="117"/>
        <v>Inviable Sanitariamente</v>
      </c>
      <c r="AIW469" s="48" t="str">
        <f t="shared" si="117"/>
        <v>Inviable Sanitariamente</v>
      </c>
      <c r="AIX469" s="48" t="str">
        <f t="shared" si="117"/>
        <v>Inviable Sanitariamente</v>
      </c>
      <c r="AIY469" s="48" t="str">
        <f t="shared" si="117"/>
        <v>Inviable Sanitariamente</v>
      </c>
      <c r="AIZ469" s="48" t="str">
        <f t="shared" si="117"/>
        <v>Inviable Sanitariamente</v>
      </c>
      <c r="AJA469" s="48" t="str">
        <f t="shared" si="117"/>
        <v>Inviable Sanitariamente</v>
      </c>
      <c r="AJB469" s="48" t="str">
        <f t="shared" si="117"/>
        <v>Inviable Sanitariamente</v>
      </c>
      <c r="AJC469" s="48" t="str">
        <f t="shared" si="117"/>
        <v>Inviable Sanitariamente</v>
      </c>
      <c r="AJD469" s="48" t="str">
        <f t="shared" ref="AJD469:AJM471" si="118">IF(AJB469&lt;5,"Sin Riesgo",IF(AJB469 &lt;=14,"Bajo",IF(AJB469&lt;=35,"Medio",IF(AJB469&lt;=80,"Alto","Inviable Sanitariamente"))))</f>
        <v>Inviable Sanitariamente</v>
      </c>
      <c r="AJE469" s="48" t="str">
        <f t="shared" si="118"/>
        <v>Inviable Sanitariamente</v>
      </c>
      <c r="AJF469" s="48" t="str">
        <f t="shared" si="118"/>
        <v>Inviable Sanitariamente</v>
      </c>
      <c r="AJG469" s="48" t="str">
        <f t="shared" si="118"/>
        <v>Inviable Sanitariamente</v>
      </c>
      <c r="AJH469" s="48" t="str">
        <f t="shared" si="118"/>
        <v>Inviable Sanitariamente</v>
      </c>
      <c r="AJI469" s="48" t="str">
        <f t="shared" si="118"/>
        <v>Inviable Sanitariamente</v>
      </c>
      <c r="AJJ469" s="48" t="str">
        <f t="shared" si="118"/>
        <v>Inviable Sanitariamente</v>
      </c>
      <c r="AJK469" s="48" t="str">
        <f t="shared" si="118"/>
        <v>Inviable Sanitariamente</v>
      </c>
      <c r="AJL469" s="48" t="str">
        <f t="shared" si="118"/>
        <v>Inviable Sanitariamente</v>
      </c>
      <c r="AJM469" s="48" t="str">
        <f t="shared" si="118"/>
        <v>Inviable Sanitariamente</v>
      </c>
      <c r="AJN469" s="48" t="str">
        <f t="shared" ref="AJN469:AJW471" si="119">IF(AJL469&lt;5,"Sin Riesgo",IF(AJL469 &lt;=14,"Bajo",IF(AJL469&lt;=35,"Medio",IF(AJL469&lt;=80,"Alto","Inviable Sanitariamente"))))</f>
        <v>Inviable Sanitariamente</v>
      </c>
      <c r="AJO469" s="48" t="str">
        <f t="shared" si="119"/>
        <v>Inviable Sanitariamente</v>
      </c>
      <c r="AJP469" s="48" t="str">
        <f t="shared" si="119"/>
        <v>Inviable Sanitariamente</v>
      </c>
      <c r="AJQ469" s="48" t="str">
        <f t="shared" si="119"/>
        <v>Inviable Sanitariamente</v>
      </c>
      <c r="AJR469" s="48" t="str">
        <f t="shared" si="119"/>
        <v>Inviable Sanitariamente</v>
      </c>
      <c r="AJS469" s="48" t="str">
        <f t="shared" si="119"/>
        <v>Inviable Sanitariamente</v>
      </c>
      <c r="AJT469" s="48" t="str">
        <f t="shared" si="119"/>
        <v>Inviable Sanitariamente</v>
      </c>
      <c r="AJU469" s="48" t="str">
        <f t="shared" si="119"/>
        <v>Inviable Sanitariamente</v>
      </c>
      <c r="AJV469" s="48" t="str">
        <f t="shared" si="119"/>
        <v>Inviable Sanitariamente</v>
      </c>
      <c r="AJW469" s="48" t="str">
        <f t="shared" si="119"/>
        <v>Inviable Sanitariamente</v>
      </c>
      <c r="AJX469" s="48" t="str">
        <f t="shared" ref="AJX469:AKG471" si="120">IF(AJV469&lt;5,"Sin Riesgo",IF(AJV469 &lt;=14,"Bajo",IF(AJV469&lt;=35,"Medio",IF(AJV469&lt;=80,"Alto","Inviable Sanitariamente"))))</f>
        <v>Inviable Sanitariamente</v>
      </c>
      <c r="AJY469" s="48" t="str">
        <f t="shared" si="120"/>
        <v>Inviable Sanitariamente</v>
      </c>
      <c r="AJZ469" s="48" t="str">
        <f t="shared" si="120"/>
        <v>Inviable Sanitariamente</v>
      </c>
      <c r="AKA469" s="48" t="str">
        <f t="shared" si="120"/>
        <v>Inviable Sanitariamente</v>
      </c>
      <c r="AKB469" s="48" t="str">
        <f t="shared" si="120"/>
        <v>Inviable Sanitariamente</v>
      </c>
      <c r="AKC469" s="48" t="str">
        <f t="shared" si="120"/>
        <v>Inviable Sanitariamente</v>
      </c>
      <c r="AKD469" s="48" t="str">
        <f t="shared" si="120"/>
        <v>Inviable Sanitariamente</v>
      </c>
      <c r="AKE469" s="48" t="str">
        <f t="shared" si="120"/>
        <v>Inviable Sanitariamente</v>
      </c>
      <c r="AKF469" s="48" t="str">
        <f t="shared" si="120"/>
        <v>Inviable Sanitariamente</v>
      </c>
      <c r="AKG469" s="48" t="str">
        <f t="shared" si="120"/>
        <v>Inviable Sanitariamente</v>
      </c>
      <c r="AKH469" s="48" t="str">
        <f t="shared" ref="AKH469:AKQ471" si="121">IF(AKF469&lt;5,"Sin Riesgo",IF(AKF469 &lt;=14,"Bajo",IF(AKF469&lt;=35,"Medio",IF(AKF469&lt;=80,"Alto","Inviable Sanitariamente"))))</f>
        <v>Inviable Sanitariamente</v>
      </c>
      <c r="AKI469" s="48" t="str">
        <f t="shared" si="121"/>
        <v>Inviable Sanitariamente</v>
      </c>
      <c r="AKJ469" s="48" t="str">
        <f t="shared" si="121"/>
        <v>Inviable Sanitariamente</v>
      </c>
      <c r="AKK469" s="48" t="str">
        <f t="shared" si="121"/>
        <v>Inviable Sanitariamente</v>
      </c>
      <c r="AKL469" s="48" t="str">
        <f t="shared" si="121"/>
        <v>Inviable Sanitariamente</v>
      </c>
      <c r="AKM469" s="48" t="str">
        <f t="shared" si="121"/>
        <v>Inviable Sanitariamente</v>
      </c>
      <c r="AKN469" s="48" t="str">
        <f t="shared" si="121"/>
        <v>Inviable Sanitariamente</v>
      </c>
      <c r="AKO469" s="48" t="str">
        <f t="shared" si="121"/>
        <v>Inviable Sanitariamente</v>
      </c>
      <c r="AKP469" s="48" t="str">
        <f t="shared" si="121"/>
        <v>Inviable Sanitariamente</v>
      </c>
      <c r="AKQ469" s="48" t="str">
        <f t="shared" si="121"/>
        <v>Inviable Sanitariamente</v>
      </c>
      <c r="AKR469" s="48" t="str">
        <f t="shared" ref="AKR469:ALA471" si="122">IF(AKP469&lt;5,"Sin Riesgo",IF(AKP469 &lt;=14,"Bajo",IF(AKP469&lt;=35,"Medio",IF(AKP469&lt;=80,"Alto","Inviable Sanitariamente"))))</f>
        <v>Inviable Sanitariamente</v>
      </c>
      <c r="AKS469" s="48" t="str">
        <f t="shared" si="122"/>
        <v>Inviable Sanitariamente</v>
      </c>
      <c r="AKT469" s="48" t="str">
        <f t="shared" si="122"/>
        <v>Inviable Sanitariamente</v>
      </c>
      <c r="AKU469" s="48" t="str">
        <f t="shared" si="122"/>
        <v>Inviable Sanitariamente</v>
      </c>
      <c r="AKV469" s="48" t="str">
        <f t="shared" si="122"/>
        <v>Inviable Sanitariamente</v>
      </c>
      <c r="AKW469" s="48" t="str">
        <f t="shared" si="122"/>
        <v>Inviable Sanitariamente</v>
      </c>
      <c r="AKX469" s="48" t="str">
        <f t="shared" si="122"/>
        <v>Inviable Sanitariamente</v>
      </c>
      <c r="AKY469" s="48" t="str">
        <f t="shared" si="122"/>
        <v>Inviable Sanitariamente</v>
      </c>
      <c r="AKZ469" s="48" t="str">
        <f t="shared" si="122"/>
        <v>Inviable Sanitariamente</v>
      </c>
      <c r="ALA469" s="48" t="str">
        <f t="shared" si="122"/>
        <v>Inviable Sanitariamente</v>
      </c>
      <c r="ALB469" s="48" t="str">
        <f t="shared" ref="ALB469:ALK471" si="123">IF(AKZ469&lt;5,"Sin Riesgo",IF(AKZ469 &lt;=14,"Bajo",IF(AKZ469&lt;=35,"Medio",IF(AKZ469&lt;=80,"Alto","Inviable Sanitariamente"))))</f>
        <v>Inviable Sanitariamente</v>
      </c>
      <c r="ALC469" s="48" t="str">
        <f t="shared" si="123"/>
        <v>Inviable Sanitariamente</v>
      </c>
      <c r="ALD469" s="48" t="str">
        <f t="shared" si="123"/>
        <v>Inviable Sanitariamente</v>
      </c>
      <c r="ALE469" s="48" t="str">
        <f t="shared" si="123"/>
        <v>Inviable Sanitariamente</v>
      </c>
      <c r="ALF469" s="48" t="str">
        <f t="shared" si="123"/>
        <v>Inviable Sanitariamente</v>
      </c>
      <c r="ALG469" s="48" t="str">
        <f t="shared" si="123"/>
        <v>Inviable Sanitariamente</v>
      </c>
      <c r="ALH469" s="48" t="str">
        <f t="shared" si="123"/>
        <v>Inviable Sanitariamente</v>
      </c>
      <c r="ALI469" s="48" t="str">
        <f t="shared" si="123"/>
        <v>Inviable Sanitariamente</v>
      </c>
      <c r="ALJ469" s="48" t="str">
        <f t="shared" si="123"/>
        <v>Inviable Sanitariamente</v>
      </c>
      <c r="ALK469" s="48" t="str">
        <f t="shared" si="123"/>
        <v>Inviable Sanitariamente</v>
      </c>
      <c r="ALL469" s="48" t="str">
        <f t="shared" ref="ALL469:ALU471" si="124">IF(ALJ469&lt;5,"Sin Riesgo",IF(ALJ469 &lt;=14,"Bajo",IF(ALJ469&lt;=35,"Medio",IF(ALJ469&lt;=80,"Alto","Inviable Sanitariamente"))))</f>
        <v>Inviable Sanitariamente</v>
      </c>
      <c r="ALM469" s="48" t="str">
        <f t="shared" si="124"/>
        <v>Inviable Sanitariamente</v>
      </c>
      <c r="ALN469" s="48" t="str">
        <f t="shared" si="124"/>
        <v>Inviable Sanitariamente</v>
      </c>
      <c r="ALO469" s="48" t="str">
        <f t="shared" si="124"/>
        <v>Inviable Sanitariamente</v>
      </c>
      <c r="ALP469" s="48" t="str">
        <f t="shared" si="124"/>
        <v>Inviable Sanitariamente</v>
      </c>
      <c r="ALQ469" s="48" t="str">
        <f t="shared" si="124"/>
        <v>Inviable Sanitariamente</v>
      </c>
      <c r="ALR469" s="48" t="str">
        <f t="shared" si="124"/>
        <v>Inviable Sanitariamente</v>
      </c>
      <c r="ALS469" s="48" t="str">
        <f t="shared" si="124"/>
        <v>Inviable Sanitariamente</v>
      </c>
      <c r="ALT469" s="48" t="str">
        <f t="shared" si="124"/>
        <v>Inviable Sanitariamente</v>
      </c>
      <c r="ALU469" s="48" t="str">
        <f t="shared" si="124"/>
        <v>Inviable Sanitariamente</v>
      </c>
      <c r="ALV469" s="48" t="str">
        <f t="shared" ref="ALV469:AME471" si="125">IF(ALT469&lt;5,"Sin Riesgo",IF(ALT469 &lt;=14,"Bajo",IF(ALT469&lt;=35,"Medio",IF(ALT469&lt;=80,"Alto","Inviable Sanitariamente"))))</f>
        <v>Inviable Sanitariamente</v>
      </c>
      <c r="ALW469" s="48" t="str">
        <f t="shared" si="125"/>
        <v>Inviable Sanitariamente</v>
      </c>
      <c r="ALX469" s="48" t="str">
        <f t="shared" si="125"/>
        <v>Inviable Sanitariamente</v>
      </c>
      <c r="ALY469" s="48" t="str">
        <f t="shared" si="125"/>
        <v>Inviable Sanitariamente</v>
      </c>
      <c r="ALZ469" s="48" t="str">
        <f t="shared" si="125"/>
        <v>Inviable Sanitariamente</v>
      </c>
      <c r="AMA469" s="48" t="str">
        <f t="shared" si="125"/>
        <v>Inviable Sanitariamente</v>
      </c>
      <c r="AMB469" s="48" t="str">
        <f t="shared" si="125"/>
        <v>Inviable Sanitariamente</v>
      </c>
      <c r="AMC469" s="48" t="str">
        <f t="shared" si="125"/>
        <v>Inviable Sanitariamente</v>
      </c>
      <c r="AMD469" s="48" t="str">
        <f t="shared" si="125"/>
        <v>Inviable Sanitariamente</v>
      </c>
      <c r="AME469" s="48" t="str">
        <f t="shared" si="125"/>
        <v>Inviable Sanitariamente</v>
      </c>
      <c r="AMF469" s="48" t="str">
        <f t="shared" ref="AMF469:AMO471" si="126">IF(AMD469&lt;5,"Sin Riesgo",IF(AMD469 &lt;=14,"Bajo",IF(AMD469&lt;=35,"Medio",IF(AMD469&lt;=80,"Alto","Inviable Sanitariamente"))))</f>
        <v>Inviable Sanitariamente</v>
      </c>
      <c r="AMG469" s="48" t="str">
        <f t="shared" si="126"/>
        <v>Inviable Sanitariamente</v>
      </c>
      <c r="AMH469" s="48" t="str">
        <f t="shared" si="126"/>
        <v>Inviable Sanitariamente</v>
      </c>
      <c r="AMI469" s="48" t="str">
        <f t="shared" si="126"/>
        <v>Inviable Sanitariamente</v>
      </c>
      <c r="AMJ469" s="48" t="str">
        <f t="shared" si="126"/>
        <v>Inviable Sanitariamente</v>
      </c>
      <c r="AMK469" s="48" t="str">
        <f t="shared" si="126"/>
        <v>Inviable Sanitariamente</v>
      </c>
      <c r="AML469" s="48" t="str">
        <f t="shared" si="126"/>
        <v>Inviable Sanitariamente</v>
      </c>
      <c r="AMM469" s="48" t="str">
        <f t="shared" si="126"/>
        <v>Inviable Sanitariamente</v>
      </c>
      <c r="AMN469" s="48" t="str">
        <f t="shared" si="126"/>
        <v>Inviable Sanitariamente</v>
      </c>
      <c r="AMO469" s="48" t="str">
        <f t="shared" si="126"/>
        <v>Inviable Sanitariamente</v>
      </c>
      <c r="AMP469" s="48" t="str">
        <f t="shared" ref="AMP469:AMY471" si="127">IF(AMN469&lt;5,"Sin Riesgo",IF(AMN469 &lt;=14,"Bajo",IF(AMN469&lt;=35,"Medio",IF(AMN469&lt;=80,"Alto","Inviable Sanitariamente"))))</f>
        <v>Inviable Sanitariamente</v>
      </c>
      <c r="AMQ469" s="48" t="str">
        <f t="shared" si="127"/>
        <v>Inviable Sanitariamente</v>
      </c>
      <c r="AMR469" s="48" t="str">
        <f t="shared" si="127"/>
        <v>Inviable Sanitariamente</v>
      </c>
      <c r="AMS469" s="48" t="str">
        <f t="shared" si="127"/>
        <v>Inviable Sanitariamente</v>
      </c>
      <c r="AMT469" s="48" t="str">
        <f t="shared" si="127"/>
        <v>Inviable Sanitariamente</v>
      </c>
      <c r="AMU469" s="48" t="str">
        <f t="shared" si="127"/>
        <v>Inviable Sanitariamente</v>
      </c>
      <c r="AMV469" s="48" t="str">
        <f t="shared" si="127"/>
        <v>Inviable Sanitariamente</v>
      </c>
      <c r="AMW469" s="48" t="str">
        <f t="shared" si="127"/>
        <v>Inviable Sanitariamente</v>
      </c>
      <c r="AMX469" s="48" t="str">
        <f t="shared" si="127"/>
        <v>Inviable Sanitariamente</v>
      </c>
      <c r="AMY469" s="48" t="str">
        <f t="shared" si="127"/>
        <v>Inviable Sanitariamente</v>
      </c>
      <c r="AMZ469" s="48" t="str">
        <f t="shared" ref="AMZ469:ANI471" si="128">IF(AMX469&lt;5,"Sin Riesgo",IF(AMX469 &lt;=14,"Bajo",IF(AMX469&lt;=35,"Medio",IF(AMX469&lt;=80,"Alto","Inviable Sanitariamente"))))</f>
        <v>Inviable Sanitariamente</v>
      </c>
      <c r="ANA469" s="48" t="str">
        <f t="shared" si="128"/>
        <v>Inviable Sanitariamente</v>
      </c>
      <c r="ANB469" s="48" t="str">
        <f t="shared" si="128"/>
        <v>Inviable Sanitariamente</v>
      </c>
      <c r="ANC469" s="48" t="str">
        <f t="shared" si="128"/>
        <v>Inviable Sanitariamente</v>
      </c>
      <c r="AND469" s="48" t="str">
        <f t="shared" si="128"/>
        <v>Inviable Sanitariamente</v>
      </c>
      <c r="ANE469" s="48" t="str">
        <f t="shared" si="128"/>
        <v>Inviable Sanitariamente</v>
      </c>
      <c r="ANF469" s="48" t="str">
        <f t="shared" si="128"/>
        <v>Inviable Sanitariamente</v>
      </c>
      <c r="ANG469" s="48" t="str">
        <f t="shared" si="128"/>
        <v>Inviable Sanitariamente</v>
      </c>
      <c r="ANH469" s="48" t="str">
        <f t="shared" si="128"/>
        <v>Inviable Sanitariamente</v>
      </c>
      <c r="ANI469" s="48" t="str">
        <f t="shared" si="128"/>
        <v>Inviable Sanitariamente</v>
      </c>
      <c r="ANJ469" s="48" t="str">
        <f t="shared" ref="ANJ469:ANS471" si="129">IF(ANH469&lt;5,"Sin Riesgo",IF(ANH469 &lt;=14,"Bajo",IF(ANH469&lt;=35,"Medio",IF(ANH469&lt;=80,"Alto","Inviable Sanitariamente"))))</f>
        <v>Inviable Sanitariamente</v>
      </c>
      <c r="ANK469" s="48" t="str">
        <f t="shared" si="129"/>
        <v>Inviable Sanitariamente</v>
      </c>
      <c r="ANL469" s="48" t="str">
        <f t="shared" si="129"/>
        <v>Inviable Sanitariamente</v>
      </c>
      <c r="ANM469" s="48" t="str">
        <f t="shared" si="129"/>
        <v>Inviable Sanitariamente</v>
      </c>
      <c r="ANN469" s="48" t="str">
        <f t="shared" si="129"/>
        <v>Inviable Sanitariamente</v>
      </c>
      <c r="ANO469" s="48" t="str">
        <f t="shared" si="129"/>
        <v>Inviable Sanitariamente</v>
      </c>
      <c r="ANP469" s="48" t="str">
        <f t="shared" si="129"/>
        <v>Inviable Sanitariamente</v>
      </c>
      <c r="ANQ469" s="48" t="str">
        <f t="shared" si="129"/>
        <v>Inviable Sanitariamente</v>
      </c>
      <c r="ANR469" s="48" t="str">
        <f t="shared" si="129"/>
        <v>Inviable Sanitariamente</v>
      </c>
      <c r="ANS469" s="48" t="str">
        <f t="shared" si="129"/>
        <v>Inviable Sanitariamente</v>
      </c>
      <c r="ANT469" s="48" t="str">
        <f t="shared" ref="ANT469:AOC471" si="130">IF(ANR469&lt;5,"Sin Riesgo",IF(ANR469 &lt;=14,"Bajo",IF(ANR469&lt;=35,"Medio",IF(ANR469&lt;=80,"Alto","Inviable Sanitariamente"))))</f>
        <v>Inviable Sanitariamente</v>
      </c>
      <c r="ANU469" s="48" t="str">
        <f t="shared" si="130"/>
        <v>Inviable Sanitariamente</v>
      </c>
      <c r="ANV469" s="48" t="str">
        <f t="shared" si="130"/>
        <v>Inviable Sanitariamente</v>
      </c>
      <c r="ANW469" s="48" t="str">
        <f t="shared" si="130"/>
        <v>Inviable Sanitariamente</v>
      </c>
      <c r="ANX469" s="48" t="str">
        <f t="shared" si="130"/>
        <v>Inviable Sanitariamente</v>
      </c>
      <c r="ANY469" s="48" t="str">
        <f t="shared" si="130"/>
        <v>Inviable Sanitariamente</v>
      </c>
      <c r="ANZ469" s="48" t="str">
        <f t="shared" si="130"/>
        <v>Inviable Sanitariamente</v>
      </c>
      <c r="AOA469" s="48" t="str">
        <f t="shared" si="130"/>
        <v>Inviable Sanitariamente</v>
      </c>
      <c r="AOB469" s="48" t="str">
        <f t="shared" si="130"/>
        <v>Inviable Sanitariamente</v>
      </c>
      <c r="AOC469" s="48" t="str">
        <f t="shared" si="130"/>
        <v>Inviable Sanitariamente</v>
      </c>
      <c r="AOD469" s="48" t="str">
        <f t="shared" ref="AOD469:AOM471" si="131">IF(AOB469&lt;5,"Sin Riesgo",IF(AOB469 &lt;=14,"Bajo",IF(AOB469&lt;=35,"Medio",IF(AOB469&lt;=80,"Alto","Inviable Sanitariamente"))))</f>
        <v>Inviable Sanitariamente</v>
      </c>
      <c r="AOE469" s="48" t="str">
        <f t="shared" si="131"/>
        <v>Inviable Sanitariamente</v>
      </c>
      <c r="AOF469" s="48" t="str">
        <f t="shared" si="131"/>
        <v>Inviable Sanitariamente</v>
      </c>
      <c r="AOG469" s="48" t="str">
        <f t="shared" si="131"/>
        <v>Inviable Sanitariamente</v>
      </c>
      <c r="AOH469" s="48" t="str">
        <f t="shared" si="131"/>
        <v>Inviable Sanitariamente</v>
      </c>
      <c r="AOI469" s="48" t="str">
        <f t="shared" si="131"/>
        <v>Inviable Sanitariamente</v>
      </c>
      <c r="AOJ469" s="48" t="str">
        <f t="shared" si="131"/>
        <v>Inviable Sanitariamente</v>
      </c>
      <c r="AOK469" s="48" t="str">
        <f t="shared" si="131"/>
        <v>Inviable Sanitariamente</v>
      </c>
      <c r="AOL469" s="48" t="str">
        <f t="shared" si="131"/>
        <v>Inviable Sanitariamente</v>
      </c>
      <c r="AOM469" s="48" t="str">
        <f t="shared" si="131"/>
        <v>Inviable Sanitariamente</v>
      </c>
      <c r="AON469" s="48" t="str">
        <f t="shared" ref="AON469:AOW471" si="132">IF(AOL469&lt;5,"Sin Riesgo",IF(AOL469 &lt;=14,"Bajo",IF(AOL469&lt;=35,"Medio",IF(AOL469&lt;=80,"Alto","Inviable Sanitariamente"))))</f>
        <v>Inviable Sanitariamente</v>
      </c>
      <c r="AOO469" s="48" t="str">
        <f t="shared" si="132"/>
        <v>Inviable Sanitariamente</v>
      </c>
      <c r="AOP469" s="48" t="str">
        <f t="shared" si="132"/>
        <v>Inviable Sanitariamente</v>
      </c>
      <c r="AOQ469" s="48" t="str">
        <f t="shared" si="132"/>
        <v>Inviable Sanitariamente</v>
      </c>
      <c r="AOR469" s="48" t="str">
        <f t="shared" si="132"/>
        <v>Inviable Sanitariamente</v>
      </c>
      <c r="AOS469" s="48" t="str">
        <f t="shared" si="132"/>
        <v>Inviable Sanitariamente</v>
      </c>
      <c r="AOT469" s="48" t="str">
        <f t="shared" si="132"/>
        <v>Inviable Sanitariamente</v>
      </c>
      <c r="AOU469" s="48" t="str">
        <f t="shared" si="132"/>
        <v>Inviable Sanitariamente</v>
      </c>
      <c r="AOV469" s="48" t="str">
        <f t="shared" si="132"/>
        <v>Inviable Sanitariamente</v>
      </c>
      <c r="AOW469" s="48" t="str">
        <f t="shared" si="132"/>
        <v>Inviable Sanitariamente</v>
      </c>
      <c r="AOX469" s="48" t="str">
        <f t="shared" ref="AOX469:APG471" si="133">IF(AOV469&lt;5,"Sin Riesgo",IF(AOV469 &lt;=14,"Bajo",IF(AOV469&lt;=35,"Medio",IF(AOV469&lt;=80,"Alto","Inviable Sanitariamente"))))</f>
        <v>Inviable Sanitariamente</v>
      </c>
      <c r="AOY469" s="48" t="str">
        <f t="shared" si="133"/>
        <v>Inviable Sanitariamente</v>
      </c>
      <c r="AOZ469" s="48" t="str">
        <f t="shared" si="133"/>
        <v>Inviable Sanitariamente</v>
      </c>
      <c r="APA469" s="48" t="str">
        <f t="shared" si="133"/>
        <v>Inviable Sanitariamente</v>
      </c>
      <c r="APB469" s="48" t="str">
        <f t="shared" si="133"/>
        <v>Inviable Sanitariamente</v>
      </c>
      <c r="APC469" s="48" t="str">
        <f t="shared" si="133"/>
        <v>Inviable Sanitariamente</v>
      </c>
      <c r="APD469" s="48" t="str">
        <f t="shared" si="133"/>
        <v>Inviable Sanitariamente</v>
      </c>
      <c r="APE469" s="48" t="str">
        <f t="shared" si="133"/>
        <v>Inviable Sanitariamente</v>
      </c>
      <c r="APF469" s="48" t="str">
        <f t="shared" si="133"/>
        <v>Inviable Sanitariamente</v>
      </c>
      <c r="APG469" s="48" t="str">
        <f t="shared" si="133"/>
        <v>Inviable Sanitariamente</v>
      </c>
      <c r="APH469" s="48" t="str">
        <f t="shared" ref="APH469:APQ471" si="134">IF(APF469&lt;5,"Sin Riesgo",IF(APF469 &lt;=14,"Bajo",IF(APF469&lt;=35,"Medio",IF(APF469&lt;=80,"Alto","Inviable Sanitariamente"))))</f>
        <v>Inviable Sanitariamente</v>
      </c>
      <c r="API469" s="48" t="str">
        <f t="shared" si="134"/>
        <v>Inviable Sanitariamente</v>
      </c>
      <c r="APJ469" s="48" t="str">
        <f t="shared" si="134"/>
        <v>Inviable Sanitariamente</v>
      </c>
      <c r="APK469" s="48" t="str">
        <f t="shared" si="134"/>
        <v>Inviable Sanitariamente</v>
      </c>
      <c r="APL469" s="48" t="str">
        <f t="shared" si="134"/>
        <v>Inviable Sanitariamente</v>
      </c>
      <c r="APM469" s="48" t="str">
        <f t="shared" si="134"/>
        <v>Inviable Sanitariamente</v>
      </c>
      <c r="APN469" s="48" t="str">
        <f t="shared" si="134"/>
        <v>Inviable Sanitariamente</v>
      </c>
      <c r="APO469" s="48" t="str">
        <f t="shared" si="134"/>
        <v>Inviable Sanitariamente</v>
      </c>
      <c r="APP469" s="48" t="str">
        <f t="shared" si="134"/>
        <v>Inviable Sanitariamente</v>
      </c>
      <c r="APQ469" s="48" t="str">
        <f t="shared" si="134"/>
        <v>Inviable Sanitariamente</v>
      </c>
      <c r="APR469" s="48" t="str">
        <f t="shared" ref="APR469:AQA471" si="135">IF(APP469&lt;5,"Sin Riesgo",IF(APP469 &lt;=14,"Bajo",IF(APP469&lt;=35,"Medio",IF(APP469&lt;=80,"Alto","Inviable Sanitariamente"))))</f>
        <v>Inviable Sanitariamente</v>
      </c>
      <c r="APS469" s="48" t="str">
        <f t="shared" si="135"/>
        <v>Inviable Sanitariamente</v>
      </c>
      <c r="APT469" s="48" t="str">
        <f t="shared" si="135"/>
        <v>Inviable Sanitariamente</v>
      </c>
      <c r="APU469" s="48" t="str">
        <f t="shared" si="135"/>
        <v>Inviable Sanitariamente</v>
      </c>
      <c r="APV469" s="48" t="str">
        <f t="shared" si="135"/>
        <v>Inviable Sanitariamente</v>
      </c>
      <c r="APW469" s="48" t="str">
        <f t="shared" si="135"/>
        <v>Inviable Sanitariamente</v>
      </c>
      <c r="APX469" s="48" t="str">
        <f t="shared" si="135"/>
        <v>Inviable Sanitariamente</v>
      </c>
      <c r="APY469" s="48" t="str">
        <f t="shared" si="135"/>
        <v>Inviable Sanitariamente</v>
      </c>
      <c r="APZ469" s="48" t="str">
        <f t="shared" si="135"/>
        <v>Inviable Sanitariamente</v>
      </c>
      <c r="AQA469" s="48" t="str">
        <f t="shared" si="135"/>
        <v>Inviable Sanitariamente</v>
      </c>
      <c r="AQB469" s="48" t="str">
        <f t="shared" ref="AQB469:AQK471" si="136">IF(APZ469&lt;5,"Sin Riesgo",IF(APZ469 &lt;=14,"Bajo",IF(APZ469&lt;=35,"Medio",IF(APZ469&lt;=80,"Alto","Inviable Sanitariamente"))))</f>
        <v>Inviable Sanitariamente</v>
      </c>
      <c r="AQC469" s="48" t="str">
        <f t="shared" si="136"/>
        <v>Inviable Sanitariamente</v>
      </c>
      <c r="AQD469" s="48" t="str">
        <f t="shared" si="136"/>
        <v>Inviable Sanitariamente</v>
      </c>
      <c r="AQE469" s="48" t="str">
        <f t="shared" si="136"/>
        <v>Inviable Sanitariamente</v>
      </c>
      <c r="AQF469" s="48" t="str">
        <f t="shared" si="136"/>
        <v>Inviable Sanitariamente</v>
      </c>
      <c r="AQG469" s="48" t="str">
        <f t="shared" si="136"/>
        <v>Inviable Sanitariamente</v>
      </c>
      <c r="AQH469" s="48" t="str">
        <f t="shared" si="136"/>
        <v>Inviable Sanitariamente</v>
      </c>
      <c r="AQI469" s="48" t="str">
        <f t="shared" si="136"/>
        <v>Inviable Sanitariamente</v>
      </c>
      <c r="AQJ469" s="48" t="str">
        <f t="shared" si="136"/>
        <v>Inviable Sanitariamente</v>
      </c>
      <c r="AQK469" s="48" t="str">
        <f t="shared" si="136"/>
        <v>Inviable Sanitariamente</v>
      </c>
      <c r="AQL469" s="48" t="str">
        <f t="shared" ref="AQL469:AQU471" si="137">IF(AQJ469&lt;5,"Sin Riesgo",IF(AQJ469 &lt;=14,"Bajo",IF(AQJ469&lt;=35,"Medio",IF(AQJ469&lt;=80,"Alto","Inviable Sanitariamente"))))</f>
        <v>Inviable Sanitariamente</v>
      </c>
      <c r="AQM469" s="48" t="str">
        <f t="shared" si="137"/>
        <v>Inviable Sanitariamente</v>
      </c>
      <c r="AQN469" s="48" t="str">
        <f t="shared" si="137"/>
        <v>Inviable Sanitariamente</v>
      </c>
      <c r="AQO469" s="48" t="str">
        <f t="shared" si="137"/>
        <v>Inviable Sanitariamente</v>
      </c>
      <c r="AQP469" s="48" t="str">
        <f t="shared" si="137"/>
        <v>Inviable Sanitariamente</v>
      </c>
      <c r="AQQ469" s="48" t="str">
        <f t="shared" si="137"/>
        <v>Inviable Sanitariamente</v>
      </c>
      <c r="AQR469" s="48" t="str">
        <f t="shared" si="137"/>
        <v>Inviable Sanitariamente</v>
      </c>
      <c r="AQS469" s="48" t="str">
        <f t="shared" si="137"/>
        <v>Inviable Sanitariamente</v>
      </c>
      <c r="AQT469" s="48" t="str">
        <f t="shared" si="137"/>
        <v>Inviable Sanitariamente</v>
      </c>
      <c r="AQU469" s="48" t="str">
        <f t="shared" si="137"/>
        <v>Inviable Sanitariamente</v>
      </c>
      <c r="AQV469" s="48" t="str">
        <f t="shared" ref="AQV469:ARE471" si="138">IF(AQT469&lt;5,"Sin Riesgo",IF(AQT469 &lt;=14,"Bajo",IF(AQT469&lt;=35,"Medio",IF(AQT469&lt;=80,"Alto","Inviable Sanitariamente"))))</f>
        <v>Inviable Sanitariamente</v>
      </c>
      <c r="AQW469" s="48" t="str">
        <f t="shared" si="138"/>
        <v>Inviable Sanitariamente</v>
      </c>
      <c r="AQX469" s="48" t="str">
        <f t="shared" si="138"/>
        <v>Inviable Sanitariamente</v>
      </c>
      <c r="AQY469" s="48" t="str">
        <f t="shared" si="138"/>
        <v>Inviable Sanitariamente</v>
      </c>
      <c r="AQZ469" s="48" t="str">
        <f t="shared" si="138"/>
        <v>Inviable Sanitariamente</v>
      </c>
      <c r="ARA469" s="48" t="str">
        <f t="shared" si="138"/>
        <v>Inviable Sanitariamente</v>
      </c>
      <c r="ARB469" s="48" t="str">
        <f t="shared" si="138"/>
        <v>Inviable Sanitariamente</v>
      </c>
      <c r="ARC469" s="48" t="str">
        <f t="shared" si="138"/>
        <v>Inviable Sanitariamente</v>
      </c>
      <c r="ARD469" s="48" t="str">
        <f t="shared" si="138"/>
        <v>Inviable Sanitariamente</v>
      </c>
      <c r="ARE469" s="48" t="str">
        <f t="shared" si="138"/>
        <v>Inviable Sanitariamente</v>
      </c>
      <c r="ARF469" s="48" t="str">
        <f t="shared" ref="ARF469:ARO471" si="139">IF(ARD469&lt;5,"Sin Riesgo",IF(ARD469 &lt;=14,"Bajo",IF(ARD469&lt;=35,"Medio",IF(ARD469&lt;=80,"Alto","Inviable Sanitariamente"))))</f>
        <v>Inviable Sanitariamente</v>
      </c>
      <c r="ARG469" s="48" t="str">
        <f t="shared" si="139"/>
        <v>Inviable Sanitariamente</v>
      </c>
      <c r="ARH469" s="48" t="str">
        <f t="shared" si="139"/>
        <v>Inviable Sanitariamente</v>
      </c>
      <c r="ARI469" s="48" t="str">
        <f t="shared" si="139"/>
        <v>Inviable Sanitariamente</v>
      </c>
      <c r="ARJ469" s="48" t="str">
        <f t="shared" si="139"/>
        <v>Inviable Sanitariamente</v>
      </c>
      <c r="ARK469" s="48" t="str">
        <f t="shared" si="139"/>
        <v>Inviable Sanitariamente</v>
      </c>
      <c r="ARL469" s="48" t="str">
        <f t="shared" si="139"/>
        <v>Inviable Sanitariamente</v>
      </c>
      <c r="ARM469" s="48" t="str">
        <f t="shared" si="139"/>
        <v>Inviable Sanitariamente</v>
      </c>
      <c r="ARN469" s="48" t="str">
        <f t="shared" si="139"/>
        <v>Inviable Sanitariamente</v>
      </c>
      <c r="ARO469" s="48" t="str">
        <f t="shared" si="139"/>
        <v>Inviable Sanitariamente</v>
      </c>
      <c r="ARP469" s="48" t="str">
        <f t="shared" ref="ARP469:ARY471" si="140">IF(ARN469&lt;5,"Sin Riesgo",IF(ARN469 &lt;=14,"Bajo",IF(ARN469&lt;=35,"Medio",IF(ARN469&lt;=80,"Alto","Inviable Sanitariamente"))))</f>
        <v>Inviable Sanitariamente</v>
      </c>
      <c r="ARQ469" s="48" t="str">
        <f t="shared" si="140"/>
        <v>Inviable Sanitariamente</v>
      </c>
      <c r="ARR469" s="48" t="str">
        <f t="shared" si="140"/>
        <v>Inviable Sanitariamente</v>
      </c>
      <c r="ARS469" s="48" t="str">
        <f t="shared" si="140"/>
        <v>Inviable Sanitariamente</v>
      </c>
      <c r="ART469" s="48" t="str">
        <f t="shared" si="140"/>
        <v>Inviable Sanitariamente</v>
      </c>
      <c r="ARU469" s="48" t="str">
        <f t="shared" si="140"/>
        <v>Inviable Sanitariamente</v>
      </c>
      <c r="ARV469" s="48" t="str">
        <f t="shared" si="140"/>
        <v>Inviable Sanitariamente</v>
      </c>
      <c r="ARW469" s="48" t="str">
        <f t="shared" si="140"/>
        <v>Inviable Sanitariamente</v>
      </c>
      <c r="ARX469" s="48" t="str">
        <f t="shared" si="140"/>
        <v>Inviable Sanitariamente</v>
      </c>
      <c r="ARY469" s="48" t="str">
        <f t="shared" si="140"/>
        <v>Inviable Sanitariamente</v>
      </c>
      <c r="ARZ469" s="48" t="str">
        <f t="shared" ref="ARZ469:ASI471" si="141">IF(ARX469&lt;5,"Sin Riesgo",IF(ARX469 &lt;=14,"Bajo",IF(ARX469&lt;=35,"Medio",IF(ARX469&lt;=80,"Alto","Inviable Sanitariamente"))))</f>
        <v>Inviable Sanitariamente</v>
      </c>
      <c r="ASA469" s="48" t="str">
        <f t="shared" si="141"/>
        <v>Inviable Sanitariamente</v>
      </c>
      <c r="ASB469" s="48" t="str">
        <f t="shared" si="141"/>
        <v>Inviable Sanitariamente</v>
      </c>
      <c r="ASC469" s="48" t="str">
        <f t="shared" si="141"/>
        <v>Inviable Sanitariamente</v>
      </c>
      <c r="ASD469" s="48" t="str">
        <f t="shared" si="141"/>
        <v>Inviable Sanitariamente</v>
      </c>
      <c r="ASE469" s="48" t="str">
        <f t="shared" si="141"/>
        <v>Inviable Sanitariamente</v>
      </c>
      <c r="ASF469" s="48" t="str">
        <f t="shared" si="141"/>
        <v>Inviable Sanitariamente</v>
      </c>
      <c r="ASG469" s="48" t="str">
        <f t="shared" si="141"/>
        <v>Inviable Sanitariamente</v>
      </c>
      <c r="ASH469" s="48" t="str">
        <f t="shared" si="141"/>
        <v>Inviable Sanitariamente</v>
      </c>
      <c r="ASI469" s="48" t="str">
        <f t="shared" si="141"/>
        <v>Inviable Sanitariamente</v>
      </c>
      <c r="ASJ469" s="48" t="str">
        <f t="shared" ref="ASJ469:ASS471" si="142">IF(ASH469&lt;5,"Sin Riesgo",IF(ASH469 &lt;=14,"Bajo",IF(ASH469&lt;=35,"Medio",IF(ASH469&lt;=80,"Alto","Inviable Sanitariamente"))))</f>
        <v>Inviable Sanitariamente</v>
      </c>
      <c r="ASK469" s="48" t="str">
        <f t="shared" si="142"/>
        <v>Inviable Sanitariamente</v>
      </c>
      <c r="ASL469" s="48" t="str">
        <f t="shared" si="142"/>
        <v>Inviable Sanitariamente</v>
      </c>
      <c r="ASM469" s="48" t="str">
        <f t="shared" si="142"/>
        <v>Inviable Sanitariamente</v>
      </c>
      <c r="ASN469" s="48" t="str">
        <f t="shared" si="142"/>
        <v>Inviable Sanitariamente</v>
      </c>
      <c r="ASO469" s="48" t="str">
        <f t="shared" si="142"/>
        <v>Inviable Sanitariamente</v>
      </c>
      <c r="ASP469" s="48" t="str">
        <f t="shared" si="142"/>
        <v>Inviable Sanitariamente</v>
      </c>
      <c r="ASQ469" s="48" t="str">
        <f t="shared" si="142"/>
        <v>Inviable Sanitariamente</v>
      </c>
      <c r="ASR469" s="48" t="str">
        <f t="shared" si="142"/>
        <v>Inviable Sanitariamente</v>
      </c>
      <c r="ASS469" s="48" t="str">
        <f t="shared" si="142"/>
        <v>Inviable Sanitariamente</v>
      </c>
      <c r="AST469" s="48" t="str">
        <f t="shared" ref="AST469:ATC471" si="143">IF(ASR469&lt;5,"Sin Riesgo",IF(ASR469 &lt;=14,"Bajo",IF(ASR469&lt;=35,"Medio",IF(ASR469&lt;=80,"Alto","Inviable Sanitariamente"))))</f>
        <v>Inviable Sanitariamente</v>
      </c>
      <c r="ASU469" s="48" t="str">
        <f t="shared" si="143"/>
        <v>Inviable Sanitariamente</v>
      </c>
      <c r="ASV469" s="48" t="str">
        <f t="shared" si="143"/>
        <v>Inviable Sanitariamente</v>
      </c>
      <c r="ASW469" s="48" t="str">
        <f t="shared" si="143"/>
        <v>Inviable Sanitariamente</v>
      </c>
      <c r="ASX469" s="48" t="str">
        <f t="shared" si="143"/>
        <v>Inviable Sanitariamente</v>
      </c>
      <c r="ASY469" s="48" t="str">
        <f t="shared" si="143"/>
        <v>Inviable Sanitariamente</v>
      </c>
      <c r="ASZ469" s="48" t="str">
        <f t="shared" si="143"/>
        <v>Inviable Sanitariamente</v>
      </c>
      <c r="ATA469" s="48" t="str">
        <f t="shared" si="143"/>
        <v>Inviable Sanitariamente</v>
      </c>
      <c r="ATB469" s="48" t="str">
        <f t="shared" si="143"/>
        <v>Inviable Sanitariamente</v>
      </c>
      <c r="ATC469" s="48" t="str">
        <f t="shared" si="143"/>
        <v>Inviable Sanitariamente</v>
      </c>
      <c r="ATD469" s="48" t="str">
        <f t="shared" ref="ATD469:ATM471" si="144">IF(ATB469&lt;5,"Sin Riesgo",IF(ATB469 &lt;=14,"Bajo",IF(ATB469&lt;=35,"Medio",IF(ATB469&lt;=80,"Alto","Inviable Sanitariamente"))))</f>
        <v>Inviable Sanitariamente</v>
      </c>
      <c r="ATE469" s="48" t="str">
        <f t="shared" si="144"/>
        <v>Inviable Sanitariamente</v>
      </c>
      <c r="ATF469" s="48" t="str">
        <f t="shared" si="144"/>
        <v>Inviable Sanitariamente</v>
      </c>
      <c r="ATG469" s="48" t="str">
        <f t="shared" si="144"/>
        <v>Inviable Sanitariamente</v>
      </c>
      <c r="ATH469" s="48" t="str">
        <f t="shared" si="144"/>
        <v>Inviable Sanitariamente</v>
      </c>
      <c r="ATI469" s="48" t="str">
        <f t="shared" si="144"/>
        <v>Inviable Sanitariamente</v>
      </c>
      <c r="ATJ469" s="48" t="str">
        <f t="shared" si="144"/>
        <v>Inviable Sanitariamente</v>
      </c>
      <c r="ATK469" s="48" t="str">
        <f t="shared" si="144"/>
        <v>Inviable Sanitariamente</v>
      </c>
      <c r="ATL469" s="48" t="str">
        <f t="shared" si="144"/>
        <v>Inviable Sanitariamente</v>
      </c>
      <c r="ATM469" s="48" t="str">
        <f t="shared" si="144"/>
        <v>Inviable Sanitariamente</v>
      </c>
      <c r="ATN469" s="48" t="str">
        <f t="shared" ref="ATN469:ATW471" si="145">IF(ATL469&lt;5,"Sin Riesgo",IF(ATL469 &lt;=14,"Bajo",IF(ATL469&lt;=35,"Medio",IF(ATL469&lt;=80,"Alto","Inviable Sanitariamente"))))</f>
        <v>Inviable Sanitariamente</v>
      </c>
      <c r="ATO469" s="48" t="str">
        <f t="shared" si="145"/>
        <v>Inviable Sanitariamente</v>
      </c>
      <c r="ATP469" s="48" t="str">
        <f t="shared" si="145"/>
        <v>Inviable Sanitariamente</v>
      </c>
      <c r="ATQ469" s="48" t="str">
        <f t="shared" si="145"/>
        <v>Inviable Sanitariamente</v>
      </c>
      <c r="ATR469" s="48" t="str">
        <f t="shared" si="145"/>
        <v>Inviable Sanitariamente</v>
      </c>
      <c r="ATS469" s="48" t="str">
        <f t="shared" si="145"/>
        <v>Inviable Sanitariamente</v>
      </c>
      <c r="ATT469" s="48" t="str">
        <f t="shared" si="145"/>
        <v>Inviable Sanitariamente</v>
      </c>
      <c r="ATU469" s="48" t="str">
        <f t="shared" si="145"/>
        <v>Inviable Sanitariamente</v>
      </c>
      <c r="ATV469" s="48" t="str">
        <f t="shared" si="145"/>
        <v>Inviable Sanitariamente</v>
      </c>
      <c r="ATW469" s="48" t="str">
        <f t="shared" si="145"/>
        <v>Inviable Sanitariamente</v>
      </c>
      <c r="ATX469" s="48" t="str">
        <f t="shared" ref="ATX469:AUG471" si="146">IF(ATV469&lt;5,"Sin Riesgo",IF(ATV469 &lt;=14,"Bajo",IF(ATV469&lt;=35,"Medio",IF(ATV469&lt;=80,"Alto","Inviable Sanitariamente"))))</f>
        <v>Inviable Sanitariamente</v>
      </c>
      <c r="ATY469" s="48" t="str">
        <f t="shared" si="146"/>
        <v>Inviable Sanitariamente</v>
      </c>
      <c r="ATZ469" s="48" t="str">
        <f t="shared" si="146"/>
        <v>Inviable Sanitariamente</v>
      </c>
      <c r="AUA469" s="48" t="str">
        <f t="shared" si="146"/>
        <v>Inviable Sanitariamente</v>
      </c>
      <c r="AUB469" s="48" t="str">
        <f t="shared" si="146"/>
        <v>Inviable Sanitariamente</v>
      </c>
      <c r="AUC469" s="48" t="str">
        <f t="shared" si="146"/>
        <v>Inviable Sanitariamente</v>
      </c>
      <c r="AUD469" s="48" t="str">
        <f t="shared" si="146"/>
        <v>Inviable Sanitariamente</v>
      </c>
      <c r="AUE469" s="48" t="str">
        <f t="shared" si="146"/>
        <v>Inviable Sanitariamente</v>
      </c>
      <c r="AUF469" s="48" t="str">
        <f t="shared" si="146"/>
        <v>Inviable Sanitariamente</v>
      </c>
      <c r="AUG469" s="48" t="str">
        <f t="shared" si="146"/>
        <v>Inviable Sanitariamente</v>
      </c>
      <c r="AUH469" s="48" t="str">
        <f t="shared" ref="AUH469:AUQ471" si="147">IF(AUF469&lt;5,"Sin Riesgo",IF(AUF469 &lt;=14,"Bajo",IF(AUF469&lt;=35,"Medio",IF(AUF469&lt;=80,"Alto","Inviable Sanitariamente"))))</f>
        <v>Inviable Sanitariamente</v>
      </c>
      <c r="AUI469" s="48" t="str">
        <f t="shared" si="147"/>
        <v>Inviable Sanitariamente</v>
      </c>
      <c r="AUJ469" s="48" t="str">
        <f t="shared" si="147"/>
        <v>Inviable Sanitariamente</v>
      </c>
      <c r="AUK469" s="48" t="str">
        <f t="shared" si="147"/>
        <v>Inviable Sanitariamente</v>
      </c>
      <c r="AUL469" s="48" t="str">
        <f t="shared" si="147"/>
        <v>Inviable Sanitariamente</v>
      </c>
      <c r="AUM469" s="48" t="str">
        <f t="shared" si="147"/>
        <v>Inviable Sanitariamente</v>
      </c>
      <c r="AUN469" s="48" t="str">
        <f t="shared" si="147"/>
        <v>Inviable Sanitariamente</v>
      </c>
      <c r="AUO469" s="48" t="str">
        <f t="shared" si="147"/>
        <v>Inviable Sanitariamente</v>
      </c>
      <c r="AUP469" s="48" t="str">
        <f t="shared" si="147"/>
        <v>Inviable Sanitariamente</v>
      </c>
      <c r="AUQ469" s="48" t="str">
        <f t="shared" si="147"/>
        <v>Inviable Sanitariamente</v>
      </c>
      <c r="AUR469" s="48" t="str">
        <f t="shared" ref="AUR469:AVA471" si="148">IF(AUP469&lt;5,"Sin Riesgo",IF(AUP469 &lt;=14,"Bajo",IF(AUP469&lt;=35,"Medio",IF(AUP469&lt;=80,"Alto","Inviable Sanitariamente"))))</f>
        <v>Inviable Sanitariamente</v>
      </c>
      <c r="AUS469" s="48" t="str">
        <f t="shared" si="148"/>
        <v>Inviable Sanitariamente</v>
      </c>
      <c r="AUT469" s="48" t="str">
        <f t="shared" si="148"/>
        <v>Inviable Sanitariamente</v>
      </c>
      <c r="AUU469" s="48" t="str">
        <f t="shared" si="148"/>
        <v>Inviable Sanitariamente</v>
      </c>
      <c r="AUV469" s="48" t="str">
        <f t="shared" si="148"/>
        <v>Inviable Sanitariamente</v>
      </c>
      <c r="AUW469" s="48" t="str">
        <f t="shared" si="148"/>
        <v>Inviable Sanitariamente</v>
      </c>
      <c r="AUX469" s="48" t="str">
        <f t="shared" si="148"/>
        <v>Inviable Sanitariamente</v>
      </c>
      <c r="AUY469" s="48" t="str">
        <f t="shared" si="148"/>
        <v>Inviable Sanitariamente</v>
      </c>
      <c r="AUZ469" s="48" t="str">
        <f t="shared" si="148"/>
        <v>Inviable Sanitariamente</v>
      </c>
      <c r="AVA469" s="48" t="str">
        <f t="shared" si="148"/>
        <v>Inviable Sanitariamente</v>
      </c>
      <c r="AVB469" s="48" t="str">
        <f t="shared" ref="AVB469:AVK471" si="149">IF(AUZ469&lt;5,"Sin Riesgo",IF(AUZ469 &lt;=14,"Bajo",IF(AUZ469&lt;=35,"Medio",IF(AUZ469&lt;=80,"Alto","Inviable Sanitariamente"))))</f>
        <v>Inviable Sanitariamente</v>
      </c>
      <c r="AVC469" s="48" t="str">
        <f t="shared" si="149"/>
        <v>Inviable Sanitariamente</v>
      </c>
      <c r="AVD469" s="48" t="str">
        <f t="shared" si="149"/>
        <v>Inviable Sanitariamente</v>
      </c>
      <c r="AVE469" s="48" t="str">
        <f t="shared" si="149"/>
        <v>Inviable Sanitariamente</v>
      </c>
      <c r="AVF469" s="48" t="str">
        <f t="shared" si="149"/>
        <v>Inviable Sanitariamente</v>
      </c>
      <c r="AVG469" s="48" t="str">
        <f t="shared" si="149"/>
        <v>Inviable Sanitariamente</v>
      </c>
      <c r="AVH469" s="48" t="str">
        <f t="shared" si="149"/>
        <v>Inviable Sanitariamente</v>
      </c>
      <c r="AVI469" s="48" t="str">
        <f t="shared" si="149"/>
        <v>Inviable Sanitariamente</v>
      </c>
      <c r="AVJ469" s="48" t="str">
        <f t="shared" si="149"/>
        <v>Inviable Sanitariamente</v>
      </c>
      <c r="AVK469" s="48" t="str">
        <f t="shared" si="149"/>
        <v>Inviable Sanitariamente</v>
      </c>
      <c r="AVL469" s="48" t="str">
        <f t="shared" ref="AVL469:AVU471" si="150">IF(AVJ469&lt;5,"Sin Riesgo",IF(AVJ469 &lt;=14,"Bajo",IF(AVJ469&lt;=35,"Medio",IF(AVJ469&lt;=80,"Alto","Inviable Sanitariamente"))))</f>
        <v>Inviable Sanitariamente</v>
      </c>
      <c r="AVM469" s="48" t="str">
        <f t="shared" si="150"/>
        <v>Inviable Sanitariamente</v>
      </c>
      <c r="AVN469" s="48" t="str">
        <f t="shared" si="150"/>
        <v>Inviable Sanitariamente</v>
      </c>
      <c r="AVO469" s="48" t="str">
        <f t="shared" si="150"/>
        <v>Inviable Sanitariamente</v>
      </c>
      <c r="AVP469" s="48" t="str">
        <f t="shared" si="150"/>
        <v>Inviable Sanitariamente</v>
      </c>
      <c r="AVQ469" s="48" t="str">
        <f t="shared" si="150"/>
        <v>Inviable Sanitariamente</v>
      </c>
      <c r="AVR469" s="48" t="str">
        <f t="shared" si="150"/>
        <v>Inviable Sanitariamente</v>
      </c>
      <c r="AVS469" s="48" t="str">
        <f t="shared" si="150"/>
        <v>Inviable Sanitariamente</v>
      </c>
      <c r="AVT469" s="48" t="str">
        <f t="shared" si="150"/>
        <v>Inviable Sanitariamente</v>
      </c>
      <c r="AVU469" s="48" t="str">
        <f t="shared" si="150"/>
        <v>Inviable Sanitariamente</v>
      </c>
      <c r="AVV469" s="48" t="str">
        <f t="shared" ref="AVV469:AWE471" si="151">IF(AVT469&lt;5,"Sin Riesgo",IF(AVT469 &lt;=14,"Bajo",IF(AVT469&lt;=35,"Medio",IF(AVT469&lt;=80,"Alto","Inviable Sanitariamente"))))</f>
        <v>Inviable Sanitariamente</v>
      </c>
      <c r="AVW469" s="48" t="str">
        <f t="shared" si="151"/>
        <v>Inviable Sanitariamente</v>
      </c>
      <c r="AVX469" s="48" t="str">
        <f t="shared" si="151"/>
        <v>Inviable Sanitariamente</v>
      </c>
      <c r="AVY469" s="48" t="str">
        <f t="shared" si="151"/>
        <v>Inviable Sanitariamente</v>
      </c>
      <c r="AVZ469" s="48" t="str">
        <f t="shared" si="151"/>
        <v>Inviable Sanitariamente</v>
      </c>
      <c r="AWA469" s="48" t="str">
        <f t="shared" si="151"/>
        <v>Inviable Sanitariamente</v>
      </c>
      <c r="AWB469" s="48" t="str">
        <f t="shared" si="151"/>
        <v>Inviable Sanitariamente</v>
      </c>
      <c r="AWC469" s="48" t="str">
        <f t="shared" si="151"/>
        <v>Inviable Sanitariamente</v>
      </c>
      <c r="AWD469" s="48" t="str">
        <f t="shared" si="151"/>
        <v>Inviable Sanitariamente</v>
      </c>
      <c r="AWE469" s="48" t="str">
        <f t="shared" si="151"/>
        <v>Inviable Sanitariamente</v>
      </c>
      <c r="AWF469" s="48" t="str">
        <f t="shared" ref="AWF469:AWO471" si="152">IF(AWD469&lt;5,"Sin Riesgo",IF(AWD469 &lt;=14,"Bajo",IF(AWD469&lt;=35,"Medio",IF(AWD469&lt;=80,"Alto","Inviable Sanitariamente"))))</f>
        <v>Inviable Sanitariamente</v>
      </c>
      <c r="AWG469" s="48" t="str">
        <f t="shared" si="152"/>
        <v>Inviable Sanitariamente</v>
      </c>
      <c r="AWH469" s="48" t="str">
        <f t="shared" si="152"/>
        <v>Inviable Sanitariamente</v>
      </c>
      <c r="AWI469" s="48" t="str">
        <f t="shared" si="152"/>
        <v>Inviable Sanitariamente</v>
      </c>
      <c r="AWJ469" s="48" t="str">
        <f t="shared" si="152"/>
        <v>Inviable Sanitariamente</v>
      </c>
      <c r="AWK469" s="48" t="str">
        <f t="shared" si="152"/>
        <v>Inviable Sanitariamente</v>
      </c>
      <c r="AWL469" s="48" t="str">
        <f t="shared" si="152"/>
        <v>Inviable Sanitariamente</v>
      </c>
      <c r="AWM469" s="48" t="str">
        <f t="shared" si="152"/>
        <v>Inviable Sanitariamente</v>
      </c>
      <c r="AWN469" s="48" t="str">
        <f t="shared" si="152"/>
        <v>Inviable Sanitariamente</v>
      </c>
      <c r="AWO469" s="48" t="str">
        <f t="shared" si="152"/>
        <v>Inviable Sanitariamente</v>
      </c>
      <c r="AWP469" s="48" t="str">
        <f t="shared" ref="AWP469:AWY471" si="153">IF(AWN469&lt;5,"Sin Riesgo",IF(AWN469 &lt;=14,"Bajo",IF(AWN469&lt;=35,"Medio",IF(AWN469&lt;=80,"Alto","Inviable Sanitariamente"))))</f>
        <v>Inviable Sanitariamente</v>
      </c>
      <c r="AWQ469" s="48" t="str">
        <f t="shared" si="153"/>
        <v>Inviable Sanitariamente</v>
      </c>
      <c r="AWR469" s="48" t="str">
        <f t="shared" si="153"/>
        <v>Inviable Sanitariamente</v>
      </c>
      <c r="AWS469" s="48" t="str">
        <f t="shared" si="153"/>
        <v>Inviable Sanitariamente</v>
      </c>
      <c r="AWT469" s="48" t="str">
        <f t="shared" si="153"/>
        <v>Inviable Sanitariamente</v>
      </c>
      <c r="AWU469" s="48" t="str">
        <f t="shared" si="153"/>
        <v>Inviable Sanitariamente</v>
      </c>
      <c r="AWV469" s="48" t="str">
        <f t="shared" si="153"/>
        <v>Inviable Sanitariamente</v>
      </c>
      <c r="AWW469" s="48" t="str">
        <f t="shared" si="153"/>
        <v>Inviable Sanitariamente</v>
      </c>
      <c r="AWX469" s="48" t="str">
        <f t="shared" si="153"/>
        <v>Inviable Sanitariamente</v>
      </c>
      <c r="AWY469" s="48" t="str">
        <f t="shared" si="153"/>
        <v>Inviable Sanitariamente</v>
      </c>
      <c r="AWZ469" s="48" t="str">
        <f t="shared" ref="AWZ469:AXI471" si="154">IF(AWX469&lt;5,"Sin Riesgo",IF(AWX469 &lt;=14,"Bajo",IF(AWX469&lt;=35,"Medio",IF(AWX469&lt;=80,"Alto","Inviable Sanitariamente"))))</f>
        <v>Inviable Sanitariamente</v>
      </c>
      <c r="AXA469" s="48" t="str">
        <f t="shared" si="154"/>
        <v>Inviable Sanitariamente</v>
      </c>
      <c r="AXB469" s="48" t="str">
        <f t="shared" si="154"/>
        <v>Inviable Sanitariamente</v>
      </c>
      <c r="AXC469" s="48" t="str">
        <f t="shared" si="154"/>
        <v>Inviable Sanitariamente</v>
      </c>
      <c r="AXD469" s="48" t="str">
        <f t="shared" si="154"/>
        <v>Inviable Sanitariamente</v>
      </c>
      <c r="AXE469" s="48" t="str">
        <f t="shared" si="154"/>
        <v>Inviable Sanitariamente</v>
      </c>
      <c r="AXF469" s="48" t="str">
        <f t="shared" si="154"/>
        <v>Inviable Sanitariamente</v>
      </c>
      <c r="AXG469" s="48" t="str">
        <f t="shared" si="154"/>
        <v>Inviable Sanitariamente</v>
      </c>
      <c r="AXH469" s="48" t="str">
        <f t="shared" si="154"/>
        <v>Inviable Sanitariamente</v>
      </c>
      <c r="AXI469" s="48" t="str">
        <f t="shared" si="154"/>
        <v>Inviable Sanitariamente</v>
      </c>
      <c r="AXJ469" s="48" t="str">
        <f t="shared" ref="AXJ469:AXS471" si="155">IF(AXH469&lt;5,"Sin Riesgo",IF(AXH469 &lt;=14,"Bajo",IF(AXH469&lt;=35,"Medio",IF(AXH469&lt;=80,"Alto","Inviable Sanitariamente"))))</f>
        <v>Inviable Sanitariamente</v>
      </c>
      <c r="AXK469" s="48" t="str">
        <f t="shared" si="155"/>
        <v>Inviable Sanitariamente</v>
      </c>
      <c r="AXL469" s="48" t="str">
        <f t="shared" si="155"/>
        <v>Inviable Sanitariamente</v>
      </c>
      <c r="AXM469" s="48" t="str">
        <f t="shared" si="155"/>
        <v>Inviable Sanitariamente</v>
      </c>
      <c r="AXN469" s="48" t="str">
        <f t="shared" si="155"/>
        <v>Inviable Sanitariamente</v>
      </c>
      <c r="AXO469" s="48" t="str">
        <f t="shared" si="155"/>
        <v>Inviable Sanitariamente</v>
      </c>
      <c r="AXP469" s="48" t="str">
        <f t="shared" si="155"/>
        <v>Inviable Sanitariamente</v>
      </c>
      <c r="AXQ469" s="48" t="str">
        <f t="shared" si="155"/>
        <v>Inviable Sanitariamente</v>
      </c>
      <c r="AXR469" s="48" t="str">
        <f t="shared" si="155"/>
        <v>Inviable Sanitariamente</v>
      </c>
      <c r="AXS469" s="48" t="str">
        <f t="shared" si="155"/>
        <v>Inviable Sanitariamente</v>
      </c>
      <c r="AXT469" s="48" t="str">
        <f t="shared" ref="AXT469:AYC471" si="156">IF(AXR469&lt;5,"Sin Riesgo",IF(AXR469 &lt;=14,"Bajo",IF(AXR469&lt;=35,"Medio",IF(AXR469&lt;=80,"Alto","Inviable Sanitariamente"))))</f>
        <v>Inviable Sanitariamente</v>
      </c>
      <c r="AXU469" s="48" t="str">
        <f t="shared" si="156"/>
        <v>Inviable Sanitariamente</v>
      </c>
      <c r="AXV469" s="48" t="str">
        <f t="shared" si="156"/>
        <v>Inviable Sanitariamente</v>
      </c>
      <c r="AXW469" s="48" t="str">
        <f t="shared" si="156"/>
        <v>Inviable Sanitariamente</v>
      </c>
      <c r="AXX469" s="48" t="str">
        <f t="shared" si="156"/>
        <v>Inviable Sanitariamente</v>
      </c>
      <c r="AXY469" s="48" t="str">
        <f t="shared" si="156"/>
        <v>Inviable Sanitariamente</v>
      </c>
      <c r="AXZ469" s="48" t="str">
        <f t="shared" si="156"/>
        <v>Inviable Sanitariamente</v>
      </c>
      <c r="AYA469" s="48" t="str">
        <f t="shared" si="156"/>
        <v>Inviable Sanitariamente</v>
      </c>
      <c r="AYB469" s="48" t="str">
        <f t="shared" si="156"/>
        <v>Inviable Sanitariamente</v>
      </c>
      <c r="AYC469" s="48" t="str">
        <f t="shared" si="156"/>
        <v>Inviable Sanitariamente</v>
      </c>
      <c r="AYD469" s="48" t="str">
        <f t="shared" ref="AYD469:AYM471" si="157">IF(AYB469&lt;5,"Sin Riesgo",IF(AYB469 &lt;=14,"Bajo",IF(AYB469&lt;=35,"Medio",IF(AYB469&lt;=80,"Alto","Inviable Sanitariamente"))))</f>
        <v>Inviable Sanitariamente</v>
      </c>
      <c r="AYE469" s="48" t="str">
        <f t="shared" si="157"/>
        <v>Inviable Sanitariamente</v>
      </c>
      <c r="AYF469" s="48" t="str">
        <f t="shared" si="157"/>
        <v>Inviable Sanitariamente</v>
      </c>
      <c r="AYG469" s="48" t="str">
        <f t="shared" si="157"/>
        <v>Inviable Sanitariamente</v>
      </c>
      <c r="AYH469" s="48" t="str">
        <f t="shared" si="157"/>
        <v>Inviable Sanitariamente</v>
      </c>
      <c r="AYI469" s="48" t="str">
        <f t="shared" si="157"/>
        <v>Inviable Sanitariamente</v>
      </c>
      <c r="AYJ469" s="48" t="str">
        <f t="shared" si="157"/>
        <v>Inviable Sanitariamente</v>
      </c>
      <c r="AYK469" s="48" t="str">
        <f t="shared" si="157"/>
        <v>Inviable Sanitariamente</v>
      </c>
      <c r="AYL469" s="48" t="str">
        <f t="shared" si="157"/>
        <v>Inviable Sanitariamente</v>
      </c>
      <c r="AYM469" s="48" t="str">
        <f t="shared" si="157"/>
        <v>Inviable Sanitariamente</v>
      </c>
      <c r="AYN469" s="48" t="str">
        <f t="shared" ref="AYN469:AYW471" si="158">IF(AYL469&lt;5,"Sin Riesgo",IF(AYL469 &lt;=14,"Bajo",IF(AYL469&lt;=35,"Medio",IF(AYL469&lt;=80,"Alto","Inviable Sanitariamente"))))</f>
        <v>Inviable Sanitariamente</v>
      </c>
      <c r="AYO469" s="48" t="str">
        <f t="shared" si="158"/>
        <v>Inviable Sanitariamente</v>
      </c>
      <c r="AYP469" s="48" t="str">
        <f t="shared" si="158"/>
        <v>Inviable Sanitariamente</v>
      </c>
      <c r="AYQ469" s="48" t="str">
        <f t="shared" si="158"/>
        <v>Inviable Sanitariamente</v>
      </c>
      <c r="AYR469" s="48" t="str">
        <f t="shared" si="158"/>
        <v>Inviable Sanitariamente</v>
      </c>
      <c r="AYS469" s="48" t="str">
        <f t="shared" si="158"/>
        <v>Inviable Sanitariamente</v>
      </c>
      <c r="AYT469" s="48" t="str">
        <f t="shared" si="158"/>
        <v>Inviable Sanitariamente</v>
      </c>
      <c r="AYU469" s="48" t="str">
        <f t="shared" si="158"/>
        <v>Inviable Sanitariamente</v>
      </c>
      <c r="AYV469" s="48" t="str">
        <f t="shared" si="158"/>
        <v>Inviable Sanitariamente</v>
      </c>
      <c r="AYW469" s="48" t="str">
        <f t="shared" si="158"/>
        <v>Inviable Sanitariamente</v>
      </c>
      <c r="AYX469" s="48" t="str">
        <f t="shared" ref="AYX469:AZG471" si="159">IF(AYV469&lt;5,"Sin Riesgo",IF(AYV469 &lt;=14,"Bajo",IF(AYV469&lt;=35,"Medio",IF(AYV469&lt;=80,"Alto","Inviable Sanitariamente"))))</f>
        <v>Inviable Sanitariamente</v>
      </c>
      <c r="AYY469" s="48" t="str">
        <f t="shared" si="159"/>
        <v>Inviable Sanitariamente</v>
      </c>
      <c r="AYZ469" s="48" t="str">
        <f t="shared" si="159"/>
        <v>Inviable Sanitariamente</v>
      </c>
      <c r="AZA469" s="48" t="str">
        <f t="shared" si="159"/>
        <v>Inviable Sanitariamente</v>
      </c>
      <c r="AZB469" s="48" t="str">
        <f t="shared" si="159"/>
        <v>Inviable Sanitariamente</v>
      </c>
      <c r="AZC469" s="48" t="str">
        <f t="shared" si="159"/>
        <v>Inviable Sanitariamente</v>
      </c>
      <c r="AZD469" s="48" t="str">
        <f t="shared" si="159"/>
        <v>Inviable Sanitariamente</v>
      </c>
      <c r="AZE469" s="48" t="str">
        <f t="shared" si="159"/>
        <v>Inviable Sanitariamente</v>
      </c>
      <c r="AZF469" s="48" t="str">
        <f t="shared" si="159"/>
        <v>Inviable Sanitariamente</v>
      </c>
      <c r="AZG469" s="48" t="str">
        <f t="shared" si="159"/>
        <v>Inviable Sanitariamente</v>
      </c>
      <c r="AZH469" s="48" t="str">
        <f t="shared" ref="AZH469:AZQ471" si="160">IF(AZF469&lt;5,"Sin Riesgo",IF(AZF469 &lt;=14,"Bajo",IF(AZF469&lt;=35,"Medio",IF(AZF469&lt;=80,"Alto","Inviable Sanitariamente"))))</f>
        <v>Inviable Sanitariamente</v>
      </c>
      <c r="AZI469" s="48" t="str">
        <f t="shared" si="160"/>
        <v>Inviable Sanitariamente</v>
      </c>
      <c r="AZJ469" s="48" t="str">
        <f t="shared" si="160"/>
        <v>Inviable Sanitariamente</v>
      </c>
      <c r="AZK469" s="48" t="str">
        <f t="shared" si="160"/>
        <v>Inviable Sanitariamente</v>
      </c>
      <c r="AZL469" s="48" t="str">
        <f t="shared" si="160"/>
        <v>Inviable Sanitariamente</v>
      </c>
      <c r="AZM469" s="48" t="str">
        <f t="shared" si="160"/>
        <v>Inviable Sanitariamente</v>
      </c>
      <c r="AZN469" s="48" t="str">
        <f t="shared" si="160"/>
        <v>Inviable Sanitariamente</v>
      </c>
      <c r="AZO469" s="48" t="str">
        <f t="shared" si="160"/>
        <v>Inviable Sanitariamente</v>
      </c>
      <c r="AZP469" s="48" t="str">
        <f t="shared" si="160"/>
        <v>Inviable Sanitariamente</v>
      </c>
      <c r="AZQ469" s="48" t="str">
        <f t="shared" si="160"/>
        <v>Inviable Sanitariamente</v>
      </c>
      <c r="AZR469" s="48" t="str">
        <f t="shared" ref="AZR469:BAA471" si="161">IF(AZP469&lt;5,"Sin Riesgo",IF(AZP469 &lt;=14,"Bajo",IF(AZP469&lt;=35,"Medio",IF(AZP469&lt;=80,"Alto","Inviable Sanitariamente"))))</f>
        <v>Inviable Sanitariamente</v>
      </c>
      <c r="AZS469" s="48" t="str">
        <f t="shared" si="161"/>
        <v>Inviable Sanitariamente</v>
      </c>
      <c r="AZT469" s="48" t="str">
        <f t="shared" si="161"/>
        <v>Inviable Sanitariamente</v>
      </c>
      <c r="AZU469" s="48" t="str">
        <f t="shared" si="161"/>
        <v>Inviable Sanitariamente</v>
      </c>
      <c r="AZV469" s="48" t="str">
        <f t="shared" si="161"/>
        <v>Inviable Sanitariamente</v>
      </c>
      <c r="AZW469" s="48" t="str">
        <f t="shared" si="161"/>
        <v>Inviable Sanitariamente</v>
      </c>
      <c r="AZX469" s="48" t="str">
        <f t="shared" si="161"/>
        <v>Inviable Sanitariamente</v>
      </c>
      <c r="AZY469" s="48" t="str">
        <f t="shared" si="161"/>
        <v>Inviable Sanitariamente</v>
      </c>
      <c r="AZZ469" s="48" t="str">
        <f t="shared" si="161"/>
        <v>Inviable Sanitariamente</v>
      </c>
      <c r="BAA469" s="48" t="str">
        <f t="shared" si="161"/>
        <v>Inviable Sanitariamente</v>
      </c>
      <c r="BAB469" s="48" t="str">
        <f t="shared" ref="BAB469:BAK471" si="162">IF(AZZ469&lt;5,"Sin Riesgo",IF(AZZ469 &lt;=14,"Bajo",IF(AZZ469&lt;=35,"Medio",IF(AZZ469&lt;=80,"Alto","Inviable Sanitariamente"))))</f>
        <v>Inviable Sanitariamente</v>
      </c>
      <c r="BAC469" s="48" t="str">
        <f t="shared" si="162"/>
        <v>Inviable Sanitariamente</v>
      </c>
      <c r="BAD469" s="48" t="str">
        <f t="shared" si="162"/>
        <v>Inviable Sanitariamente</v>
      </c>
      <c r="BAE469" s="48" t="str">
        <f t="shared" si="162"/>
        <v>Inviable Sanitariamente</v>
      </c>
      <c r="BAF469" s="48" t="str">
        <f t="shared" si="162"/>
        <v>Inviable Sanitariamente</v>
      </c>
      <c r="BAG469" s="48" t="str">
        <f t="shared" si="162"/>
        <v>Inviable Sanitariamente</v>
      </c>
      <c r="BAH469" s="48" t="str">
        <f t="shared" si="162"/>
        <v>Inviable Sanitariamente</v>
      </c>
      <c r="BAI469" s="48" t="str">
        <f t="shared" si="162"/>
        <v>Inviable Sanitariamente</v>
      </c>
      <c r="BAJ469" s="48" t="str">
        <f t="shared" si="162"/>
        <v>Inviable Sanitariamente</v>
      </c>
      <c r="BAK469" s="48" t="str">
        <f t="shared" si="162"/>
        <v>Inviable Sanitariamente</v>
      </c>
      <c r="BAL469" s="48" t="str">
        <f t="shared" ref="BAL469:BAU471" si="163">IF(BAJ469&lt;5,"Sin Riesgo",IF(BAJ469 &lt;=14,"Bajo",IF(BAJ469&lt;=35,"Medio",IF(BAJ469&lt;=80,"Alto","Inviable Sanitariamente"))))</f>
        <v>Inviable Sanitariamente</v>
      </c>
      <c r="BAM469" s="48" t="str">
        <f t="shared" si="163"/>
        <v>Inviable Sanitariamente</v>
      </c>
      <c r="BAN469" s="48" t="str">
        <f t="shared" si="163"/>
        <v>Inviable Sanitariamente</v>
      </c>
      <c r="BAO469" s="48" t="str">
        <f t="shared" si="163"/>
        <v>Inviable Sanitariamente</v>
      </c>
      <c r="BAP469" s="48" t="str">
        <f t="shared" si="163"/>
        <v>Inviable Sanitariamente</v>
      </c>
      <c r="BAQ469" s="48" t="str">
        <f t="shared" si="163"/>
        <v>Inviable Sanitariamente</v>
      </c>
      <c r="BAR469" s="48" t="str">
        <f t="shared" si="163"/>
        <v>Inviable Sanitariamente</v>
      </c>
      <c r="BAS469" s="48" t="str">
        <f t="shared" si="163"/>
        <v>Inviable Sanitariamente</v>
      </c>
      <c r="BAT469" s="48" t="str">
        <f t="shared" si="163"/>
        <v>Inviable Sanitariamente</v>
      </c>
      <c r="BAU469" s="48" t="str">
        <f t="shared" si="163"/>
        <v>Inviable Sanitariamente</v>
      </c>
      <c r="BAV469" s="48" t="str">
        <f t="shared" ref="BAV469:BBE471" si="164">IF(BAT469&lt;5,"Sin Riesgo",IF(BAT469 &lt;=14,"Bajo",IF(BAT469&lt;=35,"Medio",IF(BAT469&lt;=80,"Alto","Inviable Sanitariamente"))))</f>
        <v>Inviable Sanitariamente</v>
      </c>
      <c r="BAW469" s="48" t="str">
        <f t="shared" si="164"/>
        <v>Inviable Sanitariamente</v>
      </c>
      <c r="BAX469" s="48" t="str">
        <f t="shared" si="164"/>
        <v>Inviable Sanitariamente</v>
      </c>
      <c r="BAY469" s="48" t="str">
        <f t="shared" si="164"/>
        <v>Inviable Sanitariamente</v>
      </c>
      <c r="BAZ469" s="48" t="str">
        <f t="shared" si="164"/>
        <v>Inviable Sanitariamente</v>
      </c>
      <c r="BBA469" s="48" t="str">
        <f t="shared" si="164"/>
        <v>Inviable Sanitariamente</v>
      </c>
      <c r="BBB469" s="48" t="str">
        <f t="shared" si="164"/>
        <v>Inviable Sanitariamente</v>
      </c>
      <c r="BBC469" s="48" t="str">
        <f t="shared" si="164"/>
        <v>Inviable Sanitariamente</v>
      </c>
      <c r="BBD469" s="48" t="str">
        <f t="shared" si="164"/>
        <v>Inviable Sanitariamente</v>
      </c>
      <c r="BBE469" s="48" t="str">
        <f t="shared" si="164"/>
        <v>Inviable Sanitariamente</v>
      </c>
      <c r="BBF469" s="48" t="str">
        <f t="shared" ref="BBF469:BBO471" si="165">IF(BBD469&lt;5,"Sin Riesgo",IF(BBD469 &lt;=14,"Bajo",IF(BBD469&lt;=35,"Medio",IF(BBD469&lt;=80,"Alto","Inviable Sanitariamente"))))</f>
        <v>Inviable Sanitariamente</v>
      </c>
      <c r="BBG469" s="48" t="str">
        <f t="shared" si="165"/>
        <v>Inviable Sanitariamente</v>
      </c>
      <c r="BBH469" s="48" t="str">
        <f t="shared" si="165"/>
        <v>Inviable Sanitariamente</v>
      </c>
      <c r="BBI469" s="48" t="str">
        <f t="shared" si="165"/>
        <v>Inviable Sanitariamente</v>
      </c>
      <c r="BBJ469" s="48" t="str">
        <f t="shared" si="165"/>
        <v>Inviable Sanitariamente</v>
      </c>
      <c r="BBK469" s="48" t="str">
        <f t="shared" si="165"/>
        <v>Inviable Sanitariamente</v>
      </c>
      <c r="BBL469" s="48" t="str">
        <f t="shared" si="165"/>
        <v>Inviable Sanitariamente</v>
      </c>
      <c r="BBM469" s="48" t="str">
        <f t="shared" si="165"/>
        <v>Inviable Sanitariamente</v>
      </c>
      <c r="BBN469" s="48" t="str">
        <f t="shared" si="165"/>
        <v>Inviable Sanitariamente</v>
      </c>
      <c r="BBO469" s="48" t="str">
        <f t="shared" si="165"/>
        <v>Inviable Sanitariamente</v>
      </c>
      <c r="BBP469" s="48" t="str">
        <f t="shared" ref="BBP469:BBY471" si="166">IF(BBN469&lt;5,"Sin Riesgo",IF(BBN469 &lt;=14,"Bajo",IF(BBN469&lt;=35,"Medio",IF(BBN469&lt;=80,"Alto","Inviable Sanitariamente"))))</f>
        <v>Inviable Sanitariamente</v>
      </c>
      <c r="BBQ469" s="48" t="str">
        <f t="shared" si="166"/>
        <v>Inviable Sanitariamente</v>
      </c>
      <c r="BBR469" s="48" t="str">
        <f t="shared" si="166"/>
        <v>Inviable Sanitariamente</v>
      </c>
      <c r="BBS469" s="48" t="str">
        <f t="shared" si="166"/>
        <v>Inviable Sanitariamente</v>
      </c>
      <c r="BBT469" s="48" t="str">
        <f t="shared" si="166"/>
        <v>Inviable Sanitariamente</v>
      </c>
      <c r="BBU469" s="48" t="str">
        <f t="shared" si="166"/>
        <v>Inviable Sanitariamente</v>
      </c>
      <c r="BBV469" s="48" t="str">
        <f t="shared" si="166"/>
        <v>Inviable Sanitariamente</v>
      </c>
      <c r="BBW469" s="48" t="str">
        <f t="shared" si="166"/>
        <v>Inviable Sanitariamente</v>
      </c>
      <c r="BBX469" s="48" t="str">
        <f t="shared" si="166"/>
        <v>Inviable Sanitariamente</v>
      </c>
      <c r="BBY469" s="48" t="str">
        <f t="shared" si="166"/>
        <v>Inviable Sanitariamente</v>
      </c>
      <c r="BBZ469" s="48" t="str">
        <f t="shared" ref="BBZ469:BCI471" si="167">IF(BBX469&lt;5,"Sin Riesgo",IF(BBX469 &lt;=14,"Bajo",IF(BBX469&lt;=35,"Medio",IF(BBX469&lt;=80,"Alto","Inviable Sanitariamente"))))</f>
        <v>Inviable Sanitariamente</v>
      </c>
      <c r="BCA469" s="48" t="str">
        <f t="shared" si="167"/>
        <v>Inviable Sanitariamente</v>
      </c>
      <c r="BCB469" s="48" t="str">
        <f t="shared" si="167"/>
        <v>Inviable Sanitariamente</v>
      </c>
      <c r="BCC469" s="48" t="str">
        <f t="shared" si="167"/>
        <v>Inviable Sanitariamente</v>
      </c>
      <c r="BCD469" s="48" t="str">
        <f t="shared" si="167"/>
        <v>Inviable Sanitariamente</v>
      </c>
      <c r="BCE469" s="48" t="str">
        <f t="shared" si="167"/>
        <v>Inviable Sanitariamente</v>
      </c>
      <c r="BCF469" s="48" t="str">
        <f t="shared" si="167"/>
        <v>Inviable Sanitariamente</v>
      </c>
      <c r="BCG469" s="48" t="str">
        <f t="shared" si="167"/>
        <v>Inviable Sanitariamente</v>
      </c>
      <c r="BCH469" s="48" t="str">
        <f t="shared" si="167"/>
        <v>Inviable Sanitariamente</v>
      </c>
      <c r="BCI469" s="48" t="str">
        <f t="shared" si="167"/>
        <v>Inviable Sanitariamente</v>
      </c>
      <c r="BCJ469" s="48" t="str">
        <f t="shared" ref="BCJ469:BCS471" si="168">IF(BCH469&lt;5,"Sin Riesgo",IF(BCH469 &lt;=14,"Bajo",IF(BCH469&lt;=35,"Medio",IF(BCH469&lt;=80,"Alto","Inviable Sanitariamente"))))</f>
        <v>Inviable Sanitariamente</v>
      </c>
      <c r="BCK469" s="48" t="str">
        <f t="shared" si="168"/>
        <v>Inviable Sanitariamente</v>
      </c>
      <c r="BCL469" s="48" t="str">
        <f t="shared" si="168"/>
        <v>Inviable Sanitariamente</v>
      </c>
      <c r="BCM469" s="48" t="str">
        <f t="shared" si="168"/>
        <v>Inviable Sanitariamente</v>
      </c>
      <c r="BCN469" s="48" t="str">
        <f t="shared" si="168"/>
        <v>Inviable Sanitariamente</v>
      </c>
      <c r="BCO469" s="48" t="str">
        <f t="shared" si="168"/>
        <v>Inviable Sanitariamente</v>
      </c>
      <c r="BCP469" s="48" t="str">
        <f t="shared" si="168"/>
        <v>Inviable Sanitariamente</v>
      </c>
      <c r="BCQ469" s="48" t="str">
        <f t="shared" si="168"/>
        <v>Inviable Sanitariamente</v>
      </c>
      <c r="BCR469" s="48" t="str">
        <f t="shared" si="168"/>
        <v>Inviable Sanitariamente</v>
      </c>
      <c r="BCS469" s="48" t="str">
        <f t="shared" si="168"/>
        <v>Inviable Sanitariamente</v>
      </c>
      <c r="BCT469" s="48" t="str">
        <f t="shared" ref="BCT469:BDC471" si="169">IF(BCR469&lt;5,"Sin Riesgo",IF(BCR469 &lt;=14,"Bajo",IF(BCR469&lt;=35,"Medio",IF(BCR469&lt;=80,"Alto","Inviable Sanitariamente"))))</f>
        <v>Inviable Sanitariamente</v>
      </c>
      <c r="BCU469" s="48" t="str">
        <f t="shared" si="169"/>
        <v>Inviable Sanitariamente</v>
      </c>
      <c r="BCV469" s="48" t="str">
        <f t="shared" si="169"/>
        <v>Inviable Sanitariamente</v>
      </c>
      <c r="BCW469" s="48" t="str">
        <f t="shared" si="169"/>
        <v>Inviable Sanitariamente</v>
      </c>
      <c r="BCX469" s="48" t="str">
        <f t="shared" si="169"/>
        <v>Inviable Sanitariamente</v>
      </c>
      <c r="BCY469" s="48" t="str">
        <f t="shared" si="169"/>
        <v>Inviable Sanitariamente</v>
      </c>
      <c r="BCZ469" s="48" t="str">
        <f t="shared" si="169"/>
        <v>Inviable Sanitariamente</v>
      </c>
      <c r="BDA469" s="48" t="str">
        <f t="shared" si="169"/>
        <v>Inviable Sanitariamente</v>
      </c>
      <c r="BDB469" s="48" t="str">
        <f t="shared" si="169"/>
        <v>Inviable Sanitariamente</v>
      </c>
      <c r="BDC469" s="48" t="str">
        <f t="shared" si="169"/>
        <v>Inviable Sanitariamente</v>
      </c>
      <c r="BDD469" s="48" t="str">
        <f t="shared" ref="BDD469:BDM471" si="170">IF(BDB469&lt;5,"Sin Riesgo",IF(BDB469 &lt;=14,"Bajo",IF(BDB469&lt;=35,"Medio",IF(BDB469&lt;=80,"Alto","Inviable Sanitariamente"))))</f>
        <v>Inviable Sanitariamente</v>
      </c>
      <c r="BDE469" s="48" t="str">
        <f t="shared" si="170"/>
        <v>Inviable Sanitariamente</v>
      </c>
      <c r="BDF469" s="48" t="str">
        <f t="shared" si="170"/>
        <v>Inviable Sanitariamente</v>
      </c>
      <c r="BDG469" s="48" t="str">
        <f t="shared" si="170"/>
        <v>Inviable Sanitariamente</v>
      </c>
      <c r="BDH469" s="48" t="str">
        <f t="shared" si="170"/>
        <v>Inviable Sanitariamente</v>
      </c>
      <c r="BDI469" s="48" t="str">
        <f t="shared" si="170"/>
        <v>Inviable Sanitariamente</v>
      </c>
      <c r="BDJ469" s="48" t="str">
        <f t="shared" si="170"/>
        <v>Inviable Sanitariamente</v>
      </c>
      <c r="BDK469" s="48" t="str">
        <f t="shared" si="170"/>
        <v>Inviable Sanitariamente</v>
      </c>
      <c r="BDL469" s="48" t="str">
        <f t="shared" si="170"/>
        <v>Inviable Sanitariamente</v>
      </c>
      <c r="BDM469" s="48" t="str">
        <f t="shared" si="170"/>
        <v>Inviable Sanitariamente</v>
      </c>
      <c r="BDN469" s="48" t="str">
        <f t="shared" ref="BDN469:BDW471" si="171">IF(BDL469&lt;5,"Sin Riesgo",IF(BDL469 &lt;=14,"Bajo",IF(BDL469&lt;=35,"Medio",IF(BDL469&lt;=80,"Alto","Inviable Sanitariamente"))))</f>
        <v>Inviable Sanitariamente</v>
      </c>
      <c r="BDO469" s="48" t="str">
        <f t="shared" si="171"/>
        <v>Inviable Sanitariamente</v>
      </c>
      <c r="BDP469" s="48" t="str">
        <f t="shared" si="171"/>
        <v>Inviable Sanitariamente</v>
      </c>
      <c r="BDQ469" s="48" t="str">
        <f t="shared" si="171"/>
        <v>Inviable Sanitariamente</v>
      </c>
      <c r="BDR469" s="48" t="str">
        <f t="shared" si="171"/>
        <v>Inviable Sanitariamente</v>
      </c>
      <c r="BDS469" s="48" t="str">
        <f t="shared" si="171"/>
        <v>Inviable Sanitariamente</v>
      </c>
      <c r="BDT469" s="48" t="str">
        <f t="shared" si="171"/>
        <v>Inviable Sanitariamente</v>
      </c>
      <c r="BDU469" s="48" t="str">
        <f t="shared" si="171"/>
        <v>Inviable Sanitariamente</v>
      </c>
      <c r="BDV469" s="48" t="str">
        <f t="shared" si="171"/>
        <v>Inviable Sanitariamente</v>
      </c>
      <c r="BDW469" s="48" t="str">
        <f t="shared" si="171"/>
        <v>Inviable Sanitariamente</v>
      </c>
      <c r="BDX469" s="48" t="str">
        <f t="shared" ref="BDX469:BEG471" si="172">IF(BDV469&lt;5,"Sin Riesgo",IF(BDV469 &lt;=14,"Bajo",IF(BDV469&lt;=35,"Medio",IF(BDV469&lt;=80,"Alto","Inviable Sanitariamente"))))</f>
        <v>Inviable Sanitariamente</v>
      </c>
      <c r="BDY469" s="48" t="str">
        <f t="shared" si="172"/>
        <v>Inviable Sanitariamente</v>
      </c>
      <c r="BDZ469" s="48" t="str">
        <f t="shared" si="172"/>
        <v>Inviable Sanitariamente</v>
      </c>
      <c r="BEA469" s="48" t="str">
        <f t="shared" si="172"/>
        <v>Inviable Sanitariamente</v>
      </c>
      <c r="BEB469" s="48" t="str">
        <f t="shared" si="172"/>
        <v>Inviable Sanitariamente</v>
      </c>
      <c r="BEC469" s="48" t="str">
        <f t="shared" si="172"/>
        <v>Inviable Sanitariamente</v>
      </c>
      <c r="BED469" s="48" t="str">
        <f t="shared" si="172"/>
        <v>Inviable Sanitariamente</v>
      </c>
      <c r="BEE469" s="48" t="str">
        <f t="shared" si="172"/>
        <v>Inviable Sanitariamente</v>
      </c>
      <c r="BEF469" s="48" t="str">
        <f t="shared" si="172"/>
        <v>Inviable Sanitariamente</v>
      </c>
      <c r="BEG469" s="48" t="str">
        <f t="shared" si="172"/>
        <v>Inviable Sanitariamente</v>
      </c>
      <c r="BEH469" s="48" t="str">
        <f t="shared" ref="BEH469:BEQ471" si="173">IF(BEF469&lt;5,"Sin Riesgo",IF(BEF469 &lt;=14,"Bajo",IF(BEF469&lt;=35,"Medio",IF(BEF469&lt;=80,"Alto","Inviable Sanitariamente"))))</f>
        <v>Inviable Sanitariamente</v>
      </c>
      <c r="BEI469" s="48" t="str">
        <f t="shared" si="173"/>
        <v>Inviable Sanitariamente</v>
      </c>
      <c r="BEJ469" s="48" t="str">
        <f t="shared" si="173"/>
        <v>Inviable Sanitariamente</v>
      </c>
      <c r="BEK469" s="48" t="str">
        <f t="shared" si="173"/>
        <v>Inviable Sanitariamente</v>
      </c>
      <c r="BEL469" s="48" t="str">
        <f t="shared" si="173"/>
        <v>Inviable Sanitariamente</v>
      </c>
      <c r="BEM469" s="48" t="str">
        <f t="shared" si="173"/>
        <v>Inviable Sanitariamente</v>
      </c>
      <c r="BEN469" s="48" t="str">
        <f t="shared" si="173"/>
        <v>Inviable Sanitariamente</v>
      </c>
      <c r="BEO469" s="48" t="str">
        <f t="shared" si="173"/>
        <v>Inviable Sanitariamente</v>
      </c>
      <c r="BEP469" s="48" t="str">
        <f t="shared" si="173"/>
        <v>Inviable Sanitariamente</v>
      </c>
      <c r="BEQ469" s="48" t="str">
        <f t="shared" si="173"/>
        <v>Inviable Sanitariamente</v>
      </c>
      <c r="BER469" s="48" t="str">
        <f t="shared" ref="BER469:BFA471" si="174">IF(BEP469&lt;5,"Sin Riesgo",IF(BEP469 &lt;=14,"Bajo",IF(BEP469&lt;=35,"Medio",IF(BEP469&lt;=80,"Alto","Inviable Sanitariamente"))))</f>
        <v>Inviable Sanitariamente</v>
      </c>
      <c r="BES469" s="48" t="str">
        <f t="shared" si="174"/>
        <v>Inviable Sanitariamente</v>
      </c>
      <c r="BET469" s="48" t="str">
        <f t="shared" si="174"/>
        <v>Inviable Sanitariamente</v>
      </c>
      <c r="BEU469" s="48" t="str">
        <f t="shared" si="174"/>
        <v>Inviable Sanitariamente</v>
      </c>
      <c r="BEV469" s="48" t="str">
        <f t="shared" si="174"/>
        <v>Inviable Sanitariamente</v>
      </c>
      <c r="BEW469" s="48" t="str">
        <f t="shared" si="174"/>
        <v>Inviable Sanitariamente</v>
      </c>
      <c r="BEX469" s="48" t="str">
        <f t="shared" si="174"/>
        <v>Inviable Sanitariamente</v>
      </c>
      <c r="BEY469" s="48" t="str">
        <f t="shared" si="174"/>
        <v>Inviable Sanitariamente</v>
      </c>
      <c r="BEZ469" s="48" t="str">
        <f t="shared" si="174"/>
        <v>Inviable Sanitariamente</v>
      </c>
      <c r="BFA469" s="48" t="str">
        <f t="shared" si="174"/>
        <v>Inviable Sanitariamente</v>
      </c>
      <c r="BFB469" s="48" t="str">
        <f t="shared" ref="BFB469:BFK471" si="175">IF(BEZ469&lt;5,"Sin Riesgo",IF(BEZ469 &lt;=14,"Bajo",IF(BEZ469&lt;=35,"Medio",IF(BEZ469&lt;=80,"Alto","Inviable Sanitariamente"))))</f>
        <v>Inviable Sanitariamente</v>
      </c>
      <c r="BFC469" s="48" t="str">
        <f t="shared" si="175"/>
        <v>Inviable Sanitariamente</v>
      </c>
      <c r="BFD469" s="48" t="str">
        <f t="shared" si="175"/>
        <v>Inviable Sanitariamente</v>
      </c>
      <c r="BFE469" s="48" t="str">
        <f t="shared" si="175"/>
        <v>Inviable Sanitariamente</v>
      </c>
      <c r="BFF469" s="48" t="str">
        <f t="shared" si="175"/>
        <v>Inviable Sanitariamente</v>
      </c>
      <c r="BFG469" s="48" t="str">
        <f t="shared" si="175"/>
        <v>Inviable Sanitariamente</v>
      </c>
      <c r="BFH469" s="48" t="str">
        <f t="shared" si="175"/>
        <v>Inviable Sanitariamente</v>
      </c>
      <c r="BFI469" s="48" t="str">
        <f t="shared" si="175"/>
        <v>Inviable Sanitariamente</v>
      </c>
      <c r="BFJ469" s="48" t="str">
        <f t="shared" si="175"/>
        <v>Inviable Sanitariamente</v>
      </c>
      <c r="BFK469" s="48" t="str">
        <f t="shared" si="175"/>
        <v>Inviable Sanitariamente</v>
      </c>
      <c r="BFL469" s="48" t="str">
        <f t="shared" ref="BFL469:BFU471" si="176">IF(BFJ469&lt;5,"Sin Riesgo",IF(BFJ469 &lt;=14,"Bajo",IF(BFJ469&lt;=35,"Medio",IF(BFJ469&lt;=80,"Alto","Inviable Sanitariamente"))))</f>
        <v>Inviable Sanitariamente</v>
      </c>
      <c r="BFM469" s="48" t="str">
        <f t="shared" si="176"/>
        <v>Inviable Sanitariamente</v>
      </c>
      <c r="BFN469" s="48" t="str">
        <f t="shared" si="176"/>
        <v>Inviable Sanitariamente</v>
      </c>
      <c r="BFO469" s="48" t="str">
        <f t="shared" si="176"/>
        <v>Inviable Sanitariamente</v>
      </c>
      <c r="BFP469" s="48" t="str">
        <f t="shared" si="176"/>
        <v>Inviable Sanitariamente</v>
      </c>
      <c r="BFQ469" s="48" t="str">
        <f t="shared" si="176"/>
        <v>Inviable Sanitariamente</v>
      </c>
      <c r="BFR469" s="48" t="str">
        <f t="shared" si="176"/>
        <v>Inviable Sanitariamente</v>
      </c>
      <c r="BFS469" s="48" t="str">
        <f t="shared" si="176"/>
        <v>Inviable Sanitariamente</v>
      </c>
      <c r="BFT469" s="48" t="str">
        <f t="shared" si="176"/>
        <v>Inviable Sanitariamente</v>
      </c>
      <c r="BFU469" s="48" t="str">
        <f t="shared" si="176"/>
        <v>Inviable Sanitariamente</v>
      </c>
      <c r="BFV469" s="48" t="str">
        <f t="shared" ref="BFV469:BGE471" si="177">IF(BFT469&lt;5,"Sin Riesgo",IF(BFT469 &lt;=14,"Bajo",IF(BFT469&lt;=35,"Medio",IF(BFT469&lt;=80,"Alto","Inviable Sanitariamente"))))</f>
        <v>Inviable Sanitariamente</v>
      </c>
      <c r="BFW469" s="48" t="str">
        <f t="shared" si="177"/>
        <v>Inviable Sanitariamente</v>
      </c>
      <c r="BFX469" s="48" t="str">
        <f t="shared" si="177"/>
        <v>Inviable Sanitariamente</v>
      </c>
      <c r="BFY469" s="48" t="str">
        <f t="shared" si="177"/>
        <v>Inviable Sanitariamente</v>
      </c>
      <c r="BFZ469" s="48" t="str">
        <f t="shared" si="177"/>
        <v>Inviable Sanitariamente</v>
      </c>
      <c r="BGA469" s="48" t="str">
        <f t="shared" si="177"/>
        <v>Inviable Sanitariamente</v>
      </c>
      <c r="BGB469" s="48" t="str">
        <f t="shared" si="177"/>
        <v>Inviable Sanitariamente</v>
      </c>
      <c r="BGC469" s="48" t="str">
        <f t="shared" si="177"/>
        <v>Inviable Sanitariamente</v>
      </c>
      <c r="BGD469" s="48" t="str">
        <f t="shared" si="177"/>
        <v>Inviable Sanitariamente</v>
      </c>
      <c r="BGE469" s="48" t="str">
        <f t="shared" si="177"/>
        <v>Inviable Sanitariamente</v>
      </c>
      <c r="BGF469" s="48" t="str">
        <f t="shared" ref="BGF469:BGO471" si="178">IF(BGD469&lt;5,"Sin Riesgo",IF(BGD469 &lt;=14,"Bajo",IF(BGD469&lt;=35,"Medio",IF(BGD469&lt;=80,"Alto","Inviable Sanitariamente"))))</f>
        <v>Inviable Sanitariamente</v>
      </c>
      <c r="BGG469" s="48" t="str">
        <f t="shared" si="178"/>
        <v>Inviable Sanitariamente</v>
      </c>
      <c r="BGH469" s="48" t="str">
        <f t="shared" si="178"/>
        <v>Inviable Sanitariamente</v>
      </c>
      <c r="BGI469" s="48" t="str">
        <f t="shared" si="178"/>
        <v>Inviable Sanitariamente</v>
      </c>
      <c r="BGJ469" s="48" t="str">
        <f t="shared" si="178"/>
        <v>Inviable Sanitariamente</v>
      </c>
      <c r="BGK469" s="48" t="str">
        <f t="shared" si="178"/>
        <v>Inviable Sanitariamente</v>
      </c>
      <c r="BGL469" s="48" t="str">
        <f t="shared" si="178"/>
        <v>Inviable Sanitariamente</v>
      </c>
      <c r="BGM469" s="48" t="str">
        <f t="shared" si="178"/>
        <v>Inviable Sanitariamente</v>
      </c>
      <c r="BGN469" s="48" t="str">
        <f t="shared" si="178"/>
        <v>Inviable Sanitariamente</v>
      </c>
      <c r="BGO469" s="48" t="str">
        <f t="shared" si="178"/>
        <v>Inviable Sanitariamente</v>
      </c>
      <c r="BGP469" s="48" t="str">
        <f t="shared" ref="BGP469:BGY471" si="179">IF(BGN469&lt;5,"Sin Riesgo",IF(BGN469 &lt;=14,"Bajo",IF(BGN469&lt;=35,"Medio",IF(BGN469&lt;=80,"Alto","Inviable Sanitariamente"))))</f>
        <v>Inviable Sanitariamente</v>
      </c>
      <c r="BGQ469" s="48" t="str">
        <f t="shared" si="179"/>
        <v>Inviable Sanitariamente</v>
      </c>
      <c r="BGR469" s="48" t="str">
        <f t="shared" si="179"/>
        <v>Inviable Sanitariamente</v>
      </c>
      <c r="BGS469" s="48" t="str">
        <f t="shared" si="179"/>
        <v>Inviable Sanitariamente</v>
      </c>
      <c r="BGT469" s="48" t="str">
        <f t="shared" si="179"/>
        <v>Inviable Sanitariamente</v>
      </c>
      <c r="BGU469" s="48" t="str">
        <f t="shared" si="179"/>
        <v>Inviable Sanitariamente</v>
      </c>
      <c r="BGV469" s="48" t="str">
        <f t="shared" si="179"/>
        <v>Inviable Sanitariamente</v>
      </c>
      <c r="BGW469" s="48" t="str">
        <f t="shared" si="179"/>
        <v>Inviable Sanitariamente</v>
      </c>
      <c r="BGX469" s="48" t="str">
        <f t="shared" si="179"/>
        <v>Inviable Sanitariamente</v>
      </c>
      <c r="BGY469" s="48" t="str">
        <f t="shared" si="179"/>
        <v>Inviable Sanitariamente</v>
      </c>
      <c r="BGZ469" s="48" t="str">
        <f t="shared" ref="BGZ469:BHI471" si="180">IF(BGX469&lt;5,"Sin Riesgo",IF(BGX469 &lt;=14,"Bajo",IF(BGX469&lt;=35,"Medio",IF(BGX469&lt;=80,"Alto","Inviable Sanitariamente"))))</f>
        <v>Inviable Sanitariamente</v>
      </c>
      <c r="BHA469" s="48" t="str">
        <f t="shared" si="180"/>
        <v>Inviable Sanitariamente</v>
      </c>
      <c r="BHB469" s="48" t="str">
        <f t="shared" si="180"/>
        <v>Inviable Sanitariamente</v>
      </c>
      <c r="BHC469" s="48" t="str">
        <f t="shared" si="180"/>
        <v>Inviable Sanitariamente</v>
      </c>
      <c r="BHD469" s="48" t="str">
        <f t="shared" si="180"/>
        <v>Inviable Sanitariamente</v>
      </c>
      <c r="BHE469" s="48" t="str">
        <f t="shared" si="180"/>
        <v>Inviable Sanitariamente</v>
      </c>
      <c r="BHF469" s="48" t="str">
        <f t="shared" si="180"/>
        <v>Inviable Sanitariamente</v>
      </c>
      <c r="BHG469" s="48" t="str">
        <f t="shared" si="180"/>
        <v>Inviable Sanitariamente</v>
      </c>
      <c r="BHH469" s="48" t="str">
        <f t="shared" si="180"/>
        <v>Inviable Sanitariamente</v>
      </c>
      <c r="BHI469" s="48" t="str">
        <f t="shared" si="180"/>
        <v>Inviable Sanitariamente</v>
      </c>
      <c r="BHJ469" s="48" t="str">
        <f t="shared" ref="BHJ469:BHS471" si="181">IF(BHH469&lt;5,"Sin Riesgo",IF(BHH469 &lt;=14,"Bajo",IF(BHH469&lt;=35,"Medio",IF(BHH469&lt;=80,"Alto","Inviable Sanitariamente"))))</f>
        <v>Inviable Sanitariamente</v>
      </c>
      <c r="BHK469" s="48" t="str">
        <f t="shared" si="181"/>
        <v>Inviable Sanitariamente</v>
      </c>
      <c r="BHL469" s="48" t="str">
        <f t="shared" si="181"/>
        <v>Inviable Sanitariamente</v>
      </c>
      <c r="BHM469" s="48" t="str">
        <f t="shared" si="181"/>
        <v>Inviable Sanitariamente</v>
      </c>
      <c r="BHN469" s="48" t="str">
        <f t="shared" si="181"/>
        <v>Inviable Sanitariamente</v>
      </c>
      <c r="BHO469" s="48" t="str">
        <f t="shared" si="181"/>
        <v>Inviable Sanitariamente</v>
      </c>
      <c r="BHP469" s="48" t="str">
        <f t="shared" si="181"/>
        <v>Inviable Sanitariamente</v>
      </c>
      <c r="BHQ469" s="48" t="str">
        <f t="shared" si="181"/>
        <v>Inviable Sanitariamente</v>
      </c>
      <c r="BHR469" s="48" t="str">
        <f t="shared" si="181"/>
        <v>Inviable Sanitariamente</v>
      </c>
      <c r="BHS469" s="48" t="str">
        <f t="shared" si="181"/>
        <v>Inviable Sanitariamente</v>
      </c>
      <c r="BHT469" s="48" t="str">
        <f t="shared" ref="BHT469:BIC471" si="182">IF(BHR469&lt;5,"Sin Riesgo",IF(BHR469 &lt;=14,"Bajo",IF(BHR469&lt;=35,"Medio",IF(BHR469&lt;=80,"Alto","Inviable Sanitariamente"))))</f>
        <v>Inviable Sanitariamente</v>
      </c>
      <c r="BHU469" s="48" t="str">
        <f t="shared" si="182"/>
        <v>Inviable Sanitariamente</v>
      </c>
      <c r="BHV469" s="48" t="str">
        <f t="shared" si="182"/>
        <v>Inviable Sanitariamente</v>
      </c>
      <c r="BHW469" s="48" t="str">
        <f t="shared" si="182"/>
        <v>Inviable Sanitariamente</v>
      </c>
      <c r="BHX469" s="48" t="str">
        <f t="shared" si="182"/>
        <v>Inviable Sanitariamente</v>
      </c>
      <c r="BHY469" s="48" t="str">
        <f t="shared" si="182"/>
        <v>Inviable Sanitariamente</v>
      </c>
      <c r="BHZ469" s="48" t="str">
        <f t="shared" si="182"/>
        <v>Inviable Sanitariamente</v>
      </c>
      <c r="BIA469" s="48" t="str">
        <f t="shared" si="182"/>
        <v>Inviable Sanitariamente</v>
      </c>
      <c r="BIB469" s="48" t="str">
        <f t="shared" si="182"/>
        <v>Inviable Sanitariamente</v>
      </c>
      <c r="BIC469" s="48" t="str">
        <f t="shared" si="182"/>
        <v>Inviable Sanitariamente</v>
      </c>
      <c r="BID469" s="48" t="str">
        <f t="shared" ref="BID469:BIM471" si="183">IF(BIB469&lt;5,"Sin Riesgo",IF(BIB469 &lt;=14,"Bajo",IF(BIB469&lt;=35,"Medio",IF(BIB469&lt;=80,"Alto","Inviable Sanitariamente"))))</f>
        <v>Inviable Sanitariamente</v>
      </c>
      <c r="BIE469" s="48" t="str">
        <f t="shared" si="183"/>
        <v>Inviable Sanitariamente</v>
      </c>
      <c r="BIF469" s="48" t="str">
        <f t="shared" si="183"/>
        <v>Inviable Sanitariamente</v>
      </c>
      <c r="BIG469" s="48" t="str">
        <f t="shared" si="183"/>
        <v>Inviable Sanitariamente</v>
      </c>
      <c r="BIH469" s="48" t="str">
        <f t="shared" si="183"/>
        <v>Inviable Sanitariamente</v>
      </c>
      <c r="BII469" s="48" t="str">
        <f t="shared" si="183"/>
        <v>Inviable Sanitariamente</v>
      </c>
      <c r="BIJ469" s="48" t="str">
        <f t="shared" si="183"/>
        <v>Inviable Sanitariamente</v>
      </c>
      <c r="BIK469" s="48" t="str">
        <f t="shared" si="183"/>
        <v>Inviable Sanitariamente</v>
      </c>
      <c r="BIL469" s="48" t="str">
        <f t="shared" si="183"/>
        <v>Inviable Sanitariamente</v>
      </c>
      <c r="BIM469" s="48" t="str">
        <f t="shared" si="183"/>
        <v>Inviable Sanitariamente</v>
      </c>
      <c r="BIN469" s="48" t="str">
        <f t="shared" ref="BIN469:BIW471" si="184">IF(BIL469&lt;5,"Sin Riesgo",IF(BIL469 &lt;=14,"Bajo",IF(BIL469&lt;=35,"Medio",IF(BIL469&lt;=80,"Alto","Inviable Sanitariamente"))))</f>
        <v>Inviable Sanitariamente</v>
      </c>
      <c r="BIO469" s="48" t="str">
        <f t="shared" si="184"/>
        <v>Inviable Sanitariamente</v>
      </c>
      <c r="BIP469" s="48" t="str">
        <f t="shared" si="184"/>
        <v>Inviable Sanitariamente</v>
      </c>
      <c r="BIQ469" s="48" t="str">
        <f t="shared" si="184"/>
        <v>Inviable Sanitariamente</v>
      </c>
      <c r="BIR469" s="48" t="str">
        <f t="shared" si="184"/>
        <v>Inviable Sanitariamente</v>
      </c>
      <c r="BIS469" s="48" t="str">
        <f t="shared" si="184"/>
        <v>Inviable Sanitariamente</v>
      </c>
      <c r="BIT469" s="48" t="str">
        <f t="shared" si="184"/>
        <v>Inviable Sanitariamente</v>
      </c>
      <c r="BIU469" s="48" t="str">
        <f t="shared" si="184"/>
        <v>Inviable Sanitariamente</v>
      </c>
      <c r="BIV469" s="48" t="str">
        <f t="shared" si="184"/>
        <v>Inviable Sanitariamente</v>
      </c>
      <c r="BIW469" s="48" t="str">
        <f t="shared" si="184"/>
        <v>Inviable Sanitariamente</v>
      </c>
      <c r="BIX469" s="48" t="str">
        <f t="shared" ref="BIX469:BJG471" si="185">IF(BIV469&lt;5,"Sin Riesgo",IF(BIV469 &lt;=14,"Bajo",IF(BIV469&lt;=35,"Medio",IF(BIV469&lt;=80,"Alto","Inviable Sanitariamente"))))</f>
        <v>Inviable Sanitariamente</v>
      </c>
      <c r="BIY469" s="48" t="str">
        <f t="shared" si="185"/>
        <v>Inviable Sanitariamente</v>
      </c>
      <c r="BIZ469" s="48" t="str">
        <f t="shared" si="185"/>
        <v>Inviable Sanitariamente</v>
      </c>
      <c r="BJA469" s="48" t="str">
        <f t="shared" si="185"/>
        <v>Inviable Sanitariamente</v>
      </c>
      <c r="BJB469" s="48" t="str">
        <f t="shared" si="185"/>
        <v>Inviable Sanitariamente</v>
      </c>
      <c r="BJC469" s="48" t="str">
        <f t="shared" si="185"/>
        <v>Inviable Sanitariamente</v>
      </c>
      <c r="BJD469" s="48" t="str">
        <f t="shared" si="185"/>
        <v>Inviable Sanitariamente</v>
      </c>
      <c r="BJE469" s="48" t="str">
        <f t="shared" si="185"/>
        <v>Inviable Sanitariamente</v>
      </c>
      <c r="BJF469" s="48" t="str">
        <f t="shared" si="185"/>
        <v>Inviable Sanitariamente</v>
      </c>
      <c r="BJG469" s="48" t="str">
        <f t="shared" si="185"/>
        <v>Inviable Sanitariamente</v>
      </c>
      <c r="BJH469" s="48" t="str">
        <f t="shared" ref="BJH469:BJQ471" si="186">IF(BJF469&lt;5,"Sin Riesgo",IF(BJF469 &lt;=14,"Bajo",IF(BJF469&lt;=35,"Medio",IF(BJF469&lt;=80,"Alto","Inviable Sanitariamente"))))</f>
        <v>Inviable Sanitariamente</v>
      </c>
      <c r="BJI469" s="48" t="str">
        <f t="shared" si="186"/>
        <v>Inviable Sanitariamente</v>
      </c>
      <c r="BJJ469" s="48" t="str">
        <f t="shared" si="186"/>
        <v>Inviable Sanitariamente</v>
      </c>
      <c r="BJK469" s="48" t="str">
        <f t="shared" si="186"/>
        <v>Inviable Sanitariamente</v>
      </c>
      <c r="BJL469" s="48" t="str">
        <f t="shared" si="186"/>
        <v>Inviable Sanitariamente</v>
      </c>
      <c r="BJM469" s="48" t="str">
        <f t="shared" si="186"/>
        <v>Inviable Sanitariamente</v>
      </c>
      <c r="BJN469" s="48" t="str">
        <f t="shared" si="186"/>
        <v>Inviable Sanitariamente</v>
      </c>
      <c r="BJO469" s="48" t="str">
        <f t="shared" si="186"/>
        <v>Inviable Sanitariamente</v>
      </c>
      <c r="BJP469" s="48" t="str">
        <f t="shared" si="186"/>
        <v>Inviable Sanitariamente</v>
      </c>
      <c r="BJQ469" s="48" t="str">
        <f t="shared" si="186"/>
        <v>Inviable Sanitariamente</v>
      </c>
      <c r="BJR469" s="48" t="str">
        <f t="shared" ref="BJR469:BKA471" si="187">IF(BJP469&lt;5,"Sin Riesgo",IF(BJP469 &lt;=14,"Bajo",IF(BJP469&lt;=35,"Medio",IF(BJP469&lt;=80,"Alto","Inviable Sanitariamente"))))</f>
        <v>Inviable Sanitariamente</v>
      </c>
      <c r="BJS469" s="48" t="str">
        <f t="shared" si="187"/>
        <v>Inviable Sanitariamente</v>
      </c>
      <c r="BJT469" s="48" t="str">
        <f t="shared" si="187"/>
        <v>Inviable Sanitariamente</v>
      </c>
      <c r="BJU469" s="48" t="str">
        <f t="shared" si="187"/>
        <v>Inviable Sanitariamente</v>
      </c>
      <c r="BJV469" s="48" t="str">
        <f t="shared" si="187"/>
        <v>Inviable Sanitariamente</v>
      </c>
      <c r="BJW469" s="48" t="str">
        <f t="shared" si="187"/>
        <v>Inviable Sanitariamente</v>
      </c>
      <c r="BJX469" s="48" t="str">
        <f t="shared" si="187"/>
        <v>Inviable Sanitariamente</v>
      </c>
      <c r="BJY469" s="48" t="str">
        <f t="shared" si="187"/>
        <v>Inviable Sanitariamente</v>
      </c>
      <c r="BJZ469" s="48" t="str">
        <f t="shared" si="187"/>
        <v>Inviable Sanitariamente</v>
      </c>
      <c r="BKA469" s="48" t="str">
        <f t="shared" si="187"/>
        <v>Inviable Sanitariamente</v>
      </c>
      <c r="BKB469" s="48" t="str">
        <f t="shared" ref="BKB469:BKK471" si="188">IF(BJZ469&lt;5,"Sin Riesgo",IF(BJZ469 &lt;=14,"Bajo",IF(BJZ469&lt;=35,"Medio",IF(BJZ469&lt;=80,"Alto","Inviable Sanitariamente"))))</f>
        <v>Inviable Sanitariamente</v>
      </c>
      <c r="BKC469" s="48" t="str">
        <f t="shared" si="188"/>
        <v>Inviable Sanitariamente</v>
      </c>
      <c r="BKD469" s="48" t="str">
        <f t="shared" si="188"/>
        <v>Inviable Sanitariamente</v>
      </c>
      <c r="BKE469" s="48" t="str">
        <f t="shared" si="188"/>
        <v>Inviable Sanitariamente</v>
      </c>
      <c r="BKF469" s="48" t="str">
        <f t="shared" si="188"/>
        <v>Inviable Sanitariamente</v>
      </c>
      <c r="BKG469" s="48" t="str">
        <f t="shared" si="188"/>
        <v>Inviable Sanitariamente</v>
      </c>
      <c r="BKH469" s="48" t="str">
        <f t="shared" si="188"/>
        <v>Inviable Sanitariamente</v>
      </c>
      <c r="BKI469" s="48" t="str">
        <f t="shared" si="188"/>
        <v>Inviable Sanitariamente</v>
      </c>
      <c r="BKJ469" s="48" t="str">
        <f t="shared" si="188"/>
        <v>Inviable Sanitariamente</v>
      </c>
      <c r="BKK469" s="48" t="str">
        <f t="shared" si="188"/>
        <v>Inviable Sanitariamente</v>
      </c>
      <c r="BKL469" s="48" t="str">
        <f t="shared" ref="BKL469:BKU471" si="189">IF(BKJ469&lt;5,"Sin Riesgo",IF(BKJ469 &lt;=14,"Bajo",IF(BKJ469&lt;=35,"Medio",IF(BKJ469&lt;=80,"Alto","Inviable Sanitariamente"))))</f>
        <v>Inviable Sanitariamente</v>
      </c>
      <c r="BKM469" s="48" t="str">
        <f t="shared" si="189"/>
        <v>Inviable Sanitariamente</v>
      </c>
      <c r="BKN469" s="48" t="str">
        <f t="shared" si="189"/>
        <v>Inviable Sanitariamente</v>
      </c>
      <c r="BKO469" s="48" t="str">
        <f t="shared" si="189"/>
        <v>Inviable Sanitariamente</v>
      </c>
      <c r="BKP469" s="48" t="str">
        <f t="shared" si="189"/>
        <v>Inviable Sanitariamente</v>
      </c>
      <c r="BKQ469" s="48" t="str">
        <f t="shared" si="189"/>
        <v>Inviable Sanitariamente</v>
      </c>
      <c r="BKR469" s="48" t="str">
        <f t="shared" si="189"/>
        <v>Inviable Sanitariamente</v>
      </c>
      <c r="BKS469" s="48" t="str">
        <f t="shared" si="189"/>
        <v>Inviable Sanitariamente</v>
      </c>
      <c r="BKT469" s="48" t="str">
        <f t="shared" si="189"/>
        <v>Inviable Sanitariamente</v>
      </c>
      <c r="BKU469" s="48" t="str">
        <f t="shared" si="189"/>
        <v>Inviable Sanitariamente</v>
      </c>
      <c r="BKV469" s="48" t="str">
        <f t="shared" ref="BKV469:BLE471" si="190">IF(BKT469&lt;5,"Sin Riesgo",IF(BKT469 &lt;=14,"Bajo",IF(BKT469&lt;=35,"Medio",IF(BKT469&lt;=80,"Alto","Inviable Sanitariamente"))))</f>
        <v>Inviable Sanitariamente</v>
      </c>
      <c r="BKW469" s="48" t="str">
        <f t="shared" si="190"/>
        <v>Inviable Sanitariamente</v>
      </c>
      <c r="BKX469" s="48" t="str">
        <f t="shared" si="190"/>
        <v>Inviable Sanitariamente</v>
      </c>
      <c r="BKY469" s="48" t="str">
        <f t="shared" si="190"/>
        <v>Inviable Sanitariamente</v>
      </c>
      <c r="BKZ469" s="48" t="str">
        <f t="shared" si="190"/>
        <v>Inviable Sanitariamente</v>
      </c>
      <c r="BLA469" s="48" t="str">
        <f t="shared" si="190"/>
        <v>Inviable Sanitariamente</v>
      </c>
      <c r="BLB469" s="48" t="str">
        <f t="shared" si="190"/>
        <v>Inviable Sanitariamente</v>
      </c>
      <c r="BLC469" s="48" t="str">
        <f t="shared" si="190"/>
        <v>Inviable Sanitariamente</v>
      </c>
      <c r="BLD469" s="48" t="str">
        <f t="shared" si="190"/>
        <v>Inviable Sanitariamente</v>
      </c>
      <c r="BLE469" s="48" t="str">
        <f t="shared" si="190"/>
        <v>Inviable Sanitariamente</v>
      </c>
      <c r="BLF469" s="48" t="str">
        <f t="shared" ref="BLF469:BLO471" si="191">IF(BLD469&lt;5,"Sin Riesgo",IF(BLD469 &lt;=14,"Bajo",IF(BLD469&lt;=35,"Medio",IF(BLD469&lt;=80,"Alto","Inviable Sanitariamente"))))</f>
        <v>Inviable Sanitariamente</v>
      </c>
      <c r="BLG469" s="48" t="str">
        <f t="shared" si="191"/>
        <v>Inviable Sanitariamente</v>
      </c>
      <c r="BLH469" s="48" t="str">
        <f t="shared" si="191"/>
        <v>Inviable Sanitariamente</v>
      </c>
      <c r="BLI469" s="48" t="str">
        <f t="shared" si="191"/>
        <v>Inviable Sanitariamente</v>
      </c>
      <c r="BLJ469" s="48" t="str">
        <f t="shared" si="191"/>
        <v>Inviable Sanitariamente</v>
      </c>
      <c r="BLK469" s="48" t="str">
        <f t="shared" si="191"/>
        <v>Inviable Sanitariamente</v>
      </c>
      <c r="BLL469" s="48" t="str">
        <f t="shared" si="191"/>
        <v>Inviable Sanitariamente</v>
      </c>
      <c r="BLM469" s="48" t="str">
        <f t="shared" si="191"/>
        <v>Inviable Sanitariamente</v>
      </c>
      <c r="BLN469" s="48" t="str">
        <f t="shared" si="191"/>
        <v>Inviable Sanitariamente</v>
      </c>
      <c r="BLO469" s="48" t="str">
        <f t="shared" si="191"/>
        <v>Inviable Sanitariamente</v>
      </c>
      <c r="BLP469" s="48" t="str">
        <f t="shared" ref="BLP469:BLY471" si="192">IF(BLN469&lt;5,"Sin Riesgo",IF(BLN469 &lt;=14,"Bajo",IF(BLN469&lt;=35,"Medio",IF(BLN469&lt;=80,"Alto","Inviable Sanitariamente"))))</f>
        <v>Inviable Sanitariamente</v>
      </c>
      <c r="BLQ469" s="48" t="str">
        <f t="shared" si="192"/>
        <v>Inviable Sanitariamente</v>
      </c>
      <c r="BLR469" s="48" t="str">
        <f t="shared" si="192"/>
        <v>Inviable Sanitariamente</v>
      </c>
      <c r="BLS469" s="48" t="str">
        <f t="shared" si="192"/>
        <v>Inviable Sanitariamente</v>
      </c>
      <c r="BLT469" s="48" t="str">
        <f t="shared" si="192"/>
        <v>Inviable Sanitariamente</v>
      </c>
      <c r="BLU469" s="48" t="str">
        <f t="shared" si="192"/>
        <v>Inviable Sanitariamente</v>
      </c>
      <c r="BLV469" s="48" t="str">
        <f t="shared" si="192"/>
        <v>Inviable Sanitariamente</v>
      </c>
      <c r="BLW469" s="48" t="str">
        <f t="shared" si="192"/>
        <v>Inviable Sanitariamente</v>
      </c>
      <c r="BLX469" s="48" t="str">
        <f t="shared" si="192"/>
        <v>Inviable Sanitariamente</v>
      </c>
      <c r="BLY469" s="48" t="str">
        <f t="shared" si="192"/>
        <v>Inviable Sanitariamente</v>
      </c>
      <c r="BLZ469" s="48" t="str">
        <f t="shared" ref="BLZ469:BMI471" si="193">IF(BLX469&lt;5,"Sin Riesgo",IF(BLX469 &lt;=14,"Bajo",IF(BLX469&lt;=35,"Medio",IF(BLX469&lt;=80,"Alto","Inviable Sanitariamente"))))</f>
        <v>Inviable Sanitariamente</v>
      </c>
      <c r="BMA469" s="48" t="str">
        <f t="shared" si="193"/>
        <v>Inviable Sanitariamente</v>
      </c>
      <c r="BMB469" s="48" t="str">
        <f t="shared" si="193"/>
        <v>Inviable Sanitariamente</v>
      </c>
      <c r="BMC469" s="48" t="str">
        <f t="shared" si="193"/>
        <v>Inviable Sanitariamente</v>
      </c>
      <c r="BMD469" s="48" t="str">
        <f t="shared" si="193"/>
        <v>Inviable Sanitariamente</v>
      </c>
      <c r="BME469" s="48" t="str">
        <f t="shared" si="193"/>
        <v>Inviable Sanitariamente</v>
      </c>
      <c r="BMF469" s="48" t="str">
        <f t="shared" si="193"/>
        <v>Inviable Sanitariamente</v>
      </c>
      <c r="BMG469" s="48" t="str">
        <f t="shared" si="193"/>
        <v>Inviable Sanitariamente</v>
      </c>
      <c r="BMH469" s="48" t="str">
        <f t="shared" si="193"/>
        <v>Inviable Sanitariamente</v>
      </c>
      <c r="BMI469" s="48" t="str">
        <f t="shared" si="193"/>
        <v>Inviable Sanitariamente</v>
      </c>
      <c r="BMJ469" s="48" t="str">
        <f t="shared" ref="BMJ469:BMS471" si="194">IF(BMH469&lt;5,"Sin Riesgo",IF(BMH469 &lt;=14,"Bajo",IF(BMH469&lt;=35,"Medio",IF(BMH469&lt;=80,"Alto","Inviable Sanitariamente"))))</f>
        <v>Inviable Sanitariamente</v>
      </c>
      <c r="BMK469" s="48" t="str">
        <f t="shared" si="194"/>
        <v>Inviable Sanitariamente</v>
      </c>
      <c r="BML469" s="48" t="str">
        <f t="shared" si="194"/>
        <v>Inviable Sanitariamente</v>
      </c>
      <c r="BMM469" s="48" t="str">
        <f t="shared" si="194"/>
        <v>Inviable Sanitariamente</v>
      </c>
      <c r="BMN469" s="48" t="str">
        <f t="shared" si="194"/>
        <v>Inviable Sanitariamente</v>
      </c>
      <c r="BMO469" s="48" t="str">
        <f t="shared" si="194"/>
        <v>Inviable Sanitariamente</v>
      </c>
      <c r="BMP469" s="48" t="str">
        <f t="shared" si="194"/>
        <v>Inviable Sanitariamente</v>
      </c>
      <c r="BMQ469" s="48" t="str">
        <f t="shared" si="194"/>
        <v>Inviable Sanitariamente</v>
      </c>
      <c r="BMR469" s="48" t="str">
        <f t="shared" si="194"/>
        <v>Inviable Sanitariamente</v>
      </c>
      <c r="BMS469" s="48" t="str">
        <f t="shared" si="194"/>
        <v>Inviable Sanitariamente</v>
      </c>
      <c r="BMT469" s="48" t="str">
        <f t="shared" ref="BMT469:BNC471" si="195">IF(BMR469&lt;5,"Sin Riesgo",IF(BMR469 &lt;=14,"Bajo",IF(BMR469&lt;=35,"Medio",IF(BMR469&lt;=80,"Alto","Inviable Sanitariamente"))))</f>
        <v>Inviable Sanitariamente</v>
      </c>
      <c r="BMU469" s="48" t="str">
        <f t="shared" si="195"/>
        <v>Inviable Sanitariamente</v>
      </c>
      <c r="BMV469" s="48" t="str">
        <f t="shared" si="195"/>
        <v>Inviable Sanitariamente</v>
      </c>
      <c r="BMW469" s="48" t="str">
        <f t="shared" si="195"/>
        <v>Inviable Sanitariamente</v>
      </c>
      <c r="BMX469" s="48" t="str">
        <f t="shared" si="195"/>
        <v>Inviable Sanitariamente</v>
      </c>
      <c r="BMY469" s="48" t="str">
        <f t="shared" si="195"/>
        <v>Inviable Sanitariamente</v>
      </c>
      <c r="BMZ469" s="48" t="str">
        <f t="shared" si="195"/>
        <v>Inviable Sanitariamente</v>
      </c>
      <c r="BNA469" s="48" t="str">
        <f t="shared" si="195"/>
        <v>Inviable Sanitariamente</v>
      </c>
      <c r="BNB469" s="48" t="str">
        <f t="shared" si="195"/>
        <v>Inviable Sanitariamente</v>
      </c>
      <c r="BNC469" s="48" t="str">
        <f t="shared" si="195"/>
        <v>Inviable Sanitariamente</v>
      </c>
      <c r="BND469" s="48" t="str">
        <f t="shared" ref="BND469:BNM471" si="196">IF(BNB469&lt;5,"Sin Riesgo",IF(BNB469 &lt;=14,"Bajo",IF(BNB469&lt;=35,"Medio",IF(BNB469&lt;=80,"Alto","Inviable Sanitariamente"))))</f>
        <v>Inviable Sanitariamente</v>
      </c>
      <c r="BNE469" s="48" t="str">
        <f t="shared" si="196"/>
        <v>Inviable Sanitariamente</v>
      </c>
      <c r="BNF469" s="48" t="str">
        <f t="shared" si="196"/>
        <v>Inviable Sanitariamente</v>
      </c>
      <c r="BNG469" s="48" t="str">
        <f t="shared" si="196"/>
        <v>Inviable Sanitariamente</v>
      </c>
      <c r="BNH469" s="48" t="str">
        <f t="shared" si="196"/>
        <v>Inviable Sanitariamente</v>
      </c>
      <c r="BNI469" s="48" t="str">
        <f t="shared" si="196"/>
        <v>Inviable Sanitariamente</v>
      </c>
      <c r="BNJ469" s="48" t="str">
        <f t="shared" si="196"/>
        <v>Inviable Sanitariamente</v>
      </c>
      <c r="BNK469" s="48" t="str">
        <f t="shared" si="196"/>
        <v>Inviable Sanitariamente</v>
      </c>
      <c r="BNL469" s="48" t="str">
        <f t="shared" si="196"/>
        <v>Inviable Sanitariamente</v>
      </c>
      <c r="BNM469" s="48" t="str">
        <f t="shared" si="196"/>
        <v>Inviable Sanitariamente</v>
      </c>
      <c r="BNN469" s="48" t="str">
        <f t="shared" ref="BNN469:BNW471" si="197">IF(BNL469&lt;5,"Sin Riesgo",IF(BNL469 &lt;=14,"Bajo",IF(BNL469&lt;=35,"Medio",IF(BNL469&lt;=80,"Alto","Inviable Sanitariamente"))))</f>
        <v>Inviable Sanitariamente</v>
      </c>
      <c r="BNO469" s="48" t="str">
        <f t="shared" si="197"/>
        <v>Inviable Sanitariamente</v>
      </c>
      <c r="BNP469" s="48" t="str">
        <f t="shared" si="197"/>
        <v>Inviable Sanitariamente</v>
      </c>
      <c r="BNQ469" s="48" t="str">
        <f t="shared" si="197"/>
        <v>Inviable Sanitariamente</v>
      </c>
      <c r="BNR469" s="48" t="str">
        <f t="shared" si="197"/>
        <v>Inviable Sanitariamente</v>
      </c>
      <c r="BNS469" s="48" t="str">
        <f t="shared" si="197"/>
        <v>Inviable Sanitariamente</v>
      </c>
      <c r="BNT469" s="48" t="str">
        <f t="shared" si="197"/>
        <v>Inviable Sanitariamente</v>
      </c>
      <c r="BNU469" s="48" t="str">
        <f t="shared" si="197"/>
        <v>Inviable Sanitariamente</v>
      </c>
      <c r="BNV469" s="48" t="str">
        <f t="shared" si="197"/>
        <v>Inviable Sanitariamente</v>
      </c>
      <c r="BNW469" s="48" t="str">
        <f t="shared" si="197"/>
        <v>Inviable Sanitariamente</v>
      </c>
      <c r="BNX469" s="48" t="str">
        <f t="shared" ref="BNX469:BOG471" si="198">IF(BNV469&lt;5,"Sin Riesgo",IF(BNV469 &lt;=14,"Bajo",IF(BNV469&lt;=35,"Medio",IF(BNV469&lt;=80,"Alto","Inviable Sanitariamente"))))</f>
        <v>Inviable Sanitariamente</v>
      </c>
      <c r="BNY469" s="48" t="str">
        <f t="shared" si="198"/>
        <v>Inviable Sanitariamente</v>
      </c>
      <c r="BNZ469" s="48" t="str">
        <f t="shared" si="198"/>
        <v>Inviable Sanitariamente</v>
      </c>
      <c r="BOA469" s="48" t="str">
        <f t="shared" si="198"/>
        <v>Inviable Sanitariamente</v>
      </c>
      <c r="BOB469" s="48" t="str">
        <f t="shared" si="198"/>
        <v>Inviable Sanitariamente</v>
      </c>
      <c r="BOC469" s="48" t="str">
        <f t="shared" si="198"/>
        <v>Inviable Sanitariamente</v>
      </c>
      <c r="BOD469" s="48" t="str">
        <f t="shared" si="198"/>
        <v>Inviable Sanitariamente</v>
      </c>
      <c r="BOE469" s="48" t="str">
        <f t="shared" si="198"/>
        <v>Inviable Sanitariamente</v>
      </c>
      <c r="BOF469" s="48" t="str">
        <f t="shared" si="198"/>
        <v>Inviable Sanitariamente</v>
      </c>
      <c r="BOG469" s="48" t="str">
        <f t="shared" si="198"/>
        <v>Inviable Sanitariamente</v>
      </c>
      <c r="BOH469" s="48" t="str">
        <f t="shared" ref="BOH469:BOQ471" si="199">IF(BOF469&lt;5,"Sin Riesgo",IF(BOF469 &lt;=14,"Bajo",IF(BOF469&lt;=35,"Medio",IF(BOF469&lt;=80,"Alto","Inviable Sanitariamente"))))</f>
        <v>Inviable Sanitariamente</v>
      </c>
      <c r="BOI469" s="48" t="str">
        <f t="shared" si="199"/>
        <v>Inviable Sanitariamente</v>
      </c>
      <c r="BOJ469" s="48" t="str">
        <f t="shared" si="199"/>
        <v>Inviable Sanitariamente</v>
      </c>
      <c r="BOK469" s="48" t="str">
        <f t="shared" si="199"/>
        <v>Inviable Sanitariamente</v>
      </c>
      <c r="BOL469" s="48" t="str">
        <f t="shared" si="199"/>
        <v>Inviable Sanitariamente</v>
      </c>
      <c r="BOM469" s="48" t="str">
        <f t="shared" si="199"/>
        <v>Inviable Sanitariamente</v>
      </c>
      <c r="BON469" s="48" t="str">
        <f t="shared" si="199"/>
        <v>Inviable Sanitariamente</v>
      </c>
      <c r="BOO469" s="48" t="str">
        <f t="shared" si="199"/>
        <v>Inviable Sanitariamente</v>
      </c>
      <c r="BOP469" s="48" t="str">
        <f t="shared" si="199"/>
        <v>Inviable Sanitariamente</v>
      </c>
      <c r="BOQ469" s="48" t="str">
        <f t="shared" si="199"/>
        <v>Inviable Sanitariamente</v>
      </c>
      <c r="BOR469" s="48" t="str">
        <f t="shared" ref="BOR469:BPA471" si="200">IF(BOP469&lt;5,"Sin Riesgo",IF(BOP469 &lt;=14,"Bajo",IF(BOP469&lt;=35,"Medio",IF(BOP469&lt;=80,"Alto","Inviable Sanitariamente"))))</f>
        <v>Inviable Sanitariamente</v>
      </c>
      <c r="BOS469" s="48" t="str">
        <f t="shared" si="200"/>
        <v>Inviable Sanitariamente</v>
      </c>
      <c r="BOT469" s="48" t="str">
        <f t="shared" si="200"/>
        <v>Inviable Sanitariamente</v>
      </c>
      <c r="BOU469" s="48" t="str">
        <f t="shared" si="200"/>
        <v>Inviable Sanitariamente</v>
      </c>
      <c r="BOV469" s="48" t="str">
        <f t="shared" si="200"/>
        <v>Inviable Sanitariamente</v>
      </c>
      <c r="BOW469" s="48" t="str">
        <f t="shared" si="200"/>
        <v>Inviable Sanitariamente</v>
      </c>
      <c r="BOX469" s="48" t="str">
        <f t="shared" si="200"/>
        <v>Inviable Sanitariamente</v>
      </c>
      <c r="BOY469" s="48" t="str">
        <f t="shared" si="200"/>
        <v>Inviable Sanitariamente</v>
      </c>
      <c r="BOZ469" s="48" t="str">
        <f t="shared" si="200"/>
        <v>Inviable Sanitariamente</v>
      </c>
      <c r="BPA469" s="48" t="str">
        <f t="shared" si="200"/>
        <v>Inviable Sanitariamente</v>
      </c>
      <c r="BPB469" s="48" t="str">
        <f t="shared" ref="BPB469:BPK471" si="201">IF(BOZ469&lt;5,"Sin Riesgo",IF(BOZ469 &lt;=14,"Bajo",IF(BOZ469&lt;=35,"Medio",IF(BOZ469&lt;=80,"Alto","Inviable Sanitariamente"))))</f>
        <v>Inviable Sanitariamente</v>
      </c>
      <c r="BPC469" s="48" t="str">
        <f t="shared" si="201"/>
        <v>Inviable Sanitariamente</v>
      </c>
      <c r="BPD469" s="48" t="str">
        <f t="shared" si="201"/>
        <v>Inviable Sanitariamente</v>
      </c>
      <c r="BPE469" s="48" t="str">
        <f t="shared" si="201"/>
        <v>Inviable Sanitariamente</v>
      </c>
      <c r="BPF469" s="48" t="str">
        <f t="shared" si="201"/>
        <v>Inviable Sanitariamente</v>
      </c>
      <c r="BPG469" s="48" t="str">
        <f t="shared" si="201"/>
        <v>Inviable Sanitariamente</v>
      </c>
      <c r="BPH469" s="48" t="str">
        <f t="shared" si="201"/>
        <v>Inviable Sanitariamente</v>
      </c>
      <c r="BPI469" s="48" t="str">
        <f t="shared" si="201"/>
        <v>Inviable Sanitariamente</v>
      </c>
      <c r="BPJ469" s="48" t="str">
        <f t="shared" si="201"/>
        <v>Inviable Sanitariamente</v>
      </c>
      <c r="BPK469" s="48" t="str">
        <f t="shared" si="201"/>
        <v>Inviable Sanitariamente</v>
      </c>
      <c r="BPL469" s="48" t="str">
        <f t="shared" ref="BPL469:BPU471" si="202">IF(BPJ469&lt;5,"Sin Riesgo",IF(BPJ469 &lt;=14,"Bajo",IF(BPJ469&lt;=35,"Medio",IF(BPJ469&lt;=80,"Alto","Inviable Sanitariamente"))))</f>
        <v>Inviable Sanitariamente</v>
      </c>
      <c r="BPM469" s="48" t="str">
        <f t="shared" si="202"/>
        <v>Inviable Sanitariamente</v>
      </c>
      <c r="BPN469" s="48" t="str">
        <f t="shared" si="202"/>
        <v>Inviable Sanitariamente</v>
      </c>
      <c r="BPO469" s="48" t="str">
        <f t="shared" si="202"/>
        <v>Inviable Sanitariamente</v>
      </c>
      <c r="BPP469" s="48" t="str">
        <f t="shared" si="202"/>
        <v>Inviable Sanitariamente</v>
      </c>
      <c r="BPQ469" s="48" t="str">
        <f t="shared" si="202"/>
        <v>Inviable Sanitariamente</v>
      </c>
      <c r="BPR469" s="48" t="str">
        <f t="shared" si="202"/>
        <v>Inviable Sanitariamente</v>
      </c>
      <c r="BPS469" s="48" t="str">
        <f t="shared" si="202"/>
        <v>Inviable Sanitariamente</v>
      </c>
      <c r="BPT469" s="48" t="str">
        <f t="shared" si="202"/>
        <v>Inviable Sanitariamente</v>
      </c>
      <c r="BPU469" s="48" t="str">
        <f t="shared" si="202"/>
        <v>Inviable Sanitariamente</v>
      </c>
      <c r="BPV469" s="48" t="str">
        <f t="shared" ref="BPV469:BQE471" si="203">IF(BPT469&lt;5,"Sin Riesgo",IF(BPT469 &lt;=14,"Bajo",IF(BPT469&lt;=35,"Medio",IF(BPT469&lt;=80,"Alto","Inviable Sanitariamente"))))</f>
        <v>Inviable Sanitariamente</v>
      </c>
      <c r="BPW469" s="48" t="str">
        <f t="shared" si="203"/>
        <v>Inviable Sanitariamente</v>
      </c>
      <c r="BPX469" s="48" t="str">
        <f t="shared" si="203"/>
        <v>Inviable Sanitariamente</v>
      </c>
      <c r="BPY469" s="48" t="str">
        <f t="shared" si="203"/>
        <v>Inviable Sanitariamente</v>
      </c>
      <c r="BPZ469" s="48" t="str">
        <f t="shared" si="203"/>
        <v>Inviable Sanitariamente</v>
      </c>
      <c r="BQA469" s="48" t="str">
        <f t="shared" si="203"/>
        <v>Inviable Sanitariamente</v>
      </c>
      <c r="BQB469" s="48" t="str">
        <f t="shared" si="203"/>
        <v>Inviable Sanitariamente</v>
      </c>
      <c r="BQC469" s="48" t="str">
        <f t="shared" si="203"/>
        <v>Inviable Sanitariamente</v>
      </c>
      <c r="BQD469" s="48" t="str">
        <f t="shared" si="203"/>
        <v>Inviable Sanitariamente</v>
      </c>
      <c r="BQE469" s="48" t="str">
        <f t="shared" si="203"/>
        <v>Inviable Sanitariamente</v>
      </c>
      <c r="BQF469" s="48" t="str">
        <f t="shared" ref="BQF469:BQO471" si="204">IF(BQD469&lt;5,"Sin Riesgo",IF(BQD469 &lt;=14,"Bajo",IF(BQD469&lt;=35,"Medio",IF(BQD469&lt;=80,"Alto","Inviable Sanitariamente"))))</f>
        <v>Inviable Sanitariamente</v>
      </c>
      <c r="BQG469" s="48" t="str">
        <f t="shared" si="204"/>
        <v>Inviable Sanitariamente</v>
      </c>
      <c r="BQH469" s="48" t="str">
        <f t="shared" si="204"/>
        <v>Inviable Sanitariamente</v>
      </c>
      <c r="BQI469" s="48" t="str">
        <f t="shared" si="204"/>
        <v>Inviable Sanitariamente</v>
      </c>
      <c r="BQJ469" s="48" t="str">
        <f t="shared" si="204"/>
        <v>Inviable Sanitariamente</v>
      </c>
      <c r="BQK469" s="48" t="str">
        <f t="shared" si="204"/>
        <v>Inviable Sanitariamente</v>
      </c>
      <c r="BQL469" s="48" t="str">
        <f t="shared" si="204"/>
        <v>Inviable Sanitariamente</v>
      </c>
      <c r="BQM469" s="48" t="str">
        <f t="shared" si="204"/>
        <v>Inviable Sanitariamente</v>
      </c>
      <c r="BQN469" s="48" t="str">
        <f t="shared" si="204"/>
        <v>Inviable Sanitariamente</v>
      </c>
      <c r="BQO469" s="48" t="str">
        <f t="shared" si="204"/>
        <v>Inviable Sanitariamente</v>
      </c>
      <c r="BQP469" s="48" t="str">
        <f t="shared" ref="BQP469:BQY471" si="205">IF(BQN469&lt;5,"Sin Riesgo",IF(BQN469 &lt;=14,"Bajo",IF(BQN469&lt;=35,"Medio",IF(BQN469&lt;=80,"Alto","Inviable Sanitariamente"))))</f>
        <v>Inviable Sanitariamente</v>
      </c>
      <c r="BQQ469" s="48" t="str">
        <f t="shared" si="205"/>
        <v>Inviable Sanitariamente</v>
      </c>
      <c r="BQR469" s="48" t="str">
        <f t="shared" si="205"/>
        <v>Inviable Sanitariamente</v>
      </c>
      <c r="BQS469" s="48" t="str">
        <f t="shared" si="205"/>
        <v>Inviable Sanitariamente</v>
      </c>
      <c r="BQT469" s="48" t="str">
        <f t="shared" si="205"/>
        <v>Inviable Sanitariamente</v>
      </c>
      <c r="BQU469" s="48" t="str">
        <f t="shared" si="205"/>
        <v>Inviable Sanitariamente</v>
      </c>
      <c r="BQV469" s="48" t="str">
        <f t="shared" si="205"/>
        <v>Inviable Sanitariamente</v>
      </c>
      <c r="BQW469" s="48" t="str">
        <f t="shared" si="205"/>
        <v>Inviable Sanitariamente</v>
      </c>
      <c r="BQX469" s="48" t="str">
        <f t="shared" si="205"/>
        <v>Inviable Sanitariamente</v>
      </c>
      <c r="BQY469" s="48" t="str">
        <f t="shared" si="205"/>
        <v>Inviable Sanitariamente</v>
      </c>
      <c r="BQZ469" s="48" t="str">
        <f t="shared" ref="BQZ469:BRI471" si="206">IF(BQX469&lt;5,"Sin Riesgo",IF(BQX469 &lt;=14,"Bajo",IF(BQX469&lt;=35,"Medio",IF(BQX469&lt;=80,"Alto","Inviable Sanitariamente"))))</f>
        <v>Inviable Sanitariamente</v>
      </c>
      <c r="BRA469" s="48" t="str">
        <f t="shared" si="206"/>
        <v>Inviable Sanitariamente</v>
      </c>
      <c r="BRB469" s="48" t="str">
        <f t="shared" si="206"/>
        <v>Inviable Sanitariamente</v>
      </c>
      <c r="BRC469" s="48" t="str">
        <f t="shared" si="206"/>
        <v>Inviable Sanitariamente</v>
      </c>
      <c r="BRD469" s="48" t="str">
        <f t="shared" si="206"/>
        <v>Inviable Sanitariamente</v>
      </c>
      <c r="BRE469" s="48" t="str">
        <f t="shared" si="206"/>
        <v>Inviable Sanitariamente</v>
      </c>
      <c r="BRF469" s="48" t="str">
        <f t="shared" si="206"/>
        <v>Inviable Sanitariamente</v>
      </c>
      <c r="BRG469" s="48" t="str">
        <f t="shared" si="206"/>
        <v>Inviable Sanitariamente</v>
      </c>
      <c r="BRH469" s="48" t="str">
        <f t="shared" si="206"/>
        <v>Inviable Sanitariamente</v>
      </c>
      <c r="BRI469" s="48" t="str">
        <f t="shared" si="206"/>
        <v>Inviable Sanitariamente</v>
      </c>
      <c r="BRJ469" s="48" t="str">
        <f t="shared" ref="BRJ469:BRS471" si="207">IF(BRH469&lt;5,"Sin Riesgo",IF(BRH469 &lt;=14,"Bajo",IF(BRH469&lt;=35,"Medio",IF(BRH469&lt;=80,"Alto","Inviable Sanitariamente"))))</f>
        <v>Inviable Sanitariamente</v>
      </c>
      <c r="BRK469" s="48" t="str">
        <f t="shared" si="207"/>
        <v>Inviable Sanitariamente</v>
      </c>
      <c r="BRL469" s="48" t="str">
        <f t="shared" si="207"/>
        <v>Inviable Sanitariamente</v>
      </c>
      <c r="BRM469" s="48" t="str">
        <f t="shared" si="207"/>
        <v>Inviable Sanitariamente</v>
      </c>
      <c r="BRN469" s="48" t="str">
        <f t="shared" si="207"/>
        <v>Inviable Sanitariamente</v>
      </c>
      <c r="BRO469" s="48" t="str">
        <f t="shared" si="207"/>
        <v>Inviable Sanitariamente</v>
      </c>
      <c r="BRP469" s="48" t="str">
        <f t="shared" si="207"/>
        <v>Inviable Sanitariamente</v>
      </c>
      <c r="BRQ469" s="48" t="str">
        <f t="shared" si="207"/>
        <v>Inviable Sanitariamente</v>
      </c>
      <c r="BRR469" s="48" t="str">
        <f t="shared" si="207"/>
        <v>Inviable Sanitariamente</v>
      </c>
      <c r="BRS469" s="48" t="str">
        <f t="shared" si="207"/>
        <v>Inviable Sanitariamente</v>
      </c>
      <c r="BRT469" s="48" t="str">
        <f t="shared" ref="BRT469:BSC471" si="208">IF(BRR469&lt;5,"Sin Riesgo",IF(BRR469 &lt;=14,"Bajo",IF(BRR469&lt;=35,"Medio",IF(BRR469&lt;=80,"Alto","Inviable Sanitariamente"))))</f>
        <v>Inviable Sanitariamente</v>
      </c>
      <c r="BRU469" s="48" t="str">
        <f t="shared" si="208"/>
        <v>Inviable Sanitariamente</v>
      </c>
      <c r="BRV469" s="48" t="str">
        <f t="shared" si="208"/>
        <v>Inviable Sanitariamente</v>
      </c>
      <c r="BRW469" s="48" t="str">
        <f t="shared" si="208"/>
        <v>Inviable Sanitariamente</v>
      </c>
      <c r="BRX469" s="48" t="str">
        <f t="shared" si="208"/>
        <v>Inviable Sanitariamente</v>
      </c>
      <c r="BRY469" s="48" t="str">
        <f t="shared" si="208"/>
        <v>Inviable Sanitariamente</v>
      </c>
      <c r="BRZ469" s="48" t="str">
        <f t="shared" si="208"/>
        <v>Inviable Sanitariamente</v>
      </c>
      <c r="BSA469" s="48" t="str">
        <f t="shared" si="208"/>
        <v>Inviable Sanitariamente</v>
      </c>
      <c r="BSB469" s="48" t="str">
        <f t="shared" si="208"/>
        <v>Inviable Sanitariamente</v>
      </c>
      <c r="BSC469" s="48" t="str">
        <f t="shared" si="208"/>
        <v>Inviable Sanitariamente</v>
      </c>
      <c r="BSD469" s="48" t="str">
        <f t="shared" ref="BSD469:BSM471" si="209">IF(BSB469&lt;5,"Sin Riesgo",IF(BSB469 &lt;=14,"Bajo",IF(BSB469&lt;=35,"Medio",IF(BSB469&lt;=80,"Alto","Inviable Sanitariamente"))))</f>
        <v>Inviable Sanitariamente</v>
      </c>
      <c r="BSE469" s="48" t="str">
        <f t="shared" si="209"/>
        <v>Inviable Sanitariamente</v>
      </c>
      <c r="BSF469" s="48" t="str">
        <f t="shared" si="209"/>
        <v>Inviable Sanitariamente</v>
      </c>
      <c r="BSG469" s="48" t="str">
        <f t="shared" si="209"/>
        <v>Inviable Sanitariamente</v>
      </c>
      <c r="BSH469" s="48" t="str">
        <f t="shared" si="209"/>
        <v>Inviable Sanitariamente</v>
      </c>
      <c r="BSI469" s="48" t="str">
        <f t="shared" si="209"/>
        <v>Inviable Sanitariamente</v>
      </c>
      <c r="BSJ469" s="48" t="str">
        <f t="shared" si="209"/>
        <v>Inviable Sanitariamente</v>
      </c>
      <c r="BSK469" s="48" t="str">
        <f t="shared" si="209"/>
        <v>Inviable Sanitariamente</v>
      </c>
      <c r="BSL469" s="48" t="str">
        <f t="shared" si="209"/>
        <v>Inviable Sanitariamente</v>
      </c>
      <c r="BSM469" s="48" t="str">
        <f t="shared" si="209"/>
        <v>Inviable Sanitariamente</v>
      </c>
      <c r="BSN469" s="48" t="str">
        <f t="shared" ref="BSN469:BSW471" si="210">IF(BSL469&lt;5,"Sin Riesgo",IF(BSL469 &lt;=14,"Bajo",IF(BSL469&lt;=35,"Medio",IF(BSL469&lt;=80,"Alto","Inviable Sanitariamente"))))</f>
        <v>Inviable Sanitariamente</v>
      </c>
      <c r="BSO469" s="48" t="str">
        <f t="shared" si="210"/>
        <v>Inviable Sanitariamente</v>
      </c>
      <c r="BSP469" s="48" t="str">
        <f t="shared" si="210"/>
        <v>Inviable Sanitariamente</v>
      </c>
      <c r="BSQ469" s="48" t="str">
        <f t="shared" si="210"/>
        <v>Inviable Sanitariamente</v>
      </c>
      <c r="BSR469" s="48" t="str">
        <f t="shared" si="210"/>
        <v>Inviable Sanitariamente</v>
      </c>
      <c r="BSS469" s="48" t="str">
        <f t="shared" si="210"/>
        <v>Inviable Sanitariamente</v>
      </c>
      <c r="BST469" s="48" t="str">
        <f t="shared" si="210"/>
        <v>Inviable Sanitariamente</v>
      </c>
      <c r="BSU469" s="48" t="str">
        <f t="shared" si="210"/>
        <v>Inviable Sanitariamente</v>
      </c>
      <c r="BSV469" s="48" t="str">
        <f t="shared" si="210"/>
        <v>Inviable Sanitariamente</v>
      </c>
      <c r="BSW469" s="48" t="str">
        <f t="shared" si="210"/>
        <v>Inviable Sanitariamente</v>
      </c>
      <c r="BSX469" s="48" t="str">
        <f t="shared" ref="BSX469:BTG471" si="211">IF(BSV469&lt;5,"Sin Riesgo",IF(BSV469 &lt;=14,"Bajo",IF(BSV469&lt;=35,"Medio",IF(BSV469&lt;=80,"Alto","Inviable Sanitariamente"))))</f>
        <v>Inviable Sanitariamente</v>
      </c>
      <c r="BSY469" s="48" t="str">
        <f t="shared" si="211"/>
        <v>Inviable Sanitariamente</v>
      </c>
      <c r="BSZ469" s="48" t="str">
        <f t="shared" si="211"/>
        <v>Inviable Sanitariamente</v>
      </c>
      <c r="BTA469" s="48" t="str">
        <f t="shared" si="211"/>
        <v>Inviable Sanitariamente</v>
      </c>
      <c r="BTB469" s="48" t="str">
        <f t="shared" si="211"/>
        <v>Inviable Sanitariamente</v>
      </c>
      <c r="BTC469" s="48" t="str">
        <f t="shared" si="211"/>
        <v>Inviable Sanitariamente</v>
      </c>
      <c r="BTD469" s="48" t="str">
        <f t="shared" si="211"/>
        <v>Inviable Sanitariamente</v>
      </c>
      <c r="BTE469" s="48" t="str">
        <f t="shared" si="211"/>
        <v>Inviable Sanitariamente</v>
      </c>
      <c r="BTF469" s="48" t="str">
        <f t="shared" si="211"/>
        <v>Inviable Sanitariamente</v>
      </c>
      <c r="BTG469" s="48" t="str">
        <f t="shared" si="211"/>
        <v>Inviable Sanitariamente</v>
      </c>
      <c r="BTH469" s="48" t="str">
        <f t="shared" ref="BTH469:BTQ471" si="212">IF(BTF469&lt;5,"Sin Riesgo",IF(BTF469 &lt;=14,"Bajo",IF(BTF469&lt;=35,"Medio",IF(BTF469&lt;=80,"Alto","Inviable Sanitariamente"))))</f>
        <v>Inviable Sanitariamente</v>
      </c>
      <c r="BTI469" s="48" t="str">
        <f t="shared" si="212"/>
        <v>Inviable Sanitariamente</v>
      </c>
      <c r="BTJ469" s="48" t="str">
        <f t="shared" si="212"/>
        <v>Inviable Sanitariamente</v>
      </c>
      <c r="BTK469" s="48" t="str">
        <f t="shared" si="212"/>
        <v>Inviable Sanitariamente</v>
      </c>
      <c r="BTL469" s="48" t="str">
        <f t="shared" si="212"/>
        <v>Inviable Sanitariamente</v>
      </c>
      <c r="BTM469" s="48" t="str">
        <f t="shared" si="212"/>
        <v>Inviable Sanitariamente</v>
      </c>
      <c r="BTN469" s="48" t="str">
        <f t="shared" si="212"/>
        <v>Inviable Sanitariamente</v>
      </c>
      <c r="BTO469" s="48" t="str">
        <f t="shared" si="212"/>
        <v>Inviable Sanitariamente</v>
      </c>
      <c r="BTP469" s="48" t="str">
        <f t="shared" si="212"/>
        <v>Inviable Sanitariamente</v>
      </c>
      <c r="BTQ469" s="48" t="str">
        <f t="shared" si="212"/>
        <v>Inviable Sanitariamente</v>
      </c>
      <c r="BTR469" s="48" t="str">
        <f t="shared" ref="BTR469:BUA471" si="213">IF(BTP469&lt;5,"Sin Riesgo",IF(BTP469 &lt;=14,"Bajo",IF(BTP469&lt;=35,"Medio",IF(BTP469&lt;=80,"Alto","Inviable Sanitariamente"))))</f>
        <v>Inviable Sanitariamente</v>
      </c>
      <c r="BTS469" s="48" t="str">
        <f t="shared" si="213"/>
        <v>Inviable Sanitariamente</v>
      </c>
      <c r="BTT469" s="48" t="str">
        <f t="shared" si="213"/>
        <v>Inviable Sanitariamente</v>
      </c>
      <c r="BTU469" s="48" t="str">
        <f t="shared" si="213"/>
        <v>Inviable Sanitariamente</v>
      </c>
      <c r="BTV469" s="48" t="str">
        <f t="shared" si="213"/>
        <v>Inviable Sanitariamente</v>
      </c>
      <c r="BTW469" s="48" t="str">
        <f t="shared" si="213"/>
        <v>Inviable Sanitariamente</v>
      </c>
      <c r="BTX469" s="48" t="str">
        <f t="shared" si="213"/>
        <v>Inviable Sanitariamente</v>
      </c>
      <c r="BTY469" s="48" t="str">
        <f t="shared" si="213"/>
        <v>Inviable Sanitariamente</v>
      </c>
      <c r="BTZ469" s="48" t="str">
        <f t="shared" si="213"/>
        <v>Inviable Sanitariamente</v>
      </c>
      <c r="BUA469" s="48" t="str">
        <f t="shared" si="213"/>
        <v>Inviable Sanitariamente</v>
      </c>
      <c r="BUB469" s="48" t="str">
        <f t="shared" ref="BUB469:BUK471" si="214">IF(BTZ469&lt;5,"Sin Riesgo",IF(BTZ469 &lt;=14,"Bajo",IF(BTZ469&lt;=35,"Medio",IF(BTZ469&lt;=80,"Alto","Inviable Sanitariamente"))))</f>
        <v>Inviable Sanitariamente</v>
      </c>
      <c r="BUC469" s="48" t="str">
        <f t="shared" si="214"/>
        <v>Inviable Sanitariamente</v>
      </c>
      <c r="BUD469" s="48" t="str">
        <f t="shared" si="214"/>
        <v>Inviable Sanitariamente</v>
      </c>
      <c r="BUE469" s="48" t="str">
        <f t="shared" si="214"/>
        <v>Inviable Sanitariamente</v>
      </c>
      <c r="BUF469" s="48" t="str">
        <f t="shared" si="214"/>
        <v>Inviable Sanitariamente</v>
      </c>
      <c r="BUG469" s="48" t="str">
        <f t="shared" si="214"/>
        <v>Inviable Sanitariamente</v>
      </c>
      <c r="BUH469" s="48" t="str">
        <f t="shared" si="214"/>
        <v>Inviable Sanitariamente</v>
      </c>
      <c r="BUI469" s="48" t="str">
        <f t="shared" si="214"/>
        <v>Inviable Sanitariamente</v>
      </c>
      <c r="BUJ469" s="48" t="str">
        <f t="shared" si="214"/>
        <v>Inviable Sanitariamente</v>
      </c>
      <c r="BUK469" s="48" t="str">
        <f t="shared" si="214"/>
        <v>Inviable Sanitariamente</v>
      </c>
      <c r="BUL469" s="48" t="str">
        <f t="shared" ref="BUL469:BUU471" si="215">IF(BUJ469&lt;5,"Sin Riesgo",IF(BUJ469 &lt;=14,"Bajo",IF(BUJ469&lt;=35,"Medio",IF(BUJ469&lt;=80,"Alto","Inviable Sanitariamente"))))</f>
        <v>Inviable Sanitariamente</v>
      </c>
      <c r="BUM469" s="48" t="str">
        <f t="shared" si="215"/>
        <v>Inviable Sanitariamente</v>
      </c>
      <c r="BUN469" s="48" t="str">
        <f t="shared" si="215"/>
        <v>Inviable Sanitariamente</v>
      </c>
      <c r="BUO469" s="48" t="str">
        <f t="shared" si="215"/>
        <v>Inviable Sanitariamente</v>
      </c>
      <c r="BUP469" s="48" t="str">
        <f t="shared" si="215"/>
        <v>Inviable Sanitariamente</v>
      </c>
      <c r="BUQ469" s="48" t="str">
        <f t="shared" si="215"/>
        <v>Inviable Sanitariamente</v>
      </c>
      <c r="BUR469" s="48" t="str">
        <f t="shared" si="215"/>
        <v>Inviable Sanitariamente</v>
      </c>
      <c r="BUS469" s="48" t="str">
        <f t="shared" si="215"/>
        <v>Inviable Sanitariamente</v>
      </c>
      <c r="BUT469" s="48" t="str">
        <f t="shared" si="215"/>
        <v>Inviable Sanitariamente</v>
      </c>
      <c r="BUU469" s="48" t="str">
        <f t="shared" si="215"/>
        <v>Inviable Sanitariamente</v>
      </c>
      <c r="BUV469" s="48" t="str">
        <f t="shared" ref="BUV469:BVE471" si="216">IF(BUT469&lt;5,"Sin Riesgo",IF(BUT469 &lt;=14,"Bajo",IF(BUT469&lt;=35,"Medio",IF(BUT469&lt;=80,"Alto","Inviable Sanitariamente"))))</f>
        <v>Inviable Sanitariamente</v>
      </c>
      <c r="BUW469" s="48" t="str">
        <f t="shared" si="216"/>
        <v>Inviable Sanitariamente</v>
      </c>
      <c r="BUX469" s="48" t="str">
        <f t="shared" si="216"/>
        <v>Inviable Sanitariamente</v>
      </c>
      <c r="BUY469" s="48" t="str">
        <f t="shared" si="216"/>
        <v>Inviable Sanitariamente</v>
      </c>
      <c r="BUZ469" s="48" t="str">
        <f t="shared" si="216"/>
        <v>Inviable Sanitariamente</v>
      </c>
      <c r="BVA469" s="48" t="str">
        <f t="shared" si="216"/>
        <v>Inviable Sanitariamente</v>
      </c>
      <c r="BVB469" s="48" t="str">
        <f t="shared" si="216"/>
        <v>Inviable Sanitariamente</v>
      </c>
      <c r="BVC469" s="48" t="str">
        <f t="shared" si="216"/>
        <v>Inviable Sanitariamente</v>
      </c>
      <c r="BVD469" s="48" t="str">
        <f t="shared" si="216"/>
        <v>Inviable Sanitariamente</v>
      </c>
      <c r="BVE469" s="48" t="str">
        <f t="shared" si="216"/>
        <v>Inviable Sanitariamente</v>
      </c>
      <c r="BVF469" s="48" t="str">
        <f t="shared" ref="BVF469:BVO471" si="217">IF(BVD469&lt;5,"Sin Riesgo",IF(BVD469 &lt;=14,"Bajo",IF(BVD469&lt;=35,"Medio",IF(BVD469&lt;=80,"Alto","Inviable Sanitariamente"))))</f>
        <v>Inviable Sanitariamente</v>
      </c>
      <c r="BVG469" s="48" t="str">
        <f t="shared" si="217"/>
        <v>Inviable Sanitariamente</v>
      </c>
      <c r="BVH469" s="48" t="str">
        <f t="shared" si="217"/>
        <v>Inviable Sanitariamente</v>
      </c>
      <c r="BVI469" s="48" t="str">
        <f t="shared" si="217"/>
        <v>Inviable Sanitariamente</v>
      </c>
      <c r="BVJ469" s="48" t="str">
        <f t="shared" si="217"/>
        <v>Inviable Sanitariamente</v>
      </c>
      <c r="BVK469" s="48" t="str">
        <f t="shared" si="217"/>
        <v>Inviable Sanitariamente</v>
      </c>
      <c r="BVL469" s="48" t="str">
        <f t="shared" si="217"/>
        <v>Inviable Sanitariamente</v>
      </c>
      <c r="BVM469" s="48" t="str">
        <f t="shared" si="217"/>
        <v>Inviable Sanitariamente</v>
      </c>
      <c r="BVN469" s="48" t="str">
        <f t="shared" si="217"/>
        <v>Inviable Sanitariamente</v>
      </c>
      <c r="BVO469" s="48" t="str">
        <f t="shared" si="217"/>
        <v>Inviable Sanitariamente</v>
      </c>
      <c r="BVP469" s="48" t="str">
        <f t="shared" ref="BVP469:BVY471" si="218">IF(BVN469&lt;5,"Sin Riesgo",IF(BVN469 &lt;=14,"Bajo",IF(BVN469&lt;=35,"Medio",IF(BVN469&lt;=80,"Alto","Inviable Sanitariamente"))))</f>
        <v>Inviable Sanitariamente</v>
      </c>
      <c r="BVQ469" s="48" t="str">
        <f t="shared" si="218"/>
        <v>Inviable Sanitariamente</v>
      </c>
      <c r="BVR469" s="48" t="str">
        <f t="shared" si="218"/>
        <v>Inviable Sanitariamente</v>
      </c>
      <c r="BVS469" s="48" t="str">
        <f t="shared" si="218"/>
        <v>Inviable Sanitariamente</v>
      </c>
      <c r="BVT469" s="48" t="str">
        <f t="shared" si="218"/>
        <v>Inviable Sanitariamente</v>
      </c>
      <c r="BVU469" s="48" t="str">
        <f t="shared" si="218"/>
        <v>Inviable Sanitariamente</v>
      </c>
      <c r="BVV469" s="48" t="str">
        <f t="shared" si="218"/>
        <v>Inviable Sanitariamente</v>
      </c>
      <c r="BVW469" s="48" t="str">
        <f t="shared" si="218"/>
        <v>Inviable Sanitariamente</v>
      </c>
      <c r="BVX469" s="48" t="str">
        <f t="shared" si="218"/>
        <v>Inviable Sanitariamente</v>
      </c>
      <c r="BVY469" s="48" t="str">
        <f t="shared" si="218"/>
        <v>Inviable Sanitariamente</v>
      </c>
      <c r="BVZ469" s="48" t="str">
        <f t="shared" ref="BVZ469:BWI471" si="219">IF(BVX469&lt;5,"Sin Riesgo",IF(BVX469 &lt;=14,"Bajo",IF(BVX469&lt;=35,"Medio",IF(BVX469&lt;=80,"Alto","Inviable Sanitariamente"))))</f>
        <v>Inviable Sanitariamente</v>
      </c>
      <c r="BWA469" s="48" t="str">
        <f t="shared" si="219"/>
        <v>Inviable Sanitariamente</v>
      </c>
      <c r="BWB469" s="48" t="str">
        <f t="shared" si="219"/>
        <v>Inviable Sanitariamente</v>
      </c>
      <c r="BWC469" s="48" t="str">
        <f t="shared" si="219"/>
        <v>Inviable Sanitariamente</v>
      </c>
      <c r="BWD469" s="48" t="str">
        <f t="shared" si="219"/>
        <v>Inviable Sanitariamente</v>
      </c>
      <c r="BWE469" s="48" t="str">
        <f t="shared" si="219"/>
        <v>Inviable Sanitariamente</v>
      </c>
      <c r="BWF469" s="48" t="str">
        <f t="shared" si="219"/>
        <v>Inviable Sanitariamente</v>
      </c>
      <c r="BWG469" s="48" t="str">
        <f t="shared" si="219"/>
        <v>Inviable Sanitariamente</v>
      </c>
      <c r="BWH469" s="48" t="str">
        <f t="shared" si="219"/>
        <v>Inviable Sanitariamente</v>
      </c>
      <c r="BWI469" s="48" t="str">
        <f t="shared" si="219"/>
        <v>Inviable Sanitariamente</v>
      </c>
      <c r="BWJ469" s="48" t="str">
        <f t="shared" ref="BWJ469:BWS471" si="220">IF(BWH469&lt;5,"Sin Riesgo",IF(BWH469 &lt;=14,"Bajo",IF(BWH469&lt;=35,"Medio",IF(BWH469&lt;=80,"Alto","Inviable Sanitariamente"))))</f>
        <v>Inviable Sanitariamente</v>
      </c>
      <c r="BWK469" s="48" t="str">
        <f t="shared" si="220"/>
        <v>Inviable Sanitariamente</v>
      </c>
      <c r="BWL469" s="48" t="str">
        <f t="shared" si="220"/>
        <v>Inviable Sanitariamente</v>
      </c>
      <c r="BWM469" s="48" t="str">
        <f t="shared" si="220"/>
        <v>Inviable Sanitariamente</v>
      </c>
      <c r="BWN469" s="48" t="str">
        <f t="shared" si="220"/>
        <v>Inviable Sanitariamente</v>
      </c>
      <c r="BWO469" s="48" t="str">
        <f t="shared" si="220"/>
        <v>Inviable Sanitariamente</v>
      </c>
      <c r="BWP469" s="48" t="str">
        <f t="shared" si="220"/>
        <v>Inviable Sanitariamente</v>
      </c>
      <c r="BWQ469" s="48" t="str">
        <f t="shared" si="220"/>
        <v>Inviable Sanitariamente</v>
      </c>
      <c r="BWR469" s="48" t="str">
        <f t="shared" si="220"/>
        <v>Inviable Sanitariamente</v>
      </c>
      <c r="BWS469" s="48" t="str">
        <f t="shared" si="220"/>
        <v>Inviable Sanitariamente</v>
      </c>
      <c r="BWT469" s="48" t="str">
        <f t="shared" ref="BWT469:BXC471" si="221">IF(BWR469&lt;5,"Sin Riesgo",IF(BWR469 &lt;=14,"Bajo",IF(BWR469&lt;=35,"Medio",IF(BWR469&lt;=80,"Alto","Inviable Sanitariamente"))))</f>
        <v>Inviable Sanitariamente</v>
      </c>
      <c r="BWU469" s="48" t="str">
        <f t="shared" si="221"/>
        <v>Inviable Sanitariamente</v>
      </c>
      <c r="BWV469" s="48" t="str">
        <f t="shared" si="221"/>
        <v>Inviable Sanitariamente</v>
      </c>
      <c r="BWW469" s="48" t="str">
        <f t="shared" si="221"/>
        <v>Inviable Sanitariamente</v>
      </c>
      <c r="BWX469" s="48" t="str">
        <f t="shared" si="221"/>
        <v>Inviable Sanitariamente</v>
      </c>
      <c r="BWY469" s="48" t="str">
        <f t="shared" si="221"/>
        <v>Inviable Sanitariamente</v>
      </c>
      <c r="BWZ469" s="48" t="str">
        <f t="shared" si="221"/>
        <v>Inviable Sanitariamente</v>
      </c>
      <c r="BXA469" s="48" t="str">
        <f t="shared" si="221"/>
        <v>Inviable Sanitariamente</v>
      </c>
      <c r="BXB469" s="48" t="str">
        <f t="shared" si="221"/>
        <v>Inviable Sanitariamente</v>
      </c>
      <c r="BXC469" s="48" t="str">
        <f t="shared" si="221"/>
        <v>Inviable Sanitariamente</v>
      </c>
      <c r="BXD469" s="48" t="str">
        <f t="shared" ref="BXD469:BXM471" si="222">IF(BXB469&lt;5,"Sin Riesgo",IF(BXB469 &lt;=14,"Bajo",IF(BXB469&lt;=35,"Medio",IF(BXB469&lt;=80,"Alto","Inviable Sanitariamente"))))</f>
        <v>Inviable Sanitariamente</v>
      </c>
      <c r="BXE469" s="48" t="str">
        <f t="shared" si="222"/>
        <v>Inviable Sanitariamente</v>
      </c>
      <c r="BXF469" s="48" t="str">
        <f t="shared" si="222"/>
        <v>Inviable Sanitariamente</v>
      </c>
      <c r="BXG469" s="48" t="str">
        <f t="shared" si="222"/>
        <v>Inviable Sanitariamente</v>
      </c>
      <c r="BXH469" s="48" t="str">
        <f t="shared" si="222"/>
        <v>Inviable Sanitariamente</v>
      </c>
      <c r="BXI469" s="48" t="str">
        <f t="shared" si="222"/>
        <v>Inviable Sanitariamente</v>
      </c>
      <c r="BXJ469" s="48" t="str">
        <f t="shared" si="222"/>
        <v>Inviable Sanitariamente</v>
      </c>
      <c r="BXK469" s="48" t="str">
        <f t="shared" si="222"/>
        <v>Inviable Sanitariamente</v>
      </c>
      <c r="BXL469" s="48" t="str">
        <f t="shared" si="222"/>
        <v>Inviable Sanitariamente</v>
      </c>
      <c r="BXM469" s="48" t="str">
        <f t="shared" si="222"/>
        <v>Inviable Sanitariamente</v>
      </c>
      <c r="BXN469" s="48" t="str">
        <f t="shared" ref="BXN469:BXW471" si="223">IF(BXL469&lt;5,"Sin Riesgo",IF(BXL469 &lt;=14,"Bajo",IF(BXL469&lt;=35,"Medio",IF(BXL469&lt;=80,"Alto","Inviable Sanitariamente"))))</f>
        <v>Inviable Sanitariamente</v>
      </c>
      <c r="BXO469" s="48" t="str">
        <f t="shared" si="223"/>
        <v>Inviable Sanitariamente</v>
      </c>
      <c r="BXP469" s="48" t="str">
        <f t="shared" si="223"/>
        <v>Inviable Sanitariamente</v>
      </c>
      <c r="BXQ469" s="48" t="str">
        <f t="shared" si="223"/>
        <v>Inviable Sanitariamente</v>
      </c>
      <c r="BXR469" s="48" t="str">
        <f t="shared" si="223"/>
        <v>Inviable Sanitariamente</v>
      </c>
      <c r="BXS469" s="48" t="str">
        <f t="shared" si="223"/>
        <v>Inviable Sanitariamente</v>
      </c>
      <c r="BXT469" s="48" t="str">
        <f t="shared" si="223"/>
        <v>Inviable Sanitariamente</v>
      </c>
      <c r="BXU469" s="48" t="str">
        <f t="shared" si="223"/>
        <v>Inviable Sanitariamente</v>
      </c>
      <c r="BXV469" s="48" t="str">
        <f t="shared" si="223"/>
        <v>Inviable Sanitariamente</v>
      </c>
      <c r="BXW469" s="48" t="str">
        <f t="shared" si="223"/>
        <v>Inviable Sanitariamente</v>
      </c>
      <c r="BXX469" s="48" t="str">
        <f t="shared" ref="BXX469:BYG471" si="224">IF(BXV469&lt;5,"Sin Riesgo",IF(BXV469 &lt;=14,"Bajo",IF(BXV469&lt;=35,"Medio",IF(BXV469&lt;=80,"Alto","Inviable Sanitariamente"))))</f>
        <v>Inviable Sanitariamente</v>
      </c>
      <c r="BXY469" s="48" t="str">
        <f t="shared" si="224"/>
        <v>Inviable Sanitariamente</v>
      </c>
      <c r="BXZ469" s="48" t="str">
        <f t="shared" si="224"/>
        <v>Inviable Sanitariamente</v>
      </c>
      <c r="BYA469" s="48" t="str">
        <f t="shared" si="224"/>
        <v>Inviable Sanitariamente</v>
      </c>
      <c r="BYB469" s="48" t="str">
        <f t="shared" si="224"/>
        <v>Inviable Sanitariamente</v>
      </c>
      <c r="BYC469" s="48" t="str">
        <f t="shared" si="224"/>
        <v>Inviable Sanitariamente</v>
      </c>
      <c r="BYD469" s="48" t="str">
        <f t="shared" si="224"/>
        <v>Inviable Sanitariamente</v>
      </c>
      <c r="BYE469" s="48" t="str">
        <f t="shared" si="224"/>
        <v>Inviable Sanitariamente</v>
      </c>
      <c r="BYF469" s="48" t="str">
        <f t="shared" si="224"/>
        <v>Inviable Sanitariamente</v>
      </c>
      <c r="BYG469" s="48" t="str">
        <f t="shared" si="224"/>
        <v>Inviable Sanitariamente</v>
      </c>
      <c r="BYH469" s="48" t="str">
        <f t="shared" ref="BYH469:BYQ471" si="225">IF(BYF469&lt;5,"Sin Riesgo",IF(BYF469 &lt;=14,"Bajo",IF(BYF469&lt;=35,"Medio",IF(BYF469&lt;=80,"Alto","Inviable Sanitariamente"))))</f>
        <v>Inviable Sanitariamente</v>
      </c>
      <c r="BYI469" s="48" t="str">
        <f t="shared" si="225"/>
        <v>Inviable Sanitariamente</v>
      </c>
      <c r="BYJ469" s="48" t="str">
        <f t="shared" si="225"/>
        <v>Inviable Sanitariamente</v>
      </c>
      <c r="BYK469" s="48" t="str">
        <f t="shared" si="225"/>
        <v>Inviable Sanitariamente</v>
      </c>
      <c r="BYL469" s="48" t="str">
        <f t="shared" si="225"/>
        <v>Inviable Sanitariamente</v>
      </c>
      <c r="BYM469" s="48" t="str">
        <f t="shared" si="225"/>
        <v>Inviable Sanitariamente</v>
      </c>
      <c r="BYN469" s="48" t="str">
        <f t="shared" si="225"/>
        <v>Inviable Sanitariamente</v>
      </c>
      <c r="BYO469" s="48" t="str">
        <f t="shared" si="225"/>
        <v>Inviable Sanitariamente</v>
      </c>
      <c r="BYP469" s="48" t="str">
        <f t="shared" si="225"/>
        <v>Inviable Sanitariamente</v>
      </c>
      <c r="BYQ469" s="48" t="str">
        <f t="shared" si="225"/>
        <v>Inviable Sanitariamente</v>
      </c>
      <c r="BYR469" s="48" t="str">
        <f t="shared" ref="BYR469:BZA471" si="226">IF(BYP469&lt;5,"Sin Riesgo",IF(BYP469 &lt;=14,"Bajo",IF(BYP469&lt;=35,"Medio",IF(BYP469&lt;=80,"Alto","Inviable Sanitariamente"))))</f>
        <v>Inviable Sanitariamente</v>
      </c>
      <c r="BYS469" s="48" t="str">
        <f t="shared" si="226"/>
        <v>Inviable Sanitariamente</v>
      </c>
      <c r="BYT469" s="48" t="str">
        <f t="shared" si="226"/>
        <v>Inviable Sanitariamente</v>
      </c>
      <c r="BYU469" s="48" t="str">
        <f t="shared" si="226"/>
        <v>Inviable Sanitariamente</v>
      </c>
      <c r="BYV469" s="48" t="str">
        <f t="shared" si="226"/>
        <v>Inviable Sanitariamente</v>
      </c>
      <c r="BYW469" s="48" t="str">
        <f t="shared" si="226"/>
        <v>Inviable Sanitariamente</v>
      </c>
      <c r="BYX469" s="48" t="str">
        <f t="shared" si="226"/>
        <v>Inviable Sanitariamente</v>
      </c>
      <c r="BYY469" s="48" t="str">
        <f t="shared" si="226"/>
        <v>Inviable Sanitariamente</v>
      </c>
      <c r="BYZ469" s="48" t="str">
        <f t="shared" si="226"/>
        <v>Inviable Sanitariamente</v>
      </c>
      <c r="BZA469" s="48" t="str">
        <f t="shared" si="226"/>
        <v>Inviable Sanitariamente</v>
      </c>
      <c r="BZB469" s="48" t="str">
        <f t="shared" ref="BZB469:BZK471" si="227">IF(BYZ469&lt;5,"Sin Riesgo",IF(BYZ469 &lt;=14,"Bajo",IF(BYZ469&lt;=35,"Medio",IF(BYZ469&lt;=80,"Alto","Inviable Sanitariamente"))))</f>
        <v>Inviable Sanitariamente</v>
      </c>
      <c r="BZC469" s="48" t="str">
        <f t="shared" si="227"/>
        <v>Inviable Sanitariamente</v>
      </c>
      <c r="BZD469" s="48" t="str">
        <f t="shared" si="227"/>
        <v>Inviable Sanitariamente</v>
      </c>
      <c r="BZE469" s="48" t="str">
        <f t="shared" si="227"/>
        <v>Inviable Sanitariamente</v>
      </c>
      <c r="BZF469" s="48" t="str">
        <f t="shared" si="227"/>
        <v>Inviable Sanitariamente</v>
      </c>
      <c r="BZG469" s="48" t="str">
        <f t="shared" si="227"/>
        <v>Inviable Sanitariamente</v>
      </c>
      <c r="BZH469" s="48" t="str">
        <f t="shared" si="227"/>
        <v>Inviable Sanitariamente</v>
      </c>
      <c r="BZI469" s="48" t="str">
        <f t="shared" si="227"/>
        <v>Inviable Sanitariamente</v>
      </c>
      <c r="BZJ469" s="48" t="str">
        <f t="shared" si="227"/>
        <v>Inviable Sanitariamente</v>
      </c>
      <c r="BZK469" s="48" t="str">
        <f t="shared" si="227"/>
        <v>Inviable Sanitariamente</v>
      </c>
      <c r="BZL469" s="48" t="str">
        <f t="shared" ref="BZL469:BZU471" si="228">IF(BZJ469&lt;5,"Sin Riesgo",IF(BZJ469 &lt;=14,"Bajo",IF(BZJ469&lt;=35,"Medio",IF(BZJ469&lt;=80,"Alto","Inviable Sanitariamente"))))</f>
        <v>Inviable Sanitariamente</v>
      </c>
      <c r="BZM469" s="48" t="str">
        <f t="shared" si="228"/>
        <v>Inviable Sanitariamente</v>
      </c>
      <c r="BZN469" s="48" t="str">
        <f t="shared" si="228"/>
        <v>Inviable Sanitariamente</v>
      </c>
      <c r="BZO469" s="48" t="str">
        <f t="shared" si="228"/>
        <v>Inviable Sanitariamente</v>
      </c>
      <c r="BZP469" s="48" t="str">
        <f t="shared" si="228"/>
        <v>Inviable Sanitariamente</v>
      </c>
      <c r="BZQ469" s="48" t="str">
        <f t="shared" si="228"/>
        <v>Inviable Sanitariamente</v>
      </c>
      <c r="BZR469" s="48" t="str">
        <f t="shared" si="228"/>
        <v>Inviable Sanitariamente</v>
      </c>
      <c r="BZS469" s="48" t="str">
        <f t="shared" si="228"/>
        <v>Inviable Sanitariamente</v>
      </c>
      <c r="BZT469" s="48" t="str">
        <f t="shared" si="228"/>
        <v>Inviable Sanitariamente</v>
      </c>
      <c r="BZU469" s="48" t="str">
        <f t="shared" si="228"/>
        <v>Inviable Sanitariamente</v>
      </c>
      <c r="BZV469" s="48" t="str">
        <f t="shared" ref="BZV469:CAE471" si="229">IF(BZT469&lt;5,"Sin Riesgo",IF(BZT469 &lt;=14,"Bajo",IF(BZT469&lt;=35,"Medio",IF(BZT469&lt;=80,"Alto","Inviable Sanitariamente"))))</f>
        <v>Inviable Sanitariamente</v>
      </c>
      <c r="BZW469" s="48" t="str">
        <f t="shared" si="229"/>
        <v>Inviable Sanitariamente</v>
      </c>
      <c r="BZX469" s="48" t="str">
        <f t="shared" si="229"/>
        <v>Inviable Sanitariamente</v>
      </c>
      <c r="BZY469" s="48" t="str">
        <f t="shared" si="229"/>
        <v>Inviable Sanitariamente</v>
      </c>
      <c r="BZZ469" s="48" t="str">
        <f t="shared" si="229"/>
        <v>Inviable Sanitariamente</v>
      </c>
      <c r="CAA469" s="48" t="str">
        <f t="shared" si="229"/>
        <v>Inviable Sanitariamente</v>
      </c>
      <c r="CAB469" s="48" t="str">
        <f t="shared" si="229"/>
        <v>Inviable Sanitariamente</v>
      </c>
      <c r="CAC469" s="48" t="str">
        <f t="shared" si="229"/>
        <v>Inviable Sanitariamente</v>
      </c>
      <c r="CAD469" s="48" t="str">
        <f t="shared" si="229"/>
        <v>Inviable Sanitariamente</v>
      </c>
      <c r="CAE469" s="48" t="str">
        <f t="shared" si="229"/>
        <v>Inviable Sanitariamente</v>
      </c>
      <c r="CAF469" s="48" t="str">
        <f t="shared" ref="CAF469:CAO471" si="230">IF(CAD469&lt;5,"Sin Riesgo",IF(CAD469 &lt;=14,"Bajo",IF(CAD469&lt;=35,"Medio",IF(CAD469&lt;=80,"Alto","Inviable Sanitariamente"))))</f>
        <v>Inviable Sanitariamente</v>
      </c>
      <c r="CAG469" s="48" t="str">
        <f t="shared" si="230"/>
        <v>Inviable Sanitariamente</v>
      </c>
      <c r="CAH469" s="48" t="str">
        <f t="shared" si="230"/>
        <v>Inviable Sanitariamente</v>
      </c>
      <c r="CAI469" s="48" t="str">
        <f t="shared" si="230"/>
        <v>Inviable Sanitariamente</v>
      </c>
      <c r="CAJ469" s="48" t="str">
        <f t="shared" si="230"/>
        <v>Inviable Sanitariamente</v>
      </c>
      <c r="CAK469" s="48" t="str">
        <f t="shared" si="230"/>
        <v>Inviable Sanitariamente</v>
      </c>
      <c r="CAL469" s="48" t="str">
        <f t="shared" si="230"/>
        <v>Inviable Sanitariamente</v>
      </c>
      <c r="CAM469" s="48" t="str">
        <f t="shared" si="230"/>
        <v>Inviable Sanitariamente</v>
      </c>
      <c r="CAN469" s="48" t="str">
        <f t="shared" si="230"/>
        <v>Inviable Sanitariamente</v>
      </c>
      <c r="CAO469" s="48" t="str">
        <f t="shared" si="230"/>
        <v>Inviable Sanitariamente</v>
      </c>
      <c r="CAP469" s="48" t="str">
        <f t="shared" ref="CAP469:CAY471" si="231">IF(CAN469&lt;5,"Sin Riesgo",IF(CAN469 &lt;=14,"Bajo",IF(CAN469&lt;=35,"Medio",IF(CAN469&lt;=80,"Alto","Inviable Sanitariamente"))))</f>
        <v>Inviable Sanitariamente</v>
      </c>
      <c r="CAQ469" s="48" t="str">
        <f t="shared" si="231"/>
        <v>Inviable Sanitariamente</v>
      </c>
      <c r="CAR469" s="48" t="str">
        <f t="shared" si="231"/>
        <v>Inviable Sanitariamente</v>
      </c>
      <c r="CAS469" s="48" t="str">
        <f t="shared" si="231"/>
        <v>Inviable Sanitariamente</v>
      </c>
      <c r="CAT469" s="48" t="str">
        <f t="shared" si="231"/>
        <v>Inviable Sanitariamente</v>
      </c>
      <c r="CAU469" s="48" t="str">
        <f t="shared" si="231"/>
        <v>Inviable Sanitariamente</v>
      </c>
      <c r="CAV469" s="48" t="str">
        <f t="shared" si="231"/>
        <v>Inviable Sanitariamente</v>
      </c>
      <c r="CAW469" s="48" t="str">
        <f t="shared" si="231"/>
        <v>Inviable Sanitariamente</v>
      </c>
      <c r="CAX469" s="48" t="str">
        <f t="shared" si="231"/>
        <v>Inviable Sanitariamente</v>
      </c>
      <c r="CAY469" s="48" t="str">
        <f t="shared" si="231"/>
        <v>Inviable Sanitariamente</v>
      </c>
      <c r="CAZ469" s="48" t="str">
        <f t="shared" ref="CAZ469:CBI471" si="232">IF(CAX469&lt;5,"Sin Riesgo",IF(CAX469 &lt;=14,"Bajo",IF(CAX469&lt;=35,"Medio",IF(CAX469&lt;=80,"Alto","Inviable Sanitariamente"))))</f>
        <v>Inviable Sanitariamente</v>
      </c>
      <c r="CBA469" s="48" t="str">
        <f t="shared" si="232"/>
        <v>Inviable Sanitariamente</v>
      </c>
      <c r="CBB469" s="48" t="str">
        <f t="shared" si="232"/>
        <v>Inviable Sanitariamente</v>
      </c>
      <c r="CBC469" s="48" t="str">
        <f t="shared" si="232"/>
        <v>Inviable Sanitariamente</v>
      </c>
      <c r="CBD469" s="48" t="str">
        <f t="shared" si="232"/>
        <v>Inviable Sanitariamente</v>
      </c>
      <c r="CBE469" s="48" t="str">
        <f t="shared" si="232"/>
        <v>Inviable Sanitariamente</v>
      </c>
      <c r="CBF469" s="48" t="str">
        <f t="shared" si="232"/>
        <v>Inviable Sanitariamente</v>
      </c>
      <c r="CBG469" s="48" t="str">
        <f t="shared" si="232"/>
        <v>Inviable Sanitariamente</v>
      </c>
      <c r="CBH469" s="48" t="str">
        <f t="shared" si="232"/>
        <v>Inviable Sanitariamente</v>
      </c>
      <c r="CBI469" s="48" t="str">
        <f t="shared" si="232"/>
        <v>Inviable Sanitariamente</v>
      </c>
      <c r="CBJ469" s="48" t="str">
        <f t="shared" ref="CBJ469:CBS471" si="233">IF(CBH469&lt;5,"Sin Riesgo",IF(CBH469 &lt;=14,"Bajo",IF(CBH469&lt;=35,"Medio",IF(CBH469&lt;=80,"Alto","Inviable Sanitariamente"))))</f>
        <v>Inviable Sanitariamente</v>
      </c>
      <c r="CBK469" s="48" t="str">
        <f t="shared" si="233"/>
        <v>Inviable Sanitariamente</v>
      </c>
      <c r="CBL469" s="48" t="str">
        <f t="shared" si="233"/>
        <v>Inviable Sanitariamente</v>
      </c>
      <c r="CBM469" s="48" t="str">
        <f t="shared" si="233"/>
        <v>Inviable Sanitariamente</v>
      </c>
      <c r="CBN469" s="48" t="str">
        <f t="shared" si="233"/>
        <v>Inviable Sanitariamente</v>
      </c>
      <c r="CBO469" s="48" t="str">
        <f t="shared" si="233"/>
        <v>Inviable Sanitariamente</v>
      </c>
      <c r="CBP469" s="48" t="str">
        <f t="shared" si="233"/>
        <v>Inviable Sanitariamente</v>
      </c>
      <c r="CBQ469" s="48" t="str">
        <f t="shared" si="233"/>
        <v>Inviable Sanitariamente</v>
      </c>
      <c r="CBR469" s="48" t="str">
        <f t="shared" si="233"/>
        <v>Inviable Sanitariamente</v>
      </c>
      <c r="CBS469" s="48" t="str">
        <f t="shared" si="233"/>
        <v>Inviable Sanitariamente</v>
      </c>
      <c r="CBT469" s="48" t="str">
        <f t="shared" ref="CBT469:CCC471" si="234">IF(CBR469&lt;5,"Sin Riesgo",IF(CBR469 &lt;=14,"Bajo",IF(CBR469&lt;=35,"Medio",IF(CBR469&lt;=80,"Alto","Inviable Sanitariamente"))))</f>
        <v>Inviable Sanitariamente</v>
      </c>
      <c r="CBU469" s="48" t="str">
        <f t="shared" si="234"/>
        <v>Inviable Sanitariamente</v>
      </c>
      <c r="CBV469" s="48" t="str">
        <f t="shared" si="234"/>
        <v>Inviable Sanitariamente</v>
      </c>
      <c r="CBW469" s="48" t="str">
        <f t="shared" si="234"/>
        <v>Inviable Sanitariamente</v>
      </c>
      <c r="CBX469" s="48" t="str">
        <f t="shared" si="234"/>
        <v>Inviable Sanitariamente</v>
      </c>
      <c r="CBY469" s="48" t="str">
        <f t="shared" si="234"/>
        <v>Inviable Sanitariamente</v>
      </c>
      <c r="CBZ469" s="48" t="str">
        <f t="shared" si="234"/>
        <v>Inviable Sanitariamente</v>
      </c>
      <c r="CCA469" s="48" t="str">
        <f t="shared" si="234"/>
        <v>Inviable Sanitariamente</v>
      </c>
      <c r="CCB469" s="48" t="str">
        <f t="shared" si="234"/>
        <v>Inviable Sanitariamente</v>
      </c>
      <c r="CCC469" s="48" t="str">
        <f t="shared" si="234"/>
        <v>Inviable Sanitariamente</v>
      </c>
      <c r="CCD469" s="48" t="str">
        <f t="shared" ref="CCD469:CCM471" si="235">IF(CCB469&lt;5,"Sin Riesgo",IF(CCB469 &lt;=14,"Bajo",IF(CCB469&lt;=35,"Medio",IF(CCB469&lt;=80,"Alto","Inviable Sanitariamente"))))</f>
        <v>Inviable Sanitariamente</v>
      </c>
      <c r="CCE469" s="48" t="str">
        <f t="shared" si="235"/>
        <v>Inviable Sanitariamente</v>
      </c>
      <c r="CCF469" s="48" t="str">
        <f t="shared" si="235"/>
        <v>Inviable Sanitariamente</v>
      </c>
      <c r="CCG469" s="48" t="str">
        <f t="shared" si="235"/>
        <v>Inviable Sanitariamente</v>
      </c>
      <c r="CCH469" s="48" t="str">
        <f t="shared" si="235"/>
        <v>Inviable Sanitariamente</v>
      </c>
      <c r="CCI469" s="48" t="str">
        <f t="shared" si="235"/>
        <v>Inviable Sanitariamente</v>
      </c>
      <c r="CCJ469" s="48" t="str">
        <f t="shared" si="235"/>
        <v>Inviable Sanitariamente</v>
      </c>
      <c r="CCK469" s="48" t="str">
        <f t="shared" si="235"/>
        <v>Inviable Sanitariamente</v>
      </c>
      <c r="CCL469" s="48" t="str">
        <f t="shared" si="235"/>
        <v>Inviable Sanitariamente</v>
      </c>
      <c r="CCM469" s="48" t="str">
        <f t="shared" si="235"/>
        <v>Inviable Sanitariamente</v>
      </c>
      <c r="CCN469" s="48" t="str">
        <f t="shared" ref="CCN469:CCW471" si="236">IF(CCL469&lt;5,"Sin Riesgo",IF(CCL469 &lt;=14,"Bajo",IF(CCL469&lt;=35,"Medio",IF(CCL469&lt;=80,"Alto","Inviable Sanitariamente"))))</f>
        <v>Inviable Sanitariamente</v>
      </c>
      <c r="CCO469" s="48" t="str">
        <f t="shared" si="236"/>
        <v>Inviable Sanitariamente</v>
      </c>
      <c r="CCP469" s="48" t="str">
        <f t="shared" si="236"/>
        <v>Inviable Sanitariamente</v>
      </c>
      <c r="CCQ469" s="48" t="str">
        <f t="shared" si="236"/>
        <v>Inviable Sanitariamente</v>
      </c>
      <c r="CCR469" s="48" t="str">
        <f t="shared" si="236"/>
        <v>Inviable Sanitariamente</v>
      </c>
      <c r="CCS469" s="48" t="str">
        <f t="shared" si="236"/>
        <v>Inviable Sanitariamente</v>
      </c>
      <c r="CCT469" s="48" t="str">
        <f t="shared" si="236"/>
        <v>Inviable Sanitariamente</v>
      </c>
      <c r="CCU469" s="48" t="str">
        <f t="shared" si="236"/>
        <v>Inviable Sanitariamente</v>
      </c>
      <c r="CCV469" s="48" t="str">
        <f t="shared" si="236"/>
        <v>Inviable Sanitariamente</v>
      </c>
      <c r="CCW469" s="48" t="str">
        <f t="shared" si="236"/>
        <v>Inviable Sanitariamente</v>
      </c>
      <c r="CCX469" s="48" t="str">
        <f t="shared" ref="CCX469:CDG471" si="237">IF(CCV469&lt;5,"Sin Riesgo",IF(CCV469 &lt;=14,"Bajo",IF(CCV469&lt;=35,"Medio",IF(CCV469&lt;=80,"Alto","Inviable Sanitariamente"))))</f>
        <v>Inviable Sanitariamente</v>
      </c>
      <c r="CCY469" s="48" t="str">
        <f t="shared" si="237"/>
        <v>Inviable Sanitariamente</v>
      </c>
      <c r="CCZ469" s="48" t="str">
        <f t="shared" si="237"/>
        <v>Inviable Sanitariamente</v>
      </c>
      <c r="CDA469" s="48" t="str">
        <f t="shared" si="237"/>
        <v>Inviable Sanitariamente</v>
      </c>
      <c r="CDB469" s="48" t="str">
        <f t="shared" si="237"/>
        <v>Inviable Sanitariamente</v>
      </c>
      <c r="CDC469" s="48" t="str">
        <f t="shared" si="237"/>
        <v>Inviable Sanitariamente</v>
      </c>
      <c r="CDD469" s="48" t="str">
        <f t="shared" si="237"/>
        <v>Inviable Sanitariamente</v>
      </c>
      <c r="CDE469" s="48" t="str">
        <f t="shared" si="237"/>
        <v>Inviable Sanitariamente</v>
      </c>
      <c r="CDF469" s="48" t="str">
        <f t="shared" si="237"/>
        <v>Inviable Sanitariamente</v>
      </c>
      <c r="CDG469" s="48" t="str">
        <f t="shared" si="237"/>
        <v>Inviable Sanitariamente</v>
      </c>
      <c r="CDH469" s="48" t="str">
        <f t="shared" ref="CDH469:CDQ471" si="238">IF(CDF469&lt;5,"Sin Riesgo",IF(CDF469 &lt;=14,"Bajo",IF(CDF469&lt;=35,"Medio",IF(CDF469&lt;=80,"Alto","Inviable Sanitariamente"))))</f>
        <v>Inviable Sanitariamente</v>
      </c>
      <c r="CDI469" s="48" t="str">
        <f t="shared" si="238"/>
        <v>Inviable Sanitariamente</v>
      </c>
      <c r="CDJ469" s="48" t="str">
        <f t="shared" si="238"/>
        <v>Inviable Sanitariamente</v>
      </c>
      <c r="CDK469" s="48" t="str">
        <f t="shared" si="238"/>
        <v>Inviable Sanitariamente</v>
      </c>
      <c r="CDL469" s="48" t="str">
        <f t="shared" si="238"/>
        <v>Inviable Sanitariamente</v>
      </c>
      <c r="CDM469" s="48" t="str">
        <f t="shared" si="238"/>
        <v>Inviable Sanitariamente</v>
      </c>
      <c r="CDN469" s="48" t="str">
        <f t="shared" si="238"/>
        <v>Inviable Sanitariamente</v>
      </c>
      <c r="CDO469" s="48" t="str">
        <f t="shared" si="238"/>
        <v>Inviable Sanitariamente</v>
      </c>
      <c r="CDP469" s="48" t="str">
        <f t="shared" si="238"/>
        <v>Inviable Sanitariamente</v>
      </c>
      <c r="CDQ469" s="48" t="str">
        <f t="shared" si="238"/>
        <v>Inviable Sanitariamente</v>
      </c>
      <c r="CDR469" s="48" t="str">
        <f t="shared" ref="CDR469:CEA471" si="239">IF(CDP469&lt;5,"Sin Riesgo",IF(CDP469 &lt;=14,"Bajo",IF(CDP469&lt;=35,"Medio",IF(CDP469&lt;=80,"Alto","Inviable Sanitariamente"))))</f>
        <v>Inviable Sanitariamente</v>
      </c>
      <c r="CDS469" s="48" t="str">
        <f t="shared" si="239"/>
        <v>Inviable Sanitariamente</v>
      </c>
      <c r="CDT469" s="48" t="str">
        <f t="shared" si="239"/>
        <v>Inviable Sanitariamente</v>
      </c>
      <c r="CDU469" s="48" t="str">
        <f t="shared" si="239"/>
        <v>Inviable Sanitariamente</v>
      </c>
      <c r="CDV469" s="48" t="str">
        <f t="shared" si="239"/>
        <v>Inviable Sanitariamente</v>
      </c>
      <c r="CDW469" s="48" t="str">
        <f t="shared" si="239"/>
        <v>Inviable Sanitariamente</v>
      </c>
      <c r="CDX469" s="48" t="str">
        <f t="shared" si="239"/>
        <v>Inviable Sanitariamente</v>
      </c>
      <c r="CDY469" s="48" t="str">
        <f t="shared" si="239"/>
        <v>Inviable Sanitariamente</v>
      </c>
      <c r="CDZ469" s="48" t="str">
        <f t="shared" si="239"/>
        <v>Inviable Sanitariamente</v>
      </c>
      <c r="CEA469" s="48" t="str">
        <f t="shared" si="239"/>
        <v>Inviable Sanitariamente</v>
      </c>
      <c r="CEB469" s="48" t="str">
        <f t="shared" ref="CEB469:CEK471" si="240">IF(CDZ469&lt;5,"Sin Riesgo",IF(CDZ469 &lt;=14,"Bajo",IF(CDZ469&lt;=35,"Medio",IF(CDZ469&lt;=80,"Alto","Inviable Sanitariamente"))))</f>
        <v>Inviable Sanitariamente</v>
      </c>
      <c r="CEC469" s="48" t="str">
        <f t="shared" si="240"/>
        <v>Inviable Sanitariamente</v>
      </c>
      <c r="CED469" s="48" t="str">
        <f t="shared" si="240"/>
        <v>Inviable Sanitariamente</v>
      </c>
      <c r="CEE469" s="48" t="str">
        <f t="shared" si="240"/>
        <v>Inviable Sanitariamente</v>
      </c>
      <c r="CEF469" s="48" t="str">
        <f t="shared" si="240"/>
        <v>Inviable Sanitariamente</v>
      </c>
      <c r="CEG469" s="48" t="str">
        <f t="shared" si="240"/>
        <v>Inviable Sanitariamente</v>
      </c>
      <c r="CEH469" s="48" t="str">
        <f t="shared" si="240"/>
        <v>Inviable Sanitariamente</v>
      </c>
      <c r="CEI469" s="48" t="str">
        <f t="shared" si="240"/>
        <v>Inviable Sanitariamente</v>
      </c>
      <c r="CEJ469" s="48" t="str">
        <f t="shared" si="240"/>
        <v>Inviable Sanitariamente</v>
      </c>
      <c r="CEK469" s="48" t="str">
        <f t="shared" si="240"/>
        <v>Inviable Sanitariamente</v>
      </c>
      <c r="CEL469" s="48" t="str">
        <f t="shared" ref="CEL469:CEU471" si="241">IF(CEJ469&lt;5,"Sin Riesgo",IF(CEJ469 &lt;=14,"Bajo",IF(CEJ469&lt;=35,"Medio",IF(CEJ469&lt;=80,"Alto","Inviable Sanitariamente"))))</f>
        <v>Inviable Sanitariamente</v>
      </c>
      <c r="CEM469" s="48" t="str">
        <f t="shared" si="241"/>
        <v>Inviable Sanitariamente</v>
      </c>
      <c r="CEN469" s="48" t="str">
        <f t="shared" si="241"/>
        <v>Inviable Sanitariamente</v>
      </c>
      <c r="CEO469" s="48" t="str">
        <f t="shared" si="241"/>
        <v>Inviable Sanitariamente</v>
      </c>
      <c r="CEP469" s="48" t="str">
        <f t="shared" si="241"/>
        <v>Inviable Sanitariamente</v>
      </c>
      <c r="CEQ469" s="48" t="str">
        <f t="shared" si="241"/>
        <v>Inviable Sanitariamente</v>
      </c>
      <c r="CER469" s="48" t="str">
        <f t="shared" si="241"/>
        <v>Inviable Sanitariamente</v>
      </c>
      <c r="CES469" s="48" t="str">
        <f t="shared" si="241"/>
        <v>Inviable Sanitariamente</v>
      </c>
      <c r="CET469" s="48" t="str">
        <f t="shared" si="241"/>
        <v>Inviable Sanitariamente</v>
      </c>
      <c r="CEU469" s="48" t="str">
        <f t="shared" si="241"/>
        <v>Inviable Sanitariamente</v>
      </c>
      <c r="CEV469" s="48" t="str">
        <f t="shared" ref="CEV469:CFE471" si="242">IF(CET469&lt;5,"Sin Riesgo",IF(CET469 &lt;=14,"Bajo",IF(CET469&lt;=35,"Medio",IF(CET469&lt;=80,"Alto","Inviable Sanitariamente"))))</f>
        <v>Inviable Sanitariamente</v>
      </c>
      <c r="CEW469" s="48" t="str">
        <f t="shared" si="242"/>
        <v>Inviable Sanitariamente</v>
      </c>
      <c r="CEX469" s="48" t="str">
        <f t="shared" si="242"/>
        <v>Inviable Sanitariamente</v>
      </c>
      <c r="CEY469" s="48" t="str">
        <f t="shared" si="242"/>
        <v>Inviable Sanitariamente</v>
      </c>
      <c r="CEZ469" s="48" t="str">
        <f t="shared" si="242"/>
        <v>Inviable Sanitariamente</v>
      </c>
      <c r="CFA469" s="48" t="str">
        <f t="shared" si="242"/>
        <v>Inviable Sanitariamente</v>
      </c>
      <c r="CFB469" s="48" t="str">
        <f t="shared" si="242"/>
        <v>Inviable Sanitariamente</v>
      </c>
      <c r="CFC469" s="48" t="str">
        <f t="shared" si="242"/>
        <v>Inviable Sanitariamente</v>
      </c>
      <c r="CFD469" s="48" t="str">
        <f t="shared" si="242"/>
        <v>Inviable Sanitariamente</v>
      </c>
      <c r="CFE469" s="48" t="str">
        <f t="shared" si="242"/>
        <v>Inviable Sanitariamente</v>
      </c>
      <c r="CFF469" s="48" t="str">
        <f t="shared" ref="CFF469:CFO471" si="243">IF(CFD469&lt;5,"Sin Riesgo",IF(CFD469 &lt;=14,"Bajo",IF(CFD469&lt;=35,"Medio",IF(CFD469&lt;=80,"Alto","Inviable Sanitariamente"))))</f>
        <v>Inviable Sanitariamente</v>
      </c>
      <c r="CFG469" s="48" t="str">
        <f t="shared" si="243"/>
        <v>Inviable Sanitariamente</v>
      </c>
      <c r="CFH469" s="48" t="str">
        <f t="shared" si="243"/>
        <v>Inviable Sanitariamente</v>
      </c>
      <c r="CFI469" s="48" t="str">
        <f t="shared" si="243"/>
        <v>Inviable Sanitariamente</v>
      </c>
      <c r="CFJ469" s="48" t="str">
        <f t="shared" si="243"/>
        <v>Inviable Sanitariamente</v>
      </c>
      <c r="CFK469" s="48" t="str">
        <f t="shared" si="243"/>
        <v>Inviable Sanitariamente</v>
      </c>
      <c r="CFL469" s="48" t="str">
        <f t="shared" si="243"/>
        <v>Inviable Sanitariamente</v>
      </c>
      <c r="CFM469" s="48" t="str">
        <f t="shared" si="243"/>
        <v>Inviable Sanitariamente</v>
      </c>
      <c r="CFN469" s="48" t="str">
        <f t="shared" si="243"/>
        <v>Inviable Sanitariamente</v>
      </c>
      <c r="CFO469" s="48" t="str">
        <f t="shared" si="243"/>
        <v>Inviable Sanitariamente</v>
      </c>
      <c r="CFP469" s="48" t="str">
        <f t="shared" ref="CFP469:CFY471" si="244">IF(CFN469&lt;5,"Sin Riesgo",IF(CFN469 &lt;=14,"Bajo",IF(CFN469&lt;=35,"Medio",IF(CFN469&lt;=80,"Alto","Inviable Sanitariamente"))))</f>
        <v>Inviable Sanitariamente</v>
      </c>
      <c r="CFQ469" s="48" t="str">
        <f t="shared" si="244"/>
        <v>Inviable Sanitariamente</v>
      </c>
      <c r="CFR469" s="48" t="str">
        <f t="shared" si="244"/>
        <v>Inviable Sanitariamente</v>
      </c>
      <c r="CFS469" s="48" t="str">
        <f t="shared" si="244"/>
        <v>Inviable Sanitariamente</v>
      </c>
      <c r="CFT469" s="48" t="str">
        <f t="shared" si="244"/>
        <v>Inviable Sanitariamente</v>
      </c>
      <c r="CFU469" s="48" t="str">
        <f t="shared" si="244"/>
        <v>Inviable Sanitariamente</v>
      </c>
      <c r="CFV469" s="48" t="str">
        <f t="shared" si="244"/>
        <v>Inviable Sanitariamente</v>
      </c>
      <c r="CFW469" s="48" t="str">
        <f t="shared" si="244"/>
        <v>Inviable Sanitariamente</v>
      </c>
      <c r="CFX469" s="48" t="str">
        <f t="shared" si="244"/>
        <v>Inviable Sanitariamente</v>
      </c>
      <c r="CFY469" s="48" t="str">
        <f t="shared" si="244"/>
        <v>Inviable Sanitariamente</v>
      </c>
      <c r="CFZ469" s="48" t="str">
        <f t="shared" ref="CFZ469:CGI471" si="245">IF(CFX469&lt;5,"Sin Riesgo",IF(CFX469 &lt;=14,"Bajo",IF(CFX469&lt;=35,"Medio",IF(CFX469&lt;=80,"Alto","Inviable Sanitariamente"))))</f>
        <v>Inviable Sanitariamente</v>
      </c>
      <c r="CGA469" s="48" t="str">
        <f t="shared" si="245"/>
        <v>Inviable Sanitariamente</v>
      </c>
      <c r="CGB469" s="48" t="str">
        <f t="shared" si="245"/>
        <v>Inviable Sanitariamente</v>
      </c>
      <c r="CGC469" s="48" t="str">
        <f t="shared" si="245"/>
        <v>Inviable Sanitariamente</v>
      </c>
      <c r="CGD469" s="48" t="str">
        <f t="shared" si="245"/>
        <v>Inviable Sanitariamente</v>
      </c>
      <c r="CGE469" s="48" t="str">
        <f t="shared" si="245"/>
        <v>Inviable Sanitariamente</v>
      </c>
      <c r="CGF469" s="48" t="str">
        <f t="shared" si="245"/>
        <v>Inviable Sanitariamente</v>
      </c>
      <c r="CGG469" s="48" t="str">
        <f t="shared" si="245"/>
        <v>Inviable Sanitariamente</v>
      </c>
      <c r="CGH469" s="48" t="str">
        <f t="shared" si="245"/>
        <v>Inviable Sanitariamente</v>
      </c>
      <c r="CGI469" s="48" t="str">
        <f t="shared" si="245"/>
        <v>Inviable Sanitariamente</v>
      </c>
      <c r="CGJ469" s="48" t="str">
        <f t="shared" ref="CGJ469:CGS471" si="246">IF(CGH469&lt;5,"Sin Riesgo",IF(CGH469 &lt;=14,"Bajo",IF(CGH469&lt;=35,"Medio",IF(CGH469&lt;=80,"Alto","Inviable Sanitariamente"))))</f>
        <v>Inviable Sanitariamente</v>
      </c>
      <c r="CGK469" s="48" t="str">
        <f t="shared" si="246"/>
        <v>Inviable Sanitariamente</v>
      </c>
      <c r="CGL469" s="48" t="str">
        <f t="shared" si="246"/>
        <v>Inviable Sanitariamente</v>
      </c>
      <c r="CGM469" s="48" t="str">
        <f t="shared" si="246"/>
        <v>Inviable Sanitariamente</v>
      </c>
      <c r="CGN469" s="48" t="str">
        <f t="shared" si="246"/>
        <v>Inviable Sanitariamente</v>
      </c>
      <c r="CGO469" s="48" t="str">
        <f t="shared" si="246"/>
        <v>Inviable Sanitariamente</v>
      </c>
      <c r="CGP469" s="48" t="str">
        <f t="shared" si="246"/>
        <v>Inviable Sanitariamente</v>
      </c>
      <c r="CGQ469" s="48" t="str">
        <f t="shared" si="246"/>
        <v>Inviable Sanitariamente</v>
      </c>
      <c r="CGR469" s="48" t="str">
        <f t="shared" si="246"/>
        <v>Inviable Sanitariamente</v>
      </c>
      <c r="CGS469" s="48" t="str">
        <f t="shared" si="246"/>
        <v>Inviable Sanitariamente</v>
      </c>
      <c r="CGT469" s="48" t="str">
        <f t="shared" ref="CGT469:CHC471" si="247">IF(CGR469&lt;5,"Sin Riesgo",IF(CGR469 &lt;=14,"Bajo",IF(CGR469&lt;=35,"Medio",IF(CGR469&lt;=80,"Alto","Inviable Sanitariamente"))))</f>
        <v>Inviable Sanitariamente</v>
      </c>
      <c r="CGU469" s="48" t="str">
        <f t="shared" si="247"/>
        <v>Inviable Sanitariamente</v>
      </c>
      <c r="CGV469" s="48" t="str">
        <f t="shared" si="247"/>
        <v>Inviable Sanitariamente</v>
      </c>
      <c r="CGW469" s="48" t="str">
        <f t="shared" si="247"/>
        <v>Inviable Sanitariamente</v>
      </c>
      <c r="CGX469" s="48" t="str">
        <f t="shared" si="247"/>
        <v>Inviable Sanitariamente</v>
      </c>
      <c r="CGY469" s="48" t="str">
        <f t="shared" si="247"/>
        <v>Inviable Sanitariamente</v>
      </c>
      <c r="CGZ469" s="48" t="str">
        <f t="shared" si="247"/>
        <v>Inviable Sanitariamente</v>
      </c>
      <c r="CHA469" s="48" t="str">
        <f t="shared" si="247"/>
        <v>Inviable Sanitariamente</v>
      </c>
      <c r="CHB469" s="48" t="str">
        <f t="shared" si="247"/>
        <v>Inviable Sanitariamente</v>
      </c>
      <c r="CHC469" s="48" t="str">
        <f t="shared" si="247"/>
        <v>Inviable Sanitariamente</v>
      </c>
      <c r="CHD469" s="48" t="str">
        <f t="shared" ref="CHD469:CHM471" si="248">IF(CHB469&lt;5,"Sin Riesgo",IF(CHB469 &lt;=14,"Bajo",IF(CHB469&lt;=35,"Medio",IF(CHB469&lt;=80,"Alto","Inviable Sanitariamente"))))</f>
        <v>Inviable Sanitariamente</v>
      </c>
      <c r="CHE469" s="48" t="str">
        <f t="shared" si="248"/>
        <v>Inviable Sanitariamente</v>
      </c>
      <c r="CHF469" s="48" t="str">
        <f t="shared" si="248"/>
        <v>Inviable Sanitariamente</v>
      </c>
      <c r="CHG469" s="48" t="str">
        <f t="shared" si="248"/>
        <v>Inviable Sanitariamente</v>
      </c>
      <c r="CHH469" s="48" t="str">
        <f t="shared" si="248"/>
        <v>Inviable Sanitariamente</v>
      </c>
      <c r="CHI469" s="48" t="str">
        <f t="shared" si="248"/>
        <v>Inviable Sanitariamente</v>
      </c>
      <c r="CHJ469" s="48" t="str">
        <f t="shared" si="248"/>
        <v>Inviable Sanitariamente</v>
      </c>
      <c r="CHK469" s="48" t="str">
        <f t="shared" si="248"/>
        <v>Inviable Sanitariamente</v>
      </c>
      <c r="CHL469" s="48" t="str">
        <f t="shared" si="248"/>
        <v>Inviable Sanitariamente</v>
      </c>
      <c r="CHM469" s="48" t="str">
        <f t="shared" si="248"/>
        <v>Inviable Sanitariamente</v>
      </c>
      <c r="CHN469" s="48" t="str">
        <f t="shared" ref="CHN469:CHW471" si="249">IF(CHL469&lt;5,"Sin Riesgo",IF(CHL469 &lt;=14,"Bajo",IF(CHL469&lt;=35,"Medio",IF(CHL469&lt;=80,"Alto","Inviable Sanitariamente"))))</f>
        <v>Inviable Sanitariamente</v>
      </c>
      <c r="CHO469" s="48" t="str">
        <f t="shared" si="249"/>
        <v>Inviable Sanitariamente</v>
      </c>
      <c r="CHP469" s="48" t="str">
        <f t="shared" si="249"/>
        <v>Inviable Sanitariamente</v>
      </c>
      <c r="CHQ469" s="48" t="str">
        <f t="shared" si="249"/>
        <v>Inviable Sanitariamente</v>
      </c>
      <c r="CHR469" s="48" t="str">
        <f t="shared" si="249"/>
        <v>Inviable Sanitariamente</v>
      </c>
      <c r="CHS469" s="48" t="str">
        <f t="shared" si="249"/>
        <v>Inviable Sanitariamente</v>
      </c>
      <c r="CHT469" s="48" t="str">
        <f t="shared" si="249"/>
        <v>Inviable Sanitariamente</v>
      </c>
      <c r="CHU469" s="48" t="str">
        <f t="shared" si="249"/>
        <v>Inviable Sanitariamente</v>
      </c>
      <c r="CHV469" s="48" t="str">
        <f t="shared" si="249"/>
        <v>Inviable Sanitariamente</v>
      </c>
      <c r="CHW469" s="48" t="str">
        <f t="shared" si="249"/>
        <v>Inviable Sanitariamente</v>
      </c>
      <c r="CHX469" s="48" t="str">
        <f t="shared" ref="CHX469:CIG471" si="250">IF(CHV469&lt;5,"Sin Riesgo",IF(CHV469 &lt;=14,"Bajo",IF(CHV469&lt;=35,"Medio",IF(CHV469&lt;=80,"Alto","Inviable Sanitariamente"))))</f>
        <v>Inviable Sanitariamente</v>
      </c>
      <c r="CHY469" s="48" t="str">
        <f t="shared" si="250"/>
        <v>Inviable Sanitariamente</v>
      </c>
      <c r="CHZ469" s="48" t="str">
        <f t="shared" si="250"/>
        <v>Inviable Sanitariamente</v>
      </c>
      <c r="CIA469" s="48" t="str">
        <f t="shared" si="250"/>
        <v>Inviable Sanitariamente</v>
      </c>
      <c r="CIB469" s="48" t="str">
        <f t="shared" si="250"/>
        <v>Inviable Sanitariamente</v>
      </c>
      <c r="CIC469" s="48" t="str">
        <f t="shared" si="250"/>
        <v>Inviable Sanitariamente</v>
      </c>
      <c r="CID469" s="48" t="str">
        <f t="shared" si="250"/>
        <v>Inviable Sanitariamente</v>
      </c>
      <c r="CIE469" s="48" t="str">
        <f t="shared" si="250"/>
        <v>Inviable Sanitariamente</v>
      </c>
      <c r="CIF469" s="48" t="str">
        <f t="shared" si="250"/>
        <v>Inviable Sanitariamente</v>
      </c>
      <c r="CIG469" s="48" t="str">
        <f t="shared" si="250"/>
        <v>Inviable Sanitariamente</v>
      </c>
      <c r="CIH469" s="48" t="str">
        <f t="shared" ref="CIH469:CIQ471" si="251">IF(CIF469&lt;5,"Sin Riesgo",IF(CIF469 &lt;=14,"Bajo",IF(CIF469&lt;=35,"Medio",IF(CIF469&lt;=80,"Alto","Inviable Sanitariamente"))))</f>
        <v>Inviable Sanitariamente</v>
      </c>
      <c r="CII469" s="48" t="str">
        <f t="shared" si="251"/>
        <v>Inviable Sanitariamente</v>
      </c>
      <c r="CIJ469" s="48" t="str">
        <f t="shared" si="251"/>
        <v>Inviable Sanitariamente</v>
      </c>
      <c r="CIK469" s="48" t="str">
        <f t="shared" si="251"/>
        <v>Inviable Sanitariamente</v>
      </c>
      <c r="CIL469" s="48" t="str">
        <f t="shared" si="251"/>
        <v>Inviable Sanitariamente</v>
      </c>
      <c r="CIM469" s="48" t="str">
        <f t="shared" si="251"/>
        <v>Inviable Sanitariamente</v>
      </c>
      <c r="CIN469" s="48" t="str">
        <f t="shared" si="251"/>
        <v>Inviable Sanitariamente</v>
      </c>
      <c r="CIO469" s="48" t="str">
        <f t="shared" si="251"/>
        <v>Inviable Sanitariamente</v>
      </c>
      <c r="CIP469" s="48" t="str">
        <f t="shared" si="251"/>
        <v>Inviable Sanitariamente</v>
      </c>
      <c r="CIQ469" s="48" t="str">
        <f t="shared" si="251"/>
        <v>Inviable Sanitariamente</v>
      </c>
      <c r="CIR469" s="48" t="str">
        <f t="shared" ref="CIR469:CJA471" si="252">IF(CIP469&lt;5,"Sin Riesgo",IF(CIP469 &lt;=14,"Bajo",IF(CIP469&lt;=35,"Medio",IF(CIP469&lt;=80,"Alto","Inviable Sanitariamente"))))</f>
        <v>Inviable Sanitariamente</v>
      </c>
      <c r="CIS469" s="48" t="str">
        <f t="shared" si="252"/>
        <v>Inviable Sanitariamente</v>
      </c>
      <c r="CIT469" s="48" t="str">
        <f t="shared" si="252"/>
        <v>Inviable Sanitariamente</v>
      </c>
      <c r="CIU469" s="48" t="str">
        <f t="shared" si="252"/>
        <v>Inviable Sanitariamente</v>
      </c>
      <c r="CIV469" s="48" t="str">
        <f t="shared" si="252"/>
        <v>Inviable Sanitariamente</v>
      </c>
      <c r="CIW469" s="48" t="str">
        <f t="shared" si="252"/>
        <v>Inviable Sanitariamente</v>
      </c>
      <c r="CIX469" s="48" t="str">
        <f t="shared" si="252"/>
        <v>Inviable Sanitariamente</v>
      </c>
      <c r="CIY469" s="48" t="str">
        <f t="shared" si="252"/>
        <v>Inviable Sanitariamente</v>
      </c>
      <c r="CIZ469" s="48" t="str">
        <f t="shared" si="252"/>
        <v>Inviable Sanitariamente</v>
      </c>
      <c r="CJA469" s="48" t="str">
        <f t="shared" si="252"/>
        <v>Inviable Sanitariamente</v>
      </c>
      <c r="CJB469" s="48" t="str">
        <f t="shared" ref="CJB469:CJK471" si="253">IF(CIZ469&lt;5,"Sin Riesgo",IF(CIZ469 &lt;=14,"Bajo",IF(CIZ469&lt;=35,"Medio",IF(CIZ469&lt;=80,"Alto","Inviable Sanitariamente"))))</f>
        <v>Inviable Sanitariamente</v>
      </c>
      <c r="CJC469" s="48" t="str">
        <f t="shared" si="253"/>
        <v>Inviable Sanitariamente</v>
      </c>
      <c r="CJD469" s="48" t="str">
        <f t="shared" si="253"/>
        <v>Inviable Sanitariamente</v>
      </c>
      <c r="CJE469" s="48" t="str">
        <f t="shared" si="253"/>
        <v>Inviable Sanitariamente</v>
      </c>
      <c r="CJF469" s="48" t="str">
        <f t="shared" si="253"/>
        <v>Inviable Sanitariamente</v>
      </c>
      <c r="CJG469" s="48" t="str">
        <f t="shared" si="253"/>
        <v>Inviable Sanitariamente</v>
      </c>
      <c r="CJH469" s="48" t="str">
        <f t="shared" si="253"/>
        <v>Inviable Sanitariamente</v>
      </c>
      <c r="CJI469" s="48" t="str">
        <f t="shared" si="253"/>
        <v>Inviable Sanitariamente</v>
      </c>
      <c r="CJJ469" s="48" t="str">
        <f t="shared" si="253"/>
        <v>Inviable Sanitariamente</v>
      </c>
      <c r="CJK469" s="48" t="str">
        <f t="shared" si="253"/>
        <v>Inviable Sanitariamente</v>
      </c>
      <c r="CJL469" s="48" t="str">
        <f t="shared" ref="CJL469:CJU471" si="254">IF(CJJ469&lt;5,"Sin Riesgo",IF(CJJ469 &lt;=14,"Bajo",IF(CJJ469&lt;=35,"Medio",IF(CJJ469&lt;=80,"Alto","Inviable Sanitariamente"))))</f>
        <v>Inviable Sanitariamente</v>
      </c>
      <c r="CJM469" s="48" t="str">
        <f t="shared" si="254"/>
        <v>Inviable Sanitariamente</v>
      </c>
      <c r="CJN469" s="48" t="str">
        <f t="shared" si="254"/>
        <v>Inviable Sanitariamente</v>
      </c>
      <c r="CJO469" s="48" t="str">
        <f t="shared" si="254"/>
        <v>Inviable Sanitariamente</v>
      </c>
      <c r="CJP469" s="48" t="str">
        <f t="shared" si="254"/>
        <v>Inviable Sanitariamente</v>
      </c>
      <c r="CJQ469" s="48" t="str">
        <f t="shared" si="254"/>
        <v>Inviable Sanitariamente</v>
      </c>
      <c r="CJR469" s="48" t="str">
        <f t="shared" si="254"/>
        <v>Inviable Sanitariamente</v>
      </c>
      <c r="CJS469" s="48" t="str">
        <f t="shared" si="254"/>
        <v>Inviable Sanitariamente</v>
      </c>
      <c r="CJT469" s="48" t="str">
        <f t="shared" si="254"/>
        <v>Inviable Sanitariamente</v>
      </c>
      <c r="CJU469" s="48" t="str">
        <f t="shared" si="254"/>
        <v>Inviable Sanitariamente</v>
      </c>
      <c r="CJV469" s="48" t="str">
        <f t="shared" ref="CJV469:CKE471" si="255">IF(CJT469&lt;5,"Sin Riesgo",IF(CJT469 &lt;=14,"Bajo",IF(CJT469&lt;=35,"Medio",IF(CJT469&lt;=80,"Alto","Inviable Sanitariamente"))))</f>
        <v>Inviable Sanitariamente</v>
      </c>
      <c r="CJW469" s="48" t="str">
        <f t="shared" si="255"/>
        <v>Inviable Sanitariamente</v>
      </c>
      <c r="CJX469" s="48" t="str">
        <f t="shared" si="255"/>
        <v>Inviable Sanitariamente</v>
      </c>
      <c r="CJY469" s="48" t="str">
        <f t="shared" si="255"/>
        <v>Inviable Sanitariamente</v>
      </c>
      <c r="CJZ469" s="48" t="str">
        <f t="shared" si="255"/>
        <v>Inviable Sanitariamente</v>
      </c>
      <c r="CKA469" s="48" t="str">
        <f t="shared" si="255"/>
        <v>Inviable Sanitariamente</v>
      </c>
      <c r="CKB469" s="48" t="str">
        <f t="shared" si="255"/>
        <v>Inviable Sanitariamente</v>
      </c>
      <c r="CKC469" s="48" t="str">
        <f t="shared" si="255"/>
        <v>Inviable Sanitariamente</v>
      </c>
      <c r="CKD469" s="48" t="str">
        <f t="shared" si="255"/>
        <v>Inviable Sanitariamente</v>
      </c>
      <c r="CKE469" s="48" t="str">
        <f t="shared" si="255"/>
        <v>Inviable Sanitariamente</v>
      </c>
      <c r="CKF469" s="48" t="str">
        <f t="shared" ref="CKF469:CKO471" si="256">IF(CKD469&lt;5,"Sin Riesgo",IF(CKD469 &lt;=14,"Bajo",IF(CKD469&lt;=35,"Medio",IF(CKD469&lt;=80,"Alto","Inviable Sanitariamente"))))</f>
        <v>Inviable Sanitariamente</v>
      </c>
      <c r="CKG469" s="48" t="str">
        <f t="shared" si="256"/>
        <v>Inviable Sanitariamente</v>
      </c>
      <c r="CKH469" s="48" t="str">
        <f t="shared" si="256"/>
        <v>Inviable Sanitariamente</v>
      </c>
      <c r="CKI469" s="48" t="str">
        <f t="shared" si="256"/>
        <v>Inviable Sanitariamente</v>
      </c>
      <c r="CKJ469" s="48" t="str">
        <f t="shared" si="256"/>
        <v>Inviable Sanitariamente</v>
      </c>
      <c r="CKK469" s="48" t="str">
        <f t="shared" si="256"/>
        <v>Inviable Sanitariamente</v>
      </c>
      <c r="CKL469" s="48" t="str">
        <f t="shared" si="256"/>
        <v>Inviable Sanitariamente</v>
      </c>
      <c r="CKM469" s="48" t="str">
        <f t="shared" si="256"/>
        <v>Inviable Sanitariamente</v>
      </c>
      <c r="CKN469" s="48" t="str">
        <f t="shared" si="256"/>
        <v>Inviable Sanitariamente</v>
      </c>
      <c r="CKO469" s="48" t="str">
        <f t="shared" si="256"/>
        <v>Inviable Sanitariamente</v>
      </c>
      <c r="CKP469" s="48" t="str">
        <f t="shared" ref="CKP469:CKY471" si="257">IF(CKN469&lt;5,"Sin Riesgo",IF(CKN469 &lt;=14,"Bajo",IF(CKN469&lt;=35,"Medio",IF(CKN469&lt;=80,"Alto","Inviable Sanitariamente"))))</f>
        <v>Inviable Sanitariamente</v>
      </c>
      <c r="CKQ469" s="48" t="str">
        <f t="shared" si="257"/>
        <v>Inviable Sanitariamente</v>
      </c>
      <c r="CKR469" s="48" t="str">
        <f t="shared" si="257"/>
        <v>Inviable Sanitariamente</v>
      </c>
      <c r="CKS469" s="48" t="str">
        <f t="shared" si="257"/>
        <v>Inviable Sanitariamente</v>
      </c>
      <c r="CKT469" s="48" t="str">
        <f t="shared" si="257"/>
        <v>Inviable Sanitariamente</v>
      </c>
      <c r="CKU469" s="48" t="str">
        <f t="shared" si="257"/>
        <v>Inviable Sanitariamente</v>
      </c>
      <c r="CKV469" s="48" t="str">
        <f t="shared" si="257"/>
        <v>Inviable Sanitariamente</v>
      </c>
      <c r="CKW469" s="48" t="str">
        <f t="shared" si="257"/>
        <v>Inviable Sanitariamente</v>
      </c>
      <c r="CKX469" s="48" t="str">
        <f t="shared" si="257"/>
        <v>Inviable Sanitariamente</v>
      </c>
      <c r="CKY469" s="48" t="str">
        <f t="shared" si="257"/>
        <v>Inviable Sanitariamente</v>
      </c>
      <c r="CKZ469" s="48" t="str">
        <f t="shared" ref="CKZ469:CLI471" si="258">IF(CKX469&lt;5,"Sin Riesgo",IF(CKX469 &lt;=14,"Bajo",IF(CKX469&lt;=35,"Medio",IF(CKX469&lt;=80,"Alto","Inviable Sanitariamente"))))</f>
        <v>Inviable Sanitariamente</v>
      </c>
      <c r="CLA469" s="48" t="str">
        <f t="shared" si="258"/>
        <v>Inviable Sanitariamente</v>
      </c>
      <c r="CLB469" s="48" t="str">
        <f t="shared" si="258"/>
        <v>Inviable Sanitariamente</v>
      </c>
      <c r="CLC469" s="48" t="str">
        <f t="shared" si="258"/>
        <v>Inviable Sanitariamente</v>
      </c>
      <c r="CLD469" s="48" t="str">
        <f t="shared" si="258"/>
        <v>Inviable Sanitariamente</v>
      </c>
      <c r="CLE469" s="48" t="str">
        <f t="shared" si="258"/>
        <v>Inviable Sanitariamente</v>
      </c>
      <c r="CLF469" s="48" t="str">
        <f t="shared" si="258"/>
        <v>Inviable Sanitariamente</v>
      </c>
      <c r="CLG469" s="48" t="str">
        <f t="shared" si="258"/>
        <v>Inviable Sanitariamente</v>
      </c>
      <c r="CLH469" s="48" t="str">
        <f t="shared" si="258"/>
        <v>Inviable Sanitariamente</v>
      </c>
      <c r="CLI469" s="48" t="str">
        <f t="shared" si="258"/>
        <v>Inviable Sanitariamente</v>
      </c>
      <c r="CLJ469" s="48" t="str">
        <f t="shared" ref="CLJ469:CLS471" si="259">IF(CLH469&lt;5,"Sin Riesgo",IF(CLH469 &lt;=14,"Bajo",IF(CLH469&lt;=35,"Medio",IF(CLH469&lt;=80,"Alto","Inviable Sanitariamente"))))</f>
        <v>Inviable Sanitariamente</v>
      </c>
      <c r="CLK469" s="48" t="str">
        <f t="shared" si="259"/>
        <v>Inviable Sanitariamente</v>
      </c>
      <c r="CLL469" s="48" t="str">
        <f t="shared" si="259"/>
        <v>Inviable Sanitariamente</v>
      </c>
      <c r="CLM469" s="48" t="str">
        <f t="shared" si="259"/>
        <v>Inviable Sanitariamente</v>
      </c>
      <c r="CLN469" s="48" t="str">
        <f t="shared" si="259"/>
        <v>Inviable Sanitariamente</v>
      </c>
      <c r="CLO469" s="48" t="str">
        <f t="shared" si="259"/>
        <v>Inviable Sanitariamente</v>
      </c>
      <c r="CLP469" s="48" t="str">
        <f t="shared" si="259"/>
        <v>Inviable Sanitariamente</v>
      </c>
      <c r="CLQ469" s="48" t="str">
        <f t="shared" si="259"/>
        <v>Inviable Sanitariamente</v>
      </c>
      <c r="CLR469" s="48" t="str">
        <f t="shared" si="259"/>
        <v>Inviable Sanitariamente</v>
      </c>
      <c r="CLS469" s="48" t="str">
        <f t="shared" si="259"/>
        <v>Inviable Sanitariamente</v>
      </c>
      <c r="CLT469" s="48" t="str">
        <f t="shared" ref="CLT469:CMC471" si="260">IF(CLR469&lt;5,"Sin Riesgo",IF(CLR469 &lt;=14,"Bajo",IF(CLR469&lt;=35,"Medio",IF(CLR469&lt;=80,"Alto","Inviable Sanitariamente"))))</f>
        <v>Inviable Sanitariamente</v>
      </c>
      <c r="CLU469" s="48" t="str">
        <f t="shared" si="260"/>
        <v>Inviable Sanitariamente</v>
      </c>
      <c r="CLV469" s="48" t="str">
        <f t="shared" si="260"/>
        <v>Inviable Sanitariamente</v>
      </c>
      <c r="CLW469" s="48" t="str">
        <f t="shared" si="260"/>
        <v>Inviable Sanitariamente</v>
      </c>
      <c r="CLX469" s="48" t="str">
        <f t="shared" si="260"/>
        <v>Inviable Sanitariamente</v>
      </c>
      <c r="CLY469" s="48" t="str">
        <f t="shared" si="260"/>
        <v>Inviable Sanitariamente</v>
      </c>
      <c r="CLZ469" s="48" t="str">
        <f t="shared" si="260"/>
        <v>Inviable Sanitariamente</v>
      </c>
      <c r="CMA469" s="48" t="str">
        <f t="shared" si="260"/>
        <v>Inviable Sanitariamente</v>
      </c>
      <c r="CMB469" s="48" t="str">
        <f t="shared" si="260"/>
        <v>Inviable Sanitariamente</v>
      </c>
      <c r="CMC469" s="48" t="str">
        <f t="shared" si="260"/>
        <v>Inviable Sanitariamente</v>
      </c>
      <c r="CMD469" s="48" t="str">
        <f t="shared" ref="CMD469:CMM471" si="261">IF(CMB469&lt;5,"Sin Riesgo",IF(CMB469 &lt;=14,"Bajo",IF(CMB469&lt;=35,"Medio",IF(CMB469&lt;=80,"Alto","Inviable Sanitariamente"))))</f>
        <v>Inviable Sanitariamente</v>
      </c>
      <c r="CME469" s="48" t="str">
        <f t="shared" si="261"/>
        <v>Inviable Sanitariamente</v>
      </c>
      <c r="CMF469" s="48" t="str">
        <f t="shared" si="261"/>
        <v>Inviable Sanitariamente</v>
      </c>
      <c r="CMG469" s="48" t="str">
        <f t="shared" si="261"/>
        <v>Inviable Sanitariamente</v>
      </c>
      <c r="CMH469" s="48" t="str">
        <f t="shared" si="261"/>
        <v>Inviable Sanitariamente</v>
      </c>
      <c r="CMI469" s="48" t="str">
        <f t="shared" si="261"/>
        <v>Inviable Sanitariamente</v>
      </c>
      <c r="CMJ469" s="48" t="str">
        <f t="shared" si="261"/>
        <v>Inviable Sanitariamente</v>
      </c>
      <c r="CMK469" s="48" t="str">
        <f t="shared" si="261"/>
        <v>Inviable Sanitariamente</v>
      </c>
      <c r="CML469" s="48" t="str">
        <f t="shared" si="261"/>
        <v>Inviable Sanitariamente</v>
      </c>
      <c r="CMM469" s="48" t="str">
        <f t="shared" si="261"/>
        <v>Inviable Sanitariamente</v>
      </c>
      <c r="CMN469" s="48" t="str">
        <f t="shared" ref="CMN469:CMW471" si="262">IF(CML469&lt;5,"Sin Riesgo",IF(CML469 &lt;=14,"Bajo",IF(CML469&lt;=35,"Medio",IF(CML469&lt;=80,"Alto","Inviable Sanitariamente"))))</f>
        <v>Inviable Sanitariamente</v>
      </c>
      <c r="CMO469" s="48" t="str">
        <f t="shared" si="262"/>
        <v>Inviable Sanitariamente</v>
      </c>
      <c r="CMP469" s="48" t="str">
        <f t="shared" si="262"/>
        <v>Inviable Sanitariamente</v>
      </c>
      <c r="CMQ469" s="48" t="str">
        <f t="shared" si="262"/>
        <v>Inviable Sanitariamente</v>
      </c>
      <c r="CMR469" s="48" t="str">
        <f t="shared" si="262"/>
        <v>Inviable Sanitariamente</v>
      </c>
      <c r="CMS469" s="48" t="str">
        <f t="shared" si="262"/>
        <v>Inviable Sanitariamente</v>
      </c>
      <c r="CMT469" s="48" t="str">
        <f t="shared" si="262"/>
        <v>Inviable Sanitariamente</v>
      </c>
      <c r="CMU469" s="48" t="str">
        <f t="shared" si="262"/>
        <v>Inviable Sanitariamente</v>
      </c>
      <c r="CMV469" s="48" t="str">
        <f t="shared" si="262"/>
        <v>Inviable Sanitariamente</v>
      </c>
      <c r="CMW469" s="48" t="str">
        <f t="shared" si="262"/>
        <v>Inviable Sanitariamente</v>
      </c>
      <c r="CMX469" s="48" t="str">
        <f t="shared" ref="CMX469:CNG471" si="263">IF(CMV469&lt;5,"Sin Riesgo",IF(CMV469 &lt;=14,"Bajo",IF(CMV469&lt;=35,"Medio",IF(CMV469&lt;=80,"Alto","Inviable Sanitariamente"))))</f>
        <v>Inviable Sanitariamente</v>
      </c>
      <c r="CMY469" s="48" t="str">
        <f t="shared" si="263"/>
        <v>Inviable Sanitariamente</v>
      </c>
      <c r="CMZ469" s="48" t="str">
        <f t="shared" si="263"/>
        <v>Inviable Sanitariamente</v>
      </c>
      <c r="CNA469" s="48" t="str">
        <f t="shared" si="263"/>
        <v>Inviable Sanitariamente</v>
      </c>
      <c r="CNB469" s="48" t="str">
        <f t="shared" si="263"/>
        <v>Inviable Sanitariamente</v>
      </c>
      <c r="CNC469" s="48" t="str">
        <f t="shared" si="263"/>
        <v>Inviable Sanitariamente</v>
      </c>
      <c r="CND469" s="48" t="str">
        <f t="shared" si="263"/>
        <v>Inviable Sanitariamente</v>
      </c>
      <c r="CNE469" s="48" t="str">
        <f t="shared" si="263"/>
        <v>Inviable Sanitariamente</v>
      </c>
      <c r="CNF469" s="48" t="str">
        <f t="shared" si="263"/>
        <v>Inviable Sanitariamente</v>
      </c>
      <c r="CNG469" s="48" t="str">
        <f t="shared" si="263"/>
        <v>Inviable Sanitariamente</v>
      </c>
      <c r="CNH469" s="48" t="str">
        <f t="shared" ref="CNH469:CNQ471" si="264">IF(CNF469&lt;5,"Sin Riesgo",IF(CNF469 &lt;=14,"Bajo",IF(CNF469&lt;=35,"Medio",IF(CNF469&lt;=80,"Alto","Inviable Sanitariamente"))))</f>
        <v>Inviable Sanitariamente</v>
      </c>
      <c r="CNI469" s="48" t="str">
        <f t="shared" si="264"/>
        <v>Inviable Sanitariamente</v>
      </c>
      <c r="CNJ469" s="48" t="str">
        <f t="shared" si="264"/>
        <v>Inviable Sanitariamente</v>
      </c>
      <c r="CNK469" s="48" t="str">
        <f t="shared" si="264"/>
        <v>Inviable Sanitariamente</v>
      </c>
      <c r="CNL469" s="48" t="str">
        <f t="shared" si="264"/>
        <v>Inviable Sanitariamente</v>
      </c>
      <c r="CNM469" s="48" t="str">
        <f t="shared" si="264"/>
        <v>Inviable Sanitariamente</v>
      </c>
      <c r="CNN469" s="48" t="str">
        <f t="shared" si="264"/>
        <v>Inviable Sanitariamente</v>
      </c>
      <c r="CNO469" s="48" t="str">
        <f t="shared" si="264"/>
        <v>Inviable Sanitariamente</v>
      </c>
      <c r="CNP469" s="48" t="str">
        <f t="shared" si="264"/>
        <v>Inviable Sanitariamente</v>
      </c>
      <c r="CNQ469" s="48" t="str">
        <f t="shared" si="264"/>
        <v>Inviable Sanitariamente</v>
      </c>
      <c r="CNR469" s="48" t="str">
        <f t="shared" ref="CNR469:COA471" si="265">IF(CNP469&lt;5,"Sin Riesgo",IF(CNP469 &lt;=14,"Bajo",IF(CNP469&lt;=35,"Medio",IF(CNP469&lt;=80,"Alto","Inviable Sanitariamente"))))</f>
        <v>Inviable Sanitariamente</v>
      </c>
      <c r="CNS469" s="48" t="str">
        <f t="shared" si="265"/>
        <v>Inviable Sanitariamente</v>
      </c>
      <c r="CNT469" s="48" t="str">
        <f t="shared" si="265"/>
        <v>Inviable Sanitariamente</v>
      </c>
      <c r="CNU469" s="48" t="str">
        <f t="shared" si="265"/>
        <v>Inviable Sanitariamente</v>
      </c>
      <c r="CNV469" s="48" t="str">
        <f t="shared" si="265"/>
        <v>Inviable Sanitariamente</v>
      </c>
      <c r="CNW469" s="48" t="str">
        <f t="shared" si="265"/>
        <v>Inviable Sanitariamente</v>
      </c>
      <c r="CNX469" s="48" t="str">
        <f t="shared" si="265"/>
        <v>Inviable Sanitariamente</v>
      </c>
      <c r="CNY469" s="48" t="str">
        <f t="shared" si="265"/>
        <v>Inviable Sanitariamente</v>
      </c>
      <c r="CNZ469" s="48" t="str">
        <f t="shared" si="265"/>
        <v>Inviable Sanitariamente</v>
      </c>
      <c r="COA469" s="48" t="str">
        <f t="shared" si="265"/>
        <v>Inviable Sanitariamente</v>
      </c>
      <c r="COB469" s="48" t="str">
        <f t="shared" ref="COB469:COK471" si="266">IF(CNZ469&lt;5,"Sin Riesgo",IF(CNZ469 &lt;=14,"Bajo",IF(CNZ469&lt;=35,"Medio",IF(CNZ469&lt;=80,"Alto","Inviable Sanitariamente"))))</f>
        <v>Inviable Sanitariamente</v>
      </c>
      <c r="COC469" s="48" t="str">
        <f t="shared" si="266"/>
        <v>Inviable Sanitariamente</v>
      </c>
      <c r="COD469" s="48" t="str">
        <f t="shared" si="266"/>
        <v>Inviable Sanitariamente</v>
      </c>
      <c r="COE469" s="48" t="str">
        <f t="shared" si="266"/>
        <v>Inviable Sanitariamente</v>
      </c>
      <c r="COF469" s="48" t="str">
        <f t="shared" si="266"/>
        <v>Inviable Sanitariamente</v>
      </c>
      <c r="COG469" s="48" t="str">
        <f t="shared" si="266"/>
        <v>Inviable Sanitariamente</v>
      </c>
      <c r="COH469" s="48" t="str">
        <f t="shared" si="266"/>
        <v>Inviable Sanitariamente</v>
      </c>
      <c r="COI469" s="48" t="str">
        <f t="shared" si="266"/>
        <v>Inviable Sanitariamente</v>
      </c>
      <c r="COJ469" s="48" t="str">
        <f t="shared" si="266"/>
        <v>Inviable Sanitariamente</v>
      </c>
      <c r="COK469" s="48" t="str">
        <f t="shared" si="266"/>
        <v>Inviable Sanitariamente</v>
      </c>
      <c r="COL469" s="48" t="str">
        <f t="shared" ref="COL469:COU471" si="267">IF(COJ469&lt;5,"Sin Riesgo",IF(COJ469 &lt;=14,"Bajo",IF(COJ469&lt;=35,"Medio",IF(COJ469&lt;=80,"Alto","Inviable Sanitariamente"))))</f>
        <v>Inviable Sanitariamente</v>
      </c>
      <c r="COM469" s="48" t="str">
        <f t="shared" si="267"/>
        <v>Inviable Sanitariamente</v>
      </c>
      <c r="CON469" s="48" t="str">
        <f t="shared" si="267"/>
        <v>Inviable Sanitariamente</v>
      </c>
      <c r="COO469" s="48" t="str">
        <f t="shared" si="267"/>
        <v>Inviable Sanitariamente</v>
      </c>
      <c r="COP469" s="48" t="str">
        <f t="shared" si="267"/>
        <v>Inviable Sanitariamente</v>
      </c>
      <c r="COQ469" s="48" t="str">
        <f t="shared" si="267"/>
        <v>Inviable Sanitariamente</v>
      </c>
      <c r="COR469" s="48" t="str">
        <f t="shared" si="267"/>
        <v>Inviable Sanitariamente</v>
      </c>
      <c r="COS469" s="48" t="str">
        <f t="shared" si="267"/>
        <v>Inviable Sanitariamente</v>
      </c>
      <c r="COT469" s="48" t="str">
        <f t="shared" si="267"/>
        <v>Inviable Sanitariamente</v>
      </c>
      <c r="COU469" s="48" t="str">
        <f t="shared" si="267"/>
        <v>Inviable Sanitariamente</v>
      </c>
      <c r="COV469" s="48" t="str">
        <f t="shared" ref="COV469:CPE471" si="268">IF(COT469&lt;5,"Sin Riesgo",IF(COT469 &lt;=14,"Bajo",IF(COT469&lt;=35,"Medio",IF(COT469&lt;=80,"Alto","Inviable Sanitariamente"))))</f>
        <v>Inviable Sanitariamente</v>
      </c>
      <c r="COW469" s="48" t="str">
        <f t="shared" si="268"/>
        <v>Inviable Sanitariamente</v>
      </c>
      <c r="COX469" s="48" t="str">
        <f t="shared" si="268"/>
        <v>Inviable Sanitariamente</v>
      </c>
      <c r="COY469" s="48" t="str">
        <f t="shared" si="268"/>
        <v>Inviable Sanitariamente</v>
      </c>
      <c r="COZ469" s="48" t="str">
        <f t="shared" si="268"/>
        <v>Inviable Sanitariamente</v>
      </c>
      <c r="CPA469" s="48" t="str">
        <f t="shared" si="268"/>
        <v>Inviable Sanitariamente</v>
      </c>
      <c r="CPB469" s="48" t="str">
        <f t="shared" si="268"/>
        <v>Inviable Sanitariamente</v>
      </c>
      <c r="CPC469" s="48" t="str">
        <f t="shared" si="268"/>
        <v>Inviable Sanitariamente</v>
      </c>
      <c r="CPD469" s="48" t="str">
        <f t="shared" si="268"/>
        <v>Inviable Sanitariamente</v>
      </c>
      <c r="CPE469" s="48" t="str">
        <f t="shared" si="268"/>
        <v>Inviable Sanitariamente</v>
      </c>
      <c r="CPF469" s="48" t="str">
        <f t="shared" ref="CPF469:CPO471" si="269">IF(CPD469&lt;5,"Sin Riesgo",IF(CPD469 &lt;=14,"Bajo",IF(CPD469&lt;=35,"Medio",IF(CPD469&lt;=80,"Alto","Inviable Sanitariamente"))))</f>
        <v>Inviable Sanitariamente</v>
      </c>
      <c r="CPG469" s="48" t="str">
        <f t="shared" si="269"/>
        <v>Inviable Sanitariamente</v>
      </c>
      <c r="CPH469" s="48" t="str">
        <f t="shared" si="269"/>
        <v>Inviable Sanitariamente</v>
      </c>
      <c r="CPI469" s="48" t="str">
        <f t="shared" si="269"/>
        <v>Inviable Sanitariamente</v>
      </c>
      <c r="CPJ469" s="48" t="str">
        <f t="shared" si="269"/>
        <v>Inviable Sanitariamente</v>
      </c>
      <c r="CPK469" s="48" t="str">
        <f t="shared" si="269"/>
        <v>Inviable Sanitariamente</v>
      </c>
      <c r="CPL469" s="48" t="str">
        <f t="shared" si="269"/>
        <v>Inviable Sanitariamente</v>
      </c>
      <c r="CPM469" s="48" t="str">
        <f t="shared" si="269"/>
        <v>Inviable Sanitariamente</v>
      </c>
      <c r="CPN469" s="48" t="str">
        <f t="shared" si="269"/>
        <v>Inviable Sanitariamente</v>
      </c>
      <c r="CPO469" s="48" t="str">
        <f t="shared" si="269"/>
        <v>Inviable Sanitariamente</v>
      </c>
      <c r="CPP469" s="48" t="str">
        <f t="shared" ref="CPP469:CPY471" si="270">IF(CPN469&lt;5,"Sin Riesgo",IF(CPN469 &lt;=14,"Bajo",IF(CPN469&lt;=35,"Medio",IF(CPN469&lt;=80,"Alto","Inviable Sanitariamente"))))</f>
        <v>Inviable Sanitariamente</v>
      </c>
      <c r="CPQ469" s="48" t="str">
        <f t="shared" si="270"/>
        <v>Inviable Sanitariamente</v>
      </c>
      <c r="CPR469" s="48" t="str">
        <f t="shared" si="270"/>
        <v>Inviable Sanitariamente</v>
      </c>
      <c r="CPS469" s="48" t="str">
        <f t="shared" si="270"/>
        <v>Inviable Sanitariamente</v>
      </c>
      <c r="CPT469" s="48" t="str">
        <f t="shared" si="270"/>
        <v>Inviable Sanitariamente</v>
      </c>
      <c r="CPU469" s="48" t="str">
        <f t="shared" si="270"/>
        <v>Inviable Sanitariamente</v>
      </c>
      <c r="CPV469" s="48" t="str">
        <f t="shared" si="270"/>
        <v>Inviable Sanitariamente</v>
      </c>
      <c r="CPW469" s="48" t="str">
        <f t="shared" si="270"/>
        <v>Inviable Sanitariamente</v>
      </c>
      <c r="CPX469" s="48" t="str">
        <f t="shared" si="270"/>
        <v>Inviable Sanitariamente</v>
      </c>
      <c r="CPY469" s="48" t="str">
        <f t="shared" si="270"/>
        <v>Inviable Sanitariamente</v>
      </c>
      <c r="CPZ469" s="48" t="str">
        <f t="shared" ref="CPZ469:CQI471" si="271">IF(CPX469&lt;5,"Sin Riesgo",IF(CPX469 &lt;=14,"Bajo",IF(CPX469&lt;=35,"Medio",IF(CPX469&lt;=80,"Alto","Inviable Sanitariamente"))))</f>
        <v>Inviable Sanitariamente</v>
      </c>
      <c r="CQA469" s="48" t="str">
        <f t="shared" si="271"/>
        <v>Inviable Sanitariamente</v>
      </c>
      <c r="CQB469" s="48" t="str">
        <f t="shared" si="271"/>
        <v>Inviable Sanitariamente</v>
      </c>
      <c r="CQC469" s="48" t="str">
        <f t="shared" si="271"/>
        <v>Inviable Sanitariamente</v>
      </c>
      <c r="CQD469" s="48" t="str">
        <f t="shared" si="271"/>
        <v>Inviable Sanitariamente</v>
      </c>
      <c r="CQE469" s="48" t="str">
        <f t="shared" si="271"/>
        <v>Inviable Sanitariamente</v>
      </c>
      <c r="CQF469" s="48" t="str">
        <f t="shared" si="271"/>
        <v>Inviable Sanitariamente</v>
      </c>
      <c r="CQG469" s="48" t="str">
        <f t="shared" si="271"/>
        <v>Inviable Sanitariamente</v>
      </c>
      <c r="CQH469" s="48" t="str">
        <f t="shared" si="271"/>
        <v>Inviable Sanitariamente</v>
      </c>
      <c r="CQI469" s="48" t="str">
        <f t="shared" si="271"/>
        <v>Inviable Sanitariamente</v>
      </c>
      <c r="CQJ469" s="48" t="str">
        <f t="shared" ref="CQJ469:CQS471" si="272">IF(CQH469&lt;5,"Sin Riesgo",IF(CQH469 &lt;=14,"Bajo",IF(CQH469&lt;=35,"Medio",IF(CQH469&lt;=80,"Alto","Inviable Sanitariamente"))))</f>
        <v>Inviable Sanitariamente</v>
      </c>
      <c r="CQK469" s="48" t="str">
        <f t="shared" si="272"/>
        <v>Inviable Sanitariamente</v>
      </c>
      <c r="CQL469" s="48" t="str">
        <f t="shared" si="272"/>
        <v>Inviable Sanitariamente</v>
      </c>
      <c r="CQM469" s="48" t="str">
        <f t="shared" si="272"/>
        <v>Inviable Sanitariamente</v>
      </c>
      <c r="CQN469" s="48" t="str">
        <f t="shared" si="272"/>
        <v>Inviable Sanitariamente</v>
      </c>
      <c r="CQO469" s="48" t="str">
        <f t="shared" si="272"/>
        <v>Inviable Sanitariamente</v>
      </c>
      <c r="CQP469" s="48" t="str">
        <f t="shared" si="272"/>
        <v>Inviable Sanitariamente</v>
      </c>
      <c r="CQQ469" s="48" t="str">
        <f t="shared" si="272"/>
        <v>Inviable Sanitariamente</v>
      </c>
      <c r="CQR469" s="48" t="str">
        <f t="shared" si="272"/>
        <v>Inviable Sanitariamente</v>
      </c>
      <c r="CQS469" s="48" t="str">
        <f t="shared" si="272"/>
        <v>Inviable Sanitariamente</v>
      </c>
      <c r="CQT469" s="48" t="str">
        <f t="shared" ref="CQT469:CRC471" si="273">IF(CQR469&lt;5,"Sin Riesgo",IF(CQR469 &lt;=14,"Bajo",IF(CQR469&lt;=35,"Medio",IF(CQR469&lt;=80,"Alto","Inviable Sanitariamente"))))</f>
        <v>Inviable Sanitariamente</v>
      </c>
      <c r="CQU469" s="48" t="str">
        <f t="shared" si="273"/>
        <v>Inviable Sanitariamente</v>
      </c>
      <c r="CQV469" s="48" t="str">
        <f t="shared" si="273"/>
        <v>Inviable Sanitariamente</v>
      </c>
      <c r="CQW469" s="48" t="str">
        <f t="shared" si="273"/>
        <v>Inviable Sanitariamente</v>
      </c>
      <c r="CQX469" s="48" t="str">
        <f t="shared" si="273"/>
        <v>Inviable Sanitariamente</v>
      </c>
      <c r="CQY469" s="48" t="str">
        <f t="shared" si="273"/>
        <v>Inviable Sanitariamente</v>
      </c>
      <c r="CQZ469" s="48" t="str">
        <f t="shared" si="273"/>
        <v>Inviable Sanitariamente</v>
      </c>
      <c r="CRA469" s="48" t="str">
        <f t="shared" si="273"/>
        <v>Inviable Sanitariamente</v>
      </c>
      <c r="CRB469" s="48" t="str">
        <f t="shared" si="273"/>
        <v>Inviable Sanitariamente</v>
      </c>
      <c r="CRC469" s="48" t="str">
        <f t="shared" si="273"/>
        <v>Inviable Sanitariamente</v>
      </c>
      <c r="CRD469" s="48" t="str">
        <f t="shared" ref="CRD469:CRM471" si="274">IF(CRB469&lt;5,"Sin Riesgo",IF(CRB469 &lt;=14,"Bajo",IF(CRB469&lt;=35,"Medio",IF(CRB469&lt;=80,"Alto","Inviable Sanitariamente"))))</f>
        <v>Inviable Sanitariamente</v>
      </c>
      <c r="CRE469" s="48" t="str">
        <f t="shared" si="274"/>
        <v>Inviable Sanitariamente</v>
      </c>
      <c r="CRF469" s="48" t="str">
        <f t="shared" si="274"/>
        <v>Inviable Sanitariamente</v>
      </c>
      <c r="CRG469" s="48" t="str">
        <f t="shared" si="274"/>
        <v>Inviable Sanitariamente</v>
      </c>
      <c r="CRH469" s="48" t="str">
        <f t="shared" si="274"/>
        <v>Inviable Sanitariamente</v>
      </c>
      <c r="CRI469" s="48" t="str">
        <f t="shared" si="274"/>
        <v>Inviable Sanitariamente</v>
      </c>
      <c r="CRJ469" s="48" t="str">
        <f t="shared" si="274"/>
        <v>Inviable Sanitariamente</v>
      </c>
      <c r="CRK469" s="48" t="str">
        <f t="shared" si="274"/>
        <v>Inviable Sanitariamente</v>
      </c>
      <c r="CRL469" s="48" t="str">
        <f t="shared" si="274"/>
        <v>Inviable Sanitariamente</v>
      </c>
      <c r="CRM469" s="48" t="str">
        <f t="shared" si="274"/>
        <v>Inviable Sanitariamente</v>
      </c>
      <c r="CRN469" s="48" t="str">
        <f t="shared" ref="CRN469:CRW471" si="275">IF(CRL469&lt;5,"Sin Riesgo",IF(CRL469 &lt;=14,"Bajo",IF(CRL469&lt;=35,"Medio",IF(CRL469&lt;=80,"Alto","Inviable Sanitariamente"))))</f>
        <v>Inviable Sanitariamente</v>
      </c>
      <c r="CRO469" s="48" t="str">
        <f t="shared" si="275"/>
        <v>Inviable Sanitariamente</v>
      </c>
      <c r="CRP469" s="48" t="str">
        <f t="shared" si="275"/>
        <v>Inviable Sanitariamente</v>
      </c>
      <c r="CRQ469" s="48" t="str">
        <f t="shared" si="275"/>
        <v>Inviable Sanitariamente</v>
      </c>
      <c r="CRR469" s="48" t="str">
        <f t="shared" si="275"/>
        <v>Inviable Sanitariamente</v>
      </c>
      <c r="CRS469" s="48" t="str">
        <f t="shared" si="275"/>
        <v>Inviable Sanitariamente</v>
      </c>
      <c r="CRT469" s="48" t="str">
        <f t="shared" si="275"/>
        <v>Inviable Sanitariamente</v>
      </c>
      <c r="CRU469" s="48" t="str">
        <f t="shared" si="275"/>
        <v>Inviable Sanitariamente</v>
      </c>
      <c r="CRV469" s="48" t="str">
        <f t="shared" si="275"/>
        <v>Inviable Sanitariamente</v>
      </c>
      <c r="CRW469" s="48" t="str">
        <f t="shared" si="275"/>
        <v>Inviable Sanitariamente</v>
      </c>
      <c r="CRX469" s="48" t="str">
        <f t="shared" ref="CRX469:CSG471" si="276">IF(CRV469&lt;5,"Sin Riesgo",IF(CRV469 &lt;=14,"Bajo",IF(CRV469&lt;=35,"Medio",IF(CRV469&lt;=80,"Alto","Inviable Sanitariamente"))))</f>
        <v>Inviable Sanitariamente</v>
      </c>
      <c r="CRY469" s="48" t="str">
        <f t="shared" si="276"/>
        <v>Inviable Sanitariamente</v>
      </c>
      <c r="CRZ469" s="48" t="str">
        <f t="shared" si="276"/>
        <v>Inviable Sanitariamente</v>
      </c>
      <c r="CSA469" s="48" t="str">
        <f t="shared" si="276"/>
        <v>Inviable Sanitariamente</v>
      </c>
      <c r="CSB469" s="48" t="str">
        <f t="shared" si="276"/>
        <v>Inviable Sanitariamente</v>
      </c>
      <c r="CSC469" s="48" t="str">
        <f t="shared" si="276"/>
        <v>Inviable Sanitariamente</v>
      </c>
      <c r="CSD469" s="48" t="str">
        <f t="shared" si="276"/>
        <v>Inviable Sanitariamente</v>
      </c>
      <c r="CSE469" s="48" t="str">
        <f t="shared" si="276"/>
        <v>Inviable Sanitariamente</v>
      </c>
      <c r="CSF469" s="48" t="str">
        <f t="shared" si="276"/>
        <v>Inviable Sanitariamente</v>
      </c>
      <c r="CSG469" s="48" t="str">
        <f t="shared" si="276"/>
        <v>Inviable Sanitariamente</v>
      </c>
      <c r="CSH469" s="48" t="str">
        <f t="shared" ref="CSH469:CSQ471" si="277">IF(CSF469&lt;5,"Sin Riesgo",IF(CSF469 &lt;=14,"Bajo",IF(CSF469&lt;=35,"Medio",IF(CSF469&lt;=80,"Alto","Inviable Sanitariamente"))))</f>
        <v>Inviable Sanitariamente</v>
      </c>
      <c r="CSI469" s="48" t="str">
        <f t="shared" si="277"/>
        <v>Inviable Sanitariamente</v>
      </c>
      <c r="CSJ469" s="48" t="str">
        <f t="shared" si="277"/>
        <v>Inviable Sanitariamente</v>
      </c>
      <c r="CSK469" s="48" t="str">
        <f t="shared" si="277"/>
        <v>Inviable Sanitariamente</v>
      </c>
      <c r="CSL469" s="48" t="str">
        <f t="shared" si="277"/>
        <v>Inviable Sanitariamente</v>
      </c>
      <c r="CSM469" s="48" t="str">
        <f t="shared" si="277"/>
        <v>Inviable Sanitariamente</v>
      </c>
      <c r="CSN469" s="48" t="str">
        <f t="shared" si="277"/>
        <v>Inviable Sanitariamente</v>
      </c>
      <c r="CSO469" s="48" t="str">
        <f t="shared" si="277"/>
        <v>Inviable Sanitariamente</v>
      </c>
      <c r="CSP469" s="48" t="str">
        <f t="shared" si="277"/>
        <v>Inviable Sanitariamente</v>
      </c>
      <c r="CSQ469" s="48" t="str">
        <f t="shared" si="277"/>
        <v>Inviable Sanitariamente</v>
      </c>
      <c r="CSR469" s="48" t="str">
        <f t="shared" ref="CSR469:CTA471" si="278">IF(CSP469&lt;5,"Sin Riesgo",IF(CSP469 &lt;=14,"Bajo",IF(CSP469&lt;=35,"Medio",IF(CSP469&lt;=80,"Alto","Inviable Sanitariamente"))))</f>
        <v>Inviable Sanitariamente</v>
      </c>
      <c r="CSS469" s="48" t="str">
        <f t="shared" si="278"/>
        <v>Inviable Sanitariamente</v>
      </c>
      <c r="CST469" s="48" t="str">
        <f t="shared" si="278"/>
        <v>Inviable Sanitariamente</v>
      </c>
      <c r="CSU469" s="48" t="str">
        <f t="shared" si="278"/>
        <v>Inviable Sanitariamente</v>
      </c>
      <c r="CSV469" s="48" t="str">
        <f t="shared" si="278"/>
        <v>Inviable Sanitariamente</v>
      </c>
      <c r="CSW469" s="48" t="str">
        <f t="shared" si="278"/>
        <v>Inviable Sanitariamente</v>
      </c>
      <c r="CSX469" s="48" t="str">
        <f t="shared" si="278"/>
        <v>Inviable Sanitariamente</v>
      </c>
      <c r="CSY469" s="48" t="str">
        <f t="shared" si="278"/>
        <v>Inviable Sanitariamente</v>
      </c>
      <c r="CSZ469" s="48" t="str">
        <f t="shared" si="278"/>
        <v>Inviable Sanitariamente</v>
      </c>
      <c r="CTA469" s="48" t="str">
        <f t="shared" si="278"/>
        <v>Inviable Sanitariamente</v>
      </c>
      <c r="CTB469" s="48" t="str">
        <f t="shared" ref="CTB469:CTK471" si="279">IF(CSZ469&lt;5,"Sin Riesgo",IF(CSZ469 &lt;=14,"Bajo",IF(CSZ469&lt;=35,"Medio",IF(CSZ469&lt;=80,"Alto","Inviable Sanitariamente"))))</f>
        <v>Inviable Sanitariamente</v>
      </c>
      <c r="CTC469" s="48" t="str">
        <f t="shared" si="279"/>
        <v>Inviable Sanitariamente</v>
      </c>
      <c r="CTD469" s="48" t="str">
        <f t="shared" si="279"/>
        <v>Inviable Sanitariamente</v>
      </c>
      <c r="CTE469" s="48" t="str">
        <f t="shared" si="279"/>
        <v>Inviable Sanitariamente</v>
      </c>
      <c r="CTF469" s="48" t="str">
        <f t="shared" si="279"/>
        <v>Inviable Sanitariamente</v>
      </c>
      <c r="CTG469" s="48" t="str">
        <f t="shared" si="279"/>
        <v>Inviable Sanitariamente</v>
      </c>
      <c r="CTH469" s="48" t="str">
        <f t="shared" si="279"/>
        <v>Inviable Sanitariamente</v>
      </c>
      <c r="CTI469" s="48" t="str">
        <f t="shared" si="279"/>
        <v>Inviable Sanitariamente</v>
      </c>
      <c r="CTJ469" s="48" t="str">
        <f t="shared" si="279"/>
        <v>Inviable Sanitariamente</v>
      </c>
      <c r="CTK469" s="48" t="str">
        <f t="shared" si="279"/>
        <v>Inviable Sanitariamente</v>
      </c>
      <c r="CTL469" s="48" t="str">
        <f t="shared" ref="CTL469:CTU471" si="280">IF(CTJ469&lt;5,"Sin Riesgo",IF(CTJ469 &lt;=14,"Bajo",IF(CTJ469&lt;=35,"Medio",IF(CTJ469&lt;=80,"Alto","Inviable Sanitariamente"))))</f>
        <v>Inviable Sanitariamente</v>
      </c>
      <c r="CTM469" s="48" t="str">
        <f t="shared" si="280"/>
        <v>Inviable Sanitariamente</v>
      </c>
      <c r="CTN469" s="48" t="str">
        <f t="shared" si="280"/>
        <v>Inviable Sanitariamente</v>
      </c>
      <c r="CTO469" s="48" t="str">
        <f t="shared" si="280"/>
        <v>Inviable Sanitariamente</v>
      </c>
      <c r="CTP469" s="48" t="str">
        <f t="shared" si="280"/>
        <v>Inviable Sanitariamente</v>
      </c>
      <c r="CTQ469" s="48" t="str">
        <f t="shared" si="280"/>
        <v>Inviable Sanitariamente</v>
      </c>
      <c r="CTR469" s="48" t="str">
        <f t="shared" si="280"/>
        <v>Inviable Sanitariamente</v>
      </c>
      <c r="CTS469" s="48" t="str">
        <f t="shared" si="280"/>
        <v>Inviable Sanitariamente</v>
      </c>
      <c r="CTT469" s="48" t="str">
        <f t="shared" si="280"/>
        <v>Inviable Sanitariamente</v>
      </c>
      <c r="CTU469" s="48" t="str">
        <f t="shared" si="280"/>
        <v>Inviable Sanitariamente</v>
      </c>
      <c r="CTV469" s="48" t="str">
        <f t="shared" ref="CTV469:CUE471" si="281">IF(CTT469&lt;5,"Sin Riesgo",IF(CTT469 &lt;=14,"Bajo",IF(CTT469&lt;=35,"Medio",IF(CTT469&lt;=80,"Alto","Inviable Sanitariamente"))))</f>
        <v>Inviable Sanitariamente</v>
      </c>
      <c r="CTW469" s="48" t="str">
        <f t="shared" si="281"/>
        <v>Inviable Sanitariamente</v>
      </c>
      <c r="CTX469" s="48" t="str">
        <f t="shared" si="281"/>
        <v>Inviable Sanitariamente</v>
      </c>
      <c r="CTY469" s="48" t="str">
        <f t="shared" si="281"/>
        <v>Inviable Sanitariamente</v>
      </c>
      <c r="CTZ469" s="48" t="str">
        <f t="shared" si="281"/>
        <v>Inviable Sanitariamente</v>
      </c>
      <c r="CUA469" s="48" t="str">
        <f t="shared" si="281"/>
        <v>Inviable Sanitariamente</v>
      </c>
      <c r="CUB469" s="48" t="str">
        <f t="shared" si="281"/>
        <v>Inviable Sanitariamente</v>
      </c>
      <c r="CUC469" s="48" t="str">
        <f t="shared" si="281"/>
        <v>Inviable Sanitariamente</v>
      </c>
      <c r="CUD469" s="48" t="str">
        <f t="shared" si="281"/>
        <v>Inviable Sanitariamente</v>
      </c>
      <c r="CUE469" s="48" t="str">
        <f t="shared" si="281"/>
        <v>Inviable Sanitariamente</v>
      </c>
      <c r="CUF469" s="48" t="str">
        <f t="shared" ref="CUF469:CUO471" si="282">IF(CUD469&lt;5,"Sin Riesgo",IF(CUD469 &lt;=14,"Bajo",IF(CUD469&lt;=35,"Medio",IF(CUD469&lt;=80,"Alto","Inviable Sanitariamente"))))</f>
        <v>Inviable Sanitariamente</v>
      </c>
      <c r="CUG469" s="48" t="str">
        <f t="shared" si="282"/>
        <v>Inviable Sanitariamente</v>
      </c>
      <c r="CUH469" s="48" t="str">
        <f t="shared" si="282"/>
        <v>Inviable Sanitariamente</v>
      </c>
      <c r="CUI469" s="48" t="str">
        <f t="shared" si="282"/>
        <v>Inviable Sanitariamente</v>
      </c>
      <c r="CUJ469" s="48" t="str">
        <f t="shared" si="282"/>
        <v>Inviable Sanitariamente</v>
      </c>
      <c r="CUK469" s="48" t="str">
        <f t="shared" si="282"/>
        <v>Inviable Sanitariamente</v>
      </c>
      <c r="CUL469" s="48" t="str">
        <f t="shared" si="282"/>
        <v>Inviable Sanitariamente</v>
      </c>
      <c r="CUM469" s="48" t="str">
        <f t="shared" si="282"/>
        <v>Inviable Sanitariamente</v>
      </c>
      <c r="CUN469" s="48" t="str">
        <f t="shared" si="282"/>
        <v>Inviable Sanitariamente</v>
      </c>
      <c r="CUO469" s="48" t="str">
        <f t="shared" si="282"/>
        <v>Inviable Sanitariamente</v>
      </c>
      <c r="CUP469" s="48" t="str">
        <f t="shared" ref="CUP469:CUY471" si="283">IF(CUN469&lt;5,"Sin Riesgo",IF(CUN469 &lt;=14,"Bajo",IF(CUN469&lt;=35,"Medio",IF(CUN469&lt;=80,"Alto","Inviable Sanitariamente"))))</f>
        <v>Inviable Sanitariamente</v>
      </c>
      <c r="CUQ469" s="48" t="str">
        <f t="shared" si="283"/>
        <v>Inviable Sanitariamente</v>
      </c>
      <c r="CUR469" s="48" t="str">
        <f t="shared" si="283"/>
        <v>Inviable Sanitariamente</v>
      </c>
      <c r="CUS469" s="48" t="str">
        <f t="shared" si="283"/>
        <v>Inviable Sanitariamente</v>
      </c>
      <c r="CUT469" s="48" t="str">
        <f t="shared" si="283"/>
        <v>Inviable Sanitariamente</v>
      </c>
      <c r="CUU469" s="48" t="str">
        <f t="shared" si="283"/>
        <v>Inviable Sanitariamente</v>
      </c>
      <c r="CUV469" s="48" t="str">
        <f t="shared" si="283"/>
        <v>Inviable Sanitariamente</v>
      </c>
      <c r="CUW469" s="48" t="str">
        <f t="shared" si="283"/>
        <v>Inviable Sanitariamente</v>
      </c>
      <c r="CUX469" s="48" t="str">
        <f t="shared" si="283"/>
        <v>Inviable Sanitariamente</v>
      </c>
      <c r="CUY469" s="48" t="str">
        <f t="shared" si="283"/>
        <v>Inviable Sanitariamente</v>
      </c>
      <c r="CUZ469" s="48" t="str">
        <f t="shared" ref="CUZ469:CVI471" si="284">IF(CUX469&lt;5,"Sin Riesgo",IF(CUX469 &lt;=14,"Bajo",IF(CUX469&lt;=35,"Medio",IF(CUX469&lt;=80,"Alto","Inviable Sanitariamente"))))</f>
        <v>Inviable Sanitariamente</v>
      </c>
      <c r="CVA469" s="48" t="str">
        <f t="shared" si="284"/>
        <v>Inviable Sanitariamente</v>
      </c>
      <c r="CVB469" s="48" t="str">
        <f t="shared" si="284"/>
        <v>Inviable Sanitariamente</v>
      </c>
      <c r="CVC469" s="48" t="str">
        <f t="shared" si="284"/>
        <v>Inviable Sanitariamente</v>
      </c>
      <c r="CVD469" s="48" t="str">
        <f t="shared" si="284"/>
        <v>Inviable Sanitariamente</v>
      </c>
      <c r="CVE469" s="48" t="str">
        <f t="shared" si="284"/>
        <v>Inviable Sanitariamente</v>
      </c>
      <c r="CVF469" s="48" t="str">
        <f t="shared" si="284"/>
        <v>Inviable Sanitariamente</v>
      </c>
      <c r="CVG469" s="48" t="str">
        <f t="shared" si="284"/>
        <v>Inviable Sanitariamente</v>
      </c>
      <c r="CVH469" s="48" t="str">
        <f t="shared" si="284"/>
        <v>Inviable Sanitariamente</v>
      </c>
      <c r="CVI469" s="48" t="str">
        <f t="shared" si="284"/>
        <v>Inviable Sanitariamente</v>
      </c>
      <c r="CVJ469" s="48" t="str">
        <f t="shared" ref="CVJ469:CVS471" si="285">IF(CVH469&lt;5,"Sin Riesgo",IF(CVH469 &lt;=14,"Bajo",IF(CVH469&lt;=35,"Medio",IF(CVH469&lt;=80,"Alto","Inviable Sanitariamente"))))</f>
        <v>Inviable Sanitariamente</v>
      </c>
      <c r="CVK469" s="48" t="str">
        <f t="shared" si="285"/>
        <v>Inviable Sanitariamente</v>
      </c>
      <c r="CVL469" s="48" t="str">
        <f t="shared" si="285"/>
        <v>Inviable Sanitariamente</v>
      </c>
      <c r="CVM469" s="48" t="str">
        <f t="shared" si="285"/>
        <v>Inviable Sanitariamente</v>
      </c>
      <c r="CVN469" s="48" t="str">
        <f t="shared" si="285"/>
        <v>Inviable Sanitariamente</v>
      </c>
      <c r="CVO469" s="48" t="str">
        <f t="shared" si="285"/>
        <v>Inviable Sanitariamente</v>
      </c>
      <c r="CVP469" s="48" t="str">
        <f t="shared" si="285"/>
        <v>Inviable Sanitariamente</v>
      </c>
      <c r="CVQ469" s="48" t="str">
        <f t="shared" si="285"/>
        <v>Inviable Sanitariamente</v>
      </c>
      <c r="CVR469" s="48" t="str">
        <f t="shared" si="285"/>
        <v>Inviable Sanitariamente</v>
      </c>
      <c r="CVS469" s="48" t="str">
        <f t="shared" si="285"/>
        <v>Inviable Sanitariamente</v>
      </c>
      <c r="CVT469" s="48" t="str">
        <f t="shared" ref="CVT469:CWC471" si="286">IF(CVR469&lt;5,"Sin Riesgo",IF(CVR469 &lt;=14,"Bajo",IF(CVR469&lt;=35,"Medio",IF(CVR469&lt;=80,"Alto","Inviable Sanitariamente"))))</f>
        <v>Inviable Sanitariamente</v>
      </c>
      <c r="CVU469" s="48" t="str">
        <f t="shared" si="286"/>
        <v>Inviable Sanitariamente</v>
      </c>
      <c r="CVV469" s="48" t="str">
        <f t="shared" si="286"/>
        <v>Inviable Sanitariamente</v>
      </c>
      <c r="CVW469" s="48" t="str">
        <f t="shared" si="286"/>
        <v>Inviable Sanitariamente</v>
      </c>
      <c r="CVX469" s="48" t="str">
        <f t="shared" si="286"/>
        <v>Inviable Sanitariamente</v>
      </c>
      <c r="CVY469" s="48" t="str">
        <f t="shared" si="286"/>
        <v>Inviable Sanitariamente</v>
      </c>
      <c r="CVZ469" s="48" t="str">
        <f t="shared" si="286"/>
        <v>Inviable Sanitariamente</v>
      </c>
      <c r="CWA469" s="48" t="str">
        <f t="shared" si="286"/>
        <v>Inviable Sanitariamente</v>
      </c>
      <c r="CWB469" s="48" t="str">
        <f t="shared" si="286"/>
        <v>Inviable Sanitariamente</v>
      </c>
      <c r="CWC469" s="48" t="str">
        <f t="shared" si="286"/>
        <v>Inviable Sanitariamente</v>
      </c>
      <c r="CWD469" s="48" t="str">
        <f t="shared" ref="CWD469:CWM471" si="287">IF(CWB469&lt;5,"Sin Riesgo",IF(CWB469 &lt;=14,"Bajo",IF(CWB469&lt;=35,"Medio",IF(CWB469&lt;=80,"Alto","Inviable Sanitariamente"))))</f>
        <v>Inviable Sanitariamente</v>
      </c>
      <c r="CWE469" s="48" t="str">
        <f t="shared" si="287"/>
        <v>Inviable Sanitariamente</v>
      </c>
      <c r="CWF469" s="48" t="str">
        <f t="shared" si="287"/>
        <v>Inviable Sanitariamente</v>
      </c>
      <c r="CWG469" s="48" t="str">
        <f t="shared" si="287"/>
        <v>Inviable Sanitariamente</v>
      </c>
      <c r="CWH469" s="48" t="str">
        <f t="shared" si="287"/>
        <v>Inviable Sanitariamente</v>
      </c>
      <c r="CWI469" s="48" t="str">
        <f t="shared" si="287"/>
        <v>Inviable Sanitariamente</v>
      </c>
      <c r="CWJ469" s="48" t="str">
        <f t="shared" si="287"/>
        <v>Inviable Sanitariamente</v>
      </c>
      <c r="CWK469" s="48" t="str">
        <f t="shared" si="287"/>
        <v>Inviable Sanitariamente</v>
      </c>
      <c r="CWL469" s="48" t="str">
        <f t="shared" si="287"/>
        <v>Inviable Sanitariamente</v>
      </c>
      <c r="CWM469" s="48" t="str">
        <f t="shared" si="287"/>
        <v>Inviable Sanitariamente</v>
      </c>
      <c r="CWN469" s="48" t="str">
        <f t="shared" ref="CWN469:CWW471" si="288">IF(CWL469&lt;5,"Sin Riesgo",IF(CWL469 &lt;=14,"Bajo",IF(CWL469&lt;=35,"Medio",IF(CWL469&lt;=80,"Alto","Inviable Sanitariamente"))))</f>
        <v>Inviable Sanitariamente</v>
      </c>
      <c r="CWO469" s="48" t="str">
        <f t="shared" si="288"/>
        <v>Inviable Sanitariamente</v>
      </c>
      <c r="CWP469" s="48" t="str">
        <f t="shared" si="288"/>
        <v>Inviable Sanitariamente</v>
      </c>
      <c r="CWQ469" s="48" t="str">
        <f t="shared" si="288"/>
        <v>Inviable Sanitariamente</v>
      </c>
      <c r="CWR469" s="48" t="str">
        <f t="shared" si="288"/>
        <v>Inviable Sanitariamente</v>
      </c>
      <c r="CWS469" s="48" t="str">
        <f t="shared" si="288"/>
        <v>Inviable Sanitariamente</v>
      </c>
      <c r="CWT469" s="48" t="str">
        <f t="shared" si="288"/>
        <v>Inviable Sanitariamente</v>
      </c>
      <c r="CWU469" s="48" t="str">
        <f t="shared" si="288"/>
        <v>Inviable Sanitariamente</v>
      </c>
      <c r="CWV469" s="48" t="str">
        <f t="shared" si="288"/>
        <v>Inviable Sanitariamente</v>
      </c>
      <c r="CWW469" s="48" t="str">
        <f t="shared" si="288"/>
        <v>Inviable Sanitariamente</v>
      </c>
      <c r="CWX469" s="48" t="str">
        <f t="shared" ref="CWX469:CXG471" si="289">IF(CWV469&lt;5,"Sin Riesgo",IF(CWV469 &lt;=14,"Bajo",IF(CWV469&lt;=35,"Medio",IF(CWV469&lt;=80,"Alto","Inviable Sanitariamente"))))</f>
        <v>Inviable Sanitariamente</v>
      </c>
      <c r="CWY469" s="48" t="str">
        <f t="shared" si="289"/>
        <v>Inviable Sanitariamente</v>
      </c>
      <c r="CWZ469" s="48" t="str">
        <f t="shared" si="289"/>
        <v>Inviable Sanitariamente</v>
      </c>
      <c r="CXA469" s="48" t="str">
        <f t="shared" si="289"/>
        <v>Inviable Sanitariamente</v>
      </c>
      <c r="CXB469" s="48" t="str">
        <f t="shared" si="289"/>
        <v>Inviable Sanitariamente</v>
      </c>
      <c r="CXC469" s="48" t="str">
        <f t="shared" si="289"/>
        <v>Inviable Sanitariamente</v>
      </c>
      <c r="CXD469" s="48" t="str">
        <f t="shared" si="289"/>
        <v>Inviable Sanitariamente</v>
      </c>
      <c r="CXE469" s="48" t="str">
        <f t="shared" si="289"/>
        <v>Inviable Sanitariamente</v>
      </c>
      <c r="CXF469" s="48" t="str">
        <f t="shared" si="289"/>
        <v>Inviable Sanitariamente</v>
      </c>
      <c r="CXG469" s="48" t="str">
        <f t="shared" si="289"/>
        <v>Inviable Sanitariamente</v>
      </c>
      <c r="CXH469" s="48" t="str">
        <f t="shared" ref="CXH469:CXQ471" si="290">IF(CXF469&lt;5,"Sin Riesgo",IF(CXF469 &lt;=14,"Bajo",IF(CXF469&lt;=35,"Medio",IF(CXF469&lt;=80,"Alto","Inviable Sanitariamente"))))</f>
        <v>Inviable Sanitariamente</v>
      </c>
      <c r="CXI469" s="48" t="str">
        <f t="shared" si="290"/>
        <v>Inviable Sanitariamente</v>
      </c>
      <c r="CXJ469" s="48" t="str">
        <f t="shared" si="290"/>
        <v>Inviable Sanitariamente</v>
      </c>
      <c r="CXK469" s="48" t="str">
        <f t="shared" si="290"/>
        <v>Inviable Sanitariamente</v>
      </c>
      <c r="CXL469" s="48" t="str">
        <f t="shared" si="290"/>
        <v>Inviable Sanitariamente</v>
      </c>
      <c r="CXM469" s="48" t="str">
        <f t="shared" si="290"/>
        <v>Inviable Sanitariamente</v>
      </c>
      <c r="CXN469" s="48" t="str">
        <f t="shared" si="290"/>
        <v>Inviable Sanitariamente</v>
      </c>
      <c r="CXO469" s="48" t="str">
        <f t="shared" si="290"/>
        <v>Inviable Sanitariamente</v>
      </c>
      <c r="CXP469" s="48" t="str">
        <f t="shared" si="290"/>
        <v>Inviable Sanitariamente</v>
      </c>
      <c r="CXQ469" s="48" t="str">
        <f t="shared" si="290"/>
        <v>Inviable Sanitariamente</v>
      </c>
      <c r="CXR469" s="48" t="str">
        <f t="shared" ref="CXR469:CYA471" si="291">IF(CXP469&lt;5,"Sin Riesgo",IF(CXP469 &lt;=14,"Bajo",IF(CXP469&lt;=35,"Medio",IF(CXP469&lt;=80,"Alto","Inviable Sanitariamente"))))</f>
        <v>Inviable Sanitariamente</v>
      </c>
      <c r="CXS469" s="48" t="str">
        <f t="shared" si="291"/>
        <v>Inviable Sanitariamente</v>
      </c>
      <c r="CXT469" s="48" t="str">
        <f t="shared" si="291"/>
        <v>Inviable Sanitariamente</v>
      </c>
      <c r="CXU469" s="48" t="str">
        <f t="shared" si="291"/>
        <v>Inviable Sanitariamente</v>
      </c>
      <c r="CXV469" s="48" t="str">
        <f t="shared" si="291"/>
        <v>Inviable Sanitariamente</v>
      </c>
      <c r="CXW469" s="48" t="str">
        <f t="shared" si="291"/>
        <v>Inviable Sanitariamente</v>
      </c>
      <c r="CXX469" s="48" t="str">
        <f t="shared" si="291"/>
        <v>Inviable Sanitariamente</v>
      </c>
      <c r="CXY469" s="48" t="str">
        <f t="shared" si="291"/>
        <v>Inviable Sanitariamente</v>
      </c>
      <c r="CXZ469" s="48" t="str">
        <f t="shared" si="291"/>
        <v>Inviable Sanitariamente</v>
      </c>
      <c r="CYA469" s="48" t="str">
        <f t="shared" si="291"/>
        <v>Inviable Sanitariamente</v>
      </c>
      <c r="CYB469" s="48" t="str">
        <f t="shared" ref="CYB469:CYK471" si="292">IF(CXZ469&lt;5,"Sin Riesgo",IF(CXZ469 &lt;=14,"Bajo",IF(CXZ469&lt;=35,"Medio",IF(CXZ469&lt;=80,"Alto","Inviable Sanitariamente"))))</f>
        <v>Inviable Sanitariamente</v>
      </c>
      <c r="CYC469" s="48" t="str">
        <f t="shared" si="292"/>
        <v>Inviable Sanitariamente</v>
      </c>
      <c r="CYD469" s="48" t="str">
        <f t="shared" si="292"/>
        <v>Inviable Sanitariamente</v>
      </c>
      <c r="CYE469" s="48" t="str">
        <f t="shared" si="292"/>
        <v>Inviable Sanitariamente</v>
      </c>
      <c r="CYF469" s="48" t="str">
        <f t="shared" si="292"/>
        <v>Inviable Sanitariamente</v>
      </c>
      <c r="CYG469" s="48" t="str">
        <f t="shared" si="292"/>
        <v>Inviable Sanitariamente</v>
      </c>
      <c r="CYH469" s="48" t="str">
        <f t="shared" si="292"/>
        <v>Inviable Sanitariamente</v>
      </c>
      <c r="CYI469" s="48" t="str">
        <f t="shared" si="292"/>
        <v>Inviable Sanitariamente</v>
      </c>
      <c r="CYJ469" s="48" t="str">
        <f t="shared" si="292"/>
        <v>Inviable Sanitariamente</v>
      </c>
      <c r="CYK469" s="48" t="str">
        <f t="shared" si="292"/>
        <v>Inviable Sanitariamente</v>
      </c>
      <c r="CYL469" s="48" t="str">
        <f t="shared" ref="CYL469:CYU471" si="293">IF(CYJ469&lt;5,"Sin Riesgo",IF(CYJ469 &lt;=14,"Bajo",IF(CYJ469&lt;=35,"Medio",IF(CYJ469&lt;=80,"Alto","Inviable Sanitariamente"))))</f>
        <v>Inviable Sanitariamente</v>
      </c>
      <c r="CYM469" s="48" t="str">
        <f t="shared" si="293"/>
        <v>Inviable Sanitariamente</v>
      </c>
      <c r="CYN469" s="48" t="str">
        <f t="shared" si="293"/>
        <v>Inviable Sanitariamente</v>
      </c>
      <c r="CYO469" s="48" t="str">
        <f t="shared" si="293"/>
        <v>Inviable Sanitariamente</v>
      </c>
      <c r="CYP469" s="48" t="str">
        <f t="shared" si="293"/>
        <v>Inviable Sanitariamente</v>
      </c>
      <c r="CYQ469" s="48" t="str">
        <f t="shared" si="293"/>
        <v>Inviable Sanitariamente</v>
      </c>
      <c r="CYR469" s="48" t="str">
        <f t="shared" si="293"/>
        <v>Inviable Sanitariamente</v>
      </c>
      <c r="CYS469" s="48" t="str">
        <f t="shared" si="293"/>
        <v>Inviable Sanitariamente</v>
      </c>
      <c r="CYT469" s="48" t="str">
        <f t="shared" si="293"/>
        <v>Inviable Sanitariamente</v>
      </c>
      <c r="CYU469" s="48" t="str">
        <f t="shared" si="293"/>
        <v>Inviable Sanitariamente</v>
      </c>
      <c r="CYV469" s="48" t="str">
        <f t="shared" ref="CYV469:CZE471" si="294">IF(CYT469&lt;5,"Sin Riesgo",IF(CYT469 &lt;=14,"Bajo",IF(CYT469&lt;=35,"Medio",IF(CYT469&lt;=80,"Alto","Inviable Sanitariamente"))))</f>
        <v>Inviable Sanitariamente</v>
      </c>
      <c r="CYW469" s="48" t="str">
        <f t="shared" si="294"/>
        <v>Inviable Sanitariamente</v>
      </c>
      <c r="CYX469" s="48" t="str">
        <f t="shared" si="294"/>
        <v>Inviable Sanitariamente</v>
      </c>
      <c r="CYY469" s="48" t="str">
        <f t="shared" si="294"/>
        <v>Inviable Sanitariamente</v>
      </c>
      <c r="CYZ469" s="48" t="str">
        <f t="shared" si="294"/>
        <v>Inviable Sanitariamente</v>
      </c>
      <c r="CZA469" s="48" t="str">
        <f t="shared" si="294"/>
        <v>Inviable Sanitariamente</v>
      </c>
      <c r="CZB469" s="48" t="str">
        <f t="shared" si="294"/>
        <v>Inviable Sanitariamente</v>
      </c>
      <c r="CZC469" s="48" t="str">
        <f t="shared" si="294"/>
        <v>Inviable Sanitariamente</v>
      </c>
      <c r="CZD469" s="48" t="str">
        <f t="shared" si="294"/>
        <v>Inviable Sanitariamente</v>
      </c>
      <c r="CZE469" s="48" t="str">
        <f t="shared" si="294"/>
        <v>Inviable Sanitariamente</v>
      </c>
      <c r="CZF469" s="48" t="str">
        <f t="shared" ref="CZF469:CZO471" si="295">IF(CZD469&lt;5,"Sin Riesgo",IF(CZD469 &lt;=14,"Bajo",IF(CZD469&lt;=35,"Medio",IF(CZD469&lt;=80,"Alto","Inviable Sanitariamente"))))</f>
        <v>Inviable Sanitariamente</v>
      </c>
      <c r="CZG469" s="48" t="str">
        <f t="shared" si="295"/>
        <v>Inviable Sanitariamente</v>
      </c>
      <c r="CZH469" s="48" t="str">
        <f t="shared" si="295"/>
        <v>Inviable Sanitariamente</v>
      </c>
      <c r="CZI469" s="48" t="str">
        <f t="shared" si="295"/>
        <v>Inviable Sanitariamente</v>
      </c>
      <c r="CZJ469" s="48" t="str">
        <f t="shared" si="295"/>
        <v>Inviable Sanitariamente</v>
      </c>
      <c r="CZK469" s="48" t="str">
        <f t="shared" si="295"/>
        <v>Inviable Sanitariamente</v>
      </c>
      <c r="CZL469" s="48" t="str">
        <f t="shared" si="295"/>
        <v>Inviable Sanitariamente</v>
      </c>
      <c r="CZM469" s="48" t="str">
        <f t="shared" si="295"/>
        <v>Inviable Sanitariamente</v>
      </c>
      <c r="CZN469" s="48" t="str">
        <f t="shared" si="295"/>
        <v>Inviable Sanitariamente</v>
      </c>
      <c r="CZO469" s="48" t="str">
        <f t="shared" si="295"/>
        <v>Inviable Sanitariamente</v>
      </c>
      <c r="CZP469" s="48" t="str">
        <f t="shared" ref="CZP469:CZY471" si="296">IF(CZN469&lt;5,"Sin Riesgo",IF(CZN469 &lt;=14,"Bajo",IF(CZN469&lt;=35,"Medio",IF(CZN469&lt;=80,"Alto","Inviable Sanitariamente"))))</f>
        <v>Inviable Sanitariamente</v>
      </c>
      <c r="CZQ469" s="48" t="str">
        <f t="shared" si="296"/>
        <v>Inviable Sanitariamente</v>
      </c>
      <c r="CZR469" s="48" t="str">
        <f t="shared" si="296"/>
        <v>Inviable Sanitariamente</v>
      </c>
      <c r="CZS469" s="48" t="str">
        <f t="shared" si="296"/>
        <v>Inviable Sanitariamente</v>
      </c>
      <c r="CZT469" s="48" t="str">
        <f t="shared" si="296"/>
        <v>Inviable Sanitariamente</v>
      </c>
      <c r="CZU469" s="48" t="str">
        <f t="shared" si="296"/>
        <v>Inviable Sanitariamente</v>
      </c>
      <c r="CZV469" s="48" t="str">
        <f t="shared" si="296"/>
        <v>Inviable Sanitariamente</v>
      </c>
      <c r="CZW469" s="48" t="str">
        <f t="shared" si="296"/>
        <v>Inviable Sanitariamente</v>
      </c>
      <c r="CZX469" s="48" t="str">
        <f t="shared" si="296"/>
        <v>Inviable Sanitariamente</v>
      </c>
      <c r="CZY469" s="48" t="str">
        <f t="shared" si="296"/>
        <v>Inviable Sanitariamente</v>
      </c>
      <c r="CZZ469" s="48" t="str">
        <f t="shared" ref="CZZ469:DAI471" si="297">IF(CZX469&lt;5,"Sin Riesgo",IF(CZX469 &lt;=14,"Bajo",IF(CZX469&lt;=35,"Medio",IF(CZX469&lt;=80,"Alto","Inviable Sanitariamente"))))</f>
        <v>Inviable Sanitariamente</v>
      </c>
      <c r="DAA469" s="48" t="str">
        <f t="shared" si="297"/>
        <v>Inviable Sanitariamente</v>
      </c>
      <c r="DAB469" s="48" t="str">
        <f t="shared" si="297"/>
        <v>Inviable Sanitariamente</v>
      </c>
      <c r="DAC469" s="48" t="str">
        <f t="shared" si="297"/>
        <v>Inviable Sanitariamente</v>
      </c>
      <c r="DAD469" s="48" t="str">
        <f t="shared" si="297"/>
        <v>Inviable Sanitariamente</v>
      </c>
      <c r="DAE469" s="48" t="str">
        <f t="shared" si="297"/>
        <v>Inviable Sanitariamente</v>
      </c>
      <c r="DAF469" s="48" t="str">
        <f t="shared" si="297"/>
        <v>Inviable Sanitariamente</v>
      </c>
      <c r="DAG469" s="48" t="str">
        <f t="shared" si="297"/>
        <v>Inviable Sanitariamente</v>
      </c>
      <c r="DAH469" s="48" t="str">
        <f t="shared" si="297"/>
        <v>Inviable Sanitariamente</v>
      </c>
      <c r="DAI469" s="48" t="str">
        <f t="shared" si="297"/>
        <v>Inviable Sanitariamente</v>
      </c>
      <c r="DAJ469" s="48" t="str">
        <f t="shared" ref="DAJ469:DAS471" si="298">IF(DAH469&lt;5,"Sin Riesgo",IF(DAH469 &lt;=14,"Bajo",IF(DAH469&lt;=35,"Medio",IF(DAH469&lt;=80,"Alto","Inviable Sanitariamente"))))</f>
        <v>Inviable Sanitariamente</v>
      </c>
      <c r="DAK469" s="48" t="str">
        <f t="shared" si="298"/>
        <v>Inviable Sanitariamente</v>
      </c>
      <c r="DAL469" s="48" t="str">
        <f t="shared" si="298"/>
        <v>Inviable Sanitariamente</v>
      </c>
      <c r="DAM469" s="48" t="str">
        <f t="shared" si="298"/>
        <v>Inviable Sanitariamente</v>
      </c>
      <c r="DAN469" s="48" t="str">
        <f t="shared" si="298"/>
        <v>Inviable Sanitariamente</v>
      </c>
      <c r="DAO469" s="48" t="str">
        <f t="shared" si="298"/>
        <v>Inviable Sanitariamente</v>
      </c>
      <c r="DAP469" s="48" t="str">
        <f t="shared" si="298"/>
        <v>Inviable Sanitariamente</v>
      </c>
      <c r="DAQ469" s="48" t="str">
        <f t="shared" si="298"/>
        <v>Inviable Sanitariamente</v>
      </c>
      <c r="DAR469" s="48" t="str">
        <f t="shared" si="298"/>
        <v>Inviable Sanitariamente</v>
      </c>
      <c r="DAS469" s="48" t="str">
        <f t="shared" si="298"/>
        <v>Inviable Sanitariamente</v>
      </c>
      <c r="DAT469" s="48" t="str">
        <f t="shared" ref="DAT469:DBC471" si="299">IF(DAR469&lt;5,"Sin Riesgo",IF(DAR469 &lt;=14,"Bajo",IF(DAR469&lt;=35,"Medio",IF(DAR469&lt;=80,"Alto","Inviable Sanitariamente"))))</f>
        <v>Inviable Sanitariamente</v>
      </c>
      <c r="DAU469" s="48" t="str">
        <f t="shared" si="299"/>
        <v>Inviable Sanitariamente</v>
      </c>
      <c r="DAV469" s="48" t="str">
        <f t="shared" si="299"/>
        <v>Inviable Sanitariamente</v>
      </c>
      <c r="DAW469" s="48" t="str">
        <f t="shared" si="299"/>
        <v>Inviable Sanitariamente</v>
      </c>
      <c r="DAX469" s="48" t="str">
        <f t="shared" si="299"/>
        <v>Inviable Sanitariamente</v>
      </c>
      <c r="DAY469" s="48" t="str">
        <f t="shared" si="299"/>
        <v>Inviable Sanitariamente</v>
      </c>
      <c r="DAZ469" s="48" t="str">
        <f t="shared" si="299"/>
        <v>Inviable Sanitariamente</v>
      </c>
      <c r="DBA469" s="48" t="str">
        <f t="shared" si="299"/>
        <v>Inviable Sanitariamente</v>
      </c>
      <c r="DBB469" s="48" t="str">
        <f t="shared" si="299"/>
        <v>Inviable Sanitariamente</v>
      </c>
      <c r="DBC469" s="48" t="str">
        <f t="shared" si="299"/>
        <v>Inviable Sanitariamente</v>
      </c>
      <c r="DBD469" s="48" t="str">
        <f t="shared" ref="DBD469:DBM471" si="300">IF(DBB469&lt;5,"Sin Riesgo",IF(DBB469 &lt;=14,"Bajo",IF(DBB469&lt;=35,"Medio",IF(DBB469&lt;=80,"Alto","Inviable Sanitariamente"))))</f>
        <v>Inviable Sanitariamente</v>
      </c>
      <c r="DBE469" s="48" t="str">
        <f t="shared" si="300"/>
        <v>Inviable Sanitariamente</v>
      </c>
      <c r="DBF469" s="48" t="str">
        <f t="shared" si="300"/>
        <v>Inviable Sanitariamente</v>
      </c>
      <c r="DBG469" s="48" t="str">
        <f t="shared" si="300"/>
        <v>Inviable Sanitariamente</v>
      </c>
      <c r="DBH469" s="48" t="str">
        <f t="shared" si="300"/>
        <v>Inviable Sanitariamente</v>
      </c>
      <c r="DBI469" s="48" t="str">
        <f t="shared" si="300"/>
        <v>Inviable Sanitariamente</v>
      </c>
      <c r="DBJ469" s="48" t="str">
        <f t="shared" si="300"/>
        <v>Inviable Sanitariamente</v>
      </c>
      <c r="DBK469" s="48" t="str">
        <f t="shared" si="300"/>
        <v>Inviable Sanitariamente</v>
      </c>
      <c r="DBL469" s="48" t="str">
        <f t="shared" si="300"/>
        <v>Inviable Sanitariamente</v>
      </c>
      <c r="DBM469" s="48" t="str">
        <f t="shared" si="300"/>
        <v>Inviable Sanitariamente</v>
      </c>
      <c r="DBN469" s="48" t="str">
        <f t="shared" ref="DBN469:DBW471" si="301">IF(DBL469&lt;5,"Sin Riesgo",IF(DBL469 &lt;=14,"Bajo",IF(DBL469&lt;=35,"Medio",IF(DBL469&lt;=80,"Alto","Inviable Sanitariamente"))))</f>
        <v>Inviable Sanitariamente</v>
      </c>
      <c r="DBO469" s="48" t="str">
        <f t="shared" si="301"/>
        <v>Inviable Sanitariamente</v>
      </c>
      <c r="DBP469" s="48" t="str">
        <f t="shared" si="301"/>
        <v>Inviable Sanitariamente</v>
      </c>
      <c r="DBQ469" s="48" t="str">
        <f t="shared" si="301"/>
        <v>Inviable Sanitariamente</v>
      </c>
      <c r="DBR469" s="48" t="str">
        <f t="shared" si="301"/>
        <v>Inviable Sanitariamente</v>
      </c>
      <c r="DBS469" s="48" t="str">
        <f t="shared" si="301"/>
        <v>Inviable Sanitariamente</v>
      </c>
      <c r="DBT469" s="48" t="str">
        <f t="shared" si="301"/>
        <v>Inviable Sanitariamente</v>
      </c>
      <c r="DBU469" s="48" t="str">
        <f t="shared" si="301"/>
        <v>Inviable Sanitariamente</v>
      </c>
      <c r="DBV469" s="48" t="str">
        <f t="shared" si="301"/>
        <v>Inviable Sanitariamente</v>
      </c>
      <c r="DBW469" s="48" t="str">
        <f t="shared" si="301"/>
        <v>Inviable Sanitariamente</v>
      </c>
      <c r="DBX469" s="48" t="str">
        <f t="shared" ref="DBX469:DCG471" si="302">IF(DBV469&lt;5,"Sin Riesgo",IF(DBV469 &lt;=14,"Bajo",IF(DBV469&lt;=35,"Medio",IF(DBV469&lt;=80,"Alto","Inviable Sanitariamente"))))</f>
        <v>Inviable Sanitariamente</v>
      </c>
      <c r="DBY469" s="48" t="str">
        <f t="shared" si="302"/>
        <v>Inviable Sanitariamente</v>
      </c>
      <c r="DBZ469" s="48" t="str">
        <f t="shared" si="302"/>
        <v>Inviable Sanitariamente</v>
      </c>
      <c r="DCA469" s="48" t="str">
        <f t="shared" si="302"/>
        <v>Inviable Sanitariamente</v>
      </c>
      <c r="DCB469" s="48" t="str">
        <f t="shared" si="302"/>
        <v>Inviable Sanitariamente</v>
      </c>
      <c r="DCC469" s="48" t="str">
        <f t="shared" si="302"/>
        <v>Inviable Sanitariamente</v>
      </c>
      <c r="DCD469" s="48" t="str">
        <f t="shared" si="302"/>
        <v>Inviable Sanitariamente</v>
      </c>
      <c r="DCE469" s="48" t="str">
        <f t="shared" si="302"/>
        <v>Inviable Sanitariamente</v>
      </c>
      <c r="DCF469" s="48" t="str">
        <f t="shared" si="302"/>
        <v>Inviable Sanitariamente</v>
      </c>
      <c r="DCG469" s="48" t="str">
        <f t="shared" si="302"/>
        <v>Inviable Sanitariamente</v>
      </c>
      <c r="DCH469" s="48" t="str">
        <f t="shared" ref="DCH469:DCQ471" si="303">IF(DCF469&lt;5,"Sin Riesgo",IF(DCF469 &lt;=14,"Bajo",IF(DCF469&lt;=35,"Medio",IF(DCF469&lt;=80,"Alto","Inviable Sanitariamente"))))</f>
        <v>Inviable Sanitariamente</v>
      </c>
      <c r="DCI469" s="48" t="str">
        <f t="shared" si="303"/>
        <v>Inviable Sanitariamente</v>
      </c>
      <c r="DCJ469" s="48" t="str">
        <f t="shared" si="303"/>
        <v>Inviable Sanitariamente</v>
      </c>
      <c r="DCK469" s="48" t="str">
        <f t="shared" si="303"/>
        <v>Inviable Sanitariamente</v>
      </c>
      <c r="DCL469" s="48" t="str">
        <f t="shared" si="303"/>
        <v>Inviable Sanitariamente</v>
      </c>
      <c r="DCM469" s="48" t="str">
        <f t="shared" si="303"/>
        <v>Inviable Sanitariamente</v>
      </c>
      <c r="DCN469" s="48" t="str">
        <f t="shared" si="303"/>
        <v>Inviable Sanitariamente</v>
      </c>
      <c r="DCO469" s="48" t="str">
        <f t="shared" si="303"/>
        <v>Inviable Sanitariamente</v>
      </c>
      <c r="DCP469" s="48" t="str">
        <f t="shared" si="303"/>
        <v>Inviable Sanitariamente</v>
      </c>
      <c r="DCQ469" s="48" t="str">
        <f t="shared" si="303"/>
        <v>Inviable Sanitariamente</v>
      </c>
      <c r="DCR469" s="48" t="str">
        <f t="shared" ref="DCR469:DDA471" si="304">IF(DCP469&lt;5,"Sin Riesgo",IF(DCP469 &lt;=14,"Bajo",IF(DCP469&lt;=35,"Medio",IF(DCP469&lt;=80,"Alto","Inviable Sanitariamente"))))</f>
        <v>Inviable Sanitariamente</v>
      </c>
      <c r="DCS469" s="48" t="str">
        <f t="shared" si="304"/>
        <v>Inviable Sanitariamente</v>
      </c>
      <c r="DCT469" s="48" t="str">
        <f t="shared" si="304"/>
        <v>Inviable Sanitariamente</v>
      </c>
      <c r="DCU469" s="48" t="str">
        <f t="shared" si="304"/>
        <v>Inviable Sanitariamente</v>
      </c>
      <c r="DCV469" s="48" t="str">
        <f t="shared" si="304"/>
        <v>Inviable Sanitariamente</v>
      </c>
      <c r="DCW469" s="48" t="str">
        <f t="shared" si="304"/>
        <v>Inviable Sanitariamente</v>
      </c>
      <c r="DCX469" s="48" t="str">
        <f t="shared" si="304"/>
        <v>Inviable Sanitariamente</v>
      </c>
      <c r="DCY469" s="48" t="str">
        <f t="shared" si="304"/>
        <v>Inviable Sanitariamente</v>
      </c>
      <c r="DCZ469" s="48" t="str">
        <f t="shared" si="304"/>
        <v>Inviable Sanitariamente</v>
      </c>
      <c r="DDA469" s="48" t="str">
        <f t="shared" si="304"/>
        <v>Inviable Sanitariamente</v>
      </c>
      <c r="DDB469" s="48" t="str">
        <f t="shared" ref="DDB469:DDK471" si="305">IF(DCZ469&lt;5,"Sin Riesgo",IF(DCZ469 &lt;=14,"Bajo",IF(DCZ469&lt;=35,"Medio",IF(DCZ469&lt;=80,"Alto","Inviable Sanitariamente"))))</f>
        <v>Inviable Sanitariamente</v>
      </c>
      <c r="DDC469" s="48" t="str">
        <f t="shared" si="305"/>
        <v>Inviable Sanitariamente</v>
      </c>
      <c r="DDD469" s="48" t="str">
        <f t="shared" si="305"/>
        <v>Inviable Sanitariamente</v>
      </c>
      <c r="DDE469" s="48" t="str">
        <f t="shared" si="305"/>
        <v>Inviable Sanitariamente</v>
      </c>
      <c r="DDF469" s="48" t="str">
        <f t="shared" si="305"/>
        <v>Inviable Sanitariamente</v>
      </c>
      <c r="DDG469" s="48" t="str">
        <f t="shared" si="305"/>
        <v>Inviable Sanitariamente</v>
      </c>
      <c r="DDH469" s="48" t="str">
        <f t="shared" si="305"/>
        <v>Inviable Sanitariamente</v>
      </c>
      <c r="DDI469" s="48" t="str">
        <f t="shared" si="305"/>
        <v>Inviable Sanitariamente</v>
      </c>
      <c r="DDJ469" s="48" t="str">
        <f t="shared" si="305"/>
        <v>Inviable Sanitariamente</v>
      </c>
      <c r="DDK469" s="48" t="str">
        <f t="shared" si="305"/>
        <v>Inviable Sanitariamente</v>
      </c>
      <c r="DDL469" s="48" t="str">
        <f t="shared" ref="DDL469:DDU471" si="306">IF(DDJ469&lt;5,"Sin Riesgo",IF(DDJ469 &lt;=14,"Bajo",IF(DDJ469&lt;=35,"Medio",IF(DDJ469&lt;=80,"Alto","Inviable Sanitariamente"))))</f>
        <v>Inviable Sanitariamente</v>
      </c>
      <c r="DDM469" s="48" t="str">
        <f t="shared" si="306"/>
        <v>Inviable Sanitariamente</v>
      </c>
      <c r="DDN469" s="48" t="str">
        <f t="shared" si="306"/>
        <v>Inviable Sanitariamente</v>
      </c>
      <c r="DDO469" s="48" t="str">
        <f t="shared" si="306"/>
        <v>Inviable Sanitariamente</v>
      </c>
      <c r="DDP469" s="48" t="str">
        <f t="shared" si="306"/>
        <v>Inviable Sanitariamente</v>
      </c>
      <c r="DDQ469" s="48" t="str">
        <f t="shared" si="306"/>
        <v>Inviable Sanitariamente</v>
      </c>
      <c r="DDR469" s="48" t="str">
        <f t="shared" si="306"/>
        <v>Inviable Sanitariamente</v>
      </c>
      <c r="DDS469" s="48" t="str">
        <f t="shared" si="306"/>
        <v>Inviable Sanitariamente</v>
      </c>
      <c r="DDT469" s="48" t="str">
        <f t="shared" si="306"/>
        <v>Inviable Sanitariamente</v>
      </c>
      <c r="DDU469" s="48" t="str">
        <f t="shared" si="306"/>
        <v>Inviable Sanitariamente</v>
      </c>
      <c r="DDV469" s="48" t="str">
        <f t="shared" ref="DDV469:DEE471" si="307">IF(DDT469&lt;5,"Sin Riesgo",IF(DDT469 &lt;=14,"Bajo",IF(DDT469&lt;=35,"Medio",IF(DDT469&lt;=80,"Alto","Inviable Sanitariamente"))))</f>
        <v>Inviable Sanitariamente</v>
      </c>
      <c r="DDW469" s="48" t="str">
        <f t="shared" si="307"/>
        <v>Inviable Sanitariamente</v>
      </c>
      <c r="DDX469" s="48" t="str">
        <f t="shared" si="307"/>
        <v>Inviable Sanitariamente</v>
      </c>
      <c r="DDY469" s="48" t="str">
        <f t="shared" si="307"/>
        <v>Inviable Sanitariamente</v>
      </c>
      <c r="DDZ469" s="48" t="str">
        <f t="shared" si="307"/>
        <v>Inviable Sanitariamente</v>
      </c>
      <c r="DEA469" s="48" t="str">
        <f t="shared" si="307"/>
        <v>Inviable Sanitariamente</v>
      </c>
      <c r="DEB469" s="48" t="str">
        <f t="shared" si="307"/>
        <v>Inviable Sanitariamente</v>
      </c>
      <c r="DEC469" s="48" t="str">
        <f t="shared" si="307"/>
        <v>Inviable Sanitariamente</v>
      </c>
      <c r="DED469" s="48" t="str">
        <f t="shared" si="307"/>
        <v>Inviable Sanitariamente</v>
      </c>
      <c r="DEE469" s="48" t="str">
        <f t="shared" si="307"/>
        <v>Inviable Sanitariamente</v>
      </c>
      <c r="DEF469" s="48" t="str">
        <f t="shared" ref="DEF469:DEO471" si="308">IF(DED469&lt;5,"Sin Riesgo",IF(DED469 &lt;=14,"Bajo",IF(DED469&lt;=35,"Medio",IF(DED469&lt;=80,"Alto","Inviable Sanitariamente"))))</f>
        <v>Inviable Sanitariamente</v>
      </c>
      <c r="DEG469" s="48" t="str">
        <f t="shared" si="308"/>
        <v>Inviable Sanitariamente</v>
      </c>
      <c r="DEH469" s="48" t="str">
        <f t="shared" si="308"/>
        <v>Inviable Sanitariamente</v>
      </c>
      <c r="DEI469" s="48" t="str">
        <f t="shared" si="308"/>
        <v>Inviable Sanitariamente</v>
      </c>
      <c r="DEJ469" s="48" t="str">
        <f t="shared" si="308"/>
        <v>Inviable Sanitariamente</v>
      </c>
      <c r="DEK469" s="48" t="str">
        <f t="shared" si="308"/>
        <v>Inviable Sanitariamente</v>
      </c>
      <c r="DEL469" s="48" t="str">
        <f t="shared" si="308"/>
        <v>Inviable Sanitariamente</v>
      </c>
      <c r="DEM469" s="48" t="str">
        <f t="shared" si="308"/>
        <v>Inviable Sanitariamente</v>
      </c>
      <c r="DEN469" s="48" t="str">
        <f t="shared" si="308"/>
        <v>Inviable Sanitariamente</v>
      </c>
      <c r="DEO469" s="48" t="str">
        <f t="shared" si="308"/>
        <v>Inviable Sanitariamente</v>
      </c>
      <c r="DEP469" s="48" t="str">
        <f t="shared" ref="DEP469:DEY471" si="309">IF(DEN469&lt;5,"Sin Riesgo",IF(DEN469 &lt;=14,"Bajo",IF(DEN469&lt;=35,"Medio",IF(DEN469&lt;=80,"Alto","Inviable Sanitariamente"))))</f>
        <v>Inviable Sanitariamente</v>
      </c>
      <c r="DEQ469" s="48" t="str">
        <f t="shared" si="309"/>
        <v>Inviable Sanitariamente</v>
      </c>
      <c r="DER469" s="48" t="str">
        <f t="shared" si="309"/>
        <v>Inviable Sanitariamente</v>
      </c>
      <c r="DES469" s="48" t="str">
        <f t="shared" si="309"/>
        <v>Inviable Sanitariamente</v>
      </c>
      <c r="DET469" s="48" t="str">
        <f t="shared" si="309"/>
        <v>Inviable Sanitariamente</v>
      </c>
      <c r="DEU469" s="48" t="str">
        <f t="shared" si="309"/>
        <v>Inviable Sanitariamente</v>
      </c>
      <c r="DEV469" s="48" t="str">
        <f t="shared" si="309"/>
        <v>Inviable Sanitariamente</v>
      </c>
      <c r="DEW469" s="48" t="str">
        <f t="shared" si="309"/>
        <v>Inviable Sanitariamente</v>
      </c>
      <c r="DEX469" s="48" t="str">
        <f t="shared" si="309"/>
        <v>Inviable Sanitariamente</v>
      </c>
      <c r="DEY469" s="48" t="str">
        <f t="shared" si="309"/>
        <v>Inviable Sanitariamente</v>
      </c>
      <c r="DEZ469" s="48" t="str">
        <f t="shared" ref="DEZ469:DFI471" si="310">IF(DEX469&lt;5,"Sin Riesgo",IF(DEX469 &lt;=14,"Bajo",IF(DEX469&lt;=35,"Medio",IF(DEX469&lt;=80,"Alto","Inviable Sanitariamente"))))</f>
        <v>Inviable Sanitariamente</v>
      </c>
      <c r="DFA469" s="48" t="str">
        <f t="shared" si="310"/>
        <v>Inviable Sanitariamente</v>
      </c>
      <c r="DFB469" s="48" t="str">
        <f t="shared" si="310"/>
        <v>Inviable Sanitariamente</v>
      </c>
      <c r="DFC469" s="48" t="str">
        <f t="shared" si="310"/>
        <v>Inviable Sanitariamente</v>
      </c>
      <c r="DFD469" s="48" t="str">
        <f t="shared" si="310"/>
        <v>Inviable Sanitariamente</v>
      </c>
      <c r="DFE469" s="48" t="str">
        <f t="shared" si="310"/>
        <v>Inviable Sanitariamente</v>
      </c>
      <c r="DFF469" s="48" t="str">
        <f t="shared" si="310"/>
        <v>Inviable Sanitariamente</v>
      </c>
      <c r="DFG469" s="48" t="str">
        <f t="shared" si="310"/>
        <v>Inviable Sanitariamente</v>
      </c>
      <c r="DFH469" s="48" t="str">
        <f t="shared" si="310"/>
        <v>Inviable Sanitariamente</v>
      </c>
      <c r="DFI469" s="48" t="str">
        <f t="shared" si="310"/>
        <v>Inviable Sanitariamente</v>
      </c>
      <c r="DFJ469" s="48" t="str">
        <f t="shared" ref="DFJ469:DFS471" si="311">IF(DFH469&lt;5,"Sin Riesgo",IF(DFH469 &lt;=14,"Bajo",IF(DFH469&lt;=35,"Medio",IF(DFH469&lt;=80,"Alto","Inviable Sanitariamente"))))</f>
        <v>Inviable Sanitariamente</v>
      </c>
      <c r="DFK469" s="48" t="str">
        <f t="shared" si="311"/>
        <v>Inviable Sanitariamente</v>
      </c>
      <c r="DFL469" s="48" t="str">
        <f t="shared" si="311"/>
        <v>Inviable Sanitariamente</v>
      </c>
      <c r="DFM469" s="48" t="str">
        <f t="shared" si="311"/>
        <v>Inviable Sanitariamente</v>
      </c>
      <c r="DFN469" s="48" t="str">
        <f t="shared" si="311"/>
        <v>Inviable Sanitariamente</v>
      </c>
      <c r="DFO469" s="48" t="str">
        <f t="shared" si="311"/>
        <v>Inviable Sanitariamente</v>
      </c>
      <c r="DFP469" s="48" t="str">
        <f t="shared" si="311"/>
        <v>Inviable Sanitariamente</v>
      </c>
      <c r="DFQ469" s="48" t="str">
        <f t="shared" si="311"/>
        <v>Inviable Sanitariamente</v>
      </c>
      <c r="DFR469" s="48" t="str">
        <f t="shared" si="311"/>
        <v>Inviable Sanitariamente</v>
      </c>
      <c r="DFS469" s="48" t="str">
        <f t="shared" si="311"/>
        <v>Inviable Sanitariamente</v>
      </c>
      <c r="DFT469" s="48" t="str">
        <f t="shared" ref="DFT469:DGC471" si="312">IF(DFR469&lt;5,"Sin Riesgo",IF(DFR469 &lt;=14,"Bajo",IF(DFR469&lt;=35,"Medio",IF(DFR469&lt;=80,"Alto","Inviable Sanitariamente"))))</f>
        <v>Inviable Sanitariamente</v>
      </c>
      <c r="DFU469" s="48" t="str">
        <f t="shared" si="312"/>
        <v>Inviable Sanitariamente</v>
      </c>
      <c r="DFV469" s="48" t="str">
        <f t="shared" si="312"/>
        <v>Inviable Sanitariamente</v>
      </c>
      <c r="DFW469" s="48" t="str">
        <f t="shared" si="312"/>
        <v>Inviable Sanitariamente</v>
      </c>
      <c r="DFX469" s="48" t="str">
        <f t="shared" si="312"/>
        <v>Inviable Sanitariamente</v>
      </c>
      <c r="DFY469" s="48" t="str">
        <f t="shared" si="312"/>
        <v>Inviable Sanitariamente</v>
      </c>
      <c r="DFZ469" s="48" t="str">
        <f t="shared" si="312"/>
        <v>Inviable Sanitariamente</v>
      </c>
      <c r="DGA469" s="48" t="str">
        <f t="shared" si="312"/>
        <v>Inviable Sanitariamente</v>
      </c>
      <c r="DGB469" s="48" t="str">
        <f t="shared" si="312"/>
        <v>Inviable Sanitariamente</v>
      </c>
      <c r="DGC469" s="48" t="str">
        <f t="shared" si="312"/>
        <v>Inviable Sanitariamente</v>
      </c>
      <c r="DGD469" s="48" t="str">
        <f t="shared" ref="DGD469:DGM471" si="313">IF(DGB469&lt;5,"Sin Riesgo",IF(DGB469 &lt;=14,"Bajo",IF(DGB469&lt;=35,"Medio",IF(DGB469&lt;=80,"Alto","Inviable Sanitariamente"))))</f>
        <v>Inviable Sanitariamente</v>
      </c>
      <c r="DGE469" s="48" t="str">
        <f t="shared" si="313"/>
        <v>Inviable Sanitariamente</v>
      </c>
      <c r="DGF469" s="48" t="str">
        <f t="shared" si="313"/>
        <v>Inviable Sanitariamente</v>
      </c>
      <c r="DGG469" s="48" t="str">
        <f t="shared" si="313"/>
        <v>Inviable Sanitariamente</v>
      </c>
      <c r="DGH469" s="48" t="str">
        <f t="shared" si="313"/>
        <v>Inviable Sanitariamente</v>
      </c>
      <c r="DGI469" s="48" t="str">
        <f t="shared" si="313"/>
        <v>Inviable Sanitariamente</v>
      </c>
      <c r="DGJ469" s="48" t="str">
        <f t="shared" si="313"/>
        <v>Inviable Sanitariamente</v>
      </c>
      <c r="DGK469" s="48" t="str">
        <f t="shared" si="313"/>
        <v>Inviable Sanitariamente</v>
      </c>
      <c r="DGL469" s="48" t="str">
        <f t="shared" si="313"/>
        <v>Inviable Sanitariamente</v>
      </c>
      <c r="DGM469" s="48" t="str">
        <f t="shared" si="313"/>
        <v>Inviable Sanitariamente</v>
      </c>
      <c r="DGN469" s="48" t="str">
        <f t="shared" ref="DGN469:DGW471" si="314">IF(DGL469&lt;5,"Sin Riesgo",IF(DGL469 &lt;=14,"Bajo",IF(DGL469&lt;=35,"Medio",IF(DGL469&lt;=80,"Alto","Inviable Sanitariamente"))))</f>
        <v>Inviable Sanitariamente</v>
      </c>
      <c r="DGO469" s="48" t="str">
        <f t="shared" si="314"/>
        <v>Inviable Sanitariamente</v>
      </c>
      <c r="DGP469" s="48" t="str">
        <f t="shared" si="314"/>
        <v>Inviable Sanitariamente</v>
      </c>
      <c r="DGQ469" s="48" t="str">
        <f t="shared" si="314"/>
        <v>Inviable Sanitariamente</v>
      </c>
      <c r="DGR469" s="48" t="str">
        <f t="shared" si="314"/>
        <v>Inviable Sanitariamente</v>
      </c>
      <c r="DGS469" s="48" t="str">
        <f t="shared" si="314"/>
        <v>Inviable Sanitariamente</v>
      </c>
      <c r="DGT469" s="48" t="str">
        <f t="shared" si="314"/>
        <v>Inviable Sanitariamente</v>
      </c>
      <c r="DGU469" s="48" t="str">
        <f t="shared" si="314"/>
        <v>Inviable Sanitariamente</v>
      </c>
      <c r="DGV469" s="48" t="str">
        <f t="shared" si="314"/>
        <v>Inviable Sanitariamente</v>
      </c>
      <c r="DGW469" s="48" t="str">
        <f t="shared" si="314"/>
        <v>Inviable Sanitariamente</v>
      </c>
      <c r="DGX469" s="48" t="str">
        <f t="shared" ref="DGX469:DHG471" si="315">IF(DGV469&lt;5,"Sin Riesgo",IF(DGV469 &lt;=14,"Bajo",IF(DGV469&lt;=35,"Medio",IF(DGV469&lt;=80,"Alto","Inviable Sanitariamente"))))</f>
        <v>Inviable Sanitariamente</v>
      </c>
      <c r="DGY469" s="48" t="str">
        <f t="shared" si="315"/>
        <v>Inviable Sanitariamente</v>
      </c>
      <c r="DGZ469" s="48" t="str">
        <f t="shared" si="315"/>
        <v>Inviable Sanitariamente</v>
      </c>
      <c r="DHA469" s="48" t="str">
        <f t="shared" si="315"/>
        <v>Inviable Sanitariamente</v>
      </c>
      <c r="DHB469" s="48" t="str">
        <f t="shared" si="315"/>
        <v>Inviable Sanitariamente</v>
      </c>
      <c r="DHC469" s="48" t="str">
        <f t="shared" si="315"/>
        <v>Inviable Sanitariamente</v>
      </c>
      <c r="DHD469" s="48" t="str">
        <f t="shared" si="315"/>
        <v>Inviable Sanitariamente</v>
      </c>
      <c r="DHE469" s="48" t="str">
        <f t="shared" si="315"/>
        <v>Inviable Sanitariamente</v>
      </c>
      <c r="DHF469" s="48" t="str">
        <f t="shared" si="315"/>
        <v>Inviable Sanitariamente</v>
      </c>
      <c r="DHG469" s="48" t="str">
        <f t="shared" si="315"/>
        <v>Inviable Sanitariamente</v>
      </c>
      <c r="DHH469" s="48" t="str">
        <f t="shared" ref="DHH469:DHQ471" si="316">IF(DHF469&lt;5,"Sin Riesgo",IF(DHF469 &lt;=14,"Bajo",IF(DHF469&lt;=35,"Medio",IF(DHF469&lt;=80,"Alto","Inviable Sanitariamente"))))</f>
        <v>Inviable Sanitariamente</v>
      </c>
      <c r="DHI469" s="48" t="str">
        <f t="shared" si="316"/>
        <v>Inviable Sanitariamente</v>
      </c>
      <c r="DHJ469" s="48" t="str">
        <f t="shared" si="316"/>
        <v>Inviable Sanitariamente</v>
      </c>
      <c r="DHK469" s="48" t="str">
        <f t="shared" si="316"/>
        <v>Inviable Sanitariamente</v>
      </c>
      <c r="DHL469" s="48" t="str">
        <f t="shared" si="316"/>
        <v>Inviable Sanitariamente</v>
      </c>
      <c r="DHM469" s="48" t="str">
        <f t="shared" si="316"/>
        <v>Inviable Sanitariamente</v>
      </c>
      <c r="DHN469" s="48" t="str">
        <f t="shared" si="316"/>
        <v>Inviable Sanitariamente</v>
      </c>
      <c r="DHO469" s="48" t="str">
        <f t="shared" si="316"/>
        <v>Inviable Sanitariamente</v>
      </c>
      <c r="DHP469" s="48" t="str">
        <f t="shared" si="316"/>
        <v>Inviable Sanitariamente</v>
      </c>
      <c r="DHQ469" s="48" t="str">
        <f t="shared" si="316"/>
        <v>Inviable Sanitariamente</v>
      </c>
      <c r="DHR469" s="48" t="str">
        <f t="shared" ref="DHR469:DIA471" si="317">IF(DHP469&lt;5,"Sin Riesgo",IF(DHP469 &lt;=14,"Bajo",IF(DHP469&lt;=35,"Medio",IF(DHP469&lt;=80,"Alto","Inviable Sanitariamente"))))</f>
        <v>Inviable Sanitariamente</v>
      </c>
      <c r="DHS469" s="48" t="str">
        <f t="shared" si="317"/>
        <v>Inviable Sanitariamente</v>
      </c>
      <c r="DHT469" s="48" t="str">
        <f t="shared" si="317"/>
        <v>Inviable Sanitariamente</v>
      </c>
      <c r="DHU469" s="48" t="str">
        <f t="shared" si="317"/>
        <v>Inviable Sanitariamente</v>
      </c>
      <c r="DHV469" s="48" t="str">
        <f t="shared" si="317"/>
        <v>Inviable Sanitariamente</v>
      </c>
      <c r="DHW469" s="48" t="str">
        <f t="shared" si="317"/>
        <v>Inviable Sanitariamente</v>
      </c>
      <c r="DHX469" s="48" t="str">
        <f t="shared" si="317"/>
        <v>Inviable Sanitariamente</v>
      </c>
      <c r="DHY469" s="48" t="str">
        <f t="shared" si="317"/>
        <v>Inviable Sanitariamente</v>
      </c>
      <c r="DHZ469" s="48" t="str">
        <f t="shared" si="317"/>
        <v>Inviable Sanitariamente</v>
      </c>
      <c r="DIA469" s="48" t="str">
        <f t="shared" si="317"/>
        <v>Inviable Sanitariamente</v>
      </c>
      <c r="DIB469" s="48" t="str">
        <f t="shared" ref="DIB469:DIK471" si="318">IF(DHZ469&lt;5,"Sin Riesgo",IF(DHZ469 &lt;=14,"Bajo",IF(DHZ469&lt;=35,"Medio",IF(DHZ469&lt;=80,"Alto","Inviable Sanitariamente"))))</f>
        <v>Inviable Sanitariamente</v>
      </c>
      <c r="DIC469" s="48" t="str">
        <f t="shared" si="318"/>
        <v>Inviable Sanitariamente</v>
      </c>
      <c r="DID469" s="48" t="str">
        <f t="shared" si="318"/>
        <v>Inviable Sanitariamente</v>
      </c>
      <c r="DIE469" s="48" t="str">
        <f t="shared" si="318"/>
        <v>Inviable Sanitariamente</v>
      </c>
      <c r="DIF469" s="48" t="str">
        <f t="shared" si="318"/>
        <v>Inviable Sanitariamente</v>
      </c>
      <c r="DIG469" s="48" t="str">
        <f t="shared" si="318"/>
        <v>Inviable Sanitariamente</v>
      </c>
      <c r="DIH469" s="48" t="str">
        <f t="shared" si="318"/>
        <v>Inviable Sanitariamente</v>
      </c>
      <c r="DII469" s="48" t="str">
        <f t="shared" si="318"/>
        <v>Inviable Sanitariamente</v>
      </c>
      <c r="DIJ469" s="48" t="str">
        <f t="shared" si="318"/>
        <v>Inviable Sanitariamente</v>
      </c>
      <c r="DIK469" s="48" t="str">
        <f t="shared" si="318"/>
        <v>Inviable Sanitariamente</v>
      </c>
      <c r="DIL469" s="48" t="str">
        <f t="shared" ref="DIL469:DIU471" si="319">IF(DIJ469&lt;5,"Sin Riesgo",IF(DIJ469 &lt;=14,"Bajo",IF(DIJ469&lt;=35,"Medio",IF(DIJ469&lt;=80,"Alto","Inviable Sanitariamente"))))</f>
        <v>Inviable Sanitariamente</v>
      </c>
      <c r="DIM469" s="48" t="str">
        <f t="shared" si="319"/>
        <v>Inviable Sanitariamente</v>
      </c>
      <c r="DIN469" s="48" t="str">
        <f t="shared" si="319"/>
        <v>Inviable Sanitariamente</v>
      </c>
      <c r="DIO469" s="48" t="str">
        <f t="shared" si="319"/>
        <v>Inviable Sanitariamente</v>
      </c>
      <c r="DIP469" s="48" t="str">
        <f t="shared" si="319"/>
        <v>Inviable Sanitariamente</v>
      </c>
      <c r="DIQ469" s="48" t="str">
        <f t="shared" si="319"/>
        <v>Inviable Sanitariamente</v>
      </c>
      <c r="DIR469" s="48" t="str">
        <f t="shared" si="319"/>
        <v>Inviable Sanitariamente</v>
      </c>
      <c r="DIS469" s="48" t="str">
        <f t="shared" si="319"/>
        <v>Inviable Sanitariamente</v>
      </c>
      <c r="DIT469" s="48" t="str">
        <f t="shared" si="319"/>
        <v>Inviable Sanitariamente</v>
      </c>
      <c r="DIU469" s="48" t="str">
        <f t="shared" si="319"/>
        <v>Inviable Sanitariamente</v>
      </c>
      <c r="DIV469" s="48" t="str">
        <f t="shared" ref="DIV469:DJE471" si="320">IF(DIT469&lt;5,"Sin Riesgo",IF(DIT469 &lt;=14,"Bajo",IF(DIT469&lt;=35,"Medio",IF(DIT469&lt;=80,"Alto","Inviable Sanitariamente"))))</f>
        <v>Inviable Sanitariamente</v>
      </c>
      <c r="DIW469" s="48" t="str">
        <f t="shared" si="320"/>
        <v>Inviable Sanitariamente</v>
      </c>
      <c r="DIX469" s="48" t="str">
        <f t="shared" si="320"/>
        <v>Inviable Sanitariamente</v>
      </c>
      <c r="DIY469" s="48" t="str">
        <f t="shared" si="320"/>
        <v>Inviable Sanitariamente</v>
      </c>
      <c r="DIZ469" s="48" t="str">
        <f t="shared" si="320"/>
        <v>Inviable Sanitariamente</v>
      </c>
      <c r="DJA469" s="48" t="str">
        <f t="shared" si="320"/>
        <v>Inviable Sanitariamente</v>
      </c>
      <c r="DJB469" s="48" t="str">
        <f t="shared" si="320"/>
        <v>Inviable Sanitariamente</v>
      </c>
      <c r="DJC469" s="48" t="str">
        <f t="shared" si="320"/>
        <v>Inviable Sanitariamente</v>
      </c>
      <c r="DJD469" s="48" t="str">
        <f t="shared" si="320"/>
        <v>Inviable Sanitariamente</v>
      </c>
      <c r="DJE469" s="48" t="str">
        <f t="shared" si="320"/>
        <v>Inviable Sanitariamente</v>
      </c>
      <c r="DJF469" s="48" t="str">
        <f t="shared" ref="DJF469:DJO471" si="321">IF(DJD469&lt;5,"Sin Riesgo",IF(DJD469 &lt;=14,"Bajo",IF(DJD469&lt;=35,"Medio",IF(DJD469&lt;=80,"Alto","Inviable Sanitariamente"))))</f>
        <v>Inviable Sanitariamente</v>
      </c>
      <c r="DJG469" s="48" t="str">
        <f t="shared" si="321"/>
        <v>Inviable Sanitariamente</v>
      </c>
      <c r="DJH469" s="48" t="str">
        <f t="shared" si="321"/>
        <v>Inviable Sanitariamente</v>
      </c>
      <c r="DJI469" s="48" t="str">
        <f t="shared" si="321"/>
        <v>Inviable Sanitariamente</v>
      </c>
      <c r="DJJ469" s="48" t="str">
        <f t="shared" si="321"/>
        <v>Inviable Sanitariamente</v>
      </c>
      <c r="DJK469" s="48" t="str">
        <f t="shared" si="321"/>
        <v>Inviable Sanitariamente</v>
      </c>
      <c r="DJL469" s="48" t="str">
        <f t="shared" si="321"/>
        <v>Inviable Sanitariamente</v>
      </c>
      <c r="DJM469" s="48" t="str">
        <f t="shared" si="321"/>
        <v>Inviable Sanitariamente</v>
      </c>
      <c r="DJN469" s="48" t="str">
        <f t="shared" si="321"/>
        <v>Inviable Sanitariamente</v>
      </c>
      <c r="DJO469" s="48" t="str">
        <f t="shared" si="321"/>
        <v>Inviable Sanitariamente</v>
      </c>
      <c r="DJP469" s="48" t="str">
        <f t="shared" ref="DJP469:DJY471" si="322">IF(DJN469&lt;5,"Sin Riesgo",IF(DJN469 &lt;=14,"Bajo",IF(DJN469&lt;=35,"Medio",IF(DJN469&lt;=80,"Alto","Inviable Sanitariamente"))))</f>
        <v>Inviable Sanitariamente</v>
      </c>
      <c r="DJQ469" s="48" t="str">
        <f t="shared" si="322"/>
        <v>Inviable Sanitariamente</v>
      </c>
      <c r="DJR469" s="48" t="str">
        <f t="shared" si="322"/>
        <v>Inviable Sanitariamente</v>
      </c>
      <c r="DJS469" s="48" t="str">
        <f t="shared" si="322"/>
        <v>Inviable Sanitariamente</v>
      </c>
      <c r="DJT469" s="48" t="str">
        <f t="shared" si="322"/>
        <v>Inviable Sanitariamente</v>
      </c>
      <c r="DJU469" s="48" t="str">
        <f t="shared" si="322"/>
        <v>Inviable Sanitariamente</v>
      </c>
      <c r="DJV469" s="48" t="str">
        <f t="shared" si="322"/>
        <v>Inviable Sanitariamente</v>
      </c>
      <c r="DJW469" s="48" t="str">
        <f t="shared" si="322"/>
        <v>Inviable Sanitariamente</v>
      </c>
      <c r="DJX469" s="48" t="str">
        <f t="shared" si="322"/>
        <v>Inviable Sanitariamente</v>
      </c>
      <c r="DJY469" s="48" t="str">
        <f t="shared" si="322"/>
        <v>Inviable Sanitariamente</v>
      </c>
      <c r="DJZ469" s="48" t="str">
        <f t="shared" ref="DJZ469:DKI471" si="323">IF(DJX469&lt;5,"Sin Riesgo",IF(DJX469 &lt;=14,"Bajo",IF(DJX469&lt;=35,"Medio",IF(DJX469&lt;=80,"Alto","Inviable Sanitariamente"))))</f>
        <v>Inviable Sanitariamente</v>
      </c>
      <c r="DKA469" s="48" t="str">
        <f t="shared" si="323"/>
        <v>Inviable Sanitariamente</v>
      </c>
      <c r="DKB469" s="48" t="str">
        <f t="shared" si="323"/>
        <v>Inviable Sanitariamente</v>
      </c>
      <c r="DKC469" s="48" t="str">
        <f t="shared" si="323"/>
        <v>Inviable Sanitariamente</v>
      </c>
      <c r="DKD469" s="48" t="str">
        <f t="shared" si="323"/>
        <v>Inviable Sanitariamente</v>
      </c>
      <c r="DKE469" s="48" t="str">
        <f t="shared" si="323"/>
        <v>Inviable Sanitariamente</v>
      </c>
      <c r="DKF469" s="48" t="str">
        <f t="shared" si="323"/>
        <v>Inviable Sanitariamente</v>
      </c>
      <c r="DKG469" s="48" t="str">
        <f t="shared" si="323"/>
        <v>Inviable Sanitariamente</v>
      </c>
      <c r="DKH469" s="48" t="str">
        <f t="shared" si="323"/>
        <v>Inviable Sanitariamente</v>
      </c>
      <c r="DKI469" s="48" t="str">
        <f t="shared" si="323"/>
        <v>Inviable Sanitariamente</v>
      </c>
      <c r="DKJ469" s="48" t="str">
        <f t="shared" ref="DKJ469:DKS471" si="324">IF(DKH469&lt;5,"Sin Riesgo",IF(DKH469 &lt;=14,"Bajo",IF(DKH469&lt;=35,"Medio",IF(DKH469&lt;=80,"Alto","Inviable Sanitariamente"))))</f>
        <v>Inviable Sanitariamente</v>
      </c>
      <c r="DKK469" s="48" t="str">
        <f t="shared" si="324"/>
        <v>Inviable Sanitariamente</v>
      </c>
      <c r="DKL469" s="48" t="str">
        <f t="shared" si="324"/>
        <v>Inviable Sanitariamente</v>
      </c>
      <c r="DKM469" s="48" t="str">
        <f t="shared" si="324"/>
        <v>Inviable Sanitariamente</v>
      </c>
      <c r="DKN469" s="48" t="str">
        <f t="shared" si="324"/>
        <v>Inviable Sanitariamente</v>
      </c>
      <c r="DKO469" s="48" t="str">
        <f t="shared" si="324"/>
        <v>Inviable Sanitariamente</v>
      </c>
      <c r="DKP469" s="48" t="str">
        <f t="shared" si="324"/>
        <v>Inviable Sanitariamente</v>
      </c>
      <c r="DKQ469" s="48" t="str">
        <f t="shared" si="324"/>
        <v>Inviable Sanitariamente</v>
      </c>
      <c r="DKR469" s="48" t="str">
        <f t="shared" si="324"/>
        <v>Inviable Sanitariamente</v>
      </c>
      <c r="DKS469" s="48" t="str">
        <f t="shared" si="324"/>
        <v>Inviable Sanitariamente</v>
      </c>
      <c r="DKT469" s="48" t="str">
        <f t="shared" ref="DKT469:DLC471" si="325">IF(DKR469&lt;5,"Sin Riesgo",IF(DKR469 &lt;=14,"Bajo",IF(DKR469&lt;=35,"Medio",IF(DKR469&lt;=80,"Alto","Inviable Sanitariamente"))))</f>
        <v>Inviable Sanitariamente</v>
      </c>
      <c r="DKU469" s="48" t="str">
        <f t="shared" si="325"/>
        <v>Inviable Sanitariamente</v>
      </c>
      <c r="DKV469" s="48" t="str">
        <f t="shared" si="325"/>
        <v>Inviable Sanitariamente</v>
      </c>
      <c r="DKW469" s="48" t="str">
        <f t="shared" si="325"/>
        <v>Inviable Sanitariamente</v>
      </c>
      <c r="DKX469" s="48" t="str">
        <f t="shared" si="325"/>
        <v>Inviable Sanitariamente</v>
      </c>
      <c r="DKY469" s="48" t="str">
        <f t="shared" si="325"/>
        <v>Inviable Sanitariamente</v>
      </c>
      <c r="DKZ469" s="48" t="str">
        <f t="shared" si="325"/>
        <v>Inviable Sanitariamente</v>
      </c>
      <c r="DLA469" s="48" t="str">
        <f t="shared" si="325"/>
        <v>Inviable Sanitariamente</v>
      </c>
      <c r="DLB469" s="48" t="str">
        <f t="shared" si="325"/>
        <v>Inviable Sanitariamente</v>
      </c>
      <c r="DLC469" s="48" t="str">
        <f t="shared" si="325"/>
        <v>Inviable Sanitariamente</v>
      </c>
      <c r="DLD469" s="48" t="str">
        <f t="shared" ref="DLD469:DLM471" si="326">IF(DLB469&lt;5,"Sin Riesgo",IF(DLB469 &lt;=14,"Bajo",IF(DLB469&lt;=35,"Medio",IF(DLB469&lt;=80,"Alto","Inviable Sanitariamente"))))</f>
        <v>Inviable Sanitariamente</v>
      </c>
      <c r="DLE469" s="48" t="str">
        <f t="shared" si="326"/>
        <v>Inviable Sanitariamente</v>
      </c>
      <c r="DLF469" s="48" t="str">
        <f t="shared" si="326"/>
        <v>Inviable Sanitariamente</v>
      </c>
      <c r="DLG469" s="48" t="str">
        <f t="shared" si="326"/>
        <v>Inviable Sanitariamente</v>
      </c>
      <c r="DLH469" s="48" t="str">
        <f t="shared" si="326"/>
        <v>Inviable Sanitariamente</v>
      </c>
      <c r="DLI469" s="48" t="str">
        <f t="shared" si="326"/>
        <v>Inviable Sanitariamente</v>
      </c>
      <c r="DLJ469" s="48" t="str">
        <f t="shared" si="326"/>
        <v>Inviable Sanitariamente</v>
      </c>
      <c r="DLK469" s="48" t="str">
        <f t="shared" si="326"/>
        <v>Inviable Sanitariamente</v>
      </c>
      <c r="DLL469" s="48" t="str">
        <f t="shared" si="326"/>
        <v>Inviable Sanitariamente</v>
      </c>
      <c r="DLM469" s="48" t="str">
        <f t="shared" si="326"/>
        <v>Inviable Sanitariamente</v>
      </c>
      <c r="DLN469" s="48" t="str">
        <f t="shared" ref="DLN469:DLW471" si="327">IF(DLL469&lt;5,"Sin Riesgo",IF(DLL469 &lt;=14,"Bajo",IF(DLL469&lt;=35,"Medio",IF(DLL469&lt;=80,"Alto","Inviable Sanitariamente"))))</f>
        <v>Inviable Sanitariamente</v>
      </c>
      <c r="DLO469" s="48" t="str">
        <f t="shared" si="327"/>
        <v>Inviable Sanitariamente</v>
      </c>
      <c r="DLP469" s="48" t="str">
        <f t="shared" si="327"/>
        <v>Inviable Sanitariamente</v>
      </c>
      <c r="DLQ469" s="48" t="str">
        <f t="shared" si="327"/>
        <v>Inviable Sanitariamente</v>
      </c>
      <c r="DLR469" s="48" t="str">
        <f t="shared" si="327"/>
        <v>Inviable Sanitariamente</v>
      </c>
      <c r="DLS469" s="48" t="str">
        <f t="shared" si="327"/>
        <v>Inviable Sanitariamente</v>
      </c>
      <c r="DLT469" s="48" t="str">
        <f t="shared" si="327"/>
        <v>Inviable Sanitariamente</v>
      </c>
      <c r="DLU469" s="48" t="str">
        <f t="shared" si="327"/>
        <v>Inviable Sanitariamente</v>
      </c>
      <c r="DLV469" s="48" t="str">
        <f t="shared" si="327"/>
        <v>Inviable Sanitariamente</v>
      </c>
      <c r="DLW469" s="48" t="str">
        <f t="shared" si="327"/>
        <v>Inviable Sanitariamente</v>
      </c>
      <c r="DLX469" s="48" t="str">
        <f t="shared" ref="DLX469:DMG471" si="328">IF(DLV469&lt;5,"Sin Riesgo",IF(DLV469 &lt;=14,"Bajo",IF(DLV469&lt;=35,"Medio",IF(DLV469&lt;=80,"Alto","Inviable Sanitariamente"))))</f>
        <v>Inviable Sanitariamente</v>
      </c>
      <c r="DLY469" s="48" t="str">
        <f t="shared" si="328"/>
        <v>Inviable Sanitariamente</v>
      </c>
      <c r="DLZ469" s="48" t="str">
        <f t="shared" si="328"/>
        <v>Inviable Sanitariamente</v>
      </c>
      <c r="DMA469" s="48" t="str">
        <f t="shared" si="328"/>
        <v>Inviable Sanitariamente</v>
      </c>
      <c r="DMB469" s="48" t="str">
        <f t="shared" si="328"/>
        <v>Inviable Sanitariamente</v>
      </c>
      <c r="DMC469" s="48" t="str">
        <f t="shared" si="328"/>
        <v>Inviable Sanitariamente</v>
      </c>
      <c r="DMD469" s="48" t="str">
        <f t="shared" si="328"/>
        <v>Inviable Sanitariamente</v>
      </c>
      <c r="DME469" s="48" t="str">
        <f t="shared" si="328"/>
        <v>Inviable Sanitariamente</v>
      </c>
      <c r="DMF469" s="48" t="str">
        <f t="shared" si="328"/>
        <v>Inviable Sanitariamente</v>
      </c>
      <c r="DMG469" s="48" t="str">
        <f t="shared" si="328"/>
        <v>Inviable Sanitariamente</v>
      </c>
      <c r="DMH469" s="48" t="str">
        <f t="shared" ref="DMH469:DMQ471" si="329">IF(DMF469&lt;5,"Sin Riesgo",IF(DMF469 &lt;=14,"Bajo",IF(DMF469&lt;=35,"Medio",IF(DMF469&lt;=80,"Alto","Inviable Sanitariamente"))))</f>
        <v>Inviable Sanitariamente</v>
      </c>
      <c r="DMI469" s="48" t="str">
        <f t="shared" si="329"/>
        <v>Inviable Sanitariamente</v>
      </c>
      <c r="DMJ469" s="48" t="str">
        <f t="shared" si="329"/>
        <v>Inviable Sanitariamente</v>
      </c>
      <c r="DMK469" s="48" t="str">
        <f t="shared" si="329"/>
        <v>Inviable Sanitariamente</v>
      </c>
      <c r="DML469" s="48" t="str">
        <f t="shared" si="329"/>
        <v>Inviable Sanitariamente</v>
      </c>
      <c r="DMM469" s="48" t="str">
        <f t="shared" si="329"/>
        <v>Inviable Sanitariamente</v>
      </c>
      <c r="DMN469" s="48" t="str">
        <f t="shared" si="329"/>
        <v>Inviable Sanitariamente</v>
      </c>
      <c r="DMO469" s="48" t="str">
        <f t="shared" si="329"/>
        <v>Inviable Sanitariamente</v>
      </c>
      <c r="DMP469" s="48" t="str">
        <f t="shared" si="329"/>
        <v>Inviable Sanitariamente</v>
      </c>
      <c r="DMQ469" s="48" t="str">
        <f t="shared" si="329"/>
        <v>Inviable Sanitariamente</v>
      </c>
      <c r="DMR469" s="48" t="str">
        <f t="shared" ref="DMR469:DNA471" si="330">IF(DMP469&lt;5,"Sin Riesgo",IF(DMP469 &lt;=14,"Bajo",IF(DMP469&lt;=35,"Medio",IF(DMP469&lt;=80,"Alto","Inviable Sanitariamente"))))</f>
        <v>Inviable Sanitariamente</v>
      </c>
      <c r="DMS469" s="48" t="str">
        <f t="shared" si="330"/>
        <v>Inviable Sanitariamente</v>
      </c>
      <c r="DMT469" s="48" t="str">
        <f t="shared" si="330"/>
        <v>Inviable Sanitariamente</v>
      </c>
      <c r="DMU469" s="48" t="str">
        <f t="shared" si="330"/>
        <v>Inviable Sanitariamente</v>
      </c>
      <c r="DMV469" s="48" t="str">
        <f t="shared" si="330"/>
        <v>Inviable Sanitariamente</v>
      </c>
      <c r="DMW469" s="48" t="str">
        <f t="shared" si="330"/>
        <v>Inviable Sanitariamente</v>
      </c>
      <c r="DMX469" s="48" t="str">
        <f t="shared" si="330"/>
        <v>Inviable Sanitariamente</v>
      </c>
      <c r="DMY469" s="48" t="str">
        <f t="shared" si="330"/>
        <v>Inviable Sanitariamente</v>
      </c>
      <c r="DMZ469" s="48" t="str">
        <f t="shared" si="330"/>
        <v>Inviable Sanitariamente</v>
      </c>
      <c r="DNA469" s="48" t="str">
        <f t="shared" si="330"/>
        <v>Inviable Sanitariamente</v>
      </c>
      <c r="DNB469" s="48" t="str">
        <f t="shared" ref="DNB469:DNK471" si="331">IF(DMZ469&lt;5,"Sin Riesgo",IF(DMZ469 &lt;=14,"Bajo",IF(DMZ469&lt;=35,"Medio",IF(DMZ469&lt;=80,"Alto","Inviable Sanitariamente"))))</f>
        <v>Inviable Sanitariamente</v>
      </c>
      <c r="DNC469" s="48" t="str">
        <f t="shared" si="331"/>
        <v>Inviable Sanitariamente</v>
      </c>
      <c r="DND469" s="48" t="str">
        <f t="shared" si="331"/>
        <v>Inviable Sanitariamente</v>
      </c>
      <c r="DNE469" s="48" t="str">
        <f t="shared" si="331"/>
        <v>Inviable Sanitariamente</v>
      </c>
      <c r="DNF469" s="48" t="str">
        <f t="shared" si="331"/>
        <v>Inviable Sanitariamente</v>
      </c>
      <c r="DNG469" s="48" t="str">
        <f t="shared" si="331"/>
        <v>Inviable Sanitariamente</v>
      </c>
      <c r="DNH469" s="48" t="str">
        <f t="shared" si="331"/>
        <v>Inviable Sanitariamente</v>
      </c>
      <c r="DNI469" s="48" t="str">
        <f t="shared" si="331"/>
        <v>Inviable Sanitariamente</v>
      </c>
      <c r="DNJ469" s="48" t="str">
        <f t="shared" si="331"/>
        <v>Inviable Sanitariamente</v>
      </c>
      <c r="DNK469" s="48" t="str">
        <f t="shared" si="331"/>
        <v>Inviable Sanitariamente</v>
      </c>
      <c r="DNL469" s="48" t="str">
        <f t="shared" ref="DNL469:DNU471" si="332">IF(DNJ469&lt;5,"Sin Riesgo",IF(DNJ469 &lt;=14,"Bajo",IF(DNJ469&lt;=35,"Medio",IF(DNJ469&lt;=80,"Alto","Inviable Sanitariamente"))))</f>
        <v>Inviable Sanitariamente</v>
      </c>
      <c r="DNM469" s="48" t="str">
        <f t="shared" si="332"/>
        <v>Inviable Sanitariamente</v>
      </c>
      <c r="DNN469" s="48" t="str">
        <f t="shared" si="332"/>
        <v>Inviable Sanitariamente</v>
      </c>
      <c r="DNO469" s="48" t="str">
        <f t="shared" si="332"/>
        <v>Inviable Sanitariamente</v>
      </c>
      <c r="DNP469" s="48" t="str">
        <f t="shared" si="332"/>
        <v>Inviable Sanitariamente</v>
      </c>
      <c r="DNQ469" s="48" t="str">
        <f t="shared" si="332"/>
        <v>Inviable Sanitariamente</v>
      </c>
      <c r="DNR469" s="48" t="str">
        <f t="shared" si="332"/>
        <v>Inviable Sanitariamente</v>
      </c>
      <c r="DNS469" s="48" t="str">
        <f t="shared" si="332"/>
        <v>Inviable Sanitariamente</v>
      </c>
      <c r="DNT469" s="48" t="str">
        <f t="shared" si="332"/>
        <v>Inviable Sanitariamente</v>
      </c>
      <c r="DNU469" s="48" t="str">
        <f t="shared" si="332"/>
        <v>Inviable Sanitariamente</v>
      </c>
      <c r="DNV469" s="48" t="str">
        <f t="shared" ref="DNV469:DOE471" si="333">IF(DNT469&lt;5,"Sin Riesgo",IF(DNT469 &lt;=14,"Bajo",IF(DNT469&lt;=35,"Medio",IF(DNT469&lt;=80,"Alto","Inviable Sanitariamente"))))</f>
        <v>Inviable Sanitariamente</v>
      </c>
      <c r="DNW469" s="48" t="str">
        <f t="shared" si="333"/>
        <v>Inviable Sanitariamente</v>
      </c>
      <c r="DNX469" s="48" t="str">
        <f t="shared" si="333"/>
        <v>Inviable Sanitariamente</v>
      </c>
      <c r="DNY469" s="48" t="str">
        <f t="shared" si="333"/>
        <v>Inviable Sanitariamente</v>
      </c>
      <c r="DNZ469" s="48" t="str">
        <f t="shared" si="333"/>
        <v>Inviable Sanitariamente</v>
      </c>
      <c r="DOA469" s="48" t="str">
        <f t="shared" si="333"/>
        <v>Inviable Sanitariamente</v>
      </c>
      <c r="DOB469" s="48" t="str">
        <f t="shared" si="333"/>
        <v>Inviable Sanitariamente</v>
      </c>
      <c r="DOC469" s="48" t="str">
        <f t="shared" si="333"/>
        <v>Inviable Sanitariamente</v>
      </c>
      <c r="DOD469" s="48" t="str">
        <f t="shared" si="333"/>
        <v>Inviable Sanitariamente</v>
      </c>
      <c r="DOE469" s="48" t="str">
        <f t="shared" si="333"/>
        <v>Inviable Sanitariamente</v>
      </c>
      <c r="DOF469" s="48" t="str">
        <f t="shared" ref="DOF469:DOO471" si="334">IF(DOD469&lt;5,"Sin Riesgo",IF(DOD469 &lt;=14,"Bajo",IF(DOD469&lt;=35,"Medio",IF(DOD469&lt;=80,"Alto","Inviable Sanitariamente"))))</f>
        <v>Inviable Sanitariamente</v>
      </c>
      <c r="DOG469" s="48" t="str">
        <f t="shared" si="334"/>
        <v>Inviable Sanitariamente</v>
      </c>
      <c r="DOH469" s="48" t="str">
        <f t="shared" si="334"/>
        <v>Inviable Sanitariamente</v>
      </c>
      <c r="DOI469" s="48" t="str">
        <f t="shared" si="334"/>
        <v>Inviable Sanitariamente</v>
      </c>
      <c r="DOJ469" s="48" t="str">
        <f t="shared" si="334"/>
        <v>Inviable Sanitariamente</v>
      </c>
      <c r="DOK469" s="48" t="str">
        <f t="shared" si="334"/>
        <v>Inviable Sanitariamente</v>
      </c>
      <c r="DOL469" s="48" t="str">
        <f t="shared" si="334"/>
        <v>Inviable Sanitariamente</v>
      </c>
      <c r="DOM469" s="48" t="str">
        <f t="shared" si="334"/>
        <v>Inviable Sanitariamente</v>
      </c>
      <c r="DON469" s="48" t="str">
        <f t="shared" si="334"/>
        <v>Inviable Sanitariamente</v>
      </c>
      <c r="DOO469" s="48" t="str">
        <f t="shared" si="334"/>
        <v>Inviable Sanitariamente</v>
      </c>
      <c r="DOP469" s="48" t="str">
        <f t="shared" ref="DOP469:DOY471" si="335">IF(DON469&lt;5,"Sin Riesgo",IF(DON469 &lt;=14,"Bajo",IF(DON469&lt;=35,"Medio",IF(DON469&lt;=80,"Alto","Inviable Sanitariamente"))))</f>
        <v>Inviable Sanitariamente</v>
      </c>
      <c r="DOQ469" s="48" t="str">
        <f t="shared" si="335"/>
        <v>Inviable Sanitariamente</v>
      </c>
      <c r="DOR469" s="48" t="str">
        <f t="shared" si="335"/>
        <v>Inviable Sanitariamente</v>
      </c>
      <c r="DOS469" s="48" t="str">
        <f t="shared" si="335"/>
        <v>Inviable Sanitariamente</v>
      </c>
      <c r="DOT469" s="48" t="str">
        <f t="shared" si="335"/>
        <v>Inviable Sanitariamente</v>
      </c>
      <c r="DOU469" s="48" t="str">
        <f t="shared" si="335"/>
        <v>Inviable Sanitariamente</v>
      </c>
      <c r="DOV469" s="48" t="str">
        <f t="shared" si="335"/>
        <v>Inviable Sanitariamente</v>
      </c>
      <c r="DOW469" s="48" t="str">
        <f t="shared" si="335"/>
        <v>Inviable Sanitariamente</v>
      </c>
      <c r="DOX469" s="48" t="str">
        <f t="shared" si="335"/>
        <v>Inviable Sanitariamente</v>
      </c>
      <c r="DOY469" s="48" t="str">
        <f t="shared" si="335"/>
        <v>Inviable Sanitariamente</v>
      </c>
      <c r="DOZ469" s="48" t="str">
        <f t="shared" ref="DOZ469:DPI471" si="336">IF(DOX469&lt;5,"Sin Riesgo",IF(DOX469 &lt;=14,"Bajo",IF(DOX469&lt;=35,"Medio",IF(DOX469&lt;=80,"Alto","Inviable Sanitariamente"))))</f>
        <v>Inviable Sanitariamente</v>
      </c>
      <c r="DPA469" s="48" t="str">
        <f t="shared" si="336"/>
        <v>Inviable Sanitariamente</v>
      </c>
      <c r="DPB469" s="48" t="str">
        <f t="shared" si="336"/>
        <v>Inviable Sanitariamente</v>
      </c>
      <c r="DPC469" s="48" t="str">
        <f t="shared" si="336"/>
        <v>Inviable Sanitariamente</v>
      </c>
      <c r="DPD469" s="48" t="str">
        <f t="shared" si="336"/>
        <v>Inviable Sanitariamente</v>
      </c>
      <c r="DPE469" s="48" t="str">
        <f t="shared" si="336"/>
        <v>Inviable Sanitariamente</v>
      </c>
      <c r="DPF469" s="48" t="str">
        <f t="shared" si="336"/>
        <v>Inviable Sanitariamente</v>
      </c>
      <c r="DPG469" s="48" t="str">
        <f t="shared" si="336"/>
        <v>Inviable Sanitariamente</v>
      </c>
      <c r="DPH469" s="48" t="str">
        <f t="shared" si="336"/>
        <v>Inviable Sanitariamente</v>
      </c>
      <c r="DPI469" s="48" t="str">
        <f t="shared" si="336"/>
        <v>Inviable Sanitariamente</v>
      </c>
      <c r="DPJ469" s="48" t="str">
        <f t="shared" ref="DPJ469:DPS471" si="337">IF(DPH469&lt;5,"Sin Riesgo",IF(DPH469 &lt;=14,"Bajo",IF(DPH469&lt;=35,"Medio",IF(DPH469&lt;=80,"Alto","Inviable Sanitariamente"))))</f>
        <v>Inviable Sanitariamente</v>
      </c>
      <c r="DPK469" s="48" t="str">
        <f t="shared" si="337"/>
        <v>Inviable Sanitariamente</v>
      </c>
      <c r="DPL469" s="48" t="str">
        <f t="shared" si="337"/>
        <v>Inviable Sanitariamente</v>
      </c>
      <c r="DPM469" s="48" t="str">
        <f t="shared" si="337"/>
        <v>Inviable Sanitariamente</v>
      </c>
      <c r="DPN469" s="48" t="str">
        <f t="shared" si="337"/>
        <v>Inviable Sanitariamente</v>
      </c>
      <c r="DPO469" s="48" t="str">
        <f t="shared" si="337"/>
        <v>Inviable Sanitariamente</v>
      </c>
      <c r="DPP469" s="48" t="str">
        <f t="shared" si="337"/>
        <v>Inviable Sanitariamente</v>
      </c>
      <c r="DPQ469" s="48" t="str">
        <f t="shared" si="337"/>
        <v>Inviable Sanitariamente</v>
      </c>
      <c r="DPR469" s="48" t="str">
        <f t="shared" si="337"/>
        <v>Inviable Sanitariamente</v>
      </c>
      <c r="DPS469" s="48" t="str">
        <f t="shared" si="337"/>
        <v>Inviable Sanitariamente</v>
      </c>
      <c r="DPT469" s="48" t="str">
        <f t="shared" ref="DPT469:DQC471" si="338">IF(DPR469&lt;5,"Sin Riesgo",IF(DPR469 &lt;=14,"Bajo",IF(DPR469&lt;=35,"Medio",IF(DPR469&lt;=80,"Alto","Inviable Sanitariamente"))))</f>
        <v>Inviable Sanitariamente</v>
      </c>
      <c r="DPU469" s="48" t="str">
        <f t="shared" si="338"/>
        <v>Inviable Sanitariamente</v>
      </c>
      <c r="DPV469" s="48" t="str">
        <f t="shared" si="338"/>
        <v>Inviable Sanitariamente</v>
      </c>
      <c r="DPW469" s="48" t="str">
        <f t="shared" si="338"/>
        <v>Inviable Sanitariamente</v>
      </c>
      <c r="DPX469" s="48" t="str">
        <f t="shared" si="338"/>
        <v>Inviable Sanitariamente</v>
      </c>
      <c r="DPY469" s="48" t="str">
        <f t="shared" si="338"/>
        <v>Inviable Sanitariamente</v>
      </c>
      <c r="DPZ469" s="48" t="str">
        <f t="shared" si="338"/>
        <v>Inviable Sanitariamente</v>
      </c>
      <c r="DQA469" s="48" t="str">
        <f t="shared" si="338"/>
        <v>Inviable Sanitariamente</v>
      </c>
      <c r="DQB469" s="48" t="str">
        <f t="shared" si="338"/>
        <v>Inviable Sanitariamente</v>
      </c>
      <c r="DQC469" s="48" t="str">
        <f t="shared" si="338"/>
        <v>Inviable Sanitariamente</v>
      </c>
      <c r="DQD469" s="48" t="str">
        <f t="shared" ref="DQD469:DQM471" si="339">IF(DQB469&lt;5,"Sin Riesgo",IF(DQB469 &lt;=14,"Bajo",IF(DQB469&lt;=35,"Medio",IF(DQB469&lt;=80,"Alto","Inviable Sanitariamente"))))</f>
        <v>Inviable Sanitariamente</v>
      </c>
      <c r="DQE469" s="48" t="str">
        <f t="shared" si="339"/>
        <v>Inviable Sanitariamente</v>
      </c>
      <c r="DQF469" s="48" t="str">
        <f t="shared" si="339"/>
        <v>Inviable Sanitariamente</v>
      </c>
      <c r="DQG469" s="48" t="str">
        <f t="shared" si="339"/>
        <v>Inviable Sanitariamente</v>
      </c>
      <c r="DQH469" s="48" t="str">
        <f t="shared" si="339"/>
        <v>Inviable Sanitariamente</v>
      </c>
      <c r="DQI469" s="48" t="str">
        <f t="shared" si="339"/>
        <v>Inviable Sanitariamente</v>
      </c>
      <c r="DQJ469" s="48" t="str">
        <f t="shared" si="339"/>
        <v>Inviable Sanitariamente</v>
      </c>
      <c r="DQK469" s="48" t="str">
        <f t="shared" si="339"/>
        <v>Inviable Sanitariamente</v>
      </c>
      <c r="DQL469" s="48" t="str">
        <f t="shared" si="339"/>
        <v>Inviable Sanitariamente</v>
      </c>
      <c r="DQM469" s="48" t="str">
        <f t="shared" si="339"/>
        <v>Inviable Sanitariamente</v>
      </c>
      <c r="DQN469" s="48" t="str">
        <f t="shared" ref="DQN469:DQW471" si="340">IF(DQL469&lt;5,"Sin Riesgo",IF(DQL469 &lt;=14,"Bajo",IF(DQL469&lt;=35,"Medio",IF(DQL469&lt;=80,"Alto","Inviable Sanitariamente"))))</f>
        <v>Inviable Sanitariamente</v>
      </c>
      <c r="DQO469" s="48" t="str">
        <f t="shared" si="340"/>
        <v>Inviable Sanitariamente</v>
      </c>
      <c r="DQP469" s="48" t="str">
        <f t="shared" si="340"/>
        <v>Inviable Sanitariamente</v>
      </c>
      <c r="DQQ469" s="48" t="str">
        <f t="shared" si="340"/>
        <v>Inviable Sanitariamente</v>
      </c>
      <c r="DQR469" s="48" t="str">
        <f t="shared" si="340"/>
        <v>Inviable Sanitariamente</v>
      </c>
      <c r="DQS469" s="48" t="str">
        <f t="shared" si="340"/>
        <v>Inviable Sanitariamente</v>
      </c>
      <c r="DQT469" s="48" t="str">
        <f t="shared" si="340"/>
        <v>Inviable Sanitariamente</v>
      </c>
      <c r="DQU469" s="48" t="str">
        <f t="shared" si="340"/>
        <v>Inviable Sanitariamente</v>
      </c>
      <c r="DQV469" s="48" t="str">
        <f t="shared" si="340"/>
        <v>Inviable Sanitariamente</v>
      </c>
      <c r="DQW469" s="48" t="str">
        <f t="shared" si="340"/>
        <v>Inviable Sanitariamente</v>
      </c>
      <c r="DQX469" s="48" t="str">
        <f t="shared" ref="DQX469:DRG471" si="341">IF(DQV469&lt;5,"Sin Riesgo",IF(DQV469 &lt;=14,"Bajo",IF(DQV469&lt;=35,"Medio",IF(DQV469&lt;=80,"Alto","Inviable Sanitariamente"))))</f>
        <v>Inviable Sanitariamente</v>
      </c>
      <c r="DQY469" s="48" t="str">
        <f t="shared" si="341"/>
        <v>Inviable Sanitariamente</v>
      </c>
      <c r="DQZ469" s="48" t="str">
        <f t="shared" si="341"/>
        <v>Inviable Sanitariamente</v>
      </c>
      <c r="DRA469" s="48" t="str">
        <f t="shared" si="341"/>
        <v>Inviable Sanitariamente</v>
      </c>
      <c r="DRB469" s="48" t="str">
        <f t="shared" si="341"/>
        <v>Inviable Sanitariamente</v>
      </c>
      <c r="DRC469" s="48" t="str">
        <f t="shared" si="341"/>
        <v>Inviable Sanitariamente</v>
      </c>
      <c r="DRD469" s="48" t="str">
        <f t="shared" si="341"/>
        <v>Inviable Sanitariamente</v>
      </c>
      <c r="DRE469" s="48" t="str">
        <f t="shared" si="341"/>
        <v>Inviable Sanitariamente</v>
      </c>
      <c r="DRF469" s="48" t="str">
        <f t="shared" si="341"/>
        <v>Inviable Sanitariamente</v>
      </c>
      <c r="DRG469" s="48" t="str">
        <f t="shared" si="341"/>
        <v>Inviable Sanitariamente</v>
      </c>
      <c r="DRH469" s="48" t="str">
        <f t="shared" ref="DRH469:DRQ471" si="342">IF(DRF469&lt;5,"Sin Riesgo",IF(DRF469 &lt;=14,"Bajo",IF(DRF469&lt;=35,"Medio",IF(DRF469&lt;=80,"Alto","Inviable Sanitariamente"))))</f>
        <v>Inviable Sanitariamente</v>
      </c>
      <c r="DRI469" s="48" t="str">
        <f t="shared" si="342"/>
        <v>Inviable Sanitariamente</v>
      </c>
      <c r="DRJ469" s="48" t="str">
        <f t="shared" si="342"/>
        <v>Inviable Sanitariamente</v>
      </c>
      <c r="DRK469" s="48" t="str">
        <f t="shared" si="342"/>
        <v>Inviable Sanitariamente</v>
      </c>
      <c r="DRL469" s="48" t="str">
        <f t="shared" si="342"/>
        <v>Inviable Sanitariamente</v>
      </c>
      <c r="DRM469" s="48" t="str">
        <f t="shared" si="342"/>
        <v>Inviable Sanitariamente</v>
      </c>
      <c r="DRN469" s="48" t="str">
        <f t="shared" si="342"/>
        <v>Inviable Sanitariamente</v>
      </c>
      <c r="DRO469" s="48" t="str">
        <f t="shared" si="342"/>
        <v>Inviable Sanitariamente</v>
      </c>
      <c r="DRP469" s="48" t="str">
        <f t="shared" si="342"/>
        <v>Inviable Sanitariamente</v>
      </c>
      <c r="DRQ469" s="48" t="str">
        <f t="shared" si="342"/>
        <v>Inviable Sanitariamente</v>
      </c>
      <c r="DRR469" s="48" t="str">
        <f t="shared" ref="DRR469:DSA471" si="343">IF(DRP469&lt;5,"Sin Riesgo",IF(DRP469 &lt;=14,"Bajo",IF(DRP469&lt;=35,"Medio",IF(DRP469&lt;=80,"Alto","Inviable Sanitariamente"))))</f>
        <v>Inviable Sanitariamente</v>
      </c>
      <c r="DRS469" s="48" t="str">
        <f t="shared" si="343"/>
        <v>Inviable Sanitariamente</v>
      </c>
      <c r="DRT469" s="48" t="str">
        <f t="shared" si="343"/>
        <v>Inviable Sanitariamente</v>
      </c>
      <c r="DRU469" s="48" t="str">
        <f t="shared" si="343"/>
        <v>Inviable Sanitariamente</v>
      </c>
      <c r="DRV469" s="48" t="str">
        <f t="shared" si="343"/>
        <v>Inviable Sanitariamente</v>
      </c>
      <c r="DRW469" s="48" t="str">
        <f t="shared" si="343"/>
        <v>Inviable Sanitariamente</v>
      </c>
      <c r="DRX469" s="48" t="str">
        <f t="shared" si="343"/>
        <v>Inviable Sanitariamente</v>
      </c>
      <c r="DRY469" s="48" t="str">
        <f t="shared" si="343"/>
        <v>Inviable Sanitariamente</v>
      </c>
      <c r="DRZ469" s="48" t="str">
        <f t="shared" si="343"/>
        <v>Inviable Sanitariamente</v>
      </c>
      <c r="DSA469" s="48" t="str">
        <f t="shared" si="343"/>
        <v>Inviable Sanitariamente</v>
      </c>
      <c r="DSB469" s="48" t="str">
        <f t="shared" ref="DSB469:DSK471" si="344">IF(DRZ469&lt;5,"Sin Riesgo",IF(DRZ469 &lt;=14,"Bajo",IF(DRZ469&lt;=35,"Medio",IF(DRZ469&lt;=80,"Alto","Inviable Sanitariamente"))))</f>
        <v>Inviable Sanitariamente</v>
      </c>
      <c r="DSC469" s="48" t="str">
        <f t="shared" si="344"/>
        <v>Inviable Sanitariamente</v>
      </c>
      <c r="DSD469" s="48" t="str">
        <f t="shared" si="344"/>
        <v>Inviable Sanitariamente</v>
      </c>
      <c r="DSE469" s="48" t="str">
        <f t="shared" si="344"/>
        <v>Inviable Sanitariamente</v>
      </c>
      <c r="DSF469" s="48" t="str">
        <f t="shared" si="344"/>
        <v>Inviable Sanitariamente</v>
      </c>
      <c r="DSG469" s="48" t="str">
        <f t="shared" si="344"/>
        <v>Inviable Sanitariamente</v>
      </c>
      <c r="DSH469" s="48" t="str">
        <f t="shared" si="344"/>
        <v>Inviable Sanitariamente</v>
      </c>
      <c r="DSI469" s="48" t="str">
        <f t="shared" si="344"/>
        <v>Inviable Sanitariamente</v>
      </c>
      <c r="DSJ469" s="48" t="str">
        <f t="shared" si="344"/>
        <v>Inviable Sanitariamente</v>
      </c>
      <c r="DSK469" s="48" t="str">
        <f t="shared" si="344"/>
        <v>Inviable Sanitariamente</v>
      </c>
      <c r="DSL469" s="48" t="str">
        <f t="shared" ref="DSL469:DSU471" si="345">IF(DSJ469&lt;5,"Sin Riesgo",IF(DSJ469 &lt;=14,"Bajo",IF(DSJ469&lt;=35,"Medio",IF(DSJ469&lt;=80,"Alto","Inviable Sanitariamente"))))</f>
        <v>Inviable Sanitariamente</v>
      </c>
      <c r="DSM469" s="48" t="str">
        <f t="shared" si="345"/>
        <v>Inviable Sanitariamente</v>
      </c>
      <c r="DSN469" s="48" t="str">
        <f t="shared" si="345"/>
        <v>Inviable Sanitariamente</v>
      </c>
      <c r="DSO469" s="48" t="str">
        <f t="shared" si="345"/>
        <v>Inviable Sanitariamente</v>
      </c>
      <c r="DSP469" s="48" t="str">
        <f t="shared" si="345"/>
        <v>Inviable Sanitariamente</v>
      </c>
      <c r="DSQ469" s="48" t="str">
        <f t="shared" si="345"/>
        <v>Inviable Sanitariamente</v>
      </c>
      <c r="DSR469" s="48" t="str">
        <f t="shared" si="345"/>
        <v>Inviable Sanitariamente</v>
      </c>
      <c r="DSS469" s="48" t="str">
        <f t="shared" si="345"/>
        <v>Inviable Sanitariamente</v>
      </c>
      <c r="DST469" s="48" t="str">
        <f t="shared" si="345"/>
        <v>Inviable Sanitariamente</v>
      </c>
      <c r="DSU469" s="48" t="str">
        <f t="shared" si="345"/>
        <v>Inviable Sanitariamente</v>
      </c>
      <c r="DSV469" s="48" t="str">
        <f t="shared" ref="DSV469:DTE471" si="346">IF(DST469&lt;5,"Sin Riesgo",IF(DST469 &lt;=14,"Bajo",IF(DST469&lt;=35,"Medio",IF(DST469&lt;=80,"Alto","Inviable Sanitariamente"))))</f>
        <v>Inviable Sanitariamente</v>
      </c>
      <c r="DSW469" s="48" t="str">
        <f t="shared" si="346"/>
        <v>Inviable Sanitariamente</v>
      </c>
      <c r="DSX469" s="48" t="str">
        <f t="shared" si="346"/>
        <v>Inviable Sanitariamente</v>
      </c>
      <c r="DSY469" s="48" t="str">
        <f t="shared" si="346"/>
        <v>Inviable Sanitariamente</v>
      </c>
      <c r="DSZ469" s="48" t="str">
        <f t="shared" si="346"/>
        <v>Inviable Sanitariamente</v>
      </c>
      <c r="DTA469" s="48" t="str">
        <f t="shared" si="346"/>
        <v>Inviable Sanitariamente</v>
      </c>
      <c r="DTB469" s="48" t="str">
        <f t="shared" si="346"/>
        <v>Inviable Sanitariamente</v>
      </c>
      <c r="DTC469" s="48" t="str">
        <f t="shared" si="346"/>
        <v>Inviable Sanitariamente</v>
      </c>
      <c r="DTD469" s="48" t="str">
        <f t="shared" si="346"/>
        <v>Inviable Sanitariamente</v>
      </c>
      <c r="DTE469" s="48" t="str">
        <f t="shared" si="346"/>
        <v>Inviable Sanitariamente</v>
      </c>
      <c r="DTF469" s="48" t="str">
        <f t="shared" ref="DTF469:DTO471" si="347">IF(DTD469&lt;5,"Sin Riesgo",IF(DTD469 &lt;=14,"Bajo",IF(DTD469&lt;=35,"Medio",IF(DTD469&lt;=80,"Alto","Inviable Sanitariamente"))))</f>
        <v>Inviable Sanitariamente</v>
      </c>
      <c r="DTG469" s="48" t="str">
        <f t="shared" si="347"/>
        <v>Inviable Sanitariamente</v>
      </c>
      <c r="DTH469" s="48" t="str">
        <f t="shared" si="347"/>
        <v>Inviable Sanitariamente</v>
      </c>
      <c r="DTI469" s="48" t="str">
        <f t="shared" si="347"/>
        <v>Inviable Sanitariamente</v>
      </c>
      <c r="DTJ469" s="48" t="str">
        <f t="shared" si="347"/>
        <v>Inviable Sanitariamente</v>
      </c>
      <c r="DTK469" s="48" t="str">
        <f t="shared" si="347"/>
        <v>Inviable Sanitariamente</v>
      </c>
      <c r="DTL469" s="48" t="str">
        <f t="shared" si="347"/>
        <v>Inviable Sanitariamente</v>
      </c>
      <c r="DTM469" s="48" t="str">
        <f t="shared" si="347"/>
        <v>Inviable Sanitariamente</v>
      </c>
      <c r="DTN469" s="48" t="str">
        <f t="shared" si="347"/>
        <v>Inviable Sanitariamente</v>
      </c>
      <c r="DTO469" s="48" t="str">
        <f t="shared" si="347"/>
        <v>Inviable Sanitariamente</v>
      </c>
      <c r="DTP469" s="48" t="str">
        <f t="shared" ref="DTP469:DTY471" si="348">IF(DTN469&lt;5,"Sin Riesgo",IF(DTN469 &lt;=14,"Bajo",IF(DTN469&lt;=35,"Medio",IF(DTN469&lt;=80,"Alto","Inviable Sanitariamente"))))</f>
        <v>Inviable Sanitariamente</v>
      </c>
      <c r="DTQ469" s="48" t="str">
        <f t="shared" si="348"/>
        <v>Inviable Sanitariamente</v>
      </c>
      <c r="DTR469" s="48" t="str">
        <f t="shared" si="348"/>
        <v>Inviable Sanitariamente</v>
      </c>
      <c r="DTS469" s="48" t="str">
        <f t="shared" si="348"/>
        <v>Inviable Sanitariamente</v>
      </c>
      <c r="DTT469" s="48" t="str">
        <f t="shared" si="348"/>
        <v>Inviable Sanitariamente</v>
      </c>
      <c r="DTU469" s="48" t="str">
        <f t="shared" si="348"/>
        <v>Inviable Sanitariamente</v>
      </c>
      <c r="DTV469" s="48" t="str">
        <f t="shared" si="348"/>
        <v>Inviable Sanitariamente</v>
      </c>
      <c r="DTW469" s="48" t="str">
        <f t="shared" si="348"/>
        <v>Inviable Sanitariamente</v>
      </c>
      <c r="DTX469" s="48" t="str">
        <f t="shared" si="348"/>
        <v>Inviable Sanitariamente</v>
      </c>
      <c r="DTY469" s="48" t="str">
        <f t="shared" si="348"/>
        <v>Inviable Sanitariamente</v>
      </c>
      <c r="DTZ469" s="48" t="str">
        <f t="shared" ref="DTZ469:DUI471" si="349">IF(DTX469&lt;5,"Sin Riesgo",IF(DTX469 &lt;=14,"Bajo",IF(DTX469&lt;=35,"Medio",IF(DTX469&lt;=80,"Alto","Inviable Sanitariamente"))))</f>
        <v>Inviable Sanitariamente</v>
      </c>
      <c r="DUA469" s="48" t="str">
        <f t="shared" si="349"/>
        <v>Inviable Sanitariamente</v>
      </c>
      <c r="DUB469" s="48" t="str">
        <f t="shared" si="349"/>
        <v>Inviable Sanitariamente</v>
      </c>
      <c r="DUC469" s="48" t="str">
        <f t="shared" si="349"/>
        <v>Inviable Sanitariamente</v>
      </c>
      <c r="DUD469" s="48" t="str">
        <f t="shared" si="349"/>
        <v>Inviable Sanitariamente</v>
      </c>
      <c r="DUE469" s="48" t="str">
        <f t="shared" si="349"/>
        <v>Inviable Sanitariamente</v>
      </c>
      <c r="DUF469" s="48" t="str">
        <f t="shared" si="349"/>
        <v>Inviable Sanitariamente</v>
      </c>
      <c r="DUG469" s="48" t="str">
        <f t="shared" si="349"/>
        <v>Inviable Sanitariamente</v>
      </c>
      <c r="DUH469" s="48" t="str">
        <f t="shared" si="349"/>
        <v>Inviable Sanitariamente</v>
      </c>
      <c r="DUI469" s="48" t="str">
        <f t="shared" si="349"/>
        <v>Inviable Sanitariamente</v>
      </c>
      <c r="DUJ469" s="48" t="str">
        <f t="shared" ref="DUJ469:DUS471" si="350">IF(DUH469&lt;5,"Sin Riesgo",IF(DUH469 &lt;=14,"Bajo",IF(DUH469&lt;=35,"Medio",IF(DUH469&lt;=80,"Alto","Inviable Sanitariamente"))))</f>
        <v>Inviable Sanitariamente</v>
      </c>
      <c r="DUK469" s="48" t="str">
        <f t="shared" si="350"/>
        <v>Inviable Sanitariamente</v>
      </c>
      <c r="DUL469" s="48" t="str">
        <f t="shared" si="350"/>
        <v>Inviable Sanitariamente</v>
      </c>
      <c r="DUM469" s="48" t="str">
        <f t="shared" si="350"/>
        <v>Inviable Sanitariamente</v>
      </c>
      <c r="DUN469" s="48" t="str">
        <f t="shared" si="350"/>
        <v>Inviable Sanitariamente</v>
      </c>
      <c r="DUO469" s="48" t="str">
        <f t="shared" si="350"/>
        <v>Inviable Sanitariamente</v>
      </c>
      <c r="DUP469" s="48" t="str">
        <f t="shared" si="350"/>
        <v>Inviable Sanitariamente</v>
      </c>
      <c r="DUQ469" s="48" t="str">
        <f t="shared" si="350"/>
        <v>Inviable Sanitariamente</v>
      </c>
      <c r="DUR469" s="48" t="str">
        <f t="shared" si="350"/>
        <v>Inviable Sanitariamente</v>
      </c>
      <c r="DUS469" s="48" t="str">
        <f t="shared" si="350"/>
        <v>Inviable Sanitariamente</v>
      </c>
      <c r="DUT469" s="48" t="str">
        <f t="shared" ref="DUT469:DVC471" si="351">IF(DUR469&lt;5,"Sin Riesgo",IF(DUR469 &lt;=14,"Bajo",IF(DUR469&lt;=35,"Medio",IF(DUR469&lt;=80,"Alto","Inviable Sanitariamente"))))</f>
        <v>Inviable Sanitariamente</v>
      </c>
      <c r="DUU469" s="48" t="str">
        <f t="shared" si="351"/>
        <v>Inviable Sanitariamente</v>
      </c>
      <c r="DUV469" s="48" t="str">
        <f t="shared" si="351"/>
        <v>Inviable Sanitariamente</v>
      </c>
      <c r="DUW469" s="48" t="str">
        <f t="shared" si="351"/>
        <v>Inviable Sanitariamente</v>
      </c>
      <c r="DUX469" s="48" t="str">
        <f t="shared" si="351"/>
        <v>Inviable Sanitariamente</v>
      </c>
      <c r="DUY469" s="48" t="str">
        <f t="shared" si="351"/>
        <v>Inviable Sanitariamente</v>
      </c>
      <c r="DUZ469" s="48" t="str">
        <f t="shared" si="351"/>
        <v>Inviable Sanitariamente</v>
      </c>
      <c r="DVA469" s="48" t="str">
        <f t="shared" si="351"/>
        <v>Inviable Sanitariamente</v>
      </c>
      <c r="DVB469" s="48" t="str">
        <f t="shared" si="351"/>
        <v>Inviable Sanitariamente</v>
      </c>
      <c r="DVC469" s="48" t="str">
        <f t="shared" si="351"/>
        <v>Inviable Sanitariamente</v>
      </c>
      <c r="DVD469" s="48" t="str">
        <f t="shared" ref="DVD469:DVM471" si="352">IF(DVB469&lt;5,"Sin Riesgo",IF(DVB469 &lt;=14,"Bajo",IF(DVB469&lt;=35,"Medio",IF(DVB469&lt;=80,"Alto","Inviable Sanitariamente"))))</f>
        <v>Inviable Sanitariamente</v>
      </c>
      <c r="DVE469" s="48" t="str">
        <f t="shared" si="352"/>
        <v>Inviable Sanitariamente</v>
      </c>
      <c r="DVF469" s="48" t="str">
        <f t="shared" si="352"/>
        <v>Inviable Sanitariamente</v>
      </c>
      <c r="DVG469" s="48" t="str">
        <f t="shared" si="352"/>
        <v>Inviable Sanitariamente</v>
      </c>
      <c r="DVH469" s="48" t="str">
        <f t="shared" si="352"/>
        <v>Inviable Sanitariamente</v>
      </c>
      <c r="DVI469" s="48" t="str">
        <f t="shared" si="352"/>
        <v>Inviable Sanitariamente</v>
      </c>
      <c r="DVJ469" s="48" t="str">
        <f t="shared" si="352"/>
        <v>Inviable Sanitariamente</v>
      </c>
      <c r="DVK469" s="48" t="str">
        <f t="shared" si="352"/>
        <v>Inviable Sanitariamente</v>
      </c>
      <c r="DVL469" s="48" t="str">
        <f t="shared" si="352"/>
        <v>Inviable Sanitariamente</v>
      </c>
      <c r="DVM469" s="48" t="str">
        <f t="shared" si="352"/>
        <v>Inviable Sanitariamente</v>
      </c>
      <c r="DVN469" s="48" t="str">
        <f t="shared" ref="DVN469:DVW471" si="353">IF(DVL469&lt;5,"Sin Riesgo",IF(DVL469 &lt;=14,"Bajo",IF(DVL469&lt;=35,"Medio",IF(DVL469&lt;=80,"Alto","Inviable Sanitariamente"))))</f>
        <v>Inviable Sanitariamente</v>
      </c>
      <c r="DVO469" s="48" t="str">
        <f t="shared" si="353"/>
        <v>Inviable Sanitariamente</v>
      </c>
      <c r="DVP469" s="48" t="str">
        <f t="shared" si="353"/>
        <v>Inviable Sanitariamente</v>
      </c>
      <c r="DVQ469" s="48" t="str">
        <f t="shared" si="353"/>
        <v>Inviable Sanitariamente</v>
      </c>
      <c r="DVR469" s="48" t="str">
        <f t="shared" si="353"/>
        <v>Inviable Sanitariamente</v>
      </c>
      <c r="DVS469" s="48" t="str">
        <f t="shared" si="353"/>
        <v>Inviable Sanitariamente</v>
      </c>
      <c r="DVT469" s="48" t="str">
        <f t="shared" si="353"/>
        <v>Inviable Sanitariamente</v>
      </c>
      <c r="DVU469" s="48" t="str">
        <f t="shared" si="353"/>
        <v>Inviable Sanitariamente</v>
      </c>
      <c r="DVV469" s="48" t="str">
        <f t="shared" si="353"/>
        <v>Inviable Sanitariamente</v>
      </c>
      <c r="DVW469" s="48" t="str">
        <f t="shared" si="353"/>
        <v>Inviable Sanitariamente</v>
      </c>
      <c r="DVX469" s="48" t="str">
        <f t="shared" ref="DVX469:DWG471" si="354">IF(DVV469&lt;5,"Sin Riesgo",IF(DVV469 &lt;=14,"Bajo",IF(DVV469&lt;=35,"Medio",IF(DVV469&lt;=80,"Alto","Inviable Sanitariamente"))))</f>
        <v>Inviable Sanitariamente</v>
      </c>
      <c r="DVY469" s="48" t="str">
        <f t="shared" si="354"/>
        <v>Inviable Sanitariamente</v>
      </c>
      <c r="DVZ469" s="48" t="str">
        <f t="shared" si="354"/>
        <v>Inviable Sanitariamente</v>
      </c>
      <c r="DWA469" s="48" t="str">
        <f t="shared" si="354"/>
        <v>Inviable Sanitariamente</v>
      </c>
      <c r="DWB469" s="48" t="str">
        <f t="shared" si="354"/>
        <v>Inviable Sanitariamente</v>
      </c>
      <c r="DWC469" s="48" t="str">
        <f t="shared" si="354"/>
        <v>Inviable Sanitariamente</v>
      </c>
      <c r="DWD469" s="48" t="str">
        <f t="shared" si="354"/>
        <v>Inviable Sanitariamente</v>
      </c>
      <c r="DWE469" s="48" t="str">
        <f t="shared" si="354"/>
        <v>Inviable Sanitariamente</v>
      </c>
      <c r="DWF469" s="48" t="str">
        <f t="shared" si="354"/>
        <v>Inviable Sanitariamente</v>
      </c>
      <c r="DWG469" s="48" t="str">
        <f t="shared" si="354"/>
        <v>Inviable Sanitariamente</v>
      </c>
      <c r="DWH469" s="48" t="str">
        <f t="shared" ref="DWH469:DWQ471" si="355">IF(DWF469&lt;5,"Sin Riesgo",IF(DWF469 &lt;=14,"Bajo",IF(DWF469&lt;=35,"Medio",IF(DWF469&lt;=80,"Alto","Inviable Sanitariamente"))))</f>
        <v>Inviable Sanitariamente</v>
      </c>
      <c r="DWI469" s="48" t="str">
        <f t="shared" si="355"/>
        <v>Inviable Sanitariamente</v>
      </c>
      <c r="DWJ469" s="48" t="str">
        <f t="shared" si="355"/>
        <v>Inviable Sanitariamente</v>
      </c>
      <c r="DWK469" s="48" t="str">
        <f t="shared" si="355"/>
        <v>Inviable Sanitariamente</v>
      </c>
      <c r="DWL469" s="48" t="str">
        <f t="shared" si="355"/>
        <v>Inviable Sanitariamente</v>
      </c>
      <c r="DWM469" s="48" t="str">
        <f t="shared" si="355"/>
        <v>Inviable Sanitariamente</v>
      </c>
      <c r="DWN469" s="48" t="str">
        <f t="shared" si="355"/>
        <v>Inviable Sanitariamente</v>
      </c>
      <c r="DWO469" s="48" t="str">
        <f t="shared" si="355"/>
        <v>Inviable Sanitariamente</v>
      </c>
      <c r="DWP469" s="48" t="str">
        <f t="shared" si="355"/>
        <v>Inviable Sanitariamente</v>
      </c>
      <c r="DWQ469" s="48" t="str">
        <f t="shared" si="355"/>
        <v>Inviable Sanitariamente</v>
      </c>
      <c r="DWR469" s="48" t="str">
        <f t="shared" ref="DWR469:DXA471" si="356">IF(DWP469&lt;5,"Sin Riesgo",IF(DWP469 &lt;=14,"Bajo",IF(DWP469&lt;=35,"Medio",IF(DWP469&lt;=80,"Alto","Inviable Sanitariamente"))))</f>
        <v>Inviable Sanitariamente</v>
      </c>
      <c r="DWS469" s="48" t="str">
        <f t="shared" si="356"/>
        <v>Inviable Sanitariamente</v>
      </c>
      <c r="DWT469" s="48" t="str">
        <f t="shared" si="356"/>
        <v>Inviable Sanitariamente</v>
      </c>
      <c r="DWU469" s="48" t="str">
        <f t="shared" si="356"/>
        <v>Inviable Sanitariamente</v>
      </c>
      <c r="DWV469" s="48" t="str">
        <f t="shared" si="356"/>
        <v>Inviable Sanitariamente</v>
      </c>
      <c r="DWW469" s="48" t="str">
        <f t="shared" si="356"/>
        <v>Inviable Sanitariamente</v>
      </c>
      <c r="DWX469" s="48" t="str">
        <f t="shared" si="356"/>
        <v>Inviable Sanitariamente</v>
      </c>
      <c r="DWY469" s="48" t="str">
        <f t="shared" si="356"/>
        <v>Inviable Sanitariamente</v>
      </c>
      <c r="DWZ469" s="48" t="str">
        <f t="shared" si="356"/>
        <v>Inviable Sanitariamente</v>
      </c>
      <c r="DXA469" s="48" t="str">
        <f t="shared" si="356"/>
        <v>Inviable Sanitariamente</v>
      </c>
      <c r="DXB469" s="48" t="str">
        <f t="shared" ref="DXB469:DXK471" si="357">IF(DWZ469&lt;5,"Sin Riesgo",IF(DWZ469 &lt;=14,"Bajo",IF(DWZ469&lt;=35,"Medio",IF(DWZ469&lt;=80,"Alto","Inviable Sanitariamente"))))</f>
        <v>Inviable Sanitariamente</v>
      </c>
      <c r="DXC469" s="48" t="str">
        <f t="shared" si="357"/>
        <v>Inviable Sanitariamente</v>
      </c>
      <c r="DXD469" s="48" t="str">
        <f t="shared" si="357"/>
        <v>Inviable Sanitariamente</v>
      </c>
      <c r="DXE469" s="48" t="str">
        <f t="shared" si="357"/>
        <v>Inviable Sanitariamente</v>
      </c>
      <c r="DXF469" s="48" t="str">
        <f t="shared" si="357"/>
        <v>Inviable Sanitariamente</v>
      </c>
      <c r="DXG469" s="48" t="str">
        <f t="shared" si="357"/>
        <v>Inviable Sanitariamente</v>
      </c>
      <c r="DXH469" s="48" t="str">
        <f t="shared" si="357"/>
        <v>Inviable Sanitariamente</v>
      </c>
      <c r="DXI469" s="48" t="str">
        <f t="shared" si="357"/>
        <v>Inviable Sanitariamente</v>
      </c>
      <c r="DXJ469" s="48" t="str">
        <f t="shared" si="357"/>
        <v>Inviable Sanitariamente</v>
      </c>
      <c r="DXK469" s="48" t="str">
        <f t="shared" si="357"/>
        <v>Inviable Sanitariamente</v>
      </c>
      <c r="DXL469" s="48" t="str">
        <f t="shared" ref="DXL469:DXU471" si="358">IF(DXJ469&lt;5,"Sin Riesgo",IF(DXJ469 &lt;=14,"Bajo",IF(DXJ469&lt;=35,"Medio",IF(DXJ469&lt;=80,"Alto","Inviable Sanitariamente"))))</f>
        <v>Inviable Sanitariamente</v>
      </c>
      <c r="DXM469" s="48" t="str">
        <f t="shared" si="358"/>
        <v>Inviable Sanitariamente</v>
      </c>
      <c r="DXN469" s="48" t="str">
        <f t="shared" si="358"/>
        <v>Inviable Sanitariamente</v>
      </c>
      <c r="DXO469" s="48" t="str">
        <f t="shared" si="358"/>
        <v>Inviable Sanitariamente</v>
      </c>
      <c r="DXP469" s="48" t="str">
        <f t="shared" si="358"/>
        <v>Inviable Sanitariamente</v>
      </c>
      <c r="DXQ469" s="48" t="str">
        <f t="shared" si="358"/>
        <v>Inviable Sanitariamente</v>
      </c>
      <c r="DXR469" s="48" t="str">
        <f t="shared" si="358"/>
        <v>Inviable Sanitariamente</v>
      </c>
      <c r="DXS469" s="48" t="str">
        <f t="shared" si="358"/>
        <v>Inviable Sanitariamente</v>
      </c>
      <c r="DXT469" s="48" t="str">
        <f t="shared" si="358"/>
        <v>Inviable Sanitariamente</v>
      </c>
      <c r="DXU469" s="48" t="str">
        <f t="shared" si="358"/>
        <v>Inviable Sanitariamente</v>
      </c>
      <c r="DXV469" s="48" t="str">
        <f t="shared" ref="DXV469:DYE471" si="359">IF(DXT469&lt;5,"Sin Riesgo",IF(DXT469 &lt;=14,"Bajo",IF(DXT469&lt;=35,"Medio",IF(DXT469&lt;=80,"Alto","Inviable Sanitariamente"))))</f>
        <v>Inviable Sanitariamente</v>
      </c>
      <c r="DXW469" s="48" t="str">
        <f t="shared" si="359"/>
        <v>Inviable Sanitariamente</v>
      </c>
      <c r="DXX469" s="48" t="str">
        <f t="shared" si="359"/>
        <v>Inviable Sanitariamente</v>
      </c>
      <c r="DXY469" s="48" t="str">
        <f t="shared" si="359"/>
        <v>Inviable Sanitariamente</v>
      </c>
      <c r="DXZ469" s="48" t="str">
        <f t="shared" si="359"/>
        <v>Inviable Sanitariamente</v>
      </c>
      <c r="DYA469" s="48" t="str">
        <f t="shared" si="359"/>
        <v>Inviable Sanitariamente</v>
      </c>
      <c r="DYB469" s="48" t="str">
        <f t="shared" si="359"/>
        <v>Inviable Sanitariamente</v>
      </c>
      <c r="DYC469" s="48" t="str">
        <f t="shared" si="359"/>
        <v>Inviable Sanitariamente</v>
      </c>
      <c r="DYD469" s="48" t="str">
        <f t="shared" si="359"/>
        <v>Inviable Sanitariamente</v>
      </c>
      <c r="DYE469" s="48" t="str">
        <f t="shared" si="359"/>
        <v>Inviable Sanitariamente</v>
      </c>
      <c r="DYF469" s="48" t="str">
        <f t="shared" ref="DYF469:DYO471" si="360">IF(DYD469&lt;5,"Sin Riesgo",IF(DYD469 &lt;=14,"Bajo",IF(DYD469&lt;=35,"Medio",IF(DYD469&lt;=80,"Alto","Inviable Sanitariamente"))))</f>
        <v>Inviable Sanitariamente</v>
      </c>
      <c r="DYG469" s="48" t="str">
        <f t="shared" si="360"/>
        <v>Inviable Sanitariamente</v>
      </c>
      <c r="DYH469" s="48" t="str">
        <f t="shared" si="360"/>
        <v>Inviable Sanitariamente</v>
      </c>
      <c r="DYI469" s="48" t="str">
        <f t="shared" si="360"/>
        <v>Inviable Sanitariamente</v>
      </c>
      <c r="DYJ469" s="48" t="str">
        <f t="shared" si="360"/>
        <v>Inviable Sanitariamente</v>
      </c>
      <c r="DYK469" s="48" t="str">
        <f t="shared" si="360"/>
        <v>Inviable Sanitariamente</v>
      </c>
      <c r="DYL469" s="48" t="str">
        <f t="shared" si="360"/>
        <v>Inviable Sanitariamente</v>
      </c>
      <c r="DYM469" s="48" t="str">
        <f t="shared" si="360"/>
        <v>Inviable Sanitariamente</v>
      </c>
      <c r="DYN469" s="48" t="str">
        <f t="shared" si="360"/>
        <v>Inviable Sanitariamente</v>
      </c>
      <c r="DYO469" s="48" t="str">
        <f t="shared" si="360"/>
        <v>Inviable Sanitariamente</v>
      </c>
      <c r="DYP469" s="48" t="str">
        <f t="shared" ref="DYP469:DYY471" si="361">IF(DYN469&lt;5,"Sin Riesgo",IF(DYN469 &lt;=14,"Bajo",IF(DYN469&lt;=35,"Medio",IF(DYN469&lt;=80,"Alto","Inviable Sanitariamente"))))</f>
        <v>Inviable Sanitariamente</v>
      </c>
      <c r="DYQ469" s="48" t="str">
        <f t="shared" si="361"/>
        <v>Inviable Sanitariamente</v>
      </c>
      <c r="DYR469" s="48" t="str">
        <f t="shared" si="361"/>
        <v>Inviable Sanitariamente</v>
      </c>
      <c r="DYS469" s="48" t="str">
        <f t="shared" si="361"/>
        <v>Inviable Sanitariamente</v>
      </c>
      <c r="DYT469" s="48" t="str">
        <f t="shared" si="361"/>
        <v>Inviable Sanitariamente</v>
      </c>
      <c r="DYU469" s="48" t="str">
        <f t="shared" si="361"/>
        <v>Inviable Sanitariamente</v>
      </c>
      <c r="DYV469" s="48" t="str">
        <f t="shared" si="361"/>
        <v>Inviable Sanitariamente</v>
      </c>
      <c r="DYW469" s="48" t="str">
        <f t="shared" si="361"/>
        <v>Inviable Sanitariamente</v>
      </c>
      <c r="DYX469" s="48" t="str">
        <f t="shared" si="361"/>
        <v>Inviable Sanitariamente</v>
      </c>
      <c r="DYY469" s="48" t="str">
        <f t="shared" si="361"/>
        <v>Inviable Sanitariamente</v>
      </c>
      <c r="DYZ469" s="48" t="str">
        <f t="shared" ref="DYZ469:DZI471" si="362">IF(DYX469&lt;5,"Sin Riesgo",IF(DYX469 &lt;=14,"Bajo",IF(DYX469&lt;=35,"Medio",IF(DYX469&lt;=80,"Alto","Inviable Sanitariamente"))))</f>
        <v>Inviable Sanitariamente</v>
      </c>
      <c r="DZA469" s="48" t="str">
        <f t="shared" si="362"/>
        <v>Inviable Sanitariamente</v>
      </c>
      <c r="DZB469" s="48" t="str">
        <f t="shared" si="362"/>
        <v>Inviable Sanitariamente</v>
      </c>
      <c r="DZC469" s="48" t="str">
        <f t="shared" si="362"/>
        <v>Inviable Sanitariamente</v>
      </c>
      <c r="DZD469" s="48" t="str">
        <f t="shared" si="362"/>
        <v>Inviable Sanitariamente</v>
      </c>
      <c r="DZE469" s="48" t="str">
        <f t="shared" si="362"/>
        <v>Inviable Sanitariamente</v>
      </c>
      <c r="DZF469" s="48" t="str">
        <f t="shared" si="362"/>
        <v>Inviable Sanitariamente</v>
      </c>
      <c r="DZG469" s="48" t="str">
        <f t="shared" si="362"/>
        <v>Inviable Sanitariamente</v>
      </c>
      <c r="DZH469" s="48" t="str">
        <f t="shared" si="362"/>
        <v>Inviable Sanitariamente</v>
      </c>
      <c r="DZI469" s="48" t="str">
        <f t="shared" si="362"/>
        <v>Inviable Sanitariamente</v>
      </c>
      <c r="DZJ469" s="48" t="str">
        <f t="shared" ref="DZJ469:DZS471" si="363">IF(DZH469&lt;5,"Sin Riesgo",IF(DZH469 &lt;=14,"Bajo",IF(DZH469&lt;=35,"Medio",IF(DZH469&lt;=80,"Alto","Inviable Sanitariamente"))))</f>
        <v>Inviable Sanitariamente</v>
      </c>
      <c r="DZK469" s="48" t="str">
        <f t="shared" si="363"/>
        <v>Inviable Sanitariamente</v>
      </c>
      <c r="DZL469" s="48" t="str">
        <f t="shared" si="363"/>
        <v>Inviable Sanitariamente</v>
      </c>
      <c r="DZM469" s="48" t="str">
        <f t="shared" si="363"/>
        <v>Inviable Sanitariamente</v>
      </c>
      <c r="DZN469" s="48" t="str">
        <f t="shared" si="363"/>
        <v>Inviable Sanitariamente</v>
      </c>
      <c r="DZO469" s="48" t="str">
        <f t="shared" si="363"/>
        <v>Inviable Sanitariamente</v>
      </c>
      <c r="DZP469" s="48" t="str">
        <f t="shared" si="363"/>
        <v>Inviable Sanitariamente</v>
      </c>
      <c r="DZQ469" s="48" t="str">
        <f t="shared" si="363"/>
        <v>Inviable Sanitariamente</v>
      </c>
      <c r="DZR469" s="48" t="str">
        <f t="shared" si="363"/>
        <v>Inviable Sanitariamente</v>
      </c>
      <c r="DZS469" s="48" t="str">
        <f t="shared" si="363"/>
        <v>Inviable Sanitariamente</v>
      </c>
      <c r="DZT469" s="48" t="str">
        <f t="shared" ref="DZT469:EAC471" si="364">IF(DZR469&lt;5,"Sin Riesgo",IF(DZR469 &lt;=14,"Bajo",IF(DZR469&lt;=35,"Medio",IF(DZR469&lt;=80,"Alto","Inviable Sanitariamente"))))</f>
        <v>Inviable Sanitariamente</v>
      </c>
      <c r="DZU469" s="48" t="str">
        <f t="shared" si="364"/>
        <v>Inviable Sanitariamente</v>
      </c>
      <c r="DZV469" s="48" t="str">
        <f t="shared" si="364"/>
        <v>Inviable Sanitariamente</v>
      </c>
      <c r="DZW469" s="48" t="str">
        <f t="shared" si="364"/>
        <v>Inviable Sanitariamente</v>
      </c>
      <c r="DZX469" s="48" t="str">
        <f t="shared" si="364"/>
        <v>Inviable Sanitariamente</v>
      </c>
      <c r="DZY469" s="48" t="str">
        <f t="shared" si="364"/>
        <v>Inviable Sanitariamente</v>
      </c>
      <c r="DZZ469" s="48" t="str">
        <f t="shared" si="364"/>
        <v>Inviable Sanitariamente</v>
      </c>
      <c r="EAA469" s="48" t="str">
        <f t="shared" si="364"/>
        <v>Inviable Sanitariamente</v>
      </c>
      <c r="EAB469" s="48" t="str">
        <f t="shared" si="364"/>
        <v>Inviable Sanitariamente</v>
      </c>
      <c r="EAC469" s="48" t="str">
        <f t="shared" si="364"/>
        <v>Inviable Sanitariamente</v>
      </c>
      <c r="EAD469" s="48" t="str">
        <f t="shared" ref="EAD469:EAM471" si="365">IF(EAB469&lt;5,"Sin Riesgo",IF(EAB469 &lt;=14,"Bajo",IF(EAB469&lt;=35,"Medio",IF(EAB469&lt;=80,"Alto","Inviable Sanitariamente"))))</f>
        <v>Inviable Sanitariamente</v>
      </c>
      <c r="EAE469" s="48" t="str">
        <f t="shared" si="365"/>
        <v>Inviable Sanitariamente</v>
      </c>
      <c r="EAF469" s="48" t="str">
        <f t="shared" si="365"/>
        <v>Inviable Sanitariamente</v>
      </c>
      <c r="EAG469" s="48" t="str">
        <f t="shared" si="365"/>
        <v>Inviable Sanitariamente</v>
      </c>
      <c r="EAH469" s="48" t="str">
        <f t="shared" si="365"/>
        <v>Inviable Sanitariamente</v>
      </c>
      <c r="EAI469" s="48" t="str">
        <f t="shared" si="365"/>
        <v>Inviable Sanitariamente</v>
      </c>
      <c r="EAJ469" s="48" t="str">
        <f t="shared" si="365"/>
        <v>Inviable Sanitariamente</v>
      </c>
      <c r="EAK469" s="48" t="str">
        <f t="shared" si="365"/>
        <v>Inviable Sanitariamente</v>
      </c>
      <c r="EAL469" s="48" t="str">
        <f t="shared" si="365"/>
        <v>Inviable Sanitariamente</v>
      </c>
      <c r="EAM469" s="48" t="str">
        <f t="shared" si="365"/>
        <v>Inviable Sanitariamente</v>
      </c>
      <c r="EAN469" s="48" t="str">
        <f t="shared" ref="EAN469:EAW471" si="366">IF(EAL469&lt;5,"Sin Riesgo",IF(EAL469 &lt;=14,"Bajo",IF(EAL469&lt;=35,"Medio",IF(EAL469&lt;=80,"Alto","Inviable Sanitariamente"))))</f>
        <v>Inviable Sanitariamente</v>
      </c>
      <c r="EAO469" s="48" t="str">
        <f t="shared" si="366"/>
        <v>Inviable Sanitariamente</v>
      </c>
      <c r="EAP469" s="48" t="str">
        <f t="shared" si="366"/>
        <v>Inviable Sanitariamente</v>
      </c>
      <c r="EAQ469" s="48" t="str">
        <f t="shared" si="366"/>
        <v>Inviable Sanitariamente</v>
      </c>
      <c r="EAR469" s="48" t="str">
        <f t="shared" si="366"/>
        <v>Inviable Sanitariamente</v>
      </c>
      <c r="EAS469" s="48" t="str">
        <f t="shared" si="366"/>
        <v>Inviable Sanitariamente</v>
      </c>
      <c r="EAT469" s="48" t="str">
        <f t="shared" si="366"/>
        <v>Inviable Sanitariamente</v>
      </c>
      <c r="EAU469" s="48" t="str">
        <f t="shared" si="366"/>
        <v>Inviable Sanitariamente</v>
      </c>
      <c r="EAV469" s="48" t="str">
        <f t="shared" si="366"/>
        <v>Inviable Sanitariamente</v>
      </c>
      <c r="EAW469" s="48" t="str">
        <f t="shared" si="366"/>
        <v>Inviable Sanitariamente</v>
      </c>
      <c r="EAX469" s="48" t="str">
        <f t="shared" ref="EAX469:EBG471" si="367">IF(EAV469&lt;5,"Sin Riesgo",IF(EAV469 &lt;=14,"Bajo",IF(EAV469&lt;=35,"Medio",IF(EAV469&lt;=80,"Alto","Inviable Sanitariamente"))))</f>
        <v>Inviable Sanitariamente</v>
      </c>
      <c r="EAY469" s="48" t="str">
        <f t="shared" si="367"/>
        <v>Inviable Sanitariamente</v>
      </c>
      <c r="EAZ469" s="48" t="str">
        <f t="shared" si="367"/>
        <v>Inviable Sanitariamente</v>
      </c>
      <c r="EBA469" s="48" t="str">
        <f t="shared" si="367"/>
        <v>Inviable Sanitariamente</v>
      </c>
      <c r="EBB469" s="48" t="str">
        <f t="shared" si="367"/>
        <v>Inviable Sanitariamente</v>
      </c>
      <c r="EBC469" s="48" t="str">
        <f t="shared" si="367"/>
        <v>Inviable Sanitariamente</v>
      </c>
      <c r="EBD469" s="48" t="str">
        <f t="shared" si="367"/>
        <v>Inviable Sanitariamente</v>
      </c>
      <c r="EBE469" s="48" t="str">
        <f t="shared" si="367"/>
        <v>Inviable Sanitariamente</v>
      </c>
      <c r="EBF469" s="48" t="str">
        <f t="shared" si="367"/>
        <v>Inviable Sanitariamente</v>
      </c>
      <c r="EBG469" s="48" t="str">
        <f t="shared" si="367"/>
        <v>Inviable Sanitariamente</v>
      </c>
      <c r="EBH469" s="48" t="str">
        <f t="shared" ref="EBH469:EBQ471" si="368">IF(EBF469&lt;5,"Sin Riesgo",IF(EBF469 &lt;=14,"Bajo",IF(EBF469&lt;=35,"Medio",IF(EBF469&lt;=80,"Alto","Inviable Sanitariamente"))))</f>
        <v>Inviable Sanitariamente</v>
      </c>
      <c r="EBI469" s="48" t="str">
        <f t="shared" si="368"/>
        <v>Inviable Sanitariamente</v>
      </c>
      <c r="EBJ469" s="48" t="str">
        <f t="shared" si="368"/>
        <v>Inviable Sanitariamente</v>
      </c>
      <c r="EBK469" s="48" t="str">
        <f t="shared" si="368"/>
        <v>Inviable Sanitariamente</v>
      </c>
      <c r="EBL469" s="48" t="str">
        <f t="shared" si="368"/>
        <v>Inviable Sanitariamente</v>
      </c>
      <c r="EBM469" s="48" t="str">
        <f t="shared" si="368"/>
        <v>Inviable Sanitariamente</v>
      </c>
      <c r="EBN469" s="48" t="str">
        <f t="shared" si="368"/>
        <v>Inviable Sanitariamente</v>
      </c>
      <c r="EBO469" s="48" t="str">
        <f t="shared" si="368"/>
        <v>Inviable Sanitariamente</v>
      </c>
      <c r="EBP469" s="48" t="str">
        <f t="shared" si="368"/>
        <v>Inviable Sanitariamente</v>
      </c>
      <c r="EBQ469" s="48" t="str">
        <f t="shared" si="368"/>
        <v>Inviable Sanitariamente</v>
      </c>
      <c r="EBR469" s="48" t="str">
        <f t="shared" ref="EBR469:ECA471" si="369">IF(EBP469&lt;5,"Sin Riesgo",IF(EBP469 &lt;=14,"Bajo",IF(EBP469&lt;=35,"Medio",IF(EBP469&lt;=80,"Alto","Inviable Sanitariamente"))))</f>
        <v>Inviable Sanitariamente</v>
      </c>
      <c r="EBS469" s="48" t="str">
        <f t="shared" si="369"/>
        <v>Inviable Sanitariamente</v>
      </c>
      <c r="EBT469" s="48" t="str">
        <f t="shared" si="369"/>
        <v>Inviable Sanitariamente</v>
      </c>
      <c r="EBU469" s="48" t="str">
        <f t="shared" si="369"/>
        <v>Inviable Sanitariamente</v>
      </c>
      <c r="EBV469" s="48" t="str">
        <f t="shared" si="369"/>
        <v>Inviable Sanitariamente</v>
      </c>
      <c r="EBW469" s="48" t="str">
        <f t="shared" si="369"/>
        <v>Inviable Sanitariamente</v>
      </c>
      <c r="EBX469" s="48" t="str">
        <f t="shared" si="369"/>
        <v>Inviable Sanitariamente</v>
      </c>
      <c r="EBY469" s="48" t="str">
        <f t="shared" si="369"/>
        <v>Inviable Sanitariamente</v>
      </c>
      <c r="EBZ469" s="48" t="str">
        <f t="shared" si="369"/>
        <v>Inviable Sanitariamente</v>
      </c>
      <c r="ECA469" s="48" t="str">
        <f t="shared" si="369"/>
        <v>Inviable Sanitariamente</v>
      </c>
      <c r="ECB469" s="48" t="str">
        <f t="shared" ref="ECB469:ECK471" si="370">IF(EBZ469&lt;5,"Sin Riesgo",IF(EBZ469 &lt;=14,"Bajo",IF(EBZ469&lt;=35,"Medio",IF(EBZ469&lt;=80,"Alto","Inviable Sanitariamente"))))</f>
        <v>Inviable Sanitariamente</v>
      </c>
      <c r="ECC469" s="48" t="str">
        <f t="shared" si="370"/>
        <v>Inviable Sanitariamente</v>
      </c>
      <c r="ECD469" s="48" t="str">
        <f t="shared" si="370"/>
        <v>Inviable Sanitariamente</v>
      </c>
      <c r="ECE469" s="48" t="str">
        <f t="shared" si="370"/>
        <v>Inviable Sanitariamente</v>
      </c>
      <c r="ECF469" s="48" t="str">
        <f t="shared" si="370"/>
        <v>Inviable Sanitariamente</v>
      </c>
      <c r="ECG469" s="48" t="str">
        <f t="shared" si="370"/>
        <v>Inviable Sanitariamente</v>
      </c>
      <c r="ECH469" s="48" t="str">
        <f t="shared" si="370"/>
        <v>Inviable Sanitariamente</v>
      </c>
      <c r="ECI469" s="48" t="str">
        <f t="shared" si="370"/>
        <v>Inviable Sanitariamente</v>
      </c>
      <c r="ECJ469" s="48" t="str">
        <f t="shared" si="370"/>
        <v>Inviable Sanitariamente</v>
      </c>
      <c r="ECK469" s="48" t="str">
        <f t="shared" si="370"/>
        <v>Inviable Sanitariamente</v>
      </c>
      <c r="ECL469" s="48" t="str">
        <f t="shared" ref="ECL469:ECU471" si="371">IF(ECJ469&lt;5,"Sin Riesgo",IF(ECJ469 &lt;=14,"Bajo",IF(ECJ469&lt;=35,"Medio",IF(ECJ469&lt;=80,"Alto","Inviable Sanitariamente"))))</f>
        <v>Inviable Sanitariamente</v>
      </c>
      <c r="ECM469" s="48" t="str">
        <f t="shared" si="371"/>
        <v>Inviable Sanitariamente</v>
      </c>
      <c r="ECN469" s="48" t="str">
        <f t="shared" si="371"/>
        <v>Inviable Sanitariamente</v>
      </c>
      <c r="ECO469" s="48" t="str">
        <f t="shared" si="371"/>
        <v>Inviable Sanitariamente</v>
      </c>
      <c r="ECP469" s="48" t="str">
        <f t="shared" si="371"/>
        <v>Inviable Sanitariamente</v>
      </c>
      <c r="ECQ469" s="48" t="str">
        <f t="shared" si="371"/>
        <v>Inviable Sanitariamente</v>
      </c>
      <c r="ECR469" s="48" t="str">
        <f t="shared" si="371"/>
        <v>Inviable Sanitariamente</v>
      </c>
      <c r="ECS469" s="48" t="str">
        <f t="shared" si="371"/>
        <v>Inviable Sanitariamente</v>
      </c>
      <c r="ECT469" s="48" t="str">
        <f t="shared" si="371"/>
        <v>Inviable Sanitariamente</v>
      </c>
      <c r="ECU469" s="48" t="str">
        <f t="shared" si="371"/>
        <v>Inviable Sanitariamente</v>
      </c>
      <c r="ECV469" s="48" t="str">
        <f t="shared" ref="ECV469:EDE471" si="372">IF(ECT469&lt;5,"Sin Riesgo",IF(ECT469 &lt;=14,"Bajo",IF(ECT469&lt;=35,"Medio",IF(ECT469&lt;=80,"Alto","Inviable Sanitariamente"))))</f>
        <v>Inviable Sanitariamente</v>
      </c>
      <c r="ECW469" s="48" t="str">
        <f t="shared" si="372"/>
        <v>Inviable Sanitariamente</v>
      </c>
      <c r="ECX469" s="48" t="str">
        <f t="shared" si="372"/>
        <v>Inviable Sanitariamente</v>
      </c>
      <c r="ECY469" s="48" t="str">
        <f t="shared" si="372"/>
        <v>Inviable Sanitariamente</v>
      </c>
      <c r="ECZ469" s="48" t="str">
        <f t="shared" si="372"/>
        <v>Inviable Sanitariamente</v>
      </c>
      <c r="EDA469" s="48" t="str">
        <f t="shared" si="372"/>
        <v>Inviable Sanitariamente</v>
      </c>
      <c r="EDB469" s="48" t="str">
        <f t="shared" si="372"/>
        <v>Inviable Sanitariamente</v>
      </c>
      <c r="EDC469" s="48" t="str">
        <f t="shared" si="372"/>
        <v>Inviable Sanitariamente</v>
      </c>
      <c r="EDD469" s="48" t="str">
        <f t="shared" si="372"/>
        <v>Inviable Sanitariamente</v>
      </c>
      <c r="EDE469" s="48" t="str">
        <f t="shared" si="372"/>
        <v>Inviable Sanitariamente</v>
      </c>
      <c r="EDF469" s="48" t="str">
        <f t="shared" ref="EDF469:EDO471" si="373">IF(EDD469&lt;5,"Sin Riesgo",IF(EDD469 &lt;=14,"Bajo",IF(EDD469&lt;=35,"Medio",IF(EDD469&lt;=80,"Alto","Inviable Sanitariamente"))))</f>
        <v>Inviable Sanitariamente</v>
      </c>
      <c r="EDG469" s="48" t="str">
        <f t="shared" si="373"/>
        <v>Inviable Sanitariamente</v>
      </c>
      <c r="EDH469" s="48" t="str">
        <f t="shared" si="373"/>
        <v>Inviable Sanitariamente</v>
      </c>
      <c r="EDI469" s="48" t="str">
        <f t="shared" si="373"/>
        <v>Inviable Sanitariamente</v>
      </c>
      <c r="EDJ469" s="48" t="str">
        <f t="shared" si="373"/>
        <v>Inviable Sanitariamente</v>
      </c>
      <c r="EDK469" s="48" t="str">
        <f t="shared" si="373"/>
        <v>Inviable Sanitariamente</v>
      </c>
      <c r="EDL469" s="48" t="str">
        <f t="shared" si="373"/>
        <v>Inviable Sanitariamente</v>
      </c>
      <c r="EDM469" s="48" t="str">
        <f t="shared" si="373"/>
        <v>Inviable Sanitariamente</v>
      </c>
      <c r="EDN469" s="48" t="str">
        <f t="shared" si="373"/>
        <v>Inviable Sanitariamente</v>
      </c>
      <c r="EDO469" s="48" t="str">
        <f t="shared" si="373"/>
        <v>Inviable Sanitariamente</v>
      </c>
      <c r="EDP469" s="48" t="str">
        <f t="shared" ref="EDP469:EDY471" si="374">IF(EDN469&lt;5,"Sin Riesgo",IF(EDN469 &lt;=14,"Bajo",IF(EDN469&lt;=35,"Medio",IF(EDN469&lt;=80,"Alto","Inviable Sanitariamente"))))</f>
        <v>Inviable Sanitariamente</v>
      </c>
      <c r="EDQ469" s="48" t="str">
        <f t="shared" si="374"/>
        <v>Inviable Sanitariamente</v>
      </c>
      <c r="EDR469" s="48" t="str">
        <f t="shared" si="374"/>
        <v>Inviable Sanitariamente</v>
      </c>
      <c r="EDS469" s="48" t="str">
        <f t="shared" si="374"/>
        <v>Inviable Sanitariamente</v>
      </c>
      <c r="EDT469" s="48" t="str">
        <f t="shared" si="374"/>
        <v>Inviable Sanitariamente</v>
      </c>
      <c r="EDU469" s="48" t="str">
        <f t="shared" si="374"/>
        <v>Inviable Sanitariamente</v>
      </c>
      <c r="EDV469" s="48" t="str">
        <f t="shared" si="374"/>
        <v>Inviable Sanitariamente</v>
      </c>
      <c r="EDW469" s="48" t="str">
        <f t="shared" si="374"/>
        <v>Inviable Sanitariamente</v>
      </c>
      <c r="EDX469" s="48" t="str">
        <f t="shared" si="374"/>
        <v>Inviable Sanitariamente</v>
      </c>
      <c r="EDY469" s="48" t="str">
        <f t="shared" si="374"/>
        <v>Inviable Sanitariamente</v>
      </c>
      <c r="EDZ469" s="48" t="str">
        <f t="shared" ref="EDZ469:EEI471" si="375">IF(EDX469&lt;5,"Sin Riesgo",IF(EDX469 &lt;=14,"Bajo",IF(EDX469&lt;=35,"Medio",IF(EDX469&lt;=80,"Alto","Inviable Sanitariamente"))))</f>
        <v>Inviable Sanitariamente</v>
      </c>
      <c r="EEA469" s="48" t="str">
        <f t="shared" si="375"/>
        <v>Inviable Sanitariamente</v>
      </c>
      <c r="EEB469" s="48" t="str">
        <f t="shared" si="375"/>
        <v>Inviable Sanitariamente</v>
      </c>
      <c r="EEC469" s="48" t="str">
        <f t="shared" si="375"/>
        <v>Inviable Sanitariamente</v>
      </c>
      <c r="EED469" s="48" t="str">
        <f t="shared" si="375"/>
        <v>Inviable Sanitariamente</v>
      </c>
      <c r="EEE469" s="48" t="str">
        <f t="shared" si="375"/>
        <v>Inviable Sanitariamente</v>
      </c>
      <c r="EEF469" s="48" t="str">
        <f t="shared" si="375"/>
        <v>Inviable Sanitariamente</v>
      </c>
      <c r="EEG469" s="48" t="str">
        <f t="shared" si="375"/>
        <v>Inviable Sanitariamente</v>
      </c>
      <c r="EEH469" s="48" t="str">
        <f t="shared" si="375"/>
        <v>Inviable Sanitariamente</v>
      </c>
      <c r="EEI469" s="48" t="str">
        <f t="shared" si="375"/>
        <v>Inviable Sanitariamente</v>
      </c>
      <c r="EEJ469" s="48" t="str">
        <f t="shared" ref="EEJ469:EES471" si="376">IF(EEH469&lt;5,"Sin Riesgo",IF(EEH469 &lt;=14,"Bajo",IF(EEH469&lt;=35,"Medio",IF(EEH469&lt;=80,"Alto","Inviable Sanitariamente"))))</f>
        <v>Inviable Sanitariamente</v>
      </c>
      <c r="EEK469" s="48" t="str">
        <f t="shared" si="376"/>
        <v>Inviable Sanitariamente</v>
      </c>
      <c r="EEL469" s="48" t="str">
        <f t="shared" si="376"/>
        <v>Inviable Sanitariamente</v>
      </c>
      <c r="EEM469" s="48" t="str">
        <f t="shared" si="376"/>
        <v>Inviable Sanitariamente</v>
      </c>
      <c r="EEN469" s="48" t="str">
        <f t="shared" si="376"/>
        <v>Inviable Sanitariamente</v>
      </c>
      <c r="EEO469" s="48" t="str">
        <f t="shared" si="376"/>
        <v>Inviable Sanitariamente</v>
      </c>
      <c r="EEP469" s="48" t="str">
        <f t="shared" si="376"/>
        <v>Inviable Sanitariamente</v>
      </c>
      <c r="EEQ469" s="48" t="str">
        <f t="shared" si="376"/>
        <v>Inviable Sanitariamente</v>
      </c>
      <c r="EER469" s="48" t="str">
        <f t="shared" si="376"/>
        <v>Inviable Sanitariamente</v>
      </c>
      <c r="EES469" s="48" t="str">
        <f t="shared" si="376"/>
        <v>Inviable Sanitariamente</v>
      </c>
      <c r="EET469" s="48" t="str">
        <f t="shared" ref="EET469:EFC471" si="377">IF(EER469&lt;5,"Sin Riesgo",IF(EER469 &lt;=14,"Bajo",IF(EER469&lt;=35,"Medio",IF(EER469&lt;=80,"Alto","Inviable Sanitariamente"))))</f>
        <v>Inviable Sanitariamente</v>
      </c>
      <c r="EEU469" s="48" t="str">
        <f t="shared" si="377"/>
        <v>Inviable Sanitariamente</v>
      </c>
      <c r="EEV469" s="48" t="str">
        <f t="shared" si="377"/>
        <v>Inviable Sanitariamente</v>
      </c>
      <c r="EEW469" s="48" t="str">
        <f t="shared" si="377"/>
        <v>Inviable Sanitariamente</v>
      </c>
      <c r="EEX469" s="48" t="str">
        <f t="shared" si="377"/>
        <v>Inviable Sanitariamente</v>
      </c>
      <c r="EEY469" s="48" t="str">
        <f t="shared" si="377"/>
        <v>Inviable Sanitariamente</v>
      </c>
      <c r="EEZ469" s="48" t="str">
        <f t="shared" si="377"/>
        <v>Inviable Sanitariamente</v>
      </c>
      <c r="EFA469" s="48" t="str">
        <f t="shared" si="377"/>
        <v>Inviable Sanitariamente</v>
      </c>
      <c r="EFB469" s="48" t="str">
        <f t="shared" si="377"/>
        <v>Inviable Sanitariamente</v>
      </c>
      <c r="EFC469" s="48" t="str">
        <f t="shared" si="377"/>
        <v>Inviable Sanitariamente</v>
      </c>
      <c r="EFD469" s="48" t="str">
        <f t="shared" ref="EFD469:EFM471" si="378">IF(EFB469&lt;5,"Sin Riesgo",IF(EFB469 &lt;=14,"Bajo",IF(EFB469&lt;=35,"Medio",IF(EFB469&lt;=80,"Alto","Inviable Sanitariamente"))))</f>
        <v>Inviable Sanitariamente</v>
      </c>
      <c r="EFE469" s="48" t="str">
        <f t="shared" si="378"/>
        <v>Inviable Sanitariamente</v>
      </c>
      <c r="EFF469" s="48" t="str">
        <f t="shared" si="378"/>
        <v>Inviable Sanitariamente</v>
      </c>
      <c r="EFG469" s="48" t="str">
        <f t="shared" si="378"/>
        <v>Inviable Sanitariamente</v>
      </c>
      <c r="EFH469" s="48" t="str">
        <f t="shared" si="378"/>
        <v>Inviable Sanitariamente</v>
      </c>
      <c r="EFI469" s="48" t="str">
        <f t="shared" si="378"/>
        <v>Inviable Sanitariamente</v>
      </c>
      <c r="EFJ469" s="48" t="str">
        <f t="shared" si="378"/>
        <v>Inviable Sanitariamente</v>
      </c>
      <c r="EFK469" s="48" t="str">
        <f t="shared" si="378"/>
        <v>Inviable Sanitariamente</v>
      </c>
      <c r="EFL469" s="48" t="str">
        <f t="shared" si="378"/>
        <v>Inviable Sanitariamente</v>
      </c>
      <c r="EFM469" s="48" t="str">
        <f t="shared" si="378"/>
        <v>Inviable Sanitariamente</v>
      </c>
      <c r="EFN469" s="48" t="str">
        <f t="shared" ref="EFN469:EFW471" si="379">IF(EFL469&lt;5,"Sin Riesgo",IF(EFL469 &lt;=14,"Bajo",IF(EFL469&lt;=35,"Medio",IF(EFL469&lt;=80,"Alto","Inviable Sanitariamente"))))</f>
        <v>Inviable Sanitariamente</v>
      </c>
      <c r="EFO469" s="48" t="str">
        <f t="shared" si="379"/>
        <v>Inviable Sanitariamente</v>
      </c>
      <c r="EFP469" s="48" t="str">
        <f t="shared" si="379"/>
        <v>Inviable Sanitariamente</v>
      </c>
      <c r="EFQ469" s="48" t="str">
        <f t="shared" si="379"/>
        <v>Inviable Sanitariamente</v>
      </c>
      <c r="EFR469" s="48" t="str">
        <f t="shared" si="379"/>
        <v>Inviable Sanitariamente</v>
      </c>
      <c r="EFS469" s="48" t="str">
        <f t="shared" si="379"/>
        <v>Inviable Sanitariamente</v>
      </c>
      <c r="EFT469" s="48" t="str">
        <f t="shared" si="379"/>
        <v>Inviable Sanitariamente</v>
      </c>
      <c r="EFU469" s="48" t="str">
        <f t="shared" si="379"/>
        <v>Inviable Sanitariamente</v>
      </c>
      <c r="EFV469" s="48" t="str">
        <f t="shared" si="379"/>
        <v>Inviable Sanitariamente</v>
      </c>
      <c r="EFW469" s="48" t="str">
        <f t="shared" si="379"/>
        <v>Inviable Sanitariamente</v>
      </c>
      <c r="EFX469" s="48" t="str">
        <f t="shared" ref="EFX469:EGG471" si="380">IF(EFV469&lt;5,"Sin Riesgo",IF(EFV469 &lt;=14,"Bajo",IF(EFV469&lt;=35,"Medio",IF(EFV469&lt;=80,"Alto","Inviable Sanitariamente"))))</f>
        <v>Inviable Sanitariamente</v>
      </c>
      <c r="EFY469" s="48" t="str">
        <f t="shared" si="380"/>
        <v>Inviable Sanitariamente</v>
      </c>
      <c r="EFZ469" s="48" t="str">
        <f t="shared" si="380"/>
        <v>Inviable Sanitariamente</v>
      </c>
      <c r="EGA469" s="48" t="str">
        <f t="shared" si="380"/>
        <v>Inviable Sanitariamente</v>
      </c>
      <c r="EGB469" s="48" t="str">
        <f t="shared" si="380"/>
        <v>Inviable Sanitariamente</v>
      </c>
      <c r="EGC469" s="48" t="str">
        <f t="shared" si="380"/>
        <v>Inviable Sanitariamente</v>
      </c>
      <c r="EGD469" s="48" t="str">
        <f t="shared" si="380"/>
        <v>Inviable Sanitariamente</v>
      </c>
      <c r="EGE469" s="48" t="str">
        <f t="shared" si="380"/>
        <v>Inviable Sanitariamente</v>
      </c>
      <c r="EGF469" s="48" t="str">
        <f t="shared" si="380"/>
        <v>Inviable Sanitariamente</v>
      </c>
      <c r="EGG469" s="48" t="str">
        <f t="shared" si="380"/>
        <v>Inviable Sanitariamente</v>
      </c>
      <c r="EGH469" s="48" t="str">
        <f t="shared" ref="EGH469:EGQ471" si="381">IF(EGF469&lt;5,"Sin Riesgo",IF(EGF469 &lt;=14,"Bajo",IF(EGF469&lt;=35,"Medio",IF(EGF469&lt;=80,"Alto","Inviable Sanitariamente"))))</f>
        <v>Inviable Sanitariamente</v>
      </c>
      <c r="EGI469" s="48" t="str">
        <f t="shared" si="381"/>
        <v>Inviable Sanitariamente</v>
      </c>
      <c r="EGJ469" s="48" t="str">
        <f t="shared" si="381"/>
        <v>Inviable Sanitariamente</v>
      </c>
      <c r="EGK469" s="48" t="str">
        <f t="shared" si="381"/>
        <v>Inviable Sanitariamente</v>
      </c>
      <c r="EGL469" s="48" t="str">
        <f t="shared" si="381"/>
        <v>Inviable Sanitariamente</v>
      </c>
      <c r="EGM469" s="48" t="str">
        <f t="shared" si="381"/>
        <v>Inviable Sanitariamente</v>
      </c>
      <c r="EGN469" s="48" t="str">
        <f t="shared" si="381"/>
        <v>Inviable Sanitariamente</v>
      </c>
      <c r="EGO469" s="48" t="str">
        <f t="shared" si="381"/>
        <v>Inviable Sanitariamente</v>
      </c>
      <c r="EGP469" s="48" t="str">
        <f t="shared" si="381"/>
        <v>Inviable Sanitariamente</v>
      </c>
      <c r="EGQ469" s="48" t="str">
        <f t="shared" si="381"/>
        <v>Inviable Sanitariamente</v>
      </c>
      <c r="EGR469" s="48" t="str">
        <f t="shared" ref="EGR469:EHA471" si="382">IF(EGP469&lt;5,"Sin Riesgo",IF(EGP469 &lt;=14,"Bajo",IF(EGP469&lt;=35,"Medio",IF(EGP469&lt;=80,"Alto","Inviable Sanitariamente"))))</f>
        <v>Inviable Sanitariamente</v>
      </c>
      <c r="EGS469" s="48" t="str">
        <f t="shared" si="382"/>
        <v>Inviable Sanitariamente</v>
      </c>
      <c r="EGT469" s="48" t="str">
        <f t="shared" si="382"/>
        <v>Inviable Sanitariamente</v>
      </c>
      <c r="EGU469" s="48" t="str">
        <f t="shared" si="382"/>
        <v>Inviable Sanitariamente</v>
      </c>
      <c r="EGV469" s="48" t="str">
        <f t="shared" si="382"/>
        <v>Inviable Sanitariamente</v>
      </c>
      <c r="EGW469" s="48" t="str">
        <f t="shared" si="382"/>
        <v>Inviable Sanitariamente</v>
      </c>
      <c r="EGX469" s="48" t="str">
        <f t="shared" si="382"/>
        <v>Inviable Sanitariamente</v>
      </c>
      <c r="EGY469" s="48" t="str">
        <f t="shared" si="382"/>
        <v>Inviable Sanitariamente</v>
      </c>
      <c r="EGZ469" s="48" t="str">
        <f t="shared" si="382"/>
        <v>Inviable Sanitariamente</v>
      </c>
      <c r="EHA469" s="48" t="str">
        <f t="shared" si="382"/>
        <v>Inviable Sanitariamente</v>
      </c>
      <c r="EHB469" s="48" t="str">
        <f t="shared" ref="EHB469:EHK471" si="383">IF(EGZ469&lt;5,"Sin Riesgo",IF(EGZ469 &lt;=14,"Bajo",IF(EGZ469&lt;=35,"Medio",IF(EGZ469&lt;=80,"Alto","Inviable Sanitariamente"))))</f>
        <v>Inviable Sanitariamente</v>
      </c>
      <c r="EHC469" s="48" t="str">
        <f t="shared" si="383"/>
        <v>Inviable Sanitariamente</v>
      </c>
      <c r="EHD469" s="48" t="str">
        <f t="shared" si="383"/>
        <v>Inviable Sanitariamente</v>
      </c>
      <c r="EHE469" s="48" t="str">
        <f t="shared" si="383"/>
        <v>Inviable Sanitariamente</v>
      </c>
      <c r="EHF469" s="48" t="str">
        <f t="shared" si="383"/>
        <v>Inviable Sanitariamente</v>
      </c>
      <c r="EHG469" s="48" t="str">
        <f t="shared" si="383"/>
        <v>Inviable Sanitariamente</v>
      </c>
      <c r="EHH469" s="48" t="str">
        <f t="shared" si="383"/>
        <v>Inviable Sanitariamente</v>
      </c>
      <c r="EHI469" s="48" t="str">
        <f t="shared" si="383"/>
        <v>Inviable Sanitariamente</v>
      </c>
      <c r="EHJ469" s="48" t="str">
        <f t="shared" si="383"/>
        <v>Inviable Sanitariamente</v>
      </c>
      <c r="EHK469" s="48" t="str">
        <f t="shared" si="383"/>
        <v>Inviable Sanitariamente</v>
      </c>
      <c r="EHL469" s="48" t="str">
        <f t="shared" ref="EHL469:EHU471" si="384">IF(EHJ469&lt;5,"Sin Riesgo",IF(EHJ469 &lt;=14,"Bajo",IF(EHJ469&lt;=35,"Medio",IF(EHJ469&lt;=80,"Alto","Inviable Sanitariamente"))))</f>
        <v>Inviable Sanitariamente</v>
      </c>
      <c r="EHM469" s="48" t="str">
        <f t="shared" si="384"/>
        <v>Inviable Sanitariamente</v>
      </c>
      <c r="EHN469" s="48" t="str">
        <f t="shared" si="384"/>
        <v>Inviable Sanitariamente</v>
      </c>
      <c r="EHO469" s="48" t="str">
        <f t="shared" si="384"/>
        <v>Inviable Sanitariamente</v>
      </c>
      <c r="EHP469" s="48" t="str">
        <f t="shared" si="384"/>
        <v>Inviable Sanitariamente</v>
      </c>
      <c r="EHQ469" s="48" t="str">
        <f t="shared" si="384"/>
        <v>Inviable Sanitariamente</v>
      </c>
      <c r="EHR469" s="48" t="str">
        <f t="shared" si="384"/>
        <v>Inviable Sanitariamente</v>
      </c>
      <c r="EHS469" s="48" t="str">
        <f t="shared" si="384"/>
        <v>Inviable Sanitariamente</v>
      </c>
      <c r="EHT469" s="48" t="str">
        <f t="shared" si="384"/>
        <v>Inviable Sanitariamente</v>
      </c>
      <c r="EHU469" s="48" t="str">
        <f t="shared" si="384"/>
        <v>Inviable Sanitariamente</v>
      </c>
      <c r="EHV469" s="48" t="str">
        <f t="shared" ref="EHV469:EIE471" si="385">IF(EHT469&lt;5,"Sin Riesgo",IF(EHT469 &lt;=14,"Bajo",IF(EHT469&lt;=35,"Medio",IF(EHT469&lt;=80,"Alto","Inviable Sanitariamente"))))</f>
        <v>Inviable Sanitariamente</v>
      </c>
      <c r="EHW469" s="48" t="str">
        <f t="shared" si="385"/>
        <v>Inviable Sanitariamente</v>
      </c>
      <c r="EHX469" s="48" t="str">
        <f t="shared" si="385"/>
        <v>Inviable Sanitariamente</v>
      </c>
      <c r="EHY469" s="48" t="str">
        <f t="shared" si="385"/>
        <v>Inviable Sanitariamente</v>
      </c>
      <c r="EHZ469" s="48" t="str">
        <f t="shared" si="385"/>
        <v>Inviable Sanitariamente</v>
      </c>
      <c r="EIA469" s="48" t="str">
        <f t="shared" si="385"/>
        <v>Inviable Sanitariamente</v>
      </c>
      <c r="EIB469" s="48" t="str">
        <f t="shared" si="385"/>
        <v>Inviable Sanitariamente</v>
      </c>
      <c r="EIC469" s="48" t="str">
        <f t="shared" si="385"/>
        <v>Inviable Sanitariamente</v>
      </c>
      <c r="EID469" s="48" t="str">
        <f t="shared" si="385"/>
        <v>Inviable Sanitariamente</v>
      </c>
      <c r="EIE469" s="48" t="str">
        <f t="shared" si="385"/>
        <v>Inviable Sanitariamente</v>
      </c>
      <c r="EIF469" s="48" t="str">
        <f t="shared" ref="EIF469:EIO471" si="386">IF(EID469&lt;5,"Sin Riesgo",IF(EID469 &lt;=14,"Bajo",IF(EID469&lt;=35,"Medio",IF(EID469&lt;=80,"Alto","Inviable Sanitariamente"))))</f>
        <v>Inviable Sanitariamente</v>
      </c>
      <c r="EIG469" s="48" t="str">
        <f t="shared" si="386"/>
        <v>Inviable Sanitariamente</v>
      </c>
      <c r="EIH469" s="48" t="str">
        <f t="shared" si="386"/>
        <v>Inviable Sanitariamente</v>
      </c>
      <c r="EII469" s="48" t="str">
        <f t="shared" si="386"/>
        <v>Inviable Sanitariamente</v>
      </c>
      <c r="EIJ469" s="48" t="str">
        <f t="shared" si="386"/>
        <v>Inviable Sanitariamente</v>
      </c>
      <c r="EIK469" s="48" t="str">
        <f t="shared" si="386"/>
        <v>Inviable Sanitariamente</v>
      </c>
      <c r="EIL469" s="48" t="str">
        <f t="shared" si="386"/>
        <v>Inviable Sanitariamente</v>
      </c>
      <c r="EIM469" s="48" t="str">
        <f t="shared" si="386"/>
        <v>Inviable Sanitariamente</v>
      </c>
      <c r="EIN469" s="48" t="str">
        <f t="shared" si="386"/>
        <v>Inviable Sanitariamente</v>
      </c>
      <c r="EIO469" s="48" t="str">
        <f t="shared" si="386"/>
        <v>Inviable Sanitariamente</v>
      </c>
      <c r="EIP469" s="48" t="str">
        <f t="shared" ref="EIP469:EIY471" si="387">IF(EIN469&lt;5,"Sin Riesgo",IF(EIN469 &lt;=14,"Bajo",IF(EIN469&lt;=35,"Medio",IF(EIN469&lt;=80,"Alto","Inviable Sanitariamente"))))</f>
        <v>Inviable Sanitariamente</v>
      </c>
      <c r="EIQ469" s="48" t="str">
        <f t="shared" si="387"/>
        <v>Inviable Sanitariamente</v>
      </c>
      <c r="EIR469" s="48" t="str">
        <f t="shared" si="387"/>
        <v>Inviable Sanitariamente</v>
      </c>
      <c r="EIS469" s="48" t="str">
        <f t="shared" si="387"/>
        <v>Inviable Sanitariamente</v>
      </c>
      <c r="EIT469" s="48" t="str">
        <f t="shared" si="387"/>
        <v>Inviable Sanitariamente</v>
      </c>
      <c r="EIU469" s="48" t="str">
        <f t="shared" si="387"/>
        <v>Inviable Sanitariamente</v>
      </c>
      <c r="EIV469" s="48" t="str">
        <f t="shared" si="387"/>
        <v>Inviable Sanitariamente</v>
      </c>
      <c r="EIW469" s="48" t="str">
        <f t="shared" si="387"/>
        <v>Inviable Sanitariamente</v>
      </c>
      <c r="EIX469" s="48" t="str">
        <f t="shared" si="387"/>
        <v>Inviable Sanitariamente</v>
      </c>
      <c r="EIY469" s="48" t="str">
        <f t="shared" si="387"/>
        <v>Inviable Sanitariamente</v>
      </c>
      <c r="EIZ469" s="48" t="str">
        <f t="shared" ref="EIZ469:EJI471" si="388">IF(EIX469&lt;5,"Sin Riesgo",IF(EIX469 &lt;=14,"Bajo",IF(EIX469&lt;=35,"Medio",IF(EIX469&lt;=80,"Alto","Inviable Sanitariamente"))))</f>
        <v>Inviable Sanitariamente</v>
      </c>
      <c r="EJA469" s="48" t="str">
        <f t="shared" si="388"/>
        <v>Inviable Sanitariamente</v>
      </c>
      <c r="EJB469" s="48" t="str">
        <f t="shared" si="388"/>
        <v>Inviable Sanitariamente</v>
      </c>
      <c r="EJC469" s="48" t="str">
        <f t="shared" si="388"/>
        <v>Inviable Sanitariamente</v>
      </c>
      <c r="EJD469" s="48" t="str">
        <f t="shared" si="388"/>
        <v>Inviable Sanitariamente</v>
      </c>
      <c r="EJE469" s="48" t="str">
        <f t="shared" si="388"/>
        <v>Inviable Sanitariamente</v>
      </c>
      <c r="EJF469" s="48" t="str">
        <f t="shared" si="388"/>
        <v>Inviable Sanitariamente</v>
      </c>
      <c r="EJG469" s="48" t="str">
        <f t="shared" si="388"/>
        <v>Inviable Sanitariamente</v>
      </c>
      <c r="EJH469" s="48" t="str">
        <f t="shared" si="388"/>
        <v>Inviable Sanitariamente</v>
      </c>
      <c r="EJI469" s="48" t="str">
        <f t="shared" si="388"/>
        <v>Inviable Sanitariamente</v>
      </c>
      <c r="EJJ469" s="48" t="str">
        <f t="shared" ref="EJJ469:EJS471" si="389">IF(EJH469&lt;5,"Sin Riesgo",IF(EJH469 &lt;=14,"Bajo",IF(EJH469&lt;=35,"Medio",IF(EJH469&lt;=80,"Alto","Inviable Sanitariamente"))))</f>
        <v>Inviable Sanitariamente</v>
      </c>
      <c r="EJK469" s="48" t="str">
        <f t="shared" si="389"/>
        <v>Inviable Sanitariamente</v>
      </c>
      <c r="EJL469" s="48" t="str">
        <f t="shared" si="389"/>
        <v>Inviable Sanitariamente</v>
      </c>
      <c r="EJM469" s="48" t="str">
        <f t="shared" si="389"/>
        <v>Inviable Sanitariamente</v>
      </c>
      <c r="EJN469" s="48" t="str">
        <f t="shared" si="389"/>
        <v>Inviable Sanitariamente</v>
      </c>
      <c r="EJO469" s="48" t="str">
        <f t="shared" si="389"/>
        <v>Inviable Sanitariamente</v>
      </c>
      <c r="EJP469" s="48" t="str">
        <f t="shared" si="389"/>
        <v>Inviable Sanitariamente</v>
      </c>
      <c r="EJQ469" s="48" t="str">
        <f t="shared" si="389"/>
        <v>Inviable Sanitariamente</v>
      </c>
      <c r="EJR469" s="48" t="str">
        <f t="shared" si="389"/>
        <v>Inviable Sanitariamente</v>
      </c>
      <c r="EJS469" s="48" t="str">
        <f t="shared" si="389"/>
        <v>Inviable Sanitariamente</v>
      </c>
      <c r="EJT469" s="48" t="str">
        <f t="shared" ref="EJT469:EKC471" si="390">IF(EJR469&lt;5,"Sin Riesgo",IF(EJR469 &lt;=14,"Bajo",IF(EJR469&lt;=35,"Medio",IF(EJR469&lt;=80,"Alto","Inviable Sanitariamente"))))</f>
        <v>Inviable Sanitariamente</v>
      </c>
      <c r="EJU469" s="48" t="str">
        <f t="shared" si="390"/>
        <v>Inviable Sanitariamente</v>
      </c>
      <c r="EJV469" s="48" t="str">
        <f t="shared" si="390"/>
        <v>Inviable Sanitariamente</v>
      </c>
      <c r="EJW469" s="48" t="str">
        <f t="shared" si="390"/>
        <v>Inviable Sanitariamente</v>
      </c>
      <c r="EJX469" s="48" t="str">
        <f t="shared" si="390"/>
        <v>Inviable Sanitariamente</v>
      </c>
      <c r="EJY469" s="48" t="str">
        <f t="shared" si="390"/>
        <v>Inviable Sanitariamente</v>
      </c>
      <c r="EJZ469" s="48" t="str">
        <f t="shared" si="390"/>
        <v>Inviable Sanitariamente</v>
      </c>
      <c r="EKA469" s="48" t="str">
        <f t="shared" si="390"/>
        <v>Inviable Sanitariamente</v>
      </c>
      <c r="EKB469" s="48" t="str">
        <f t="shared" si="390"/>
        <v>Inviable Sanitariamente</v>
      </c>
      <c r="EKC469" s="48" t="str">
        <f t="shared" si="390"/>
        <v>Inviable Sanitariamente</v>
      </c>
      <c r="EKD469" s="48" t="str">
        <f t="shared" ref="EKD469:EKM471" si="391">IF(EKB469&lt;5,"Sin Riesgo",IF(EKB469 &lt;=14,"Bajo",IF(EKB469&lt;=35,"Medio",IF(EKB469&lt;=80,"Alto","Inviable Sanitariamente"))))</f>
        <v>Inviable Sanitariamente</v>
      </c>
      <c r="EKE469" s="48" t="str">
        <f t="shared" si="391"/>
        <v>Inviable Sanitariamente</v>
      </c>
      <c r="EKF469" s="48" t="str">
        <f t="shared" si="391"/>
        <v>Inviable Sanitariamente</v>
      </c>
      <c r="EKG469" s="48" t="str">
        <f t="shared" si="391"/>
        <v>Inviable Sanitariamente</v>
      </c>
      <c r="EKH469" s="48" t="str">
        <f t="shared" si="391"/>
        <v>Inviable Sanitariamente</v>
      </c>
      <c r="EKI469" s="48" t="str">
        <f t="shared" si="391"/>
        <v>Inviable Sanitariamente</v>
      </c>
      <c r="EKJ469" s="48" t="str">
        <f t="shared" si="391"/>
        <v>Inviable Sanitariamente</v>
      </c>
      <c r="EKK469" s="48" t="str">
        <f t="shared" si="391"/>
        <v>Inviable Sanitariamente</v>
      </c>
      <c r="EKL469" s="48" t="str">
        <f t="shared" si="391"/>
        <v>Inviable Sanitariamente</v>
      </c>
      <c r="EKM469" s="48" t="str">
        <f t="shared" si="391"/>
        <v>Inviable Sanitariamente</v>
      </c>
      <c r="EKN469" s="48" t="str">
        <f t="shared" ref="EKN469:EKW471" si="392">IF(EKL469&lt;5,"Sin Riesgo",IF(EKL469 &lt;=14,"Bajo",IF(EKL469&lt;=35,"Medio",IF(EKL469&lt;=80,"Alto","Inviable Sanitariamente"))))</f>
        <v>Inviable Sanitariamente</v>
      </c>
      <c r="EKO469" s="48" t="str">
        <f t="shared" si="392"/>
        <v>Inviable Sanitariamente</v>
      </c>
      <c r="EKP469" s="48" t="str">
        <f t="shared" si="392"/>
        <v>Inviable Sanitariamente</v>
      </c>
      <c r="EKQ469" s="48" t="str">
        <f t="shared" si="392"/>
        <v>Inviable Sanitariamente</v>
      </c>
      <c r="EKR469" s="48" t="str">
        <f t="shared" si="392"/>
        <v>Inviable Sanitariamente</v>
      </c>
      <c r="EKS469" s="48" t="str">
        <f t="shared" si="392"/>
        <v>Inviable Sanitariamente</v>
      </c>
      <c r="EKT469" s="48" t="str">
        <f t="shared" si="392"/>
        <v>Inviable Sanitariamente</v>
      </c>
      <c r="EKU469" s="48" t="str">
        <f t="shared" si="392"/>
        <v>Inviable Sanitariamente</v>
      </c>
      <c r="EKV469" s="48" t="str">
        <f t="shared" si="392"/>
        <v>Inviable Sanitariamente</v>
      </c>
      <c r="EKW469" s="48" t="str">
        <f t="shared" si="392"/>
        <v>Inviable Sanitariamente</v>
      </c>
      <c r="EKX469" s="48" t="str">
        <f t="shared" ref="EKX469:ELG471" si="393">IF(EKV469&lt;5,"Sin Riesgo",IF(EKV469 &lt;=14,"Bajo",IF(EKV469&lt;=35,"Medio",IF(EKV469&lt;=80,"Alto","Inviable Sanitariamente"))))</f>
        <v>Inviable Sanitariamente</v>
      </c>
      <c r="EKY469" s="48" t="str">
        <f t="shared" si="393"/>
        <v>Inviable Sanitariamente</v>
      </c>
      <c r="EKZ469" s="48" t="str">
        <f t="shared" si="393"/>
        <v>Inviable Sanitariamente</v>
      </c>
      <c r="ELA469" s="48" t="str">
        <f t="shared" si="393"/>
        <v>Inviable Sanitariamente</v>
      </c>
      <c r="ELB469" s="48" t="str">
        <f t="shared" si="393"/>
        <v>Inviable Sanitariamente</v>
      </c>
      <c r="ELC469" s="48" t="str">
        <f t="shared" si="393"/>
        <v>Inviable Sanitariamente</v>
      </c>
      <c r="ELD469" s="48" t="str">
        <f t="shared" si="393"/>
        <v>Inviable Sanitariamente</v>
      </c>
      <c r="ELE469" s="48" t="str">
        <f t="shared" si="393"/>
        <v>Inviable Sanitariamente</v>
      </c>
      <c r="ELF469" s="48" t="str">
        <f t="shared" si="393"/>
        <v>Inviable Sanitariamente</v>
      </c>
      <c r="ELG469" s="48" t="str">
        <f t="shared" si="393"/>
        <v>Inviable Sanitariamente</v>
      </c>
      <c r="ELH469" s="48" t="str">
        <f t="shared" ref="ELH469:ELQ471" si="394">IF(ELF469&lt;5,"Sin Riesgo",IF(ELF469 &lt;=14,"Bajo",IF(ELF469&lt;=35,"Medio",IF(ELF469&lt;=80,"Alto","Inviable Sanitariamente"))))</f>
        <v>Inviable Sanitariamente</v>
      </c>
      <c r="ELI469" s="48" t="str">
        <f t="shared" si="394"/>
        <v>Inviable Sanitariamente</v>
      </c>
      <c r="ELJ469" s="48" t="str">
        <f t="shared" si="394"/>
        <v>Inviable Sanitariamente</v>
      </c>
      <c r="ELK469" s="48" t="str">
        <f t="shared" si="394"/>
        <v>Inviable Sanitariamente</v>
      </c>
      <c r="ELL469" s="48" t="str">
        <f t="shared" si="394"/>
        <v>Inviable Sanitariamente</v>
      </c>
      <c r="ELM469" s="48" t="str">
        <f t="shared" si="394"/>
        <v>Inviable Sanitariamente</v>
      </c>
      <c r="ELN469" s="48" t="str">
        <f t="shared" si="394"/>
        <v>Inviable Sanitariamente</v>
      </c>
      <c r="ELO469" s="48" t="str">
        <f t="shared" si="394"/>
        <v>Inviable Sanitariamente</v>
      </c>
      <c r="ELP469" s="48" t="str">
        <f t="shared" si="394"/>
        <v>Inviable Sanitariamente</v>
      </c>
      <c r="ELQ469" s="48" t="str">
        <f t="shared" si="394"/>
        <v>Inviable Sanitariamente</v>
      </c>
      <c r="ELR469" s="48" t="str">
        <f t="shared" ref="ELR469:EMA471" si="395">IF(ELP469&lt;5,"Sin Riesgo",IF(ELP469 &lt;=14,"Bajo",IF(ELP469&lt;=35,"Medio",IF(ELP469&lt;=80,"Alto","Inviable Sanitariamente"))))</f>
        <v>Inviable Sanitariamente</v>
      </c>
      <c r="ELS469" s="48" t="str">
        <f t="shared" si="395"/>
        <v>Inviable Sanitariamente</v>
      </c>
      <c r="ELT469" s="48" t="str">
        <f t="shared" si="395"/>
        <v>Inviable Sanitariamente</v>
      </c>
      <c r="ELU469" s="48" t="str">
        <f t="shared" si="395"/>
        <v>Inviable Sanitariamente</v>
      </c>
      <c r="ELV469" s="48" t="str">
        <f t="shared" si="395"/>
        <v>Inviable Sanitariamente</v>
      </c>
      <c r="ELW469" s="48" t="str">
        <f t="shared" si="395"/>
        <v>Inviable Sanitariamente</v>
      </c>
      <c r="ELX469" s="48" t="str">
        <f t="shared" si="395"/>
        <v>Inviable Sanitariamente</v>
      </c>
      <c r="ELY469" s="48" t="str">
        <f t="shared" si="395"/>
        <v>Inviable Sanitariamente</v>
      </c>
      <c r="ELZ469" s="48" t="str">
        <f t="shared" si="395"/>
        <v>Inviable Sanitariamente</v>
      </c>
      <c r="EMA469" s="48" t="str">
        <f t="shared" si="395"/>
        <v>Inviable Sanitariamente</v>
      </c>
      <c r="EMB469" s="48" t="str">
        <f t="shared" ref="EMB469:EMK471" si="396">IF(ELZ469&lt;5,"Sin Riesgo",IF(ELZ469 &lt;=14,"Bajo",IF(ELZ469&lt;=35,"Medio",IF(ELZ469&lt;=80,"Alto","Inviable Sanitariamente"))))</f>
        <v>Inviable Sanitariamente</v>
      </c>
      <c r="EMC469" s="48" t="str">
        <f t="shared" si="396"/>
        <v>Inviable Sanitariamente</v>
      </c>
      <c r="EMD469" s="48" t="str">
        <f t="shared" si="396"/>
        <v>Inviable Sanitariamente</v>
      </c>
      <c r="EME469" s="48" t="str">
        <f t="shared" si="396"/>
        <v>Inviable Sanitariamente</v>
      </c>
      <c r="EMF469" s="48" t="str">
        <f t="shared" si="396"/>
        <v>Inviable Sanitariamente</v>
      </c>
      <c r="EMG469" s="48" t="str">
        <f t="shared" si="396"/>
        <v>Inviable Sanitariamente</v>
      </c>
      <c r="EMH469" s="48" t="str">
        <f t="shared" si="396"/>
        <v>Inviable Sanitariamente</v>
      </c>
      <c r="EMI469" s="48" t="str">
        <f t="shared" si="396"/>
        <v>Inviable Sanitariamente</v>
      </c>
      <c r="EMJ469" s="48" t="str">
        <f t="shared" si="396"/>
        <v>Inviable Sanitariamente</v>
      </c>
      <c r="EMK469" s="48" t="str">
        <f t="shared" si="396"/>
        <v>Inviable Sanitariamente</v>
      </c>
      <c r="EML469" s="48" t="str">
        <f t="shared" ref="EML469:EMU471" si="397">IF(EMJ469&lt;5,"Sin Riesgo",IF(EMJ469 &lt;=14,"Bajo",IF(EMJ469&lt;=35,"Medio",IF(EMJ469&lt;=80,"Alto","Inviable Sanitariamente"))))</f>
        <v>Inviable Sanitariamente</v>
      </c>
      <c r="EMM469" s="48" t="str">
        <f t="shared" si="397"/>
        <v>Inviable Sanitariamente</v>
      </c>
      <c r="EMN469" s="48" t="str">
        <f t="shared" si="397"/>
        <v>Inviable Sanitariamente</v>
      </c>
      <c r="EMO469" s="48" t="str">
        <f t="shared" si="397"/>
        <v>Inviable Sanitariamente</v>
      </c>
      <c r="EMP469" s="48" t="str">
        <f t="shared" si="397"/>
        <v>Inviable Sanitariamente</v>
      </c>
      <c r="EMQ469" s="48" t="str">
        <f t="shared" si="397"/>
        <v>Inviable Sanitariamente</v>
      </c>
      <c r="EMR469" s="48" t="str">
        <f t="shared" si="397"/>
        <v>Inviable Sanitariamente</v>
      </c>
      <c r="EMS469" s="48" t="str">
        <f t="shared" si="397"/>
        <v>Inviable Sanitariamente</v>
      </c>
      <c r="EMT469" s="48" t="str">
        <f t="shared" si="397"/>
        <v>Inviable Sanitariamente</v>
      </c>
      <c r="EMU469" s="48" t="str">
        <f t="shared" si="397"/>
        <v>Inviable Sanitariamente</v>
      </c>
      <c r="EMV469" s="48" t="str">
        <f t="shared" ref="EMV469:ENE471" si="398">IF(EMT469&lt;5,"Sin Riesgo",IF(EMT469 &lt;=14,"Bajo",IF(EMT469&lt;=35,"Medio",IF(EMT469&lt;=80,"Alto","Inviable Sanitariamente"))))</f>
        <v>Inviable Sanitariamente</v>
      </c>
      <c r="EMW469" s="48" t="str">
        <f t="shared" si="398"/>
        <v>Inviable Sanitariamente</v>
      </c>
      <c r="EMX469" s="48" t="str">
        <f t="shared" si="398"/>
        <v>Inviable Sanitariamente</v>
      </c>
      <c r="EMY469" s="48" t="str">
        <f t="shared" si="398"/>
        <v>Inviable Sanitariamente</v>
      </c>
      <c r="EMZ469" s="48" t="str">
        <f t="shared" si="398"/>
        <v>Inviable Sanitariamente</v>
      </c>
      <c r="ENA469" s="48" t="str">
        <f t="shared" si="398"/>
        <v>Inviable Sanitariamente</v>
      </c>
      <c r="ENB469" s="48" t="str">
        <f t="shared" si="398"/>
        <v>Inviable Sanitariamente</v>
      </c>
      <c r="ENC469" s="48" t="str">
        <f t="shared" si="398"/>
        <v>Inviable Sanitariamente</v>
      </c>
      <c r="END469" s="48" t="str">
        <f t="shared" si="398"/>
        <v>Inviable Sanitariamente</v>
      </c>
      <c r="ENE469" s="48" t="str">
        <f t="shared" si="398"/>
        <v>Inviable Sanitariamente</v>
      </c>
      <c r="ENF469" s="48" t="str">
        <f t="shared" ref="ENF469:ENO471" si="399">IF(END469&lt;5,"Sin Riesgo",IF(END469 &lt;=14,"Bajo",IF(END469&lt;=35,"Medio",IF(END469&lt;=80,"Alto","Inviable Sanitariamente"))))</f>
        <v>Inviable Sanitariamente</v>
      </c>
      <c r="ENG469" s="48" t="str">
        <f t="shared" si="399"/>
        <v>Inviable Sanitariamente</v>
      </c>
      <c r="ENH469" s="48" t="str">
        <f t="shared" si="399"/>
        <v>Inviable Sanitariamente</v>
      </c>
      <c r="ENI469" s="48" t="str">
        <f t="shared" si="399"/>
        <v>Inviable Sanitariamente</v>
      </c>
      <c r="ENJ469" s="48" t="str">
        <f t="shared" si="399"/>
        <v>Inviable Sanitariamente</v>
      </c>
      <c r="ENK469" s="48" t="str">
        <f t="shared" si="399"/>
        <v>Inviable Sanitariamente</v>
      </c>
      <c r="ENL469" s="48" t="str">
        <f t="shared" si="399"/>
        <v>Inviable Sanitariamente</v>
      </c>
      <c r="ENM469" s="48" t="str">
        <f t="shared" si="399"/>
        <v>Inviable Sanitariamente</v>
      </c>
      <c r="ENN469" s="48" t="str">
        <f t="shared" si="399"/>
        <v>Inviable Sanitariamente</v>
      </c>
      <c r="ENO469" s="48" t="str">
        <f t="shared" si="399"/>
        <v>Inviable Sanitariamente</v>
      </c>
      <c r="ENP469" s="48" t="str">
        <f t="shared" ref="ENP469:ENY471" si="400">IF(ENN469&lt;5,"Sin Riesgo",IF(ENN469 &lt;=14,"Bajo",IF(ENN469&lt;=35,"Medio",IF(ENN469&lt;=80,"Alto","Inviable Sanitariamente"))))</f>
        <v>Inviable Sanitariamente</v>
      </c>
      <c r="ENQ469" s="48" t="str">
        <f t="shared" si="400"/>
        <v>Inviable Sanitariamente</v>
      </c>
      <c r="ENR469" s="48" t="str">
        <f t="shared" si="400"/>
        <v>Inviable Sanitariamente</v>
      </c>
      <c r="ENS469" s="48" t="str">
        <f t="shared" si="400"/>
        <v>Inviable Sanitariamente</v>
      </c>
      <c r="ENT469" s="48" t="str">
        <f t="shared" si="400"/>
        <v>Inviable Sanitariamente</v>
      </c>
      <c r="ENU469" s="48" t="str">
        <f t="shared" si="400"/>
        <v>Inviable Sanitariamente</v>
      </c>
      <c r="ENV469" s="48" t="str">
        <f t="shared" si="400"/>
        <v>Inviable Sanitariamente</v>
      </c>
      <c r="ENW469" s="48" t="str">
        <f t="shared" si="400"/>
        <v>Inviable Sanitariamente</v>
      </c>
      <c r="ENX469" s="48" t="str">
        <f t="shared" si="400"/>
        <v>Inviable Sanitariamente</v>
      </c>
      <c r="ENY469" s="48" t="str">
        <f t="shared" si="400"/>
        <v>Inviable Sanitariamente</v>
      </c>
      <c r="ENZ469" s="48" t="str">
        <f t="shared" ref="ENZ469:EOI471" si="401">IF(ENX469&lt;5,"Sin Riesgo",IF(ENX469 &lt;=14,"Bajo",IF(ENX469&lt;=35,"Medio",IF(ENX469&lt;=80,"Alto","Inviable Sanitariamente"))))</f>
        <v>Inviable Sanitariamente</v>
      </c>
      <c r="EOA469" s="48" t="str">
        <f t="shared" si="401"/>
        <v>Inviable Sanitariamente</v>
      </c>
      <c r="EOB469" s="48" t="str">
        <f t="shared" si="401"/>
        <v>Inviable Sanitariamente</v>
      </c>
      <c r="EOC469" s="48" t="str">
        <f t="shared" si="401"/>
        <v>Inviable Sanitariamente</v>
      </c>
      <c r="EOD469" s="48" t="str">
        <f t="shared" si="401"/>
        <v>Inviable Sanitariamente</v>
      </c>
      <c r="EOE469" s="48" t="str">
        <f t="shared" si="401"/>
        <v>Inviable Sanitariamente</v>
      </c>
      <c r="EOF469" s="48" t="str">
        <f t="shared" si="401"/>
        <v>Inviable Sanitariamente</v>
      </c>
      <c r="EOG469" s="48" t="str">
        <f t="shared" si="401"/>
        <v>Inviable Sanitariamente</v>
      </c>
      <c r="EOH469" s="48" t="str">
        <f t="shared" si="401"/>
        <v>Inviable Sanitariamente</v>
      </c>
      <c r="EOI469" s="48" t="str">
        <f t="shared" si="401"/>
        <v>Inviable Sanitariamente</v>
      </c>
      <c r="EOJ469" s="48" t="str">
        <f t="shared" ref="EOJ469:EOS471" si="402">IF(EOH469&lt;5,"Sin Riesgo",IF(EOH469 &lt;=14,"Bajo",IF(EOH469&lt;=35,"Medio",IF(EOH469&lt;=80,"Alto","Inviable Sanitariamente"))))</f>
        <v>Inviable Sanitariamente</v>
      </c>
      <c r="EOK469" s="48" t="str">
        <f t="shared" si="402"/>
        <v>Inviable Sanitariamente</v>
      </c>
      <c r="EOL469" s="48" t="str">
        <f t="shared" si="402"/>
        <v>Inviable Sanitariamente</v>
      </c>
      <c r="EOM469" s="48" t="str">
        <f t="shared" si="402"/>
        <v>Inviable Sanitariamente</v>
      </c>
      <c r="EON469" s="48" t="str">
        <f t="shared" si="402"/>
        <v>Inviable Sanitariamente</v>
      </c>
      <c r="EOO469" s="48" t="str">
        <f t="shared" si="402"/>
        <v>Inviable Sanitariamente</v>
      </c>
      <c r="EOP469" s="48" t="str">
        <f t="shared" si="402"/>
        <v>Inviable Sanitariamente</v>
      </c>
      <c r="EOQ469" s="48" t="str">
        <f t="shared" si="402"/>
        <v>Inviable Sanitariamente</v>
      </c>
      <c r="EOR469" s="48" t="str">
        <f t="shared" si="402"/>
        <v>Inviable Sanitariamente</v>
      </c>
      <c r="EOS469" s="48" t="str">
        <f t="shared" si="402"/>
        <v>Inviable Sanitariamente</v>
      </c>
      <c r="EOT469" s="48" t="str">
        <f t="shared" ref="EOT469:EPC471" si="403">IF(EOR469&lt;5,"Sin Riesgo",IF(EOR469 &lt;=14,"Bajo",IF(EOR469&lt;=35,"Medio",IF(EOR469&lt;=80,"Alto","Inviable Sanitariamente"))))</f>
        <v>Inviable Sanitariamente</v>
      </c>
      <c r="EOU469" s="48" t="str">
        <f t="shared" si="403"/>
        <v>Inviable Sanitariamente</v>
      </c>
      <c r="EOV469" s="48" t="str">
        <f t="shared" si="403"/>
        <v>Inviable Sanitariamente</v>
      </c>
      <c r="EOW469" s="48" t="str">
        <f t="shared" si="403"/>
        <v>Inviable Sanitariamente</v>
      </c>
      <c r="EOX469" s="48" t="str">
        <f t="shared" si="403"/>
        <v>Inviable Sanitariamente</v>
      </c>
      <c r="EOY469" s="48" t="str">
        <f t="shared" si="403"/>
        <v>Inviable Sanitariamente</v>
      </c>
      <c r="EOZ469" s="48" t="str">
        <f t="shared" si="403"/>
        <v>Inviable Sanitariamente</v>
      </c>
      <c r="EPA469" s="48" t="str">
        <f t="shared" si="403"/>
        <v>Inviable Sanitariamente</v>
      </c>
      <c r="EPB469" s="48" t="str">
        <f t="shared" si="403"/>
        <v>Inviable Sanitariamente</v>
      </c>
      <c r="EPC469" s="48" t="str">
        <f t="shared" si="403"/>
        <v>Inviable Sanitariamente</v>
      </c>
      <c r="EPD469" s="48" t="str">
        <f t="shared" ref="EPD469:EPM471" si="404">IF(EPB469&lt;5,"Sin Riesgo",IF(EPB469 &lt;=14,"Bajo",IF(EPB469&lt;=35,"Medio",IF(EPB469&lt;=80,"Alto","Inviable Sanitariamente"))))</f>
        <v>Inviable Sanitariamente</v>
      </c>
      <c r="EPE469" s="48" t="str">
        <f t="shared" si="404"/>
        <v>Inviable Sanitariamente</v>
      </c>
      <c r="EPF469" s="48" t="str">
        <f t="shared" si="404"/>
        <v>Inviable Sanitariamente</v>
      </c>
      <c r="EPG469" s="48" t="str">
        <f t="shared" si="404"/>
        <v>Inviable Sanitariamente</v>
      </c>
      <c r="EPH469" s="48" t="str">
        <f t="shared" si="404"/>
        <v>Inviable Sanitariamente</v>
      </c>
      <c r="EPI469" s="48" t="str">
        <f t="shared" si="404"/>
        <v>Inviable Sanitariamente</v>
      </c>
      <c r="EPJ469" s="48" t="str">
        <f t="shared" si="404"/>
        <v>Inviable Sanitariamente</v>
      </c>
      <c r="EPK469" s="48" t="str">
        <f t="shared" si="404"/>
        <v>Inviable Sanitariamente</v>
      </c>
      <c r="EPL469" s="48" t="str">
        <f t="shared" si="404"/>
        <v>Inviable Sanitariamente</v>
      </c>
      <c r="EPM469" s="48" t="str">
        <f t="shared" si="404"/>
        <v>Inviable Sanitariamente</v>
      </c>
      <c r="EPN469" s="48" t="str">
        <f t="shared" ref="EPN469:EPW471" si="405">IF(EPL469&lt;5,"Sin Riesgo",IF(EPL469 &lt;=14,"Bajo",IF(EPL469&lt;=35,"Medio",IF(EPL469&lt;=80,"Alto","Inviable Sanitariamente"))))</f>
        <v>Inviable Sanitariamente</v>
      </c>
      <c r="EPO469" s="48" t="str">
        <f t="shared" si="405"/>
        <v>Inviable Sanitariamente</v>
      </c>
      <c r="EPP469" s="48" t="str">
        <f t="shared" si="405"/>
        <v>Inviable Sanitariamente</v>
      </c>
      <c r="EPQ469" s="48" t="str">
        <f t="shared" si="405"/>
        <v>Inviable Sanitariamente</v>
      </c>
      <c r="EPR469" s="48" t="str">
        <f t="shared" si="405"/>
        <v>Inviable Sanitariamente</v>
      </c>
      <c r="EPS469" s="48" t="str">
        <f t="shared" si="405"/>
        <v>Inviable Sanitariamente</v>
      </c>
      <c r="EPT469" s="48" t="str">
        <f t="shared" si="405"/>
        <v>Inviable Sanitariamente</v>
      </c>
      <c r="EPU469" s="48" t="str">
        <f t="shared" si="405"/>
        <v>Inviable Sanitariamente</v>
      </c>
      <c r="EPV469" s="48" t="str">
        <f t="shared" si="405"/>
        <v>Inviable Sanitariamente</v>
      </c>
      <c r="EPW469" s="48" t="str">
        <f t="shared" si="405"/>
        <v>Inviable Sanitariamente</v>
      </c>
      <c r="EPX469" s="48" t="str">
        <f t="shared" ref="EPX469:EQG471" si="406">IF(EPV469&lt;5,"Sin Riesgo",IF(EPV469 &lt;=14,"Bajo",IF(EPV469&lt;=35,"Medio",IF(EPV469&lt;=80,"Alto","Inviable Sanitariamente"))))</f>
        <v>Inviable Sanitariamente</v>
      </c>
      <c r="EPY469" s="48" t="str">
        <f t="shared" si="406"/>
        <v>Inviable Sanitariamente</v>
      </c>
      <c r="EPZ469" s="48" t="str">
        <f t="shared" si="406"/>
        <v>Inviable Sanitariamente</v>
      </c>
      <c r="EQA469" s="48" t="str">
        <f t="shared" si="406"/>
        <v>Inviable Sanitariamente</v>
      </c>
      <c r="EQB469" s="48" t="str">
        <f t="shared" si="406"/>
        <v>Inviable Sanitariamente</v>
      </c>
      <c r="EQC469" s="48" t="str">
        <f t="shared" si="406"/>
        <v>Inviable Sanitariamente</v>
      </c>
      <c r="EQD469" s="48" t="str">
        <f t="shared" si="406"/>
        <v>Inviable Sanitariamente</v>
      </c>
      <c r="EQE469" s="48" t="str">
        <f t="shared" si="406"/>
        <v>Inviable Sanitariamente</v>
      </c>
      <c r="EQF469" s="48" t="str">
        <f t="shared" si="406"/>
        <v>Inviable Sanitariamente</v>
      </c>
      <c r="EQG469" s="48" t="str">
        <f t="shared" si="406"/>
        <v>Inviable Sanitariamente</v>
      </c>
      <c r="EQH469" s="48" t="str">
        <f t="shared" ref="EQH469:EQQ471" si="407">IF(EQF469&lt;5,"Sin Riesgo",IF(EQF469 &lt;=14,"Bajo",IF(EQF469&lt;=35,"Medio",IF(EQF469&lt;=80,"Alto","Inviable Sanitariamente"))))</f>
        <v>Inviable Sanitariamente</v>
      </c>
      <c r="EQI469" s="48" t="str">
        <f t="shared" si="407"/>
        <v>Inviable Sanitariamente</v>
      </c>
      <c r="EQJ469" s="48" t="str">
        <f t="shared" si="407"/>
        <v>Inviable Sanitariamente</v>
      </c>
      <c r="EQK469" s="48" t="str">
        <f t="shared" si="407"/>
        <v>Inviable Sanitariamente</v>
      </c>
      <c r="EQL469" s="48" t="str">
        <f t="shared" si="407"/>
        <v>Inviable Sanitariamente</v>
      </c>
      <c r="EQM469" s="48" t="str">
        <f t="shared" si="407"/>
        <v>Inviable Sanitariamente</v>
      </c>
      <c r="EQN469" s="48" t="str">
        <f t="shared" si="407"/>
        <v>Inviable Sanitariamente</v>
      </c>
      <c r="EQO469" s="48" t="str">
        <f t="shared" si="407"/>
        <v>Inviable Sanitariamente</v>
      </c>
      <c r="EQP469" s="48" t="str">
        <f t="shared" si="407"/>
        <v>Inviable Sanitariamente</v>
      </c>
      <c r="EQQ469" s="48" t="str">
        <f t="shared" si="407"/>
        <v>Inviable Sanitariamente</v>
      </c>
      <c r="EQR469" s="48" t="str">
        <f t="shared" ref="EQR469:ERA471" si="408">IF(EQP469&lt;5,"Sin Riesgo",IF(EQP469 &lt;=14,"Bajo",IF(EQP469&lt;=35,"Medio",IF(EQP469&lt;=80,"Alto","Inviable Sanitariamente"))))</f>
        <v>Inviable Sanitariamente</v>
      </c>
      <c r="EQS469" s="48" t="str">
        <f t="shared" si="408"/>
        <v>Inviable Sanitariamente</v>
      </c>
      <c r="EQT469" s="48" t="str">
        <f t="shared" si="408"/>
        <v>Inviable Sanitariamente</v>
      </c>
      <c r="EQU469" s="48" t="str">
        <f t="shared" si="408"/>
        <v>Inviable Sanitariamente</v>
      </c>
      <c r="EQV469" s="48" t="str">
        <f t="shared" si="408"/>
        <v>Inviable Sanitariamente</v>
      </c>
      <c r="EQW469" s="48" t="str">
        <f t="shared" si="408"/>
        <v>Inviable Sanitariamente</v>
      </c>
      <c r="EQX469" s="48" t="str">
        <f t="shared" si="408"/>
        <v>Inviable Sanitariamente</v>
      </c>
      <c r="EQY469" s="48" t="str">
        <f t="shared" si="408"/>
        <v>Inviable Sanitariamente</v>
      </c>
      <c r="EQZ469" s="48" t="str">
        <f t="shared" si="408"/>
        <v>Inviable Sanitariamente</v>
      </c>
      <c r="ERA469" s="48" t="str">
        <f t="shared" si="408"/>
        <v>Inviable Sanitariamente</v>
      </c>
      <c r="ERB469" s="48" t="str">
        <f t="shared" ref="ERB469:ERK471" si="409">IF(EQZ469&lt;5,"Sin Riesgo",IF(EQZ469 &lt;=14,"Bajo",IF(EQZ469&lt;=35,"Medio",IF(EQZ469&lt;=80,"Alto","Inviable Sanitariamente"))))</f>
        <v>Inviable Sanitariamente</v>
      </c>
      <c r="ERC469" s="48" t="str">
        <f t="shared" si="409"/>
        <v>Inviable Sanitariamente</v>
      </c>
      <c r="ERD469" s="48" t="str">
        <f t="shared" si="409"/>
        <v>Inviable Sanitariamente</v>
      </c>
      <c r="ERE469" s="48" t="str">
        <f t="shared" si="409"/>
        <v>Inviable Sanitariamente</v>
      </c>
      <c r="ERF469" s="48" t="str">
        <f t="shared" si="409"/>
        <v>Inviable Sanitariamente</v>
      </c>
      <c r="ERG469" s="48" t="str">
        <f t="shared" si="409"/>
        <v>Inviable Sanitariamente</v>
      </c>
      <c r="ERH469" s="48" t="str">
        <f t="shared" si="409"/>
        <v>Inviable Sanitariamente</v>
      </c>
      <c r="ERI469" s="48" t="str">
        <f t="shared" si="409"/>
        <v>Inviable Sanitariamente</v>
      </c>
      <c r="ERJ469" s="48" t="str">
        <f t="shared" si="409"/>
        <v>Inviable Sanitariamente</v>
      </c>
      <c r="ERK469" s="48" t="str">
        <f t="shared" si="409"/>
        <v>Inviable Sanitariamente</v>
      </c>
      <c r="ERL469" s="48" t="str">
        <f t="shared" ref="ERL469:ERU471" si="410">IF(ERJ469&lt;5,"Sin Riesgo",IF(ERJ469 &lt;=14,"Bajo",IF(ERJ469&lt;=35,"Medio",IF(ERJ469&lt;=80,"Alto","Inviable Sanitariamente"))))</f>
        <v>Inviable Sanitariamente</v>
      </c>
      <c r="ERM469" s="48" t="str">
        <f t="shared" si="410"/>
        <v>Inviable Sanitariamente</v>
      </c>
      <c r="ERN469" s="48" t="str">
        <f t="shared" si="410"/>
        <v>Inviable Sanitariamente</v>
      </c>
      <c r="ERO469" s="48" t="str">
        <f t="shared" si="410"/>
        <v>Inviable Sanitariamente</v>
      </c>
      <c r="ERP469" s="48" t="str">
        <f t="shared" si="410"/>
        <v>Inviable Sanitariamente</v>
      </c>
      <c r="ERQ469" s="48" t="str">
        <f t="shared" si="410"/>
        <v>Inviable Sanitariamente</v>
      </c>
      <c r="ERR469" s="48" t="str">
        <f t="shared" si="410"/>
        <v>Inviable Sanitariamente</v>
      </c>
      <c r="ERS469" s="48" t="str">
        <f t="shared" si="410"/>
        <v>Inviable Sanitariamente</v>
      </c>
      <c r="ERT469" s="48" t="str">
        <f t="shared" si="410"/>
        <v>Inviable Sanitariamente</v>
      </c>
      <c r="ERU469" s="48" t="str">
        <f t="shared" si="410"/>
        <v>Inviable Sanitariamente</v>
      </c>
      <c r="ERV469" s="48" t="str">
        <f t="shared" ref="ERV469:ESE471" si="411">IF(ERT469&lt;5,"Sin Riesgo",IF(ERT469 &lt;=14,"Bajo",IF(ERT469&lt;=35,"Medio",IF(ERT469&lt;=80,"Alto","Inviable Sanitariamente"))))</f>
        <v>Inviable Sanitariamente</v>
      </c>
      <c r="ERW469" s="48" t="str">
        <f t="shared" si="411"/>
        <v>Inviable Sanitariamente</v>
      </c>
      <c r="ERX469" s="48" t="str">
        <f t="shared" si="411"/>
        <v>Inviable Sanitariamente</v>
      </c>
      <c r="ERY469" s="48" t="str">
        <f t="shared" si="411"/>
        <v>Inviable Sanitariamente</v>
      </c>
      <c r="ERZ469" s="48" t="str">
        <f t="shared" si="411"/>
        <v>Inviable Sanitariamente</v>
      </c>
      <c r="ESA469" s="48" t="str">
        <f t="shared" si="411"/>
        <v>Inviable Sanitariamente</v>
      </c>
      <c r="ESB469" s="48" t="str">
        <f t="shared" si="411"/>
        <v>Inviable Sanitariamente</v>
      </c>
      <c r="ESC469" s="48" t="str">
        <f t="shared" si="411"/>
        <v>Inviable Sanitariamente</v>
      </c>
      <c r="ESD469" s="48" t="str">
        <f t="shared" si="411"/>
        <v>Inviable Sanitariamente</v>
      </c>
      <c r="ESE469" s="48" t="str">
        <f t="shared" si="411"/>
        <v>Inviable Sanitariamente</v>
      </c>
      <c r="ESF469" s="48" t="str">
        <f t="shared" ref="ESF469:ESO471" si="412">IF(ESD469&lt;5,"Sin Riesgo",IF(ESD469 &lt;=14,"Bajo",IF(ESD469&lt;=35,"Medio",IF(ESD469&lt;=80,"Alto","Inviable Sanitariamente"))))</f>
        <v>Inviable Sanitariamente</v>
      </c>
      <c r="ESG469" s="48" t="str">
        <f t="shared" si="412"/>
        <v>Inviable Sanitariamente</v>
      </c>
      <c r="ESH469" s="48" t="str">
        <f t="shared" si="412"/>
        <v>Inviable Sanitariamente</v>
      </c>
      <c r="ESI469" s="48" t="str">
        <f t="shared" si="412"/>
        <v>Inviable Sanitariamente</v>
      </c>
      <c r="ESJ469" s="48" t="str">
        <f t="shared" si="412"/>
        <v>Inviable Sanitariamente</v>
      </c>
      <c r="ESK469" s="48" t="str">
        <f t="shared" si="412"/>
        <v>Inviable Sanitariamente</v>
      </c>
      <c r="ESL469" s="48" t="str">
        <f t="shared" si="412"/>
        <v>Inviable Sanitariamente</v>
      </c>
      <c r="ESM469" s="48" t="str">
        <f t="shared" si="412"/>
        <v>Inviable Sanitariamente</v>
      </c>
      <c r="ESN469" s="48" t="str">
        <f t="shared" si="412"/>
        <v>Inviable Sanitariamente</v>
      </c>
      <c r="ESO469" s="48" t="str">
        <f t="shared" si="412"/>
        <v>Inviable Sanitariamente</v>
      </c>
      <c r="ESP469" s="48" t="str">
        <f t="shared" ref="ESP469:ESY471" si="413">IF(ESN469&lt;5,"Sin Riesgo",IF(ESN469 &lt;=14,"Bajo",IF(ESN469&lt;=35,"Medio",IF(ESN469&lt;=80,"Alto","Inviable Sanitariamente"))))</f>
        <v>Inviable Sanitariamente</v>
      </c>
      <c r="ESQ469" s="48" t="str">
        <f t="shared" si="413"/>
        <v>Inviable Sanitariamente</v>
      </c>
      <c r="ESR469" s="48" t="str">
        <f t="shared" si="413"/>
        <v>Inviable Sanitariamente</v>
      </c>
      <c r="ESS469" s="48" t="str">
        <f t="shared" si="413"/>
        <v>Inviable Sanitariamente</v>
      </c>
      <c r="EST469" s="48" t="str">
        <f t="shared" si="413"/>
        <v>Inviable Sanitariamente</v>
      </c>
      <c r="ESU469" s="48" t="str">
        <f t="shared" si="413"/>
        <v>Inviable Sanitariamente</v>
      </c>
      <c r="ESV469" s="48" t="str">
        <f t="shared" si="413"/>
        <v>Inviable Sanitariamente</v>
      </c>
      <c r="ESW469" s="48" t="str">
        <f t="shared" si="413"/>
        <v>Inviable Sanitariamente</v>
      </c>
      <c r="ESX469" s="48" t="str">
        <f t="shared" si="413"/>
        <v>Inviable Sanitariamente</v>
      </c>
      <c r="ESY469" s="48" t="str">
        <f t="shared" si="413"/>
        <v>Inviable Sanitariamente</v>
      </c>
      <c r="ESZ469" s="48" t="str">
        <f t="shared" ref="ESZ469:ETI471" si="414">IF(ESX469&lt;5,"Sin Riesgo",IF(ESX469 &lt;=14,"Bajo",IF(ESX469&lt;=35,"Medio",IF(ESX469&lt;=80,"Alto","Inviable Sanitariamente"))))</f>
        <v>Inviable Sanitariamente</v>
      </c>
      <c r="ETA469" s="48" t="str">
        <f t="shared" si="414"/>
        <v>Inviable Sanitariamente</v>
      </c>
      <c r="ETB469" s="48" t="str">
        <f t="shared" si="414"/>
        <v>Inviable Sanitariamente</v>
      </c>
      <c r="ETC469" s="48" t="str">
        <f t="shared" si="414"/>
        <v>Inviable Sanitariamente</v>
      </c>
      <c r="ETD469" s="48" t="str">
        <f t="shared" si="414"/>
        <v>Inviable Sanitariamente</v>
      </c>
      <c r="ETE469" s="48" t="str">
        <f t="shared" si="414"/>
        <v>Inviable Sanitariamente</v>
      </c>
      <c r="ETF469" s="48" t="str">
        <f t="shared" si="414"/>
        <v>Inviable Sanitariamente</v>
      </c>
      <c r="ETG469" s="48" t="str">
        <f t="shared" si="414"/>
        <v>Inviable Sanitariamente</v>
      </c>
      <c r="ETH469" s="48" t="str">
        <f t="shared" si="414"/>
        <v>Inviable Sanitariamente</v>
      </c>
      <c r="ETI469" s="48" t="str">
        <f t="shared" si="414"/>
        <v>Inviable Sanitariamente</v>
      </c>
      <c r="ETJ469" s="48" t="str">
        <f t="shared" ref="ETJ469:ETS471" si="415">IF(ETH469&lt;5,"Sin Riesgo",IF(ETH469 &lt;=14,"Bajo",IF(ETH469&lt;=35,"Medio",IF(ETH469&lt;=80,"Alto","Inviable Sanitariamente"))))</f>
        <v>Inviable Sanitariamente</v>
      </c>
      <c r="ETK469" s="48" t="str">
        <f t="shared" si="415"/>
        <v>Inviable Sanitariamente</v>
      </c>
      <c r="ETL469" s="48" t="str">
        <f t="shared" si="415"/>
        <v>Inviable Sanitariamente</v>
      </c>
      <c r="ETM469" s="48" t="str">
        <f t="shared" si="415"/>
        <v>Inviable Sanitariamente</v>
      </c>
      <c r="ETN469" s="48" t="str">
        <f t="shared" si="415"/>
        <v>Inviable Sanitariamente</v>
      </c>
      <c r="ETO469" s="48" t="str">
        <f t="shared" si="415"/>
        <v>Inviable Sanitariamente</v>
      </c>
      <c r="ETP469" s="48" t="str">
        <f t="shared" si="415"/>
        <v>Inviable Sanitariamente</v>
      </c>
      <c r="ETQ469" s="48" t="str">
        <f t="shared" si="415"/>
        <v>Inviable Sanitariamente</v>
      </c>
      <c r="ETR469" s="48" t="str">
        <f t="shared" si="415"/>
        <v>Inviable Sanitariamente</v>
      </c>
      <c r="ETS469" s="48" t="str">
        <f t="shared" si="415"/>
        <v>Inviable Sanitariamente</v>
      </c>
      <c r="ETT469" s="48" t="str">
        <f t="shared" ref="ETT469:EUC471" si="416">IF(ETR469&lt;5,"Sin Riesgo",IF(ETR469 &lt;=14,"Bajo",IF(ETR469&lt;=35,"Medio",IF(ETR469&lt;=80,"Alto","Inviable Sanitariamente"))))</f>
        <v>Inviable Sanitariamente</v>
      </c>
      <c r="ETU469" s="48" t="str">
        <f t="shared" si="416"/>
        <v>Inviable Sanitariamente</v>
      </c>
      <c r="ETV469" s="48" t="str">
        <f t="shared" si="416"/>
        <v>Inviable Sanitariamente</v>
      </c>
      <c r="ETW469" s="48" t="str">
        <f t="shared" si="416"/>
        <v>Inviable Sanitariamente</v>
      </c>
      <c r="ETX469" s="48" t="str">
        <f t="shared" si="416"/>
        <v>Inviable Sanitariamente</v>
      </c>
      <c r="ETY469" s="48" t="str">
        <f t="shared" si="416"/>
        <v>Inviable Sanitariamente</v>
      </c>
      <c r="ETZ469" s="48" t="str">
        <f t="shared" si="416"/>
        <v>Inviable Sanitariamente</v>
      </c>
      <c r="EUA469" s="48" t="str">
        <f t="shared" si="416"/>
        <v>Inviable Sanitariamente</v>
      </c>
      <c r="EUB469" s="48" t="str">
        <f t="shared" si="416"/>
        <v>Inviable Sanitariamente</v>
      </c>
      <c r="EUC469" s="48" t="str">
        <f t="shared" si="416"/>
        <v>Inviable Sanitariamente</v>
      </c>
      <c r="EUD469" s="48" t="str">
        <f t="shared" ref="EUD469:EUM471" si="417">IF(EUB469&lt;5,"Sin Riesgo",IF(EUB469 &lt;=14,"Bajo",IF(EUB469&lt;=35,"Medio",IF(EUB469&lt;=80,"Alto","Inviable Sanitariamente"))))</f>
        <v>Inviable Sanitariamente</v>
      </c>
      <c r="EUE469" s="48" t="str">
        <f t="shared" si="417"/>
        <v>Inviable Sanitariamente</v>
      </c>
      <c r="EUF469" s="48" t="str">
        <f t="shared" si="417"/>
        <v>Inviable Sanitariamente</v>
      </c>
      <c r="EUG469" s="48" t="str">
        <f t="shared" si="417"/>
        <v>Inviable Sanitariamente</v>
      </c>
      <c r="EUH469" s="48" t="str">
        <f t="shared" si="417"/>
        <v>Inviable Sanitariamente</v>
      </c>
      <c r="EUI469" s="48" t="str">
        <f t="shared" si="417"/>
        <v>Inviable Sanitariamente</v>
      </c>
      <c r="EUJ469" s="48" t="str">
        <f t="shared" si="417"/>
        <v>Inviable Sanitariamente</v>
      </c>
      <c r="EUK469" s="48" t="str">
        <f t="shared" si="417"/>
        <v>Inviable Sanitariamente</v>
      </c>
      <c r="EUL469" s="48" t="str">
        <f t="shared" si="417"/>
        <v>Inviable Sanitariamente</v>
      </c>
      <c r="EUM469" s="48" t="str">
        <f t="shared" si="417"/>
        <v>Inviable Sanitariamente</v>
      </c>
      <c r="EUN469" s="48" t="str">
        <f t="shared" ref="EUN469:EUW471" si="418">IF(EUL469&lt;5,"Sin Riesgo",IF(EUL469 &lt;=14,"Bajo",IF(EUL469&lt;=35,"Medio",IF(EUL469&lt;=80,"Alto","Inviable Sanitariamente"))))</f>
        <v>Inviable Sanitariamente</v>
      </c>
      <c r="EUO469" s="48" t="str">
        <f t="shared" si="418"/>
        <v>Inviable Sanitariamente</v>
      </c>
      <c r="EUP469" s="48" t="str">
        <f t="shared" si="418"/>
        <v>Inviable Sanitariamente</v>
      </c>
      <c r="EUQ469" s="48" t="str">
        <f t="shared" si="418"/>
        <v>Inviable Sanitariamente</v>
      </c>
      <c r="EUR469" s="48" t="str">
        <f t="shared" si="418"/>
        <v>Inviable Sanitariamente</v>
      </c>
      <c r="EUS469" s="48" t="str">
        <f t="shared" si="418"/>
        <v>Inviable Sanitariamente</v>
      </c>
      <c r="EUT469" s="48" t="str">
        <f t="shared" si="418"/>
        <v>Inviable Sanitariamente</v>
      </c>
      <c r="EUU469" s="48" t="str">
        <f t="shared" si="418"/>
        <v>Inviable Sanitariamente</v>
      </c>
      <c r="EUV469" s="48" t="str">
        <f t="shared" si="418"/>
        <v>Inviable Sanitariamente</v>
      </c>
      <c r="EUW469" s="48" t="str">
        <f t="shared" si="418"/>
        <v>Inviable Sanitariamente</v>
      </c>
      <c r="EUX469" s="48" t="str">
        <f t="shared" ref="EUX469:EVG471" si="419">IF(EUV469&lt;5,"Sin Riesgo",IF(EUV469 &lt;=14,"Bajo",IF(EUV469&lt;=35,"Medio",IF(EUV469&lt;=80,"Alto","Inviable Sanitariamente"))))</f>
        <v>Inviable Sanitariamente</v>
      </c>
      <c r="EUY469" s="48" t="str">
        <f t="shared" si="419"/>
        <v>Inviable Sanitariamente</v>
      </c>
      <c r="EUZ469" s="48" t="str">
        <f t="shared" si="419"/>
        <v>Inviable Sanitariamente</v>
      </c>
      <c r="EVA469" s="48" t="str">
        <f t="shared" si="419"/>
        <v>Inviable Sanitariamente</v>
      </c>
      <c r="EVB469" s="48" t="str">
        <f t="shared" si="419"/>
        <v>Inviable Sanitariamente</v>
      </c>
      <c r="EVC469" s="48" t="str">
        <f t="shared" si="419"/>
        <v>Inviable Sanitariamente</v>
      </c>
      <c r="EVD469" s="48" t="str">
        <f t="shared" si="419"/>
        <v>Inviable Sanitariamente</v>
      </c>
      <c r="EVE469" s="48" t="str">
        <f t="shared" si="419"/>
        <v>Inviable Sanitariamente</v>
      </c>
      <c r="EVF469" s="48" t="str">
        <f t="shared" si="419"/>
        <v>Inviable Sanitariamente</v>
      </c>
      <c r="EVG469" s="48" t="str">
        <f t="shared" si="419"/>
        <v>Inviable Sanitariamente</v>
      </c>
      <c r="EVH469" s="48" t="str">
        <f t="shared" ref="EVH469:EVQ471" si="420">IF(EVF469&lt;5,"Sin Riesgo",IF(EVF469 &lt;=14,"Bajo",IF(EVF469&lt;=35,"Medio",IF(EVF469&lt;=80,"Alto","Inviable Sanitariamente"))))</f>
        <v>Inviable Sanitariamente</v>
      </c>
      <c r="EVI469" s="48" t="str">
        <f t="shared" si="420"/>
        <v>Inviable Sanitariamente</v>
      </c>
      <c r="EVJ469" s="48" t="str">
        <f t="shared" si="420"/>
        <v>Inviable Sanitariamente</v>
      </c>
      <c r="EVK469" s="48" t="str">
        <f t="shared" si="420"/>
        <v>Inviable Sanitariamente</v>
      </c>
      <c r="EVL469" s="48" t="str">
        <f t="shared" si="420"/>
        <v>Inviable Sanitariamente</v>
      </c>
      <c r="EVM469" s="48" t="str">
        <f t="shared" si="420"/>
        <v>Inviable Sanitariamente</v>
      </c>
      <c r="EVN469" s="48" t="str">
        <f t="shared" si="420"/>
        <v>Inviable Sanitariamente</v>
      </c>
      <c r="EVO469" s="48" t="str">
        <f t="shared" si="420"/>
        <v>Inviable Sanitariamente</v>
      </c>
      <c r="EVP469" s="48" t="str">
        <f t="shared" si="420"/>
        <v>Inviable Sanitariamente</v>
      </c>
      <c r="EVQ469" s="48" t="str">
        <f t="shared" si="420"/>
        <v>Inviable Sanitariamente</v>
      </c>
      <c r="EVR469" s="48" t="str">
        <f t="shared" ref="EVR469:EWA471" si="421">IF(EVP469&lt;5,"Sin Riesgo",IF(EVP469 &lt;=14,"Bajo",IF(EVP469&lt;=35,"Medio",IF(EVP469&lt;=80,"Alto","Inviable Sanitariamente"))))</f>
        <v>Inviable Sanitariamente</v>
      </c>
      <c r="EVS469" s="48" t="str">
        <f t="shared" si="421"/>
        <v>Inviable Sanitariamente</v>
      </c>
      <c r="EVT469" s="48" t="str">
        <f t="shared" si="421"/>
        <v>Inviable Sanitariamente</v>
      </c>
      <c r="EVU469" s="48" t="str">
        <f t="shared" si="421"/>
        <v>Inviable Sanitariamente</v>
      </c>
      <c r="EVV469" s="48" t="str">
        <f t="shared" si="421"/>
        <v>Inviable Sanitariamente</v>
      </c>
      <c r="EVW469" s="48" t="str">
        <f t="shared" si="421"/>
        <v>Inviable Sanitariamente</v>
      </c>
      <c r="EVX469" s="48" t="str">
        <f t="shared" si="421"/>
        <v>Inviable Sanitariamente</v>
      </c>
      <c r="EVY469" s="48" t="str">
        <f t="shared" si="421"/>
        <v>Inviable Sanitariamente</v>
      </c>
      <c r="EVZ469" s="48" t="str">
        <f t="shared" si="421"/>
        <v>Inviable Sanitariamente</v>
      </c>
      <c r="EWA469" s="48" t="str">
        <f t="shared" si="421"/>
        <v>Inviable Sanitariamente</v>
      </c>
      <c r="EWB469" s="48" t="str">
        <f t="shared" ref="EWB469:EWK471" si="422">IF(EVZ469&lt;5,"Sin Riesgo",IF(EVZ469 &lt;=14,"Bajo",IF(EVZ469&lt;=35,"Medio",IF(EVZ469&lt;=80,"Alto","Inviable Sanitariamente"))))</f>
        <v>Inviable Sanitariamente</v>
      </c>
      <c r="EWC469" s="48" t="str">
        <f t="shared" si="422"/>
        <v>Inviable Sanitariamente</v>
      </c>
      <c r="EWD469" s="48" t="str">
        <f t="shared" si="422"/>
        <v>Inviable Sanitariamente</v>
      </c>
      <c r="EWE469" s="48" t="str">
        <f t="shared" si="422"/>
        <v>Inviable Sanitariamente</v>
      </c>
      <c r="EWF469" s="48" t="str">
        <f t="shared" si="422"/>
        <v>Inviable Sanitariamente</v>
      </c>
      <c r="EWG469" s="48" t="str">
        <f t="shared" si="422"/>
        <v>Inviable Sanitariamente</v>
      </c>
      <c r="EWH469" s="48" t="str">
        <f t="shared" si="422"/>
        <v>Inviable Sanitariamente</v>
      </c>
      <c r="EWI469" s="48" t="str">
        <f t="shared" si="422"/>
        <v>Inviable Sanitariamente</v>
      </c>
      <c r="EWJ469" s="48" t="str">
        <f t="shared" si="422"/>
        <v>Inviable Sanitariamente</v>
      </c>
      <c r="EWK469" s="48" t="str">
        <f t="shared" si="422"/>
        <v>Inviable Sanitariamente</v>
      </c>
      <c r="EWL469" s="48" t="str">
        <f t="shared" ref="EWL469:EWU471" si="423">IF(EWJ469&lt;5,"Sin Riesgo",IF(EWJ469 &lt;=14,"Bajo",IF(EWJ469&lt;=35,"Medio",IF(EWJ469&lt;=80,"Alto","Inviable Sanitariamente"))))</f>
        <v>Inviable Sanitariamente</v>
      </c>
      <c r="EWM469" s="48" t="str">
        <f t="shared" si="423"/>
        <v>Inviable Sanitariamente</v>
      </c>
      <c r="EWN469" s="48" t="str">
        <f t="shared" si="423"/>
        <v>Inviable Sanitariamente</v>
      </c>
      <c r="EWO469" s="48" t="str">
        <f t="shared" si="423"/>
        <v>Inviable Sanitariamente</v>
      </c>
      <c r="EWP469" s="48" t="str">
        <f t="shared" si="423"/>
        <v>Inviable Sanitariamente</v>
      </c>
      <c r="EWQ469" s="48" t="str">
        <f t="shared" si="423"/>
        <v>Inviable Sanitariamente</v>
      </c>
      <c r="EWR469" s="48" t="str">
        <f t="shared" si="423"/>
        <v>Inviable Sanitariamente</v>
      </c>
      <c r="EWS469" s="48" t="str">
        <f t="shared" si="423"/>
        <v>Inviable Sanitariamente</v>
      </c>
      <c r="EWT469" s="48" t="str">
        <f t="shared" si="423"/>
        <v>Inviable Sanitariamente</v>
      </c>
      <c r="EWU469" s="48" t="str">
        <f t="shared" si="423"/>
        <v>Inviable Sanitariamente</v>
      </c>
      <c r="EWV469" s="48" t="str">
        <f t="shared" ref="EWV469:EXE471" si="424">IF(EWT469&lt;5,"Sin Riesgo",IF(EWT469 &lt;=14,"Bajo",IF(EWT469&lt;=35,"Medio",IF(EWT469&lt;=80,"Alto","Inviable Sanitariamente"))))</f>
        <v>Inviable Sanitariamente</v>
      </c>
      <c r="EWW469" s="48" t="str">
        <f t="shared" si="424"/>
        <v>Inviable Sanitariamente</v>
      </c>
      <c r="EWX469" s="48" t="str">
        <f t="shared" si="424"/>
        <v>Inviable Sanitariamente</v>
      </c>
      <c r="EWY469" s="48" t="str">
        <f t="shared" si="424"/>
        <v>Inviable Sanitariamente</v>
      </c>
      <c r="EWZ469" s="48" t="str">
        <f t="shared" si="424"/>
        <v>Inviable Sanitariamente</v>
      </c>
      <c r="EXA469" s="48" t="str">
        <f t="shared" si="424"/>
        <v>Inviable Sanitariamente</v>
      </c>
      <c r="EXB469" s="48" t="str">
        <f t="shared" si="424"/>
        <v>Inviable Sanitariamente</v>
      </c>
      <c r="EXC469" s="48" t="str">
        <f t="shared" si="424"/>
        <v>Inviable Sanitariamente</v>
      </c>
      <c r="EXD469" s="48" t="str">
        <f t="shared" si="424"/>
        <v>Inviable Sanitariamente</v>
      </c>
      <c r="EXE469" s="48" t="str">
        <f t="shared" si="424"/>
        <v>Inviable Sanitariamente</v>
      </c>
      <c r="EXF469" s="48" t="str">
        <f t="shared" ref="EXF469:EXO471" si="425">IF(EXD469&lt;5,"Sin Riesgo",IF(EXD469 &lt;=14,"Bajo",IF(EXD469&lt;=35,"Medio",IF(EXD469&lt;=80,"Alto","Inviable Sanitariamente"))))</f>
        <v>Inviable Sanitariamente</v>
      </c>
      <c r="EXG469" s="48" t="str">
        <f t="shared" si="425"/>
        <v>Inviable Sanitariamente</v>
      </c>
      <c r="EXH469" s="48" t="str">
        <f t="shared" si="425"/>
        <v>Inviable Sanitariamente</v>
      </c>
      <c r="EXI469" s="48" t="str">
        <f t="shared" si="425"/>
        <v>Inviable Sanitariamente</v>
      </c>
      <c r="EXJ469" s="48" t="str">
        <f t="shared" si="425"/>
        <v>Inviable Sanitariamente</v>
      </c>
      <c r="EXK469" s="48" t="str">
        <f t="shared" si="425"/>
        <v>Inviable Sanitariamente</v>
      </c>
      <c r="EXL469" s="48" t="str">
        <f t="shared" si="425"/>
        <v>Inviable Sanitariamente</v>
      </c>
      <c r="EXM469" s="48" t="str">
        <f t="shared" si="425"/>
        <v>Inviable Sanitariamente</v>
      </c>
      <c r="EXN469" s="48" t="str">
        <f t="shared" si="425"/>
        <v>Inviable Sanitariamente</v>
      </c>
      <c r="EXO469" s="48" t="str">
        <f t="shared" si="425"/>
        <v>Inviable Sanitariamente</v>
      </c>
      <c r="EXP469" s="48" t="str">
        <f t="shared" ref="EXP469:EXY471" si="426">IF(EXN469&lt;5,"Sin Riesgo",IF(EXN469 &lt;=14,"Bajo",IF(EXN469&lt;=35,"Medio",IF(EXN469&lt;=80,"Alto","Inviable Sanitariamente"))))</f>
        <v>Inviable Sanitariamente</v>
      </c>
      <c r="EXQ469" s="48" t="str">
        <f t="shared" si="426"/>
        <v>Inviable Sanitariamente</v>
      </c>
      <c r="EXR469" s="48" t="str">
        <f t="shared" si="426"/>
        <v>Inviable Sanitariamente</v>
      </c>
      <c r="EXS469" s="48" t="str">
        <f t="shared" si="426"/>
        <v>Inviable Sanitariamente</v>
      </c>
      <c r="EXT469" s="48" t="str">
        <f t="shared" si="426"/>
        <v>Inviable Sanitariamente</v>
      </c>
      <c r="EXU469" s="48" t="str">
        <f t="shared" si="426"/>
        <v>Inviable Sanitariamente</v>
      </c>
      <c r="EXV469" s="48" t="str">
        <f t="shared" si="426"/>
        <v>Inviable Sanitariamente</v>
      </c>
      <c r="EXW469" s="48" t="str">
        <f t="shared" si="426"/>
        <v>Inviable Sanitariamente</v>
      </c>
      <c r="EXX469" s="48" t="str">
        <f t="shared" si="426"/>
        <v>Inviable Sanitariamente</v>
      </c>
      <c r="EXY469" s="48" t="str">
        <f t="shared" si="426"/>
        <v>Inviable Sanitariamente</v>
      </c>
      <c r="EXZ469" s="48" t="str">
        <f t="shared" ref="EXZ469:EYI471" si="427">IF(EXX469&lt;5,"Sin Riesgo",IF(EXX469 &lt;=14,"Bajo",IF(EXX469&lt;=35,"Medio",IF(EXX469&lt;=80,"Alto","Inviable Sanitariamente"))))</f>
        <v>Inviable Sanitariamente</v>
      </c>
      <c r="EYA469" s="48" t="str">
        <f t="shared" si="427"/>
        <v>Inviable Sanitariamente</v>
      </c>
      <c r="EYB469" s="48" t="str">
        <f t="shared" si="427"/>
        <v>Inviable Sanitariamente</v>
      </c>
      <c r="EYC469" s="48" t="str">
        <f t="shared" si="427"/>
        <v>Inviable Sanitariamente</v>
      </c>
      <c r="EYD469" s="48" t="str">
        <f t="shared" si="427"/>
        <v>Inviable Sanitariamente</v>
      </c>
      <c r="EYE469" s="48" t="str">
        <f t="shared" si="427"/>
        <v>Inviable Sanitariamente</v>
      </c>
      <c r="EYF469" s="48" t="str">
        <f t="shared" si="427"/>
        <v>Inviable Sanitariamente</v>
      </c>
      <c r="EYG469" s="48" t="str">
        <f t="shared" si="427"/>
        <v>Inviable Sanitariamente</v>
      </c>
      <c r="EYH469" s="48" t="str">
        <f t="shared" si="427"/>
        <v>Inviable Sanitariamente</v>
      </c>
      <c r="EYI469" s="48" t="str">
        <f t="shared" si="427"/>
        <v>Inviable Sanitariamente</v>
      </c>
      <c r="EYJ469" s="48" t="str">
        <f t="shared" ref="EYJ469:EYS471" si="428">IF(EYH469&lt;5,"Sin Riesgo",IF(EYH469 &lt;=14,"Bajo",IF(EYH469&lt;=35,"Medio",IF(EYH469&lt;=80,"Alto","Inviable Sanitariamente"))))</f>
        <v>Inviable Sanitariamente</v>
      </c>
      <c r="EYK469" s="48" t="str">
        <f t="shared" si="428"/>
        <v>Inviable Sanitariamente</v>
      </c>
      <c r="EYL469" s="48" t="str">
        <f t="shared" si="428"/>
        <v>Inviable Sanitariamente</v>
      </c>
      <c r="EYM469" s="48" t="str">
        <f t="shared" si="428"/>
        <v>Inviable Sanitariamente</v>
      </c>
      <c r="EYN469" s="48" t="str">
        <f t="shared" si="428"/>
        <v>Inviable Sanitariamente</v>
      </c>
      <c r="EYO469" s="48" t="str">
        <f t="shared" si="428"/>
        <v>Inviable Sanitariamente</v>
      </c>
      <c r="EYP469" s="48" t="str">
        <f t="shared" si="428"/>
        <v>Inviable Sanitariamente</v>
      </c>
      <c r="EYQ469" s="48" t="str">
        <f t="shared" si="428"/>
        <v>Inviable Sanitariamente</v>
      </c>
      <c r="EYR469" s="48" t="str">
        <f t="shared" si="428"/>
        <v>Inviable Sanitariamente</v>
      </c>
      <c r="EYS469" s="48" t="str">
        <f t="shared" si="428"/>
        <v>Inviable Sanitariamente</v>
      </c>
      <c r="EYT469" s="48" t="str">
        <f t="shared" ref="EYT469:EZC471" si="429">IF(EYR469&lt;5,"Sin Riesgo",IF(EYR469 &lt;=14,"Bajo",IF(EYR469&lt;=35,"Medio",IF(EYR469&lt;=80,"Alto","Inviable Sanitariamente"))))</f>
        <v>Inviable Sanitariamente</v>
      </c>
      <c r="EYU469" s="48" t="str">
        <f t="shared" si="429"/>
        <v>Inviable Sanitariamente</v>
      </c>
      <c r="EYV469" s="48" t="str">
        <f t="shared" si="429"/>
        <v>Inviable Sanitariamente</v>
      </c>
      <c r="EYW469" s="48" t="str">
        <f t="shared" si="429"/>
        <v>Inviable Sanitariamente</v>
      </c>
      <c r="EYX469" s="48" t="str">
        <f t="shared" si="429"/>
        <v>Inviable Sanitariamente</v>
      </c>
      <c r="EYY469" s="48" t="str">
        <f t="shared" si="429"/>
        <v>Inviable Sanitariamente</v>
      </c>
      <c r="EYZ469" s="48" t="str">
        <f t="shared" si="429"/>
        <v>Inviable Sanitariamente</v>
      </c>
      <c r="EZA469" s="48" t="str">
        <f t="shared" si="429"/>
        <v>Inviable Sanitariamente</v>
      </c>
      <c r="EZB469" s="48" t="str">
        <f t="shared" si="429"/>
        <v>Inviable Sanitariamente</v>
      </c>
      <c r="EZC469" s="48" t="str">
        <f t="shared" si="429"/>
        <v>Inviable Sanitariamente</v>
      </c>
      <c r="EZD469" s="48" t="str">
        <f t="shared" ref="EZD469:EZM471" si="430">IF(EZB469&lt;5,"Sin Riesgo",IF(EZB469 &lt;=14,"Bajo",IF(EZB469&lt;=35,"Medio",IF(EZB469&lt;=80,"Alto","Inviable Sanitariamente"))))</f>
        <v>Inviable Sanitariamente</v>
      </c>
      <c r="EZE469" s="48" t="str">
        <f t="shared" si="430"/>
        <v>Inviable Sanitariamente</v>
      </c>
      <c r="EZF469" s="48" t="str">
        <f t="shared" si="430"/>
        <v>Inviable Sanitariamente</v>
      </c>
      <c r="EZG469" s="48" t="str">
        <f t="shared" si="430"/>
        <v>Inviable Sanitariamente</v>
      </c>
      <c r="EZH469" s="48" t="str">
        <f t="shared" si="430"/>
        <v>Inviable Sanitariamente</v>
      </c>
      <c r="EZI469" s="48" t="str">
        <f t="shared" si="430"/>
        <v>Inviable Sanitariamente</v>
      </c>
      <c r="EZJ469" s="48" t="str">
        <f t="shared" si="430"/>
        <v>Inviable Sanitariamente</v>
      </c>
      <c r="EZK469" s="48" t="str">
        <f t="shared" si="430"/>
        <v>Inviable Sanitariamente</v>
      </c>
      <c r="EZL469" s="48" t="str">
        <f t="shared" si="430"/>
        <v>Inviable Sanitariamente</v>
      </c>
      <c r="EZM469" s="48" t="str">
        <f t="shared" si="430"/>
        <v>Inviable Sanitariamente</v>
      </c>
      <c r="EZN469" s="48" t="str">
        <f t="shared" ref="EZN469:EZW471" si="431">IF(EZL469&lt;5,"Sin Riesgo",IF(EZL469 &lt;=14,"Bajo",IF(EZL469&lt;=35,"Medio",IF(EZL469&lt;=80,"Alto","Inviable Sanitariamente"))))</f>
        <v>Inviable Sanitariamente</v>
      </c>
      <c r="EZO469" s="48" t="str">
        <f t="shared" si="431"/>
        <v>Inviable Sanitariamente</v>
      </c>
      <c r="EZP469" s="48" t="str">
        <f t="shared" si="431"/>
        <v>Inviable Sanitariamente</v>
      </c>
      <c r="EZQ469" s="48" t="str">
        <f t="shared" si="431"/>
        <v>Inviable Sanitariamente</v>
      </c>
      <c r="EZR469" s="48" t="str">
        <f t="shared" si="431"/>
        <v>Inviable Sanitariamente</v>
      </c>
      <c r="EZS469" s="48" t="str">
        <f t="shared" si="431"/>
        <v>Inviable Sanitariamente</v>
      </c>
      <c r="EZT469" s="48" t="str">
        <f t="shared" si="431"/>
        <v>Inviable Sanitariamente</v>
      </c>
      <c r="EZU469" s="48" t="str">
        <f t="shared" si="431"/>
        <v>Inviable Sanitariamente</v>
      </c>
      <c r="EZV469" s="48" t="str">
        <f t="shared" si="431"/>
        <v>Inviable Sanitariamente</v>
      </c>
      <c r="EZW469" s="48" t="str">
        <f t="shared" si="431"/>
        <v>Inviable Sanitariamente</v>
      </c>
      <c r="EZX469" s="48" t="str">
        <f t="shared" ref="EZX469:FAG471" si="432">IF(EZV469&lt;5,"Sin Riesgo",IF(EZV469 &lt;=14,"Bajo",IF(EZV469&lt;=35,"Medio",IF(EZV469&lt;=80,"Alto","Inviable Sanitariamente"))))</f>
        <v>Inviable Sanitariamente</v>
      </c>
      <c r="EZY469" s="48" t="str">
        <f t="shared" si="432"/>
        <v>Inviable Sanitariamente</v>
      </c>
      <c r="EZZ469" s="48" t="str">
        <f t="shared" si="432"/>
        <v>Inviable Sanitariamente</v>
      </c>
      <c r="FAA469" s="48" t="str">
        <f t="shared" si="432"/>
        <v>Inviable Sanitariamente</v>
      </c>
      <c r="FAB469" s="48" t="str">
        <f t="shared" si="432"/>
        <v>Inviable Sanitariamente</v>
      </c>
      <c r="FAC469" s="48" t="str">
        <f t="shared" si="432"/>
        <v>Inviable Sanitariamente</v>
      </c>
      <c r="FAD469" s="48" t="str">
        <f t="shared" si="432"/>
        <v>Inviable Sanitariamente</v>
      </c>
      <c r="FAE469" s="48" t="str">
        <f t="shared" si="432"/>
        <v>Inviable Sanitariamente</v>
      </c>
      <c r="FAF469" s="48" t="str">
        <f t="shared" si="432"/>
        <v>Inviable Sanitariamente</v>
      </c>
      <c r="FAG469" s="48" t="str">
        <f t="shared" si="432"/>
        <v>Inviable Sanitariamente</v>
      </c>
      <c r="FAH469" s="48" t="str">
        <f t="shared" ref="FAH469:FAQ471" si="433">IF(FAF469&lt;5,"Sin Riesgo",IF(FAF469 &lt;=14,"Bajo",IF(FAF469&lt;=35,"Medio",IF(FAF469&lt;=80,"Alto","Inviable Sanitariamente"))))</f>
        <v>Inviable Sanitariamente</v>
      </c>
      <c r="FAI469" s="48" t="str">
        <f t="shared" si="433"/>
        <v>Inviable Sanitariamente</v>
      </c>
      <c r="FAJ469" s="48" t="str">
        <f t="shared" si="433"/>
        <v>Inviable Sanitariamente</v>
      </c>
      <c r="FAK469" s="48" t="str">
        <f t="shared" si="433"/>
        <v>Inviable Sanitariamente</v>
      </c>
      <c r="FAL469" s="48" t="str">
        <f t="shared" si="433"/>
        <v>Inviable Sanitariamente</v>
      </c>
      <c r="FAM469" s="48" t="str">
        <f t="shared" si="433"/>
        <v>Inviable Sanitariamente</v>
      </c>
      <c r="FAN469" s="48" t="str">
        <f t="shared" si="433"/>
        <v>Inviable Sanitariamente</v>
      </c>
      <c r="FAO469" s="48" t="str">
        <f t="shared" si="433"/>
        <v>Inviable Sanitariamente</v>
      </c>
      <c r="FAP469" s="48" t="str">
        <f t="shared" si="433"/>
        <v>Inviable Sanitariamente</v>
      </c>
      <c r="FAQ469" s="48" t="str">
        <f t="shared" si="433"/>
        <v>Inviable Sanitariamente</v>
      </c>
      <c r="FAR469" s="48" t="str">
        <f t="shared" ref="FAR469:FBA471" si="434">IF(FAP469&lt;5,"Sin Riesgo",IF(FAP469 &lt;=14,"Bajo",IF(FAP469&lt;=35,"Medio",IF(FAP469&lt;=80,"Alto","Inviable Sanitariamente"))))</f>
        <v>Inviable Sanitariamente</v>
      </c>
      <c r="FAS469" s="48" t="str">
        <f t="shared" si="434"/>
        <v>Inviable Sanitariamente</v>
      </c>
      <c r="FAT469" s="48" t="str">
        <f t="shared" si="434"/>
        <v>Inviable Sanitariamente</v>
      </c>
      <c r="FAU469" s="48" t="str">
        <f t="shared" si="434"/>
        <v>Inviable Sanitariamente</v>
      </c>
      <c r="FAV469" s="48" t="str">
        <f t="shared" si="434"/>
        <v>Inviable Sanitariamente</v>
      </c>
      <c r="FAW469" s="48" t="str">
        <f t="shared" si="434"/>
        <v>Inviable Sanitariamente</v>
      </c>
      <c r="FAX469" s="48" t="str">
        <f t="shared" si="434"/>
        <v>Inviable Sanitariamente</v>
      </c>
      <c r="FAY469" s="48" t="str">
        <f t="shared" si="434"/>
        <v>Inviable Sanitariamente</v>
      </c>
      <c r="FAZ469" s="48" t="str">
        <f t="shared" si="434"/>
        <v>Inviable Sanitariamente</v>
      </c>
      <c r="FBA469" s="48" t="str">
        <f t="shared" si="434"/>
        <v>Inviable Sanitariamente</v>
      </c>
      <c r="FBB469" s="48" t="str">
        <f t="shared" ref="FBB469:FBK471" si="435">IF(FAZ469&lt;5,"Sin Riesgo",IF(FAZ469 &lt;=14,"Bajo",IF(FAZ469&lt;=35,"Medio",IF(FAZ469&lt;=80,"Alto","Inviable Sanitariamente"))))</f>
        <v>Inviable Sanitariamente</v>
      </c>
      <c r="FBC469" s="48" t="str">
        <f t="shared" si="435"/>
        <v>Inviable Sanitariamente</v>
      </c>
      <c r="FBD469" s="48" t="str">
        <f t="shared" si="435"/>
        <v>Inviable Sanitariamente</v>
      </c>
      <c r="FBE469" s="48" t="str">
        <f t="shared" si="435"/>
        <v>Inviable Sanitariamente</v>
      </c>
      <c r="FBF469" s="48" t="str">
        <f t="shared" si="435"/>
        <v>Inviable Sanitariamente</v>
      </c>
      <c r="FBG469" s="48" t="str">
        <f t="shared" si="435"/>
        <v>Inviable Sanitariamente</v>
      </c>
      <c r="FBH469" s="48" t="str">
        <f t="shared" si="435"/>
        <v>Inviable Sanitariamente</v>
      </c>
      <c r="FBI469" s="48" t="str">
        <f t="shared" si="435"/>
        <v>Inviable Sanitariamente</v>
      </c>
      <c r="FBJ469" s="48" t="str">
        <f t="shared" si="435"/>
        <v>Inviable Sanitariamente</v>
      </c>
      <c r="FBK469" s="48" t="str">
        <f t="shared" si="435"/>
        <v>Inviable Sanitariamente</v>
      </c>
      <c r="FBL469" s="48" t="str">
        <f t="shared" ref="FBL469:FBU471" si="436">IF(FBJ469&lt;5,"Sin Riesgo",IF(FBJ469 &lt;=14,"Bajo",IF(FBJ469&lt;=35,"Medio",IF(FBJ469&lt;=80,"Alto","Inviable Sanitariamente"))))</f>
        <v>Inviable Sanitariamente</v>
      </c>
      <c r="FBM469" s="48" t="str">
        <f t="shared" si="436"/>
        <v>Inviable Sanitariamente</v>
      </c>
      <c r="FBN469" s="48" t="str">
        <f t="shared" si="436"/>
        <v>Inviable Sanitariamente</v>
      </c>
      <c r="FBO469" s="48" t="str">
        <f t="shared" si="436"/>
        <v>Inviable Sanitariamente</v>
      </c>
      <c r="FBP469" s="48" t="str">
        <f t="shared" si="436"/>
        <v>Inviable Sanitariamente</v>
      </c>
      <c r="FBQ469" s="48" t="str">
        <f t="shared" si="436"/>
        <v>Inviable Sanitariamente</v>
      </c>
      <c r="FBR469" s="48" t="str">
        <f t="shared" si="436"/>
        <v>Inviable Sanitariamente</v>
      </c>
      <c r="FBS469" s="48" t="str">
        <f t="shared" si="436"/>
        <v>Inviable Sanitariamente</v>
      </c>
      <c r="FBT469" s="48" t="str">
        <f t="shared" si="436"/>
        <v>Inviable Sanitariamente</v>
      </c>
      <c r="FBU469" s="48" t="str">
        <f t="shared" si="436"/>
        <v>Inviable Sanitariamente</v>
      </c>
      <c r="FBV469" s="48" t="str">
        <f t="shared" ref="FBV469:FCE471" si="437">IF(FBT469&lt;5,"Sin Riesgo",IF(FBT469 &lt;=14,"Bajo",IF(FBT469&lt;=35,"Medio",IF(FBT469&lt;=80,"Alto","Inviable Sanitariamente"))))</f>
        <v>Inviable Sanitariamente</v>
      </c>
      <c r="FBW469" s="48" t="str">
        <f t="shared" si="437"/>
        <v>Inviable Sanitariamente</v>
      </c>
      <c r="FBX469" s="48" t="str">
        <f t="shared" si="437"/>
        <v>Inviable Sanitariamente</v>
      </c>
      <c r="FBY469" s="48" t="str">
        <f t="shared" si="437"/>
        <v>Inviable Sanitariamente</v>
      </c>
      <c r="FBZ469" s="48" t="str">
        <f t="shared" si="437"/>
        <v>Inviable Sanitariamente</v>
      </c>
      <c r="FCA469" s="48" t="str">
        <f t="shared" si="437"/>
        <v>Inviable Sanitariamente</v>
      </c>
      <c r="FCB469" s="48" t="str">
        <f t="shared" si="437"/>
        <v>Inviable Sanitariamente</v>
      </c>
      <c r="FCC469" s="48" t="str">
        <f t="shared" si="437"/>
        <v>Inviable Sanitariamente</v>
      </c>
      <c r="FCD469" s="48" t="str">
        <f t="shared" si="437"/>
        <v>Inviable Sanitariamente</v>
      </c>
      <c r="FCE469" s="48" t="str">
        <f t="shared" si="437"/>
        <v>Inviable Sanitariamente</v>
      </c>
      <c r="FCF469" s="48" t="str">
        <f t="shared" ref="FCF469:FCO471" si="438">IF(FCD469&lt;5,"Sin Riesgo",IF(FCD469 &lt;=14,"Bajo",IF(FCD469&lt;=35,"Medio",IF(FCD469&lt;=80,"Alto","Inviable Sanitariamente"))))</f>
        <v>Inviable Sanitariamente</v>
      </c>
      <c r="FCG469" s="48" t="str">
        <f t="shared" si="438"/>
        <v>Inviable Sanitariamente</v>
      </c>
      <c r="FCH469" s="48" t="str">
        <f t="shared" si="438"/>
        <v>Inviable Sanitariamente</v>
      </c>
      <c r="FCI469" s="48" t="str">
        <f t="shared" si="438"/>
        <v>Inviable Sanitariamente</v>
      </c>
      <c r="FCJ469" s="48" t="str">
        <f t="shared" si="438"/>
        <v>Inviable Sanitariamente</v>
      </c>
      <c r="FCK469" s="48" t="str">
        <f t="shared" si="438"/>
        <v>Inviable Sanitariamente</v>
      </c>
      <c r="FCL469" s="48" t="str">
        <f t="shared" si="438"/>
        <v>Inviable Sanitariamente</v>
      </c>
      <c r="FCM469" s="48" t="str">
        <f t="shared" si="438"/>
        <v>Inviable Sanitariamente</v>
      </c>
      <c r="FCN469" s="48" t="str">
        <f t="shared" si="438"/>
        <v>Inviable Sanitariamente</v>
      </c>
      <c r="FCO469" s="48" t="str">
        <f t="shared" si="438"/>
        <v>Inviable Sanitariamente</v>
      </c>
      <c r="FCP469" s="48" t="str">
        <f t="shared" ref="FCP469:FCY471" si="439">IF(FCN469&lt;5,"Sin Riesgo",IF(FCN469 &lt;=14,"Bajo",IF(FCN469&lt;=35,"Medio",IF(FCN469&lt;=80,"Alto","Inviable Sanitariamente"))))</f>
        <v>Inviable Sanitariamente</v>
      </c>
      <c r="FCQ469" s="48" t="str">
        <f t="shared" si="439"/>
        <v>Inviable Sanitariamente</v>
      </c>
      <c r="FCR469" s="48" t="str">
        <f t="shared" si="439"/>
        <v>Inviable Sanitariamente</v>
      </c>
      <c r="FCS469" s="48" t="str">
        <f t="shared" si="439"/>
        <v>Inviable Sanitariamente</v>
      </c>
      <c r="FCT469" s="48" t="str">
        <f t="shared" si="439"/>
        <v>Inviable Sanitariamente</v>
      </c>
      <c r="FCU469" s="48" t="str">
        <f t="shared" si="439"/>
        <v>Inviable Sanitariamente</v>
      </c>
      <c r="FCV469" s="48" t="str">
        <f t="shared" si="439"/>
        <v>Inviable Sanitariamente</v>
      </c>
      <c r="FCW469" s="48" t="str">
        <f t="shared" si="439"/>
        <v>Inviable Sanitariamente</v>
      </c>
      <c r="FCX469" s="48" t="str">
        <f t="shared" si="439"/>
        <v>Inviable Sanitariamente</v>
      </c>
      <c r="FCY469" s="48" t="str">
        <f t="shared" si="439"/>
        <v>Inviable Sanitariamente</v>
      </c>
      <c r="FCZ469" s="48" t="str">
        <f t="shared" ref="FCZ469:FDI471" si="440">IF(FCX469&lt;5,"Sin Riesgo",IF(FCX469 &lt;=14,"Bajo",IF(FCX469&lt;=35,"Medio",IF(FCX469&lt;=80,"Alto","Inviable Sanitariamente"))))</f>
        <v>Inviable Sanitariamente</v>
      </c>
      <c r="FDA469" s="48" t="str">
        <f t="shared" si="440"/>
        <v>Inviable Sanitariamente</v>
      </c>
      <c r="FDB469" s="48" t="str">
        <f t="shared" si="440"/>
        <v>Inviable Sanitariamente</v>
      </c>
      <c r="FDC469" s="48" t="str">
        <f t="shared" si="440"/>
        <v>Inviable Sanitariamente</v>
      </c>
      <c r="FDD469" s="48" t="str">
        <f t="shared" si="440"/>
        <v>Inviable Sanitariamente</v>
      </c>
      <c r="FDE469" s="48" t="str">
        <f t="shared" si="440"/>
        <v>Inviable Sanitariamente</v>
      </c>
      <c r="FDF469" s="48" t="str">
        <f t="shared" si="440"/>
        <v>Inviable Sanitariamente</v>
      </c>
      <c r="FDG469" s="48" t="str">
        <f t="shared" si="440"/>
        <v>Inviable Sanitariamente</v>
      </c>
      <c r="FDH469" s="48" t="str">
        <f t="shared" si="440"/>
        <v>Inviable Sanitariamente</v>
      </c>
      <c r="FDI469" s="48" t="str">
        <f t="shared" si="440"/>
        <v>Inviable Sanitariamente</v>
      </c>
      <c r="FDJ469" s="48" t="str">
        <f t="shared" ref="FDJ469:FDS471" si="441">IF(FDH469&lt;5,"Sin Riesgo",IF(FDH469 &lt;=14,"Bajo",IF(FDH469&lt;=35,"Medio",IF(FDH469&lt;=80,"Alto","Inviable Sanitariamente"))))</f>
        <v>Inviable Sanitariamente</v>
      </c>
      <c r="FDK469" s="48" t="str">
        <f t="shared" si="441"/>
        <v>Inviable Sanitariamente</v>
      </c>
      <c r="FDL469" s="48" t="str">
        <f t="shared" si="441"/>
        <v>Inviable Sanitariamente</v>
      </c>
      <c r="FDM469" s="48" t="str">
        <f t="shared" si="441"/>
        <v>Inviable Sanitariamente</v>
      </c>
      <c r="FDN469" s="48" t="str">
        <f t="shared" si="441"/>
        <v>Inviable Sanitariamente</v>
      </c>
      <c r="FDO469" s="48" t="str">
        <f t="shared" si="441"/>
        <v>Inviable Sanitariamente</v>
      </c>
      <c r="FDP469" s="48" t="str">
        <f t="shared" si="441"/>
        <v>Inviable Sanitariamente</v>
      </c>
      <c r="FDQ469" s="48" t="str">
        <f t="shared" si="441"/>
        <v>Inviable Sanitariamente</v>
      </c>
      <c r="FDR469" s="48" t="str">
        <f t="shared" si="441"/>
        <v>Inviable Sanitariamente</v>
      </c>
      <c r="FDS469" s="48" t="str">
        <f t="shared" si="441"/>
        <v>Inviable Sanitariamente</v>
      </c>
      <c r="FDT469" s="48" t="str">
        <f t="shared" ref="FDT469:FEC471" si="442">IF(FDR469&lt;5,"Sin Riesgo",IF(FDR469 &lt;=14,"Bajo",IF(FDR469&lt;=35,"Medio",IF(FDR469&lt;=80,"Alto","Inviable Sanitariamente"))))</f>
        <v>Inviable Sanitariamente</v>
      </c>
      <c r="FDU469" s="48" t="str">
        <f t="shared" si="442"/>
        <v>Inviable Sanitariamente</v>
      </c>
      <c r="FDV469" s="48" t="str">
        <f t="shared" si="442"/>
        <v>Inviable Sanitariamente</v>
      </c>
      <c r="FDW469" s="48" t="str">
        <f t="shared" si="442"/>
        <v>Inviable Sanitariamente</v>
      </c>
      <c r="FDX469" s="48" t="str">
        <f t="shared" si="442"/>
        <v>Inviable Sanitariamente</v>
      </c>
      <c r="FDY469" s="48" t="str">
        <f t="shared" si="442"/>
        <v>Inviable Sanitariamente</v>
      </c>
      <c r="FDZ469" s="48" t="str">
        <f t="shared" si="442"/>
        <v>Inviable Sanitariamente</v>
      </c>
      <c r="FEA469" s="48" t="str">
        <f t="shared" si="442"/>
        <v>Inviable Sanitariamente</v>
      </c>
      <c r="FEB469" s="48" t="str">
        <f t="shared" si="442"/>
        <v>Inviable Sanitariamente</v>
      </c>
      <c r="FEC469" s="48" t="str">
        <f t="shared" si="442"/>
        <v>Inviable Sanitariamente</v>
      </c>
      <c r="FED469" s="48" t="str">
        <f t="shared" ref="FED469:FEM471" si="443">IF(FEB469&lt;5,"Sin Riesgo",IF(FEB469 &lt;=14,"Bajo",IF(FEB469&lt;=35,"Medio",IF(FEB469&lt;=80,"Alto","Inviable Sanitariamente"))))</f>
        <v>Inviable Sanitariamente</v>
      </c>
      <c r="FEE469" s="48" t="str">
        <f t="shared" si="443"/>
        <v>Inviable Sanitariamente</v>
      </c>
      <c r="FEF469" s="48" t="str">
        <f t="shared" si="443"/>
        <v>Inviable Sanitariamente</v>
      </c>
      <c r="FEG469" s="48" t="str">
        <f t="shared" si="443"/>
        <v>Inviable Sanitariamente</v>
      </c>
      <c r="FEH469" s="48" t="str">
        <f t="shared" si="443"/>
        <v>Inviable Sanitariamente</v>
      </c>
      <c r="FEI469" s="48" t="str">
        <f t="shared" si="443"/>
        <v>Inviable Sanitariamente</v>
      </c>
      <c r="FEJ469" s="48" t="str">
        <f t="shared" si="443"/>
        <v>Inviable Sanitariamente</v>
      </c>
      <c r="FEK469" s="48" t="str">
        <f t="shared" si="443"/>
        <v>Inviable Sanitariamente</v>
      </c>
      <c r="FEL469" s="48" t="str">
        <f t="shared" si="443"/>
        <v>Inviable Sanitariamente</v>
      </c>
      <c r="FEM469" s="48" t="str">
        <f t="shared" si="443"/>
        <v>Inviable Sanitariamente</v>
      </c>
      <c r="FEN469" s="48" t="str">
        <f t="shared" ref="FEN469:FEW471" si="444">IF(FEL469&lt;5,"Sin Riesgo",IF(FEL469 &lt;=14,"Bajo",IF(FEL469&lt;=35,"Medio",IF(FEL469&lt;=80,"Alto","Inviable Sanitariamente"))))</f>
        <v>Inviable Sanitariamente</v>
      </c>
      <c r="FEO469" s="48" t="str">
        <f t="shared" si="444"/>
        <v>Inviable Sanitariamente</v>
      </c>
      <c r="FEP469" s="48" t="str">
        <f t="shared" si="444"/>
        <v>Inviable Sanitariamente</v>
      </c>
      <c r="FEQ469" s="48" t="str">
        <f t="shared" si="444"/>
        <v>Inviable Sanitariamente</v>
      </c>
      <c r="FER469" s="48" t="str">
        <f t="shared" si="444"/>
        <v>Inviable Sanitariamente</v>
      </c>
      <c r="FES469" s="48" t="str">
        <f t="shared" si="444"/>
        <v>Inviable Sanitariamente</v>
      </c>
      <c r="FET469" s="48" t="str">
        <f t="shared" si="444"/>
        <v>Inviable Sanitariamente</v>
      </c>
      <c r="FEU469" s="48" t="str">
        <f t="shared" si="444"/>
        <v>Inviable Sanitariamente</v>
      </c>
      <c r="FEV469" s="48" t="str">
        <f t="shared" si="444"/>
        <v>Inviable Sanitariamente</v>
      </c>
      <c r="FEW469" s="48" t="str">
        <f t="shared" si="444"/>
        <v>Inviable Sanitariamente</v>
      </c>
      <c r="FEX469" s="48" t="str">
        <f t="shared" ref="FEX469:FFG471" si="445">IF(FEV469&lt;5,"Sin Riesgo",IF(FEV469 &lt;=14,"Bajo",IF(FEV469&lt;=35,"Medio",IF(FEV469&lt;=80,"Alto","Inviable Sanitariamente"))))</f>
        <v>Inviable Sanitariamente</v>
      </c>
      <c r="FEY469" s="48" t="str">
        <f t="shared" si="445"/>
        <v>Inviable Sanitariamente</v>
      </c>
      <c r="FEZ469" s="48" t="str">
        <f t="shared" si="445"/>
        <v>Inviable Sanitariamente</v>
      </c>
      <c r="FFA469" s="48" t="str">
        <f t="shared" si="445"/>
        <v>Inviable Sanitariamente</v>
      </c>
      <c r="FFB469" s="48" t="str">
        <f t="shared" si="445"/>
        <v>Inviable Sanitariamente</v>
      </c>
      <c r="FFC469" s="48" t="str">
        <f t="shared" si="445"/>
        <v>Inviable Sanitariamente</v>
      </c>
      <c r="FFD469" s="48" t="str">
        <f t="shared" si="445"/>
        <v>Inviable Sanitariamente</v>
      </c>
      <c r="FFE469" s="48" t="str">
        <f t="shared" si="445"/>
        <v>Inviable Sanitariamente</v>
      </c>
      <c r="FFF469" s="48" t="str">
        <f t="shared" si="445"/>
        <v>Inviable Sanitariamente</v>
      </c>
      <c r="FFG469" s="48" t="str">
        <f t="shared" si="445"/>
        <v>Inviable Sanitariamente</v>
      </c>
      <c r="FFH469" s="48" t="str">
        <f t="shared" ref="FFH469:FFQ471" si="446">IF(FFF469&lt;5,"Sin Riesgo",IF(FFF469 &lt;=14,"Bajo",IF(FFF469&lt;=35,"Medio",IF(FFF469&lt;=80,"Alto","Inviable Sanitariamente"))))</f>
        <v>Inviable Sanitariamente</v>
      </c>
      <c r="FFI469" s="48" t="str">
        <f t="shared" si="446"/>
        <v>Inviable Sanitariamente</v>
      </c>
      <c r="FFJ469" s="48" t="str">
        <f t="shared" si="446"/>
        <v>Inviable Sanitariamente</v>
      </c>
      <c r="FFK469" s="48" t="str">
        <f t="shared" si="446"/>
        <v>Inviable Sanitariamente</v>
      </c>
      <c r="FFL469" s="48" t="str">
        <f t="shared" si="446"/>
        <v>Inviable Sanitariamente</v>
      </c>
      <c r="FFM469" s="48" t="str">
        <f t="shared" si="446"/>
        <v>Inviable Sanitariamente</v>
      </c>
      <c r="FFN469" s="48" t="str">
        <f t="shared" si="446"/>
        <v>Inviable Sanitariamente</v>
      </c>
      <c r="FFO469" s="48" t="str">
        <f t="shared" si="446"/>
        <v>Inviable Sanitariamente</v>
      </c>
      <c r="FFP469" s="48" t="str">
        <f t="shared" si="446"/>
        <v>Inviable Sanitariamente</v>
      </c>
      <c r="FFQ469" s="48" t="str">
        <f t="shared" si="446"/>
        <v>Inviable Sanitariamente</v>
      </c>
      <c r="FFR469" s="48" t="str">
        <f t="shared" ref="FFR469:FGA471" si="447">IF(FFP469&lt;5,"Sin Riesgo",IF(FFP469 &lt;=14,"Bajo",IF(FFP469&lt;=35,"Medio",IF(FFP469&lt;=80,"Alto","Inviable Sanitariamente"))))</f>
        <v>Inviable Sanitariamente</v>
      </c>
      <c r="FFS469" s="48" t="str">
        <f t="shared" si="447"/>
        <v>Inviable Sanitariamente</v>
      </c>
      <c r="FFT469" s="48" t="str">
        <f t="shared" si="447"/>
        <v>Inviable Sanitariamente</v>
      </c>
      <c r="FFU469" s="48" t="str">
        <f t="shared" si="447"/>
        <v>Inviable Sanitariamente</v>
      </c>
      <c r="FFV469" s="48" t="str">
        <f t="shared" si="447"/>
        <v>Inviable Sanitariamente</v>
      </c>
      <c r="FFW469" s="48" t="str">
        <f t="shared" si="447"/>
        <v>Inviable Sanitariamente</v>
      </c>
      <c r="FFX469" s="48" t="str">
        <f t="shared" si="447"/>
        <v>Inviable Sanitariamente</v>
      </c>
      <c r="FFY469" s="48" t="str">
        <f t="shared" si="447"/>
        <v>Inviable Sanitariamente</v>
      </c>
      <c r="FFZ469" s="48" t="str">
        <f t="shared" si="447"/>
        <v>Inviable Sanitariamente</v>
      </c>
      <c r="FGA469" s="48" t="str">
        <f t="shared" si="447"/>
        <v>Inviable Sanitariamente</v>
      </c>
      <c r="FGB469" s="48" t="str">
        <f t="shared" ref="FGB469:FGK471" si="448">IF(FFZ469&lt;5,"Sin Riesgo",IF(FFZ469 &lt;=14,"Bajo",IF(FFZ469&lt;=35,"Medio",IF(FFZ469&lt;=80,"Alto","Inviable Sanitariamente"))))</f>
        <v>Inviable Sanitariamente</v>
      </c>
      <c r="FGC469" s="48" t="str">
        <f t="shared" si="448"/>
        <v>Inviable Sanitariamente</v>
      </c>
      <c r="FGD469" s="48" t="str">
        <f t="shared" si="448"/>
        <v>Inviable Sanitariamente</v>
      </c>
      <c r="FGE469" s="48" t="str">
        <f t="shared" si="448"/>
        <v>Inviable Sanitariamente</v>
      </c>
      <c r="FGF469" s="48" t="str">
        <f t="shared" si="448"/>
        <v>Inviable Sanitariamente</v>
      </c>
      <c r="FGG469" s="48" t="str">
        <f t="shared" si="448"/>
        <v>Inviable Sanitariamente</v>
      </c>
      <c r="FGH469" s="48" t="str">
        <f t="shared" si="448"/>
        <v>Inviable Sanitariamente</v>
      </c>
      <c r="FGI469" s="48" t="str">
        <f t="shared" si="448"/>
        <v>Inviable Sanitariamente</v>
      </c>
      <c r="FGJ469" s="48" t="str">
        <f t="shared" si="448"/>
        <v>Inviable Sanitariamente</v>
      </c>
      <c r="FGK469" s="48" t="str">
        <f t="shared" si="448"/>
        <v>Inviable Sanitariamente</v>
      </c>
      <c r="FGL469" s="48" t="str">
        <f t="shared" ref="FGL469:FGU471" si="449">IF(FGJ469&lt;5,"Sin Riesgo",IF(FGJ469 &lt;=14,"Bajo",IF(FGJ469&lt;=35,"Medio",IF(FGJ469&lt;=80,"Alto","Inviable Sanitariamente"))))</f>
        <v>Inviable Sanitariamente</v>
      </c>
      <c r="FGM469" s="48" t="str">
        <f t="shared" si="449"/>
        <v>Inviable Sanitariamente</v>
      </c>
      <c r="FGN469" s="48" t="str">
        <f t="shared" si="449"/>
        <v>Inviable Sanitariamente</v>
      </c>
      <c r="FGO469" s="48" t="str">
        <f t="shared" si="449"/>
        <v>Inviable Sanitariamente</v>
      </c>
      <c r="FGP469" s="48" t="str">
        <f t="shared" si="449"/>
        <v>Inviable Sanitariamente</v>
      </c>
      <c r="FGQ469" s="48" t="str">
        <f t="shared" si="449"/>
        <v>Inviable Sanitariamente</v>
      </c>
      <c r="FGR469" s="48" t="str">
        <f t="shared" si="449"/>
        <v>Inviable Sanitariamente</v>
      </c>
      <c r="FGS469" s="48" t="str">
        <f t="shared" si="449"/>
        <v>Inviable Sanitariamente</v>
      </c>
      <c r="FGT469" s="48" t="str">
        <f t="shared" si="449"/>
        <v>Inviable Sanitariamente</v>
      </c>
      <c r="FGU469" s="48" t="str">
        <f t="shared" si="449"/>
        <v>Inviable Sanitariamente</v>
      </c>
      <c r="FGV469" s="48" t="str">
        <f t="shared" ref="FGV469:FHE471" si="450">IF(FGT469&lt;5,"Sin Riesgo",IF(FGT469 &lt;=14,"Bajo",IF(FGT469&lt;=35,"Medio",IF(FGT469&lt;=80,"Alto","Inviable Sanitariamente"))))</f>
        <v>Inviable Sanitariamente</v>
      </c>
      <c r="FGW469" s="48" t="str">
        <f t="shared" si="450"/>
        <v>Inviable Sanitariamente</v>
      </c>
      <c r="FGX469" s="48" t="str">
        <f t="shared" si="450"/>
        <v>Inviable Sanitariamente</v>
      </c>
      <c r="FGY469" s="48" t="str">
        <f t="shared" si="450"/>
        <v>Inviable Sanitariamente</v>
      </c>
      <c r="FGZ469" s="48" t="str">
        <f t="shared" si="450"/>
        <v>Inviable Sanitariamente</v>
      </c>
      <c r="FHA469" s="48" t="str">
        <f t="shared" si="450"/>
        <v>Inviable Sanitariamente</v>
      </c>
      <c r="FHB469" s="48" t="str">
        <f t="shared" si="450"/>
        <v>Inviable Sanitariamente</v>
      </c>
      <c r="FHC469" s="48" t="str">
        <f t="shared" si="450"/>
        <v>Inviable Sanitariamente</v>
      </c>
      <c r="FHD469" s="48" t="str">
        <f t="shared" si="450"/>
        <v>Inviable Sanitariamente</v>
      </c>
      <c r="FHE469" s="48" t="str">
        <f t="shared" si="450"/>
        <v>Inviable Sanitariamente</v>
      </c>
      <c r="FHF469" s="48" t="str">
        <f t="shared" ref="FHF469:FHO471" si="451">IF(FHD469&lt;5,"Sin Riesgo",IF(FHD469 &lt;=14,"Bajo",IF(FHD469&lt;=35,"Medio",IF(FHD469&lt;=80,"Alto","Inviable Sanitariamente"))))</f>
        <v>Inviable Sanitariamente</v>
      </c>
      <c r="FHG469" s="48" t="str">
        <f t="shared" si="451"/>
        <v>Inviable Sanitariamente</v>
      </c>
      <c r="FHH469" s="48" t="str">
        <f t="shared" si="451"/>
        <v>Inviable Sanitariamente</v>
      </c>
      <c r="FHI469" s="48" t="str">
        <f t="shared" si="451"/>
        <v>Inviable Sanitariamente</v>
      </c>
      <c r="FHJ469" s="48" t="str">
        <f t="shared" si="451"/>
        <v>Inviable Sanitariamente</v>
      </c>
      <c r="FHK469" s="48" t="str">
        <f t="shared" si="451"/>
        <v>Inviable Sanitariamente</v>
      </c>
      <c r="FHL469" s="48" t="str">
        <f t="shared" si="451"/>
        <v>Inviable Sanitariamente</v>
      </c>
      <c r="FHM469" s="48" t="str">
        <f t="shared" si="451"/>
        <v>Inviable Sanitariamente</v>
      </c>
      <c r="FHN469" s="48" t="str">
        <f t="shared" si="451"/>
        <v>Inviable Sanitariamente</v>
      </c>
      <c r="FHO469" s="48" t="str">
        <f t="shared" si="451"/>
        <v>Inviable Sanitariamente</v>
      </c>
      <c r="FHP469" s="48" t="str">
        <f t="shared" ref="FHP469:FHY471" si="452">IF(FHN469&lt;5,"Sin Riesgo",IF(FHN469 &lt;=14,"Bajo",IF(FHN469&lt;=35,"Medio",IF(FHN469&lt;=80,"Alto","Inviable Sanitariamente"))))</f>
        <v>Inviable Sanitariamente</v>
      </c>
      <c r="FHQ469" s="48" t="str">
        <f t="shared" si="452"/>
        <v>Inviable Sanitariamente</v>
      </c>
      <c r="FHR469" s="48" t="str">
        <f t="shared" si="452"/>
        <v>Inviable Sanitariamente</v>
      </c>
      <c r="FHS469" s="48" t="str">
        <f t="shared" si="452"/>
        <v>Inviable Sanitariamente</v>
      </c>
      <c r="FHT469" s="48" t="str">
        <f t="shared" si="452"/>
        <v>Inviable Sanitariamente</v>
      </c>
      <c r="FHU469" s="48" t="str">
        <f t="shared" si="452"/>
        <v>Inviable Sanitariamente</v>
      </c>
      <c r="FHV469" s="48" t="str">
        <f t="shared" si="452"/>
        <v>Inviable Sanitariamente</v>
      </c>
      <c r="FHW469" s="48" t="str">
        <f t="shared" si="452"/>
        <v>Inviable Sanitariamente</v>
      </c>
      <c r="FHX469" s="48" t="str">
        <f t="shared" si="452"/>
        <v>Inviable Sanitariamente</v>
      </c>
      <c r="FHY469" s="48" t="str">
        <f t="shared" si="452"/>
        <v>Inviable Sanitariamente</v>
      </c>
      <c r="FHZ469" s="48" t="str">
        <f t="shared" ref="FHZ469:FII471" si="453">IF(FHX469&lt;5,"Sin Riesgo",IF(FHX469 &lt;=14,"Bajo",IF(FHX469&lt;=35,"Medio",IF(FHX469&lt;=80,"Alto","Inviable Sanitariamente"))))</f>
        <v>Inviable Sanitariamente</v>
      </c>
      <c r="FIA469" s="48" t="str">
        <f t="shared" si="453"/>
        <v>Inviable Sanitariamente</v>
      </c>
      <c r="FIB469" s="48" t="str">
        <f t="shared" si="453"/>
        <v>Inviable Sanitariamente</v>
      </c>
      <c r="FIC469" s="48" t="str">
        <f t="shared" si="453"/>
        <v>Inviable Sanitariamente</v>
      </c>
      <c r="FID469" s="48" t="str">
        <f t="shared" si="453"/>
        <v>Inviable Sanitariamente</v>
      </c>
      <c r="FIE469" s="48" t="str">
        <f t="shared" si="453"/>
        <v>Inviable Sanitariamente</v>
      </c>
      <c r="FIF469" s="48" t="str">
        <f t="shared" si="453"/>
        <v>Inviable Sanitariamente</v>
      </c>
      <c r="FIG469" s="48" t="str">
        <f t="shared" si="453"/>
        <v>Inviable Sanitariamente</v>
      </c>
      <c r="FIH469" s="48" t="str">
        <f t="shared" si="453"/>
        <v>Inviable Sanitariamente</v>
      </c>
      <c r="FII469" s="48" t="str">
        <f t="shared" si="453"/>
        <v>Inviable Sanitariamente</v>
      </c>
      <c r="FIJ469" s="48" t="str">
        <f t="shared" ref="FIJ469:FIS471" si="454">IF(FIH469&lt;5,"Sin Riesgo",IF(FIH469 &lt;=14,"Bajo",IF(FIH469&lt;=35,"Medio",IF(FIH469&lt;=80,"Alto","Inviable Sanitariamente"))))</f>
        <v>Inviable Sanitariamente</v>
      </c>
      <c r="FIK469" s="48" t="str">
        <f t="shared" si="454"/>
        <v>Inviable Sanitariamente</v>
      </c>
      <c r="FIL469" s="48" t="str">
        <f t="shared" si="454"/>
        <v>Inviable Sanitariamente</v>
      </c>
      <c r="FIM469" s="48" t="str">
        <f t="shared" si="454"/>
        <v>Inviable Sanitariamente</v>
      </c>
      <c r="FIN469" s="48" t="str">
        <f t="shared" si="454"/>
        <v>Inviable Sanitariamente</v>
      </c>
      <c r="FIO469" s="48" t="str">
        <f t="shared" si="454"/>
        <v>Inviable Sanitariamente</v>
      </c>
      <c r="FIP469" s="48" t="str">
        <f t="shared" si="454"/>
        <v>Inviable Sanitariamente</v>
      </c>
      <c r="FIQ469" s="48" t="str">
        <f t="shared" si="454"/>
        <v>Inviable Sanitariamente</v>
      </c>
      <c r="FIR469" s="48" t="str">
        <f t="shared" si="454"/>
        <v>Inviable Sanitariamente</v>
      </c>
      <c r="FIS469" s="48" t="str">
        <f t="shared" si="454"/>
        <v>Inviable Sanitariamente</v>
      </c>
      <c r="FIT469" s="48" t="str">
        <f t="shared" ref="FIT469:FJC471" si="455">IF(FIR469&lt;5,"Sin Riesgo",IF(FIR469 &lt;=14,"Bajo",IF(FIR469&lt;=35,"Medio",IF(FIR469&lt;=80,"Alto","Inviable Sanitariamente"))))</f>
        <v>Inviable Sanitariamente</v>
      </c>
      <c r="FIU469" s="48" t="str">
        <f t="shared" si="455"/>
        <v>Inviable Sanitariamente</v>
      </c>
      <c r="FIV469" s="48" t="str">
        <f t="shared" si="455"/>
        <v>Inviable Sanitariamente</v>
      </c>
      <c r="FIW469" s="48" t="str">
        <f t="shared" si="455"/>
        <v>Inviable Sanitariamente</v>
      </c>
      <c r="FIX469" s="48" t="str">
        <f t="shared" si="455"/>
        <v>Inviable Sanitariamente</v>
      </c>
      <c r="FIY469" s="48" t="str">
        <f t="shared" si="455"/>
        <v>Inviable Sanitariamente</v>
      </c>
      <c r="FIZ469" s="48" t="str">
        <f t="shared" si="455"/>
        <v>Inviable Sanitariamente</v>
      </c>
      <c r="FJA469" s="48" t="str">
        <f t="shared" si="455"/>
        <v>Inviable Sanitariamente</v>
      </c>
      <c r="FJB469" s="48" t="str">
        <f t="shared" si="455"/>
        <v>Inviable Sanitariamente</v>
      </c>
      <c r="FJC469" s="48" t="str">
        <f t="shared" si="455"/>
        <v>Inviable Sanitariamente</v>
      </c>
      <c r="FJD469" s="48" t="str">
        <f t="shared" ref="FJD469:FJM471" si="456">IF(FJB469&lt;5,"Sin Riesgo",IF(FJB469 &lt;=14,"Bajo",IF(FJB469&lt;=35,"Medio",IF(FJB469&lt;=80,"Alto","Inviable Sanitariamente"))))</f>
        <v>Inviable Sanitariamente</v>
      </c>
      <c r="FJE469" s="48" t="str">
        <f t="shared" si="456"/>
        <v>Inviable Sanitariamente</v>
      </c>
      <c r="FJF469" s="48" t="str">
        <f t="shared" si="456"/>
        <v>Inviable Sanitariamente</v>
      </c>
      <c r="FJG469" s="48" t="str">
        <f t="shared" si="456"/>
        <v>Inviable Sanitariamente</v>
      </c>
      <c r="FJH469" s="48" t="str">
        <f t="shared" si="456"/>
        <v>Inviable Sanitariamente</v>
      </c>
      <c r="FJI469" s="48" t="str">
        <f t="shared" si="456"/>
        <v>Inviable Sanitariamente</v>
      </c>
      <c r="FJJ469" s="48" t="str">
        <f t="shared" si="456"/>
        <v>Inviable Sanitariamente</v>
      </c>
      <c r="FJK469" s="48" t="str">
        <f t="shared" si="456"/>
        <v>Inviable Sanitariamente</v>
      </c>
      <c r="FJL469" s="48" t="str">
        <f t="shared" si="456"/>
        <v>Inviable Sanitariamente</v>
      </c>
      <c r="FJM469" s="48" t="str">
        <f t="shared" si="456"/>
        <v>Inviable Sanitariamente</v>
      </c>
      <c r="FJN469" s="48" t="str">
        <f t="shared" ref="FJN469:FJW471" si="457">IF(FJL469&lt;5,"Sin Riesgo",IF(FJL469 &lt;=14,"Bajo",IF(FJL469&lt;=35,"Medio",IF(FJL469&lt;=80,"Alto","Inviable Sanitariamente"))))</f>
        <v>Inviable Sanitariamente</v>
      </c>
      <c r="FJO469" s="48" t="str">
        <f t="shared" si="457"/>
        <v>Inviable Sanitariamente</v>
      </c>
      <c r="FJP469" s="48" t="str">
        <f t="shared" si="457"/>
        <v>Inviable Sanitariamente</v>
      </c>
      <c r="FJQ469" s="48" t="str">
        <f t="shared" si="457"/>
        <v>Inviable Sanitariamente</v>
      </c>
      <c r="FJR469" s="48" t="str">
        <f t="shared" si="457"/>
        <v>Inviable Sanitariamente</v>
      </c>
      <c r="FJS469" s="48" t="str">
        <f t="shared" si="457"/>
        <v>Inviable Sanitariamente</v>
      </c>
      <c r="FJT469" s="48" t="str">
        <f t="shared" si="457"/>
        <v>Inviable Sanitariamente</v>
      </c>
      <c r="FJU469" s="48" t="str">
        <f t="shared" si="457"/>
        <v>Inviable Sanitariamente</v>
      </c>
      <c r="FJV469" s="48" t="str">
        <f t="shared" si="457"/>
        <v>Inviable Sanitariamente</v>
      </c>
      <c r="FJW469" s="48" t="str">
        <f t="shared" si="457"/>
        <v>Inviable Sanitariamente</v>
      </c>
      <c r="FJX469" s="48" t="str">
        <f t="shared" ref="FJX469:FKG471" si="458">IF(FJV469&lt;5,"Sin Riesgo",IF(FJV469 &lt;=14,"Bajo",IF(FJV469&lt;=35,"Medio",IF(FJV469&lt;=80,"Alto","Inviable Sanitariamente"))))</f>
        <v>Inviable Sanitariamente</v>
      </c>
      <c r="FJY469" s="48" t="str">
        <f t="shared" si="458"/>
        <v>Inviable Sanitariamente</v>
      </c>
      <c r="FJZ469" s="48" t="str">
        <f t="shared" si="458"/>
        <v>Inviable Sanitariamente</v>
      </c>
      <c r="FKA469" s="48" t="str">
        <f t="shared" si="458"/>
        <v>Inviable Sanitariamente</v>
      </c>
      <c r="FKB469" s="48" t="str">
        <f t="shared" si="458"/>
        <v>Inviable Sanitariamente</v>
      </c>
      <c r="FKC469" s="48" t="str">
        <f t="shared" si="458"/>
        <v>Inviable Sanitariamente</v>
      </c>
      <c r="FKD469" s="48" t="str">
        <f t="shared" si="458"/>
        <v>Inviable Sanitariamente</v>
      </c>
      <c r="FKE469" s="48" t="str">
        <f t="shared" si="458"/>
        <v>Inviable Sanitariamente</v>
      </c>
      <c r="FKF469" s="48" t="str">
        <f t="shared" si="458"/>
        <v>Inviable Sanitariamente</v>
      </c>
      <c r="FKG469" s="48" t="str">
        <f t="shared" si="458"/>
        <v>Inviable Sanitariamente</v>
      </c>
      <c r="FKH469" s="48" t="str">
        <f t="shared" ref="FKH469:FKQ471" si="459">IF(FKF469&lt;5,"Sin Riesgo",IF(FKF469 &lt;=14,"Bajo",IF(FKF469&lt;=35,"Medio",IF(FKF469&lt;=80,"Alto","Inviable Sanitariamente"))))</f>
        <v>Inviable Sanitariamente</v>
      </c>
      <c r="FKI469" s="48" t="str">
        <f t="shared" si="459"/>
        <v>Inviable Sanitariamente</v>
      </c>
      <c r="FKJ469" s="48" t="str">
        <f t="shared" si="459"/>
        <v>Inviable Sanitariamente</v>
      </c>
      <c r="FKK469" s="48" t="str">
        <f t="shared" si="459"/>
        <v>Inviable Sanitariamente</v>
      </c>
      <c r="FKL469" s="48" t="str">
        <f t="shared" si="459"/>
        <v>Inviable Sanitariamente</v>
      </c>
      <c r="FKM469" s="48" t="str">
        <f t="shared" si="459"/>
        <v>Inviable Sanitariamente</v>
      </c>
      <c r="FKN469" s="48" t="str">
        <f t="shared" si="459"/>
        <v>Inviable Sanitariamente</v>
      </c>
      <c r="FKO469" s="48" t="str">
        <f t="shared" si="459"/>
        <v>Inviable Sanitariamente</v>
      </c>
      <c r="FKP469" s="48" t="str">
        <f t="shared" si="459"/>
        <v>Inviable Sanitariamente</v>
      </c>
      <c r="FKQ469" s="48" t="str">
        <f t="shared" si="459"/>
        <v>Inviable Sanitariamente</v>
      </c>
      <c r="FKR469" s="48" t="str">
        <f t="shared" ref="FKR469:FLA471" si="460">IF(FKP469&lt;5,"Sin Riesgo",IF(FKP469 &lt;=14,"Bajo",IF(FKP469&lt;=35,"Medio",IF(FKP469&lt;=80,"Alto","Inviable Sanitariamente"))))</f>
        <v>Inviable Sanitariamente</v>
      </c>
      <c r="FKS469" s="48" t="str">
        <f t="shared" si="460"/>
        <v>Inviable Sanitariamente</v>
      </c>
      <c r="FKT469" s="48" t="str">
        <f t="shared" si="460"/>
        <v>Inviable Sanitariamente</v>
      </c>
      <c r="FKU469" s="48" t="str">
        <f t="shared" si="460"/>
        <v>Inviable Sanitariamente</v>
      </c>
      <c r="FKV469" s="48" t="str">
        <f t="shared" si="460"/>
        <v>Inviable Sanitariamente</v>
      </c>
      <c r="FKW469" s="48" t="str">
        <f t="shared" si="460"/>
        <v>Inviable Sanitariamente</v>
      </c>
      <c r="FKX469" s="48" t="str">
        <f t="shared" si="460"/>
        <v>Inviable Sanitariamente</v>
      </c>
      <c r="FKY469" s="48" t="str">
        <f t="shared" si="460"/>
        <v>Inviable Sanitariamente</v>
      </c>
      <c r="FKZ469" s="48" t="str">
        <f t="shared" si="460"/>
        <v>Inviable Sanitariamente</v>
      </c>
      <c r="FLA469" s="48" t="str">
        <f t="shared" si="460"/>
        <v>Inviable Sanitariamente</v>
      </c>
      <c r="FLB469" s="48" t="str">
        <f t="shared" ref="FLB469:FLK471" si="461">IF(FKZ469&lt;5,"Sin Riesgo",IF(FKZ469 &lt;=14,"Bajo",IF(FKZ469&lt;=35,"Medio",IF(FKZ469&lt;=80,"Alto","Inviable Sanitariamente"))))</f>
        <v>Inviable Sanitariamente</v>
      </c>
      <c r="FLC469" s="48" t="str">
        <f t="shared" si="461"/>
        <v>Inviable Sanitariamente</v>
      </c>
      <c r="FLD469" s="48" t="str">
        <f t="shared" si="461"/>
        <v>Inviable Sanitariamente</v>
      </c>
      <c r="FLE469" s="48" t="str">
        <f t="shared" si="461"/>
        <v>Inviable Sanitariamente</v>
      </c>
      <c r="FLF469" s="48" t="str">
        <f t="shared" si="461"/>
        <v>Inviable Sanitariamente</v>
      </c>
      <c r="FLG469" s="48" t="str">
        <f t="shared" si="461"/>
        <v>Inviable Sanitariamente</v>
      </c>
      <c r="FLH469" s="48" t="str">
        <f t="shared" si="461"/>
        <v>Inviable Sanitariamente</v>
      </c>
      <c r="FLI469" s="48" t="str">
        <f t="shared" si="461"/>
        <v>Inviable Sanitariamente</v>
      </c>
      <c r="FLJ469" s="48" t="str">
        <f t="shared" si="461"/>
        <v>Inviable Sanitariamente</v>
      </c>
      <c r="FLK469" s="48" t="str">
        <f t="shared" si="461"/>
        <v>Inviable Sanitariamente</v>
      </c>
      <c r="FLL469" s="48" t="str">
        <f t="shared" ref="FLL469:FLU471" si="462">IF(FLJ469&lt;5,"Sin Riesgo",IF(FLJ469 &lt;=14,"Bajo",IF(FLJ469&lt;=35,"Medio",IF(FLJ469&lt;=80,"Alto","Inviable Sanitariamente"))))</f>
        <v>Inviable Sanitariamente</v>
      </c>
      <c r="FLM469" s="48" t="str">
        <f t="shared" si="462"/>
        <v>Inviable Sanitariamente</v>
      </c>
      <c r="FLN469" s="48" t="str">
        <f t="shared" si="462"/>
        <v>Inviable Sanitariamente</v>
      </c>
      <c r="FLO469" s="48" t="str">
        <f t="shared" si="462"/>
        <v>Inviable Sanitariamente</v>
      </c>
      <c r="FLP469" s="48" t="str">
        <f t="shared" si="462"/>
        <v>Inviable Sanitariamente</v>
      </c>
      <c r="FLQ469" s="48" t="str">
        <f t="shared" si="462"/>
        <v>Inviable Sanitariamente</v>
      </c>
      <c r="FLR469" s="48" t="str">
        <f t="shared" si="462"/>
        <v>Inviable Sanitariamente</v>
      </c>
      <c r="FLS469" s="48" t="str">
        <f t="shared" si="462"/>
        <v>Inviable Sanitariamente</v>
      </c>
      <c r="FLT469" s="48" t="str">
        <f t="shared" si="462"/>
        <v>Inviable Sanitariamente</v>
      </c>
      <c r="FLU469" s="48" t="str">
        <f t="shared" si="462"/>
        <v>Inviable Sanitariamente</v>
      </c>
      <c r="FLV469" s="48" t="str">
        <f t="shared" ref="FLV469:FME471" si="463">IF(FLT469&lt;5,"Sin Riesgo",IF(FLT469 &lt;=14,"Bajo",IF(FLT469&lt;=35,"Medio",IF(FLT469&lt;=80,"Alto","Inviable Sanitariamente"))))</f>
        <v>Inviable Sanitariamente</v>
      </c>
      <c r="FLW469" s="48" t="str">
        <f t="shared" si="463"/>
        <v>Inviable Sanitariamente</v>
      </c>
      <c r="FLX469" s="48" t="str">
        <f t="shared" si="463"/>
        <v>Inviable Sanitariamente</v>
      </c>
      <c r="FLY469" s="48" t="str">
        <f t="shared" si="463"/>
        <v>Inviable Sanitariamente</v>
      </c>
      <c r="FLZ469" s="48" t="str">
        <f t="shared" si="463"/>
        <v>Inviable Sanitariamente</v>
      </c>
      <c r="FMA469" s="48" t="str">
        <f t="shared" si="463"/>
        <v>Inviable Sanitariamente</v>
      </c>
      <c r="FMB469" s="48" t="str">
        <f t="shared" si="463"/>
        <v>Inviable Sanitariamente</v>
      </c>
      <c r="FMC469" s="48" t="str">
        <f t="shared" si="463"/>
        <v>Inviable Sanitariamente</v>
      </c>
      <c r="FMD469" s="48" t="str">
        <f t="shared" si="463"/>
        <v>Inviable Sanitariamente</v>
      </c>
      <c r="FME469" s="48" t="str">
        <f t="shared" si="463"/>
        <v>Inviable Sanitariamente</v>
      </c>
      <c r="FMF469" s="48" t="str">
        <f t="shared" ref="FMF469:FMO471" si="464">IF(FMD469&lt;5,"Sin Riesgo",IF(FMD469 &lt;=14,"Bajo",IF(FMD469&lt;=35,"Medio",IF(FMD469&lt;=80,"Alto","Inviable Sanitariamente"))))</f>
        <v>Inviable Sanitariamente</v>
      </c>
      <c r="FMG469" s="48" t="str">
        <f t="shared" si="464"/>
        <v>Inviable Sanitariamente</v>
      </c>
      <c r="FMH469" s="48" t="str">
        <f t="shared" si="464"/>
        <v>Inviable Sanitariamente</v>
      </c>
      <c r="FMI469" s="48" t="str">
        <f t="shared" si="464"/>
        <v>Inviable Sanitariamente</v>
      </c>
      <c r="FMJ469" s="48" t="str">
        <f t="shared" si="464"/>
        <v>Inviable Sanitariamente</v>
      </c>
      <c r="FMK469" s="48" t="str">
        <f t="shared" si="464"/>
        <v>Inviable Sanitariamente</v>
      </c>
      <c r="FML469" s="48" t="str">
        <f t="shared" si="464"/>
        <v>Inviable Sanitariamente</v>
      </c>
      <c r="FMM469" s="48" t="str">
        <f t="shared" si="464"/>
        <v>Inviable Sanitariamente</v>
      </c>
      <c r="FMN469" s="48" t="str">
        <f t="shared" si="464"/>
        <v>Inviable Sanitariamente</v>
      </c>
      <c r="FMO469" s="48" t="str">
        <f t="shared" si="464"/>
        <v>Inviable Sanitariamente</v>
      </c>
      <c r="FMP469" s="48" t="str">
        <f t="shared" ref="FMP469:FMY471" si="465">IF(FMN469&lt;5,"Sin Riesgo",IF(FMN469 &lt;=14,"Bajo",IF(FMN469&lt;=35,"Medio",IF(FMN469&lt;=80,"Alto","Inviable Sanitariamente"))))</f>
        <v>Inviable Sanitariamente</v>
      </c>
      <c r="FMQ469" s="48" t="str">
        <f t="shared" si="465"/>
        <v>Inviable Sanitariamente</v>
      </c>
      <c r="FMR469" s="48" t="str">
        <f t="shared" si="465"/>
        <v>Inviable Sanitariamente</v>
      </c>
      <c r="FMS469" s="48" t="str">
        <f t="shared" si="465"/>
        <v>Inviable Sanitariamente</v>
      </c>
      <c r="FMT469" s="48" t="str">
        <f t="shared" si="465"/>
        <v>Inviable Sanitariamente</v>
      </c>
      <c r="FMU469" s="48" t="str">
        <f t="shared" si="465"/>
        <v>Inviable Sanitariamente</v>
      </c>
      <c r="FMV469" s="48" t="str">
        <f t="shared" si="465"/>
        <v>Inviable Sanitariamente</v>
      </c>
      <c r="FMW469" s="48" t="str">
        <f t="shared" si="465"/>
        <v>Inviable Sanitariamente</v>
      </c>
      <c r="FMX469" s="48" t="str">
        <f t="shared" si="465"/>
        <v>Inviable Sanitariamente</v>
      </c>
      <c r="FMY469" s="48" t="str">
        <f t="shared" si="465"/>
        <v>Inviable Sanitariamente</v>
      </c>
      <c r="FMZ469" s="48" t="str">
        <f t="shared" ref="FMZ469:FNI471" si="466">IF(FMX469&lt;5,"Sin Riesgo",IF(FMX469 &lt;=14,"Bajo",IF(FMX469&lt;=35,"Medio",IF(FMX469&lt;=80,"Alto","Inviable Sanitariamente"))))</f>
        <v>Inviable Sanitariamente</v>
      </c>
      <c r="FNA469" s="48" t="str">
        <f t="shared" si="466"/>
        <v>Inviable Sanitariamente</v>
      </c>
      <c r="FNB469" s="48" t="str">
        <f t="shared" si="466"/>
        <v>Inviable Sanitariamente</v>
      </c>
      <c r="FNC469" s="48" t="str">
        <f t="shared" si="466"/>
        <v>Inviable Sanitariamente</v>
      </c>
      <c r="FND469" s="48" t="str">
        <f t="shared" si="466"/>
        <v>Inviable Sanitariamente</v>
      </c>
      <c r="FNE469" s="48" t="str">
        <f t="shared" si="466"/>
        <v>Inviable Sanitariamente</v>
      </c>
      <c r="FNF469" s="48" t="str">
        <f t="shared" si="466"/>
        <v>Inviable Sanitariamente</v>
      </c>
      <c r="FNG469" s="48" t="str">
        <f t="shared" si="466"/>
        <v>Inviable Sanitariamente</v>
      </c>
      <c r="FNH469" s="48" t="str">
        <f t="shared" si="466"/>
        <v>Inviable Sanitariamente</v>
      </c>
      <c r="FNI469" s="48" t="str">
        <f t="shared" si="466"/>
        <v>Inviable Sanitariamente</v>
      </c>
      <c r="FNJ469" s="48" t="str">
        <f t="shared" ref="FNJ469:FNS471" si="467">IF(FNH469&lt;5,"Sin Riesgo",IF(FNH469 &lt;=14,"Bajo",IF(FNH469&lt;=35,"Medio",IF(FNH469&lt;=80,"Alto","Inviable Sanitariamente"))))</f>
        <v>Inviable Sanitariamente</v>
      </c>
      <c r="FNK469" s="48" t="str">
        <f t="shared" si="467"/>
        <v>Inviable Sanitariamente</v>
      </c>
      <c r="FNL469" s="48" t="str">
        <f t="shared" si="467"/>
        <v>Inviable Sanitariamente</v>
      </c>
      <c r="FNM469" s="48" t="str">
        <f t="shared" si="467"/>
        <v>Inviable Sanitariamente</v>
      </c>
      <c r="FNN469" s="48" t="str">
        <f t="shared" si="467"/>
        <v>Inviable Sanitariamente</v>
      </c>
      <c r="FNO469" s="48" t="str">
        <f t="shared" si="467"/>
        <v>Inviable Sanitariamente</v>
      </c>
      <c r="FNP469" s="48" t="str">
        <f t="shared" si="467"/>
        <v>Inviable Sanitariamente</v>
      </c>
      <c r="FNQ469" s="48" t="str">
        <f t="shared" si="467"/>
        <v>Inviable Sanitariamente</v>
      </c>
      <c r="FNR469" s="48" t="str">
        <f t="shared" si="467"/>
        <v>Inviable Sanitariamente</v>
      </c>
      <c r="FNS469" s="48" t="str">
        <f t="shared" si="467"/>
        <v>Inviable Sanitariamente</v>
      </c>
      <c r="FNT469" s="48" t="str">
        <f t="shared" ref="FNT469:FOC471" si="468">IF(FNR469&lt;5,"Sin Riesgo",IF(FNR469 &lt;=14,"Bajo",IF(FNR469&lt;=35,"Medio",IF(FNR469&lt;=80,"Alto","Inviable Sanitariamente"))))</f>
        <v>Inviable Sanitariamente</v>
      </c>
      <c r="FNU469" s="48" t="str">
        <f t="shared" si="468"/>
        <v>Inviable Sanitariamente</v>
      </c>
      <c r="FNV469" s="48" t="str">
        <f t="shared" si="468"/>
        <v>Inviable Sanitariamente</v>
      </c>
      <c r="FNW469" s="48" t="str">
        <f t="shared" si="468"/>
        <v>Inviable Sanitariamente</v>
      </c>
      <c r="FNX469" s="48" t="str">
        <f t="shared" si="468"/>
        <v>Inviable Sanitariamente</v>
      </c>
      <c r="FNY469" s="48" t="str">
        <f t="shared" si="468"/>
        <v>Inviable Sanitariamente</v>
      </c>
      <c r="FNZ469" s="48" t="str">
        <f t="shared" si="468"/>
        <v>Inviable Sanitariamente</v>
      </c>
      <c r="FOA469" s="48" t="str">
        <f t="shared" si="468"/>
        <v>Inviable Sanitariamente</v>
      </c>
      <c r="FOB469" s="48" t="str">
        <f t="shared" si="468"/>
        <v>Inviable Sanitariamente</v>
      </c>
      <c r="FOC469" s="48" t="str">
        <f t="shared" si="468"/>
        <v>Inviable Sanitariamente</v>
      </c>
      <c r="FOD469" s="48" t="str">
        <f t="shared" ref="FOD469:FOM471" si="469">IF(FOB469&lt;5,"Sin Riesgo",IF(FOB469 &lt;=14,"Bajo",IF(FOB469&lt;=35,"Medio",IF(FOB469&lt;=80,"Alto","Inviable Sanitariamente"))))</f>
        <v>Inviable Sanitariamente</v>
      </c>
      <c r="FOE469" s="48" t="str">
        <f t="shared" si="469"/>
        <v>Inviable Sanitariamente</v>
      </c>
      <c r="FOF469" s="48" t="str">
        <f t="shared" si="469"/>
        <v>Inviable Sanitariamente</v>
      </c>
      <c r="FOG469" s="48" t="str">
        <f t="shared" si="469"/>
        <v>Inviable Sanitariamente</v>
      </c>
      <c r="FOH469" s="48" t="str">
        <f t="shared" si="469"/>
        <v>Inviable Sanitariamente</v>
      </c>
      <c r="FOI469" s="48" t="str">
        <f t="shared" si="469"/>
        <v>Inviable Sanitariamente</v>
      </c>
      <c r="FOJ469" s="48" t="str">
        <f t="shared" si="469"/>
        <v>Inviable Sanitariamente</v>
      </c>
      <c r="FOK469" s="48" t="str">
        <f t="shared" si="469"/>
        <v>Inviable Sanitariamente</v>
      </c>
      <c r="FOL469" s="48" t="str">
        <f t="shared" si="469"/>
        <v>Inviable Sanitariamente</v>
      </c>
      <c r="FOM469" s="48" t="str">
        <f t="shared" si="469"/>
        <v>Inviable Sanitariamente</v>
      </c>
      <c r="FON469" s="48" t="str">
        <f t="shared" ref="FON469:FOW471" si="470">IF(FOL469&lt;5,"Sin Riesgo",IF(FOL469 &lt;=14,"Bajo",IF(FOL469&lt;=35,"Medio",IF(FOL469&lt;=80,"Alto","Inviable Sanitariamente"))))</f>
        <v>Inviable Sanitariamente</v>
      </c>
      <c r="FOO469" s="48" t="str">
        <f t="shared" si="470"/>
        <v>Inviable Sanitariamente</v>
      </c>
      <c r="FOP469" s="48" t="str">
        <f t="shared" si="470"/>
        <v>Inviable Sanitariamente</v>
      </c>
      <c r="FOQ469" s="48" t="str">
        <f t="shared" si="470"/>
        <v>Inviable Sanitariamente</v>
      </c>
      <c r="FOR469" s="48" t="str">
        <f t="shared" si="470"/>
        <v>Inviable Sanitariamente</v>
      </c>
      <c r="FOS469" s="48" t="str">
        <f t="shared" si="470"/>
        <v>Inviable Sanitariamente</v>
      </c>
      <c r="FOT469" s="48" t="str">
        <f t="shared" si="470"/>
        <v>Inviable Sanitariamente</v>
      </c>
      <c r="FOU469" s="48" t="str">
        <f t="shared" si="470"/>
        <v>Inviable Sanitariamente</v>
      </c>
      <c r="FOV469" s="48" t="str">
        <f t="shared" si="470"/>
        <v>Inviable Sanitariamente</v>
      </c>
      <c r="FOW469" s="48" t="str">
        <f t="shared" si="470"/>
        <v>Inviable Sanitariamente</v>
      </c>
      <c r="FOX469" s="48" t="str">
        <f t="shared" ref="FOX469:FPG471" si="471">IF(FOV469&lt;5,"Sin Riesgo",IF(FOV469 &lt;=14,"Bajo",IF(FOV469&lt;=35,"Medio",IF(FOV469&lt;=80,"Alto","Inviable Sanitariamente"))))</f>
        <v>Inviable Sanitariamente</v>
      </c>
      <c r="FOY469" s="48" t="str">
        <f t="shared" si="471"/>
        <v>Inviable Sanitariamente</v>
      </c>
      <c r="FOZ469" s="48" t="str">
        <f t="shared" si="471"/>
        <v>Inviable Sanitariamente</v>
      </c>
      <c r="FPA469" s="48" t="str">
        <f t="shared" si="471"/>
        <v>Inviable Sanitariamente</v>
      </c>
      <c r="FPB469" s="48" t="str">
        <f t="shared" si="471"/>
        <v>Inviable Sanitariamente</v>
      </c>
      <c r="FPC469" s="48" t="str">
        <f t="shared" si="471"/>
        <v>Inviable Sanitariamente</v>
      </c>
      <c r="FPD469" s="48" t="str">
        <f t="shared" si="471"/>
        <v>Inviable Sanitariamente</v>
      </c>
      <c r="FPE469" s="48" t="str">
        <f t="shared" si="471"/>
        <v>Inviable Sanitariamente</v>
      </c>
      <c r="FPF469" s="48" t="str">
        <f t="shared" si="471"/>
        <v>Inviable Sanitariamente</v>
      </c>
      <c r="FPG469" s="48" t="str">
        <f t="shared" si="471"/>
        <v>Inviable Sanitariamente</v>
      </c>
      <c r="FPH469" s="48" t="str">
        <f t="shared" ref="FPH469:FPQ471" si="472">IF(FPF469&lt;5,"Sin Riesgo",IF(FPF469 &lt;=14,"Bajo",IF(FPF469&lt;=35,"Medio",IF(FPF469&lt;=80,"Alto","Inviable Sanitariamente"))))</f>
        <v>Inviable Sanitariamente</v>
      </c>
      <c r="FPI469" s="48" t="str">
        <f t="shared" si="472"/>
        <v>Inviable Sanitariamente</v>
      </c>
      <c r="FPJ469" s="48" t="str">
        <f t="shared" si="472"/>
        <v>Inviable Sanitariamente</v>
      </c>
      <c r="FPK469" s="48" t="str">
        <f t="shared" si="472"/>
        <v>Inviable Sanitariamente</v>
      </c>
      <c r="FPL469" s="48" t="str">
        <f t="shared" si="472"/>
        <v>Inviable Sanitariamente</v>
      </c>
      <c r="FPM469" s="48" t="str">
        <f t="shared" si="472"/>
        <v>Inviable Sanitariamente</v>
      </c>
      <c r="FPN469" s="48" t="str">
        <f t="shared" si="472"/>
        <v>Inviable Sanitariamente</v>
      </c>
      <c r="FPO469" s="48" t="str">
        <f t="shared" si="472"/>
        <v>Inviable Sanitariamente</v>
      </c>
      <c r="FPP469" s="48" t="str">
        <f t="shared" si="472"/>
        <v>Inviable Sanitariamente</v>
      </c>
      <c r="FPQ469" s="48" t="str">
        <f t="shared" si="472"/>
        <v>Inviable Sanitariamente</v>
      </c>
      <c r="FPR469" s="48" t="str">
        <f t="shared" ref="FPR469:FQA471" si="473">IF(FPP469&lt;5,"Sin Riesgo",IF(FPP469 &lt;=14,"Bajo",IF(FPP469&lt;=35,"Medio",IF(FPP469&lt;=80,"Alto","Inviable Sanitariamente"))))</f>
        <v>Inviable Sanitariamente</v>
      </c>
      <c r="FPS469" s="48" t="str">
        <f t="shared" si="473"/>
        <v>Inviable Sanitariamente</v>
      </c>
      <c r="FPT469" s="48" t="str">
        <f t="shared" si="473"/>
        <v>Inviable Sanitariamente</v>
      </c>
      <c r="FPU469" s="48" t="str">
        <f t="shared" si="473"/>
        <v>Inviable Sanitariamente</v>
      </c>
      <c r="FPV469" s="48" t="str">
        <f t="shared" si="473"/>
        <v>Inviable Sanitariamente</v>
      </c>
      <c r="FPW469" s="48" t="str">
        <f t="shared" si="473"/>
        <v>Inviable Sanitariamente</v>
      </c>
      <c r="FPX469" s="48" t="str">
        <f t="shared" si="473"/>
        <v>Inviable Sanitariamente</v>
      </c>
      <c r="FPY469" s="48" t="str">
        <f t="shared" si="473"/>
        <v>Inviable Sanitariamente</v>
      </c>
      <c r="FPZ469" s="48" t="str">
        <f t="shared" si="473"/>
        <v>Inviable Sanitariamente</v>
      </c>
      <c r="FQA469" s="48" t="str">
        <f t="shared" si="473"/>
        <v>Inviable Sanitariamente</v>
      </c>
      <c r="FQB469" s="48" t="str">
        <f t="shared" ref="FQB469:FQK471" si="474">IF(FPZ469&lt;5,"Sin Riesgo",IF(FPZ469 &lt;=14,"Bajo",IF(FPZ469&lt;=35,"Medio",IF(FPZ469&lt;=80,"Alto","Inviable Sanitariamente"))))</f>
        <v>Inviable Sanitariamente</v>
      </c>
      <c r="FQC469" s="48" t="str">
        <f t="shared" si="474"/>
        <v>Inviable Sanitariamente</v>
      </c>
      <c r="FQD469" s="48" t="str">
        <f t="shared" si="474"/>
        <v>Inviable Sanitariamente</v>
      </c>
      <c r="FQE469" s="48" t="str">
        <f t="shared" si="474"/>
        <v>Inviable Sanitariamente</v>
      </c>
      <c r="FQF469" s="48" t="str">
        <f t="shared" si="474"/>
        <v>Inviable Sanitariamente</v>
      </c>
      <c r="FQG469" s="48" t="str">
        <f t="shared" si="474"/>
        <v>Inviable Sanitariamente</v>
      </c>
      <c r="FQH469" s="48" t="str">
        <f t="shared" si="474"/>
        <v>Inviable Sanitariamente</v>
      </c>
      <c r="FQI469" s="48" t="str">
        <f t="shared" si="474"/>
        <v>Inviable Sanitariamente</v>
      </c>
      <c r="FQJ469" s="48" t="str">
        <f t="shared" si="474"/>
        <v>Inviable Sanitariamente</v>
      </c>
      <c r="FQK469" s="48" t="str">
        <f t="shared" si="474"/>
        <v>Inviable Sanitariamente</v>
      </c>
      <c r="FQL469" s="48" t="str">
        <f t="shared" ref="FQL469:FQU471" si="475">IF(FQJ469&lt;5,"Sin Riesgo",IF(FQJ469 &lt;=14,"Bajo",IF(FQJ469&lt;=35,"Medio",IF(FQJ469&lt;=80,"Alto","Inviable Sanitariamente"))))</f>
        <v>Inviable Sanitariamente</v>
      </c>
      <c r="FQM469" s="48" t="str">
        <f t="shared" si="475"/>
        <v>Inviable Sanitariamente</v>
      </c>
      <c r="FQN469" s="48" t="str">
        <f t="shared" si="475"/>
        <v>Inviable Sanitariamente</v>
      </c>
      <c r="FQO469" s="48" t="str">
        <f t="shared" si="475"/>
        <v>Inviable Sanitariamente</v>
      </c>
      <c r="FQP469" s="48" t="str">
        <f t="shared" si="475"/>
        <v>Inviable Sanitariamente</v>
      </c>
      <c r="FQQ469" s="48" t="str">
        <f t="shared" si="475"/>
        <v>Inviable Sanitariamente</v>
      </c>
      <c r="FQR469" s="48" t="str">
        <f t="shared" si="475"/>
        <v>Inviable Sanitariamente</v>
      </c>
      <c r="FQS469" s="48" t="str">
        <f t="shared" si="475"/>
        <v>Inviable Sanitariamente</v>
      </c>
      <c r="FQT469" s="48" t="str">
        <f t="shared" si="475"/>
        <v>Inviable Sanitariamente</v>
      </c>
      <c r="FQU469" s="48" t="str">
        <f t="shared" si="475"/>
        <v>Inviable Sanitariamente</v>
      </c>
      <c r="FQV469" s="48" t="str">
        <f t="shared" ref="FQV469:FRE471" si="476">IF(FQT469&lt;5,"Sin Riesgo",IF(FQT469 &lt;=14,"Bajo",IF(FQT469&lt;=35,"Medio",IF(FQT469&lt;=80,"Alto","Inviable Sanitariamente"))))</f>
        <v>Inviable Sanitariamente</v>
      </c>
      <c r="FQW469" s="48" t="str">
        <f t="shared" si="476"/>
        <v>Inviable Sanitariamente</v>
      </c>
      <c r="FQX469" s="48" t="str">
        <f t="shared" si="476"/>
        <v>Inviable Sanitariamente</v>
      </c>
      <c r="FQY469" s="48" t="str">
        <f t="shared" si="476"/>
        <v>Inviable Sanitariamente</v>
      </c>
      <c r="FQZ469" s="48" t="str">
        <f t="shared" si="476"/>
        <v>Inviable Sanitariamente</v>
      </c>
      <c r="FRA469" s="48" t="str">
        <f t="shared" si="476"/>
        <v>Inviable Sanitariamente</v>
      </c>
      <c r="FRB469" s="48" t="str">
        <f t="shared" si="476"/>
        <v>Inviable Sanitariamente</v>
      </c>
      <c r="FRC469" s="48" t="str">
        <f t="shared" si="476"/>
        <v>Inviable Sanitariamente</v>
      </c>
      <c r="FRD469" s="48" t="str">
        <f t="shared" si="476"/>
        <v>Inviable Sanitariamente</v>
      </c>
      <c r="FRE469" s="48" t="str">
        <f t="shared" si="476"/>
        <v>Inviable Sanitariamente</v>
      </c>
      <c r="FRF469" s="48" t="str">
        <f t="shared" ref="FRF469:FRO471" si="477">IF(FRD469&lt;5,"Sin Riesgo",IF(FRD469 &lt;=14,"Bajo",IF(FRD469&lt;=35,"Medio",IF(FRD469&lt;=80,"Alto","Inviable Sanitariamente"))))</f>
        <v>Inviable Sanitariamente</v>
      </c>
      <c r="FRG469" s="48" t="str">
        <f t="shared" si="477"/>
        <v>Inviable Sanitariamente</v>
      </c>
      <c r="FRH469" s="48" t="str">
        <f t="shared" si="477"/>
        <v>Inviable Sanitariamente</v>
      </c>
      <c r="FRI469" s="48" t="str">
        <f t="shared" si="477"/>
        <v>Inviable Sanitariamente</v>
      </c>
      <c r="FRJ469" s="48" t="str">
        <f t="shared" si="477"/>
        <v>Inviable Sanitariamente</v>
      </c>
      <c r="FRK469" s="48" t="str">
        <f t="shared" si="477"/>
        <v>Inviable Sanitariamente</v>
      </c>
      <c r="FRL469" s="48" t="str">
        <f t="shared" si="477"/>
        <v>Inviable Sanitariamente</v>
      </c>
      <c r="FRM469" s="48" t="str">
        <f t="shared" si="477"/>
        <v>Inviable Sanitariamente</v>
      </c>
      <c r="FRN469" s="48" t="str">
        <f t="shared" si="477"/>
        <v>Inviable Sanitariamente</v>
      </c>
      <c r="FRO469" s="48" t="str">
        <f t="shared" si="477"/>
        <v>Inviable Sanitariamente</v>
      </c>
      <c r="FRP469" s="48" t="str">
        <f t="shared" ref="FRP469:FRY471" si="478">IF(FRN469&lt;5,"Sin Riesgo",IF(FRN469 &lt;=14,"Bajo",IF(FRN469&lt;=35,"Medio",IF(FRN469&lt;=80,"Alto","Inviable Sanitariamente"))))</f>
        <v>Inviable Sanitariamente</v>
      </c>
      <c r="FRQ469" s="48" t="str">
        <f t="shared" si="478"/>
        <v>Inviable Sanitariamente</v>
      </c>
      <c r="FRR469" s="48" t="str">
        <f t="shared" si="478"/>
        <v>Inviable Sanitariamente</v>
      </c>
      <c r="FRS469" s="48" t="str">
        <f t="shared" si="478"/>
        <v>Inviable Sanitariamente</v>
      </c>
      <c r="FRT469" s="48" t="str">
        <f t="shared" si="478"/>
        <v>Inviable Sanitariamente</v>
      </c>
      <c r="FRU469" s="48" t="str">
        <f t="shared" si="478"/>
        <v>Inviable Sanitariamente</v>
      </c>
      <c r="FRV469" s="48" t="str">
        <f t="shared" si="478"/>
        <v>Inviable Sanitariamente</v>
      </c>
      <c r="FRW469" s="48" t="str">
        <f t="shared" si="478"/>
        <v>Inviable Sanitariamente</v>
      </c>
      <c r="FRX469" s="48" t="str">
        <f t="shared" si="478"/>
        <v>Inviable Sanitariamente</v>
      </c>
      <c r="FRY469" s="48" t="str">
        <f t="shared" si="478"/>
        <v>Inviable Sanitariamente</v>
      </c>
      <c r="FRZ469" s="48" t="str">
        <f t="shared" ref="FRZ469:FSI471" si="479">IF(FRX469&lt;5,"Sin Riesgo",IF(FRX469 &lt;=14,"Bajo",IF(FRX469&lt;=35,"Medio",IF(FRX469&lt;=80,"Alto","Inviable Sanitariamente"))))</f>
        <v>Inviable Sanitariamente</v>
      </c>
      <c r="FSA469" s="48" t="str">
        <f t="shared" si="479"/>
        <v>Inviable Sanitariamente</v>
      </c>
      <c r="FSB469" s="48" t="str">
        <f t="shared" si="479"/>
        <v>Inviable Sanitariamente</v>
      </c>
      <c r="FSC469" s="48" t="str">
        <f t="shared" si="479"/>
        <v>Inviable Sanitariamente</v>
      </c>
      <c r="FSD469" s="48" t="str">
        <f t="shared" si="479"/>
        <v>Inviable Sanitariamente</v>
      </c>
      <c r="FSE469" s="48" t="str">
        <f t="shared" si="479"/>
        <v>Inviable Sanitariamente</v>
      </c>
      <c r="FSF469" s="48" t="str">
        <f t="shared" si="479"/>
        <v>Inviable Sanitariamente</v>
      </c>
      <c r="FSG469" s="48" t="str">
        <f t="shared" si="479"/>
        <v>Inviable Sanitariamente</v>
      </c>
      <c r="FSH469" s="48" t="str">
        <f t="shared" si="479"/>
        <v>Inviable Sanitariamente</v>
      </c>
      <c r="FSI469" s="48" t="str">
        <f t="shared" si="479"/>
        <v>Inviable Sanitariamente</v>
      </c>
      <c r="FSJ469" s="48" t="str">
        <f t="shared" ref="FSJ469:FSS471" si="480">IF(FSH469&lt;5,"Sin Riesgo",IF(FSH469 &lt;=14,"Bajo",IF(FSH469&lt;=35,"Medio",IF(FSH469&lt;=80,"Alto","Inviable Sanitariamente"))))</f>
        <v>Inviable Sanitariamente</v>
      </c>
      <c r="FSK469" s="48" t="str">
        <f t="shared" si="480"/>
        <v>Inviable Sanitariamente</v>
      </c>
      <c r="FSL469" s="48" t="str">
        <f t="shared" si="480"/>
        <v>Inviable Sanitariamente</v>
      </c>
      <c r="FSM469" s="48" t="str">
        <f t="shared" si="480"/>
        <v>Inviable Sanitariamente</v>
      </c>
      <c r="FSN469" s="48" t="str">
        <f t="shared" si="480"/>
        <v>Inviable Sanitariamente</v>
      </c>
      <c r="FSO469" s="48" t="str">
        <f t="shared" si="480"/>
        <v>Inviable Sanitariamente</v>
      </c>
      <c r="FSP469" s="48" t="str">
        <f t="shared" si="480"/>
        <v>Inviable Sanitariamente</v>
      </c>
      <c r="FSQ469" s="48" t="str">
        <f t="shared" si="480"/>
        <v>Inviable Sanitariamente</v>
      </c>
      <c r="FSR469" s="48" t="str">
        <f t="shared" si="480"/>
        <v>Inviable Sanitariamente</v>
      </c>
      <c r="FSS469" s="48" t="str">
        <f t="shared" si="480"/>
        <v>Inviable Sanitariamente</v>
      </c>
      <c r="FST469" s="48" t="str">
        <f t="shared" ref="FST469:FTC471" si="481">IF(FSR469&lt;5,"Sin Riesgo",IF(FSR469 &lt;=14,"Bajo",IF(FSR469&lt;=35,"Medio",IF(FSR469&lt;=80,"Alto","Inviable Sanitariamente"))))</f>
        <v>Inviable Sanitariamente</v>
      </c>
      <c r="FSU469" s="48" t="str">
        <f t="shared" si="481"/>
        <v>Inviable Sanitariamente</v>
      </c>
      <c r="FSV469" s="48" t="str">
        <f t="shared" si="481"/>
        <v>Inviable Sanitariamente</v>
      </c>
      <c r="FSW469" s="48" t="str">
        <f t="shared" si="481"/>
        <v>Inviable Sanitariamente</v>
      </c>
      <c r="FSX469" s="48" t="str">
        <f t="shared" si="481"/>
        <v>Inviable Sanitariamente</v>
      </c>
      <c r="FSY469" s="48" t="str">
        <f t="shared" si="481"/>
        <v>Inviable Sanitariamente</v>
      </c>
      <c r="FSZ469" s="48" t="str">
        <f t="shared" si="481"/>
        <v>Inviable Sanitariamente</v>
      </c>
      <c r="FTA469" s="48" t="str">
        <f t="shared" si="481"/>
        <v>Inviable Sanitariamente</v>
      </c>
      <c r="FTB469" s="48" t="str">
        <f t="shared" si="481"/>
        <v>Inviable Sanitariamente</v>
      </c>
      <c r="FTC469" s="48" t="str">
        <f t="shared" si="481"/>
        <v>Inviable Sanitariamente</v>
      </c>
      <c r="FTD469" s="48" t="str">
        <f t="shared" ref="FTD469:FTM471" si="482">IF(FTB469&lt;5,"Sin Riesgo",IF(FTB469 &lt;=14,"Bajo",IF(FTB469&lt;=35,"Medio",IF(FTB469&lt;=80,"Alto","Inviable Sanitariamente"))))</f>
        <v>Inviable Sanitariamente</v>
      </c>
      <c r="FTE469" s="48" t="str">
        <f t="shared" si="482"/>
        <v>Inviable Sanitariamente</v>
      </c>
      <c r="FTF469" s="48" t="str">
        <f t="shared" si="482"/>
        <v>Inviable Sanitariamente</v>
      </c>
      <c r="FTG469" s="48" t="str">
        <f t="shared" si="482"/>
        <v>Inviable Sanitariamente</v>
      </c>
      <c r="FTH469" s="48" t="str">
        <f t="shared" si="482"/>
        <v>Inviable Sanitariamente</v>
      </c>
      <c r="FTI469" s="48" t="str">
        <f t="shared" si="482"/>
        <v>Inviable Sanitariamente</v>
      </c>
      <c r="FTJ469" s="48" t="str">
        <f t="shared" si="482"/>
        <v>Inviable Sanitariamente</v>
      </c>
      <c r="FTK469" s="48" t="str">
        <f t="shared" si="482"/>
        <v>Inviable Sanitariamente</v>
      </c>
      <c r="FTL469" s="48" t="str">
        <f t="shared" si="482"/>
        <v>Inviable Sanitariamente</v>
      </c>
      <c r="FTM469" s="48" t="str">
        <f t="shared" si="482"/>
        <v>Inviable Sanitariamente</v>
      </c>
      <c r="FTN469" s="48" t="str">
        <f t="shared" ref="FTN469:FTW471" si="483">IF(FTL469&lt;5,"Sin Riesgo",IF(FTL469 &lt;=14,"Bajo",IF(FTL469&lt;=35,"Medio",IF(FTL469&lt;=80,"Alto","Inviable Sanitariamente"))))</f>
        <v>Inviable Sanitariamente</v>
      </c>
      <c r="FTO469" s="48" t="str">
        <f t="shared" si="483"/>
        <v>Inviable Sanitariamente</v>
      </c>
      <c r="FTP469" s="48" t="str">
        <f t="shared" si="483"/>
        <v>Inviable Sanitariamente</v>
      </c>
      <c r="FTQ469" s="48" t="str">
        <f t="shared" si="483"/>
        <v>Inviable Sanitariamente</v>
      </c>
      <c r="FTR469" s="48" t="str">
        <f t="shared" si="483"/>
        <v>Inviable Sanitariamente</v>
      </c>
      <c r="FTS469" s="48" t="str">
        <f t="shared" si="483"/>
        <v>Inviable Sanitariamente</v>
      </c>
      <c r="FTT469" s="48" t="str">
        <f t="shared" si="483"/>
        <v>Inviable Sanitariamente</v>
      </c>
      <c r="FTU469" s="48" t="str">
        <f t="shared" si="483"/>
        <v>Inviable Sanitariamente</v>
      </c>
      <c r="FTV469" s="48" t="str">
        <f t="shared" si="483"/>
        <v>Inviable Sanitariamente</v>
      </c>
      <c r="FTW469" s="48" t="str">
        <f t="shared" si="483"/>
        <v>Inviable Sanitariamente</v>
      </c>
      <c r="FTX469" s="48" t="str">
        <f t="shared" ref="FTX469:FUG471" si="484">IF(FTV469&lt;5,"Sin Riesgo",IF(FTV469 &lt;=14,"Bajo",IF(FTV469&lt;=35,"Medio",IF(FTV469&lt;=80,"Alto","Inviable Sanitariamente"))))</f>
        <v>Inviable Sanitariamente</v>
      </c>
      <c r="FTY469" s="48" t="str">
        <f t="shared" si="484"/>
        <v>Inviable Sanitariamente</v>
      </c>
      <c r="FTZ469" s="48" t="str">
        <f t="shared" si="484"/>
        <v>Inviable Sanitariamente</v>
      </c>
      <c r="FUA469" s="48" t="str">
        <f t="shared" si="484"/>
        <v>Inviable Sanitariamente</v>
      </c>
      <c r="FUB469" s="48" t="str">
        <f t="shared" si="484"/>
        <v>Inviable Sanitariamente</v>
      </c>
      <c r="FUC469" s="48" t="str">
        <f t="shared" si="484"/>
        <v>Inviable Sanitariamente</v>
      </c>
      <c r="FUD469" s="48" t="str">
        <f t="shared" si="484"/>
        <v>Inviable Sanitariamente</v>
      </c>
      <c r="FUE469" s="48" t="str">
        <f t="shared" si="484"/>
        <v>Inviable Sanitariamente</v>
      </c>
      <c r="FUF469" s="48" t="str">
        <f t="shared" si="484"/>
        <v>Inviable Sanitariamente</v>
      </c>
      <c r="FUG469" s="48" t="str">
        <f t="shared" si="484"/>
        <v>Inviable Sanitariamente</v>
      </c>
      <c r="FUH469" s="48" t="str">
        <f t="shared" ref="FUH469:FUQ471" si="485">IF(FUF469&lt;5,"Sin Riesgo",IF(FUF469 &lt;=14,"Bajo",IF(FUF469&lt;=35,"Medio",IF(FUF469&lt;=80,"Alto","Inviable Sanitariamente"))))</f>
        <v>Inviable Sanitariamente</v>
      </c>
      <c r="FUI469" s="48" t="str">
        <f t="shared" si="485"/>
        <v>Inviable Sanitariamente</v>
      </c>
      <c r="FUJ469" s="48" t="str">
        <f t="shared" si="485"/>
        <v>Inviable Sanitariamente</v>
      </c>
      <c r="FUK469" s="48" t="str">
        <f t="shared" si="485"/>
        <v>Inviable Sanitariamente</v>
      </c>
      <c r="FUL469" s="48" t="str">
        <f t="shared" si="485"/>
        <v>Inviable Sanitariamente</v>
      </c>
      <c r="FUM469" s="48" t="str">
        <f t="shared" si="485"/>
        <v>Inviable Sanitariamente</v>
      </c>
      <c r="FUN469" s="48" t="str">
        <f t="shared" si="485"/>
        <v>Inviable Sanitariamente</v>
      </c>
      <c r="FUO469" s="48" t="str">
        <f t="shared" si="485"/>
        <v>Inviable Sanitariamente</v>
      </c>
      <c r="FUP469" s="48" t="str">
        <f t="shared" si="485"/>
        <v>Inviable Sanitariamente</v>
      </c>
      <c r="FUQ469" s="48" t="str">
        <f t="shared" si="485"/>
        <v>Inviable Sanitariamente</v>
      </c>
      <c r="FUR469" s="48" t="str">
        <f t="shared" ref="FUR469:FVA471" si="486">IF(FUP469&lt;5,"Sin Riesgo",IF(FUP469 &lt;=14,"Bajo",IF(FUP469&lt;=35,"Medio",IF(FUP469&lt;=80,"Alto","Inviable Sanitariamente"))))</f>
        <v>Inviable Sanitariamente</v>
      </c>
      <c r="FUS469" s="48" t="str">
        <f t="shared" si="486"/>
        <v>Inviable Sanitariamente</v>
      </c>
      <c r="FUT469" s="48" t="str">
        <f t="shared" si="486"/>
        <v>Inviable Sanitariamente</v>
      </c>
      <c r="FUU469" s="48" t="str">
        <f t="shared" si="486"/>
        <v>Inviable Sanitariamente</v>
      </c>
      <c r="FUV469" s="48" t="str">
        <f t="shared" si="486"/>
        <v>Inviable Sanitariamente</v>
      </c>
      <c r="FUW469" s="48" t="str">
        <f t="shared" si="486"/>
        <v>Inviable Sanitariamente</v>
      </c>
      <c r="FUX469" s="48" t="str">
        <f t="shared" si="486"/>
        <v>Inviable Sanitariamente</v>
      </c>
      <c r="FUY469" s="48" t="str">
        <f t="shared" si="486"/>
        <v>Inviable Sanitariamente</v>
      </c>
      <c r="FUZ469" s="48" t="str">
        <f t="shared" si="486"/>
        <v>Inviable Sanitariamente</v>
      </c>
      <c r="FVA469" s="48" t="str">
        <f t="shared" si="486"/>
        <v>Inviable Sanitariamente</v>
      </c>
      <c r="FVB469" s="48" t="str">
        <f t="shared" ref="FVB469:FVK471" si="487">IF(FUZ469&lt;5,"Sin Riesgo",IF(FUZ469 &lt;=14,"Bajo",IF(FUZ469&lt;=35,"Medio",IF(FUZ469&lt;=80,"Alto","Inviable Sanitariamente"))))</f>
        <v>Inviable Sanitariamente</v>
      </c>
      <c r="FVC469" s="48" t="str">
        <f t="shared" si="487"/>
        <v>Inviable Sanitariamente</v>
      </c>
      <c r="FVD469" s="48" t="str">
        <f t="shared" si="487"/>
        <v>Inviable Sanitariamente</v>
      </c>
      <c r="FVE469" s="48" t="str">
        <f t="shared" si="487"/>
        <v>Inviable Sanitariamente</v>
      </c>
      <c r="FVF469" s="48" t="str">
        <f t="shared" si="487"/>
        <v>Inviable Sanitariamente</v>
      </c>
      <c r="FVG469" s="48" t="str">
        <f t="shared" si="487"/>
        <v>Inviable Sanitariamente</v>
      </c>
      <c r="FVH469" s="48" t="str">
        <f t="shared" si="487"/>
        <v>Inviable Sanitariamente</v>
      </c>
      <c r="FVI469" s="48" t="str">
        <f t="shared" si="487"/>
        <v>Inviable Sanitariamente</v>
      </c>
      <c r="FVJ469" s="48" t="str">
        <f t="shared" si="487"/>
        <v>Inviable Sanitariamente</v>
      </c>
      <c r="FVK469" s="48" t="str">
        <f t="shared" si="487"/>
        <v>Inviable Sanitariamente</v>
      </c>
      <c r="FVL469" s="48" t="str">
        <f t="shared" ref="FVL469:FVU471" si="488">IF(FVJ469&lt;5,"Sin Riesgo",IF(FVJ469 &lt;=14,"Bajo",IF(FVJ469&lt;=35,"Medio",IF(FVJ469&lt;=80,"Alto","Inviable Sanitariamente"))))</f>
        <v>Inviable Sanitariamente</v>
      </c>
      <c r="FVM469" s="48" t="str">
        <f t="shared" si="488"/>
        <v>Inviable Sanitariamente</v>
      </c>
      <c r="FVN469" s="48" t="str">
        <f t="shared" si="488"/>
        <v>Inviable Sanitariamente</v>
      </c>
      <c r="FVO469" s="48" t="str">
        <f t="shared" si="488"/>
        <v>Inviable Sanitariamente</v>
      </c>
      <c r="FVP469" s="48" t="str">
        <f t="shared" si="488"/>
        <v>Inviable Sanitariamente</v>
      </c>
      <c r="FVQ469" s="48" t="str">
        <f t="shared" si="488"/>
        <v>Inviable Sanitariamente</v>
      </c>
      <c r="FVR469" s="48" t="str">
        <f t="shared" si="488"/>
        <v>Inviable Sanitariamente</v>
      </c>
      <c r="FVS469" s="48" t="str">
        <f t="shared" si="488"/>
        <v>Inviable Sanitariamente</v>
      </c>
      <c r="FVT469" s="48" t="str">
        <f t="shared" si="488"/>
        <v>Inviable Sanitariamente</v>
      </c>
      <c r="FVU469" s="48" t="str">
        <f t="shared" si="488"/>
        <v>Inviable Sanitariamente</v>
      </c>
      <c r="FVV469" s="48" t="str">
        <f t="shared" ref="FVV469:FWE471" si="489">IF(FVT469&lt;5,"Sin Riesgo",IF(FVT469 &lt;=14,"Bajo",IF(FVT469&lt;=35,"Medio",IF(FVT469&lt;=80,"Alto","Inviable Sanitariamente"))))</f>
        <v>Inviable Sanitariamente</v>
      </c>
      <c r="FVW469" s="48" t="str">
        <f t="shared" si="489"/>
        <v>Inviable Sanitariamente</v>
      </c>
      <c r="FVX469" s="48" t="str">
        <f t="shared" si="489"/>
        <v>Inviable Sanitariamente</v>
      </c>
      <c r="FVY469" s="48" t="str">
        <f t="shared" si="489"/>
        <v>Inviable Sanitariamente</v>
      </c>
      <c r="FVZ469" s="48" t="str">
        <f t="shared" si="489"/>
        <v>Inviable Sanitariamente</v>
      </c>
      <c r="FWA469" s="48" t="str">
        <f t="shared" si="489"/>
        <v>Inviable Sanitariamente</v>
      </c>
      <c r="FWB469" s="48" t="str">
        <f t="shared" si="489"/>
        <v>Inviable Sanitariamente</v>
      </c>
      <c r="FWC469" s="48" t="str">
        <f t="shared" si="489"/>
        <v>Inviable Sanitariamente</v>
      </c>
      <c r="FWD469" s="48" t="str">
        <f t="shared" si="489"/>
        <v>Inviable Sanitariamente</v>
      </c>
      <c r="FWE469" s="48" t="str">
        <f t="shared" si="489"/>
        <v>Inviable Sanitariamente</v>
      </c>
      <c r="FWF469" s="48" t="str">
        <f t="shared" ref="FWF469:FWO471" si="490">IF(FWD469&lt;5,"Sin Riesgo",IF(FWD469 &lt;=14,"Bajo",IF(FWD469&lt;=35,"Medio",IF(FWD469&lt;=80,"Alto","Inviable Sanitariamente"))))</f>
        <v>Inviable Sanitariamente</v>
      </c>
      <c r="FWG469" s="48" t="str">
        <f t="shared" si="490"/>
        <v>Inviable Sanitariamente</v>
      </c>
      <c r="FWH469" s="48" t="str">
        <f t="shared" si="490"/>
        <v>Inviable Sanitariamente</v>
      </c>
      <c r="FWI469" s="48" t="str">
        <f t="shared" si="490"/>
        <v>Inviable Sanitariamente</v>
      </c>
      <c r="FWJ469" s="48" t="str">
        <f t="shared" si="490"/>
        <v>Inviable Sanitariamente</v>
      </c>
      <c r="FWK469" s="48" t="str">
        <f t="shared" si="490"/>
        <v>Inviable Sanitariamente</v>
      </c>
      <c r="FWL469" s="48" t="str">
        <f t="shared" si="490"/>
        <v>Inviable Sanitariamente</v>
      </c>
      <c r="FWM469" s="48" t="str">
        <f t="shared" si="490"/>
        <v>Inviable Sanitariamente</v>
      </c>
      <c r="FWN469" s="48" t="str">
        <f t="shared" si="490"/>
        <v>Inviable Sanitariamente</v>
      </c>
      <c r="FWO469" s="48" t="str">
        <f t="shared" si="490"/>
        <v>Inviable Sanitariamente</v>
      </c>
      <c r="FWP469" s="48" t="str">
        <f t="shared" ref="FWP469:FWY471" si="491">IF(FWN469&lt;5,"Sin Riesgo",IF(FWN469 &lt;=14,"Bajo",IF(FWN469&lt;=35,"Medio",IF(FWN469&lt;=80,"Alto","Inviable Sanitariamente"))))</f>
        <v>Inviable Sanitariamente</v>
      </c>
      <c r="FWQ469" s="48" t="str">
        <f t="shared" si="491"/>
        <v>Inviable Sanitariamente</v>
      </c>
      <c r="FWR469" s="48" t="str">
        <f t="shared" si="491"/>
        <v>Inviable Sanitariamente</v>
      </c>
      <c r="FWS469" s="48" t="str">
        <f t="shared" si="491"/>
        <v>Inviable Sanitariamente</v>
      </c>
      <c r="FWT469" s="48" t="str">
        <f t="shared" si="491"/>
        <v>Inviable Sanitariamente</v>
      </c>
      <c r="FWU469" s="48" t="str">
        <f t="shared" si="491"/>
        <v>Inviable Sanitariamente</v>
      </c>
      <c r="FWV469" s="48" t="str">
        <f t="shared" si="491"/>
        <v>Inviable Sanitariamente</v>
      </c>
      <c r="FWW469" s="48" t="str">
        <f t="shared" si="491"/>
        <v>Inviable Sanitariamente</v>
      </c>
      <c r="FWX469" s="48" t="str">
        <f t="shared" si="491"/>
        <v>Inviable Sanitariamente</v>
      </c>
      <c r="FWY469" s="48" t="str">
        <f t="shared" si="491"/>
        <v>Inviable Sanitariamente</v>
      </c>
      <c r="FWZ469" s="48" t="str">
        <f t="shared" ref="FWZ469:FXI471" si="492">IF(FWX469&lt;5,"Sin Riesgo",IF(FWX469 &lt;=14,"Bajo",IF(FWX469&lt;=35,"Medio",IF(FWX469&lt;=80,"Alto","Inviable Sanitariamente"))))</f>
        <v>Inviable Sanitariamente</v>
      </c>
      <c r="FXA469" s="48" t="str">
        <f t="shared" si="492"/>
        <v>Inviable Sanitariamente</v>
      </c>
      <c r="FXB469" s="48" t="str">
        <f t="shared" si="492"/>
        <v>Inviable Sanitariamente</v>
      </c>
      <c r="FXC469" s="48" t="str">
        <f t="shared" si="492"/>
        <v>Inviable Sanitariamente</v>
      </c>
      <c r="FXD469" s="48" t="str">
        <f t="shared" si="492"/>
        <v>Inviable Sanitariamente</v>
      </c>
      <c r="FXE469" s="48" t="str">
        <f t="shared" si="492"/>
        <v>Inviable Sanitariamente</v>
      </c>
      <c r="FXF469" s="48" t="str">
        <f t="shared" si="492"/>
        <v>Inviable Sanitariamente</v>
      </c>
      <c r="FXG469" s="48" t="str">
        <f t="shared" si="492"/>
        <v>Inviable Sanitariamente</v>
      </c>
      <c r="FXH469" s="48" t="str">
        <f t="shared" si="492"/>
        <v>Inviable Sanitariamente</v>
      </c>
      <c r="FXI469" s="48" t="str">
        <f t="shared" si="492"/>
        <v>Inviable Sanitariamente</v>
      </c>
      <c r="FXJ469" s="48" t="str">
        <f t="shared" ref="FXJ469:FXS471" si="493">IF(FXH469&lt;5,"Sin Riesgo",IF(FXH469 &lt;=14,"Bajo",IF(FXH469&lt;=35,"Medio",IF(FXH469&lt;=80,"Alto","Inviable Sanitariamente"))))</f>
        <v>Inviable Sanitariamente</v>
      </c>
      <c r="FXK469" s="48" t="str">
        <f t="shared" si="493"/>
        <v>Inviable Sanitariamente</v>
      </c>
      <c r="FXL469" s="48" t="str">
        <f t="shared" si="493"/>
        <v>Inviable Sanitariamente</v>
      </c>
      <c r="FXM469" s="48" t="str">
        <f t="shared" si="493"/>
        <v>Inviable Sanitariamente</v>
      </c>
      <c r="FXN469" s="48" t="str">
        <f t="shared" si="493"/>
        <v>Inviable Sanitariamente</v>
      </c>
      <c r="FXO469" s="48" t="str">
        <f t="shared" si="493"/>
        <v>Inviable Sanitariamente</v>
      </c>
      <c r="FXP469" s="48" t="str">
        <f t="shared" si="493"/>
        <v>Inviable Sanitariamente</v>
      </c>
      <c r="FXQ469" s="48" t="str">
        <f t="shared" si="493"/>
        <v>Inviable Sanitariamente</v>
      </c>
      <c r="FXR469" s="48" t="str">
        <f t="shared" si="493"/>
        <v>Inviable Sanitariamente</v>
      </c>
      <c r="FXS469" s="48" t="str">
        <f t="shared" si="493"/>
        <v>Inviable Sanitariamente</v>
      </c>
      <c r="FXT469" s="48" t="str">
        <f t="shared" ref="FXT469:FYC471" si="494">IF(FXR469&lt;5,"Sin Riesgo",IF(FXR469 &lt;=14,"Bajo",IF(FXR469&lt;=35,"Medio",IF(FXR469&lt;=80,"Alto","Inviable Sanitariamente"))))</f>
        <v>Inviable Sanitariamente</v>
      </c>
      <c r="FXU469" s="48" t="str">
        <f t="shared" si="494"/>
        <v>Inviable Sanitariamente</v>
      </c>
      <c r="FXV469" s="48" t="str">
        <f t="shared" si="494"/>
        <v>Inviable Sanitariamente</v>
      </c>
      <c r="FXW469" s="48" t="str">
        <f t="shared" si="494"/>
        <v>Inviable Sanitariamente</v>
      </c>
      <c r="FXX469" s="48" t="str">
        <f t="shared" si="494"/>
        <v>Inviable Sanitariamente</v>
      </c>
      <c r="FXY469" s="48" t="str">
        <f t="shared" si="494"/>
        <v>Inviable Sanitariamente</v>
      </c>
      <c r="FXZ469" s="48" t="str">
        <f t="shared" si="494"/>
        <v>Inviable Sanitariamente</v>
      </c>
      <c r="FYA469" s="48" t="str">
        <f t="shared" si="494"/>
        <v>Inviable Sanitariamente</v>
      </c>
      <c r="FYB469" s="48" t="str">
        <f t="shared" si="494"/>
        <v>Inviable Sanitariamente</v>
      </c>
      <c r="FYC469" s="48" t="str">
        <f t="shared" si="494"/>
        <v>Inviable Sanitariamente</v>
      </c>
      <c r="FYD469" s="48" t="str">
        <f t="shared" ref="FYD469:FYM471" si="495">IF(FYB469&lt;5,"Sin Riesgo",IF(FYB469 &lt;=14,"Bajo",IF(FYB469&lt;=35,"Medio",IF(FYB469&lt;=80,"Alto","Inviable Sanitariamente"))))</f>
        <v>Inviable Sanitariamente</v>
      </c>
      <c r="FYE469" s="48" t="str">
        <f t="shared" si="495"/>
        <v>Inviable Sanitariamente</v>
      </c>
      <c r="FYF469" s="48" t="str">
        <f t="shared" si="495"/>
        <v>Inviable Sanitariamente</v>
      </c>
      <c r="FYG469" s="48" t="str">
        <f t="shared" si="495"/>
        <v>Inviable Sanitariamente</v>
      </c>
      <c r="FYH469" s="48" t="str">
        <f t="shared" si="495"/>
        <v>Inviable Sanitariamente</v>
      </c>
      <c r="FYI469" s="48" t="str">
        <f t="shared" si="495"/>
        <v>Inviable Sanitariamente</v>
      </c>
      <c r="FYJ469" s="48" t="str">
        <f t="shared" si="495"/>
        <v>Inviable Sanitariamente</v>
      </c>
      <c r="FYK469" s="48" t="str">
        <f t="shared" si="495"/>
        <v>Inviable Sanitariamente</v>
      </c>
      <c r="FYL469" s="48" t="str">
        <f t="shared" si="495"/>
        <v>Inviable Sanitariamente</v>
      </c>
      <c r="FYM469" s="48" t="str">
        <f t="shared" si="495"/>
        <v>Inviable Sanitariamente</v>
      </c>
      <c r="FYN469" s="48" t="str">
        <f t="shared" ref="FYN469:FYW471" si="496">IF(FYL469&lt;5,"Sin Riesgo",IF(FYL469 &lt;=14,"Bajo",IF(FYL469&lt;=35,"Medio",IF(FYL469&lt;=80,"Alto","Inviable Sanitariamente"))))</f>
        <v>Inviable Sanitariamente</v>
      </c>
      <c r="FYO469" s="48" t="str">
        <f t="shared" si="496"/>
        <v>Inviable Sanitariamente</v>
      </c>
      <c r="FYP469" s="48" t="str">
        <f t="shared" si="496"/>
        <v>Inviable Sanitariamente</v>
      </c>
      <c r="FYQ469" s="48" t="str">
        <f t="shared" si="496"/>
        <v>Inviable Sanitariamente</v>
      </c>
      <c r="FYR469" s="48" t="str">
        <f t="shared" si="496"/>
        <v>Inviable Sanitariamente</v>
      </c>
      <c r="FYS469" s="48" t="str">
        <f t="shared" si="496"/>
        <v>Inviable Sanitariamente</v>
      </c>
      <c r="FYT469" s="48" t="str">
        <f t="shared" si="496"/>
        <v>Inviable Sanitariamente</v>
      </c>
      <c r="FYU469" s="48" t="str">
        <f t="shared" si="496"/>
        <v>Inviable Sanitariamente</v>
      </c>
      <c r="FYV469" s="48" t="str">
        <f t="shared" si="496"/>
        <v>Inviable Sanitariamente</v>
      </c>
      <c r="FYW469" s="48" t="str">
        <f t="shared" si="496"/>
        <v>Inviable Sanitariamente</v>
      </c>
      <c r="FYX469" s="48" t="str">
        <f t="shared" ref="FYX469:FZG471" si="497">IF(FYV469&lt;5,"Sin Riesgo",IF(FYV469 &lt;=14,"Bajo",IF(FYV469&lt;=35,"Medio",IF(FYV469&lt;=80,"Alto","Inviable Sanitariamente"))))</f>
        <v>Inviable Sanitariamente</v>
      </c>
      <c r="FYY469" s="48" t="str">
        <f t="shared" si="497"/>
        <v>Inviable Sanitariamente</v>
      </c>
      <c r="FYZ469" s="48" t="str">
        <f t="shared" si="497"/>
        <v>Inviable Sanitariamente</v>
      </c>
      <c r="FZA469" s="48" t="str">
        <f t="shared" si="497"/>
        <v>Inviable Sanitariamente</v>
      </c>
      <c r="FZB469" s="48" t="str">
        <f t="shared" si="497"/>
        <v>Inviable Sanitariamente</v>
      </c>
      <c r="FZC469" s="48" t="str">
        <f t="shared" si="497"/>
        <v>Inviable Sanitariamente</v>
      </c>
      <c r="FZD469" s="48" t="str">
        <f t="shared" si="497"/>
        <v>Inviable Sanitariamente</v>
      </c>
      <c r="FZE469" s="48" t="str">
        <f t="shared" si="497"/>
        <v>Inviable Sanitariamente</v>
      </c>
      <c r="FZF469" s="48" t="str">
        <f t="shared" si="497"/>
        <v>Inviable Sanitariamente</v>
      </c>
      <c r="FZG469" s="48" t="str">
        <f t="shared" si="497"/>
        <v>Inviable Sanitariamente</v>
      </c>
      <c r="FZH469" s="48" t="str">
        <f t="shared" ref="FZH469:FZQ471" si="498">IF(FZF469&lt;5,"Sin Riesgo",IF(FZF469 &lt;=14,"Bajo",IF(FZF469&lt;=35,"Medio",IF(FZF469&lt;=80,"Alto","Inviable Sanitariamente"))))</f>
        <v>Inviable Sanitariamente</v>
      </c>
      <c r="FZI469" s="48" t="str">
        <f t="shared" si="498"/>
        <v>Inviable Sanitariamente</v>
      </c>
      <c r="FZJ469" s="48" t="str">
        <f t="shared" si="498"/>
        <v>Inviable Sanitariamente</v>
      </c>
      <c r="FZK469" s="48" t="str">
        <f t="shared" si="498"/>
        <v>Inviable Sanitariamente</v>
      </c>
      <c r="FZL469" s="48" t="str">
        <f t="shared" si="498"/>
        <v>Inviable Sanitariamente</v>
      </c>
      <c r="FZM469" s="48" t="str">
        <f t="shared" si="498"/>
        <v>Inviable Sanitariamente</v>
      </c>
      <c r="FZN469" s="48" t="str">
        <f t="shared" si="498"/>
        <v>Inviable Sanitariamente</v>
      </c>
      <c r="FZO469" s="48" t="str">
        <f t="shared" si="498"/>
        <v>Inviable Sanitariamente</v>
      </c>
      <c r="FZP469" s="48" t="str">
        <f t="shared" si="498"/>
        <v>Inviable Sanitariamente</v>
      </c>
      <c r="FZQ469" s="48" t="str">
        <f t="shared" si="498"/>
        <v>Inviable Sanitariamente</v>
      </c>
      <c r="FZR469" s="48" t="str">
        <f t="shared" ref="FZR469:GAA471" si="499">IF(FZP469&lt;5,"Sin Riesgo",IF(FZP469 &lt;=14,"Bajo",IF(FZP469&lt;=35,"Medio",IF(FZP469&lt;=80,"Alto","Inviable Sanitariamente"))))</f>
        <v>Inviable Sanitariamente</v>
      </c>
      <c r="FZS469" s="48" t="str">
        <f t="shared" si="499"/>
        <v>Inviable Sanitariamente</v>
      </c>
      <c r="FZT469" s="48" t="str">
        <f t="shared" si="499"/>
        <v>Inviable Sanitariamente</v>
      </c>
      <c r="FZU469" s="48" t="str">
        <f t="shared" si="499"/>
        <v>Inviable Sanitariamente</v>
      </c>
      <c r="FZV469" s="48" t="str">
        <f t="shared" si="499"/>
        <v>Inviable Sanitariamente</v>
      </c>
      <c r="FZW469" s="48" t="str">
        <f t="shared" si="499"/>
        <v>Inviable Sanitariamente</v>
      </c>
      <c r="FZX469" s="48" t="str">
        <f t="shared" si="499"/>
        <v>Inviable Sanitariamente</v>
      </c>
      <c r="FZY469" s="48" t="str">
        <f t="shared" si="499"/>
        <v>Inviable Sanitariamente</v>
      </c>
      <c r="FZZ469" s="48" t="str">
        <f t="shared" si="499"/>
        <v>Inviable Sanitariamente</v>
      </c>
      <c r="GAA469" s="48" t="str">
        <f t="shared" si="499"/>
        <v>Inviable Sanitariamente</v>
      </c>
      <c r="GAB469" s="48" t="str">
        <f t="shared" ref="GAB469:GAK471" si="500">IF(FZZ469&lt;5,"Sin Riesgo",IF(FZZ469 &lt;=14,"Bajo",IF(FZZ469&lt;=35,"Medio",IF(FZZ469&lt;=80,"Alto","Inviable Sanitariamente"))))</f>
        <v>Inviable Sanitariamente</v>
      </c>
      <c r="GAC469" s="48" t="str">
        <f t="shared" si="500"/>
        <v>Inviable Sanitariamente</v>
      </c>
      <c r="GAD469" s="48" t="str">
        <f t="shared" si="500"/>
        <v>Inviable Sanitariamente</v>
      </c>
      <c r="GAE469" s="48" t="str">
        <f t="shared" si="500"/>
        <v>Inviable Sanitariamente</v>
      </c>
      <c r="GAF469" s="48" t="str">
        <f t="shared" si="500"/>
        <v>Inviable Sanitariamente</v>
      </c>
      <c r="GAG469" s="48" t="str">
        <f t="shared" si="500"/>
        <v>Inviable Sanitariamente</v>
      </c>
      <c r="GAH469" s="48" t="str">
        <f t="shared" si="500"/>
        <v>Inviable Sanitariamente</v>
      </c>
      <c r="GAI469" s="48" t="str">
        <f t="shared" si="500"/>
        <v>Inviable Sanitariamente</v>
      </c>
      <c r="GAJ469" s="48" t="str">
        <f t="shared" si="500"/>
        <v>Inviable Sanitariamente</v>
      </c>
      <c r="GAK469" s="48" t="str">
        <f t="shared" si="500"/>
        <v>Inviable Sanitariamente</v>
      </c>
      <c r="GAL469" s="48" t="str">
        <f t="shared" ref="GAL469:GAU471" si="501">IF(GAJ469&lt;5,"Sin Riesgo",IF(GAJ469 &lt;=14,"Bajo",IF(GAJ469&lt;=35,"Medio",IF(GAJ469&lt;=80,"Alto","Inviable Sanitariamente"))))</f>
        <v>Inviable Sanitariamente</v>
      </c>
      <c r="GAM469" s="48" t="str">
        <f t="shared" si="501"/>
        <v>Inviable Sanitariamente</v>
      </c>
      <c r="GAN469" s="48" t="str">
        <f t="shared" si="501"/>
        <v>Inviable Sanitariamente</v>
      </c>
      <c r="GAO469" s="48" t="str">
        <f t="shared" si="501"/>
        <v>Inviable Sanitariamente</v>
      </c>
      <c r="GAP469" s="48" t="str">
        <f t="shared" si="501"/>
        <v>Inviable Sanitariamente</v>
      </c>
      <c r="GAQ469" s="48" t="str">
        <f t="shared" si="501"/>
        <v>Inviable Sanitariamente</v>
      </c>
      <c r="GAR469" s="48" t="str">
        <f t="shared" si="501"/>
        <v>Inviable Sanitariamente</v>
      </c>
      <c r="GAS469" s="48" t="str">
        <f t="shared" si="501"/>
        <v>Inviable Sanitariamente</v>
      </c>
      <c r="GAT469" s="48" t="str">
        <f t="shared" si="501"/>
        <v>Inviable Sanitariamente</v>
      </c>
      <c r="GAU469" s="48" t="str">
        <f t="shared" si="501"/>
        <v>Inviable Sanitariamente</v>
      </c>
      <c r="GAV469" s="48" t="str">
        <f t="shared" ref="GAV469:GBE471" si="502">IF(GAT469&lt;5,"Sin Riesgo",IF(GAT469 &lt;=14,"Bajo",IF(GAT469&lt;=35,"Medio",IF(GAT469&lt;=80,"Alto","Inviable Sanitariamente"))))</f>
        <v>Inviable Sanitariamente</v>
      </c>
      <c r="GAW469" s="48" t="str">
        <f t="shared" si="502"/>
        <v>Inviable Sanitariamente</v>
      </c>
      <c r="GAX469" s="48" t="str">
        <f t="shared" si="502"/>
        <v>Inviable Sanitariamente</v>
      </c>
      <c r="GAY469" s="48" t="str">
        <f t="shared" si="502"/>
        <v>Inviable Sanitariamente</v>
      </c>
      <c r="GAZ469" s="48" t="str">
        <f t="shared" si="502"/>
        <v>Inviable Sanitariamente</v>
      </c>
      <c r="GBA469" s="48" t="str">
        <f t="shared" si="502"/>
        <v>Inviable Sanitariamente</v>
      </c>
      <c r="GBB469" s="48" t="str">
        <f t="shared" si="502"/>
        <v>Inviable Sanitariamente</v>
      </c>
      <c r="GBC469" s="48" t="str">
        <f t="shared" si="502"/>
        <v>Inviable Sanitariamente</v>
      </c>
      <c r="GBD469" s="48" t="str">
        <f t="shared" si="502"/>
        <v>Inviable Sanitariamente</v>
      </c>
      <c r="GBE469" s="48" t="str">
        <f t="shared" si="502"/>
        <v>Inviable Sanitariamente</v>
      </c>
      <c r="GBF469" s="48" t="str">
        <f t="shared" ref="GBF469:GBO471" si="503">IF(GBD469&lt;5,"Sin Riesgo",IF(GBD469 &lt;=14,"Bajo",IF(GBD469&lt;=35,"Medio",IF(GBD469&lt;=80,"Alto","Inviable Sanitariamente"))))</f>
        <v>Inviable Sanitariamente</v>
      </c>
      <c r="GBG469" s="48" t="str">
        <f t="shared" si="503"/>
        <v>Inviable Sanitariamente</v>
      </c>
      <c r="GBH469" s="48" t="str">
        <f t="shared" si="503"/>
        <v>Inviable Sanitariamente</v>
      </c>
      <c r="GBI469" s="48" t="str">
        <f t="shared" si="503"/>
        <v>Inviable Sanitariamente</v>
      </c>
      <c r="GBJ469" s="48" t="str">
        <f t="shared" si="503"/>
        <v>Inviable Sanitariamente</v>
      </c>
      <c r="GBK469" s="48" t="str">
        <f t="shared" si="503"/>
        <v>Inviable Sanitariamente</v>
      </c>
      <c r="GBL469" s="48" t="str">
        <f t="shared" si="503"/>
        <v>Inviable Sanitariamente</v>
      </c>
      <c r="GBM469" s="48" t="str">
        <f t="shared" si="503"/>
        <v>Inviable Sanitariamente</v>
      </c>
      <c r="GBN469" s="48" t="str">
        <f t="shared" si="503"/>
        <v>Inviable Sanitariamente</v>
      </c>
      <c r="GBO469" s="48" t="str">
        <f t="shared" si="503"/>
        <v>Inviable Sanitariamente</v>
      </c>
      <c r="GBP469" s="48" t="str">
        <f t="shared" ref="GBP469:GBY471" si="504">IF(GBN469&lt;5,"Sin Riesgo",IF(GBN469 &lt;=14,"Bajo",IF(GBN469&lt;=35,"Medio",IF(GBN469&lt;=80,"Alto","Inviable Sanitariamente"))))</f>
        <v>Inviable Sanitariamente</v>
      </c>
      <c r="GBQ469" s="48" t="str">
        <f t="shared" si="504"/>
        <v>Inviable Sanitariamente</v>
      </c>
      <c r="GBR469" s="48" t="str">
        <f t="shared" si="504"/>
        <v>Inviable Sanitariamente</v>
      </c>
      <c r="GBS469" s="48" t="str">
        <f t="shared" si="504"/>
        <v>Inviable Sanitariamente</v>
      </c>
      <c r="GBT469" s="48" t="str">
        <f t="shared" si="504"/>
        <v>Inviable Sanitariamente</v>
      </c>
      <c r="GBU469" s="48" t="str">
        <f t="shared" si="504"/>
        <v>Inviable Sanitariamente</v>
      </c>
      <c r="GBV469" s="48" t="str">
        <f t="shared" si="504"/>
        <v>Inviable Sanitariamente</v>
      </c>
      <c r="GBW469" s="48" t="str">
        <f t="shared" si="504"/>
        <v>Inviable Sanitariamente</v>
      </c>
      <c r="GBX469" s="48" t="str">
        <f t="shared" si="504"/>
        <v>Inviable Sanitariamente</v>
      </c>
      <c r="GBY469" s="48" t="str">
        <f t="shared" si="504"/>
        <v>Inviable Sanitariamente</v>
      </c>
      <c r="GBZ469" s="48" t="str">
        <f t="shared" ref="GBZ469:GCI471" si="505">IF(GBX469&lt;5,"Sin Riesgo",IF(GBX469 &lt;=14,"Bajo",IF(GBX469&lt;=35,"Medio",IF(GBX469&lt;=80,"Alto","Inviable Sanitariamente"))))</f>
        <v>Inviable Sanitariamente</v>
      </c>
      <c r="GCA469" s="48" t="str">
        <f t="shared" si="505"/>
        <v>Inviable Sanitariamente</v>
      </c>
      <c r="GCB469" s="48" t="str">
        <f t="shared" si="505"/>
        <v>Inviable Sanitariamente</v>
      </c>
      <c r="GCC469" s="48" t="str">
        <f t="shared" si="505"/>
        <v>Inviable Sanitariamente</v>
      </c>
      <c r="GCD469" s="48" t="str">
        <f t="shared" si="505"/>
        <v>Inviable Sanitariamente</v>
      </c>
      <c r="GCE469" s="48" t="str">
        <f t="shared" si="505"/>
        <v>Inviable Sanitariamente</v>
      </c>
      <c r="GCF469" s="48" t="str">
        <f t="shared" si="505"/>
        <v>Inviable Sanitariamente</v>
      </c>
      <c r="GCG469" s="48" t="str">
        <f t="shared" si="505"/>
        <v>Inviable Sanitariamente</v>
      </c>
      <c r="GCH469" s="48" t="str">
        <f t="shared" si="505"/>
        <v>Inviable Sanitariamente</v>
      </c>
      <c r="GCI469" s="48" t="str">
        <f t="shared" si="505"/>
        <v>Inviable Sanitariamente</v>
      </c>
      <c r="GCJ469" s="48" t="str">
        <f t="shared" ref="GCJ469:GCS471" si="506">IF(GCH469&lt;5,"Sin Riesgo",IF(GCH469 &lt;=14,"Bajo",IF(GCH469&lt;=35,"Medio",IF(GCH469&lt;=80,"Alto","Inviable Sanitariamente"))))</f>
        <v>Inviable Sanitariamente</v>
      </c>
      <c r="GCK469" s="48" t="str">
        <f t="shared" si="506"/>
        <v>Inviable Sanitariamente</v>
      </c>
      <c r="GCL469" s="48" t="str">
        <f t="shared" si="506"/>
        <v>Inviable Sanitariamente</v>
      </c>
      <c r="GCM469" s="48" t="str">
        <f t="shared" si="506"/>
        <v>Inviable Sanitariamente</v>
      </c>
      <c r="GCN469" s="48" t="str">
        <f t="shared" si="506"/>
        <v>Inviable Sanitariamente</v>
      </c>
      <c r="GCO469" s="48" t="str">
        <f t="shared" si="506"/>
        <v>Inviable Sanitariamente</v>
      </c>
      <c r="GCP469" s="48" t="str">
        <f t="shared" si="506"/>
        <v>Inviable Sanitariamente</v>
      </c>
      <c r="GCQ469" s="48" t="str">
        <f t="shared" si="506"/>
        <v>Inviable Sanitariamente</v>
      </c>
      <c r="GCR469" s="48" t="str">
        <f t="shared" si="506"/>
        <v>Inviable Sanitariamente</v>
      </c>
      <c r="GCS469" s="48" t="str">
        <f t="shared" si="506"/>
        <v>Inviable Sanitariamente</v>
      </c>
      <c r="GCT469" s="48" t="str">
        <f t="shared" ref="GCT469:GDC471" si="507">IF(GCR469&lt;5,"Sin Riesgo",IF(GCR469 &lt;=14,"Bajo",IF(GCR469&lt;=35,"Medio",IF(GCR469&lt;=80,"Alto","Inviable Sanitariamente"))))</f>
        <v>Inviable Sanitariamente</v>
      </c>
      <c r="GCU469" s="48" t="str">
        <f t="shared" si="507"/>
        <v>Inviable Sanitariamente</v>
      </c>
      <c r="GCV469" s="48" t="str">
        <f t="shared" si="507"/>
        <v>Inviable Sanitariamente</v>
      </c>
      <c r="GCW469" s="48" t="str">
        <f t="shared" si="507"/>
        <v>Inviable Sanitariamente</v>
      </c>
      <c r="GCX469" s="48" t="str">
        <f t="shared" si="507"/>
        <v>Inviable Sanitariamente</v>
      </c>
      <c r="GCY469" s="48" t="str">
        <f t="shared" si="507"/>
        <v>Inviable Sanitariamente</v>
      </c>
      <c r="GCZ469" s="48" t="str">
        <f t="shared" si="507"/>
        <v>Inviable Sanitariamente</v>
      </c>
      <c r="GDA469" s="48" t="str">
        <f t="shared" si="507"/>
        <v>Inviable Sanitariamente</v>
      </c>
      <c r="GDB469" s="48" t="str">
        <f t="shared" si="507"/>
        <v>Inviable Sanitariamente</v>
      </c>
      <c r="GDC469" s="48" t="str">
        <f t="shared" si="507"/>
        <v>Inviable Sanitariamente</v>
      </c>
      <c r="GDD469" s="48" t="str">
        <f t="shared" ref="GDD469:GDM471" si="508">IF(GDB469&lt;5,"Sin Riesgo",IF(GDB469 &lt;=14,"Bajo",IF(GDB469&lt;=35,"Medio",IF(GDB469&lt;=80,"Alto","Inviable Sanitariamente"))))</f>
        <v>Inviable Sanitariamente</v>
      </c>
      <c r="GDE469" s="48" t="str">
        <f t="shared" si="508"/>
        <v>Inviable Sanitariamente</v>
      </c>
      <c r="GDF469" s="48" t="str">
        <f t="shared" si="508"/>
        <v>Inviable Sanitariamente</v>
      </c>
      <c r="GDG469" s="48" t="str">
        <f t="shared" si="508"/>
        <v>Inviable Sanitariamente</v>
      </c>
      <c r="GDH469" s="48" t="str">
        <f t="shared" si="508"/>
        <v>Inviable Sanitariamente</v>
      </c>
      <c r="GDI469" s="48" t="str">
        <f t="shared" si="508"/>
        <v>Inviable Sanitariamente</v>
      </c>
      <c r="GDJ469" s="48" t="str">
        <f t="shared" si="508"/>
        <v>Inviable Sanitariamente</v>
      </c>
      <c r="GDK469" s="48" t="str">
        <f t="shared" si="508"/>
        <v>Inviable Sanitariamente</v>
      </c>
      <c r="GDL469" s="48" t="str">
        <f t="shared" si="508"/>
        <v>Inviable Sanitariamente</v>
      </c>
      <c r="GDM469" s="48" t="str">
        <f t="shared" si="508"/>
        <v>Inviable Sanitariamente</v>
      </c>
      <c r="GDN469" s="48" t="str">
        <f t="shared" ref="GDN469:GDW471" si="509">IF(GDL469&lt;5,"Sin Riesgo",IF(GDL469 &lt;=14,"Bajo",IF(GDL469&lt;=35,"Medio",IF(GDL469&lt;=80,"Alto","Inviable Sanitariamente"))))</f>
        <v>Inviable Sanitariamente</v>
      </c>
      <c r="GDO469" s="48" t="str">
        <f t="shared" si="509"/>
        <v>Inviable Sanitariamente</v>
      </c>
      <c r="GDP469" s="48" t="str">
        <f t="shared" si="509"/>
        <v>Inviable Sanitariamente</v>
      </c>
      <c r="GDQ469" s="48" t="str">
        <f t="shared" si="509"/>
        <v>Inviable Sanitariamente</v>
      </c>
      <c r="GDR469" s="48" t="str">
        <f t="shared" si="509"/>
        <v>Inviable Sanitariamente</v>
      </c>
      <c r="GDS469" s="48" t="str">
        <f t="shared" si="509"/>
        <v>Inviable Sanitariamente</v>
      </c>
      <c r="GDT469" s="48" t="str">
        <f t="shared" si="509"/>
        <v>Inviable Sanitariamente</v>
      </c>
      <c r="GDU469" s="48" t="str">
        <f t="shared" si="509"/>
        <v>Inviable Sanitariamente</v>
      </c>
      <c r="GDV469" s="48" t="str">
        <f t="shared" si="509"/>
        <v>Inviable Sanitariamente</v>
      </c>
      <c r="GDW469" s="48" t="str">
        <f t="shared" si="509"/>
        <v>Inviable Sanitariamente</v>
      </c>
      <c r="GDX469" s="48" t="str">
        <f t="shared" ref="GDX469:GEG471" si="510">IF(GDV469&lt;5,"Sin Riesgo",IF(GDV469 &lt;=14,"Bajo",IF(GDV469&lt;=35,"Medio",IF(GDV469&lt;=80,"Alto","Inviable Sanitariamente"))))</f>
        <v>Inviable Sanitariamente</v>
      </c>
      <c r="GDY469" s="48" t="str">
        <f t="shared" si="510"/>
        <v>Inviable Sanitariamente</v>
      </c>
      <c r="GDZ469" s="48" t="str">
        <f t="shared" si="510"/>
        <v>Inviable Sanitariamente</v>
      </c>
      <c r="GEA469" s="48" t="str">
        <f t="shared" si="510"/>
        <v>Inviable Sanitariamente</v>
      </c>
      <c r="GEB469" s="48" t="str">
        <f t="shared" si="510"/>
        <v>Inviable Sanitariamente</v>
      </c>
      <c r="GEC469" s="48" t="str">
        <f t="shared" si="510"/>
        <v>Inviable Sanitariamente</v>
      </c>
      <c r="GED469" s="48" t="str">
        <f t="shared" si="510"/>
        <v>Inviable Sanitariamente</v>
      </c>
      <c r="GEE469" s="48" t="str">
        <f t="shared" si="510"/>
        <v>Inviable Sanitariamente</v>
      </c>
      <c r="GEF469" s="48" t="str">
        <f t="shared" si="510"/>
        <v>Inviable Sanitariamente</v>
      </c>
      <c r="GEG469" s="48" t="str">
        <f t="shared" si="510"/>
        <v>Inviable Sanitariamente</v>
      </c>
      <c r="GEH469" s="48" t="str">
        <f t="shared" ref="GEH469:GEQ471" si="511">IF(GEF469&lt;5,"Sin Riesgo",IF(GEF469 &lt;=14,"Bajo",IF(GEF469&lt;=35,"Medio",IF(GEF469&lt;=80,"Alto","Inviable Sanitariamente"))))</f>
        <v>Inviable Sanitariamente</v>
      </c>
      <c r="GEI469" s="48" t="str">
        <f t="shared" si="511"/>
        <v>Inviable Sanitariamente</v>
      </c>
      <c r="GEJ469" s="48" t="str">
        <f t="shared" si="511"/>
        <v>Inviable Sanitariamente</v>
      </c>
      <c r="GEK469" s="48" t="str">
        <f t="shared" si="511"/>
        <v>Inviable Sanitariamente</v>
      </c>
      <c r="GEL469" s="48" t="str">
        <f t="shared" si="511"/>
        <v>Inviable Sanitariamente</v>
      </c>
      <c r="GEM469" s="48" t="str">
        <f t="shared" si="511"/>
        <v>Inviable Sanitariamente</v>
      </c>
      <c r="GEN469" s="48" t="str">
        <f t="shared" si="511"/>
        <v>Inviable Sanitariamente</v>
      </c>
      <c r="GEO469" s="48" t="str">
        <f t="shared" si="511"/>
        <v>Inviable Sanitariamente</v>
      </c>
      <c r="GEP469" s="48" t="str">
        <f t="shared" si="511"/>
        <v>Inviable Sanitariamente</v>
      </c>
      <c r="GEQ469" s="48" t="str">
        <f t="shared" si="511"/>
        <v>Inviable Sanitariamente</v>
      </c>
      <c r="GER469" s="48" t="str">
        <f t="shared" ref="GER469:GFA471" si="512">IF(GEP469&lt;5,"Sin Riesgo",IF(GEP469 &lt;=14,"Bajo",IF(GEP469&lt;=35,"Medio",IF(GEP469&lt;=80,"Alto","Inviable Sanitariamente"))))</f>
        <v>Inviable Sanitariamente</v>
      </c>
      <c r="GES469" s="48" t="str">
        <f t="shared" si="512"/>
        <v>Inviable Sanitariamente</v>
      </c>
      <c r="GET469" s="48" t="str">
        <f t="shared" si="512"/>
        <v>Inviable Sanitariamente</v>
      </c>
      <c r="GEU469" s="48" t="str">
        <f t="shared" si="512"/>
        <v>Inviable Sanitariamente</v>
      </c>
      <c r="GEV469" s="48" t="str">
        <f t="shared" si="512"/>
        <v>Inviable Sanitariamente</v>
      </c>
      <c r="GEW469" s="48" t="str">
        <f t="shared" si="512"/>
        <v>Inviable Sanitariamente</v>
      </c>
      <c r="GEX469" s="48" t="str">
        <f t="shared" si="512"/>
        <v>Inviable Sanitariamente</v>
      </c>
      <c r="GEY469" s="48" t="str">
        <f t="shared" si="512"/>
        <v>Inviable Sanitariamente</v>
      </c>
      <c r="GEZ469" s="48" t="str">
        <f t="shared" si="512"/>
        <v>Inviable Sanitariamente</v>
      </c>
      <c r="GFA469" s="48" t="str">
        <f t="shared" si="512"/>
        <v>Inviable Sanitariamente</v>
      </c>
      <c r="GFB469" s="48" t="str">
        <f t="shared" ref="GFB469:GFK471" si="513">IF(GEZ469&lt;5,"Sin Riesgo",IF(GEZ469 &lt;=14,"Bajo",IF(GEZ469&lt;=35,"Medio",IF(GEZ469&lt;=80,"Alto","Inviable Sanitariamente"))))</f>
        <v>Inviable Sanitariamente</v>
      </c>
      <c r="GFC469" s="48" t="str">
        <f t="shared" si="513"/>
        <v>Inviable Sanitariamente</v>
      </c>
      <c r="GFD469" s="48" t="str">
        <f t="shared" si="513"/>
        <v>Inviable Sanitariamente</v>
      </c>
      <c r="GFE469" s="48" t="str">
        <f t="shared" si="513"/>
        <v>Inviable Sanitariamente</v>
      </c>
      <c r="GFF469" s="48" t="str">
        <f t="shared" si="513"/>
        <v>Inviable Sanitariamente</v>
      </c>
      <c r="GFG469" s="48" t="str">
        <f t="shared" si="513"/>
        <v>Inviable Sanitariamente</v>
      </c>
      <c r="GFH469" s="48" t="str">
        <f t="shared" si="513"/>
        <v>Inviable Sanitariamente</v>
      </c>
      <c r="GFI469" s="48" t="str">
        <f t="shared" si="513"/>
        <v>Inviable Sanitariamente</v>
      </c>
      <c r="GFJ469" s="48" t="str">
        <f t="shared" si="513"/>
        <v>Inviable Sanitariamente</v>
      </c>
      <c r="GFK469" s="48" t="str">
        <f t="shared" si="513"/>
        <v>Inviable Sanitariamente</v>
      </c>
      <c r="GFL469" s="48" t="str">
        <f t="shared" ref="GFL469:GFU471" si="514">IF(GFJ469&lt;5,"Sin Riesgo",IF(GFJ469 &lt;=14,"Bajo",IF(GFJ469&lt;=35,"Medio",IF(GFJ469&lt;=80,"Alto","Inviable Sanitariamente"))))</f>
        <v>Inviable Sanitariamente</v>
      </c>
      <c r="GFM469" s="48" t="str">
        <f t="shared" si="514"/>
        <v>Inviable Sanitariamente</v>
      </c>
      <c r="GFN469" s="48" t="str">
        <f t="shared" si="514"/>
        <v>Inviable Sanitariamente</v>
      </c>
      <c r="GFO469" s="48" t="str">
        <f t="shared" si="514"/>
        <v>Inviable Sanitariamente</v>
      </c>
      <c r="GFP469" s="48" t="str">
        <f t="shared" si="514"/>
        <v>Inviable Sanitariamente</v>
      </c>
      <c r="GFQ469" s="48" t="str">
        <f t="shared" si="514"/>
        <v>Inviable Sanitariamente</v>
      </c>
      <c r="GFR469" s="48" t="str">
        <f t="shared" si="514"/>
        <v>Inviable Sanitariamente</v>
      </c>
      <c r="GFS469" s="48" t="str">
        <f t="shared" si="514"/>
        <v>Inviable Sanitariamente</v>
      </c>
      <c r="GFT469" s="48" t="str">
        <f t="shared" si="514"/>
        <v>Inviable Sanitariamente</v>
      </c>
      <c r="GFU469" s="48" t="str">
        <f t="shared" si="514"/>
        <v>Inviable Sanitariamente</v>
      </c>
      <c r="GFV469" s="48" t="str">
        <f t="shared" ref="GFV469:GGE471" si="515">IF(GFT469&lt;5,"Sin Riesgo",IF(GFT469 &lt;=14,"Bajo",IF(GFT469&lt;=35,"Medio",IF(GFT469&lt;=80,"Alto","Inviable Sanitariamente"))))</f>
        <v>Inviable Sanitariamente</v>
      </c>
      <c r="GFW469" s="48" t="str">
        <f t="shared" si="515"/>
        <v>Inviable Sanitariamente</v>
      </c>
      <c r="GFX469" s="48" t="str">
        <f t="shared" si="515"/>
        <v>Inviable Sanitariamente</v>
      </c>
      <c r="GFY469" s="48" t="str">
        <f t="shared" si="515"/>
        <v>Inviable Sanitariamente</v>
      </c>
      <c r="GFZ469" s="48" t="str">
        <f t="shared" si="515"/>
        <v>Inviable Sanitariamente</v>
      </c>
      <c r="GGA469" s="48" t="str">
        <f t="shared" si="515"/>
        <v>Inviable Sanitariamente</v>
      </c>
      <c r="GGB469" s="48" t="str">
        <f t="shared" si="515"/>
        <v>Inviable Sanitariamente</v>
      </c>
      <c r="GGC469" s="48" t="str">
        <f t="shared" si="515"/>
        <v>Inviable Sanitariamente</v>
      </c>
      <c r="GGD469" s="48" t="str">
        <f t="shared" si="515"/>
        <v>Inviable Sanitariamente</v>
      </c>
      <c r="GGE469" s="48" t="str">
        <f t="shared" si="515"/>
        <v>Inviable Sanitariamente</v>
      </c>
      <c r="GGF469" s="48" t="str">
        <f t="shared" ref="GGF469:GGO471" si="516">IF(GGD469&lt;5,"Sin Riesgo",IF(GGD469 &lt;=14,"Bajo",IF(GGD469&lt;=35,"Medio",IF(GGD469&lt;=80,"Alto","Inviable Sanitariamente"))))</f>
        <v>Inviable Sanitariamente</v>
      </c>
      <c r="GGG469" s="48" t="str">
        <f t="shared" si="516"/>
        <v>Inviable Sanitariamente</v>
      </c>
      <c r="GGH469" s="48" t="str">
        <f t="shared" si="516"/>
        <v>Inviable Sanitariamente</v>
      </c>
      <c r="GGI469" s="48" t="str">
        <f t="shared" si="516"/>
        <v>Inviable Sanitariamente</v>
      </c>
      <c r="GGJ469" s="48" t="str">
        <f t="shared" si="516"/>
        <v>Inviable Sanitariamente</v>
      </c>
      <c r="GGK469" s="48" t="str">
        <f t="shared" si="516"/>
        <v>Inviable Sanitariamente</v>
      </c>
      <c r="GGL469" s="48" t="str">
        <f t="shared" si="516"/>
        <v>Inviable Sanitariamente</v>
      </c>
      <c r="GGM469" s="48" t="str">
        <f t="shared" si="516"/>
        <v>Inviable Sanitariamente</v>
      </c>
      <c r="GGN469" s="48" t="str">
        <f t="shared" si="516"/>
        <v>Inviable Sanitariamente</v>
      </c>
      <c r="GGO469" s="48" t="str">
        <f t="shared" si="516"/>
        <v>Inviable Sanitariamente</v>
      </c>
      <c r="GGP469" s="48" t="str">
        <f t="shared" ref="GGP469:GGY471" si="517">IF(GGN469&lt;5,"Sin Riesgo",IF(GGN469 &lt;=14,"Bajo",IF(GGN469&lt;=35,"Medio",IF(GGN469&lt;=80,"Alto","Inviable Sanitariamente"))))</f>
        <v>Inviable Sanitariamente</v>
      </c>
      <c r="GGQ469" s="48" t="str">
        <f t="shared" si="517"/>
        <v>Inviable Sanitariamente</v>
      </c>
      <c r="GGR469" s="48" t="str">
        <f t="shared" si="517"/>
        <v>Inviable Sanitariamente</v>
      </c>
      <c r="GGS469" s="48" t="str">
        <f t="shared" si="517"/>
        <v>Inviable Sanitariamente</v>
      </c>
      <c r="GGT469" s="48" t="str">
        <f t="shared" si="517"/>
        <v>Inviable Sanitariamente</v>
      </c>
      <c r="GGU469" s="48" t="str">
        <f t="shared" si="517"/>
        <v>Inviable Sanitariamente</v>
      </c>
      <c r="GGV469" s="48" t="str">
        <f t="shared" si="517"/>
        <v>Inviable Sanitariamente</v>
      </c>
      <c r="GGW469" s="48" t="str">
        <f t="shared" si="517"/>
        <v>Inviable Sanitariamente</v>
      </c>
      <c r="GGX469" s="48" t="str">
        <f t="shared" si="517"/>
        <v>Inviable Sanitariamente</v>
      </c>
      <c r="GGY469" s="48" t="str">
        <f t="shared" si="517"/>
        <v>Inviable Sanitariamente</v>
      </c>
      <c r="GGZ469" s="48" t="str">
        <f t="shared" ref="GGZ469:GHI471" si="518">IF(GGX469&lt;5,"Sin Riesgo",IF(GGX469 &lt;=14,"Bajo",IF(GGX469&lt;=35,"Medio",IF(GGX469&lt;=80,"Alto","Inviable Sanitariamente"))))</f>
        <v>Inviable Sanitariamente</v>
      </c>
      <c r="GHA469" s="48" t="str">
        <f t="shared" si="518"/>
        <v>Inviable Sanitariamente</v>
      </c>
      <c r="GHB469" s="48" t="str">
        <f t="shared" si="518"/>
        <v>Inviable Sanitariamente</v>
      </c>
      <c r="GHC469" s="48" t="str">
        <f t="shared" si="518"/>
        <v>Inviable Sanitariamente</v>
      </c>
      <c r="GHD469" s="48" t="str">
        <f t="shared" si="518"/>
        <v>Inviable Sanitariamente</v>
      </c>
      <c r="GHE469" s="48" t="str">
        <f t="shared" si="518"/>
        <v>Inviable Sanitariamente</v>
      </c>
      <c r="GHF469" s="48" t="str">
        <f t="shared" si="518"/>
        <v>Inviable Sanitariamente</v>
      </c>
      <c r="GHG469" s="48" t="str">
        <f t="shared" si="518"/>
        <v>Inviable Sanitariamente</v>
      </c>
      <c r="GHH469" s="48" t="str">
        <f t="shared" si="518"/>
        <v>Inviable Sanitariamente</v>
      </c>
      <c r="GHI469" s="48" t="str">
        <f t="shared" si="518"/>
        <v>Inviable Sanitariamente</v>
      </c>
      <c r="GHJ469" s="48" t="str">
        <f t="shared" ref="GHJ469:GHS471" si="519">IF(GHH469&lt;5,"Sin Riesgo",IF(GHH469 &lt;=14,"Bajo",IF(GHH469&lt;=35,"Medio",IF(GHH469&lt;=80,"Alto","Inviable Sanitariamente"))))</f>
        <v>Inviable Sanitariamente</v>
      </c>
      <c r="GHK469" s="48" t="str">
        <f t="shared" si="519"/>
        <v>Inviable Sanitariamente</v>
      </c>
      <c r="GHL469" s="48" t="str">
        <f t="shared" si="519"/>
        <v>Inviable Sanitariamente</v>
      </c>
      <c r="GHM469" s="48" t="str">
        <f t="shared" si="519"/>
        <v>Inviable Sanitariamente</v>
      </c>
      <c r="GHN469" s="48" t="str">
        <f t="shared" si="519"/>
        <v>Inviable Sanitariamente</v>
      </c>
      <c r="GHO469" s="48" t="str">
        <f t="shared" si="519"/>
        <v>Inviable Sanitariamente</v>
      </c>
      <c r="GHP469" s="48" t="str">
        <f t="shared" si="519"/>
        <v>Inviable Sanitariamente</v>
      </c>
      <c r="GHQ469" s="48" t="str">
        <f t="shared" si="519"/>
        <v>Inviable Sanitariamente</v>
      </c>
      <c r="GHR469" s="48" t="str">
        <f t="shared" si="519"/>
        <v>Inviable Sanitariamente</v>
      </c>
      <c r="GHS469" s="48" t="str">
        <f t="shared" si="519"/>
        <v>Inviable Sanitariamente</v>
      </c>
      <c r="GHT469" s="48" t="str">
        <f t="shared" ref="GHT469:GIC471" si="520">IF(GHR469&lt;5,"Sin Riesgo",IF(GHR469 &lt;=14,"Bajo",IF(GHR469&lt;=35,"Medio",IF(GHR469&lt;=80,"Alto","Inviable Sanitariamente"))))</f>
        <v>Inviable Sanitariamente</v>
      </c>
      <c r="GHU469" s="48" t="str">
        <f t="shared" si="520"/>
        <v>Inviable Sanitariamente</v>
      </c>
      <c r="GHV469" s="48" t="str">
        <f t="shared" si="520"/>
        <v>Inviable Sanitariamente</v>
      </c>
      <c r="GHW469" s="48" t="str">
        <f t="shared" si="520"/>
        <v>Inviable Sanitariamente</v>
      </c>
      <c r="GHX469" s="48" t="str">
        <f t="shared" si="520"/>
        <v>Inviable Sanitariamente</v>
      </c>
      <c r="GHY469" s="48" t="str">
        <f t="shared" si="520"/>
        <v>Inviable Sanitariamente</v>
      </c>
      <c r="GHZ469" s="48" t="str">
        <f t="shared" si="520"/>
        <v>Inviable Sanitariamente</v>
      </c>
      <c r="GIA469" s="48" t="str">
        <f t="shared" si="520"/>
        <v>Inviable Sanitariamente</v>
      </c>
      <c r="GIB469" s="48" t="str">
        <f t="shared" si="520"/>
        <v>Inviable Sanitariamente</v>
      </c>
      <c r="GIC469" s="48" t="str">
        <f t="shared" si="520"/>
        <v>Inviable Sanitariamente</v>
      </c>
      <c r="GID469" s="48" t="str">
        <f t="shared" ref="GID469:GIM471" si="521">IF(GIB469&lt;5,"Sin Riesgo",IF(GIB469 &lt;=14,"Bajo",IF(GIB469&lt;=35,"Medio",IF(GIB469&lt;=80,"Alto","Inviable Sanitariamente"))))</f>
        <v>Inviable Sanitariamente</v>
      </c>
      <c r="GIE469" s="48" t="str">
        <f t="shared" si="521"/>
        <v>Inviable Sanitariamente</v>
      </c>
      <c r="GIF469" s="48" t="str">
        <f t="shared" si="521"/>
        <v>Inviable Sanitariamente</v>
      </c>
      <c r="GIG469" s="48" t="str">
        <f t="shared" si="521"/>
        <v>Inviable Sanitariamente</v>
      </c>
      <c r="GIH469" s="48" t="str">
        <f t="shared" si="521"/>
        <v>Inviable Sanitariamente</v>
      </c>
      <c r="GII469" s="48" t="str">
        <f t="shared" si="521"/>
        <v>Inviable Sanitariamente</v>
      </c>
      <c r="GIJ469" s="48" t="str">
        <f t="shared" si="521"/>
        <v>Inviable Sanitariamente</v>
      </c>
      <c r="GIK469" s="48" t="str">
        <f t="shared" si="521"/>
        <v>Inviable Sanitariamente</v>
      </c>
      <c r="GIL469" s="48" t="str">
        <f t="shared" si="521"/>
        <v>Inviable Sanitariamente</v>
      </c>
      <c r="GIM469" s="48" t="str">
        <f t="shared" si="521"/>
        <v>Inviable Sanitariamente</v>
      </c>
      <c r="GIN469" s="48" t="str">
        <f t="shared" ref="GIN469:GIW471" si="522">IF(GIL469&lt;5,"Sin Riesgo",IF(GIL469 &lt;=14,"Bajo",IF(GIL469&lt;=35,"Medio",IF(GIL469&lt;=80,"Alto","Inviable Sanitariamente"))))</f>
        <v>Inviable Sanitariamente</v>
      </c>
      <c r="GIO469" s="48" t="str">
        <f t="shared" si="522"/>
        <v>Inviable Sanitariamente</v>
      </c>
      <c r="GIP469" s="48" t="str">
        <f t="shared" si="522"/>
        <v>Inviable Sanitariamente</v>
      </c>
      <c r="GIQ469" s="48" t="str">
        <f t="shared" si="522"/>
        <v>Inviable Sanitariamente</v>
      </c>
      <c r="GIR469" s="48" t="str">
        <f t="shared" si="522"/>
        <v>Inviable Sanitariamente</v>
      </c>
      <c r="GIS469" s="48" t="str">
        <f t="shared" si="522"/>
        <v>Inviable Sanitariamente</v>
      </c>
      <c r="GIT469" s="48" t="str">
        <f t="shared" si="522"/>
        <v>Inviable Sanitariamente</v>
      </c>
      <c r="GIU469" s="48" t="str">
        <f t="shared" si="522"/>
        <v>Inviable Sanitariamente</v>
      </c>
      <c r="GIV469" s="48" t="str">
        <f t="shared" si="522"/>
        <v>Inviable Sanitariamente</v>
      </c>
      <c r="GIW469" s="48" t="str">
        <f t="shared" si="522"/>
        <v>Inviable Sanitariamente</v>
      </c>
      <c r="GIX469" s="48" t="str">
        <f t="shared" ref="GIX469:GJG471" si="523">IF(GIV469&lt;5,"Sin Riesgo",IF(GIV469 &lt;=14,"Bajo",IF(GIV469&lt;=35,"Medio",IF(GIV469&lt;=80,"Alto","Inviable Sanitariamente"))))</f>
        <v>Inviable Sanitariamente</v>
      </c>
      <c r="GIY469" s="48" t="str">
        <f t="shared" si="523"/>
        <v>Inviable Sanitariamente</v>
      </c>
      <c r="GIZ469" s="48" t="str">
        <f t="shared" si="523"/>
        <v>Inviable Sanitariamente</v>
      </c>
      <c r="GJA469" s="48" t="str">
        <f t="shared" si="523"/>
        <v>Inviable Sanitariamente</v>
      </c>
      <c r="GJB469" s="48" t="str">
        <f t="shared" si="523"/>
        <v>Inviable Sanitariamente</v>
      </c>
      <c r="GJC469" s="48" t="str">
        <f t="shared" si="523"/>
        <v>Inviable Sanitariamente</v>
      </c>
      <c r="GJD469" s="48" t="str">
        <f t="shared" si="523"/>
        <v>Inviable Sanitariamente</v>
      </c>
      <c r="GJE469" s="48" t="str">
        <f t="shared" si="523"/>
        <v>Inviable Sanitariamente</v>
      </c>
      <c r="GJF469" s="48" t="str">
        <f t="shared" si="523"/>
        <v>Inviable Sanitariamente</v>
      </c>
      <c r="GJG469" s="48" t="str">
        <f t="shared" si="523"/>
        <v>Inviable Sanitariamente</v>
      </c>
      <c r="GJH469" s="48" t="str">
        <f t="shared" ref="GJH469:GJQ471" si="524">IF(GJF469&lt;5,"Sin Riesgo",IF(GJF469 &lt;=14,"Bajo",IF(GJF469&lt;=35,"Medio",IF(GJF469&lt;=80,"Alto","Inviable Sanitariamente"))))</f>
        <v>Inviable Sanitariamente</v>
      </c>
      <c r="GJI469" s="48" t="str">
        <f t="shared" si="524"/>
        <v>Inviable Sanitariamente</v>
      </c>
      <c r="GJJ469" s="48" t="str">
        <f t="shared" si="524"/>
        <v>Inviable Sanitariamente</v>
      </c>
      <c r="GJK469" s="48" t="str">
        <f t="shared" si="524"/>
        <v>Inviable Sanitariamente</v>
      </c>
      <c r="GJL469" s="48" t="str">
        <f t="shared" si="524"/>
        <v>Inviable Sanitariamente</v>
      </c>
      <c r="GJM469" s="48" t="str">
        <f t="shared" si="524"/>
        <v>Inviable Sanitariamente</v>
      </c>
      <c r="GJN469" s="48" t="str">
        <f t="shared" si="524"/>
        <v>Inviable Sanitariamente</v>
      </c>
      <c r="GJO469" s="48" t="str">
        <f t="shared" si="524"/>
        <v>Inviable Sanitariamente</v>
      </c>
      <c r="GJP469" s="48" t="str">
        <f t="shared" si="524"/>
        <v>Inviable Sanitariamente</v>
      </c>
      <c r="GJQ469" s="48" t="str">
        <f t="shared" si="524"/>
        <v>Inviable Sanitariamente</v>
      </c>
      <c r="GJR469" s="48" t="str">
        <f t="shared" ref="GJR469:GKA471" si="525">IF(GJP469&lt;5,"Sin Riesgo",IF(GJP469 &lt;=14,"Bajo",IF(GJP469&lt;=35,"Medio",IF(GJP469&lt;=80,"Alto","Inviable Sanitariamente"))))</f>
        <v>Inviable Sanitariamente</v>
      </c>
      <c r="GJS469" s="48" t="str">
        <f t="shared" si="525"/>
        <v>Inviable Sanitariamente</v>
      </c>
      <c r="GJT469" s="48" t="str">
        <f t="shared" si="525"/>
        <v>Inviable Sanitariamente</v>
      </c>
      <c r="GJU469" s="48" t="str">
        <f t="shared" si="525"/>
        <v>Inviable Sanitariamente</v>
      </c>
      <c r="GJV469" s="48" t="str">
        <f t="shared" si="525"/>
        <v>Inviable Sanitariamente</v>
      </c>
      <c r="GJW469" s="48" t="str">
        <f t="shared" si="525"/>
        <v>Inviable Sanitariamente</v>
      </c>
      <c r="GJX469" s="48" t="str">
        <f t="shared" si="525"/>
        <v>Inviable Sanitariamente</v>
      </c>
      <c r="GJY469" s="48" t="str">
        <f t="shared" si="525"/>
        <v>Inviable Sanitariamente</v>
      </c>
      <c r="GJZ469" s="48" t="str">
        <f t="shared" si="525"/>
        <v>Inviable Sanitariamente</v>
      </c>
      <c r="GKA469" s="48" t="str">
        <f t="shared" si="525"/>
        <v>Inviable Sanitariamente</v>
      </c>
      <c r="GKB469" s="48" t="str">
        <f t="shared" ref="GKB469:GKK471" si="526">IF(GJZ469&lt;5,"Sin Riesgo",IF(GJZ469 &lt;=14,"Bajo",IF(GJZ469&lt;=35,"Medio",IF(GJZ469&lt;=80,"Alto","Inviable Sanitariamente"))))</f>
        <v>Inviable Sanitariamente</v>
      </c>
      <c r="GKC469" s="48" t="str">
        <f t="shared" si="526"/>
        <v>Inviable Sanitariamente</v>
      </c>
      <c r="GKD469" s="48" t="str">
        <f t="shared" si="526"/>
        <v>Inviable Sanitariamente</v>
      </c>
      <c r="GKE469" s="48" t="str">
        <f t="shared" si="526"/>
        <v>Inviable Sanitariamente</v>
      </c>
      <c r="GKF469" s="48" t="str">
        <f t="shared" si="526"/>
        <v>Inviable Sanitariamente</v>
      </c>
      <c r="GKG469" s="48" t="str">
        <f t="shared" si="526"/>
        <v>Inviable Sanitariamente</v>
      </c>
      <c r="GKH469" s="48" t="str">
        <f t="shared" si="526"/>
        <v>Inviable Sanitariamente</v>
      </c>
      <c r="GKI469" s="48" t="str">
        <f t="shared" si="526"/>
        <v>Inviable Sanitariamente</v>
      </c>
      <c r="GKJ469" s="48" t="str">
        <f t="shared" si="526"/>
        <v>Inviable Sanitariamente</v>
      </c>
      <c r="GKK469" s="48" t="str">
        <f t="shared" si="526"/>
        <v>Inviable Sanitariamente</v>
      </c>
      <c r="GKL469" s="48" t="str">
        <f t="shared" ref="GKL469:GKU471" si="527">IF(GKJ469&lt;5,"Sin Riesgo",IF(GKJ469 &lt;=14,"Bajo",IF(GKJ469&lt;=35,"Medio",IF(GKJ469&lt;=80,"Alto","Inviable Sanitariamente"))))</f>
        <v>Inviable Sanitariamente</v>
      </c>
      <c r="GKM469" s="48" t="str">
        <f t="shared" si="527"/>
        <v>Inviable Sanitariamente</v>
      </c>
      <c r="GKN469" s="48" t="str">
        <f t="shared" si="527"/>
        <v>Inviable Sanitariamente</v>
      </c>
      <c r="GKO469" s="48" t="str">
        <f t="shared" si="527"/>
        <v>Inviable Sanitariamente</v>
      </c>
      <c r="GKP469" s="48" t="str">
        <f t="shared" si="527"/>
        <v>Inviable Sanitariamente</v>
      </c>
      <c r="GKQ469" s="48" t="str">
        <f t="shared" si="527"/>
        <v>Inviable Sanitariamente</v>
      </c>
      <c r="GKR469" s="48" t="str">
        <f t="shared" si="527"/>
        <v>Inviable Sanitariamente</v>
      </c>
      <c r="GKS469" s="48" t="str">
        <f t="shared" si="527"/>
        <v>Inviable Sanitariamente</v>
      </c>
      <c r="GKT469" s="48" t="str">
        <f t="shared" si="527"/>
        <v>Inviable Sanitariamente</v>
      </c>
      <c r="GKU469" s="48" t="str">
        <f t="shared" si="527"/>
        <v>Inviable Sanitariamente</v>
      </c>
      <c r="GKV469" s="48" t="str">
        <f t="shared" ref="GKV469:GLE471" si="528">IF(GKT469&lt;5,"Sin Riesgo",IF(GKT469 &lt;=14,"Bajo",IF(GKT469&lt;=35,"Medio",IF(GKT469&lt;=80,"Alto","Inviable Sanitariamente"))))</f>
        <v>Inviable Sanitariamente</v>
      </c>
      <c r="GKW469" s="48" t="str">
        <f t="shared" si="528"/>
        <v>Inviable Sanitariamente</v>
      </c>
      <c r="GKX469" s="48" t="str">
        <f t="shared" si="528"/>
        <v>Inviable Sanitariamente</v>
      </c>
      <c r="GKY469" s="48" t="str">
        <f t="shared" si="528"/>
        <v>Inviable Sanitariamente</v>
      </c>
      <c r="GKZ469" s="48" t="str">
        <f t="shared" si="528"/>
        <v>Inviable Sanitariamente</v>
      </c>
      <c r="GLA469" s="48" t="str">
        <f t="shared" si="528"/>
        <v>Inviable Sanitariamente</v>
      </c>
      <c r="GLB469" s="48" t="str">
        <f t="shared" si="528"/>
        <v>Inviable Sanitariamente</v>
      </c>
      <c r="GLC469" s="48" t="str">
        <f t="shared" si="528"/>
        <v>Inviable Sanitariamente</v>
      </c>
      <c r="GLD469" s="48" t="str">
        <f t="shared" si="528"/>
        <v>Inviable Sanitariamente</v>
      </c>
      <c r="GLE469" s="48" t="str">
        <f t="shared" si="528"/>
        <v>Inviable Sanitariamente</v>
      </c>
      <c r="GLF469" s="48" t="str">
        <f t="shared" ref="GLF469:GLO471" si="529">IF(GLD469&lt;5,"Sin Riesgo",IF(GLD469 &lt;=14,"Bajo",IF(GLD469&lt;=35,"Medio",IF(GLD469&lt;=80,"Alto","Inviable Sanitariamente"))))</f>
        <v>Inviable Sanitariamente</v>
      </c>
      <c r="GLG469" s="48" t="str">
        <f t="shared" si="529"/>
        <v>Inviable Sanitariamente</v>
      </c>
      <c r="GLH469" s="48" t="str">
        <f t="shared" si="529"/>
        <v>Inviable Sanitariamente</v>
      </c>
      <c r="GLI469" s="48" t="str">
        <f t="shared" si="529"/>
        <v>Inviable Sanitariamente</v>
      </c>
      <c r="GLJ469" s="48" t="str">
        <f t="shared" si="529"/>
        <v>Inviable Sanitariamente</v>
      </c>
      <c r="GLK469" s="48" t="str">
        <f t="shared" si="529"/>
        <v>Inviable Sanitariamente</v>
      </c>
      <c r="GLL469" s="48" t="str">
        <f t="shared" si="529"/>
        <v>Inviable Sanitariamente</v>
      </c>
      <c r="GLM469" s="48" t="str">
        <f t="shared" si="529"/>
        <v>Inviable Sanitariamente</v>
      </c>
      <c r="GLN469" s="48" t="str">
        <f t="shared" si="529"/>
        <v>Inviable Sanitariamente</v>
      </c>
      <c r="GLO469" s="48" t="str">
        <f t="shared" si="529"/>
        <v>Inviable Sanitariamente</v>
      </c>
      <c r="GLP469" s="48" t="str">
        <f t="shared" ref="GLP469:GLY471" si="530">IF(GLN469&lt;5,"Sin Riesgo",IF(GLN469 &lt;=14,"Bajo",IF(GLN469&lt;=35,"Medio",IF(GLN469&lt;=80,"Alto","Inviable Sanitariamente"))))</f>
        <v>Inviable Sanitariamente</v>
      </c>
      <c r="GLQ469" s="48" t="str">
        <f t="shared" si="530"/>
        <v>Inviable Sanitariamente</v>
      </c>
      <c r="GLR469" s="48" t="str">
        <f t="shared" si="530"/>
        <v>Inviable Sanitariamente</v>
      </c>
      <c r="GLS469" s="48" t="str">
        <f t="shared" si="530"/>
        <v>Inviable Sanitariamente</v>
      </c>
      <c r="GLT469" s="48" t="str">
        <f t="shared" si="530"/>
        <v>Inviable Sanitariamente</v>
      </c>
      <c r="GLU469" s="48" t="str">
        <f t="shared" si="530"/>
        <v>Inviable Sanitariamente</v>
      </c>
      <c r="GLV469" s="48" t="str">
        <f t="shared" si="530"/>
        <v>Inviable Sanitariamente</v>
      </c>
      <c r="GLW469" s="48" t="str">
        <f t="shared" si="530"/>
        <v>Inviable Sanitariamente</v>
      </c>
      <c r="GLX469" s="48" t="str">
        <f t="shared" si="530"/>
        <v>Inviable Sanitariamente</v>
      </c>
      <c r="GLY469" s="48" t="str">
        <f t="shared" si="530"/>
        <v>Inviable Sanitariamente</v>
      </c>
      <c r="GLZ469" s="48" t="str">
        <f t="shared" ref="GLZ469:GMI471" si="531">IF(GLX469&lt;5,"Sin Riesgo",IF(GLX469 &lt;=14,"Bajo",IF(GLX469&lt;=35,"Medio",IF(GLX469&lt;=80,"Alto","Inviable Sanitariamente"))))</f>
        <v>Inviable Sanitariamente</v>
      </c>
      <c r="GMA469" s="48" t="str">
        <f t="shared" si="531"/>
        <v>Inviable Sanitariamente</v>
      </c>
      <c r="GMB469" s="48" t="str">
        <f t="shared" si="531"/>
        <v>Inviable Sanitariamente</v>
      </c>
      <c r="GMC469" s="48" t="str">
        <f t="shared" si="531"/>
        <v>Inviable Sanitariamente</v>
      </c>
      <c r="GMD469" s="48" t="str">
        <f t="shared" si="531"/>
        <v>Inviable Sanitariamente</v>
      </c>
      <c r="GME469" s="48" t="str">
        <f t="shared" si="531"/>
        <v>Inviable Sanitariamente</v>
      </c>
      <c r="GMF469" s="48" t="str">
        <f t="shared" si="531"/>
        <v>Inviable Sanitariamente</v>
      </c>
      <c r="GMG469" s="48" t="str">
        <f t="shared" si="531"/>
        <v>Inviable Sanitariamente</v>
      </c>
      <c r="GMH469" s="48" t="str">
        <f t="shared" si="531"/>
        <v>Inviable Sanitariamente</v>
      </c>
      <c r="GMI469" s="48" t="str">
        <f t="shared" si="531"/>
        <v>Inviable Sanitariamente</v>
      </c>
      <c r="GMJ469" s="48" t="str">
        <f t="shared" ref="GMJ469:GMS471" si="532">IF(GMH469&lt;5,"Sin Riesgo",IF(GMH469 &lt;=14,"Bajo",IF(GMH469&lt;=35,"Medio",IF(GMH469&lt;=80,"Alto","Inviable Sanitariamente"))))</f>
        <v>Inviable Sanitariamente</v>
      </c>
      <c r="GMK469" s="48" t="str">
        <f t="shared" si="532"/>
        <v>Inviable Sanitariamente</v>
      </c>
      <c r="GML469" s="48" t="str">
        <f t="shared" si="532"/>
        <v>Inviable Sanitariamente</v>
      </c>
      <c r="GMM469" s="48" t="str">
        <f t="shared" si="532"/>
        <v>Inviable Sanitariamente</v>
      </c>
      <c r="GMN469" s="48" t="str">
        <f t="shared" si="532"/>
        <v>Inviable Sanitariamente</v>
      </c>
      <c r="GMO469" s="48" t="str">
        <f t="shared" si="532"/>
        <v>Inviable Sanitariamente</v>
      </c>
      <c r="GMP469" s="48" t="str">
        <f t="shared" si="532"/>
        <v>Inviable Sanitariamente</v>
      </c>
      <c r="GMQ469" s="48" t="str">
        <f t="shared" si="532"/>
        <v>Inviable Sanitariamente</v>
      </c>
      <c r="GMR469" s="48" t="str">
        <f t="shared" si="532"/>
        <v>Inviable Sanitariamente</v>
      </c>
      <c r="GMS469" s="48" t="str">
        <f t="shared" si="532"/>
        <v>Inviable Sanitariamente</v>
      </c>
      <c r="GMT469" s="48" t="str">
        <f t="shared" ref="GMT469:GNC471" si="533">IF(GMR469&lt;5,"Sin Riesgo",IF(GMR469 &lt;=14,"Bajo",IF(GMR469&lt;=35,"Medio",IF(GMR469&lt;=80,"Alto","Inviable Sanitariamente"))))</f>
        <v>Inviable Sanitariamente</v>
      </c>
      <c r="GMU469" s="48" t="str">
        <f t="shared" si="533"/>
        <v>Inviable Sanitariamente</v>
      </c>
      <c r="GMV469" s="48" t="str">
        <f t="shared" si="533"/>
        <v>Inviable Sanitariamente</v>
      </c>
      <c r="GMW469" s="48" t="str">
        <f t="shared" si="533"/>
        <v>Inviable Sanitariamente</v>
      </c>
      <c r="GMX469" s="48" t="str">
        <f t="shared" si="533"/>
        <v>Inviable Sanitariamente</v>
      </c>
      <c r="GMY469" s="48" t="str">
        <f t="shared" si="533"/>
        <v>Inviable Sanitariamente</v>
      </c>
      <c r="GMZ469" s="48" t="str">
        <f t="shared" si="533"/>
        <v>Inviable Sanitariamente</v>
      </c>
      <c r="GNA469" s="48" t="str">
        <f t="shared" si="533"/>
        <v>Inviable Sanitariamente</v>
      </c>
      <c r="GNB469" s="48" t="str">
        <f t="shared" si="533"/>
        <v>Inviable Sanitariamente</v>
      </c>
      <c r="GNC469" s="48" t="str">
        <f t="shared" si="533"/>
        <v>Inviable Sanitariamente</v>
      </c>
      <c r="GND469" s="48" t="str">
        <f t="shared" ref="GND469:GNM471" si="534">IF(GNB469&lt;5,"Sin Riesgo",IF(GNB469 &lt;=14,"Bajo",IF(GNB469&lt;=35,"Medio",IF(GNB469&lt;=80,"Alto","Inviable Sanitariamente"))))</f>
        <v>Inviable Sanitariamente</v>
      </c>
      <c r="GNE469" s="48" t="str">
        <f t="shared" si="534"/>
        <v>Inviable Sanitariamente</v>
      </c>
      <c r="GNF469" s="48" t="str">
        <f t="shared" si="534"/>
        <v>Inviable Sanitariamente</v>
      </c>
      <c r="GNG469" s="48" t="str">
        <f t="shared" si="534"/>
        <v>Inviable Sanitariamente</v>
      </c>
      <c r="GNH469" s="48" t="str">
        <f t="shared" si="534"/>
        <v>Inviable Sanitariamente</v>
      </c>
      <c r="GNI469" s="48" t="str">
        <f t="shared" si="534"/>
        <v>Inviable Sanitariamente</v>
      </c>
      <c r="GNJ469" s="48" t="str">
        <f t="shared" si="534"/>
        <v>Inviable Sanitariamente</v>
      </c>
      <c r="GNK469" s="48" t="str">
        <f t="shared" si="534"/>
        <v>Inviable Sanitariamente</v>
      </c>
      <c r="GNL469" s="48" t="str">
        <f t="shared" si="534"/>
        <v>Inviable Sanitariamente</v>
      </c>
      <c r="GNM469" s="48" t="str">
        <f t="shared" si="534"/>
        <v>Inviable Sanitariamente</v>
      </c>
      <c r="GNN469" s="48" t="str">
        <f t="shared" ref="GNN469:GNW471" si="535">IF(GNL469&lt;5,"Sin Riesgo",IF(GNL469 &lt;=14,"Bajo",IF(GNL469&lt;=35,"Medio",IF(GNL469&lt;=80,"Alto","Inviable Sanitariamente"))))</f>
        <v>Inviable Sanitariamente</v>
      </c>
      <c r="GNO469" s="48" t="str">
        <f t="shared" si="535"/>
        <v>Inviable Sanitariamente</v>
      </c>
      <c r="GNP469" s="48" t="str">
        <f t="shared" si="535"/>
        <v>Inviable Sanitariamente</v>
      </c>
      <c r="GNQ469" s="48" t="str">
        <f t="shared" si="535"/>
        <v>Inviable Sanitariamente</v>
      </c>
      <c r="GNR469" s="48" t="str">
        <f t="shared" si="535"/>
        <v>Inviable Sanitariamente</v>
      </c>
      <c r="GNS469" s="48" t="str">
        <f t="shared" si="535"/>
        <v>Inviable Sanitariamente</v>
      </c>
      <c r="GNT469" s="48" t="str">
        <f t="shared" si="535"/>
        <v>Inviable Sanitariamente</v>
      </c>
      <c r="GNU469" s="48" t="str">
        <f t="shared" si="535"/>
        <v>Inviable Sanitariamente</v>
      </c>
      <c r="GNV469" s="48" t="str">
        <f t="shared" si="535"/>
        <v>Inviable Sanitariamente</v>
      </c>
      <c r="GNW469" s="48" t="str">
        <f t="shared" si="535"/>
        <v>Inviable Sanitariamente</v>
      </c>
      <c r="GNX469" s="48" t="str">
        <f t="shared" ref="GNX469:GOG471" si="536">IF(GNV469&lt;5,"Sin Riesgo",IF(GNV469 &lt;=14,"Bajo",IF(GNV469&lt;=35,"Medio",IF(GNV469&lt;=80,"Alto","Inviable Sanitariamente"))))</f>
        <v>Inviable Sanitariamente</v>
      </c>
      <c r="GNY469" s="48" t="str">
        <f t="shared" si="536"/>
        <v>Inviable Sanitariamente</v>
      </c>
      <c r="GNZ469" s="48" t="str">
        <f t="shared" si="536"/>
        <v>Inviable Sanitariamente</v>
      </c>
      <c r="GOA469" s="48" t="str">
        <f t="shared" si="536"/>
        <v>Inviable Sanitariamente</v>
      </c>
      <c r="GOB469" s="48" t="str">
        <f t="shared" si="536"/>
        <v>Inviable Sanitariamente</v>
      </c>
      <c r="GOC469" s="48" t="str">
        <f t="shared" si="536"/>
        <v>Inviable Sanitariamente</v>
      </c>
      <c r="GOD469" s="48" t="str">
        <f t="shared" si="536"/>
        <v>Inviable Sanitariamente</v>
      </c>
      <c r="GOE469" s="48" t="str">
        <f t="shared" si="536"/>
        <v>Inviable Sanitariamente</v>
      </c>
      <c r="GOF469" s="48" t="str">
        <f t="shared" si="536"/>
        <v>Inviable Sanitariamente</v>
      </c>
      <c r="GOG469" s="48" t="str">
        <f t="shared" si="536"/>
        <v>Inviable Sanitariamente</v>
      </c>
      <c r="GOH469" s="48" t="str">
        <f t="shared" ref="GOH469:GOQ471" si="537">IF(GOF469&lt;5,"Sin Riesgo",IF(GOF469 &lt;=14,"Bajo",IF(GOF469&lt;=35,"Medio",IF(GOF469&lt;=80,"Alto","Inviable Sanitariamente"))))</f>
        <v>Inviable Sanitariamente</v>
      </c>
      <c r="GOI469" s="48" t="str">
        <f t="shared" si="537"/>
        <v>Inviable Sanitariamente</v>
      </c>
      <c r="GOJ469" s="48" t="str">
        <f t="shared" si="537"/>
        <v>Inviable Sanitariamente</v>
      </c>
      <c r="GOK469" s="48" t="str">
        <f t="shared" si="537"/>
        <v>Inviable Sanitariamente</v>
      </c>
      <c r="GOL469" s="48" t="str">
        <f t="shared" si="537"/>
        <v>Inviable Sanitariamente</v>
      </c>
      <c r="GOM469" s="48" t="str">
        <f t="shared" si="537"/>
        <v>Inviable Sanitariamente</v>
      </c>
      <c r="GON469" s="48" t="str">
        <f t="shared" si="537"/>
        <v>Inviable Sanitariamente</v>
      </c>
      <c r="GOO469" s="48" t="str">
        <f t="shared" si="537"/>
        <v>Inviable Sanitariamente</v>
      </c>
      <c r="GOP469" s="48" t="str">
        <f t="shared" si="537"/>
        <v>Inviable Sanitariamente</v>
      </c>
      <c r="GOQ469" s="48" t="str">
        <f t="shared" si="537"/>
        <v>Inviable Sanitariamente</v>
      </c>
      <c r="GOR469" s="48" t="str">
        <f t="shared" ref="GOR469:GPA471" si="538">IF(GOP469&lt;5,"Sin Riesgo",IF(GOP469 &lt;=14,"Bajo",IF(GOP469&lt;=35,"Medio",IF(GOP469&lt;=80,"Alto","Inviable Sanitariamente"))))</f>
        <v>Inviable Sanitariamente</v>
      </c>
      <c r="GOS469" s="48" t="str">
        <f t="shared" si="538"/>
        <v>Inviable Sanitariamente</v>
      </c>
      <c r="GOT469" s="48" t="str">
        <f t="shared" si="538"/>
        <v>Inviable Sanitariamente</v>
      </c>
      <c r="GOU469" s="48" t="str">
        <f t="shared" si="538"/>
        <v>Inviable Sanitariamente</v>
      </c>
      <c r="GOV469" s="48" t="str">
        <f t="shared" si="538"/>
        <v>Inviable Sanitariamente</v>
      </c>
      <c r="GOW469" s="48" t="str">
        <f t="shared" si="538"/>
        <v>Inviable Sanitariamente</v>
      </c>
      <c r="GOX469" s="48" t="str">
        <f t="shared" si="538"/>
        <v>Inviable Sanitariamente</v>
      </c>
      <c r="GOY469" s="48" t="str">
        <f t="shared" si="538"/>
        <v>Inviable Sanitariamente</v>
      </c>
      <c r="GOZ469" s="48" t="str">
        <f t="shared" si="538"/>
        <v>Inviable Sanitariamente</v>
      </c>
      <c r="GPA469" s="48" t="str">
        <f t="shared" si="538"/>
        <v>Inviable Sanitariamente</v>
      </c>
      <c r="GPB469" s="48" t="str">
        <f t="shared" ref="GPB469:GPK471" si="539">IF(GOZ469&lt;5,"Sin Riesgo",IF(GOZ469 &lt;=14,"Bajo",IF(GOZ469&lt;=35,"Medio",IF(GOZ469&lt;=80,"Alto","Inviable Sanitariamente"))))</f>
        <v>Inviable Sanitariamente</v>
      </c>
      <c r="GPC469" s="48" t="str">
        <f t="shared" si="539"/>
        <v>Inviable Sanitariamente</v>
      </c>
      <c r="GPD469" s="48" t="str">
        <f t="shared" si="539"/>
        <v>Inviable Sanitariamente</v>
      </c>
      <c r="GPE469" s="48" t="str">
        <f t="shared" si="539"/>
        <v>Inviable Sanitariamente</v>
      </c>
      <c r="GPF469" s="48" t="str">
        <f t="shared" si="539"/>
        <v>Inviable Sanitariamente</v>
      </c>
      <c r="GPG469" s="48" t="str">
        <f t="shared" si="539"/>
        <v>Inviable Sanitariamente</v>
      </c>
      <c r="GPH469" s="48" t="str">
        <f t="shared" si="539"/>
        <v>Inviable Sanitariamente</v>
      </c>
      <c r="GPI469" s="48" t="str">
        <f t="shared" si="539"/>
        <v>Inviable Sanitariamente</v>
      </c>
      <c r="GPJ469" s="48" t="str">
        <f t="shared" si="539"/>
        <v>Inviable Sanitariamente</v>
      </c>
      <c r="GPK469" s="48" t="str">
        <f t="shared" si="539"/>
        <v>Inviable Sanitariamente</v>
      </c>
      <c r="GPL469" s="48" t="str">
        <f t="shared" ref="GPL469:GPU471" si="540">IF(GPJ469&lt;5,"Sin Riesgo",IF(GPJ469 &lt;=14,"Bajo",IF(GPJ469&lt;=35,"Medio",IF(GPJ469&lt;=80,"Alto","Inviable Sanitariamente"))))</f>
        <v>Inviable Sanitariamente</v>
      </c>
      <c r="GPM469" s="48" t="str">
        <f t="shared" si="540"/>
        <v>Inviable Sanitariamente</v>
      </c>
      <c r="GPN469" s="48" t="str">
        <f t="shared" si="540"/>
        <v>Inviable Sanitariamente</v>
      </c>
      <c r="GPO469" s="48" t="str">
        <f t="shared" si="540"/>
        <v>Inviable Sanitariamente</v>
      </c>
      <c r="GPP469" s="48" t="str">
        <f t="shared" si="540"/>
        <v>Inviable Sanitariamente</v>
      </c>
      <c r="GPQ469" s="48" t="str">
        <f t="shared" si="540"/>
        <v>Inviable Sanitariamente</v>
      </c>
      <c r="GPR469" s="48" t="str">
        <f t="shared" si="540"/>
        <v>Inviable Sanitariamente</v>
      </c>
      <c r="GPS469" s="48" t="str">
        <f t="shared" si="540"/>
        <v>Inviable Sanitariamente</v>
      </c>
      <c r="GPT469" s="48" t="str">
        <f t="shared" si="540"/>
        <v>Inviable Sanitariamente</v>
      </c>
      <c r="GPU469" s="48" t="str">
        <f t="shared" si="540"/>
        <v>Inviable Sanitariamente</v>
      </c>
      <c r="GPV469" s="48" t="str">
        <f t="shared" ref="GPV469:GQE471" si="541">IF(GPT469&lt;5,"Sin Riesgo",IF(GPT469 &lt;=14,"Bajo",IF(GPT469&lt;=35,"Medio",IF(GPT469&lt;=80,"Alto","Inviable Sanitariamente"))))</f>
        <v>Inviable Sanitariamente</v>
      </c>
      <c r="GPW469" s="48" t="str">
        <f t="shared" si="541"/>
        <v>Inviable Sanitariamente</v>
      </c>
      <c r="GPX469" s="48" t="str">
        <f t="shared" si="541"/>
        <v>Inviable Sanitariamente</v>
      </c>
      <c r="GPY469" s="48" t="str">
        <f t="shared" si="541"/>
        <v>Inviable Sanitariamente</v>
      </c>
      <c r="GPZ469" s="48" t="str">
        <f t="shared" si="541"/>
        <v>Inviable Sanitariamente</v>
      </c>
      <c r="GQA469" s="48" t="str">
        <f t="shared" si="541"/>
        <v>Inviable Sanitariamente</v>
      </c>
      <c r="GQB469" s="48" t="str">
        <f t="shared" si="541"/>
        <v>Inviable Sanitariamente</v>
      </c>
      <c r="GQC469" s="48" t="str">
        <f t="shared" si="541"/>
        <v>Inviable Sanitariamente</v>
      </c>
      <c r="GQD469" s="48" t="str">
        <f t="shared" si="541"/>
        <v>Inviable Sanitariamente</v>
      </c>
      <c r="GQE469" s="48" t="str">
        <f t="shared" si="541"/>
        <v>Inviable Sanitariamente</v>
      </c>
      <c r="GQF469" s="48" t="str">
        <f t="shared" ref="GQF469:GQO471" si="542">IF(GQD469&lt;5,"Sin Riesgo",IF(GQD469 &lt;=14,"Bajo",IF(GQD469&lt;=35,"Medio",IF(GQD469&lt;=80,"Alto","Inviable Sanitariamente"))))</f>
        <v>Inviable Sanitariamente</v>
      </c>
      <c r="GQG469" s="48" t="str">
        <f t="shared" si="542"/>
        <v>Inviable Sanitariamente</v>
      </c>
      <c r="GQH469" s="48" t="str">
        <f t="shared" si="542"/>
        <v>Inviable Sanitariamente</v>
      </c>
      <c r="GQI469" s="48" t="str">
        <f t="shared" si="542"/>
        <v>Inviable Sanitariamente</v>
      </c>
      <c r="GQJ469" s="48" t="str">
        <f t="shared" si="542"/>
        <v>Inviable Sanitariamente</v>
      </c>
      <c r="GQK469" s="48" t="str">
        <f t="shared" si="542"/>
        <v>Inviable Sanitariamente</v>
      </c>
      <c r="GQL469" s="48" t="str">
        <f t="shared" si="542"/>
        <v>Inviable Sanitariamente</v>
      </c>
      <c r="GQM469" s="48" t="str">
        <f t="shared" si="542"/>
        <v>Inviable Sanitariamente</v>
      </c>
      <c r="GQN469" s="48" t="str">
        <f t="shared" si="542"/>
        <v>Inviable Sanitariamente</v>
      </c>
      <c r="GQO469" s="48" t="str">
        <f t="shared" si="542"/>
        <v>Inviable Sanitariamente</v>
      </c>
      <c r="GQP469" s="48" t="str">
        <f t="shared" ref="GQP469:GQY471" si="543">IF(GQN469&lt;5,"Sin Riesgo",IF(GQN469 &lt;=14,"Bajo",IF(GQN469&lt;=35,"Medio",IF(GQN469&lt;=80,"Alto","Inviable Sanitariamente"))))</f>
        <v>Inviable Sanitariamente</v>
      </c>
      <c r="GQQ469" s="48" t="str">
        <f t="shared" si="543"/>
        <v>Inviable Sanitariamente</v>
      </c>
      <c r="GQR469" s="48" t="str">
        <f t="shared" si="543"/>
        <v>Inviable Sanitariamente</v>
      </c>
      <c r="GQS469" s="48" t="str">
        <f t="shared" si="543"/>
        <v>Inviable Sanitariamente</v>
      </c>
      <c r="GQT469" s="48" t="str">
        <f t="shared" si="543"/>
        <v>Inviable Sanitariamente</v>
      </c>
      <c r="GQU469" s="48" t="str">
        <f t="shared" si="543"/>
        <v>Inviable Sanitariamente</v>
      </c>
      <c r="GQV469" s="48" t="str">
        <f t="shared" si="543"/>
        <v>Inviable Sanitariamente</v>
      </c>
      <c r="GQW469" s="48" t="str">
        <f t="shared" si="543"/>
        <v>Inviable Sanitariamente</v>
      </c>
      <c r="GQX469" s="48" t="str">
        <f t="shared" si="543"/>
        <v>Inviable Sanitariamente</v>
      </c>
      <c r="GQY469" s="48" t="str">
        <f t="shared" si="543"/>
        <v>Inviable Sanitariamente</v>
      </c>
      <c r="GQZ469" s="48" t="str">
        <f t="shared" ref="GQZ469:GRI471" si="544">IF(GQX469&lt;5,"Sin Riesgo",IF(GQX469 &lt;=14,"Bajo",IF(GQX469&lt;=35,"Medio",IF(GQX469&lt;=80,"Alto","Inviable Sanitariamente"))))</f>
        <v>Inviable Sanitariamente</v>
      </c>
      <c r="GRA469" s="48" t="str">
        <f t="shared" si="544"/>
        <v>Inviable Sanitariamente</v>
      </c>
      <c r="GRB469" s="48" t="str">
        <f t="shared" si="544"/>
        <v>Inviable Sanitariamente</v>
      </c>
      <c r="GRC469" s="48" t="str">
        <f t="shared" si="544"/>
        <v>Inviable Sanitariamente</v>
      </c>
      <c r="GRD469" s="48" t="str">
        <f t="shared" si="544"/>
        <v>Inviable Sanitariamente</v>
      </c>
      <c r="GRE469" s="48" t="str">
        <f t="shared" si="544"/>
        <v>Inviable Sanitariamente</v>
      </c>
      <c r="GRF469" s="48" t="str">
        <f t="shared" si="544"/>
        <v>Inviable Sanitariamente</v>
      </c>
      <c r="GRG469" s="48" t="str">
        <f t="shared" si="544"/>
        <v>Inviable Sanitariamente</v>
      </c>
      <c r="GRH469" s="48" t="str">
        <f t="shared" si="544"/>
        <v>Inviable Sanitariamente</v>
      </c>
      <c r="GRI469" s="48" t="str">
        <f t="shared" si="544"/>
        <v>Inviable Sanitariamente</v>
      </c>
      <c r="GRJ469" s="48" t="str">
        <f t="shared" ref="GRJ469:GRS471" si="545">IF(GRH469&lt;5,"Sin Riesgo",IF(GRH469 &lt;=14,"Bajo",IF(GRH469&lt;=35,"Medio",IF(GRH469&lt;=80,"Alto","Inviable Sanitariamente"))))</f>
        <v>Inviable Sanitariamente</v>
      </c>
      <c r="GRK469" s="48" t="str">
        <f t="shared" si="545"/>
        <v>Inviable Sanitariamente</v>
      </c>
      <c r="GRL469" s="48" t="str">
        <f t="shared" si="545"/>
        <v>Inviable Sanitariamente</v>
      </c>
      <c r="GRM469" s="48" t="str">
        <f t="shared" si="545"/>
        <v>Inviable Sanitariamente</v>
      </c>
      <c r="GRN469" s="48" t="str">
        <f t="shared" si="545"/>
        <v>Inviable Sanitariamente</v>
      </c>
      <c r="GRO469" s="48" t="str">
        <f t="shared" si="545"/>
        <v>Inviable Sanitariamente</v>
      </c>
      <c r="GRP469" s="48" t="str">
        <f t="shared" si="545"/>
        <v>Inviable Sanitariamente</v>
      </c>
      <c r="GRQ469" s="48" t="str">
        <f t="shared" si="545"/>
        <v>Inviable Sanitariamente</v>
      </c>
      <c r="GRR469" s="48" t="str">
        <f t="shared" si="545"/>
        <v>Inviable Sanitariamente</v>
      </c>
      <c r="GRS469" s="48" t="str">
        <f t="shared" si="545"/>
        <v>Inviable Sanitariamente</v>
      </c>
      <c r="GRT469" s="48" t="str">
        <f t="shared" ref="GRT469:GSC471" si="546">IF(GRR469&lt;5,"Sin Riesgo",IF(GRR469 &lt;=14,"Bajo",IF(GRR469&lt;=35,"Medio",IF(GRR469&lt;=80,"Alto","Inviable Sanitariamente"))))</f>
        <v>Inviable Sanitariamente</v>
      </c>
      <c r="GRU469" s="48" t="str">
        <f t="shared" si="546"/>
        <v>Inviable Sanitariamente</v>
      </c>
      <c r="GRV469" s="48" t="str">
        <f t="shared" si="546"/>
        <v>Inviable Sanitariamente</v>
      </c>
      <c r="GRW469" s="48" t="str">
        <f t="shared" si="546"/>
        <v>Inviable Sanitariamente</v>
      </c>
      <c r="GRX469" s="48" t="str">
        <f t="shared" si="546"/>
        <v>Inviable Sanitariamente</v>
      </c>
      <c r="GRY469" s="48" t="str">
        <f t="shared" si="546"/>
        <v>Inviable Sanitariamente</v>
      </c>
      <c r="GRZ469" s="48" t="str">
        <f t="shared" si="546"/>
        <v>Inviable Sanitariamente</v>
      </c>
      <c r="GSA469" s="48" t="str">
        <f t="shared" si="546"/>
        <v>Inviable Sanitariamente</v>
      </c>
      <c r="GSB469" s="48" t="str">
        <f t="shared" si="546"/>
        <v>Inviable Sanitariamente</v>
      </c>
      <c r="GSC469" s="48" t="str">
        <f t="shared" si="546"/>
        <v>Inviable Sanitariamente</v>
      </c>
      <c r="GSD469" s="48" t="str">
        <f t="shared" ref="GSD469:GSM471" si="547">IF(GSB469&lt;5,"Sin Riesgo",IF(GSB469 &lt;=14,"Bajo",IF(GSB469&lt;=35,"Medio",IF(GSB469&lt;=80,"Alto","Inviable Sanitariamente"))))</f>
        <v>Inviable Sanitariamente</v>
      </c>
      <c r="GSE469" s="48" t="str">
        <f t="shared" si="547"/>
        <v>Inviable Sanitariamente</v>
      </c>
      <c r="GSF469" s="48" t="str">
        <f t="shared" si="547"/>
        <v>Inviable Sanitariamente</v>
      </c>
      <c r="GSG469" s="48" t="str">
        <f t="shared" si="547"/>
        <v>Inviable Sanitariamente</v>
      </c>
      <c r="GSH469" s="48" t="str">
        <f t="shared" si="547"/>
        <v>Inviable Sanitariamente</v>
      </c>
      <c r="GSI469" s="48" t="str">
        <f t="shared" si="547"/>
        <v>Inviable Sanitariamente</v>
      </c>
      <c r="GSJ469" s="48" t="str">
        <f t="shared" si="547"/>
        <v>Inviable Sanitariamente</v>
      </c>
      <c r="GSK469" s="48" t="str">
        <f t="shared" si="547"/>
        <v>Inviable Sanitariamente</v>
      </c>
      <c r="GSL469" s="48" t="str">
        <f t="shared" si="547"/>
        <v>Inviable Sanitariamente</v>
      </c>
      <c r="GSM469" s="48" t="str">
        <f t="shared" si="547"/>
        <v>Inviable Sanitariamente</v>
      </c>
      <c r="GSN469" s="48" t="str">
        <f t="shared" ref="GSN469:GSW471" si="548">IF(GSL469&lt;5,"Sin Riesgo",IF(GSL469 &lt;=14,"Bajo",IF(GSL469&lt;=35,"Medio",IF(GSL469&lt;=80,"Alto","Inviable Sanitariamente"))))</f>
        <v>Inviable Sanitariamente</v>
      </c>
      <c r="GSO469" s="48" t="str">
        <f t="shared" si="548"/>
        <v>Inviable Sanitariamente</v>
      </c>
      <c r="GSP469" s="48" t="str">
        <f t="shared" si="548"/>
        <v>Inviable Sanitariamente</v>
      </c>
      <c r="GSQ469" s="48" t="str">
        <f t="shared" si="548"/>
        <v>Inviable Sanitariamente</v>
      </c>
      <c r="GSR469" s="48" t="str">
        <f t="shared" si="548"/>
        <v>Inviable Sanitariamente</v>
      </c>
      <c r="GSS469" s="48" t="str">
        <f t="shared" si="548"/>
        <v>Inviable Sanitariamente</v>
      </c>
      <c r="GST469" s="48" t="str">
        <f t="shared" si="548"/>
        <v>Inviable Sanitariamente</v>
      </c>
      <c r="GSU469" s="48" t="str">
        <f t="shared" si="548"/>
        <v>Inviable Sanitariamente</v>
      </c>
      <c r="GSV469" s="48" t="str">
        <f t="shared" si="548"/>
        <v>Inviable Sanitariamente</v>
      </c>
      <c r="GSW469" s="48" t="str">
        <f t="shared" si="548"/>
        <v>Inviable Sanitariamente</v>
      </c>
      <c r="GSX469" s="48" t="str">
        <f t="shared" ref="GSX469:GTG471" si="549">IF(GSV469&lt;5,"Sin Riesgo",IF(GSV469 &lt;=14,"Bajo",IF(GSV469&lt;=35,"Medio",IF(GSV469&lt;=80,"Alto","Inviable Sanitariamente"))))</f>
        <v>Inviable Sanitariamente</v>
      </c>
      <c r="GSY469" s="48" t="str">
        <f t="shared" si="549"/>
        <v>Inviable Sanitariamente</v>
      </c>
      <c r="GSZ469" s="48" t="str">
        <f t="shared" si="549"/>
        <v>Inviable Sanitariamente</v>
      </c>
      <c r="GTA469" s="48" t="str">
        <f t="shared" si="549"/>
        <v>Inviable Sanitariamente</v>
      </c>
      <c r="GTB469" s="48" t="str">
        <f t="shared" si="549"/>
        <v>Inviable Sanitariamente</v>
      </c>
      <c r="GTC469" s="48" t="str">
        <f t="shared" si="549"/>
        <v>Inviable Sanitariamente</v>
      </c>
      <c r="GTD469" s="48" t="str">
        <f t="shared" si="549"/>
        <v>Inviable Sanitariamente</v>
      </c>
      <c r="GTE469" s="48" t="str">
        <f t="shared" si="549"/>
        <v>Inviable Sanitariamente</v>
      </c>
      <c r="GTF469" s="48" t="str">
        <f t="shared" si="549"/>
        <v>Inviable Sanitariamente</v>
      </c>
      <c r="GTG469" s="48" t="str">
        <f t="shared" si="549"/>
        <v>Inviable Sanitariamente</v>
      </c>
      <c r="GTH469" s="48" t="str">
        <f t="shared" ref="GTH469:GTQ471" si="550">IF(GTF469&lt;5,"Sin Riesgo",IF(GTF469 &lt;=14,"Bajo",IF(GTF469&lt;=35,"Medio",IF(GTF469&lt;=80,"Alto","Inviable Sanitariamente"))))</f>
        <v>Inviable Sanitariamente</v>
      </c>
      <c r="GTI469" s="48" t="str">
        <f t="shared" si="550"/>
        <v>Inviable Sanitariamente</v>
      </c>
      <c r="GTJ469" s="48" t="str">
        <f t="shared" si="550"/>
        <v>Inviable Sanitariamente</v>
      </c>
      <c r="GTK469" s="48" t="str">
        <f t="shared" si="550"/>
        <v>Inviable Sanitariamente</v>
      </c>
      <c r="GTL469" s="48" t="str">
        <f t="shared" si="550"/>
        <v>Inviable Sanitariamente</v>
      </c>
      <c r="GTM469" s="48" t="str">
        <f t="shared" si="550"/>
        <v>Inviable Sanitariamente</v>
      </c>
      <c r="GTN469" s="48" t="str">
        <f t="shared" si="550"/>
        <v>Inviable Sanitariamente</v>
      </c>
      <c r="GTO469" s="48" t="str">
        <f t="shared" si="550"/>
        <v>Inviable Sanitariamente</v>
      </c>
      <c r="GTP469" s="48" t="str">
        <f t="shared" si="550"/>
        <v>Inviable Sanitariamente</v>
      </c>
      <c r="GTQ469" s="48" t="str">
        <f t="shared" si="550"/>
        <v>Inviable Sanitariamente</v>
      </c>
      <c r="GTR469" s="48" t="str">
        <f t="shared" ref="GTR469:GUA471" si="551">IF(GTP469&lt;5,"Sin Riesgo",IF(GTP469 &lt;=14,"Bajo",IF(GTP469&lt;=35,"Medio",IF(GTP469&lt;=80,"Alto","Inviable Sanitariamente"))))</f>
        <v>Inviable Sanitariamente</v>
      </c>
      <c r="GTS469" s="48" t="str">
        <f t="shared" si="551"/>
        <v>Inviable Sanitariamente</v>
      </c>
      <c r="GTT469" s="48" t="str">
        <f t="shared" si="551"/>
        <v>Inviable Sanitariamente</v>
      </c>
      <c r="GTU469" s="48" t="str">
        <f t="shared" si="551"/>
        <v>Inviable Sanitariamente</v>
      </c>
      <c r="GTV469" s="48" t="str">
        <f t="shared" si="551"/>
        <v>Inviable Sanitariamente</v>
      </c>
      <c r="GTW469" s="48" t="str">
        <f t="shared" si="551"/>
        <v>Inviable Sanitariamente</v>
      </c>
      <c r="GTX469" s="48" t="str">
        <f t="shared" si="551"/>
        <v>Inviable Sanitariamente</v>
      </c>
      <c r="GTY469" s="48" t="str">
        <f t="shared" si="551"/>
        <v>Inviable Sanitariamente</v>
      </c>
      <c r="GTZ469" s="48" t="str">
        <f t="shared" si="551"/>
        <v>Inviable Sanitariamente</v>
      </c>
      <c r="GUA469" s="48" t="str">
        <f t="shared" si="551"/>
        <v>Inviable Sanitariamente</v>
      </c>
      <c r="GUB469" s="48" t="str">
        <f t="shared" ref="GUB469:GUK471" si="552">IF(GTZ469&lt;5,"Sin Riesgo",IF(GTZ469 &lt;=14,"Bajo",IF(GTZ469&lt;=35,"Medio",IF(GTZ469&lt;=80,"Alto","Inviable Sanitariamente"))))</f>
        <v>Inviable Sanitariamente</v>
      </c>
      <c r="GUC469" s="48" t="str">
        <f t="shared" si="552"/>
        <v>Inviable Sanitariamente</v>
      </c>
      <c r="GUD469" s="48" t="str">
        <f t="shared" si="552"/>
        <v>Inviable Sanitariamente</v>
      </c>
      <c r="GUE469" s="48" t="str">
        <f t="shared" si="552"/>
        <v>Inviable Sanitariamente</v>
      </c>
      <c r="GUF469" s="48" t="str">
        <f t="shared" si="552"/>
        <v>Inviable Sanitariamente</v>
      </c>
      <c r="GUG469" s="48" t="str">
        <f t="shared" si="552"/>
        <v>Inviable Sanitariamente</v>
      </c>
      <c r="GUH469" s="48" t="str">
        <f t="shared" si="552"/>
        <v>Inviable Sanitariamente</v>
      </c>
      <c r="GUI469" s="48" t="str">
        <f t="shared" si="552"/>
        <v>Inviable Sanitariamente</v>
      </c>
      <c r="GUJ469" s="48" t="str">
        <f t="shared" si="552"/>
        <v>Inviable Sanitariamente</v>
      </c>
      <c r="GUK469" s="48" t="str">
        <f t="shared" si="552"/>
        <v>Inviable Sanitariamente</v>
      </c>
      <c r="GUL469" s="48" t="str">
        <f t="shared" ref="GUL469:GUU471" si="553">IF(GUJ469&lt;5,"Sin Riesgo",IF(GUJ469 &lt;=14,"Bajo",IF(GUJ469&lt;=35,"Medio",IF(GUJ469&lt;=80,"Alto","Inviable Sanitariamente"))))</f>
        <v>Inviable Sanitariamente</v>
      </c>
      <c r="GUM469" s="48" t="str">
        <f t="shared" si="553"/>
        <v>Inviable Sanitariamente</v>
      </c>
      <c r="GUN469" s="48" t="str">
        <f t="shared" si="553"/>
        <v>Inviable Sanitariamente</v>
      </c>
      <c r="GUO469" s="48" t="str">
        <f t="shared" si="553"/>
        <v>Inviable Sanitariamente</v>
      </c>
      <c r="GUP469" s="48" t="str">
        <f t="shared" si="553"/>
        <v>Inviable Sanitariamente</v>
      </c>
      <c r="GUQ469" s="48" t="str">
        <f t="shared" si="553"/>
        <v>Inviable Sanitariamente</v>
      </c>
      <c r="GUR469" s="48" t="str">
        <f t="shared" si="553"/>
        <v>Inviable Sanitariamente</v>
      </c>
      <c r="GUS469" s="48" t="str">
        <f t="shared" si="553"/>
        <v>Inviable Sanitariamente</v>
      </c>
      <c r="GUT469" s="48" t="str">
        <f t="shared" si="553"/>
        <v>Inviable Sanitariamente</v>
      </c>
      <c r="GUU469" s="48" t="str">
        <f t="shared" si="553"/>
        <v>Inviable Sanitariamente</v>
      </c>
      <c r="GUV469" s="48" t="str">
        <f t="shared" ref="GUV469:GVE471" si="554">IF(GUT469&lt;5,"Sin Riesgo",IF(GUT469 &lt;=14,"Bajo",IF(GUT469&lt;=35,"Medio",IF(GUT469&lt;=80,"Alto","Inviable Sanitariamente"))))</f>
        <v>Inviable Sanitariamente</v>
      </c>
      <c r="GUW469" s="48" t="str">
        <f t="shared" si="554"/>
        <v>Inviable Sanitariamente</v>
      </c>
      <c r="GUX469" s="48" t="str">
        <f t="shared" si="554"/>
        <v>Inviable Sanitariamente</v>
      </c>
      <c r="GUY469" s="48" t="str">
        <f t="shared" si="554"/>
        <v>Inviable Sanitariamente</v>
      </c>
      <c r="GUZ469" s="48" t="str">
        <f t="shared" si="554"/>
        <v>Inviable Sanitariamente</v>
      </c>
      <c r="GVA469" s="48" t="str">
        <f t="shared" si="554"/>
        <v>Inviable Sanitariamente</v>
      </c>
      <c r="GVB469" s="48" t="str">
        <f t="shared" si="554"/>
        <v>Inviable Sanitariamente</v>
      </c>
      <c r="GVC469" s="48" t="str">
        <f t="shared" si="554"/>
        <v>Inviable Sanitariamente</v>
      </c>
      <c r="GVD469" s="48" t="str">
        <f t="shared" si="554"/>
        <v>Inviable Sanitariamente</v>
      </c>
      <c r="GVE469" s="48" t="str">
        <f t="shared" si="554"/>
        <v>Inviable Sanitariamente</v>
      </c>
      <c r="GVF469" s="48" t="str">
        <f t="shared" ref="GVF469:GVO471" si="555">IF(GVD469&lt;5,"Sin Riesgo",IF(GVD469 &lt;=14,"Bajo",IF(GVD469&lt;=35,"Medio",IF(GVD469&lt;=80,"Alto","Inviable Sanitariamente"))))</f>
        <v>Inviable Sanitariamente</v>
      </c>
      <c r="GVG469" s="48" t="str">
        <f t="shared" si="555"/>
        <v>Inviable Sanitariamente</v>
      </c>
      <c r="GVH469" s="48" t="str">
        <f t="shared" si="555"/>
        <v>Inviable Sanitariamente</v>
      </c>
      <c r="GVI469" s="48" t="str">
        <f t="shared" si="555"/>
        <v>Inviable Sanitariamente</v>
      </c>
      <c r="GVJ469" s="48" t="str">
        <f t="shared" si="555"/>
        <v>Inviable Sanitariamente</v>
      </c>
      <c r="GVK469" s="48" t="str">
        <f t="shared" si="555"/>
        <v>Inviable Sanitariamente</v>
      </c>
      <c r="GVL469" s="48" t="str">
        <f t="shared" si="555"/>
        <v>Inviable Sanitariamente</v>
      </c>
      <c r="GVM469" s="48" t="str">
        <f t="shared" si="555"/>
        <v>Inviable Sanitariamente</v>
      </c>
      <c r="GVN469" s="48" t="str">
        <f t="shared" si="555"/>
        <v>Inviable Sanitariamente</v>
      </c>
      <c r="GVO469" s="48" t="str">
        <f t="shared" si="555"/>
        <v>Inviable Sanitariamente</v>
      </c>
      <c r="GVP469" s="48" t="str">
        <f t="shared" ref="GVP469:GVY471" si="556">IF(GVN469&lt;5,"Sin Riesgo",IF(GVN469 &lt;=14,"Bajo",IF(GVN469&lt;=35,"Medio",IF(GVN469&lt;=80,"Alto","Inviable Sanitariamente"))))</f>
        <v>Inviable Sanitariamente</v>
      </c>
      <c r="GVQ469" s="48" t="str">
        <f t="shared" si="556"/>
        <v>Inviable Sanitariamente</v>
      </c>
      <c r="GVR469" s="48" t="str">
        <f t="shared" si="556"/>
        <v>Inviable Sanitariamente</v>
      </c>
      <c r="GVS469" s="48" t="str">
        <f t="shared" si="556"/>
        <v>Inviable Sanitariamente</v>
      </c>
      <c r="GVT469" s="48" t="str">
        <f t="shared" si="556"/>
        <v>Inviable Sanitariamente</v>
      </c>
      <c r="GVU469" s="48" t="str">
        <f t="shared" si="556"/>
        <v>Inviable Sanitariamente</v>
      </c>
      <c r="GVV469" s="48" t="str">
        <f t="shared" si="556"/>
        <v>Inviable Sanitariamente</v>
      </c>
      <c r="GVW469" s="48" t="str">
        <f t="shared" si="556"/>
        <v>Inviable Sanitariamente</v>
      </c>
      <c r="GVX469" s="48" t="str">
        <f t="shared" si="556"/>
        <v>Inviable Sanitariamente</v>
      </c>
      <c r="GVY469" s="48" t="str">
        <f t="shared" si="556"/>
        <v>Inviable Sanitariamente</v>
      </c>
      <c r="GVZ469" s="48" t="str">
        <f t="shared" ref="GVZ469:GWI471" si="557">IF(GVX469&lt;5,"Sin Riesgo",IF(GVX469 &lt;=14,"Bajo",IF(GVX469&lt;=35,"Medio",IF(GVX469&lt;=80,"Alto","Inviable Sanitariamente"))))</f>
        <v>Inviable Sanitariamente</v>
      </c>
      <c r="GWA469" s="48" t="str">
        <f t="shared" si="557"/>
        <v>Inviable Sanitariamente</v>
      </c>
      <c r="GWB469" s="48" t="str">
        <f t="shared" si="557"/>
        <v>Inviable Sanitariamente</v>
      </c>
      <c r="GWC469" s="48" t="str">
        <f t="shared" si="557"/>
        <v>Inviable Sanitariamente</v>
      </c>
      <c r="GWD469" s="48" t="str">
        <f t="shared" si="557"/>
        <v>Inviable Sanitariamente</v>
      </c>
      <c r="GWE469" s="48" t="str">
        <f t="shared" si="557"/>
        <v>Inviable Sanitariamente</v>
      </c>
      <c r="GWF469" s="48" t="str">
        <f t="shared" si="557"/>
        <v>Inviable Sanitariamente</v>
      </c>
      <c r="GWG469" s="48" t="str">
        <f t="shared" si="557"/>
        <v>Inviable Sanitariamente</v>
      </c>
      <c r="GWH469" s="48" t="str">
        <f t="shared" si="557"/>
        <v>Inviable Sanitariamente</v>
      </c>
      <c r="GWI469" s="48" t="str">
        <f t="shared" si="557"/>
        <v>Inviable Sanitariamente</v>
      </c>
      <c r="GWJ469" s="48" t="str">
        <f t="shared" ref="GWJ469:GWS471" si="558">IF(GWH469&lt;5,"Sin Riesgo",IF(GWH469 &lt;=14,"Bajo",IF(GWH469&lt;=35,"Medio",IF(GWH469&lt;=80,"Alto","Inviable Sanitariamente"))))</f>
        <v>Inviable Sanitariamente</v>
      </c>
      <c r="GWK469" s="48" t="str">
        <f t="shared" si="558"/>
        <v>Inviable Sanitariamente</v>
      </c>
      <c r="GWL469" s="48" t="str">
        <f t="shared" si="558"/>
        <v>Inviable Sanitariamente</v>
      </c>
      <c r="GWM469" s="48" t="str">
        <f t="shared" si="558"/>
        <v>Inviable Sanitariamente</v>
      </c>
      <c r="GWN469" s="48" t="str">
        <f t="shared" si="558"/>
        <v>Inviable Sanitariamente</v>
      </c>
      <c r="GWO469" s="48" t="str">
        <f t="shared" si="558"/>
        <v>Inviable Sanitariamente</v>
      </c>
      <c r="GWP469" s="48" t="str">
        <f t="shared" si="558"/>
        <v>Inviable Sanitariamente</v>
      </c>
      <c r="GWQ469" s="48" t="str">
        <f t="shared" si="558"/>
        <v>Inviable Sanitariamente</v>
      </c>
      <c r="GWR469" s="48" t="str">
        <f t="shared" si="558"/>
        <v>Inviable Sanitariamente</v>
      </c>
      <c r="GWS469" s="48" t="str">
        <f t="shared" si="558"/>
        <v>Inviable Sanitariamente</v>
      </c>
      <c r="GWT469" s="48" t="str">
        <f t="shared" ref="GWT469:GXC471" si="559">IF(GWR469&lt;5,"Sin Riesgo",IF(GWR469 &lt;=14,"Bajo",IF(GWR469&lt;=35,"Medio",IF(GWR469&lt;=80,"Alto","Inviable Sanitariamente"))))</f>
        <v>Inviable Sanitariamente</v>
      </c>
      <c r="GWU469" s="48" t="str">
        <f t="shared" si="559"/>
        <v>Inviable Sanitariamente</v>
      </c>
      <c r="GWV469" s="48" t="str">
        <f t="shared" si="559"/>
        <v>Inviable Sanitariamente</v>
      </c>
      <c r="GWW469" s="48" t="str">
        <f t="shared" si="559"/>
        <v>Inviable Sanitariamente</v>
      </c>
      <c r="GWX469" s="48" t="str">
        <f t="shared" si="559"/>
        <v>Inviable Sanitariamente</v>
      </c>
      <c r="GWY469" s="48" t="str">
        <f t="shared" si="559"/>
        <v>Inviable Sanitariamente</v>
      </c>
      <c r="GWZ469" s="48" t="str">
        <f t="shared" si="559"/>
        <v>Inviable Sanitariamente</v>
      </c>
      <c r="GXA469" s="48" t="str">
        <f t="shared" si="559"/>
        <v>Inviable Sanitariamente</v>
      </c>
      <c r="GXB469" s="48" t="str">
        <f t="shared" si="559"/>
        <v>Inviable Sanitariamente</v>
      </c>
      <c r="GXC469" s="48" t="str">
        <f t="shared" si="559"/>
        <v>Inviable Sanitariamente</v>
      </c>
      <c r="GXD469" s="48" t="str">
        <f t="shared" ref="GXD469:GXM471" si="560">IF(GXB469&lt;5,"Sin Riesgo",IF(GXB469 &lt;=14,"Bajo",IF(GXB469&lt;=35,"Medio",IF(GXB469&lt;=80,"Alto","Inviable Sanitariamente"))))</f>
        <v>Inviable Sanitariamente</v>
      </c>
      <c r="GXE469" s="48" t="str">
        <f t="shared" si="560"/>
        <v>Inviable Sanitariamente</v>
      </c>
      <c r="GXF469" s="48" t="str">
        <f t="shared" si="560"/>
        <v>Inviable Sanitariamente</v>
      </c>
      <c r="GXG469" s="48" t="str">
        <f t="shared" si="560"/>
        <v>Inviable Sanitariamente</v>
      </c>
      <c r="GXH469" s="48" t="str">
        <f t="shared" si="560"/>
        <v>Inviable Sanitariamente</v>
      </c>
      <c r="GXI469" s="48" t="str">
        <f t="shared" si="560"/>
        <v>Inviable Sanitariamente</v>
      </c>
      <c r="GXJ469" s="48" t="str">
        <f t="shared" si="560"/>
        <v>Inviable Sanitariamente</v>
      </c>
      <c r="GXK469" s="48" t="str">
        <f t="shared" si="560"/>
        <v>Inviable Sanitariamente</v>
      </c>
      <c r="GXL469" s="48" t="str">
        <f t="shared" si="560"/>
        <v>Inviable Sanitariamente</v>
      </c>
      <c r="GXM469" s="48" t="str">
        <f t="shared" si="560"/>
        <v>Inviable Sanitariamente</v>
      </c>
      <c r="GXN469" s="48" t="str">
        <f t="shared" ref="GXN469:GXW471" si="561">IF(GXL469&lt;5,"Sin Riesgo",IF(GXL469 &lt;=14,"Bajo",IF(GXL469&lt;=35,"Medio",IF(GXL469&lt;=80,"Alto","Inviable Sanitariamente"))))</f>
        <v>Inviable Sanitariamente</v>
      </c>
      <c r="GXO469" s="48" t="str">
        <f t="shared" si="561"/>
        <v>Inviable Sanitariamente</v>
      </c>
      <c r="GXP469" s="48" t="str">
        <f t="shared" si="561"/>
        <v>Inviable Sanitariamente</v>
      </c>
      <c r="GXQ469" s="48" t="str">
        <f t="shared" si="561"/>
        <v>Inviable Sanitariamente</v>
      </c>
      <c r="GXR469" s="48" t="str">
        <f t="shared" si="561"/>
        <v>Inviable Sanitariamente</v>
      </c>
      <c r="GXS469" s="48" t="str">
        <f t="shared" si="561"/>
        <v>Inviable Sanitariamente</v>
      </c>
      <c r="GXT469" s="48" t="str">
        <f t="shared" si="561"/>
        <v>Inviable Sanitariamente</v>
      </c>
      <c r="GXU469" s="48" t="str">
        <f t="shared" si="561"/>
        <v>Inviable Sanitariamente</v>
      </c>
      <c r="GXV469" s="48" t="str">
        <f t="shared" si="561"/>
        <v>Inviable Sanitariamente</v>
      </c>
      <c r="GXW469" s="48" t="str">
        <f t="shared" si="561"/>
        <v>Inviable Sanitariamente</v>
      </c>
      <c r="GXX469" s="48" t="str">
        <f t="shared" ref="GXX469:GYG471" si="562">IF(GXV469&lt;5,"Sin Riesgo",IF(GXV469 &lt;=14,"Bajo",IF(GXV469&lt;=35,"Medio",IF(GXV469&lt;=80,"Alto","Inviable Sanitariamente"))))</f>
        <v>Inviable Sanitariamente</v>
      </c>
      <c r="GXY469" s="48" t="str">
        <f t="shared" si="562"/>
        <v>Inviable Sanitariamente</v>
      </c>
      <c r="GXZ469" s="48" t="str">
        <f t="shared" si="562"/>
        <v>Inviable Sanitariamente</v>
      </c>
      <c r="GYA469" s="48" t="str">
        <f t="shared" si="562"/>
        <v>Inviable Sanitariamente</v>
      </c>
      <c r="GYB469" s="48" t="str">
        <f t="shared" si="562"/>
        <v>Inviable Sanitariamente</v>
      </c>
      <c r="GYC469" s="48" t="str">
        <f t="shared" si="562"/>
        <v>Inviable Sanitariamente</v>
      </c>
      <c r="GYD469" s="48" t="str">
        <f t="shared" si="562"/>
        <v>Inviable Sanitariamente</v>
      </c>
      <c r="GYE469" s="48" t="str">
        <f t="shared" si="562"/>
        <v>Inviable Sanitariamente</v>
      </c>
      <c r="GYF469" s="48" t="str">
        <f t="shared" si="562"/>
        <v>Inviable Sanitariamente</v>
      </c>
      <c r="GYG469" s="48" t="str">
        <f t="shared" si="562"/>
        <v>Inviable Sanitariamente</v>
      </c>
      <c r="GYH469" s="48" t="str">
        <f t="shared" ref="GYH469:GYQ471" si="563">IF(GYF469&lt;5,"Sin Riesgo",IF(GYF469 &lt;=14,"Bajo",IF(GYF469&lt;=35,"Medio",IF(GYF469&lt;=80,"Alto","Inviable Sanitariamente"))))</f>
        <v>Inviable Sanitariamente</v>
      </c>
      <c r="GYI469" s="48" t="str">
        <f t="shared" si="563"/>
        <v>Inviable Sanitariamente</v>
      </c>
      <c r="GYJ469" s="48" t="str">
        <f t="shared" si="563"/>
        <v>Inviable Sanitariamente</v>
      </c>
      <c r="GYK469" s="48" t="str">
        <f t="shared" si="563"/>
        <v>Inviable Sanitariamente</v>
      </c>
      <c r="GYL469" s="48" t="str">
        <f t="shared" si="563"/>
        <v>Inviable Sanitariamente</v>
      </c>
      <c r="GYM469" s="48" t="str">
        <f t="shared" si="563"/>
        <v>Inviable Sanitariamente</v>
      </c>
      <c r="GYN469" s="48" t="str">
        <f t="shared" si="563"/>
        <v>Inviable Sanitariamente</v>
      </c>
      <c r="GYO469" s="48" t="str">
        <f t="shared" si="563"/>
        <v>Inviable Sanitariamente</v>
      </c>
      <c r="GYP469" s="48" t="str">
        <f t="shared" si="563"/>
        <v>Inviable Sanitariamente</v>
      </c>
      <c r="GYQ469" s="48" t="str">
        <f t="shared" si="563"/>
        <v>Inviable Sanitariamente</v>
      </c>
      <c r="GYR469" s="48" t="str">
        <f t="shared" ref="GYR469:GZA471" si="564">IF(GYP469&lt;5,"Sin Riesgo",IF(GYP469 &lt;=14,"Bajo",IF(GYP469&lt;=35,"Medio",IF(GYP469&lt;=80,"Alto","Inviable Sanitariamente"))))</f>
        <v>Inviable Sanitariamente</v>
      </c>
      <c r="GYS469" s="48" t="str">
        <f t="shared" si="564"/>
        <v>Inviable Sanitariamente</v>
      </c>
      <c r="GYT469" s="48" t="str">
        <f t="shared" si="564"/>
        <v>Inviable Sanitariamente</v>
      </c>
      <c r="GYU469" s="48" t="str">
        <f t="shared" si="564"/>
        <v>Inviable Sanitariamente</v>
      </c>
      <c r="GYV469" s="48" t="str">
        <f t="shared" si="564"/>
        <v>Inviable Sanitariamente</v>
      </c>
      <c r="GYW469" s="48" t="str">
        <f t="shared" si="564"/>
        <v>Inviable Sanitariamente</v>
      </c>
      <c r="GYX469" s="48" t="str">
        <f t="shared" si="564"/>
        <v>Inviable Sanitariamente</v>
      </c>
      <c r="GYY469" s="48" t="str">
        <f t="shared" si="564"/>
        <v>Inviable Sanitariamente</v>
      </c>
      <c r="GYZ469" s="48" t="str">
        <f t="shared" si="564"/>
        <v>Inviable Sanitariamente</v>
      </c>
      <c r="GZA469" s="48" t="str">
        <f t="shared" si="564"/>
        <v>Inviable Sanitariamente</v>
      </c>
      <c r="GZB469" s="48" t="str">
        <f t="shared" ref="GZB469:GZK471" si="565">IF(GYZ469&lt;5,"Sin Riesgo",IF(GYZ469 &lt;=14,"Bajo",IF(GYZ469&lt;=35,"Medio",IF(GYZ469&lt;=80,"Alto","Inviable Sanitariamente"))))</f>
        <v>Inviable Sanitariamente</v>
      </c>
      <c r="GZC469" s="48" t="str">
        <f t="shared" si="565"/>
        <v>Inviable Sanitariamente</v>
      </c>
      <c r="GZD469" s="48" t="str">
        <f t="shared" si="565"/>
        <v>Inviable Sanitariamente</v>
      </c>
      <c r="GZE469" s="48" t="str">
        <f t="shared" si="565"/>
        <v>Inviable Sanitariamente</v>
      </c>
      <c r="GZF469" s="48" t="str">
        <f t="shared" si="565"/>
        <v>Inviable Sanitariamente</v>
      </c>
      <c r="GZG469" s="48" t="str">
        <f t="shared" si="565"/>
        <v>Inviable Sanitariamente</v>
      </c>
      <c r="GZH469" s="48" t="str">
        <f t="shared" si="565"/>
        <v>Inviable Sanitariamente</v>
      </c>
      <c r="GZI469" s="48" t="str">
        <f t="shared" si="565"/>
        <v>Inviable Sanitariamente</v>
      </c>
      <c r="GZJ469" s="48" t="str">
        <f t="shared" si="565"/>
        <v>Inviable Sanitariamente</v>
      </c>
      <c r="GZK469" s="48" t="str">
        <f t="shared" si="565"/>
        <v>Inviable Sanitariamente</v>
      </c>
      <c r="GZL469" s="48" t="str">
        <f t="shared" ref="GZL469:GZU471" si="566">IF(GZJ469&lt;5,"Sin Riesgo",IF(GZJ469 &lt;=14,"Bajo",IF(GZJ469&lt;=35,"Medio",IF(GZJ469&lt;=80,"Alto","Inviable Sanitariamente"))))</f>
        <v>Inviable Sanitariamente</v>
      </c>
      <c r="GZM469" s="48" t="str">
        <f t="shared" si="566"/>
        <v>Inviable Sanitariamente</v>
      </c>
      <c r="GZN469" s="48" t="str">
        <f t="shared" si="566"/>
        <v>Inviable Sanitariamente</v>
      </c>
      <c r="GZO469" s="48" t="str">
        <f t="shared" si="566"/>
        <v>Inviable Sanitariamente</v>
      </c>
      <c r="GZP469" s="48" t="str">
        <f t="shared" si="566"/>
        <v>Inviable Sanitariamente</v>
      </c>
      <c r="GZQ469" s="48" t="str">
        <f t="shared" si="566"/>
        <v>Inviable Sanitariamente</v>
      </c>
      <c r="GZR469" s="48" t="str">
        <f t="shared" si="566"/>
        <v>Inviable Sanitariamente</v>
      </c>
      <c r="GZS469" s="48" t="str">
        <f t="shared" si="566"/>
        <v>Inviable Sanitariamente</v>
      </c>
      <c r="GZT469" s="48" t="str">
        <f t="shared" si="566"/>
        <v>Inviable Sanitariamente</v>
      </c>
      <c r="GZU469" s="48" t="str">
        <f t="shared" si="566"/>
        <v>Inviable Sanitariamente</v>
      </c>
      <c r="GZV469" s="48" t="str">
        <f t="shared" ref="GZV469:HAE471" si="567">IF(GZT469&lt;5,"Sin Riesgo",IF(GZT469 &lt;=14,"Bajo",IF(GZT469&lt;=35,"Medio",IF(GZT469&lt;=80,"Alto","Inviable Sanitariamente"))))</f>
        <v>Inviable Sanitariamente</v>
      </c>
      <c r="GZW469" s="48" t="str">
        <f t="shared" si="567"/>
        <v>Inviable Sanitariamente</v>
      </c>
      <c r="GZX469" s="48" t="str">
        <f t="shared" si="567"/>
        <v>Inviable Sanitariamente</v>
      </c>
      <c r="GZY469" s="48" t="str">
        <f t="shared" si="567"/>
        <v>Inviable Sanitariamente</v>
      </c>
      <c r="GZZ469" s="48" t="str">
        <f t="shared" si="567"/>
        <v>Inviable Sanitariamente</v>
      </c>
      <c r="HAA469" s="48" t="str">
        <f t="shared" si="567"/>
        <v>Inviable Sanitariamente</v>
      </c>
      <c r="HAB469" s="48" t="str">
        <f t="shared" si="567"/>
        <v>Inviable Sanitariamente</v>
      </c>
      <c r="HAC469" s="48" t="str">
        <f t="shared" si="567"/>
        <v>Inviable Sanitariamente</v>
      </c>
      <c r="HAD469" s="48" t="str">
        <f t="shared" si="567"/>
        <v>Inviable Sanitariamente</v>
      </c>
      <c r="HAE469" s="48" t="str">
        <f t="shared" si="567"/>
        <v>Inviable Sanitariamente</v>
      </c>
      <c r="HAF469" s="48" t="str">
        <f t="shared" ref="HAF469:HAO471" si="568">IF(HAD469&lt;5,"Sin Riesgo",IF(HAD469 &lt;=14,"Bajo",IF(HAD469&lt;=35,"Medio",IF(HAD469&lt;=80,"Alto","Inviable Sanitariamente"))))</f>
        <v>Inviable Sanitariamente</v>
      </c>
      <c r="HAG469" s="48" t="str">
        <f t="shared" si="568"/>
        <v>Inviable Sanitariamente</v>
      </c>
      <c r="HAH469" s="48" t="str">
        <f t="shared" si="568"/>
        <v>Inviable Sanitariamente</v>
      </c>
      <c r="HAI469" s="48" t="str">
        <f t="shared" si="568"/>
        <v>Inviable Sanitariamente</v>
      </c>
      <c r="HAJ469" s="48" t="str">
        <f t="shared" si="568"/>
        <v>Inviable Sanitariamente</v>
      </c>
      <c r="HAK469" s="48" t="str">
        <f t="shared" si="568"/>
        <v>Inviable Sanitariamente</v>
      </c>
      <c r="HAL469" s="48" t="str">
        <f t="shared" si="568"/>
        <v>Inviable Sanitariamente</v>
      </c>
      <c r="HAM469" s="48" t="str">
        <f t="shared" si="568"/>
        <v>Inviable Sanitariamente</v>
      </c>
      <c r="HAN469" s="48" t="str">
        <f t="shared" si="568"/>
        <v>Inviable Sanitariamente</v>
      </c>
      <c r="HAO469" s="48" t="str">
        <f t="shared" si="568"/>
        <v>Inviable Sanitariamente</v>
      </c>
      <c r="HAP469" s="48" t="str">
        <f t="shared" ref="HAP469:HAY471" si="569">IF(HAN469&lt;5,"Sin Riesgo",IF(HAN469 &lt;=14,"Bajo",IF(HAN469&lt;=35,"Medio",IF(HAN469&lt;=80,"Alto","Inviable Sanitariamente"))))</f>
        <v>Inviable Sanitariamente</v>
      </c>
      <c r="HAQ469" s="48" t="str">
        <f t="shared" si="569"/>
        <v>Inviable Sanitariamente</v>
      </c>
      <c r="HAR469" s="48" t="str">
        <f t="shared" si="569"/>
        <v>Inviable Sanitariamente</v>
      </c>
      <c r="HAS469" s="48" t="str">
        <f t="shared" si="569"/>
        <v>Inviable Sanitariamente</v>
      </c>
      <c r="HAT469" s="48" t="str">
        <f t="shared" si="569"/>
        <v>Inviable Sanitariamente</v>
      </c>
      <c r="HAU469" s="48" t="str">
        <f t="shared" si="569"/>
        <v>Inviable Sanitariamente</v>
      </c>
      <c r="HAV469" s="48" t="str">
        <f t="shared" si="569"/>
        <v>Inviable Sanitariamente</v>
      </c>
      <c r="HAW469" s="48" t="str">
        <f t="shared" si="569"/>
        <v>Inviable Sanitariamente</v>
      </c>
      <c r="HAX469" s="48" t="str">
        <f t="shared" si="569"/>
        <v>Inviable Sanitariamente</v>
      </c>
      <c r="HAY469" s="48" t="str">
        <f t="shared" si="569"/>
        <v>Inviable Sanitariamente</v>
      </c>
      <c r="HAZ469" s="48" t="str">
        <f t="shared" ref="HAZ469:HBI471" si="570">IF(HAX469&lt;5,"Sin Riesgo",IF(HAX469 &lt;=14,"Bajo",IF(HAX469&lt;=35,"Medio",IF(HAX469&lt;=80,"Alto","Inviable Sanitariamente"))))</f>
        <v>Inviable Sanitariamente</v>
      </c>
      <c r="HBA469" s="48" t="str">
        <f t="shared" si="570"/>
        <v>Inviable Sanitariamente</v>
      </c>
      <c r="HBB469" s="48" t="str">
        <f t="shared" si="570"/>
        <v>Inviable Sanitariamente</v>
      </c>
      <c r="HBC469" s="48" t="str">
        <f t="shared" si="570"/>
        <v>Inviable Sanitariamente</v>
      </c>
      <c r="HBD469" s="48" t="str">
        <f t="shared" si="570"/>
        <v>Inviable Sanitariamente</v>
      </c>
      <c r="HBE469" s="48" t="str">
        <f t="shared" si="570"/>
        <v>Inviable Sanitariamente</v>
      </c>
      <c r="HBF469" s="48" t="str">
        <f t="shared" si="570"/>
        <v>Inviable Sanitariamente</v>
      </c>
      <c r="HBG469" s="48" t="str">
        <f t="shared" si="570"/>
        <v>Inviable Sanitariamente</v>
      </c>
      <c r="HBH469" s="48" t="str">
        <f t="shared" si="570"/>
        <v>Inviable Sanitariamente</v>
      </c>
      <c r="HBI469" s="48" t="str">
        <f t="shared" si="570"/>
        <v>Inviable Sanitariamente</v>
      </c>
      <c r="HBJ469" s="48" t="str">
        <f t="shared" ref="HBJ469:HBS471" si="571">IF(HBH469&lt;5,"Sin Riesgo",IF(HBH469 &lt;=14,"Bajo",IF(HBH469&lt;=35,"Medio",IF(HBH469&lt;=80,"Alto","Inviable Sanitariamente"))))</f>
        <v>Inviable Sanitariamente</v>
      </c>
      <c r="HBK469" s="48" t="str">
        <f t="shared" si="571"/>
        <v>Inviable Sanitariamente</v>
      </c>
      <c r="HBL469" s="48" t="str">
        <f t="shared" si="571"/>
        <v>Inviable Sanitariamente</v>
      </c>
      <c r="HBM469" s="48" t="str">
        <f t="shared" si="571"/>
        <v>Inviable Sanitariamente</v>
      </c>
      <c r="HBN469" s="48" t="str">
        <f t="shared" si="571"/>
        <v>Inviable Sanitariamente</v>
      </c>
      <c r="HBO469" s="48" t="str">
        <f t="shared" si="571"/>
        <v>Inviable Sanitariamente</v>
      </c>
      <c r="HBP469" s="48" t="str">
        <f t="shared" si="571"/>
        <v>Inviable Sanitariamente</v>
      </c>
      <c r="HBQ469" s="48" t="str">
        <f t="shared" si="571"/>
        <v>Inviable Sanitariamente</v>
      </c>
      <c r="HBR469" s="48" t="str">
        <f t="shared" si="571"/>
        <v>Inviable Sanitariamente</v>
      </c>
      <c r="HBS469" s="48" t="str">
        <f t="shared" si="571"/>
        <v>Inviable Sanitariamente</v>
      </c>
      <c r="HBT469" s="48" t="str">
        <f t="shared" ref="HBT469:HCC471" si="572">IF(HBR469&lt;5,"Sin Riesgo",IF(HBR469 &lt;=14,"Bajo",IF(HBR469&lt;=35,"Medio",IF(HBR469&lt;=80,"Alto","Inviable Sanitariamente"))))</f>
        <v>Inviable Sanitariamente</v>
      </c>
      <c r="HBU469" s="48" t="str">
        <f t="shared" si="572"/>
        <v>Inviable Sanitariamente</v>
      </c>
      <c r="HBV469" s="48" t="str">
        <f t="shared" si="572"/>
        <v>Inviable Sanitariamente</v>
      </c>
      <c r="HBW469" s="48" t="str">
        <f t="shared" si="572"/>
        <v>Inviable Sanitariamente</v>
      </c>
      <c r="HBX469" s="48" t="str">
        <f t="shared" si="572"/>
        <v>Inviable Sanitariamente</v>
      </c>
      <c r="HBY469" s="48" t="str">
        <f t="shared" si="572"/>
        <v>Inviable Sanitariamente</v>
      </c>
      <c r="HBZ469" s="48" t="str">
        <f t="shared" si="572"/>
        <v>Inviable Sanitariamente</v>
      </c>
      <c r="HCA469" s="48" t="str">
        <f t="shared" si="572"/>
        <v>Inviable Sanitariamente</v>
      </c>
      <c r="HCB469" s="48" t="str">
        <f t="shared" si="572"/>
        <v>Inviable Sanitariamente</v>
      </c>
      <c r="HCC469" s="48" t="str">
        <f t="shared" si="572"/>
        <v>Inviable Sanitariamente</v>
      </c>
      <c r="HCD469" s="48" t="str">
        <f t="shared" ref="HCD469:HCM471" si="573">IF(HCB469&lt;5,"Sin Riesgo",IF(HCB469 &lt;=14,"Bajo",IF(HCB469&lt;=35,"Medio",IF(HCB469&lt;=80,"Alto","Inviable Sanitariamente"))))</f>
        <v>Inviable Sanitariamente</v>
      </c>
      <c r="HCE469" s="48" t="str">
        <f t="shared" si="573"/>
        <v>Inviable Sanitariamente</v>
      </c>
      <c r="HCF469" s="48" t="str">
        <f t="shared" si="573"/>
        <v>Inviable Sanitariamente</v>
      </c>
      <c r="HCG469" s="48" t="str">
        <f t="shared" si="573"/>
        <v>Inviable Sanitariamente</v>
      </c>
      <c r="HCH469" s="48" t="str">
        <f t="shared" si="573"/>
        <v>Inviable Sanitariamente</v>
      </c>
      <c r="HCI469" s="48" t="str">
        <f t="shared" si="573"/>
        <v>Inviable Sanitariamente</v>
      </c>
      <c r="HCJ469" s="48" t="str">
        <f t="shared" si="573"/>
        <v>Inviable Sanitariamente</v>
      </c>
      <c r="HCK469" s="48" t="str">
        <f t="shared" si="573"/>
        <v>Inviable Sanitariamente</v>
      </c>
      <c r="HCL469" s="48" t="str">
        <f t="shared" si="573"/>
        <v>Inviable Sanitariamente</v>
      </c>
      <c r="HCM469" s="48" t="str">
        <f t="shared" si="573"/>
        <v>Inviable Sanitariamente</v>
      </c>
      <c r="HCN469" s="48" t="str">
        <f t="shared" ref="HCN469:HCW471" si="574">IF(HCL469&lt;5,"Sin Riesgo",IF(HCL469 &lt;=14,"Bajo",IF(HCL469&lt;=35,"Medio",IF(HCL469&lt;=80,"Alto","Inviable Sanitariamente"))))</f>
        <v>Inviable Sanitariamente</v>
      </c>
      <c r="HCO469" s="48" t="str">
        <f t="shared" si="574"/>
        <v>Inviable Sanitariamente</v>
      </c>
      <c r="HCP469" s="48" t="str">
        <f t="shared" si="574"/>
        <v>Inviable Sanitariamente</v>
      </c>
      <c r="HCQ469" s="48" t="str">
        <f t="shared" si="574"/>
        <v>Inviable Sanitariamente</v>
      </c>
      <c r="HCR469" s="48" t="str">
        <f t="shared" si="574"/>
        <v>Inviable Sanitariamente</v>
      </c>
      <c r="HCS469" s="48" t="str">
        <f t="shared" si="574"/>
        <v>Inviable Sanitariamente</v>
      </c>
      <c r="HCT469" s="48" t="str">
        <f t="shared" si="574"/>
        <v>Inviable Sanitariamente</v>
      </c>
      <c r="HCU469" s="48" t="str">
        <f t="shared" si="574"/>
        <v>Inviable Sanitariamente</v>
      </c>
      <c r="HCV469" s="48" t="str">
        <f t="shared" si="574"/>
        <v>Inviable Sanitariamente</v>
      </c>
      <c r="HCW469" s="48" t="str">
        <f t="shared" si="574"/>
        <v>Inviable Sanitariamente</v>
      </c>
      <c r="HCX469" s="48" t="str">
        <f t="shared" ref="HCX469:HDG471" si="575">IF(HCV469&lt;5,"Sin Riesgo",IF(HCV469 &lt;=14,"Bajo",IF(HCV469&lt;=35,"Medio",IF(HCV469&lt;=80,"Alto","Inviable Sanitariamente"))))</f>
        <v>Inviable Sanitariamente</v>
      </c>
      <c r="HCY469" s="48" t="str">
        <f t="shared" si="575"/>
        <v>Inviable Sanitariamente</v>
      </c>
      <c r="HCZ469" s="48" t="str">
        <f t="shared" si="575"/>
        <v>Inviable Sanitariamente</v>
      </c>
      <c r="HDA469" s="48" t="str">
        <f t="shared" si="575"/>
        <v>Inviable Sanitariamente</v>
      </c>
      <c r="HDB469" s="48" t="str">
        <f t="shared" si="575"/>
        <v>Inviable Sanitariamente</v>
      </c>
      <c r="HDC469" s="48" t="str">
        <f t="shared" si="575"/>
        <v>Inviable Sanitariamente</v>
      </c>
      <c r="HDD469" s="48" t="str">
        <f t="shared" si="575"/>
        <v>Inviable Sanitariamente</v>
      </c>
      <c r="HDE469" s="48" t="str">
        <f t="shared" si="575"/>
        <v>Inviable Sanitariamente</v>
      </c>
      <c r="HDF469" s="48" t="str">
        <f t="shared" si="575"/>
        <v>Inviable Sanitariamente</v>
      </c>
      <c r="HDG469" s="48" t="str">
        <f t="shared" si="575"/>
        <v>Inviable Sanitariamente</v>
      </c>
      <c r="HDH469" s="48" t="str">
        <f t="shared" ref="HDH469:HDQ471" si="576">IF(HDF469&lt;5,"Sin Riesgo",IF(HDF469 &lt;=14,"Bajo",IF(HDF469&lt;=35,"Medio",IF(HDF469&lt;=80,"Alto","Inviable Sanitariamente"))))</f>
        <v>Inviable Sanitariamente</v>
      </c>
      <c r="HDI469" s="48" t="str">
        <f t="shared" si="576"/>
        <v>Inviable Sanitariamente</v>
      </c>
      <c r="HDJ469" s="48" t="str">
        <f t="shared" si="576"/>
        <v>Inviable Sanitariamente</v>
      </c>
      <c r="HDK469" s="48" t="str">
        <f t="shared" si="576"/>
        <v>Inviable Sanitariamente</v>
      </c>
      <c r="HDL469" s="48" t="str">
        <f t="shared" si="576"/>
        <v>Inviable Sanitariamente</v>
      </c>
      <c r="HDM469" s="48" t="str">
        <f t="shared" si="576"/>
        <v>Inviable Sanitariamente</v>
      </c>
      <c r="HDN469" s="48" t="str">
        <f t="shared" si="576"/>
        <v>Inviable Sanitariamente</v>
      </c>
      <c r="HDO469" s="48" t="str">
        <f t="shared" si="576"/>
        <v>Inviable Sanitariamente</v>
      </c>
      <c r="HDP469" s="48" t="str">
        <f t="shared" si="576"/>
        <v>Inviable Sanitariamente</v>
      </c>
      <c r="HDQ469" s="48" t="str">
        <f t="shared" si="576"/>
        <v>Inviable Sanitariamente</v>
      </c>
      <c r="HDR469" s="48" t="str">
        <f t="shared" ref="HDR469:HEA471" si="577">IF(HDP469&lt;5,"Sin Riesgo",IF(HDP469 &lt;=14,"Bajo",IF(HDP469&lt;=35,"Medio",IF(HDP469&lt;=80,"Alto","Inviable Sanitariamente"))))</f>
        <v>Inviable Sanitariamente</v>
      </c>
      <c r="HDS469" s="48" t="str">
        <f t="shared" si="577"/>
        <v>Inviable Sanitariamente</v>
      </c>
      <c r="HDT469" s="48" t="str">
        <f t="shared" si="577"/>
        <v>Inviable Sanitariamente</v>
      </c>
      <c r="HDU469" s="48" t="str">
        <f t="shared" si="577"/>
        <v>Inviable Sanitariamente</v>
      </c>
      <c r="HDV469" s="48" t="str">
        <f t="shared" si="577"/>
        <v>Inviable Sanitariamente</v>
      </c>
      <c r="HDW469" s="48" t="str">
        <f t="shared" si="577"/>
        <v>Inviable Sanitariamente</v>
      </c>
      <c r="HDX469" s="48" t="str">
        <f t="shared" si="577"/>
        <v>Inviable Sanitariamente</v>
      </c>
      <c r="HDY469" s="48" t="str">
        <f t="shared" si="577"/>
        <v>Inviable Sanitariamente</v>
      </c>
      <c r="HDZ469" s="48" t="str">
        <f t="shared" si="577"/>
        <v>Inviable Sanitariamente</v>
      </c>
      <c r="HEA469" s="48" t="str">
        <f t="shared" si="577"/>
        <v>Inviable Sanitariamente</v>
      </c>
      <c r="HEB469" s="48" t="str">
        <f t="shared" ref="HEB469:HEK471" si="578">IF(HDZ469&lt;5,"Sin Riesgo",IF(HDZ469 &lt;=14,"Bajo",IF(HDZ469&lt;=35,"Medio",IF(HDZ469&lt;=80,"Alto","Inviable Sanitariamente"))))</f>
        <v>Inviable Sanitariamente</v>
      </c>
      <c r="HEC469" s="48" t="str">
        <f t="shared" si="578"/>
        <v>Inviable Sanitariamente</v>
      </c>
      <c r="HED469" s="48" t="str">
        <f t="shared" si="578"/>
        <v>Inviable Sanitariamente</v>
      </c>
      <c r="HEE469" s="48" t="str">
        <f t="shared" si="578"/>
        <v>Inviable Sanitariamente</v>
      </c>
      <c r="HEF469" s="48" t="str">
        <f t="shared" si="578"/>
        <v>Inviable Sanitariamente</v>
      </c>
      <c r="HEG469" s="48" t="str">
        <f t="shared" si="578"/>
        <v>Inviable Sanitariamente</v>
      </c>
      <c r="HEH469" s="48" t="str">
        <f t="shared" si="578"/>
        <v>Inviable Sanitariamente</v>
      </c>
      <c r="HEI469" s="48" t="str">
        <f t="shared" si="578"/>
        <v>Inviable Sanitariamente</v>
      </c>
      <c r="HEJ469" s="48" t="str">
        <f t="shared" si="578"/>
        <v>Inviable Sanitariamente</v>
      </c>
      <c r="HEK469" s="48" t="str">
        <f t="shared" si="578"/>
        <v>Inviable Sanitariamente</v>
      </c>
      <c r="HEL469" s="48" t="str">
        <f t="shared" ref="HEL469:HEU471" si="579">IF(HEJ469&lt;5,"Sin Riesgo",IF(HEJ469 &lt;=14,"Bajo",IF(HEJ469&lt;=35,"Medio",IF(HEJ469&lt;=80,"Alto","Inviable Sanitariamente"))))</f>
        <v>Inviable Sanitariamente</v>
      </c>
      <c r="HEM469" s="48" t="str">
        <f t="shared" si="579"/>
        <v>Inviable Sanitariamente</v>
      </c>
      <c r="HEN469" s="48" t="str">
        <f t="shared" si="579"/>
        <v>Inviable Sanitariamente</v>
      </c>
      <c r="HEO469" s="48" t="str">
        <f t="shared" si="579"/>
        <v>Inviable Sanitariamente</v>
      </c>
      <c r="HEP469" s="48" t="str">
        <f t="shared" si="579"/>
        <v>Inviable Sanitariamente</v>
      </c>
      <c r="HEQ469" s="48" t="str">
        <f t="shared" si="579"/>
        <v>Inviable Sanitariamente</v>
      </c>
      <c r="HER469" s="48" t="str">
        <f t="shared" si="579"/>
        <v>Inviable Sanitariamente</v>
      </c>
      <c r="HES469" s="48" t="str">
        <f t="shared" si="579"/>
        <v>Inviable Sanitariamente</v>
      </c>
      <c r="HET469" s="48" t="str">
        <f t="shared" si="579"/>
        <v>Inviable Sanitariamente</v>
      </c>
      <c r="HEU469" s="48" t="str">
        <f t="shared" si="579"/>
        <v>Inviable Sanitariamente</v>
      </c>
      <c r="HEV469" s="48" t="str">
        <f t="shared" ref="HEV469:HFE471" si="580">IF(HET469&lt;5,"Sin Riesgo",IF(HET469 &lt;=14,"Bajo",IF(HET469&lt;=35,"Medio",IF(HET469&lt;=80,"Alto","Inviable Sanitariamente"))))</f>
        <v>Inviable Sanitariamente</v>
      </c>
      <c r="HEW469" s="48" t="str">
        <f t="shared" si="580"/>
        <v>Inviable Sanitariamente</v>
      </c>
      <c r="HEX469" s="48" t="str">
        <f t="shared" si="580"/>
        <v>Inviable Sanitariamente</v>
      </c>
      <c r="HEY469" s="48" t="str">
        <f t="shared" si="580"/>
        <v>Inviable Sanitariamente</v>
      </c>
      <c r="HEZ469" s="48" t="str">
        <f t="shared" si="580"/>
        <v>Inviable Sanitariamente</v>
      </c>
      <c r="HFA469" s="48" t="str">
        <f t="shared" si="580"/>
        <v>Inviable Sanitariamente</v>
      </c>
      <c r="HFB469" s="48" t="str">
        <f t="shared" si="580"/>
        <v>Inviable Sanitariamente</v>
      </c>
      <c r="HFC469" s="48" t="str">
        <f t="shared" si="580"/>
        <v>Inviable Sanitariamente</v>
      </c>
      <c r="HFD469" s="48" t="str">
        <f t="shared" si="580"/>
        <v>Inviable Sanitariamente</v>
      </c>
      <c r="HFE469" s="48" t="str">
        <f t="shared" si="580"/>
        <v>Inviable Sanitariamente</v>
      </c>
      <c r="HFF469" s="48" t="str">
        <f t="shared" ref="HFF469:HFO471" si="581">IF(HFD469&lt;5,"Sin Riesgo",IF(HFD469 &lt;=14,"Bajo",IF(HFD469&lt;=35,"Medio",IF(HFD469&lt;=80,"Alto","Inviable Sanitariamente"))))</f>
        <v>Inviable Sanitariamente</v>
      </c>
      <c r="HFG469" s="48" t="str">
        <f t="shared" si="581"/>
        <v>Inviable Sanitariamente</v>
      </c>
      <c r="HFH469" s="48" t="str">
        <f t="shared" si="581"/>
        <v>Inviable Sanitariamente</v>
      </c>
      <c r="HFI469" s="48" t="str">
        <f t="shared" si="581"/>
        <v>Inviable Sanitariamente</v>
      </c>
      <c r="HFJ469" s="48" t="str">
        <f t="shared" si="581"/>
        <v>Inviable Sanitariamente</v>
      </c>
      <c r="HFK469" s="48" t="str">
        <f t="shared" si="581"/>
        <v>Inviable Sanitariamente</v>
      </c>
      <c r="HFL469" s="48" t="str">
        <f t="shared" si="581"/>
        <v>Inviable Sanitariamente</v>
      </c>
      <c r="HFM469" s="48" t="str">
        <f t="shared" si="581"/>
        <v>Inviable Sanitariamente</v>
      </c>
      <c r="HFN469" s="48" t="str">
        <f t="shared" si="581"/>
        <v>Inviable Sanitariamente</v>
      </c>
      <c r="HFO469" s="48" t="str">
        <f t="shared" si="581"/>
        <v>Inviable Sanitariamente</v>
      </c>
      <c r="HFP469" s="48" t="str">
        <f t="shared" ref="HFP469:HFY471" si="582">IF(HFN469&lt;5,"Sin Riesgo",IF(HFN469 &lt;=14,"Bajo",IF(HFN469&lt;=35,"Medio",IF(HFN469&lt;=80,"Alto","Inviable Sanitariamente"))))</f>
        <v>Inviable Sanitariamente</v>
      </c>
      <c r="HFQ469" s="48" t="str">
        <f t="shared" si="582"/>
        <v>Inviable Sanitariamente</v>
      </c>
      <c r="HFR469" s="48" t="str">
        <f t="shared" si="582"/>
        <v>Inviable Sanitariamente</v>
      </c>
      <c r="HFS469" s="48" t="str">
        <f t="shared" si="582"/>
        <v>Inviable Sanitariamente</v>
      </c>
      <c r="HFT469" s="48" t="str">
        <f t="shared" si="582"/>
        <v>Inviable Sanitariamente</v>
      </c>
      <c r="HFU469" s="48" t="str">
        <f t="shared" si="582"/>
        <v>Inviable Sanitariamente</v>
      </c>
      <c r="HFV469" s="48" t="str">
        <f t="shared" si="582"/>
        <v>Inviable Sanitariamente</v>
      </c>
      <c r="HFW469" s="48" t="str">
        <f t="shared" si="582"/>
        <v>Inviable Sanitariamente</v>
      </c>
      <c r="HFX469" s="48" t="str">
        <f t="shared" si="582"/>
        <v>Inviable Sanitariamente</v>
      </c>
      <c r="HFY469" s="48" t="str">
        <f t="shared" si="582"/>
        <v>Inviable Sanitariamente</v>
      </c>
      <c r="HFZ469" s="48" t="str">
        <f t="shared" ref="HFZ469:HGI471" si="583">IF(HFX469&lt;5,"Sin Riesgo",IF(HFX469 &lt;=14,"Bajo",IF(HFX469&lt;=35,"Medio",IF(HFX469&lt;=80,"Alto","Inviable Sanitariamente"))))</f>
        <v>Inviable Sanitariamente</v>
      </c>
      <c r="HGA469" s="48" t="str">
        <f t="shared" si="583"/>
        <v>Inviable Sanitariamente</v>
      </c>
      <c r="HGB469" s="48" t="str">
        <f t="shared" si="583"/>
        <v>Inviable Sanitariamente</v>
      </c>
      <c r="HGC469" s="48" t="str">
        <f t="shared" si="583"/>
        <v>Inviable Sanitariamente</v>
      </c>
      <c r="HGD469" s="48" t="str">
        <f t="shared" si="583"/>
        <v>Inviable Sanitariamente</v>
      </c>
      <c r="HGE469" s="48" t="str">
        <f t="shared" si="583"/>
        <v>Inviable Sanitariamente</v>
      </c>
      <c r="HGF469" s="48" t="str">
        <f t="shared" si="583"/>
        <v>Inviable Sanitariamente</v>
      </c>
      <c r="HGG469" s="48" t="str">
        <f t="shared" si="583"/>
        <v>Inviable Sanitariamente</v>
      </c>
      <c r="HGH469" s="48" t="str">
        <f t="shared" si="583"/>
        <v>Inviable Sanitariamente</v>
      </c>
      <c r="HGI469" s="48" t="str">
        <f t="shared" si="583"/>
        <v>Inviable Sanitariamente</v>
      </c>
      <c r="HGJ469" s="48" t="str">
        <f t="shared" ref="HGJ469:HGS471" si="584">IF(HGH469&lt;5,"Sin Riesgo",IF(HGH469 &lt;=14,"Bajo",IF(HGH469&lt;=35,"Medio",IF(HGH469&lt;=80,"Alto","Inviable Sanitariamente"))))</f>
        <v>Inviable Sanitariamente</v>
      </c>
      <c r="HGK469" s="48" t="str">
        <f t="shared" si="584"/>
        <v>Inviable Sanitariamente</v>
      </c>
      <c r="HGL469" s="48" t="str">
        <f t="shared" si="584"/>
        <v>Inviable Sanitariamente</v>
      </c>
      <c r="HGM469" s="48" t="str">
        <f t="shared" si="584"/>
        <v>Inviable Sanitariamente</v>
      </c>
      <c r="HGN469" s="48" t="str">
        <f t="shared" si="584"/>
        <v>Inviable Sanitariamente</v>
      </c>
      <c r="HGO469" s="48" t="str">
        <f t="shared" si="584"/>
        <v>Inviable Sanitariamente</v>
      </c>
      <c r="HGP469" s="48" t="str">
        <f t="shared" si="584"/>
        <v>Inviable Sanitariamente</v>
      </c>
      <c r="HGQ469" s="48" t="str">
        <f t="shared" si="584"/>
        <v>Inviable Sanitariamente</v>
      </c>
      <c r="HGR469" s="48" t="str">
        <f t="shared" si="584"/>
        <v>Inviable Sanitariamente</v>
      </c>
      <c r="HGS469" s="48" t="str">
        <f t="shared" si="584"/>
        <v>Inviable Sanitariamente</v>
      </c>
      <c r="HGT469" s="48" t="str">
        <f t="shared" ref="HGT469:HHC471" si="585">IF(HGR469&lt;5,"Sin Riesgo",IF(HGR469 &lt;=14,"Bajo",IF(HGR469&lt;=35,"Medio",IF(HGR469&lt;=80,"Alto","Inviable Sanitariamente"))))</f>
        <v>Inviable Sanitariamente</v>
      </c>
      <c r="HGU469" s="48" t="str">
        <f t="shared" si="585"/>
        <v>Inviable Sanitariamente</v>
      </c>
      <c r="HGV469" s="48" t="str">
        <f t="shared" si="585"/>
        <v>Inviable Sanitariamente</v>
      </c>
      <c r="HGW469" s="48" t="str">
        <f t="shared" si="585"/>
        <v>Inviable Sanitariamente</v>
      </c>
      <c r="HGX469" s="48" t="str">
        <f t="shared" si="585"/>
        <v>Inviable Sanitariamente</v>
      </c>
      <c r="HGY469" s="48" t="str">
        <f t="shared" si="585"/>
        <v>Inviable Sanitariamente</v>
      </c>
      <c r="HGZ469" s="48" t="str">
        <f t="shared" si="585"/>
        <v>Inviable Sanitariamente</v>
      </c>
      <c r="HHA469" s="48" t="str">
        <f t="shared" si="585"/>
        <v>Inviable Sanitariamente</v>
      </c>
      <c r="HHB469" s="48" t="str">
        <f t="shared" si="585"/>
        <v>Inviable Sanitariamente</v>
      </c>
      <c r="HHC469" s="48" t="str">
        <f t="shared" si="585"/>
        <v>Inviable Sanitariamente</v>
      </c>
      <c r="HHD469" s="48" t="str">
        <f t="shared" ref="HHD469:HHM471" si="586">IF(HHB469&lt;5,"Sin Riesgo",IF(HHB469 &lt;=14,"Bajo",IF(HHB469&lt;=35,"Medio",IF(HHB469&lt;=80,"Alto","Inviable Sanitariamente"))))</f>
        <v>Inviable Sanitariamente</v>
      </c>
      <c r="HHE469" s="48" t="str">
        <f t="shared" si="586"/>
        <v>Inviable Sanitariamente</v>
      </c>
      <c r="HHF469" s="48" t="str">
        <f t="shared" si="586"/>
        <v>Inviable Sanitariamente</v>
      </c>
      <c r="HHG469" s="48" t="str">
        <f t="shared" si="586"/>
        <v>Inviable Sanitariamente</v>
      </c>
      <c r="HHH469" s="48" t="str">
        <f t="shared" si="586"/>
        <v>Inviable Sanitariamente</v>
      </c>
      <c r="HHI469" s="48" t="str">
        <f t="shared" si="586"/>
        <v>Inviable Sanitariamente</v>
      </c>
      <c r="HHJ469" s="48" t="str">
        <f t="shared" si="586"/>
        <v>Inviable Sanitariamente</v>
      </c>
      <c r="HHK469" s="48" t="str">
        <f t="shared" si="586"/>
        <v>Inviable Sanitariamente</v>
      </c>
      <c r="HHL469" s="48" t="str">
        <f t="shared" si="586"/>
        <v>Inviable Sanitariamente</v>
      </c>
      <c r="HHM469" s="48" t="str">
        <f t="shared" si="586"/>
        <v>Inviable Sanitariamente</v>
      </c>
      <c r="HHN469" s="48" t="str">
        <f t="shared" ref="HHN469:HHW471" si="587">IF(HHL469&lt;5,"Sin Riesgo",IF(HHL469 &lt;=14,"Bajo",IF(HHL469&lt;=35,"Medio",IF(HHL469&lt;=80,"Alto","Inviable Sanitariamente"))))</f>
        <v>Inviable Sanitariamente</v>
      </c>
      <c r="HHO469" s="48" t="str">
        <f t="shared" si="587"/>
        <v>Inviable Sanitariamente</v>
      </c>
      <c r="HHP469" s="48" t="str">
        <f t="shared" si="587"/>
        <v>Inviable Sanitariamente</v>
      </c>
      <c r="HHQ469" s="48" t="str">
        <f t="shared" si="587"/>
        <v>Inviable Sanitariamente</v>
      </c>
      <c r="HHR469" s="48" t="str">
        <f t="shared" si="587"/>
        <v>Inviable Sanitariamente</v>
      </c>
      <c r="HHS469" s="48" t="str">
        <f t="shared" si="587"/>
        <v>Inviable Sanitariamente</v>
      </c>
      <c r="HHT469" s="48" t="str">
        <f t="shared" si="587"/>
        <v>Inviable Sanitariamente</v>
      </c>
      <c r="HHU469" s="48" t="str">
        <f t="shared" si="587"/>
        <v>Inviable Sanitariamente</v>
      </c>
      <c r="HHV469" s="48" t="str">
        <f t="shared" si="587"/>
        <v>Inviable Sanitariamente</v>
      </c>
      <c r="HHW469" s="48" t="str">
        <f t="shared" si="587"/>
        <v>Inviable Sanitariamente</v>
      </c>
      <c r="HHX469" s="48" t="str">
        <f t="shared" ref="HHX469:HIG471" si="588">IF(HHV469&lt;5,"Sin Riesgo",IF(HHV469 &lt;=14,"Bajo",IF(HHV469&lt;=35,"Medio",IF(HHV469&lt;=80,"Alto","Inviable Sanitariamente"))))</f>
        <v>Inviable Sanitariamente</v>
      </c>
      <c r="HHY469" s="48" t="str">
        <f t="shared" si="588"/>
        <v>Inviable Sanitariamente</v>
      </c>
      <c r="HHZ469" s="48" t="str">
        <f t="shared" si="588"/>
        <v>Inviable Sanitariamente</v>
      </c>
      <c r="HIA469" s="48" t="str">
        <f t="shared" si="588"/>
        <v>Inviable Sanitariamente</v>
      </c>
      <c r="HIB469" s="48" t="str">
        <f t="shared" si="588"/>
        <v>Inviable Sanitariamente</v>
      </c>
      <c r="HIC469" s="48" t="str">
        <f t="shared" si="588"/>
        <v>Inviable Sanitariamente</v>
      </c>
      <c r="HID469" s="48" t="str">
        <f t="shared" si="588"/>
        <v>Inviable Sanitariamente</v>
      </c>
      <c r="HIE469" s="48" t="str">
        <f t="shared" si="588"/>
        <v>Inviable Sanitariamente</v>
      </c>
      <c r="HIF469" s="48" t="str">
        <f t="shared" si="588"/>
        <v>Inviable Sanitariamente</v>
      </c>
      <c r="HIG469" s="48" t="str">
        <f t="shared" si="588"/>
        <v>Inviable Sanitariamente</v>
      </c>
      <c r="HIH469" s="48" t="str">
        <f t="shared" ref="HIH469:HIQ471" si="589">IF(HIF469&lt;5,"Sin Riesgo",IF(HIF469 &lt;=14,"Bajo",IF(HIF469&lt;=35,"Medio",IF(HIF469&lt;=80,"Alto","Inviable Sanitariamente"))))</f>
        <v>Inviable Sanitariamente</v>
      </c>
      <c r="HII469" s="48" t="str">
        <f t="shared" si="589"/>
        <v>Inviable Sanitariamente</v>
      </c>
      <c r="HIJ469" s="48" t="str">
        <f t="shared" si="589"/>
        <v>Inviable Sanitariamente</v>
      </c>
      <c r="HIK469" s="48" t="str">
        <f t="shared" si="589"/>
        <v>Inviable Sanitariamente</v>
      </c>
      <c r="HIL469" s="48" t="str">
        <f t="shared" si="589"/>
        <v>Inviable Sanitariamente</v>
      </c>
      <c r="HIM469" s="48" t="str">
        <f t="shared" si="589"/>
        <v>Inviable Sanitariamente</v>
      </c>
      <c r="HIN469" s="48" t="str">
        <f t="shared" si="589"/>
        <v>Inviable Sanitariamente</v>
      </c>
      <c r="HIO469" s="48" t="str">
        <f t="shared" si="589"/>
        <v>Inviable Sanitariamente</v>
      </c>
      <c r="HIP469" s="48" t="str">
        <f t="shared" si="589"/>
        <v>Inviable Sanitariamente</v>
      </c>
      <c r="HIQ469" s="48" t="str">
        <f t="shared" si="589"/>
        <v>Inviable Sanitariamente</v>
      </c>
      <c r="HIR469" s="48" t="str">
        <f t="shared" ref="HIR469:HJA471" si="590">IF(HIP469&lt;5,"Sin Riesgo",IF(HIP469 &lt;=14,"Bajo",IF(HIP469&lt;=35,"Medio",IF(HIP469&lt;=80,"Alto","Inviable Sanitariamente"))))</f>
        <v>Inviable Sanitariamente</v>
      </c>
      <c r="HIS469" s="48" t="str">
        <f t="shared" si="590"/>
        <v>Inviable Sanitariamente</v>
      </c>
      <c r="HIT469" s="48" t="str">
        <f t="shared" si="590"/>
        <v>Inviable Sanitariamente</v>
      </c>
      <c r="HIU469" s="48" t="str">
        <f t="shared" si="590"/>
        <v>Inviable Sanitariamente</v>
      </c>
      <c r="HIV469" s="48" t="str">
        <f t="shared" si="590"/>
        <v>Inviable Sanitariamente</v>
      </c>
      <c r="HIW469" s="48" t="str">
        <f t="shared" si="590"/>
        <v>Inviable Sanitariamente</v>
      </c>
      <c r="HIX469" s="48" t="str">
        <f t="shared" si="590"/>
        <v>Inviable Sanitariamente</v>
      </c>
      <c r="HIY469" s="48" t="str">
        <f t="shared" si="590"/>
        <v>Inviable Sanitariamente</v>
      </c>
      <c r="HIZ469" s="48" t="str">
        <f t="shared" si="590"/>
        <v>Inviable Sanitariamente</v>
      </c>
      <c r="HJA469" s="48" t="str">
        <f t="shared" si="590"/>
        <v>Inviable Sanitariamente</v>
      </c>
      <c r="HJB469" s="48" t="str">
        <f t="shared" ref="HJB469:HJK471" si="591">IF(HIZ469&lt;5,"Sin Riesgo",IF(HIZ469 &lt;=14,"Bajo",IF(HIZ469&lt;=35,"Medio",IF(HIZ469&lt;=80,"Alto","Inviable Sanitariamente"))))</f>
        <v>Inviable Sanitariamente</v>
      </c>
      <c r="HJC469" s="48" t="str">
        <f t="shared" si="591"/>
        <v>Inviable Sanitariamente</v>
      </c>
      <c r="HJD469" s="48" t="str">
        <f t="shared" si="591"/>
        <v>Inviable Sanitariamente</v>
      </c>
      <c r="HJE469" s="48" t="str">
        <f t="shared" si="591"/>
        <v>Inviable Sanitariamente</v>
      </c>
      <c r="HJF469" s="48" t="str">
        <f t="shared" si="591"/>
        <v>Inviable Sanitariamente</v>
      </c>
      <c r="HJG469" s="48" t="str">
        <f t="shared" si="591"/>
        <v>Inviable Sanitariamente</v>
      </c>
      <c r="HJH469" s="48" t="str">
        <f t="shared" si="591"/>
        <v>Inviable Sanitariamente</v>
      </c>
      <c r="HJI469" s="48" t="str">
        <f t="shared" si="591"/>
        <v>Inviable Sanitariamente</v>
      </c>
      <c r="HJJ469" s="48" t="str">
        <f t="shared" si="591"/>
        <v>Inviable Sanitariamente</v>
      </c>
      <c r="HJK469" s="48" t="str">
        <f t="shared" si="591"/>
        <v>Inviable Sanitariamente</v>
      </c>
      <c r="HJL469" s="48" t="str">
        <f t="shared" ref="HJL469:HJU471" si="592">IF(HJJ469&lt;5,"Sin Riesgo",IF(HJJ469 &lt;=14,"Bajo",IF(HJJ469&lt;=35,"Medio",IF(HJJ469&lt;=80,"Alto","Inviable Sanitariamente"))))</f>
        <v>Inviable Sanitariamente</v>
      </c>
      <c r="HJM469" s="48" t="str">
        <f t="shared" si="592"/>
        <v>Inviable Sanitariamente</v>
      </c>
      <c r="HJN469" s="48" t="str">
        <f t="shared" si="592"/>
        <v>Inviable Sanitariamente</v>
      </c>
      <c r="HJO469" s="48" t="str">
        <f t="shared" si="592"/>
        <v>Inviable Sanitariamente</v>
      </c>
      <c r="HJP469" s="48" t="str">
        <f t="shared" si="592"/>
        <v>Inviable Sanitariamente</v>
      </c>
      <c r="HJQ469" s="48" t="str">
        <f t="shared" si="592"/>
        <v>Inviable Sanitariamente</v>
      </c>
      <c r="HJR469" s="48" t="str">
        <f t="shared" si="592"/>
        <v>Inviable Sanitariamente</v>
      </c>
      <c r="HJS469" s="48" t="str">
        <f t="shared" si="592"/>
        <v>Inviable Sanitariamente</v>
      </c>
      <c r="HJT469" s="48" t="str">
        <f t="shared" si="592"/>
        <v>Inviable Sanitariamente</v>
      </c>
      <c r="HJU469" s="48" t="str">
        <f t="shared" si="592"/>
        <v>Inviable Sanitariamente</v>
      </c>
      <c r="HJV469" s="48" t="str">
        <f t="shared" ref="HJV469:HKE471" si="593">IF(HJT469&lt;5,"Sin Riesgo",IF(HJT469 &lt;=14,"Bajo",IF(HJT469&lt;=35,"Medio",IF(HJT469&lt;=80,"Alto","Inviable Sanitariamente"))))</f>
        <v>Inviable Sanitariamente</v>
      </c>
      <c r="HJW469" s="48" t="str">
        <f t="shared" si="593"/>
        <v>Inviable Sanitariamente</v>
      </c>
      <c r="HJX469" s="48" t="str">
        <f t="shared" si="593"/>
        <v>Inviable Sanitariamente</v>
      </c>
      <c r="HJY469" s="48" t="str">
        <f t="shared" si="593"/>
        <v>Inviable Sanitariamente</v>
      </c>
      <c r="HJZ469" s="48" t="str">
        <f t="shared" si="593"/>
        <v>Inviable Sanitariamente</v>
      </c>
      <c r="HKA469" s="48" t="str">
        <f t="shared" si="593"/>
        <v>Inviable Sanitariamente</v>
      </c>
      <c r="HKB469" s="48" t="str">
        <f t="shared" si="593"/>
        <v>Inviable Sanitariamente</v>
      </c>
      <c r="HKC469" s="48" t="str">
        <f t="shared" si="593"/>
        <v>Inviable Sanitariamente</v>
      </c>
      <c r="HKD469" s="48" t="str">
        <f t="shared" si="593"/>
        <v>Inviable Sanitariamente</v>
      </c>
      <c r="HKE469" s="48" t="str">
        <f t="shared" si="593"/>
        <v>Inviable Sanitariamente</v>
      </c>
      <c r="HKF469" s="48" t="str">
        <f t="shared" ref="HKF469:HKO471" si="594">IF(HKD469&lt;5,"Sin Riesgo",IF(HKD469 &lt;=14,"Bajo",IF(HKD469&lt;=35,"Medio",IF(HKD469&lt;=80,"Alto","Inviable Sanitariamente"))))</f>
        <v>Inviable Sanitariamente</v>
      </c>
      <c r="HKG469" s="48" t="str">
        <f t="shared" si="594"/>
        <v>Inviable Sanitariamente</v>
      </c>
      <c r="HKH469" s="48" t="str">
        <f t="shared" si="594"/>
        <v>Inviable Sanitariamente</v>
      </c>
      <c r="HKI469" s="48" t="str">
        <f t="shared" si="594"/>
        <v>Inviable Sanitariamente</v>
      </c>
      <c r="HKJ469" s="48" t="str">
        <f t="shared" si="594"/>
        <v>Inviable Sanitariamente</v>
      </c>
      <c r="HKK469" s="48" t="str">
        <f t="shared" si="594"/>
        <v>Inviable Sanitariamente</v>
      </c>
      <c r="HKL469" s="48" t="str">
        <f t="shared" si="594"/>
        <v>Inviable Sanitariamente</v>
      </c>
      <c r="HKM469" s="48" t="str">
        <f t="shared" si="594"/>
        <v>Inviable Sanitariamente</v>
      </c>
      <c r="HKN469" s="48" t="str">
        <f t="shared" si="594"/>
        <v>Inviable Sanitariamente</v>
      </c>
      <c r="HKO469" s="48" t="str">
        <f t="shared" si="594"/>
        <v>Inviable Sanitariamente</v>
      </c>
      <c r="HKP469" s="48" t="str">
        <f t="shared" ref="HKP469:HKY471" si="595">IF(HKN469&lt;5,"Sin Riesgo",IF(HKN469 &lt;=14,"Bajo",IF(HKN469&lt;=35,"Medio",IF(HKN469&lt;=80,"Alto","Inviable Sanitariamente"))))</f>
        <v>Inviable Sanitariamente</v>
      </c>
      <c r="HKQ469" s="48" t="str">
        <f t="shared" si="595"/>
        <v>Inviable Sanitariamente</v>
      </c>
      <c r="HKR469" s="48" t="str">
        <f t="shared" si="595"/>
        <v>Inviable Sanitariamente</v>
      </c>
      <c r="HKS469" s="48" t="str">
        <f t="shared" si="595"/>
        <v>Inviable Sanitariamente</v>
      </c>
      <c r="HKT469" s="48" t="str">
        <f t="shared" si="595"/>
        <v>Inviable Sanitariamente</v>
      </c>
      <c r="HKU469" s="48" t="str">
        <f t="shared" si="595"/>
        <v>Inviable Sanitariamente</v>
      </c>
      <c r="HKV469" s="48" t="str">
        <f t="shared" si="595"/>
        <v>Inviable Sanitariamente</v>
      </c>
      <c r="HKW469" s="48" t="str">
        <f t="shared" si="595"/>
        <v>Inviable Sanitariamente</v>
      </c>
      <c r="HKX469" s="48" t="str">
        <f t="shared" si="595"/>
        <v>Inviable Sanitariamente</v>
      </c>
      <c r="HKY469" s="48" t="str">
        <f t="shared" si="595"/>
        <v>Inviable Sanitariamente</v>
      </c>
      <c r="HKZ469" s="48" t="str">
        <f t="shared" ref="HKZ469:HLI471" si="596">IF(HKX469&lt;5,"Sin Riesgo",IF(HKX469 &lt;=14,"Bajo",IF(HKX469&lt;=35,"Medio",IF(HKX469&lt;=80,"Alto","Inviable Sanitariamente"))))</f>
        <v>Inviable Sanitariamente</v>
      </c>
      <c r="HLA469" s="48" t="str">
        <f t="shared" si="596"/>
        <v>Inviable Sanitariamente</v>
      </c>
      <c r="HLB469" s="48" t="str">
        <f t="shared" si="596"/>
        <v>Inviable Sanitariamente</v>
      </c>
      <c r="HLC469" s="48" t="str">
        <f t="shared" si="596"/>
        <v>Inviable Sanitariamente</v>
      </c>
      <c r="HLD469" s="48" t="str">
        <f t="shared" si="596"/>
        <v>Inviable Sanitariamente</v>
      </c>
      <c r="HLE469" s="48" t="str">
        <f t="shared" si="596"/>
        <v>Inviable Sanitariamente</v>
      </c>
      <c r="HLF469" s="48" t="str">
        <f t="shared" si="596"/>
        <v>Inviable Sanitariamente</v>
      </c>
      <c r="HLG469" s="48" t="str">
        <f t="shared" si="596"/>
        <v>Inviable Sanitariamente</v>
      </c>
      <c r="HLH469" s="48" t="str">
        <f t="shared" si="596"/>
        <v>Inviable Sanitariamente</v>
      </c>
      <c r="HLI469" s="48" t="str">
        <f t="shared" si="596"/>
        <v>Inviable Sanitariamente</v>
      </c>
      <c r="HLJ469" s="48" t="str">
        <f t="shared" ref="HLJ469:HLS471" si="597">IF(HLH469&lt;5,"Sin Riesgo",IF(HLH469 &lt;=14,"Bajo",IF(HLH469&lt;=35,"Medio",IF(HLH469&lt;=80,"Alto","Inviable Sanitariamente"))))</f>
        <v>Inviable Sanitariamente</v>
      </c>
      <c r="HLK469" s="48" t="str">
        <f t="shared" si="597"/>
        <v>Inviable Sanitariamente</v>
      </c>
      <c r="HLL469" s="48" t="str">
        <f t="shared" si="597"/>
        <v>Inviable Sanitariamente</v>
      </c>
      <c r="HLM469" s="48" t="str">
        <f t="shared" si="597"/>
        <v>Inviable Sanitariamente</v>
      </c>
      <c r="HLN469" s="48" t="str">
        <f t="shared" si="597"/>
        <v>Inviable Sanitariamente</v>
      </c>
      <c r="HLO469" s="48" t="str">
        <f t="shared" si="597"/>
        <v>Inviable Sanitariamente</v>
      </c>
      <c r="HLP469" s="48" t="str">
        <f t="shared" si="597"/>
        <v>Inviable Sanitariamente</v>
      </c>
      <c r="HLQ469" s="48" t="str">
        <f t="shared" si="597"/>
        <v>Inviable Sanitariamente</v>
      </c>
      <c r="HLR469" s="48" t="str">
        <f t="shared" si="597"/>
        <v>Inviable Sanitariamente</v>
      </c>
      <c r="HLS469" s="48" t="str">
        <f t="shared" si="597"/>
        <v>Inviable Sanitariamente</v>
      </c>
      <c r="HLT469" s="48" t="str">
        <f t="shared" ref="HLT469:HMC471" si="598">IF(HLR469&lt;5,"Sin Riesgo",IF(HLR469 &lt;=14,"Bajo",IF(HLR469&lt;=35,"Medio",IF(HLR469&lt;=80,"Alto","Inviable Sanitariamente"))))</f>
        <v>Inviable Sanitariamente</v>
      </c>
      <c r="HLU469" s="48" t="str">
        <f t="shared" si="598"/>
        <v>Inviable Sanitariamente</v>
      </c>
      <c r="HLV469" s="48" t="str">
        <f t="shared" si="598"/>
        <v>Inviable Sanitariamente</v>
      </c>
      <c r="HLW469" s="48" t="str">
        <f t="shared" si="598"/>
        <v>Inviable Sanitariamente</v>
      </c>
      <c r="HLX469" s="48" t="str">
        <f t="shared" si="598"/>
        <v>Inviable Sanitariamente</v>
      </c>
      <c r="HLY469" s="48" t="str">
        <f t="shared" si="598"/>
        <v>Inviable Sanitariamente</v>
      </c>
      <c r="HLZ469" s="48" t="str">
        <f t="shared" si="598"/>
        <v>Inviable Sanitariamente</v>
      </c>
      <c r="HMA469" s="48" t="str">
        <f t="shared" si="598"/>
        <v>Inviable Sanitariamente</v>
      </c>
      <c r="HMB469" s="48" t="str">
        <f t="shared" si="598"/>
        <v>Inviable Sanitariamente</v>
      </c>
      <c r="HMC469" s="48" t="str">
        <f t="shared" si="598"/>
        <v>Inviable Sanitariamente</v>
      </c>
      <c r="HMD469" s="48" t="str">
        <f t="shared" ref="HMD469:HMM471" si="599">IF(HMB469&lt;5,"Sin Riesgo",IF(HMB469 &lt;=14,"Bajo",IF(HMB469&lt;=35,"Medio",IF(HMB469&lt;=80,"Alto","Inviable Sanitariamente"))))</f>
        <v>Inviable Sanitariamente</v>
      </c>
      <c r="HME469" s="48" t="str">
        <f t="shared" si="599"/>
        <v>Inviable Sanitariamente</v>
      </c>
      <c r="HMF469" s="48" t="str">
        <f t="shared" si="599"/>
        <v>Inviable Sanitariamente</v>
      </c>
      <c r="HMG469" s="48" t="str">
        <f t="shared" si="599"/>
        <v>Inviable Sanitariamente</v>
      </c>
      <c r="HMH469" s="48" t="str">
        <f t="shared" si="599"/>
        <v>Inviable Sanitariamente</v>
      </c>
      <c r="HMI469" s="48" t="str">
        <f t="shared" si="599"/>
        <v>Inviable Sanitariamente</v>
      </c>
      <c r="HMJ469" s="48" t="str">
        <f t="shared" si="599"/>
        <v>Inviable Sanitariamente</v>
      </c>
      <c r="HMK469" s="48" t="str">
        <f t="shared" si="599"/>
        <v>Inviable Sanitariamente</v>
      </c>
      <c r="HML469" s="48" t="str">
        <f t="shared" si="599"/>
        <v>Inviable Sanitariamente</v>
      </c>
      <c r="HMM469" s="48" t="str">
        <f t="shared" si="599"/>
        <v>Inviable Sanitariamente</v>
      </c>
      <c r="HMN469" s="48" t="str">
        <f t="shared" ref="HMN469:HMW471" si="600">IF(HML469&lt;5,"Sin Riesgo",IF(HML469 &lt;=14,"Bajo",IF(HML469&lt;=35,"Medio",IF(HML469&lt;=80,"Alto","Inviable Sanitariamente"))))</f>
        <v>Inviable Sanitariamente</v>
      </c>
      <c r="HMO469" s="48" t="str">
        <f t="shared" si="600"/>
        <v>Inviable Sanitariamente</v>
      </c>
      <c r="HMP469" s="48" t="str">
        <f t="shared" si="600"/>
        <v>Inviable Sanitariamente</v>
      </c>
      <c r="HMQ469" s="48" t="str">
        <f t="shared" si="600"/>
        <v>Inviable Sanitariamente</v>
      </c>
      <c r="HMR469" s="48" t="str">
        <f t="shared" si="600"/>
        <v>Inviable Sanitariamente</v>
      </c>
      <c r="HMS469" s="48" t="str">
        <f t="shared" si="600"/>
        <v>Inviable Sanitariamente</v>
      </c>
      <c r="HMT469" s="48" t="str">
        <f t="shared" si="600"/>
        <v>Inviable Sanitariamente</v>
      </c>
      <c r="HMU469" s="48" t="str">
        <f t="shared" si="600"/>
        <v>Inviable Sanitariamente</v>
      </c>
      <c r="HMV469" s="48" t="str">
        <f t="shared" si="600"/>
        <v>Inviable Sanitariamente</v>
      </c>
      <c r="HMW469" s="48" t="str">
        <f t="shared" si="600"/>
        <v>Inviable Sanitariamente</v>
      </c>
      <c r="HMX469" s="48" t="str">
        <f t="shared" ref="HMX469:HNG471" si="601">IF(HMV469&lt;5,"Sin Riesgo",IF(HMV469 &lt;=14,"Bajo",IF(HMV469&lt;=35,"Medio",IF(HMV469&lt;=80,"Alto","Inviable Sanitariamente"))))</f>
        <v>Inviable Sanitariamente</v>
      </c>
      <c r="HMY469" s="48" t="str">
        <f t="shared" si="601"/>
        <v>Inviable Sanitariamente</v>
      </c>
      <c r="HMZ469" s="48" t="str">
        <f t="shared" si="601"/>
        <v>Inviable Sanitariamente</v>
      </c>
      <c r="HNA469" s="48" t="str">
        <f t="shared" si="601"/>
        <v>Inviable Sanitariamente</v>
      </c>
      <c r="HNB469" s="48" t="str">
        <f t="shared" si="601"/>
        <v>Inviable Sanitariamente</v>
      </c>
      <c r="HNC469" s="48" t="str">
        <f t="shared" si="601"/>
        <v>Inviable Sanitariamente</v>
      </c>
      <c r="HND469" s="48" t="str">
        <f t="shared" si="601"/>
        <v>Inviable Sanitariamente</v>
      </c>
      <c r="HNE469" s="48" t="str">
        <f t="shared" si="601"/>
        <v>Inviable Sanitariamente</v>
      </c>
      <c r="HNF469" s="48" t="str">
        <f t="shared" si="601"/>
        <v>Inviable Sanitariamente</v>
      </c>
      <c r="HNG469" s="48" t="str">
        <f t="shared" si="601"/>
        <v>Inviable Sanitariamente</v>
      </c>
      <c r="HNH469" s="48" t="str">
        <f t="shared" ref="HNH469:HNQ471" si="602">IF(HNF469&lt;5,"Sin Riesgo",IF(HNF469 &lt;=14,"Bajo",IF(HNF469&lt;=35,"Medio",IF(HNF469&lt;=80,"Alto","Inviable Sanitariamente"))))</f>
        <v>Inviable Sanitariamente</v>
      </c>
      <c r="HNI469" s="48" t="str">
        <f t="shared" si="602"/>
        <v>Inviable Sanitariamente</v>
      </c>
      <c r="HNJ469" s="48" t="str">
        <f t="shared" si="602"/>
        <v>Inviable Sanitariamente</v>
      </c>
      <c r="HNK469" s="48" t="str">
        <f t="shared" si="602"/>
        <v>Inviable Sanitariamente</v>
      </c>
      <c r="HNL469" s="48" t="str">
        <f t="shared" si="602"/>
        <v>Inviable Sanitariamente</v>
      </c>
      <c r="HNM469" s="48" t="str">
        <f t="shared" si="602"/>
        <v>Inviable Sanitariamente</v>
      </c>
      <c r="HNN469" s="48" t="str">
        <f t="shared" si="602"/>
        <v>Inviable Sanitariamente</v>
      </c>
      <c r="HNO469" s="48" t="str">
        <f t="shared" si="602"/>
        <v>Inviable Sanitariamente</v>
      </c>
      <c r="HNP469" s="48" t="str">
        <f t="shared" si="602"/>
        <v>Inviable Sanitariamente</v>
      </c>
      <c r="HNQ469" s="48" t="str">
        <f t="shared" si="602"/>
        <v>Inviable Sanitariamente</v>
      </c>
      <c r="HNR469" s="48" t="str">
        <f t="shared" ref="HNR469:HOA471" si="603">IF(HNP469&lt;5,"Sin Riesgo",IF(HNP469 &lt;=14,"Bajo",IF(HNP469&lt;=35,"Medio",IF(HNP469&lt;=80,"Alto","Inviable Sanitariamente"))))</f>
        <v>Inviable Sanitariamente</v>
      </c>
      <c r="HNS469" s="48" t="str">
        <f t="shared" si="603"/>
        <v>Inviable Sanitariamente</v>
      </c>
      <c r="HNT469" s="48" t="str">
        <f t="shared" si="603"/>
        <v>Inviable Sanitariamente</v>
      </c>
      <c r="HNU469" s="48" t="str">
        <f t="shared" si="603"/>
        <v>Inviable Sanitariamente</v>
      </c>
      <c r="HNV469" s="48" t="str">
        <f t="shared" si="603"/>
        <v>Inviable Sanitariamente</v>
      </c>
      <c r="HNW469" s="48" t="str">
        <f t="shared" si="603"/>
        <v>Inviable Sanitariamente</v>
      </c>
      <c r="HNX469" s="48" t="str">
        <f t="shared" si="603"/>
        <v>Inviable Sanitariamente</v>
      </c>
      <c r="HNY469" s="48" t="str">
        <f t="shared" si="603"/>
        <v>Inviable Sanitariamente</v>
      </c>
      <c r="HNZ469" s="48" t="str">
        <f t="shared" si="603"/>
        <v>Inviable Sanitariamente</v>
      </c>
      <c r="HOA469" s="48" t="str">
        <f t="shared" si="603"/>
        <v>Inviable Sanitariamente</v>
      </c>
      <c r="HOB469" s="48" t="str">
        <f t="shared" ref="HOB469:HOK471" si="604">IF(HNZ469&lt;5,"Sin Riesgo",IF(HNZ469 &lt;=14,"Bajo",IF(HNZ469&lt;=35,"Medio",IF(HNZ469&lt;=80,"Alto","Inviable Sanitariamente"))))</f>
        <v>Inviable Sanitariamente</v>
      </c>
      <c r="HOC469" s="48" t="str">
        <f t="shared" si="604"/>
        <v>Inviable Sanitariamente</v>
      </c>
      <c r="HOD469" s="48" t="str">
        <f t="shared" si="604"/>
        <v>Inviable Sanitariamente</v>
      </c>
      <c r="HOE469" s="48" t="str">
        <f t="shared" si="604"/>
        <v>Inviable Sanitariamente</v>
      </c>
      <c r="HOF469" s="48" t="str">
        <f t="shared" si="604"/>
        <v>Inviable Sanitariamente</v>
      </c>
      <c r="HOG469" s="48" t="str">
        <f t="shared" si="604"/>
        <v>Inviable Sanitariamente</v>
      </c>
      <c r="HOH469" s="48" t="str">
        <f t="shared" si="604"/>
        <v>Inviable Sanitariamente</v>
      </c>
      <c r="HOI469" s="48" t="str">
        <f t="shared" si="604"/>
        <v>Inviable Sanitariamente</v>
      </c>
      <c r="HOJ469" s="48" t="str">
        <f t="shared" si="604"/>
        <v>Inviable Sanitariamente</v>
      </c>
      <c r="HOK469" s="48" t="str">
        <f t="shared" si="604"/>
        <v>Inviable Sanitariamente</v>
      </c>
      <c r="HOL469" s="48" t="str">
        <f t="shared" ref="HOL469:HOU471" si="605">IF(HOJ469&lt;5,"Sin Riesgo",IF(HOJ469 &lt;=14,"Bajo",IF(HOJ469&lt;=35,"Medio",IF(HOJ469&lt;=80,"Alto","Inviable Sanitariamente"))))</f>
        <v>Inviable Sanitariamente</v>
      </c>
      <c r="HOM469" s="48" t="str">
        <f t="shared" si="605"/>
        <v>Inviable Sanitariamente</v>
      </c>
      <c r="HON469" s="48" t="str">
        <f t="shared" si="605"/>
        <v>Inviable Sanitariamente</v>
      </c>
      <c r="HOO469" s="48" t="str">
        <f t="shared" si="605"/>
        <v>Inviable Sanitariamente</v>
      </c>
      <c r="HOP469" s="48" t="str">
        <f t="shared" si="605"/>
        <v>Inviable Sanitariamente</v>
      </c>
      <c r="HOQ469" s="48" t="str">
        <f t="shared" si="605"/>
        <v>Inviable Sanitariamente</v>
      </c>
      <c r="HOR469" s="48" t="str">
        <f t="shared" si="605"/>
        <v>Inviable Sanitariamente</v>
      </c>
      <c r="HOS469" s="48" t="str">
        <f t="shared" si="605"/>
        <v>Inviable Sanitariamente</v>
      </c>
      <c r="HOT469" s="48" t="str">
        <f t="shared" si="605"/>
        <v>Inviable Sanitariamente</v>
      </c>
      <c r="HOU469" s="48" t="str">
        <f t="shared" si="605"/>
        <v>Inviable Sanitariamente</v>
      </c>
      <c r="HOV469" s="48" t="str">
        <f t="shared" ref="HOV469:HPE471" si="606">IF(HOT469&lt;5,"Sin Riesgo",IF(HOT469 &lt;=14,"Bajo",IF(HOT469&lt;=35,"Medio",IF(HOT469&lt;=80,"Alto","Inviable Sanitariamente"))))</f>
        <v>Inviable Sanitariamente</v>
      </c>
      <c r="HOW469" s="48" t="str">
        <f t="shared" si="606"/>
        <v>Inviable Sanitariamente</v>
      </c>
      <c r="HOX469" s="48" t="str">
        <f t="shared" si="606"/>
        <v>Inviable Sanitariamente</v>
      </c>
      <c r="HOY469" s="48" t="str">
        <f t="shared" si="606"/>
        <v>Inviable Sanitariamente</v>
      </c>
      <c r="HOZ469" s="48" t="str">
        <f t="shared" si="606"/>
        <v>Inviable Sanitariamente</v>
      </c>
      <c r="HPA469" s="48" t="str">
        <f t="shared" si="606"/>
        <v>Inviable Sanitariamente</v>
      </c>
      <c r="HPB469" s="48" t="str">
        <f t="shared" si="606"/>
        <v>Inviable Sanitariamente</v>
      </c>
      <c r="HPC469" s="48" t="str">
        <f t="shared" si="606"/>
        <v>Inviable Sanitariamente</v>
      </c>
      <c r="HPD469" s="48" t="str">
        <f t="shared" si="606"/>
        <v>Inviable Sanitariamente</v>
      </c>
      <c r="HPE469" s="48" t="str">
        <f t="shared" si="606"/>
        <v>Inviable Sanitariamente</v>
      </c>
      <c r="HPF469" s="48" t="str">
        <f t="shared" ref="HPF469:HPO471" si="607">IF(HPD469&lt;5,"Sin Riesgo",IF(HPD469 &lt;=14,"Bajo",IF(HPD469&lt;=35,"Medio",IF(HPD469&lt;=80,"Alto","Inviable Sanitariamente"))))</f>
        <v>Inviable Sanitariamente</v>
      </c>
      <c r="HPG469" s="48" t="str">
        <f t="shared" si="607"/>
        <v>Inviable Sanitariamente</v>
      </c>
      <c r="HPH469" s="48" t="str">
        <f t="shared" si="607"/>
        <v>Inviable Sanitariamente</v>
      </c>
      <c r="HPI469" s="48" t="str">
        <f t="shared" si="607"/>
        <v>Inviable Sanitariamente</v>
      </c>
      <c r="HPJ469" s="48" t="str">
        <f t="shared" si="607"/>
        <v>Inviable Sanitariamente</v>
      </c>
      <c r="HPK469" s="48" t="str">
        <f t="shared" si="607"/>
        <v>Inviable Sanitariamente</v>
      </c>
      <c r="HPL469" s="48" t="str">
        <f t="shared" si="607"/>
        <v>Inviable Sanitariamente</v>
      </c>
      <c r="HPM469" s="48" t="str">
        <f t="shared" si="607"/>
        <v>Inviable Sanitariamente</v>
      </c>
      <c r="HPN469" s="48" t="str">
        <f t="shared" si="607"/>
        <v>Inviable Sanitariamente</v>
      </c>
      <c r="HPO469" s="48" t="str">
        <f t="shared" si="607"/>
        <v>Inviable Sanitariamente</v>
      </c>
      <c r="HPP469" s="48" t="str">
        <f t="shared" ref="HPP469:HPY471" si="608">IF(HPN469&lt;5,"Sin Riesgo",IF(HPN469 &lt;=14,"Bajo",IF(HPN469&lt;=35,"Medio",IF(HPN469&lt;=80,"Alto","Inviable Sanitariamente"))))</f>
        <v>Inviable Sanitariamente</v>
      </c>
      <c r="HPQ469" s="48" t="str">
        <f t="shared" si="608"/>
        <v>Inviable Sanitariamente</v>
      </c>
      <c r="HPR469" s="48" t="str">
        <f t="shared" si="608"/>
        <v>Inviable Sanitariamente</v>
      </c>
      <c r="HPS469" s="48" t="str">
        <f t="shared" si="608"/>
        <v>Inviable Sanitariamente</v>
      </c>
      <c r="HPT469" s="48" t="str">
        <f t="shared" si="608"/>
        <v>Inviable Sanitariamente</v>
      </c>
      <c r="HPU469" s="48" t="str">
        <f t="shared" si="608"/>
        <v>Inviable Sanitariamente</v>
      </c>
      <c r="HPV469" s="48" t="str">
        <f t="shared" si="608"/>
        <v>Inviable Sanitariamente</v>
      </c>
      <c r="HPW469" s="48" t="str">
        <f t="shared" si="608"/>
        <v>Inviable Sanitariamente</v>
      </c>
      <c r="HPX469" s="48" t="str">
        <f t="shared" si="608"/>
        <v>Inviable Sanitariamente</v>
      </c>
      <c r="HPY469" s="48" t="str">
        <f t="shared" si="608"/>
        <v>Inviable Sanitariamente</v>
      </c>
      <c r="HPZ469" s="48" t="str">
        <f t="shared" ref="HPZ469:HQI471" si="609">IF(HPX469&lt;5,"Sin Riesgo",IF(HPX469 &lt;=14,"Bajo",IF(HPX469&lt;=35,"Medio",IF(HPX469&lt;=80,"Alto","Inviable Sanitariamente"))))</f>
        <v>Inviable Sanitariamente</v>
      </c>
      <c r="HQA469" s="48" t="str">
        <f t="shared" si="609"/>
        <v>Inviable Sanitariamente</v>
      </c>
      <c r="HQB469" s="48" t="str">
        <f t="shared" si="609"/>
        <v>Inviable Sanitariamente</v>
      </c>
      <c r="HQC469" s="48" t="str">
        <f t="shared" si="609"/>
        <v>Inviable Sanitariamente</v>
      </c>
      <c r="HQD469" s="48" t="str">
        <f t="shared" si="609"/>
        <v>Inviable Sanitariamente</v>
      </c>
      <c r="HQE469" s="48" t="str">
        <f t="shared" si="609"/>
        <v>Inviable Sanitariamente</v>
      </c>
      <c r="HQF469" s="48" t="str">
        <f t="shared" si="609"/>
        <v>Inviable Sanitariamente</v>
      </c>
      <c r="HQG469" s="48" t="str">
        <f t="shared" si="609"/>
        <v>Inviable Sanitariamente</v>
      </c>
      <c r="HQH469" s="48" t="str">
        <f t="shared" si="609"/>
        <v>Inviable Sanitariamente</v>
      </c>
      <c r="HQI469" s="48" t="str">
        <f t="shared" si="609"/>
        <v>Inviable Sanitariamente</v>
      </c>
      <c r="HQJ469" s="48" t="str">
        <f t="shared" ref="HQJ469:HQS471" si="610">IF(HQH469&lt;5,"Sin Riesgo",IF(HQH469 &lt;=14,"Bajo",IF(HQH469&lt;=35,"Medio",IF(HQH469&lt;=80,"Alto","Inviable Sanitariamente"))))</f>
        <v>Inviable Sanitariamente</v>
      </c>
      <c r="HQK469" s="48" t="str">
        <f t="shared" si="610"/>
        <v>Inviable Sanitariamente</v>
      </c>
      <c r="HQL469" s="48" t="str">
        <f t="shared" si="610"/>
        <v>Inviable Sanitariamente</v>
      </c>
      <c r="HQM469" s="48" t="str">
        <f t="shared" si="610"/>
        <v>Inviable Sanitariamente</v>
      </c>
      <c r="HQN469" s="48" t="str">
        <f t="shared" si="610"/>
        <v>Inviable Sanitariamente</v>
      </c>
      <c r="HQO469" s="48" t="str">
        <f t="shared" si="610"/>
        <v>Inviable Sanitariamente</v>
      </c>
      <c r="HQP469" s="48" t="str">
        <f t="shared" si="610"/>
        <v>Inviable Sanitariamente</v>
      </c>
      <c r="HQQ469" s="48" t="str">
        <f t="shared" si="610"/>
        <v>Inviable Sanitariamente</v>
      </c>
      <c r="HQR469" s="48" t="str">
        <f t="shared" si="610"/>
        <v>Inviable Sanitariamente</v>
      </c>
      <c r="HQS469" s="48" t="str">
        <f t="shared" si="610"/>
        <v>Inviable Sanitariamente</v>
      </c>
      <c r="HQT469" s="48" t="str">
        <f t="shared" ref="HQT469:HRC471" si="611">IF(HQR469&lt;5,"Sin Riesgo",IF(HQR469 &lt;=14,"Bajo",IF(HQR469&lt;=35,"Medio",IF(HQR469&lt;=80,"Alto","Inviable Sanitariamente"))))</f>
        <v>Inviable Sanitariamente</v>
      </c>
      <c r="HQU469" s="48" t="str">
        <f t="shared" si="611"/>
        <v>Inviable Sanitariamente</v>
      </c>
      <c r="HQV469" s="48" t="str">
        <f t="shared" si="611"/>
        <v>Inviable Sanitariamente</v>
      </c>
      <c r="HQW469" s="48" t="str">
        <f t="shared" si="611"/>
        <v>Inviable Sanitariamente</v>
      </c>
      <c r="HQX469" s="48" t="str">
        <f t="shared" si="611"/>
        <v>Inviable Sanitariamente</v>
      </c>
      <c r="HQY469" s="48" t="str">
        <f t="shared" si="611"/>
        <v>Inviable Sanitariamente</v>
      </c>
      <c r="HQZ469" s="48" t="str">
        <f t="shared" si="611"/>
        <v>Inviable Sanitariamente</v>
      </c>
      <c r="HRA469" s="48" t="str">
        <f t="shared" si="611"/>
        <v>Inviable Sanitariamente</v>
      </c>
      <c r="HRB469" s="48" t="str">
        <f t="shared" si="611"/>
        <v>Inviable Sanitariamente</v>
      </c>
      <c r="HRC469" s="48" t="str">
        <f t="shared" si="611"/>
        <v>Inviable Sanitariamente</v>
      </c>
      <c r="HRD469" s="48" t="str">
        <f t="shared" ref="HRD469:HRM471" si="612">IF(HRB469&lt;5,"Sin Riesgo",IF(HRB469 &lt;=14,"Bajo",IF(HRB469&lt;=35,"Medio",IF(HRB469&lt;=80,"Alto","Inviable Sanitariamente"))))</f>
        <v>Inviable Sanitariamente</v>
      </c>
      <c r="HRE469" s="48" t="str">
        <f t="shared" si="612"/>
        <v>Inviable Sanitariamente</v>
      </c>
      <c r="HRF469" s="48" t="str">
        <f t="shared" si="612"/>
        <v>Inviable Sanitariamente</v>
      </c>
      <c r="HRG469" s="48" t="str">
        <f t="shared" si="612"/>
        <v>Inviable Sanitariamente</v>
      </c>
      <c r="HRH469" s="48" t="str">
        <f t="shared" si="612"/>
        <v>Inviable Sanitariamente</v>
      </c>
      <c r="HRI469" s="48" t="str">
        <f t="shared" si="612"/>
        <v>Inviable Sanitariamente</v>
      </c>
      <c r="HRJ469" s="48" t="str">
        <f t="shared" si="612"/>
        <v>Inviable Sanitariamente</v>
      </c>
      <c r="HRK469" s="48" t="str">
        <f t="shared" si="612"/>
        <v>Inviable Sanitariamente</v>
      </c>
      <c r="HRL469" s="48" t="str">
        <f t="shared" si="612"/>
        <v>Inviable Sanitariamente</v>
      </c>
      <c r="HRM469" s="48" t="str">
        <f t="shared" si="612"/>
        <v>Inviable Sanitariamente</v>
      </c>
      <c r="HRN469" s="48" t="str">
        <f t="shared" ref="HRN469:HRW471" si="613">IF(HRL469&lt;5,"Sin Riesgo",IF(HRL469 &lt;=14,"Bajo",IF(HRL469&lt;=35,"Medio",IF(HRL469&lt;=80,"Alto","Inviable Sanitariamente"))))</f>
        <v>Inviable Sanitariamente</v>
      </c>
      <c r="HRO469" s="48" t="str">
        <f t="shared" si="613"/>
        <v>Inviable Sanitariamente</v>
      </c>
      <c r="HRP469" s="48" t="str">
        <f t="shared" si="613"/>
        <v>Inviable Sanitariamente</v>
      </c>
      <c r="HRQ469" s="48" t="str">
        <f t="shared" si="613"/>
        <v>Inviable Sanitariamente</v>
      </c>
      <c r="HRR469" s="48" t="str">
        <f t="shared" si="613"/>
        <v>Inviable Sanitariamente</v>
      </c>
      <c r="HRS469" s="48" t="str">
        <f t="shared" si="613"/>
        <v>Inviable Sanitariamente</v>
      </c>
      <c r="HRT469" s="48" t="str">
        <f t="shared" si="613"/>
        <v>Inviable Sanitariamente</v>
      </c>
      <c r="HRU469" s="48" t="str">
        <f t="shared" si="613"/>
        <v>Inviable Sanitariamente</v>
      </c>
      <c r="HRV469" s="48" t="str">
        <f t="shared" si="613"/>
        <v>Inviable Sanitariamente</v>
      </c>
      <c r="HRW469" s="48" t="str">
        <f t="shared" si="613"/>
        <v>Inviable Sanitariamente</v>
      </c>
      <c r="HRX469" s="48" t="str">
        <f t="shared" ref="HRX469:HSG471" si="614">IF(HRV469&lt;5,"Sin Riesgo",IF(HRV469 &lt;=14,"Bajo",IF(HRV469&lt;=35,"Medio",IF(HRV469&lt;=80,"Alto","Inviable Sanitariamente"))))</f>
        <v>Inviable Sanitariamente</v>
      </c>
      <c r="HRY469" s="48" t="str">
        <f t="shared" si="614"/>
        <v>Inviable Sanitariamente</v>
      </c>
      <c r="HRZ469" s="48" t="str">
        <f t="shared" si="614"/>
        <v>Inviable Sanitariamente</v>
      </c>
      <c r="HSA469" s="48" t="str">
        <f t="shared" si="614"/>
        <v>Inviable Sanitariamente</v>
      </c>
      <c r="HSB469" s="48" t="str">
        <f t="shared" si="614"/>
        <v>Inviable Sanitariamente</v>
      </c>
      <c r="HSC469" s="48" t="str">
        <f t="shared" si="614"/>
        <v>Inviable Sanitariamente</v>
      </c>
      <c r="HSD469" s="48" t="str">
        <f t="shared" si="614"/>
        <v>Inviable Sanitariamente</v>
      </c>
      <c r="HSE469" s="48" t="str">
        <f t="shared" si="614"/>
        <v>Inviable Sanitariamente</v>
      </c>
      <c r="HSF469" s="48" t="str">
        <f t="shared" si="614"/>
        <v>Inviable Sanitariamente</v>
      </c>
      <c r="HSG469" s="48" t="str">
        <f t="shared" si="614"/>
        <v>Inviable Sanitariamente</v>
      </c>
      <c r="HSH469" s="48" t="str">
        <f t="shared" ref="HSH469:HSQ471" si="615">IF(HSF469&lt;5,"Sin Riesgo",IF(HSF469 &lt;=14,"Bajo",IF(HSF469&lt;=35,"Medio",IF(HSF469&lt;=80,"Alto","Inviable Sanitariamente"))))</f>
        <v>Inviable Sanitariamente</v>
      </c>
      <c r="HSI469" s="48" t="str">
        <f t="shared" si="615"/>
        <v>Inviable Sanitariamente</v>
      </c>
      <c r="HSJ469" s="48" t="str">
        <f t="shared" si="615"/>
        <v>Inviable Sanitariamente</v>
      </c>
      <c r="HSK469" s="48" t="str">
        <f t="shared" si="615"/>
        <v>Inviable Sanitariamente</v>
      </c>
      <c r="HSL469" s="48" t="str">
        <f t="shared" si="615"/>
        <v>Inviable Sanitariamente</v>
      </c>
      <c r="HSM469" s="48" t="str">
        <f t="shared" si="615"/>
        <v>Inviable Sanitariamente</v>
      </c>
      <c r="HSN469" s="48" t="str">
        <f t="shared" si="615"/>
        <v>Inviable Sanitariamente</v>
      </c>
      <c r="HSO469" s="48" t="str">
        <f t="shared" si="615"/>
        <v>Inviable Sanitariamente</v>
      </c>
      <c r="HSP469" s="48" t="str">
        <f t="shared" si="615"/>
        <v>Inviable Sanitariamente</v>
      </c>
      <c r="HSQ469" s="48" t="str">
        <f t="shared" si="615"/>
        <v>Inviable Sanitariamente</v>
      </c>
      <c r="HSR469" s="48" t="str">
        <f t="shared" ref="HSR469:HTA471" si="616">IF(HSP469&lt;5,"Sin Riesgo",IF(HSP469 &lt;=14,"Bajo",IF(HSP469&lt;=35,"Medio",IF(HSP469&lt;=80,"Alto","Inviable Sanitariamente"))))</f>
        <v>Inviable Sanitariamente</v>
      </c>
      <c r="HSS469" s="48" t="str">
        <f t="shared" si="616"/>
        <v>Inviable Sanitariamente</v>
      </c>
      <c r="HST469" s="48" t="str">
        <f t="shared" si="616"/>
        <v>Inviable Sanitariamente</v>
      </c>
      <c r="HSU469" s="48" t="str">
        <f t="shared" si="616"/>
        <v>Inviable Sanitariamente</v>
      </c>
      <c r="HSV469" s="48" t="str">
        <f t="shared" si="616"/>
        <v>Inviable Sanitariamente</v>
      </c>
      <c r="HSW469" s="48" t="str">
        <f t="shared" si="616"/>
        <v>Inviable Sanitariamente</v>
      </c>
      <c r="HSX469" s="48" t="str">
        <f t="shared" si="616"/>
        <v>Inviable Sanitariamente</v>
      </c>
      <c r="HSY469" s="48" t="str">
        <f t="shared" si="616"/>
        <v>Inviable Sanitariamente</v>
      </c>
      <c r="HSZ469" s="48" t="str">
        <f t="shared" si="616"/>
        <v>Inviable Sanitariamente</v>
      </c>
      <c r="HTA469" s="48" t="str">
        <f t="shared" si="616"/>
        <v>Inviable Sanitariamente</v>
      </c>
      <c r="HTB469" s="48" t="str">
        <f t="shared" ref="HTB469:HTK471" si="617">IF(HSZ469&lt;5,"Sin Riesgo",IF(HSZ469 &lt;=14,"Bajo",IF(HSZ469&lt;=35,"Medio",IF(HSZ469&lt;=80,"Alto","Inviable Sanitariamente"))))</f>
        <v>Inviable Sanitariamente</v>
      </c>
      <c r="HTC469" s="48" t="str">
        <f t="shared" si="617"/>
        <v>Inviable Sanitariamente</v>
      </c>
      <c r="HTD469" s="48" t="str">
        <f t="shared" si="617"/>
        <v>Inviable Sanitariamente</v>
      </c>
      <c r="HTE469" s="48" t="str">
        <f t="shared" si="617"/>
        <v>Inviable Sanitariamente</v>
      </c>
      <c r="HTF469" s="48" t="str">
        <f t="shared" si="617"/>
        <v>Inviable Sanitariamente</v>
      </c>
      <c r="HTG469" s="48" t="str">
        <f t="shared" si="617"/>
        <v>Inviable Sanitariamente</v>
      </c>
      <c r="HTH469" s="48" t="str">
        <f t="shared" si="617"/>
        <v>Inviable Sanitariamente</v>
      </c>
      <c r="HTI469" s="48" t="str">
        <f t="shared" si="617"/>
        <v>Inviable Sanitariamente</v>
      </c>
      <c r="HTJ469" s="48" t="str">
        <f t="shared" si="617"/>
        <v>Inviable Sanitariamente</v>
      </c>
      <c r="HTK469" s="48" t="str">
        <f t="shared" si="617"/>
        <v>Inviable Sanitariamente</v>
      </c>
      <c r="HTL469" s="48" t="str">
        <f t="shared" ref="HTL469:HTU471" si="618">IF(HTJ469&lt;5,"Sin Riesgo",IF(HTJ469 &lt;=14,"Bajo",IF(HTJ469&lt;=35,"Medio",IF(HTJ469&lt;=80,"Alto","Inviable Sanitariamente"))))</f>
        <v>Inviable Sanitariamente</v>
      </c>
      <c r="HTM469" s="48" t="str">
        <f t="shared" si="618"/>
        <v>Inviable Sanitariamente</v>
      </c>
      <c r="HTN469" s="48" t="str">
        <f t="shared" si="618"/>
        <v>Inviable Sanitariamente</v>
      </c>
      <c r="HTO469" s="48" t="str">
        <f t="shared" si="618"/>
        <v>Inviable Sanitariamente</v>
      </c>
      <c r="HTP469" s="48" t="str">
        <f t="shared" si="618"/>
        <v>Inviable Sanitariamente</v>
      </c>
      <c r="HTQ469" s="48" t="str">
        <f t="shared" si="618"/>
        <v>Inviable Sanitariamente</v>
      </c>
      <c r="HTR469" s="48" t="str">
        <f t="shared" si="618"/>
        <v>Inviable Sanitariamente</v>
      </c>
      <c r="HTS469" s="48" t="str">
        <f t="shared" si="618"/>
        <v>Inviable Sanitariamente</v>
      </c>
      <c r="HTT469" s="48" t="str">
        <f t="shared" si="618"/>
        <v>Inviable Sanitariamente</v>
      </c>
      <c r="HTU469" s="48" t="str">
        <f t="shared" si="618"/>
        <v>Inviable Sanitariamente</v>
      </c>
      <c r="HTV469" s="48" t="str">
        <f t="shared" ref="HTV469:HUE471" si="619">IF(HTT469&lt;5,"Sin Riesgo",IF(HTT469 &lt;=14,"Bajo",IF(HTT469&lt;=35,"Medio",IF(HTT469&lt;=80,"Alto","Inviable Sanitariamente"))))</f>
        <v>Inviable Sanitariamente</v>
      </c>
      <c r="HTW469" s="48" t="str">
        <f t="shared" si="619"/>
        <v>Inviable Sanitariamente</v>
      </c>
      <c r="HTX469" s="48" t="str">
        <f t="shared" si="619"/>
        <v>Inviable Sanitariamente</v>
      </c>
      <c r="HTY469" s="48" t="str">
        <f t="shared" si="619"/>
        <v>Inviable Sanitariamente</v>
      </c>
      <c r="HTZ469" s="48" t="str">
        <f t="shared" si="619"/>
        <v>Inviable Sanitariamente</v>
      </c>
      <c r="HUA469" s="48" t="str">
        <f t="shared" si="619"/>
        <v>Inviable Sanitariamente</v>
      </c>
      <c r="HUB469" s="48" t="str">
        <f t="shared" si="619"/>
        <v>Inviable Sanitariamente</v>
      </c>
      <c r="HUC469" s="48" t="str">
        <f t="shared" si="619"/>
        <v>Inviable Sanitariamente</v>
      </c>
      <c r="HUD469" s="48" t="str">
        <f t="shared" si="619"/>
        <v>Inviable Sanitariamente</v>
      </c>
      <c r="HUE469" s="48" t="str">
        <f t="shared" si="619"/>
        <v>Inviable Sanitariamente</v>
      </c>
      <c r="HUF469" s="48" t="str">
        <f t="shared" ref="HUF469:HUO471" si="620">IF(HUD469&lt;5,"Sin Riesgo",IF(HUD469 &lt;=14,"Bajo",IF(HUD469&lt;=35,"Medio",IF(HUD469&lt;=80,"Alto","Inviable Sanitariamente"))))</f>
        <v>Inviable Sanitariamente</v>
      </c>
      <c r="HUG469" s="48" t="str">
        <f t="shared" si="620"/>
        <v>Inviable Sanitariamente</v>
      </c>
      <c r="HUH469" s="48" t="str">
        <f t="shared" si="620"/>
        <v>Inviable Sanitariamente</v>
      </c>
      <c r="HUI469" s="48" t="str">
        <f t="shared" si="620"/>
        <v>Inviable Sanitariamente</v>
      </c>
      <c r="HUJ469" s="48" t="str">
        <f t="shared" si="620"/>
        <v>Inviable Sanitariamente</v>
      </c>
      <c r="HUK469" s="48" t="str">
        <f t="shared" si="620"/>
        <v>Inviable Sanitariamente</v>
      </c>
      <c r="HUL469" s="48" t="str">
        <f t="shared" si="620"/>
        <v>Inviable Sanitariamente</v>
      </c>
      <c r="HUM469" s="48" t="str">
        <f t="shared" si="620"/>
        <v>Inviable Sanitariamente</v>
      </c>
      <c r="HUN469" s="48" t="str">
        <f t="shared" si="620"/>
        <v>Inviable Sanitariamente</v>
      </c>
      <c r="HUO469" s="48" t="str">
        <f t="shared" si="620"/>
        <v>Inviable Sanitariamente</v>
      </c>
      <c r="HUP469" s="48" t="str">
        <f t="shared" ref="HUP469:HUY471" si="621">IF(HUN469&lt;5,"Sin Riesgo",IF(HUN469 &lt;=14,"Bajo",IF(HUN469&lt;=35,"Medio",IF(HUN469&lt;=80,"Alto","Inviable Sanitariamente"))))</f>
        <v>Inviable Sanitariamente</v>
      </c>
      <c r="HUQ469" s="48" t="str">
        <f t="shared" si="621"/>
        <v>Inviable Sanitariamente</v>
      </c>
      <c r="HUR469" s="48" t="str">
        <f t="shared" si="621"/>
        <v>Inviable Sanitariamente</v>
      </c>
      <c r="HUS469" s="48" t="str">
        <f t="shared" si="621"/>
        <v>Inviable Sanitariamente</v>
      </c>
      <c r="HUT469" s="48" t="str">
        <f t="shared" si="621"/>
        <v>Inviable Sanitariamente</v>
      </c>
      <c r="HUU469" s="48" t="str">
        <f t="shared" si="621"/>
        <v>Inviable Sanitariamente</v>
      </c>
      <c r="HUV469" s="48" t="str">
        <f t="shared" si="621"/>
        <v>Inviable Sanitariamente</v>
      </c>
      <c r="HUW469" s="48" t="str">
        <f t="shared" si="621"/>
        <v>Inviable Sanitariamente</v>
      </c>
      <c r="HUX469" s="48" t="str">
        <f t="shared" si="621"/>
        <v>Inviable Sanitariamente</v>
      </c>
      <c r="HUY469" s="48" t="str">
        <f t="shared" si="621"/>
        <v>Inviable Sanitariamente</v>
      </c>
      <c r="HUZ469" s="48" t="str">
        <f t="shared" ref="HUZ469:HVI471" si="622">IF(HUX469&lt;5,"Sin Riesgo",IF(HUX469 &lt;=14,"Bajo",IF(HUX469&lt;=35,"Medio",IF(HUX469&lt;=80,"Alto","Inviable Sanitariamente"))))</f>
        <v>Inviable Sanitariamente</v>
      </c>
      <c r="HVA469" s="48" t="str">
        <f t="shared" si="622"/>
        <v>Inviable Sanitariamente</v>
      </c>
      <c r="HVB469" s="48" t="str">
        <f t="shared" si="622"/>
        <v>Inviable Sanitariamente</v>
      </c>
      <c r="HVC469" s="48" t="str">
        <f t="shared" si="622"/>
        <v>Inviable Sanitariamente</v>
      </c>
      <c r="HVD469" s="48" t="str">
        <f t="shared" si="622"/>
        <v>Inviable Sanitariamente</v>
      </c>
      <c r="HVE469" s="48" t="str">
        <f t="shared" si="622"/>
        <v>Inviable Sanitariamente</v>
      </c>
      <c r="HVF469" s="48" t="str">
        <f t="shared" si="622"/>
        <v>Inviable Sanitariamente</v>
      </c>
      <c r="HVG469" s="48" t="str">
        <f t="shared" si="622"/>
        <v>Inviable Sanitariamente</v>
      </c>
      <c r="HVH469" s="48" t="str">
        <f t="shared" si="622"/>
        <v>Inviable Sanitariamente</v>
      </c>
      <c r="HVI469" s="48" t="str">
        <f t="shared" si="622"/>
        <v>Inviable Sanitariamente</v>
      </c>
      <c r="HVJ469" s="48" t="str">
        <f t="shared" ref="HVJ469:HVS471" si="623">IF(HVH469&lt;5,"Sin Riesgo",IF(HVH469 &lt;=14,"Bajo",IF(HVH469&lt;=35,"Medio",IF(HVH469&lt;=80,"Alto","Inviable Sanitariamente"))))</f>
        <v>Inviable Sanitariamente</v>
      </c>
      <c r="HVK469" s="48" t="str">
        <f t="shared" si="623"/>
        <v>Inviable Sanitariamente</v>
      </c>
      <c r="HVL469" s="48" t="str">
        <f t="shared" si="623"/>
        <v>Inviable Sanitariamente</v>
      </c>
      <c r="HVM469" s="48" t="str">
        <f t="shared" si="623"/>
        <v>Inviable Sanitariamente</v>
      </c>
      <c r="HVN469" s="48" t="str">
        <f t="shared" si="623"/>
        <v>Inviable Sanitariamente</v>
      </c>
      <c r="HVO469" s="48" t="str">
        <f t="shared" si="623"/>
        <v>Inviable Sanitariamente</v>
      </c>
      <c r="HVP469" s="48" t="str">
        <f t="shared" si="623"/>
        <v>Inviable Sanitariamente</v>
      </c>
      <c r="HVQ469" s="48" t="str">
        <f t="shared" si="623"/>
        <v>Inviable Sanitariamente</v>
      </c>
      <c r="HVR469" s="48" t="str">
        <f t="shared" si="623"/>
        <v>Inviable Sanitariamente</v>
      </c>
      <c r="HVS469" s="48" t="str">
        <f t="shared" si="623"/>
        <v>Inviable Sanitariamente</v>
      </c>
      <c r="HVT469" s="48" t="str">
        <f t="shared" ref="HVT469:HWC471" si="624">IF(HVR469&lt;5,"Sin Riesgo",IF(HVR469 &lt;=14,"Bajo",IF(HVR469&lt;=35,"Medio",IF(HVR469&lt;=80,"Alto","Inviable Sanitariamente"))))</f>
        <v>Inviable Sanitariamente</v>
      </c>
      <c r="HVU469" s="48" t="str">
        <f t="shared" si="624"/>
        <v>Inviable Sanitariamente</v>
      </c>
      <c r="HVV469" s="48" t="str">
        <f t="shared" si="624"/>
        <v>Inviable Sanitariamente</v>
      </c>
      <c r="HVW469" s="48" t="str">
        <f t="shared" si="624"/>
        <v>Inviable Sanitariamente</v>
      </c>
      <c r="HVX469" s="48" t="str">
        <f t="shared" si="624"/>
        <v>Inviable Sanitariamente</v>
      </c>
      <c r="HVY469" s="48" t="str">
        <f t="shared" si="624"/>
        <v>Inviable Sanitariamente</v>
      </c>
      <c r="HVZ469" s="48" t="str">
        <f t="shared" si="624"/>
        <v>Inviable Sanitariamente</v>
      </c>
      <c r="HWA469" s="48" t="str">
        <f t="shared" si="624"/>
        <v>Inviable Sanitariamente</v>
      </c>
      <c r="HWB469" s="48" t="str">
        <f t="shared" si="624"/>
        <v>Inviable Sanitariamente</v>
      </c>
      <c r="HWC469" s="48" t="str">
        <f t="shared" si="624"/>
        <v>Inviable Sanitariamente</v>
      </c>
      <c r="HWD469" s="48" t="str">
        <f t="shared" ref="HWD469:HWM471" si="625">IF(HWB469&lt;5,"Sin Riesgo",IF(HWB469 &lt;=14,"Bajo",IF(HWB469&lt;=35,"Medio",IF(HWB469&lt;=80,"Alto","Inviable Sanitariamente"))))</f>
        <v>Inviable Sanitariamente</v>
      </c>
      <c r="HWE469" s="48" t="str">
        <f t="shared" si="625"/>
        <v>Inviable Sanitariamente</v>
      </c>
      <c r="HWF469" s="48" t="str">
        <f t="shared" si="625"/>
        <v>Inviable Sanitariamente</v>
      </c>
      <c r="HWG469" s="48" t="str">
        <f t="shared" si="625"/>
        <v>Inviable Sanitariamente</v>
      </c>
      <c r="HWH469" s="48" t="str">
        <f t="shared" si="625"/>
        <v>Inviable Sanitariamente</v>
      </c>
      <c r="HWI469" s="48" t="str">
        <f t="shared" si="625"/>
        <v>Inviable Sanitariamente</v>
      </c>
      <c r="HWJ469" s="48" t="str">
        <f t="shared" si="625"/>
        <v>Inviable Sanitariamente</v>
      </c>
      <c r="HWK469" s="48" t="str">
        <f t="shared" si="625"/>
        <v>Inviable Sanitariamente</v>
      </c>
      <c r="HWL469" s="48" t="str">
        <f t="shared" si="625"/>
        <v>Inviable Sanitariamente</v>
      </c>
      <c r="HWM469" s="48" t="str">
        <f t="shared" si="625"/>
        <v>Inviable Sanitariamente</v>
      </c>
      <c r="HWN469" s="48" t="str">
        <f t="shared" ref="HWN469:HWW471" si="626">IF(HWL469&lt;5,"Sin Riesgo",IF(HWL469 &lt;=14,"Bajo",IF(HWL469&lt;=35,"Medio",IF(HWL469&lt;=80,"Alto","Inviable Sanitariamente"))))</f>
        <v>Inviable Sanitariamente</v>
      </c>
      <c r="HWO469" s="48" t="str">
        <f t="shared" si="626"/>
        <v>Inviable Sanitariamente</v>
      </c>
      <c r="HWP469" s="48" t="str">
        <f t="shared" si="626"/>
        <v>Inviable Sanitariamente</v>
      </c>
      <c r="HWQ469" s="48" t="str">
        <f t="shared" si="626"/>
        <v>Inviable Sanitariamente</v>
      </c>
      <c r="HWR469" s="48" t="str">
        <f t="shared" si="626"/>
        <v>Inviable Sanitariamente</v>
      </c>
      <c r="HWS469" s="48" t="str">
        <f t="shared" si="626"/>
        <v>Inviable Sanitariamente</v>
      </c>
      <c r="HWT469" s="48" t="str">
        <f t="shared" si="626"/>
        <v>Inviable Sanitariamente</v>
      </c>
      <c r="HWU469" s="48" t="str">
        <f t="shared" si="626"/>
        <v>Inviable Sanitariamente</v>
      </c>
      <c r="HWV469" s="48" t="str">
        <f t="shared" si="626"/>
        <v>Inviable Sanitariamente</v>
      </c>
      <c r="HWW469" s="48" t="str">
        <f t="shared" si="626"/>
        <v>Inviable Sanitariamente</v>
      </c>
      <c r="HWX469" s="48" t="str">
        <f t="shared" ref="HWX469:HXG471" si="627">IF(HWV469&lt;5,"Sin Riesgo",IF(HWV469 &lt;=14,"Bajo",IF(HWV469&lt;=35,"Medio",IF(HWV469&lt;=80,"Alto","Inviable Sanitariamente"))))</f>
        <v>Inviable Sanitariamente</v>
      </c>
      <c r="HWY469" s="48" t="str">
        <f t="shared" si="627"/>
        <v>Inviable Sanitariamente</v>
      </c>
      <c r="HWZ469" s="48" t="str">
        <f t="shared" si="627"/>
        <v>Inviable Sanitariamente</v>
      </c>
      <c r="HXA469" s="48" t="str">
        <f t="shared" si="627"/>
        <v>Inviable Sanitariamente</v>
      </c>
      <c r="HXB469" s="48" t="str">
        <f t="shared" si="627"/>
        <v>Inviable Sanitariamente</v>
      </c>
      <c r="HXC469" s="48" t="str">
        <f t="shared" si="627"/>
        <v>Inviable Sanitariamente</v>
      </c>
      <c r="HXD469" s="48" t="str">
        <f t="shared" si="627"/>
        <v>Inviable Sanitariamente</v>
      </c>
      <c r="HXE469" s="48" t="str">
        <f t="shared" si="627"/>
        <v>Inviable Sanitariamente</v>
      </c>
      <c r="HXF469" s="48" t="str">
        <f t="shared" si="627"/>
        <v>Inviable Sanitariamente</v>
      </c>
      <c r="HXG469" s="48" t="str">
        <f t="shared" si="627"/>
        <v>Inviable Sanitariamente</v>
      </c>
      <c r="HXH469" s="48" t="str">
        <f t="shared" ref="HXH469:HXQ471" si="628">IF(HXF469&lt;5,"Sin Riesgo",IF(HXF469 &lt;=14,"Bajo",IF(HXF469&lt;=35,"Medio",IF(HXF469&lt;=80,"Alto","Inviable Sanitariamente"))))</f>
        <v>Inviable Sanitariamente</v>
      </c>
      <c r="HXI469" s="48" t="str">
        <f t="shared" si="628"/>
        <v>Inviable Sanitariamente</v>
      </c>
      <c r="HXJ469" s="48" t="str">
        <f t="shared" si="628"/>
        <v>Inviable Sanitariamente</v>
      </c>
      <c r="HXK469" s="48" t="str">
        <f t="shared" si="628"/>
        <v>Inviable Sanitariamente</v>
      </c>
      <c r="HXL469" s="48" t="str">
        <f t="shared" si="628"/>
        <v>Inviable Sanitariamente</v>
      </c>
      <c r="HXM469" s="48" t="str">
        <f t="shared" si="628"/>
        <v>Inviable Sanitariamente</v>
      </c>
      <c r="HXN469" s="48" t="str">
        <f t="shared" si="628"/>
        <v>Inviable Sanitariamente</v>
      </c>
      <c r="HXO469" s="48" t="str">
        <f t="shared" si="628"/>
        <v>Inviable Sanitariamente</v>
      </c>
      <c r="HXP469" s="48" t="str">
        <f t="shared" si="628"/>
        <v>Inviable Sanitariamente</v>
      </c>
      <c r="HXQ469" s="48" t="str">
        <f t="shared" si="628"/>
        <v>Inviable Sanitariamente</v>
      </c>
      <c r="HXR469" s="48" t="str">
        <f t="shared" ref="HXR469:HYA471" si="629">IF(HXP469&lt;5,"Sin Riesgo",IF(HXP469 &lt;=14,"Bajo",IF(HXP469&lt;=35,"Medio",IF(HXP469&lt;=80,"Alto","Inviable Sanitariamente"))))</f>
        <v>Inviable Sanitariamente</v>
      </c>
      <c r="HXS469" s="48" t="str">
        <f t="shared" si="629"/>
        <v>Inviable Sanitariamente</v>
      </c>
      <c r="HXT469" s="48" t="str">
        <f t="shared" si="629"/>
        <v>Inviable Sanitariamente</v>
      </c>
      <c r="HXU469" s="48" t="str">
        <f t="shared" si="629"/>
        <v>Inviable Sanitariamente</v>
      </c>
      <c r="HXV469" s="48" t="str">
        <f t="shared" si="629"/>
        <v>Inviable Sanitariamente</v>
      </c>
      <c r="HXW469" s="48" t="str">
        <f t="shared" si="629"/>
        <v>Inviable Sanitariamente</v>
      </c>
      <c r="HXX469" s="48" t="str">
        <f t="shared" si="629"/>
        <v>Inviable Sanitariamente</v>
      </c>
      <c r="HXY469" s="48" t="str">
        <f t="shared" si="629"/>
        <v>Inviable Sanitariamente</v>
      </c>
      <c r="HXZ469" s="48" t="str">
        <f t="shared" si="629"/>
        <v>Inviable Sanitariamente</v>
      </c>
      <c r="HYA469" s="48" t="str">
        <f t="shared" si="629"/>
        <v>Inviable Sanitariamente</v>
      </c>
      <c r="HYB469" s="48" t="str">
        <f t="shared" ref="HYB469:HYK471" si="630">IF(HXZ469&lt;5,"Sin Riesgo",IF(HXZ469 &lt;=14,"Bajo",IF(HXZ469&lt;=35,"Medio",IF(HXZ469&lt;=80,"Alto","Inviable Sanitariamente"))))</f>
        <v>Inviable Sanitariamente</v>
      </c>
      <c r="HYC469" s="48" t="str">
        <f t="shared" si="630"/>
        <v>Inviable Sanitariamente</v>
      </c>
      <c r="HYD469" s="48" t="str">
        <f t="shared" si="630"/>
        <v>Inviable Sanitariamente</v>
      </c>
      <c r="HYE469" s="48" t="str">
        <f t="shared" si="630"/>
        <v>Inviable Sanitariamente</v>
      </c>
      <c r="HYF469" s="48" t="str">
        <f t="shared" si="630"/>
        <v>Inviable Sanitariamente</v>
      </c>
      <c r="HYG469" s="48" t="str">
        <f t="shared" si="630"/>
        <v>Inviable Sanitariamente</v>
      </c>
      <c r="HYH469" s="48" t="str">
        <f t="shared" si="630"/>
        <v>Inviable Sanitariamente</v>
      </c>
      <c r="HYI469" s="48" t="str">
        <f t="shared" si="630"/>
        <v>Inviable Sanitariamente</v>
      </c>
      <c r="HYJ469" s="48" t="str">
        <f t="shared" si="630"/>
        <v>Inviable Sanitariamente</v>
      </c>
      <c r="HYK469" s="48" t="str">
        <f t="shared" si="630"/>
        <v>Inviable Sanitariamente</v>
      </c>
      <c r="HYL469" s="48" t="str">
        <f t="shared" ref="HYL469:HYU471" si="631">IF(HYJ469&lt;5,"Sin Riesgo",IF(HYJ469 &lt;=14,"Bajo",IF(HYJ469&lt;=35,"Medio",IF(HYJ469&lt;=80,"Alto","Inviable Sanitariamente"))))</f>
        <v>Inviable Sanitariamente</v>
      </c>
      <c r="HYM469" s="48" t="str">
        <f t="shared" si="631"/>
        <v>Inviable Sanitariamente</v>
      </c>
      <c r="HYN469" s="48" t="str">
        <f t="shared" si="631"/>
        <v>Inviable Sanitariamente</v>
      </c>
      <c r="HYO469" s="48" t="str">
        <f t="shared" si="631"/>
        <v>Inviable Sanitariamente</v>
      </c>
      <c r="HYP469" s="48" t="str">
        <f t="shared" si="631"/>
        <v>Inviable Sanitariamente</v>
      </c>
      <c r="HYQ469" s="48" t="str">
        <f t="shared" si="631"/>
        <v>Inviable Sanitariamente</v>
      </c>
      <c r="HYR469" s="48" t="str">
        <f t="shared" si="631"/>
        <v>Inviable Sanitariamente</v>
      </c>
      <c r="HYS469" s="48" t="str">
        <f t="shared" si="631"/>
        <v>Inviable Sanitariamente</v>
      </c>
      <c r="HYT469" s="48" t="str">
        <f t="shared" si="631"/>
        <v>Inviable Sanitariamente</v>
      </c>
      <c r="HYU469" s="48" t="str">
        <f t="shared" si="631"/>
        <v>Inviable Sanitariamente</v>
      </c>
      <c r="HYV469" s="48" t="str">
        <f t="shared" ref="HYV469:HZE471" si="632">IF(HYT469&lt;5,"Sin Riesgo",IF(HYT469 &lt;=14,"Bajo",IF(HYT469&lt;=35,"Medio",IF(HYT469&lt;=80,"Alto","Inviable Sanitariamente"))))</f>
        <v>Inviable Sanitariamente</v>
      </c>
      <c r="HYW469" s="48" t="str">
        <f t="shared" si="632"/>
        <v>Inviable Sanitariamente</v>
      </c>
      <c r="HYX469" s="48" t="str">
        <f t="shared" si="632"/>
        <v>Inviable Sanitariamente</v>
      </c>
      <c r="HYY469" s="48" t="str">
        <f t="shared" si="632"/>
        <v>Inviable Sanitariamente</v>
      </c>
      <c r="HYZ469" s="48" t="str">
        <f t="shared" si="632"/>
        <v>Inviable Sanitariamente</v>
      </c>
      <c r="HZA469" s="48" t="str">
        <f t="shared" si="632"/>
        <v>Inviable Sanitariamente</v>
      </c>
      <c r="HZB469" s="48" t="str">
        <f t="shared" si="632"/>
        <v>Inviable Sanitariamente</v>
      </c>
      <c r="HZC469" s="48" t="str">
        <f t="shared" si="632"/>
        <v>Inviable Sanitariamente</v>
      </c>
      <c r="HZD469" s="48" t="str">
        <f t="shared" si="632"/>
        <v>Inviable Sanitariamente</v>
      </c>
      <c r="HZE469" s="48" t="str">
        <f t="shared" si="632"/>
        <v>Inviable Sanitariamente</v>
      </c>
      <c r="HZF469" s="48" t="str">
        <f t="shared" ref="HZF469:HZO471" si="633">IF(HZD469&lt;5,"Sin Riesgo",IF(HZD469 &lt;=14,"Bajo",IF(HZD469&lt;=35,"Medio",IF(HZD469&lt;=80,"Alto","Inviable Sanitariamente"))))</f>
        <v>Inviable Sanitariamente</v>
      </c>
      <c r="HZG469" s="48" t="str">
        <f t="shared" si="633"/>
        <v>Inviable Sanitariamente</v>
      </c>
      <c r="HZH469" s="48" t="str">
        <f t="shared" si="633"/>
        <v>Inviable Sanitariamente</v>
      </c>
      <c r="HZI469" s="48" t="str">
        <f t="shared" si="633"/>
        <v>Inviable Sanitariamente</v>
      </c>
      <c r="HZJ469" s="48" t="str">
        <f t="shared" si="633"/>
        <v>Inviable Sanitariamente</v>
      </c>
      <c r="HZK469" s="48" t="str">
        <f t="shared" si="633"/>
        <v>Inviable Sanitariamente</v>
      </c>
      <c r="HZL469" s="48" t="str">
        <f t="shared" si="633"/>
        <v>Inviable Sanitariamente</v>
      </c>
      <c r="HZM469" s="48" t="str">
        <f t="shared" si="633"/>
        <v>Inviable Sanitariamente</v>
      </c>
      <c r="HZN469" s="48" t="str">
        <f t="shared" si="633"/>
        <v>Inviable Sanitariamente</v>
      </c>
      <c r="HZO469" s="48" t="str">
        <f t="shared" si="633"/>
        <v>Inviable Sanitariamente</v>
      </c>
      <c r="HZP469" s="48" t="str">
        <f t="shared" ref="HZP469:HZY471" si="634">IF(HZN469&lt;5,"Sin Riesgo",IF(HZN469 &lt;=14,"Bajo",IF(HZN469&lt;=35,"Medio",IF(HZN469&lt;=80,"Alto","Inviable Sanitariamente"))))</f>
        <v>Inviable Sanitariamente</v>
      </c>
      <c r="HZQ469" s="48" t="str">
        <f t="shared" si="634"/>
        <v>Inviable Sanitariamente</v>
      </c>
      <c r="HZR469" s="48" t="str">
        <f t="shared" si="634"/>
        <v>Inviable Sanitariamente</v>
      </c>
      <c r="HZS469" s="48" t="str">
        <f t="shared" si="634"/>
        <v>Inviable Sanitariamente</v>
      </c>
      <c r="HZT469" s="48" t="str">
        <f t="shared" si="634"/>
        <v>Inviable Sanitariamente</v>
      </c>
      <c r="HZU469" s="48" t="str">
        <f t="shared" si="634"/>
        <v>Inviable Sanitariamente</v>
      </c>
      <c r="HZV469" s="48" t="str">
        <f t="shared" si="634"/>
        <v>Inviable Sanitariamente</v>
      </c>
      <c r="HZW469" s="48" t="str">
        <f t="shared" si="634"/>
        <v>Inviable Sanitariamente</v>
      </c>
      <c r="HZX469" s="48" t="str">
        <f t="shared" si="634"/>
        <v>Inviable Sanitariamente</v>
      </c>
      <c r="HZY469" s="48" t="str">
        <f t="shared" si="634"/>
        <v>Inviable Sanitariamente</v>
      </c>
      <c r="HZZ469" s="48" t="str">
        <f t="shared" ref="HZZ469:IAI471" si="635">IF(HZX469&lt;5,"Sin Riesgo",IF(HZX469 &lt;=14,"Bajo",IF(HZX469&lt;=35,"Medio",IF(HZX469&lt;=80,"Alto","Inviable Sanitariamente"))))</f>
        <v>Inviable Sanitariamente</v>
      </c>
      <c r="IAA469" s="48" t="str">
        <f t="shared" si="635"/>
        <v>Inviable Sanitariamente</v>
      </c>
      <c r="IAB469" s="48" t="str">
        <f t="shared" si="635"/>
        <v>Inviable Sanitariamente</v>
      </c>
      <c r="IAC469" s="48" t="str">
        <f t="shared" si="635"/>
        <v>Inviable Sanitariamente</v>
      </c>
      <c r="IAD469" s="48" t="str">
        <f t="shared" si="635"/>
        <v>Inviable Sanitariamente</v>
      </c>
      <c r="IAE469" s="48" t="str">
        <f t="shared" si="635"/>
        <v>Inviable Sanitariamente</v>
      </c>
      <c r="IAF469" s="48" t="str">
        <f t="shared" si="635"/>
        <v>Inviable Sanitariamente</v>
      </c>
      <c r="IAG469" s="48" t="str">
        <f t="shared" si="635"/>
        <v>Inviable Sanitariamente</v>
      </c>
      <c r="IAH469" s="48" t="str">
        <f t="shared" si="635"/>
        <v>Inviable Sanitariamente</v>
      </c>
      <c r="IAI469" s="48" t="str">
        <f t="shared" si="635"/>
        <v>Inviable Sanitariamente</v>
      </c>
      <c r="IAJ469" s="48" t="str">
        <f t="shared" ref="IAJ469:IAS471" si="636">IF(IAH469&lt;5,"Sin Riesgo",IF(IAH469 &lt;=14,"Bajo",IF(IAH469&lt;=35,"Medio",IF(IAH469&lt;=80,"Alto","Inviable Sanitariamente"))))</f>
        <v>Inviable Sanitariamente</v>
      </c>
      <c r="IAK469" s="48" t="str">
        <f t="shared" si="636"/>
        <v>Inviable Sanitariamente</v>
      </c>
      <c r="IAL469" s="48" t="str">
        <f t="shared" si="636"/>
        <v>Inviable Sanitariamente</v>
      </c>
      <c r="IAM469" s="48" t="str">
        <f t="shared" si="636"/>
        <v>Inviable Sanitariamente</v>
      </c>
      <c r="IAN469" s="48" t="str">
        <f t="shared" si="636"/>
        <v>Inviable Sanitariamente</v>
      </c>
      <c r="IAO469" s="48" t="str">
        <f t="shared" si="636"/>
        <v>Inviable Sanitariamente</v>
      </c>
      <c r="IAP469" s="48" t="str">
        <f t="shared" si="636"/>
        <v>Inviable Sanitariamente</v>
      </c>
      <c r="IAQ469" s="48" t="str">
        <f t="shared" si="636"/>
        <v>Inviable Sanitariamente</v>
      </c>
      <c r="IAR469" s="48" t="str">
        <f t="shared" si="636"/>
        <v>Inviable Sanitariamente</v>
      </c>
      <c r="IAS469" s="48" t="str">
        <f t="shared" si="636"/>
        <v>Inviable Sanitariamente</v>
      </c>
      <c r="IAT469" s="48" t="str">
        <f t="shared" ref="IAT469:IBC471" si="637">IF(IAR469&lt;5,"Sin Riesgo",IF(IAR469 &lt;=14,"Bajo",IF(IAR469&lt;=35,"Medio",IF(IAR469&lt;=80,"Alto","Inviable Sanitariamente"))))</f>
        <v>Inviable Sanitariamente</v>
      </c>
      <c r="IAU469" s="48" t="str">
        <f t="shared" si="637"/>
        <v>Inviable Sanitariamente</v>
      </c>
      <c r="IAV469" s="48" t="str">
        <f t="shared" si="637"/>
        <v>Inviable Sanitariamente</v>
      </c>
      <c r="IAW469" s="48" t="str">
        <f t="shared" si="637"/>
        <v>Inviable Sanitariamente</v>
      </c>
      <c r="IAX469" s="48" t="str">
        <f t="shared" si="637"/>
        <v>Inviable Sanitariamente</v>
      </c>
      <c r="IAY469" s="48" t="str">
        <f t="shared" si="637"/>
        <v>Inviable Sanitariamente</v>
      </c>
      <c r="IAZ469" s="48" t="str">
        <f t="shared" si="637"/>
        <v>Inviable Sanitariamente</v>
      </c>
      <c r="IBA469" s="48" t="str">
        <f t="shared" si="637"/>
        <v>Inviable Sanitariamente</v>
      </c>
      <c r="IBB469" s="48" t="str">
        <f t="shared" si="637"/>
        <v>Inviable Sanitariamente</v>
      </c>
      <c r="IBC469" s="48" t="str">
        <f t="shared" si="637"/>
        <v>Inviable Sanitariamente</v>
      </c>
      <c r="IBD469" s="48" t="str">
        <f t="shared" ref="IBD469:IBM471" si="638">IF(IBB469&lt;5,"Sin Riesgo",IF(IBB469 &lt;=14,"Bajo",IF(IBB469&lt;=35,"Medio",IF(IBB469&lt;=80,"Alto","Inviable Sanitariamente"))))</f>
        <v>Inviable Sanitariamente</v>
      </c>
      <c r="IBE469" s="48" t="str">
        <f t="shared" si="638"/>
        <v>Inviable Sanitariamente</v>
      </c>
      <c r="IBF469" s="48" t="str">
        <f t="shared" si="638"/>
        <v>Inviable Sanitariamente</v>
      </c>
      <c r="IBG469" s="48" t="str">
        <f t="shared" si="638"/>
        <v>Inviable Sanitariamente</v>
      </c>
      <c r="IBH469" s="48" t="str">
        <f t="shared" si="638"/>
        <v>Inviable Sanitariamente</v>
      </c>
      <c r="IBI469" s="48" t="str">
        <f t="shared" si="638"/>
        <v>Inviable Sanitariamente</v>
      </c>
      <c r="IBJ469" s="48" t="str">
        <f t="shared" si="638"/>
        <v>Inviable Sanitariamente</v>
      </c>
      <c r="IBK469" s="48" t="str">
        <f t="shared" si="638"/>
        <v>Inviable Sanitariamente</v>
      </c>
      <c r="IBL469" s="48" t="str">
        <f t="shared" si="638"/>
        <v>Inviable Sanitariamente</v>
      </c>
      <c r="IBM469" s="48" t="str">
        <f t="shared" si="638"/>
        <v>Inviable Sanitariamente</v>
      </c>
      <c r="IBN469" s="48" t="str">
        <f t="shared" ref="IBN469:IBW471" si="639">IF(IBL469&lt;5,"Sin Riesgo",IF(IBL469 &lt;=14,"Bajo",IF(IBL469&lt;=35,"Medio",IF(IBL469&lt;=80,"Alto","Inviable Sanitariamente"))))</f>
        <v>Inviable Sanitariamente</v>
      </c>
      <c r="IBO469" s="48" t="str">
        <f t="shared" si="639"/>
        <v>Inviable Sanitariamente</v>
      </c>
      <c r="IBP469" s="48" t="str">
        <f t="shared" si="639"/>
        <v>Inviable Sanitariamente</v>
      </c>
      <c r="IBQ469" s="48" t="str">
        <f t="shared" si="639"/>
        <v>Inviable Sanitariamente</v>
      </c>
      <c r="IBR469" s="48" t="str">
        <f t="shared" si="639"/>
        <v>Inviable Sanitariamente</v>
      </c>
      <c r="IBS469" s="48" t="str">
        <f t="shared" si="639"/>
        <v>Inviable Sanitariamente</v>
      </c>
      <c r="IBT469" s="48" t="str">
        <f t="shared" si="639"/>
        <v>Inviable Sanitariamente</v>
      </c>
      <c r="IBU469" s="48" t="str">
        <f t="shared" si="639"/>
        <v>Inviable Sanitariamente</v>
      </c>
      <c r="IBV469" s="48" t="str">
        <f t="shared" si="639"/>
        <v>Inviable Sanitariamente</v>
      </c>
      <c r="IBW469" s="48" t="str">
        <f t="shared" si="639"/>
        <v>Inviable Sanitariamente</v>
      </c>
      <c r="IBX469" s="48" t="str">
        <f t="shared" ref="IBX469:ICG471" si="640">IF(IBV469&lt;5,"Sin Riesgo",IF(IBV469 &lt;=14,"Bajo",IF(IBV469&lt;=35,"Medio",IF(IBV469&lt;=80,"Alto","Inviable Sanitariamente"))))</f>
        <v>Inviable Sanitariamente</v>
      </c>
      <c r="IBY469" s="48" t="str">
        <f t="shared" si="640"/>
        <v>Inviable Sanitariamente</v>
      </c>
      <c r="IBZ469" s="48" t="str">
        <f t="shared" si="640"/>
        <v>Inviable Sanitariamente</v>
      </c>
      <c r="ICA469" s="48" t="str">
        <f t="shared" si="640"/>
        <v>Inviable Sanitariamente</v>
      </c>
      <c r="ICB469" s="48" t="str">
        <f t="shared" si="640"/>
        <v>Inviable Sanitariamente</v>
      </c>
      <c r="ICC469" s="48" t="str">
        <f t="shared" si="640"/>
        <v>Inviable Sanitariamente</v>
      </c>
      <c r="ICD469" s="48" t="str">
        <f t="shared" si="640"/>
        <v>Inviable Sanitariamente</v>
      </c>
      <c r="ICE469" s="48" t="str">
        <f t="shared" si="640"/>
        <v>Inviable Sanitariamente</v>
      </c>
      <c r="ICF469" s="48" t="str">
        <f t="shared" si="640"/>
        <v>Inviable Sanitariamente</v>
      </c>
      <c r="ICG469" s="48" t="str">
        <f t="shared" si="640"/>
        <v>Inviable Sanitariamente</v>
      </c>
      <c r="ICH469" s="48" t="str">
        <f t="shared" ref="ICH469:ICQ471" si="641">IF(ICF469&lt;5,"Sin Riesgo",IF(ICF469 &lt;=14,"Bajo",IF(ICF469&lt;=35,"Medio",IF(ICF469&lt;=80,"Alto","Inviable Sanitariamente"))))</f>
        <v>Inviable Sanitariamente</v>
      </c>
      <c r="ICI469" s="48" t="str">
        <f t="shared" si="641"/>
        <v>Inviable Sanitariamente</v>
      </c>
      <c r="ICJ469" s="48" t="str">
        <f t="shared" si="641"/>
        <v>Inviable Sanitariamente</v>
      </c>
      <c r="ICK469" s="48" t="str">
        <f t="shared" si="641"/>
        <v>Inviable Sanitariamente</v>
      </c>
      <c r="ICL469" s="48" t="str">
        <f t="shared" si="641"/>
        <v>Inviable Sanitariamente</v>
      </c>
      <c r="ICM469" s="48" t="str">
        <f t="shared" si="641"/>
        <v>Inviable Sanitariamente</v>
      </c>
      <c r="ICN469" s="48" t="str">
        <f t="shared" si="641"/>
        <v>Inviable Sanitariamente</v>
      </c>
      <c r="ICO469" s="48" t="str">
        <f t="shared" si="641"/>
        <v>Inviable Sanitariamente</v>
      </c>
      <c r="ICP469" s="48" t="str">
        <f t="shared" si="641"/>
        <v>Inviable Sanitariamente</v>
      </c>
      <c r="ICQ469" s="48" t="str">
        <f t="shared" si="641"/>
        <v>Inviable Sanitariamente</v>
      </c>
      <c r="ICR469" s="48" t="str">
        <f t="shared" ref="ICR469:IDA471" si="642">IF(ICP469&lt;5,"Sin Riesgo",IF(ICP469 &lt;=14,"Bajo",IF(ICP469&lt;=35,"Medio",IF(ICP469&lt;=80,"Alto","Inviable Sanitariamente"))))</f>
        <v>Inviable Sanitariamente</v>
      </c>
      <c r="ICS469" s="48" t="str">
        <f t="shared" si="642"/>
        <v>Inviable Sanitariamente</v>
      </c>
      <c r="ICT469" s="48" t="str">
        <f t="shared" si="642"/>
        <v>Inviable Sanitariamente</v>
      </c>
      <c r="ICU469" s="48" t="str">
        <f t="shared" si="642"/>
        <v>Inviable Sanitariamente</v>
      </c>
      <c r="ICV469" s="48" t="str">
        <f t="shared" si="642"/>
        <v>Inviable Sanitariamente</v>
      </c>
      <c r="ICW469" s="48" t="str">
        <f t="shared" si="642"/>
        <v>Inviable Sanitariamente</v>
      </c>
      <c r="ICX469" s="48" t="str">
        <f t="shared" si="642"/>
        <v>Inviable Sanitariamente</v>
      </c>
      <c r="ICY469" s="48" t="str">
        <f t="shared" si="642"/>
        <v>Inviable Sanitariamente</v>
      </c>
      <c r="ICZ469" s="48" t="str">
        <f t="shared" si="642"/>
        <v>Inviable Sanitariamente</v>
      </c>
      <c r="IDA469" s="48" t="str">
        <f t="shared" si="642"/>
        <v>Inviable Sanitariamente</v>
      </c>
      <c r="IDB469" s="48" t="str">
        <f t="shared" ref="IDB469:IDK471" si="643">IF(ICZ469&lt;5,"Sin Riesgo",IF(ICZ469 &lt;=14,"Bajo",IF(ICZ469&lt;=35,"Medio",IF(ICZ469&lt;=80,"Alto","Inviable Sanitariamente"))))</f>
        <v>Inviable Sanitariamente</v>
      </c>
      <c r="IDC469" s="48" t="str">
        <f t="shared" si="643"/>
        <v>Inviable Sanitariamente</v>
      </c>
      <c r="IDD469" s="48" t="str">
        <f t="shared" si="643"/>
        <v>Inviable Sanitariamente</v>
      </c>
      <c r="IDE469" s="48" t="str">
        <f t="shared" si="643"/>
        <v>Inviable Sanitariamente</v>
      </c>
      <c r="IDF469" s="48" t="str">
        <f t="shared" si="643"/>
        <v>Inviable Sanitariamente</v>
      </c>
      <c r="IDG469" s="48" t="str">
        <f t="shared" si="643"/>
        <v>Inviable Sanitariamente</v>
      </c>
      <c r="IDH469" s="48" t="str">
        <f t="shared" si="643"/>
        <v>Inviable Sanitariamente</v>
      </c>
      <c r="IDI469" s="48" t="str">
        <f t="shared" si="643"/>
        <v>Inviable Sanitariamente</v>
      </c>
      <c r="IDJ469" s="48" t="str">
        <f t="shared" si="643"/>
        <v>Inviable Sanitariamente</v>
      </c>
      <c r="IDK469" s="48" t="str">
        <f t="shared" si="643"/>
        <v>Inviable Sanitariamente</v>
      </c>
      <c r="IDL469" s="48" t="str">
        <f t="shared" ref="IDL469:IDU471" si="644">IF(IDJ469&lt;5,"Sin Riesgo",IF(IDJ469 &lt;=14,"Bajo",IF(IDJ469&lt;=35,"Medio",IF(IDJ469&lt;=80,"Alto","Inviable Sanitariamente"))))</f>
        <v>Inviable Sanitariamente</v>
      </c>
      <c r="IDM469" s="48" t="str">
        <f t="shared" si="644"/>
        <v>Inviable Sanitariamente</v>
      </c>
      <c r="IDN469" s="48" t="str">
        <f t="shared" si="644"/>
        <v>Inviable Sanitariamente</v>
      </c>
      <c r="IDO469" s="48" t="str">
        <f t="shared" si="644"/>
        <v>Inviable Sanitariamente</v>
      </c>
      <c r="IDP469" s="48" t="str">
        <f t="shared" si="644"/>
        <v>Inviable Sanitariamente</v>
      </c>
      <c r="IDQ469" s="48" t="str">
        <f t="shared" si="644"/>
        <v>Inviable Sanitariamente</v>
      </c>
      <c r="IDR469" s="48" t="str">
        <f t="shared" si="644"/>
        <v>Inviable Sanitariamente</v>
      </c>
      <c r="IDS469" s="48" t="str">
        <f t="shared" si="644"/>
        <v>Inviable Sanitariamente</v>
      </c>
      <c r="IDT469" s="48" t="str">
        <f t="shared" si="644"/>
        <v>Inviable Sanitariamente</v>
      </c>
      <c r="IDU469" s="48" t="str">
        <f t="shared" si="644"/>
        <v>Inviable Sanitariamente</v>
      </c>
      <c r="IDV469" s="48" t="str">
        <f t="shared" ref="IDV469:IEE471" si="645">IF(IDT469&lt;5,"Sin Riesgo",IF(IDT469 &lt;=14,"Bajo",IF(IDT469&lt;=35,"Medio",IF(IDT469&lt;=80,"Alto","Inviable Sanitariamente"))))</f>
        <v>Inviable Sanitariamente</v>
      </c>
      <c r="IDW469" s="48" t="str">
        <f t="shared" si="645"/>
        <v>Inviable Sanitariamente</v>
      </c>
      <c r="IDX469" s="48" t="str">
        <f t="shared" si="645"/>
        <v>Inviable Sanitariamente</v>
      </c>
      <c r="IDY469" s="48" t="str">
        <f t="shared" si="645"/>
        <v>Inviable Sanitariamente</v>
      </c>
      <c r="IDZ469" s="48" t="str">
        <f t="shared" si="645"/>
        <v>Inviable Sanitariamente</v>
      </c>
      <c r="IEA469" s="48" t="str">
        <f t="shared" si="645"/>
        <v>Inviable Sanitariamente</v>
      </c>
      <c r="IEB469" s="48" t="str">
        <f t="shared" si="645"/>
        <v>Inviable Sanitariamente</v>
      </c>
      <c r="IEC469" s="48" t="str">
        <f t="shared" si="645"/>
        <v>Inviable Sanitariamente</v>
      </c>
      <c r="IED469" s="48" t="str">
        <f t="shared" si="645"/>
        <v>Inviable Sanitariamente</v>
      </c>
      <c r="IEE469" s="48" t="str">
        <f t="shared" si="645"/>
        <v>Inviable Sanitariamente</v>
      </c>
      <c r="IEF469" s="48" t="str">
        <f t="shared" ref="IEF469:IEO471" si="646">IF(IED469&lt;5,"Sin Riesgo",IF(IED469 &lt;=14,"Bajo",IF(IED469&lt;=35,"Medio",IF(IED469&lt;=80,"Alto","Inviable Sanitariamente"))))</f>
        <v>Inviable Sanitariamente</v>
      </c>
      <c r="IEG469" s="48" t="str">
        <f t="shared" si="646"/>
        <v>Inviable Sanitariamente</v>
      </c>
      <c r="IEH469" s="48" t="str">
        <f t="shared" si="646"/>
        <v>Inviable Sanitariamente</v>
      </c>
      <c r="IEI469" s="48" t="str">
        <f t="shared" si="646"/>
        <v>Inviable Sanitariamente</v>
      </c>
      <c r="IEJ469" s="48" t="str">
        <f t="shared" si="646"/>
        <v>Inviable Sanitariamente</v>
      </c>
      <c r="IEK469" s="48" t="str">
        <f t="shared" si="646"/>
        <v>Inviable Sanitariamente</v>
      </c>
      <c r="IEL469" s="48" t="str">
        <f t="shared" si="646"/>
        <v>Inviable Sanitariamente</v>
      </c>
      <c r="IEM469" s="48" t="str">
        <f t="shared" si="646"/>
        <v>Inviable Sanitariamente</v>
      </c>
      <c r="IEN469" s="48" t="str">
        <f t="shared" si="646"/>
        <v>Inviable Sanitariamente</v>
      </c>
      <c r="IEO469" s="48" t="str">
        <f t="shared" si="646"/>
        <v>Inviable Sanitariamente</v>
      </c>
      <c r="IEP469" s="48" t="str">
        <f t="shared" ref="IEP469:IEY471" si="647">IF(IEN469&lt;5,"Sin Riesgo",IF(IEN469 &lt;=14,"Bajo",IF(IEN469&lt;=35,"Medio",IF(IEN469&lt;=80,"Alto","Inviable Sanitariamente"))))</f>
        <v>Inviable Sanitariamente</v>
      </c>
      <c r="IEQ469" s="48" t="str">
        <f t="shared" si="647"/>
        <v>Inviable Sanitariamente</v>
      </c>
      <c r="IER469" s="48" t="str">
        <f t="shared" si="647"/>
        <v>Inviable Sanitariamente</v>
      </c>
      <c r="IES469" s="48" t="str">
        <f t="shared" si="647"/>
        <v>Inviable Sanitariamente</v>
      </c>
      <c r="IET469" s="48" t="str">
        <f t="shared" si="647"/>
        <v>Inviable Sanitariamente</v>
      </c>
      <c r="IEU469" s="48" t="str">
        <f t="shared" si="647"/>
        <v>Inviable Sanitariamente</v>
      </c>
      <c r="IEV469" s="48" t="str">
        <f t="shared" si="647"/>
        <v>Inviable Sanitariamente</v>
      </c>
      <c r="IEW469" s="48" t="str">
        <f t="shared" si="647"/>
        <v>Inviable Sanitariamente</v>
      </c>
      <c r="IEX469" s="48" t="str">
        <f t="shared" si="647"/>
        <v>Inviable Sanitariamente</v>
      </c>
      <c r="IEY469" s="48" t="str">
        <f t="shared" si="647"/>
        <v>Inviable Sanitariamente</v>
      </c>
      <c r="IEZ469" s="48" t="str">
        <f t="shared" ref="IEZ469:IFI471" si="648">IF(IEX469&lt;5,"Sin Riesgo",IF(IEX469 &lt;=14,"Bajo",IF(IEX469&lt;=35,"Medio",IF(IEX469&lt;=80,"Alto","Inviable Sanitariamente"))))</f>
        <v>Inviable Sanitariamente</v>
      </c>
      <c r="IFA469" s="48" t="str">
        <f t="shared" si="648"/>
        <v>Inviable Sanitariamente</v>
      </c>
      <c r="IFB469" s="48" t="str">
        <f t="shared" si="648"/>
        <v>Inviable Sanitariamente</v>
      </c>
      <c r="IFC469" s="48" t="str">
        <f t="shared" si="648"/>
        <v>Inviable Sanitariamente</v>
      </c>
      <c r="IFD469" s="48" t="str">
        <f t="shared" si="648"/>
        <v>Inviable Sanitariamente</v>
      </c>
      <c r="IFE469" s="48" t="str">
        <f t="shared" si="648"/>
        <v>Inviable Sanitariamente</v>
      </c>
      <c r="IFF469" s="48" t="str">
        <f t="shared" si="648"/>
        <v>Inviable Sanitariamente</v>
      </c>
      <c r="IFG469" s="48" t="str">
        <f t="shared" si="648"/>
        <v>Inviable Sanitariamente</v>
      </c>
      <c r="IFH469" s="48" t="str">
        <f t="shared" si="648"/>
        <v>Inviable Sanitariamente</v>
      </c>
      <c r="IFI469" s="48" t="str">
        <f t="shared" si="648"/>
        <v>Inviable Sanitariamente</v>
      </c>
      <c r="IFJ469" s="48" t="str">
        <f t="shared" ref="IFJ469:IFS471" si="649">IF(IFH469&lt;5,"Sin Riesgo",IF(IFH469 &lt;=14,"Bajo",IF(IFH469&lt;=35,"Medio",IF(IFH469&lt;=80,"Alto","Inviable Sanitariamente"))))</f>
        <v>Inviable Sanitariamente</v>
      </c>
      <c r="IFK469" s="48" t="str">
        <f t="shared" si="649"/>
        <v>Inviable Sanitariamente</v>
      </c>
      <c r="IFL469" s="48" t="str">
        <f t="shared" si="649"/>
        <v>Inviable Sanitariamente</v>
      </c>
      <c r="IFM469" s="48" t="str">
        <f t="shared" si="649"/>
        <v>Inviable Sanitariamente</v>
      </c>
      <c r="IFN469" s="48" t="str">
        <f t="shared" si="649"/>
        <v>Inviable Sanitariamente</v>
      </c>
      <c r="IFO469" s="48" t="str">
        <f t="shared" si="649"/>
        <v>Inviable Sanitariamente</v>
      </c>
      <c r="IFP469" s="48" t="str">
        <f t="shared" si="649"/>
        <v>Inviable Sanitariamente</v>
      </c>
      <c r="IFQ469" s="48" t="str">
        <f t="shared" si="649"/>
        <v>Inviable Sanitariamente</v>
      </c>
      <c r="IFR469" s="48" t="str">
        <f t="shared" si="649"/>
        <v>Inviable Sanitariamente</v>
      </c>
      <c r="IFS469" s="48" t="str">
        <f t="shared" si="649"/>
        <v>Inviable Sanitariamente</v>
      </c>
      <c r="IFT469" s="48" t="str">
        <f t="shared" ref="IFT469:IGC471" si="650">IF(IFR469&lt;5,"Sin Riesgo",IF(IFR469 &lt;=14,"Bajo",IF(IFR469&lt;=35,"Medio",IF(IFR469&lt;=80,"Alto","Inviable Sanitariamente"))))</f>
        <v>Inviable Sanitariamente</v>
      </c>
      <c r="IFU469" s="48" t="str">
        <f t="shared" si="650"/>
        <v>Inviable Sanitariamente</v>
      </c>
      <c r="IFV469" s="48" t="str">
        <f t="shared" si="650"/>
        <v>Inviable Sanitariamente</v>
      </c>
      <c r="IFW469" s="48" t="str">
        <f t="shared" si="650"/>
        <v>Inviable Sanitariamente</v>
      </c>
      <c r="IFX469" s="48" t="str">
        <f t="shared" si="650"/>
        <v>Inviable Sanitariamente</v>
      </c>
      <c r="IFY469" s="48" t="str">
        <f t="shared" si="650"/>
        <v>Inviable Sanitariamente</v>
      </c>
      <c r="IFZ469" s="48" t="str">
        <f t="shared" si="650"/>
        <v>Inviable Sanitariamente</v>
      </c>
      <c r="IGA469" s="48" t="str">
        <f t="shared" si="650"/>
        <v>Inviable Sanitariamente</v>
      </c>
      <c r="IGB469" s="48" t="str">
        <f t="shared" si="650"/>
        <v>Inviable Sanitariamente</v>
      </c>
      <c r="IGC469" s="48" t="str">
        <f t="shared" si="650"/>
        <v>Inviable Sanitariamente</v>
      </c>
      <c r="IGD469" s="48" t="str">
        <f t="shared" ref="IGD469:IGM471" si="651">IF(IGB469&lt;5,"Sin Riesgo",IF(IGB469 &lt;=14,"Bajo",IF(IGB469&lt;=35,"Medio",IF(IGB469&lt;=80,"Alto","Inviable Sanitariamente"))))</f>
        <v>Inviable Sanitariamente</v>
      </c>
      <c r="IGE469" s="48" t="str">
        <f t="shared" si="651"/>
        <v>Inviable Sanitariamente</v>
      </c>
      <c r="IGF469" s="48" t="str">
        <f t="shared" si="651"/>
        <v>Inviable Sanitariamente</v>
      </c>
      <c r="IGG469" s="48" t="str">
        <f t="shared" si="651"/>
        <v>Inviable Sanitariamente</v>
      </c>
      <c r="IGH469" s="48" t="str">
        <f t="shared" si="651"/>
        <v>Inviable Sanitariamente</v>
      </c>
      <c r="IGI469" s="48" t="str">
        <f t="shared" si="651"/>
        <v>Inviable Sanitariamente</v>
      </c>
      <c r="IGJ469" s="48" t="str">
        <f t="shared" si="651"/>
        <v>Inviable Sanitariamente</v>
      </c>
      <c r="IGK469" s="48" t="str">
        <f t="shared" si="651"/>
        <v>Inviable Sanitariamente</v>
      </c>
      <c r="IGL469" s="48" t="str">
        <f t="shared" si="651"/>
        <v>Inviable Sanitariamente</v>
      </c>
      <c r="IGM469" s="48" t="str">
        <f t="shared" si="651"/>
        <v>Inviable Sanitariamente</v>
      </c>
      <c r="IGN469" s="48" t="str">
        <f t="shared" ref="IGN469:IGW471" si="652">IF(IGL469&lt;5,"Sin Riesgo",IF(IGL469 &lt;=14,"Bajo",IF(IGL469&lt;=35,"Medio",IF(IGL469&lt;=80,"Alto","Inviable Sanitariamente"))))</f>
        <v>Inviable Sanitariamente</v>
      </c>
      <c r="IGO469" s="48" t="str">
        <f t="shared" si="652"/>
        <v>Inviable Sanitariamente</v>
      </c>
      <c r="IGP469" s="48" t="str">
        <f t="shared" si="652"/>
        <v>Inviable Sanitariamente</v>
      </c>
      <c r="IGQ469" s="48" t="str">
        <f t="shared" si="652"/>
        <v>Inviable Sanitariamente</v>
      </c>
      <c r="IGR469" s="48" t="str">
        <f t="shared" si="652"/>
        <v>Inviable Sanitariamente</v>
      </c>
      <c r="IGS469" s="48" t="str">
        <f t="shared" si="652"/>
        <v>Inviable Sanitariamente</v>
      </c>
      <c r="IGT469" s="48" t="str">
        <f t="shared" si="652"/>
        <v>Inviable Sanitariamente</v>
      </c>
      <c r="IGU469" s="48" t="str">
        <f t="shared" si="652"/>
        <v>Inviable Sanitariamente</v>
      </c>
      <c r="IGV469" s="48" t="str">
        <f t="shared" si="652"/>
        <v>Inviable Sanitariamente</v>
      </c>
      <c r="IGW469" s="48" t="str">
        <f t="shared" si="652"/>
        <v>Inviable Sanitariamente</v>
      </c>
      <c r="IGX469" s="48" t="str">
        <f t="shared" ref="IGX469:IHG471" si="653">IF(IGV469&lt;5,"Sin Riesgo",IF(IGV469 &lt;=14,"Bajo",IF(IGV469&lt;=35,"Medio",IF(IGV469&lt;=80,"Alto","Inviable Sanitariamente"))))</f>
        <v>Inviable Sanitariamente</v>
      </c>
      <c r="IGY469" s="48" t="str">
        <f t="shared" si="653"/>
        <v>Inviable Sanitariamente</v>
      </c>
      <c r="IGZ469" s="48" t="str">
        <f t="shared" si="653"/>
        <v>Inviable Sanitariamente</v>
      </c>
      <c r="IHA469" s="48" t="str">
        <f t="shared" si="653"/>
        <v>Inviable Sanitariamente</v>
      </c>
      <c r="IHB469" s="48" t="str">
        <f t="shared" si="653"/>
        <v>Inviable Sanitariamente</v>
      </c>
      <c r="IHC469" s="48" t="str">
        <f t="shared" si="653"/>
        <v>Inviable Sanitariamente</v>
      </c>
      <c r="IHD469" s="48" t="str">
        <f t="shared" si="653"/>
        <v>Inviable Sanitariamente</v>
      </c>
      <c r="IHE469" s="48" t="str">
        <f t="shared" si="653"/>
        <v>Inviable Sanitariamente</v>
      </c>
      <c r="IHF469" s="48" t="str">
        <f t="shared" si="653"/>
        <v>Inviable Sanitariamente</v>
      </c>
      <c r="IHG469" s="48" t="str">
        <f t="shared" si="653"/>
        <v>Inviable Sanitariamente</v>
      </c>
      <c r="IHH469" s="48" t="str">
        <f t="shared" ref="IHH469:IHQ471" si="654">IF(IHF469&lt;5,"Sin Riesgo",IF(IHF469 &lt;=14,"Bajo",IF(IHF469&lt;=35,"Medio",IF(IHF469&lt;=80,"Alto","Inviable Sanitariamente"))))</f>
        <v>Inviable Sanitariamente</v>
      </c>
      <c r="IHI469" s="48" t="str">
        <f t="shared" si="654"/>
        <v>Inviable Sanitariamente</v>
      </c>
      <c r="IHJ469" s="48" t="str">
        <f t="shared" si="654"/>
        <v>Inviable Sanitariamente</v>
      </c>
      <c r="IHK469" s="48" t="str">
        <f t="shared" si="654"/>
        <v>Inviable Sanitariamente</v>
      </c>
      <c r="IHL469" s="48" t="str">
        <f t="shared" si="654"/>
        <v>Inviable Sanitariamente</v>
      </c>
      <c r="IHM469" s="48" t="str">
        <f t="shared" si="654"/>
        <v>Inviable Sanitariamente</v>
      </c>
      <c r="IHN469" s="48" t="str">
        <f t="shared" si="654"/>
        <v>Inviable Sanitariamente</v>
      </c>
      <c r="IHO469" s="48" t="str">
        <f t="shared" si="654"/>
        <v>Inviable Sanitariamente</v>
      </c>
      <c r="IHP469" s="48" t="str">
        <f t="shared" si="654"/>
        <v>Inviable Sanitariamente</v>
      </c>
      <c r="IHQ469" s="48" t="str">
        <f t="shared" si="654"/>
        <v>Inviable Sanitariamente</v>
      </c>
      <c r="IHR469" s="48" t="str">
        <f t="shared" ref="IHR469:IIA471" si="655">IF(IHP469&lt;5,"Sin Riesgo",IF(IHP469 &lt;=14,"Bajo",IF(IHP469&lt;=35,"Medio",IF(IHP469&lt;=80,"Alto","Inviable Sanitariamente"))))</f>
        <v>Inviable Sanitariamente</v>
      </c>
      <c r="IHS469" s="48" t="str">
        <f t="shared" si="655"/>
        <v>Inviable Sanitariamente</v>
      </c>
      <c r="IHT469" s="48" t="str">
        <f t="shared" si="655"/>
        <v>Inviable Sanitariamente</v>
      </c>
      <c r="IHU469" s="48" t="str">
        <f t="shared" si="655"/>
        <v>Inviable Sanitariamente</v>
      </c>
      <c r="IHV469" s="48" t="str">
        <f t="shared" si="655"/>
        <v>Inviable Sanitariamente</v>
      </c>
      <c r="IHW469" s="48" t="str">
        <f t="shared" si="655"/>
        <v>Inviable Sanitariamente</v>
      </c>
      <c r="IHX469" s="48" t="str">
        <f t="shared" si="655"/>
        <v>Inviable Sanitariamente</v>
      </c>
      <c r="IHY469" s="48" t="str">
        <f t="shared" si="655"/>
        <v>Inviable Sanitariamente</v>
      </c>
      <c r="IHZ469" s="48" t="str">
        <f t="shared" si="655"/>
        <v>Inviable Sanitariamente</v>
      </c>
      <c r="IIA469" s="48" t="str">
        <f t="shared" si="655"/>
        <v>Inviable Sanitariamente</v>
      </c>
      <c r="IIB469" s="48" t="str">
        <f t="shared" ref="IIB469:IIK471" si="656">IF(IHZ469&lt;5,"Sin Riesgo",IF(IHZ469 &lt;=14,"Bajo",IF(IHZ469&lt;=35,"Medio",IF(IHZ469&lt;=80,"Alto","Inviable Sanitariamente"))))</f>
        <v>Inviable Sanitariamente</v>
      </c>
      <c r="IIC469" s="48" t="str">
        <f t="shared" si="656"/>
        <v>Inviable Sanitariamente</v>
      </c>
      <c r="IID469" s="48" t="str">
        <f t="shared" si="656"/>
        <v>Inviable Sanitariamente</v>
      </c>
      <c r="IIE469" s="48" t="str">
        <f t="shared" si="656"/>
        <v>Inviable Sanitariamente</v>
      </c>
      <c r="IIF469" s="48" t="str">
        <f t="shared" si="656"/>
        <v>Inviable Sanitariamente</v>
      </c>
      <c r="IIG469" s="48" t="str">
        <f t="shared" si="656"/>
        <v>Inviable Sanitariamente</v>
      </c>
      <c r="IIH469" s="48" t="str">
        <f t="shared" si="656"/>
        <v>Inviable Sanitariamente</v>
      </c>
      <c r="III469" s="48" t="str">
        <f t="shared" si="656"/>
        <v>Inviable Sanitariamente</v>
      </c>
      <c r="IIJ469" s="48" t="str">
        <f t="shared" si="656"/>
        <v>Inviable Sanitariamente</v>
      </c>
      <c r="IIK469" s="48" t="str">
        <f t="shared" si="656"/>
        <v>Inviable Sanitariamente</v>
      </c>
      <c r="IIL469" s="48" t="str">
        <f t="shared" ref="IIL469:IIU471" si="657">IF(IIJ469&lt;5,"Sin Riesgo",IF(IIJ469 &lt;=14,"Bajo",IF(IIJ469&lt;=35,"Medio",IF(IIJ469&lt;=80,"Alto","Inviable Sanitariamente"))))</f>
        <v>Inviable Sanitariamente</v>
      </c>
      <c r="IIM469" s="48" t="str">
        <f t="shared" si="657"/>
        <v>Inviable Sanitariamente</v>
      </c>
      <c r="IIN469" s="48" t="str">
        <f t="shared" si="657"/>
        <v>Inviable Sanitariamente</v>
      </c>
      <c r="IIO469" s="48" t="str">
        <f t="shared" si="657"/>
        <v>Inviable Sanitariamente</v>
      </c>
      <c r="IIP469" s="48" t="str">
        <f t="shared" si="657"/>
        <v>Inviable Sanitariamente</v>
      </c>
      <c r="IIQ469" s="48" t="str">
        <f t="shared" si="657"/>
        <v>Inviable Sanitariamente</v>
      </c>
      <c r="IIR469" s="48" t="str">
        <f t="shared" si="657"/>
        <v>Inviable Sanitariamente</v>
      </c>
      <c r="IIS469" s="48" t="str">
        <f t="shared" si="657"/>
        <v>Inviable Sanitariamente</v>
      </c>
      <c r="IIT469" s="48" t="str">
        <f t="shared" si="657"/>
        <v>Inviable Sanitariamente</v>
      </c>
      <c r="IIU469" s="48" t="str">
        <f t="shared" si="657"/>
        <v>Inviable Sanitariamente</v>
      </c>
      <c r="IIV469" s="48" t="str">
        <f t="shared" ref="IIV469:IJE471" si="658">IF(IIT469&lt;5,"Sin Riesgo",IF(IIT469 &lt;=14,"Bajo",IF(IIT469&lt;=35,"Medio",IF(IIT469&lt;=80,"Alto","Inviable Sanitariamente"))))</f>
        <v>Inviable Sanitariamente</v>
      </c>
      <c r="IIW469" s="48" t="str">
        <f t="shared" si="658"/>
        <v>Inviable Sanitariamente</v>
      </c>
      <c r="IIX469" s="48" t="str">
        <f t="shared" si="658"/>
        <v>Inviable Sanitariamente</v>
      </c>
      <c r="IIY469" s="48" t="str">
        <f t="shared" si="658"/>
        <v>Inviable Sanitariamente</v>
      </c>
      <c r="IIZ469" s="48" t="str">
        <f t="shared" si="658"/>
        <v>Inviable Sanitariamente</v>
      </c>
      <c r="IJA469" s="48" t="str">
        <f t="shared" si="658"/>
        <v>Inviable Sanitariamente</v>
      </c>
      <c r="IJB469" s="48" t="str">
        <f t="shared" si="658"/>
        <v>Inviable Sanitariamente</v>
      </c>
      <c r="IJC469" s="48" t="str">
        <f t="shared" si="658"/>
        <v>Inviable Sanitariamente</v>
      </c>
      <c r="IJD469" s="48" t="str">
        <f t="shared" si="658"/>
        <v>Inviable Sanitariamente</v>
      </c>
      <c r="IJE469" s="48" t="str">
        <f t="shared" si="658"/>
        <v>Inviable Sanitariamente</v>
      </c>
      <c r="IJF469" s="48" t="str">
        <f t="shared" ref="IJF469:IJO471" si="659">IF(IJD469&lt;5,"Sin Riesgo",IF(IJD469 &lt;=14,"Bajo",IF(IJD469&lt;=35,"Medio",IF(IJD469&lt;=80,"Alto","Inviable Sanitariamente"))))</f>
        <v>Inviable Sanitariamente</v>
      </c>
      <c r="IJG469" s="48" t="str">
        <f t="shared" si="659"/>
        <v>Inviable Sanitariamente</v>
      </c>
      <c r="IJH469" s="48" t="str">
        <f t="shared" si="659"/>
        <v>Inviable Sanitariamente</v>
      </c>
      <c r="IJI469" s="48" t="str">
        <f t="shared" si="659"/>
        <v>Inviable Sanitariamente</v>
      </c>
      <c r="IJJ469" s="48" t="str">
        <f t="shared" si="659"/>
        <v>Inviable Sanitariamente</v>
      </c>
      <c r="IJK469" s="48" t="str">
        <f t="shared" si="659"/>
        <v>Inviable Sanitariamente</v>
      </c>
      <c r="IJL469" s="48" t="str">
        <f t="shared" si="659"/>
        <v>Inviable Sanitariamente</v>
      </c>
      <c r="IJM469" s="48" t="str">
        <f t="shared" si="659"/>
        <v>Inviable Sanitariamente</v>
      </c>
      <c r="IJN469" s="48" t="str">
        <f t="shared" si="659"/>
        <v>Inviable Sanitariamente</v>
      </c>
      <c r="IJO469" s="48" t="str">
        <f t="shared" si="659"/>
        <v>Inviable Sanitariamente</v>
      </c>
      <c r="IJP469" s="48" t="str">
        <f t="shared" ref="IJP469:IJY471" si="660">IF(IJN469&lt;5,"Sin Riesgo",IF(IJN469 &lt;=14,"Bajo",IF(IJN469&lt;=35,"Medio",IF(IJN469&lt;=80,"Alto","Inviable Sanitariamente"))))</f>
        <v>Inviable Sanitariamente</v>
      </c>
      <c r="IJQ469" s="48" t="str">
        <f t="shared" si="660"/>
        <v>Inviable Sanitariamente</v>
      </c>
      <c r="IJR469" s="48" t="str">
        <f t="shared" si="660"/>
        <v>Inviable Sanitariamente</v>
      </c>
      <c r="IJS469" s="48" t="str">
        <f t="shared" si="660"/>
        <v>Inviable Sanitariamente</v>
      </c>
      <c r="IJT469" s="48" t="str">
        <f t="shared" si="660"/>
        <v>Inviable Sanitariamente</v>
      </c>
      <c r="IJU469" s="48" t="str">
        <f t="shared" si="660"/>
        <v>Inviable Sanitariamente</v>
      </c>
      <c r="IJV469" s="48" t="str">
        <f t="shared" si="660"/>
        <v>Inviable Sanitariamente</v>
      </c>
      <c r="IJW469" s="48" t="str">
        <f t="shared" si="660"/>
        <v>Inviable Sanitariamente</v>
      </c>
      <c r="IJX469" s="48" t="str">
        <f t="shared" si="660"/>
        <v>Inviable Sanitariamente</v>
      </c>
      <c r="IJY469" s="48" t="str">
        <f t="shared" si="660"/>
        <v>Inviable Sanitariamente</v>
      </c>
      <c r="IJZ469" s="48" t="str">
        <f t="shared" ref="IJZ469:IKI471" si="661">IF(IJX469&lt;5,"Sin Riesgo",IF(IJX469 &lt;=14,"Bajo",IF(IJX469&lt;=35,"Medio",IF(IJX469&lt;=80,"Alto","Inviable Sanitariamente"))))</f>
        <v>Inviable Sanitariamente</v>
      </c>
      <c r="IKA469" s="48" t="str">
        <f t="shared" si="661"/>
        <v>Inviable Sanitariamente</v>
      </c>
      <c r="IKB469" s="48" t="str">
        <f t="shared" si="661"/>
        <v>Inviable Sanitariamente</v>
      </c>
      <c r="IKC469" s="48" t="str">
        <f t="shared" si="661"/>
        <v>Inviable Sanitariamente</v>
      </c>
      <c r="IKD469" s="48" t="str">
        <f t="shared" si="661"/>
        <v>Inviable Sanitariamente</v>
      </c>
      <c r="IKE469" s="48" t="str">
        <f t="shared" si="661"/>
        <v>Inviable Sanitariamente</v>
      </c>
      <c r="IKF469" s="48" t="str">
        <f t="shared" si="661"/>
        <v>Inviable Sanitariamente</v>
      </c>
      <c r="IKG469" s="48" t="str">
        <f t="shared" si="661"/>
        <v>Inviable Sanitariamente</v>
      </c>
      <c r="IKH469" s="48" t="str">
        <f t="shared" si="661"/>
        <v>Inviable Sanitariamente</v>
      </c>
      <c r="IKI469" s="48" t="str">
        <f t="shared" si="661"/>
        <v>Inviable Sanitariamente</v>
      </c>
      <c r="IKJ469" s="48" t="str">
        <f t="shared" ref="IKJ469:IKS471" si="662">IF(IKH469&lt;5,"Sin Riesgo",IF(IKH469 &lt;=14,"Bajo",IF(IKH469&lt;=35,"Medio",IF(IKH469&lt;=80,"Alto","Inviable Sanitariamente"))))</f>
        <v>Inviable Sanitariamente</v>
      </c>
      <c r="IKK469" s="48" t="str">
        <f t="shared" si="662"/>
        <v>Inviable Sanitariamente</v>
      </c>
      <c r="IKL469" s="48" t="str">
        <f t="shared" si="662"/>
        <v>Inviable Sanitariamente</v>
      </c>
      <c r="IKM469" s="48" t="str">
        <f t="shared" si="662"/>
        <v>Inviable Sanitariamente</v>
      </c>
      <c r="IKN469" s="48" t="str">
        <f t="shared" si="662"/>
        <v>Inviable Sanitariamente</v>
      </c>
      <c r="IKO469" s="48" t="str">
        <f t="shared" si="662"/>
        <v>Inviable Sanitariamente</v>
      </c>
      <c r="IKP469" s="48" t="str">
        <f t="shared" si="662"/>
        <v>Inviable Sanitariamente</v>
      </c>
      <c r="IKQ469" s="48" t="str">
        <f t="shared" si="662"/>
        <v>Inviable Sanitariamente</v>
      </c>
      <c r="IKR469" s="48" t="str">
        <f t="shared" si="662"/>
        <v>Inviable Sanitariamente</v>
      </c>
      <c r="IKS469" s="48" t="str">
        <f t="shared" si="662"/>
        <v>Inviable Sanitariamente</v>
      </c>
      <c r="IKT469" s="48" t="str">
        <f t="shared" ref="IKT469:ILC471" si="663">IF(IKR469&lt;5,"Sin Riesgo",IF(IKR469 &lt;=14,"Bajo",IF(IKR469&lt;=35,"Medio",IF(IKR469&lt;=80,"Alto","Inviable Sanitariamente"))))</f>
        <v>Inviable Sanitariamente</v>
      </c>
      <c r="IKU469" s="48" t="str">
        <f t="shared" si="663"/>
        <v>Inviable Sanitariamente</v>
      </c>
      <c r="IKV469" s="48" t="str">
        <f t="shared" si="663"/>
        <v>Inviable Sanitariamente</v>
      </c>
      <c r="IKW469" s="48" t="str">
        <f t="shared" si="663"/>
        <v>Inviable Sanitariamente</v>
      </c>
      <c r="IKX469" s="48" t="str">
        <f t="shared" si="663"/>
        <v>Inviable Sanitariamente</v>
      </c>
      <c r="IKY469" s="48" t="str">
        <f t="shared" si="663"/>
        <v>Inviable Sanitariamente</v>
      </c>
      <c r="IKZ469" s="48" t="str">
        <f t="shared" si="663"/>
        <v>Inviable Sanitariamente</v>
      </c>
      <c r="ILA469" s="48" t="str">
        <f t="shared" si="663"/>
        <v>Inviable Sanitariamente</v>
      </c>
      <c r="ILB469" s="48" t="str">
        <f t="shared" si="663"/>
        <v>Inviable Sanitariamente</v>
      </c>
      <c r="ILC469" s="48" t="str">
        <f t="shared" si="663"/>
        <v>Inviable Sanitariamente</v>
      </c>
      <c r="ILD469" s="48" t="str">
        <f t="shared" ref="ILD469:ILM471" si="664">IF(ILB469&lt;5,"Sin Riesgo",IF(ILB469 &lt;=14,"Bajo",IF(ILB469&lt;=35,"Medio",IF(ILB469&lt;=80,"Alto","Inviable Sanitariamente"))))</f>
        <v>Inviable Sanitariamente</v>
      </c>
      <c r="ILE469" s="48" t="str">
        <f t="shared" si="664"/>
        <v>Inviable Sanitariamente</v>
      </c>
      <c r="ILF469" s="48" t="str">
        <f t="shared" si="664"/>
        <v>Inviable Sanitariamente</v>
      </c>
      <c r="ILG469" s="48" t="str">
        <f t="shared" si="664"/>
        <v>Inviable Sanitariamente</v>
      </c>
      <c r="ILH469" s="48" t="str">
        <f t="shared" si="664"/>
        <v>Inviable Sanitariamente</v>
      </c>
      <c r="ILI469" s="48" t="str">
        <f t="shared" si="664"/>
        <v>Inviable Sanitariamente</v>
      </c>
      <c r="ILJ469" s="48" t="str">
        <f t="shared" si="664"/>
        <v>Inviable Sanitariamente</v>
      </c>
      <c r="ILK469" s="48" t="str">
        <f t="shared" si="664"/>
        <v>Inviable Sanitariamente</v>
      </c>
      <c r="ILL469" s="48" t="str">
        <f t="shared" si="664"/>
        <v>Inviable Sanitariamente</v>
      </c>
      <c r="ILM469" s="48" t="str">
        <f t="shared" si="664"/>
        <v>Inviable Sanitariamente</v>
      </c>
      <c r="ILN469" s="48" t="str">
        <f t="shared" ref="ILN469:ILW471" si="665">IF(ILL469&lt;5,"Sin Riesgo",IF(ILL469 &lt;=14,"Bajo",IF(ILL469&lt;=35,"Medio",IF(ILL469&lt;=80,"Alto","Inviable Sanitariamente"))))</f>
        <v>Inviable Sanitariamente</v>
      </c>
      <c r="ILO469" s="48" t="str">
        <f t="shared" si="665"/>
        <v>Inviable Sanitariamente</v>
      </c>
      <c r="ILP469" s="48" t="str">
        <f t="shared" si="665"/>
        <v>Inviable Sanitariamente</v>
      </c>
      <c r="ILQ469" s="48" t="str">
        <f t="shared" si="665"/>
        <v>Inviable Sanitariamente</v>
      </c>
      <c r="ILR469" s="48" t="str">
        <f t="shared" si="665"/>
        <v>Inviable Sanitariamente</v>
      </c>
      <c r="ILS469" s="48" t="str">
        <f t="shared" si="665"/>
        <v>Inviable Sanitariamente</v>
      </c>
      <c r="ILT469" s="48" t="str">
        <f t="shared" si="665"/>
        <v>Inviable Sanitariamente</v>
      </c>
      <c r="ILU469" s="48" t="str">
        <f t="shared" si="665"/>
        <v>Inviable Sanitariamente</v>
      </c>
      <c r="ILV469" s="48" t="str">
        <f t="shared" si="665"/>
        <v>Inviable Sanitariamente</v>
      </c>
      <c r="ILW469" s="48" t="str">
        <f t="shared" si="665"/>
        <v>Inviable Sanitariamente</v>
      </c>
      <c r="ILX469" s="48" t="str">
        <f t="shared" ref="ILX469:IMG471" si="666">IF(ILV469&lt;5,"Sin Riesgo",IF(ILV469 &lt;=14,"Bajo",IF(ILV469&lt;=35,"Medio",IF(ILV469&lt;=80,"Alto","Inviable Sanitariamente"))))</f>
        <v>Inviable Sanitariamente</v>
      </c>
      <c r="ILY469" s="48" t="str">
        <f t="shared" si="666"/>
        <v>Inviable Sanitariamente</v>
      </c>
      <c r="ILZ469" s="48" t="str">
        <f t="shared" si="666"/>
        <v>Inviable Sanitariamente</v>
      </c>
      <c r="IMA469" s="48" t="str">
        <f t="shared" si="666"/>
        <v>Inviable Sanitariamente</v>
      </c>
      <c r="IMB469" s="48" t="str">
        <f t="shared" si="666"/>
        <v>Inviable Sanitariamente</v>
      </c>
      <c r="IMC469" s="48" t="str">
        <f t="shared" si="666"/>
        <v>Inviable Sanitariamente</v>
      </c>
      <c r="IMD469" s="48" t="str">
        <f t="shared" si="666"/>
        <v>Inviable Sanitariamente</v>
      </c>
      <c r="IME469" s="48" t="str">
        <f t="shared" si="666"/>
        <v>Inviable Sanitariamente</v>
      </c>
      <c r="IMF469" s="48" t="str">
        <f t="shared" si="666"/>
        <v>Inviable Sanitariamente</v>
      </c>
      <c r="IMG469" s="48" t="str">
        <f t="shared" si="666"/>
        <v>Inviable Sanitariamente</v>
      </c>
      <c r="IMH469" s="48" t="str">
        <f t="shared" ref="IMH469:IMQ471" si="667">IF(IMF469&lt;5,"Sin Riesgo",IF(IMF469 &lt;=14,"Bajo",IF(IMF469&lt;=35,"Medio",IF(IMF469&lt;=80,"Alto","Inviable Sanitariamente"))))</f>
        <v>Inviable Sanitariamente</v>
      </c>
      <c r="IMI469" s="48" t="str">
        <f t="shared" si="667"/>
        <v>Inviable Sanitariamente</v>
      </c>
      <c r="IMJ469" s="48" t="str">
        <f t="shared" si="667"/>
        <v>Inviable Sanitariamente</v>
      </c>
      <c r="IMK469" s="48" t="str">
        <f t="shared" si="667"/>
        <v>Inviable Sanitariamente</v>
      </c>
      <c r="IML469" s="48" t="str">
        <f t="shared" si="667"/>
        <v>Inviable Sanitariamente</v>
      </c>
      <c r="IMM469" s="48" t="str">
        <f t="shared" si="667"/>
        <v>Inviable Sanitariamente</v>
      </c>
      <c r="IMN469" s="48" t="str">
        <f t="shared" si="667"/>
        <v>Inviable Sanitariamente</v>
      </c>
      <c r="IMO469" s="48" t="str">
        <f t="shared" si="667"/>
        <v>Inviable Sanitariamente</v>
      </c>
      <c r="IMP469" s="48" t="str">
        <f t="shared" si="667"/>
        <v>Inviable Sanitariamente</v>
      </c>
      <c r="IMQ469" s="48" t="str">
        <f t="shared" si="667"/>
        <v>Inviable Sanitariamente</v>
      </c>
      <c r="IMR469" s="48" t="str">
        <f t="shared" ref="IMR469:INA471" si="668">IF(IMP469&lt;5,"Sin Riesgo",IF(IMP469 &lt;=14,"Bajo",IF(IMP469&lt;=35,"Medio",IF(IMP469&lt;=80,"Alto","Inviable Sanitariamente"))))</f>
        <v>Inviable Sanitariamente</v>
      </c>
      <c r="IMS469" s="48" t="str">
        <f t="shared" si="668"/>
        <v>Inviable Sanitariamente</v>
      </c>
      <c r="IMT469" s="48" t="str">
        <f t="shared" si="668"/>
        <v>Inviable Sanitariamente</v>
      </c>
      <c r="IMU469" s="48" t="str">
        <f t="shared" si="668"/>
        <v>Inviable Sanitariamente</v>
      </c>
      <c r="IMV469" s="48" t="str">
        <f t="shared" si="668"/>
        <v>Inviable Sanitariamente</v>
      </c>
      <c r="IMW469" s="48" t="str">
        <f t="shared" si="668"/>
        <v>Inviable Sanitariamente</v>
      </c>
      <c r="IMX469" s="48" t="str">
        <f t="shared" si="668"/>
        <v>Inviable Sanitariamente</v>
      </c>
      <c r="IMY469" s="48" t="str">
        <f t="shared" si="668"/>
        <v>Inviable Sanitariamente</v>
      </c>
      <c r="IMZ469" s="48" t="str">
        <f t="shared" si="668"/>
        <v>Inviable Sanitariamente</v>
      </c>
      <c r="INA469" s="48" t="str">
        <f t="shared" si="668"/>
        <v>Inviable Sanitariamente</v>
      </c>
      <c r="INB469" s="48" t="str">
        <f t="shared" ref="INB469:INK471" si="669">IF(IMZ469&lt;5,"Sin Riesgo",IF(IMZ469 &lt;=14,"Bajo",IF(IMZ469&lt;=35,"Medio",IF(IMZ469&lt;=80,"Alto","Inviable Sanitariamente"))))</f>
        <v>Inviable Sanitariamente</v>
      </c>
      <c r="INC469" s="48" t="str">
        <f t="shared" si="669"/>
        <v>Inviable Sanitariamente</v>
      </c>
      <c r="IND469" s="48" t="str">
        <f t="shared" si="669"/>
        <v>Inviable Sanitariamente</v>
      </c>
      <c r="INE469" s="48" t="str">
        <f t="shared" si="669"/>
        <v>Inviable Sanitariamente</v>
      </c>
      <c r="INF469" s="48" t="str">
        <f t="shared" si="669"/>
        <v>Inviable Sanitariamente</v>
      </c>
      <c r="ING469" s="48" t="str">
        <f t="shared" si="669"/>
        <v>Inviable Sanitariamente</v>
      </c>
      <c r="INH469" s="48" t="str">
        <f t="shared" si="669"/>
        <v>Inviable Sanitariamente</v>
      </c>
      <c r="INI469" s="48" t="str">
        <f t="shared" si="669"/>
        <v>Inviable Sanitariamente</v>
      </c>
      <c r="INJ469" s="48" t="str">
        <f t="shared" si="669"/>
        <v>Inviable Sanitariamente</v>
      </c>
      <c r="INK469" s="48" t="str">
        <f t="shared" si="669"/>
        <v>Inviable Sanitariamente</v>
      </c>
      <c r="INL469" s="48" t="str">
        <f t="shared" ref="INL469:INU471" si="670">IF(INJ469&lt;5,"Sin Riesgo",IF(INJ469 &lt;=14,"Bajo",IF(INJ469&lt;=35,"Medio",IF(INJ469&lt;=80,"Alto","Inviable Sanitariamente"))))</f>
        <v>Inviable Sanitariamente</v>
      </c>
      <c r="INM469" s="48" t="str">
        <f t="shared" si="670"/>
        <v>Inviable Sanitariamente</v>
      </c>
      <c r="INN469" s="48" t="str">
        <f t="shared" si="670"/>
        <v>Inviable Sanitariamente</v>
      </c>
      <c r="INO469" s="48" t="str">
        <f t="shared" si="670"/>
        <v>Inviable Sanitariamente</v>
      </c>
      <c r="INP469" s="48" t="str">
        <f t="shared" si="670"/>
        <v>Inviable Sanitariamente</v>
      </c>
      <c r="INQ469" s="48" t="str">
        <f t="shared" si="670"/>
        <v>Inviable Sanitariamente</v>
      </c>
      <c r="INR469" s="48" t="str">
        <f t="shared" si="670"/>
        <v>Inviable Sanitariamente</v>
      </c>
      <c r="INS469" s="48" t="str">
        <f t="shared" si="670"/>
        <v>Inviable Sanitariamente</v>
      </c>
      <c r="INT469" s="48" t="str">
        <f t="shared" si="670"/>
        <v>Inviable Sanitariamente</v>
      </c>
      <c r="INU469" s="48" t="str">
        <f t="shared" si="670"/>
        <v>Inviable Sanitariamente</v>
      </c>
      <c r="INV469" s="48" t="str">
        <f t="shared" ref="INV469:IOE471" si="671">IF(INT469&lt;5,"Sin Riesgo",IF(INT469 &lt;=14,"Bajo",IF(INT469&lt;=35,"Medio",IF(INT469&lt;=80,"Alto","Inviable Sanitariamente"))))</f>
        <v>Inviable Sanitariamente</v>
      </c>
      <c r="INW469" s="48" t="str">
        <f t="shared" si="671"/>
        <v>Inviable Sanitariamente</v>
      </c>
      <c r="INX469" s="48" t="str">
        <f t="shared" si="671"/>
        <v>Inviable Sanitariamente</v>
      </c>
      <c r="INY469" s="48" t="str">
        <f t="shared" si="671"/>
        <v>Inviable Sanitariamente</v>
      </c>
      <c r="INZ469" s="48" t="str">
        <f t="shared" si="671"/>
        <v>Inviable Sanitariamente</v>
      </c>
      <c r="IOA469" s="48" t="str">
        <f t="shared" si="671"/>
        <v>Inviable Sanitariamente</v>
      </c>
      <c r="IOB469" s="48" t="str">
        <f t="shared" si="671"/>
        <v>Inviable Sanitariamente</v>
      </c>
      <c r="IOC469" s="48" t="str">
        <f t="shared" si="671"/>
        <v>Inviable Sanitariamente</v>
      </c>
      <c r="IOD469" s="48" t="str">
        <f t="shared" si="671"/>
        <v>Inviable Sanitariamente</v>
      </c>
      <c r="IOE469" s="48" t="str">
        <f t="shared" si="671"/>
        <v>Inviable Sanitariamente</v>
      </c>
      <c r="IOF469" s="48" t="str">
        <f t="shared" ref="IOF469:IOO471" si="672">IF(IOD469&lt;5,"Sin Riesgo",IF(IOD469 &lt;=14,"Bajo",IF(IOD469&lt;=35,"Medio",IF(IOD469&lt;=80,"Alto","Inviable Sanitariamente"))))</f>
        <v>Inviable Sanitariamente</v>
      </c>
      <c r="IOG469" s="48" t="str">
        <f t="shared" si="672"/>
        <v>Inviable Sanitariamente</v>
      </c>
      <c r="IOH469" s="48" t="str">
        <f t="shared" si="672"/>
        <v>Inviable Sanitariamente</v>
      </c>
      <c r="IOI469" s="48" t="str">
        <f t="shared" si="672"/>
        <v>Inviable Sanitariamente</v>
      </c>
      <c r="IOJ469" s="48" t="str">
        <f t="shared" si="672"/>
        <v>Inviable Sanitariamente</v>
      </c>
      <c r="IOK469" s="48" t="str">
        <f t="shared" si="672"/>
        <v>Inviable Sanitariamente</v>
      </c>
      <c r="IOL469" s="48" t="str">
        <f t="shared" si="672"/>
        <v>Inviable Sanitariamente</v>
      </c>
      <c r="IOM469" s="48" t="str">
        <f t="shared" si="672"/>
        <v>Inviable Sanitariamente</v>
      </c>
      <c r="ION469" s="48" t="str">
        <f t="shared" si="672"/>
        <v>Inviable Sanitariamente</v>
      </c>
      <c r="IOO469" s="48" t="str">
        <f t="shared" si="672"/>
        <v>Inviable Sanitariamente</v>
      </c>
      <c r="IOP469" s="48" t="str">
        <f t="shared" ref="IOP469:IOY471" si="673">IF(ION469&lt;5,"Sin Riesgo",IF(ION469 &lt;=14,"Bajo",IF(ION469&lt;=35,"Medio",IF(ION469&lt;=80,"Alto","Inviable Sanitariamente"))))</f>
        <v>Inviable Sanitariamente</v>
      </c>
      <c r="IOQ469" s="48" t="str">
        <f t="shared" si="673"/>
        <v>Inviable Sanitariamente</v>
      </c>
      <c r="IOR469" s="48" t="str">
        <f t="shared" si="673"/>
        <v>Inviable Sanitariamente</v>
      </c>
      <c r="IOS469" s="48" t="str">
        <f t="shared" si="673"/>
        <v>Inviable Sanitariamente</v>
      </c>
      <c r="IOT469" s="48" t="str">
        <f t="shared" si="673"/>
        <v>Inviable Sanitariamente</v>
      </c>
      <c r="IOU469" s="48" t="str">
        <f t="shared" si="673"/>
        <v>Inviable Sanitariamente</v>
      </c>
      <c r="IOV469" s="48" t="str">
        <f t="shared" si="673"/>
        <v>Inviable Sanitariamente</v>
      </c>
      <c r="IOW469" s="48" t="str">
        <f t="shared" si="673"/>
        <v>Inviable Sanitariamente</v>
      </c>
      <c r="IOX469" s="48" t="str">
        <f t="shared" si="673"/>
        <v>Inviable Sanitariamente</v>
      </c>
      <c r="IOY469" s="48" t="str">
        <f t="shared" si="673"/>
        <v>Inviable Sanitariamente</v>
      </c>
      <c r="IOZ469" s="48" t="str">
        <f t="shared" ref="IOZ469:IPI471" si="674">IF(IOX469&lt;5,"Sin Riesgo",IF(IOX469 &lt;=14,"Bajo",IF(IOX469&lt;=35,"Medio",IF(IOX469&lt;=80,"Alto","Inviable Sanitariamente"))))</f>
        <v>Inviable Sanitariamente</v>
      </c>
      <c r="IPA469" s="48" t="str">
        <f t="shared" si="674"/>
        <v>Inviable Sanitariamente</v>
      </c>
      <c r="IPB469" s="48" t="str">
        <f t="shared" si="674"/>
        <v>Inviable Sanitariamente</v>
      </c>
      <c r="IPC469" s="48" t="str">
        <f t="shared" si="674"/>
        <v>Inviable Sanitariamente</v>
      </c>
      <c r="IPD469" s="48" t="str">
        <f t="shared" si="674"/>
        <v>Inviable Sanitariamente</v>
      </c>
      <c r="IPE469" s="48" t="str">
        <f t="shared" si="674"/>
        <v>Inviable Sanitariamente</v>
      </c>
      <c r="IPF469" s="48" t="str">
        <f t="shared" si="674"/>
        <v>Inviable Sanitariamente</v>
      </c>
      <c r="IPG469" s="48" t="str">
        <f t="shared" si="674"/>
        <v>Inviable Sanitariamente</v>
      </c>
      <c r="IPH469" s="48" t="str">
        <f t="shared" si="674"/>
        <v>Inviable Sanitariamente</v>
      </c>
      <c r="IPI469" s="48" t="str">
        <f t="shared" si="674"/>
        <v>Inviable Sanitariamente</v>
      </c>
      <c r="IPJ469" s="48" t="str">
        <f t="shared" ref="IPJ469:IPS471" si="675">IF(IPH469&lt;5,"Sin Riesgo",IF(IPH469 &lt;=14,"Bajo",IF(IPH469&lt;=35,"Medio",IF(IPH469&lt;=80,"Alto","Inviable Sanitariamente"))))</f>
        <v>Inviable Sanitariamente</v>
      </c>
      <c r="IPK469" s="48" t="str">
        <f t="shared" si="675"/>
        <v>Inviable Sanitariamente</v>
      </c>
      <c r="IPL469" s="48" t="str">
        <f t="shared" si="675"/>
        <v>Inviable Sanitariamente</v>
      </c>
      <c r="IPM469" s="48" t="str">
        <f t="shared" si="675"/>
        <v>Inviable Sanitariamente</v>
      </c>
      <c r="IPN469" s="48" t="str">
        <f t="shared" si="675"/>
        <v>Inviable Sanitariamente</v>
      </c>
      <c r="IPO469" s="48" t="str">
        <f t="shared" si="675"/>
        <v>Inviable Sanitariamente</v>
      </c>
      <c r="IPP469" s="48" t="str">
        <f t="shared" si="675"/>
        <v>Inviable Sanitariamente</v>
      </c>
      <c r="IPQ469" s="48" t="str">
        <f t="shared" si="675"/>
        <v>Inviable Sanitariamente</v>
      </c>
      <c r="IPR469" s="48" t="str">
        <f t="shared" si="675"/>
        <v>Inviable Sanitariamente</v>
      </c>
      <c r="IPS469" s="48" t="str">
        <f t="shared" si="675"/>
        <v>Inviable Sanitariamente</v>
      </c>
      <c r="IPT469" s="48" t="str">
        <f t="shared" ref="IPT469:IQC471" si="676">IF(IPR469&lt;5,"Sin Riesgo",IF(IPR469 &lt;=14,"Bajo",IF(IPR469&lt;=35,"Medio",IF(IPR469&lt;=80,"Alto","Inviable Sanitariamente"))))</f>
        <v>Inviable Sanitariamente</v>
      </c>
      <c r="IPU469" s="48" t="str">
        <f t="shared" si="676"/>
        <v>Inviable Sanitariamente</v>
      </c>
      <c r="IPV469" s="48" t="str">
        <f t="shared" si="676"/>
        <v>Inviable Sanitariamente</v>
      </c>
      <c r="IPW469" s="48" t="str">
        <f t="shared" si="676"/>
        <v>Inviable Sanitariamente</v>
      </c>
      <c r="IPX469" s="48" t="str">
        <f t="shared" si="676"/>
        <v>Inviable Sanitariamente</v>
      </c>
      <c r="IPY469" s="48" t="str">
        <f t="shared" si="676"/>
        <v>Inviable Sanitariamente</v>
      </c>
      <c r="IPZ469" s="48" t="str">
        <f t="shared" si="676"/>
        <v>Inviable Sanitariamente</v>
      </c>
      <c r="IQA469" s="48" t="str">
        <f t="shared" si="676"/>
        <v>Inviable Sanitariamente</v>
      </c>
      <c r="IQB469" s="48" t="str">
        <f t="shared" si="676"/>
        <v>Inviable Sanitariamente</v>
      </c>
      <c r="IQC469" s="48" t="str">
        <f t="shared" si="676"/>
        <v>Inviable Sanitariamente</v>
      </c>
      <c r="IQD469" s="48" t="str">
        <f t="shared" ref="IQD469:IQM471" si="677">IF(IQB469&lt;5,"Sin Riesgo",IF(IQB469 &lt;=14,"Bajo",IF(IQB469&lt;=35,"Medio",IF(IQB469&lt;=80,"Alto","Inviable Sanitariamente"))))</f>
        <v>Inviable Sanitariamente</v>
      </c>
      <c r="IQE469" s="48" t="str">
        <f t="shared" si="677"/>
        <v>Inviable Sanitariamente</v>
      </c>
      <c r="IQF469" s="48" t="str">
        <f t="shared" si="677"/>
        <v>Inviable Sanitariamente</v>
      </c>
      <c r="IQG469" s="48" t="str">
        <f t="shared" si="677"/>
        <v>Inviable Sanitariamente</v>
      </c>
      <c r="IQH469" s="48" t="str">
        <f t="shared" si="677"/>
        <v>Inviable Sanitariamente</v>
      </c>
      <c r="IQI469" s="48" t="str">
        <f t="shared" si="677"/>
        <v>Inviable Sanitariamente</v>
      </c>
      <c r="IQJ469" s="48" t="str">
        <f t="shared" si="677"/>
        <v>Inviable Sanitariamente</v>
      </c>
      <c r="IQK469" s="48" t="str">
        <f t="shared" si="677"/>
        <v>Inviable Sanitariamente</v>
      </c>
      <c r="IQL469" s="48" t="str">
        <f t="shared" si="677"/>
        <v>Inviable Sanitariamente</v>
      </c>
      <c r="IQM469" s="48" t="str">
        <f t="shared" si="677"/>
        <v>Inviable Sanitariamente</v>
      </c>
      <c r="IQN469" s="48" t="str">
        <f t="shared" ref="IQN469:IQW471" si="678">IF(IQL469&lt;5,"Sin Riesgo",IF(IQL469 &lt;=14,"Bajo",IF(IQL469&lt;=35,"Medio",IF(IQL469&lt;=80,"Alto","Inviable Sanitariamente"))))</f>
        <v>Inviable Sanitariamente</v>
      </c>
      <c r="IQO469" s="48" t="str">
        <f t="shared" si="678"/>
        <v>Inviable Sanitariamente</v>
      </c>
      <c r="IQP469" s="48" t="str">
        <f t="shared" si="678"/>
        <v>Inviable Sanitariamente</v>
      </c>
      <c r="IQQ469" s="48" t="str">
        <f t="shared" si="678"/>
        <v>Inviable Sanitariamente</v>
      </c>
      <c r="IQR469" s="48" t="str">
        <f t="shared" si="678"/>
        <v>Inviable Sanitariamente</v>
      </c>
      <c r="IQS469" s="48" t="str">
        <f t="shared" si="678"/>
        <v>Inviable Sanitariamente</v>
      </c>
      <c r="IQT469" s="48" t="str">
        <f t="shared" si="678"/>
        <v>Inviable Sanitariamente</v>
      </c>
      <c r="IQU469" s="48" t="str">
        <f t="shared" si="678"/>
        <v>Inviable Sanitariamente</v>
      </c>
      <c r="IQV469" s="48" t="str">
        <f t="shared" si="678"/>
        <v>Inviable Sanitariamente</v>
      </c>
      <c r="IQW469" s="48" t="str">
        <f t="shared" si="678"/>
        <v>Inviable Sanitariamente</v>
      </c>
      <c r="IQX469" s="48" t="str">
        <f t="shared" ref="IQX469:IRG471" si="679">IF(IQV469&lt;5,"Sin Riesgo",IF(IQV469 &lt;=14,"Bajo",IF(IQV469&lt;=35,"Medio",IF(IQV469&lt;=80,"Alto","Inviable Sanitariamente"))))</f>
        <v>Inviable Sanitariamente</v>
      </c>
      <c r="IQY469" s="48" t="str">
        <f t="shared" si="679"/>
        <v>Inviable Sanitariamente</v>
      </c>
      <c r="IQZ469" s="48" t="str">
        <f t="shared" si="679"/>
        <v>Inviable Sanitariamente</v>
      </c>
      <c r="IRA469" s="48" t="str">
        <f t="shared" si="679"/>
        <v>Inviable Sanitariamente</v>
      </c>
      <c r="IRB469" s="48" t="str">
        <f t="shared" si="679"/>
        <v>Inviable Sanitariamente</v>
      </c>
      <c r="IRC469" s="48" t="str">
        <f t="shared" si="679"/>
        <v>Inviable Sanitariamente</v>
      </c>
      <c r="IRD469" s="48" t="str">
        <f t="shared" si="679"/>
        <v>Inviable Sanitariamente</v>
      </c>
      <c r="IRE469" s="48" t="str">
        <f t="shared" si="679"/>
        <v>Inviable Sanitariamente</v>
      </c>
      <c r="IRF469" s="48" t="str">
        <f t="shared" si="679"/>
        <v>Inviable Sanitariamente</v>
      </c>
      <c r="IRG469" s="48" t="str">
        <f t="shared" si="679"/>
        <v>Inviable Sanitariamente</v>
      </c>
      <c r="IRH469" s="48" t="str">
        <f t="shared" ref="IRH469:IRQ471" si="680">IF(IRF469&lt;5,"Sin Riesgo",IF(IRF469 &lt;=14,"Bajo",IF(IRF469&lt;=35,"Medio",IF(IRF469&lt;=80,"Alto","Inviable Sanitariamente"))))</f>
        <v>Inviable Sanitariamente</v>
      </c>
      <c r="IRI469" s="48" t="str">
        <f t="shared" si="680"/>
        <v>Inviable Sanitariamente</v>
      </c>
      <c r="IRJ469" s="48" t="str">
        <f t="shared" si="680"/>
        <v>Inviable Sanitariamente</v>
      </c>
      <c r="IRK469" s="48" t="str">
        <f t="shared" si="680"/>
        <v>Inviable Sanitariamente</v>
      </c>
      <c r="IRL469" s="48" t="str">
        <f t="shared" si="680"/>
        <v>Inviable Sanitariamente</v>
      </c>
      <c r="IRM469" s="48" t="str">
        <f t="shared" si="680"/>
        <v>Inviable Sanitariamente</v>
      </c>
      <c r="IRN469" s="48" t="str">
        <f t="shared" si="680"/>
        <v>Inviable Sanitariamente</v>
      </c>
      <c r="IRO469" s="48" t="str">
        <f t="shared" si="680"/>
        <v>Inviable Sanitariamente</v>
      </c>
      <c r="IRP469" s="48" t="str">
        <f t="shared" si="680"/>
        <v>Inviable Sanitariamente</v>
      </c>
      <c r="IRQ469" s="48" t="str">
        <f t="shared" si="680"/>
        <v>Inviable Sanitariamente</v>
      </c>
      <c r="IRR469" s="48" t="str">
        <f t="shared" ref="IRR469:ISA471" si="681">IF(IRP469&lt;5,"Sin Riesgo",IF(IRP469 &lt;=14,"Bajo",IF(IRP469&lt;=35,"Medio",IF(IRP469&lt;=80,"Alto","Inviable Sanitariamente"))))</f>
        <v>Inviable Sanitariamente</v>
      </c>
      <c r="IRS469" s="48" t="str">
        <f t="shared" si="681"/>
        <v>Inviable Sanitariamente</v>
      </c>
      <c r="IRT469" s="48" t="str">
        <f t="shared" si="681"/>
        <v>Inviable Sanitariamente</v>
      </c>
      <c r="IRU469" s="48" t="str">
        <f t="shared" si="681"/>
        <v>Inviable Sanitariamente</v>
      </c>
      <c r="IRV469" s="48" t="str">
        <f t="shared" si="681"/>
        <v>Inviable Sanitariamente</v>
      </c>
      <c r="IRW469" s="48" t="str">
        <f t="shared" si="681"/>
        <v>Inviable Sanitariamente</v>
      </c>
      <c r="IRX469" s="48" t="str">
        <f t="shared" si="681"/>
        <v>Inviable Sanitariamente</v>
      </c>
      <c r="IRY469" s="48" t="str">
        <f t="shared" si="681"/>
        <v>Inviable Sanitariamente</v>
      </c>
      <c r="IRZ469" s="48" t="str">
        <f t="shared" si="681"/>
        <v>Inviable Sanitariamente</v>
      </c>
      <c r="ISA469" s="48" t="str">
        <f t="shared" si="681"/>
        <v>Inviable Sanitariamente</v>
      </c>
      <c r="ISB469" s="48" t="str">
        <f t="shared" ref="ISB469:ISK471" si="682">IF(IRZ469&lt;5,"Sin Riesgo",IF(IRZ469 &lt;=14,"Bajo",IF(IRZ469&lt;=35,"Medio",IF(IRZ469&lt;=80,"Alto","Inviable Sanitariamente"))))</f>
        <v>Inviable Sanitariamente</v>
      </c>
      <c r="ISC469" s="48" t="str">
        <f t="shared" si="682"/>
        <v>Inviable Sanitariamente</v>
      </c>
      <c r="ISD469" s="48" t="str">
        <f t="shared" si="682"/>
        <v>Inviable Sanitariamente</v>
      </c>
      <c r="ISE469" s="48" t="str">
        <f t="shared" si="682"/>
        <v>Inviable Sanitariamente</v>
      </c>
      <c r="ISF469" s="48" t="str">
        <f t="shared" si="682"/>
        <v>Inviable Sanitariamente</v>
      </c>
      <c r="ISG469" s="48" t="str">
        <f t="shared" si="682"/>
        <v>Inviable Sanitariamente</v>
      </c>
      <c r="ISH469" s="48" t="str">
        <f t="shared" si="682"/>
        <v>Inviable Sanitariamente</v>
      </c>
      <c r="ISI469" s="48" t="str">
        <f t="shared" si="682"/>
        <v>Inviable Sanitariamente</v>
      </c>
      <c r="ISJ469" s="48" t="str">
        <f t="shared" si="682"/>
        <v>Inviable Sanitariamente</v>
      </c>
      <c r="ISK469" s="48" t="str">
        <f t="shared" si="682"/>
        <v>Inviable Sanitariamente</v>
      </c>
      <c r="ISL469" s="48" t="str">
        <f t="shared" ref="ISL469:ISU471" si="683">IF(ISJ469&lt;5,"Sin Riesgo",IF(ISJ469 &lt;=14,"Bajo",IF(ISJ469&lt;=35,"Medio",IF(ISJ469&lt;=80,"Alto","Inviable Sanitariamente"))))</f>
        <v>Inviable Sanitariamente</v>
      </c>
      <c r="ISM469" s="48" t="str">
        <f t="shared" si="683"/>
        <v>Inviable Sanitariamente</v>
      </c>
      <c r="ISN469" s="48" t="str">
        <f t="shared" si="683"/>
        <v>Inviable Sanitariamente</v>
      </c>
      <c r="ISO469" s="48" t="str">
        <f t="shared" si="683"/>
        <v>Inviable Sanitariamente</v>
      </c>
      <c r="ISP469" s="48" t="str">
        <f t="shared" si="683"/>
        <v>Inviable Sanitariamente</v>
      </c>
      <c r="ISQ469" s="48" t="str">
        <f t="shared" si="683"/>
        <v>Inviable Sanitariamente</v>
      </c>
      <c r="ISR469" s="48" t="str">
        <f t="shared" si="683"/>
        <v>Inviable Sanitariamente</v>
      </c>
      <c r="ISS469" s="48" t="str">
        <f t="shared" si="683"/>
        <v>Inviable Sanitariamente</v>
      </c>
      <c r="IST469" s="48" t="str">
        <f t="shared" si="683"/>
        <v>Inviable Sanitariamente</v>
      </c>
      <c r="ISU469" s="48" t="str">
        <f t="shared" si="683"/>
        <v>Inviable Sanitariamente</v>
      </c>
      <c r="ISV469" s="48" t="str">
        <f t="shared" ref="ISV469:ITE471" si="684">IF(IST469&lt;5,"Sin Riesgo",IF(IST469 &lt;=14,"Bajo",IF(IST469&lt;=35,"Medio",IF(IST469&lt;=80,"Alto","Inviable Sanitariamente"))))</f>
        <v>Inviable Sanitariamente</v>
      </c>
      <c r="ISW469" s="48" t="str">
        <f t="shared" si="684"/>
        <v>Inviable Sanitariamente</v>
      </c>
      <c r="ISX469" s="48" t="str">
        <f t="shared" si="684"/>
        <v>Inviable Sanitariamente</v>
      </c>
      <c r="ISY469" s="48" t="str">
        <f t="shared" si="684"/>
        <v>Inviable Sanitariamente</v>
      </c>
      <c r="ISZ469" s="48" t="str">
        <f t="shared" si="684"/>
        <v>Inviable Sanitariamente</v>
      </c>
      <c r="ITA469" s="48" t="str">
        <f t="shared" si="684"/>
        <v>Inviable Sanitariamente</v>
      </c>
      <c r="ITB469" s="48" t="str">
        <f t="shared" si="684"/>
        <v>Inviable Sanitariamente</v>
      </c>
      <c r="ITC469" s="48" t="str">
        <f t="shared" si="684"/>
        <v>Inviable Sanitariamente</v>
      </c>
      <c r="ITD469" s="48" t="str">
        <f t="shared" si="684"/>
        <v>Inviable Sanitariamente</v>
      </c>
      <c r="ITE469" s="48" t="str">
        <f t="shared" si="684"/>
        <v>Inviable Sanitariamente</v>
      </c>
      <c r="ITF469" s="48" t="str">
        <f t="shared" ref="ITF469:ITO471" si="685">IF(ITD469&lt;5,"Sin Riesgo",IF(ITD469 &lt;=14,"Bajo",IF(ITD469&lt;=35,"Medio",IF(ITD469&lt;=80,"Alto","Inviable Sanitariamente"))))</f>
        <v>Inviable Sanitariamente</v>
      </c>
      <c r="ITG469" s="48" t="str">
        <f t="shared" si="685"/>
        <v>Inviable Sanitariamente</v>
      </c>
      <c r="ITH469" s="48" t="str">
        <f t="shared" si="685"/>
        <v>Inviable Sanitariamente</v>
      </c>
      <c r="ITI469" s="48" t="str">
        <f t="shared" si="685"/>
        <v>Inviable Sanitariamente</v>
      </c>
      <c r="ITJ469" s="48" t="str">
        <f t="shared" si="685"/>
        <v>Inviable Sanitariamente</v>
      </c>
      <c r="ITK469" s="48" t="str">
        <f t="shared" si="685"/>
        <v>Inviable Sanitariamente</v>
      </c>
      <c r="ITL469" s="48" t="str">
        <f t="shared" si="685"/>
        <v>Inviable Sanitariamente</v>
      </c>
      <c r="ITM469" s="48" t="str">
        <f t="shared" si="685"/>
        <v>Inviable Sanitariamente</v>
      </c>
      <c r="ITN469" s="48" t="str">
        <f t="shared" si="685"/>
        <v>Inviable Sanitariamente</v>
      </c>
      <c r="ITO469" s="48" t="str">
        <f t="shared" si="685"/>
        <v>Inviable Sanitariamente</v>
      </c>
      <c r="ITP469" s="48" t="str">
        <f t="shared" ref="ITP469:ITY471" si="686">IF(ITN469&lt;5,"Sin Riesgo",IF(ITN469 &lt;=14,"Bajo",IF(ITN469&lt;=35,"Medio",IF(ITN469&lt;=80,"Alto","Inviable Sanitariamente"))))</f>
        <v>Inviable Sanitariamente</v>
      </c>
      <c r="ITQ469" s="48" t="str">
        <f t="shared" si="686"/>
        <v>Inviable Sanitariamente</v>
      </c>
      <c r="ITR469" s="48" t="str">
        <f t="shared" si="686"/>
        <v>Inviable Sanitariamente</v>
      </c>
      <c r="ITS469" s="48" t="str">
        <f t="shared" si="686"/>
        <v>Inviable Sanitariamente</v>
      </c>
      <c r="ITT469" s="48" t="str">
        <f t="shared" si="686"/>
        <v>Inviable Sanitariamente</v>
      </c>
      <c r="ITU469" s="48" t="str">
        <f t="shared" si="686"/>
        <v>Inviable Sanitariamente</v>
      </c>
      <c r="ITV469" s="48" t="str">
        <f t="shared" si="686"/>
        <v>Inviable Sanitariamente</v>
      </c>
      <c r="ITW469" s="48" t="str">
        <f t="shared" si="686"/>
        <v>Inviable Sanitariamente</v>
      </c>
      <c r="ITX469" s="48" t="str">
        <f t="shared" si="686"/>
        <v>Inviable Sanitariamente</v>
      </c>
      <c r="ITY469" s="48" t="str">
        <f t="shared" si="686"/>
        <v>Inviable Sanitariamente</v>
      </c>
      <c r="ITZ469" s="48" t="str">
        <f t="shared" ref="ITZ469:IUI471" si="687">IF(ITX469&lt;5,"Sin Riesgo",IF(ITX469 &lt;=14,"Bajo",IF(ITX469&lt;=35,"Medio",IF(ITX469&lt;=80,"Alto","Inviable Sanitariamente"))))</f>
        <v>Inviable Sanitariamente</v>
      </c>
      <c r="IUA469" s="48" t="str">
        <f t="shared" si="687"/>
        <v>Inviable Sanitariamente</v>
      </c>
      <c r="IUB469" s="48" t="str">
        <f t="shared" si="687"/>
        <v>Inviable Sanitariamente</v>
      </c>
      <c r="IUC469" s="48" t="str">
        <f t="shared" si="687"/>
        <v>Inviable Sanitariamente</v>
      </c>
      <c r="IUD469" s="48" t="str">
        <f t="shared" si="687"/>
        <v>Inviable Sanitariamente</v>
      </c>
      <c r="IUE469" s="48" t="str">
        <f t="shared" si="687"/>
        <v>Inviable Sanitariamente</v>
      </c>
      <c r="IUF469" s="48" t="str">
        <f t="shared" si="687"/>
        <v>Inviable Sanitariamente</v>
      </c>
      <c r="IUG469" s="48" t="str">
        <f t="shared" si="687"/>
        <v>Inviable Sanitariamente</v>
      </c>
      <c r="IUH469" s="48" t="str">
        <f t="shared" si="687"/>
        <v>Inviable Sanitariamente</v>
      </c>
      <c r="IUI469" s="48" t="str">
        <f t="shared" si="687"/>
        <v>Inviable Sanitariamente</v>
      </c>
      <c r="IUJ469" s="48" t="str">
        <f t="shared" ref="IUJ469:IUS471" si="688">IF(IUH469&lt;5,"Sin Riesgo",IF(IUH469 &lt;=14,"Bajo",IF(IUH469&lt;=35,"Medio",IF(IUH469&lt;=80,"Alto","Inviable Sanitariamente"))))</f>
        <v>Inviable Sanitariamente</v>
      </c>
      <c r="IUK469" s="48" t="str">
        <f t="shared" si="688"/>
        <v>Inviable Sanitariamente</v>
      </c>
      <c r="IUL469" s="48" t="str">
        <f t="shared" si="688"/>
        <v>Inviable Sanitariamente</v>
      </c>
      <c r="IUM469" s="48" t="str">
        <f t="shared" si="688"/>
        <v>Inviable Sanitariamente</v>
      </c>
      <c r="IUN469" s="48" t="str">
        <f t="shared" si="688"/>
        <v>Inviable Sanitariamente</v>
      </c>
      <c r="IUO469" s="48" t="str">
        <f t="shared" si="688"/>
        <v>Inviable Sanitariamente</v>
      </c>
      <c r="IUP469" s="48" t="str">
        <f t="shared" si="688"/>
        <v>Inviable Sanitariamente</v>
      </c>
      <c r="IUQ469" s="48" t="str">
        <f t="shared" si="688"/>
        <v>Inviable Sanitariamente</v>
      </c>
      <c r="IUR469" s="48" t="str">
        <f t="shared" si="688"/>
        <v>Inviable Sanitariamente</v>
      </c>
      <c r="IUS469" s="48" t="str">
        <f t="shared" si="688"/>
        <v>Inviable Sanitariamente</v>
      </c>
      <c r="IUT469" s="48" t="str">
        <f t="shared" ref="IUT469:IVC471" si="689">IF(IUR469&lt;5,"Sin Riesgo",IF(IUR469 &lt;=14,"Bajo",IF(IUR469&lt;=35,"Medio",IF(IUR469&lt;=80,"Alto","Inviable Sanitariamente"))))</f>
        <v>Inviable Sanitariamente</v>
      </c>
      <c r="IUU469" s="48" t="str">
        <f t="shared" si="689"/>
        <v>Inviable Sanitariamente</v>
      </c>
      <c r="IUV469" s="48" t="str">
        <f t="shared" si="689"/>
        <v>Inviable Sanitariamente</v>
      </c>
      <c r="IUW469" s="48" t="str">
        <f t="shared" si="689"/>
        <v>Inviable Sanitariamente</v>
      </c>
      <c r="IUX469" s="48" t="str">
        <f t="shared" si="689"/>
        <v>Inviable Sanitariamente</v>
      </c>
      <c r="IUY469" s="48" t="str">
        <f t="shared" si="689"/>
        <v>Inviable Sanitariamente</v>
      </c>
      <c r="IUZ469" s="48" t="str">
        <f t="shared" si="689"/>
        <v>Inviable Sanitariamente</v>
      </c>
      <c r="IVA469" s="48" t="str">
        <f t="shared" si="689"/>
        <v>Inviable Sanitariamente</v>
      </c>
      <c r="IVB469" s="48" t="str">
        <f t="shared" si="689"/>
        <v>Inviable Sanitariamente</v>
      </c>
      <c r="IVC469" s="48" t="str">
        <f t="shared" si="689"/>
        <v>Inviable Sanitariamente</v>
      </c>
      <c r="IVD469" s="48" t="str">
        <f t="shared" ref="IVD469:IVM471" si="690">IF(IVB469&lt;5,"Sin Riesgo",IF(IVB469 &lt;=14,"Bajo",IF(IVB469&lt;=35,"Medio",IF(IVB469&lt;=80,"Alto","Inviable Sanitariamente"))))</f>
        <v>Inviable Sanitariamente</v>
      </c>
      <c r="IVE469" s="48" t="str">
        <f t="shared" si="690"/>
        <v>Inviable Sanitariamente</v>
      </c>
      <c r="IVF469" s="48" t="str">
        <f t="shared" si="690"/>
        <v>Inviable Sanitariamente</v>
      </c>
      <c r="IVG469" s="48" t="str">
        <f t="shared" si="690"/>
        <v>Inviable Sanitariamente</v>
      </c>
      <c r="IVH469" s="48" t="str">
        <f t="shared" si="690"/>
        <v>Inviable Sanitariamente</v>
      </c>
      <c r="IVI469" s="48" t="str">
        <f t="shared" si="690"/>
        <v>Inviable Sanitariamente</v>
      </c>
      <c r="IVJ469" s="48" t="str">
        <f t="shared" si="690"/>
        <v>Inviable Sanitariamente</v>
      </c>
      <c r="IVK469" s="48" t="str">
        <f t="shared" si="690"/>
        <v>Inviable Sanitariamente</v>
      </c>
      <c r="IVL469" s="48" t="str">
        <f t="shared" si="690"/>
        <v>Inviable Sanitariamente</v>
      </c>
      <c r="IVM469" s="48" t="str">
        <f t="shared" si="690"/>
        <v>Inviable Sanitariamente</v>
      </c>
      <c r="IVN469" s="48" t="str">
        <f t="shared" ref="IVN469:IVW471" si="691">IF(IVL469&lt;5,"Sin Riesgo",IF(IVL469 &lt;=14,"Bajo",IF(IVL469&lt;=35,"Medio",IF(IVL469&lt;=80,"Alto","Inviable Sanitariamente"))))</f>
        <v>Inviable Sanitariamente</v>
      </c>
      <c r="IVO469" s="48" t="str">
        <f t="shared" si="691"/>
        <v>Inviable Sanitariamente</v>
      </c>
      <c r="IVP469" s="48" t="str">
        <f t="shared" si="691"/>
        <v>Inviable Sanitariamente</v>
      </c>
      <c r="IVQ469" s="48" t="str">
        <f t="shared" si="691"/>
        <v>Inviable Sanitariamente</v>
      </c>
      <c r="IVR469" s="48" t="str">
        <f t="shared" si="691"/>
        <v>Inviable Sanitariamente</v>
      </c>
      <c r="IVS469" s="48" t="str">
        <f t="shared" si="691"/>
        <v>Inviable Sanitariamente</v>
      </c>
      <c r="IVT469" s="48" t="str">
        <f t="shared" si="691"/>
        <v>Inviable Sanitariamente</v>
      </c>
      <c r="IVU469" s="48" t="str">
        <f t="shared" si="691"/>
        <v>Inviable Sanitariamente</v>
      </c>
      <c r="IVV469" s="48" t="str">
        <f t="shared" si="691"/>
        <v>Inviable Sanitariamente</v>
      </c>
      <c r="IVW469" s="48" t="str">
        <f t="shared" si="691"/>
        <v>Inviable Sanitariamente</v>
      </c>
      <c r="IVX469" s="48" t="str">
        <f t="shared" ref="IVX469:IWG471" si="692">IF(IVV469&lt;5,"Sin Riesgo",IF(IVV469 &lt;=14,"Bajo",IF(IVV469&lt;=35,"Medio",IF(IVV469&lt;=80,"Alto","Inviable Sanitariamente"))))</f>
        <v>Inviable Sanitariamente</v>
      </c>
      <c r="IVY469" s="48" t="str">
        <f t="shared" si="692"/>
        <v>Inviable Sanitariamente</v>
      </c>
      <c r="IVZ469" s="48" t="str">
        <f t="shared" si="692"/>
        <v>Inviable Sanitariamente</v>
      </c>
      <c r="IWA469" s="48" t="str">
        <f t="shared" si="692"/>
        <v>Inviable Sanitariamente</v>
      </c>
      <c r="IWB469" s="48" t="str">
        <f t="shared" si="692"/>
        <v>Inviable Sanitariamente</v>
      </c>
      <c r="IWC469" s="48" t="str">
        <f t="shared" si="692"/>
        <v>Inviable Sanitariamente</v>
      </c>
      <c r="IWD469" s="48" t="str">
        <f t="shared" si="692"/>
        <v>Inviable Sanitariamente</v>
      </c>
      <c r="IWE469" s="48" t="str">
        <f t="shared" si="692"/>
        <v>Inviable Sanitariamente</v>
      </c>
      <c r="IWF469" s="48" t="str">
        <f t="shared" si="692"/>
        <v>Inviable Sanitariamente</v>
      </c>
      <c r="IWG469" s="48" t="str">
        <f t="shared" si="692"/>
        <v>Inviable Sanitariamente</v>
      </c>
      <c r="IWH469" s="48" t="str">
        <f t="shared" ref="IWH469:IWQ471" si="693">IF(IWF469&lt;5,"Sin Riesgo",IF(IWF469 &lt;=14,"Bajo",IF(IWF469&lt;=35,"Medio",IF(IWF469&lt;=80,"Alto","Inviable Sanitariamente"))))</f>
        <v>Inviable Sanitariamente</v>
      </c>
      <c r="IWI469" s="48" t="str">
        <f t="shared" si="693"/>
        <v>Inviable Sanitariamente</v>
      </c>
      <c r="IWJ469" s="48" t="str">
        <f t="shared" si="693"/>
        <v>Inviable Sanitariamente</v>
      </c>
      <c r="IWK469" s="48" t="str">
        <f t="shared" si="693"/>
        <v>Inviable Sanitariamente</v>
      </c>
      <c r="IWL469" s="48" t="str">
        <f t="shared" si="693"/>
        <v>Inviable Sanitariamente</v>
      </c>
      <c r="IWM469" s="48" t="str">
        <f t="shared" si="693"/>
        <v>Inviable Sanitariamente</v>
      </c>
      <c r="IWN469" s="48" t="str">
        <f t="shared" si="693"/>
        <v>Inviable Sanitariamente</v>
      </c>
      <c r="IWO469" s="48" t="str">
        <f t="shared" si="693"/>
        <v>Inviable Sanitariamente</v>
      </c>
      <c r="IWP469" s="48" t="str">
        <f t="shared" si="693"/>
        <v>Inviable Sanitariamente</v>
      </c>
      <c r="IWQ469" s="48" t="str">
        <f t="shared" si="693"/>
        <v>Inviable Sanitariamente</v>
      </c>
      <c r="IWR469" s="48" t="str">
        <f t="shared" ref="IWR469:IXA471" si="694">IF(IWP469&lt;5,"Sin Riesgo",IF(IWP469 &lt;=14,"Bajo",IF(IWP469&lt;=35,"Medio",IF(IWP469&lt;=80,"Alto","Inviable Sanitariamente"))))</f>
        <v>Inviable Sanitariamente</v>
      </c>
      <c r="IWS469" s="48" t="str">
        <f t="shared" si="694"/>
        <v>Inviable Sanitariamente</v>
      </c>
      <c r="IWT469" s="48" t="str">
        <f t="shared" si="694"/>
        <v>Inviable Sanitariamente</v>
      </c>
      <c r="IWU469" s="48" t="str">
        <f t="shared" si="694"/>
        <v>Inviable Sanitariamente</v>
      </c>
      <c r="IWV469" s="48" t="str">
        <f t="shared" si="694"/>
        <v>Inviable Sanitariamente</v>
      </c>
      <c r="IWW469" s="48" t="str">
        <f t="shared" si="694"/>
        <v>Inviable Sanitariamente</v>
      </c>
      <c r="IWX469" s="48" t="str">
        <f t="shared" si="694"/>
        <v>Inviable Sanitariamente</v>
      </c>
      <c r="IWY469" s="48" t="str">
        <f t="shared" si="694"/>
        <v>Inviable Sanitariamente</v>
      </c>
      <c r="IWZ469" s="48" t="str">
        <f t="shared" si="694"/>
        <v>Inviable Sanitariamente</v>
      </c>
      <c r="IXA469" s="48" t="str">
        <f t="shared" si="694"/>
        <v>Inviable Sanitariamente</v>
      </c>
      <c r="IXB469" s="48" t="str">
        <f t="shared" ref="IXB469:IXK471" si="695">IF(IWZ469&lt;5,"Sin Riesgo",IF(IWZ469 &lt;=14,"Bajo",IF(IWZ469&lt;=35,"Medio",IF(IWZ469&lt;=80,"Alto","Inviable Sanitariamente"))))</f>
        <v>Inviable Sanitariamente</v>
      </c>
      <c r="IXC469" s="48" t="str">
        <f t="shared" si="695"/>
        <v>Inviable Sanitariamente</v>
      </c>
      <c r="IXD469" s="48" t="str">
        <f t="shared" si="695"/>
        <v>Inviable Sanitariamente</v>
      </c>
      <c r="IXE469" s="48" t="str">
        <f t="shared" si="695"/>
        <v>Inviable Sanitariamente</v>
      </c>
      <c r="IXF469" s="48" t="str">
        <f t="shared" si="695"/>
        <v>Inviable Sanitariamente</v>
      </c>
      <c r="IXG469" s="48" t="str">
        <f t="shared" si="695"/>
        <v>Inviable Sanitariamente</v>
      </c>
      <c r="IXH469" s="48" t="str">
        <f t="shared" si="695"/>
        <v>Inviable Sanitariamente</v>
      </c>
      <c r="IXI469" s="48" t="str">
        <f t="shared" si="695"/>
        <v>Inviable Sanitariamente</v>
      </c>
      <c r="IXJ469" s="48" t="str">
        <f t="shared" si="695"/>
        <v>Inviable Sanitariamente</v>
      </c>
      <c r="IXK469" s="48" t="str">
        <f t="shared" si="695"/>
        <v>Inviable Sanitariamente</v>
      </c>
      <c r="IXL469" s="48" t="str">
        <f t="shared" ref="IXL469:IXU471" si="696">IF(IXJ469&lt;5,"Sin Riesgo",IF(IXJ469 &lt;=14,"Bajo",IF(IXJ469&lt;=35,"Medio",IF(IXJ469&lt;=80,"Alto","Inviable Sanitariamente"))))</f>
        <v>Inviable Sanitariamente</v>
      </c>
      <c r="IXM469" s="48" t="str">
        <f t="shared" si="696"/>
        <v>Inviable Sanitariamente</v>
      </c>
      <c r="IXN469" s="48" t="str">
        <f t="shared" si="696"/>
        <v>Inviable Sanitariamente</v>
      </c>
      <c r="IXO469" s="48" t="str">
        <f t="shared" si="696"/>
        <v>Inviable Sanitariamente</v>
      </c>
      <c r="IXP469" s="48" t="str">
        <f t="shared" si="696"/>
        <v>Inviable Sanitariamente</v>
      </c>
      <c r="IXQ469" s="48" t="str">
        <f t="shared" si="696"/>
        <v>Inviable Sanitariamente</v>
      </c>
      <c r="IXR469" s="48" t="str">
        <f t="shared" si="696"/>
        <v>Inviable Sanitariamente</v>
      </c>
      <c r="IXS469" s="48" t="str">
        <f t="shared" si="696"/>
        <v>Inviable Sanitariamente</v>
      </c>
      <c r="IXT469" s="48" t="str">
        <f t="shared" si="696"/>
        <v>Inviable Sanitariamente</v>
      </c>
      <c r="IXU469" s="48" t="str">
        <f t="shared" si="696"/>
        <v>Inviable Sanitariamente</v>
      </c>
      <c r="IXV469" s="48" t="str">
        <f t="shared" ref="IXV469:IYE471" si="697">IF(IXT469&lt;5,"Sin Riesgo",IF(IXT469 &lt;=14,"Bajo",IF(IXT469&lt;=35,"Medio",IF(IXT469&lt;=80,"Alto","Inviable Sanitariamente"))))</f>
        <v>Inviable Sanitariamente</v>
      </c>
      <c r="IXW469" s="48" t="str">
        <f t="shared" si="697"/>
        <v>Inviable Sanitariamente</v>
      </c>
      <c r="IXX469" s="48" t="str">
        <f t="shared" si="697"/>
        <v>Inviable Sanitariamente</v>
      </c>
      <c r="IXY469" s="48" t="str">
        <f t="shared" si="697"/>
        <v>Inviable Sanitariamente</v>
      </c>
      <c r="IXZ469" s="48" t="str">
        <f t="shared" si="697"/>
        <v>Inviable Sanitariamente</v>
      </c>
      <c r="IYA469" s="48" t="str">
        <f t="shared" si="697"/>
        <v>Inviable Sanitariamente</v>
      </c>
      <c r="IYB469" s="48" t="str">
        <f t="shared" si="697"/>
        <v>Inviable Sanitariamente</v>
      </c>
      <c r="IYC469" s="48" t="str">
        <f t="shared" si="697"/>
        <v>Inviable Sanitariamente</v>
      </c>
      <c r="IYD469" s="48" t="str">
        <f t="shared" si="697"/>
        <v>Inviable Sanitariamente</v>
      </c>
      <c r="IYE469" s="48" t="str">
        <f t="shared" si="697"/>
        <v>Inviable Sanitariamente</v>
      </c>
      <c r="IYF469" s="48" t="str">
        <f t="shared" ref="IYF469:IYO471" si="698">IF(IYD469&lt;5,"Sin Riesgo",IF(IYD469 &lt;=14,"Bajo",IF(IYD469&lt;=35,"Medio",IF(IYD469&lt;=80,"Alto","Inviable Sanitariamente"))))</f>
        <v>Inviable Sanitariamente</v>
      </c>
      <c r="IYG469" s="48" t="str">
        <f t="shared" si="698"/>
        <v>Inviable Sanitariamente</v>
      </c>
      <c r="IYH469" s="48" t="str">
        <f t="shared" si="698"/>
        <v>Inviable Sanitariamente</v>
      </c>
      <c r="IYI469" s="48" t="str">
        <f t="shared" si="698"/>
        <v>Inviable Sanitariamente</v>
      </c>
      <c r="IYJ469" s="48" t="str">
        <f t="shared" si="698"/>
        <v>Inviable Sanitariamente</v>
      </c>
      <c r="IYK469" s="48" t="str">
        <f t="shared" si="698"/>
        <v>Inviable Sanitariamente</v>
      </c>
      <c r="IYL469" s="48" t="str">
        <f t="shared" si="698"/>
        <v>Inviable Sanitariamente</v>
      </c>
      <c r="IYM469" s="48" t="str">
        <f t="shared" si="698"/>
        <v>Inviable Sanitariamente</v>
      </c>
      <c r="IYN469" s="48" t="str">
        <f t="shared" si="698"/>
        <v>Inviable Sanitariamente</v>
      </c>
      <c r="IYO469" s="48" t="str">
        <f t="shared" si="698"/>
        <v>Inviable Sanitariamente</v>
      </c>
      <c r="IYP469" s="48" t="str">
        <f t="shared" ref="IYP469:IYY471" si="699">IF(IYN469&lt;5,"Sin Riesgo",IF(IYN469 &lt;=14,"Bajo",IF(IYN469&lt;=35,"Medio",IF(IYN469&lt;=80,"Alto","Inviable Sanitariamente"))))</f>
        <v>Inviable Sanitariamente</v>
      </c>
      <c r="IYQ469" s="48" t="str">
        <f t="shared" si="699"/>
        <v>Inviable Sanitariamente</v>
      </c>
      <c r="IYR469" s="48" t="str">
        <f t="shared" si="699"/>
        <v>Inviable Sanitariamente</v>
      </c>
      <c r="IYS469" s="48" t="str">
        <f t="shared" si="699"/>
        <v>Inviable Sanitariamente</v>
      </c>
      <c r="IYT469" s="48" t="str">
        <f t="shared" si="699"/>
        <v>Inviable Sanitariamente</v>
      </c>
      <c r="IYU469" s="48" t="str">
        <f t="shared" si="699"/>
        <v>Inviable Sanitariamente</v>
      </c>
      <c r="IYV469" s="48" t="str">
        <f t="shared" si="699"/>
        <v>Inviable Sanitariamente</v>
      </c>
      <c r="IYW469" s="48" t="str">
        <f t="shared" si="699"/>
        <v>Inviable Sanitariamente</v>
      </c>
      <c r="IYX469" s="48" t="str">
        <f t="shared" si="699"/>
        <v>Inviable Sanitariamente</v>
      </c>
      <c r="IYY469" s="48" t="str">
        <f t="shared" si="699"/>
        <v>Inviable Sanitariamente</v>
      </c>
      <c r="IYZ469" s="48" t="str">
        <f t="shared" ref="IYZ469:IZI471" si="700">IF(IYX469&lt;5,"Sin Riesgo",IF(IYX469 &lt;=14,"Bajo",IF(IYX469&lt;=35,"Medio",IF(IYX469&lt;=80,"Alto","Inviable Sanitariamente"))))</f>
        <v>Inviable Sanitariamente</v>
      </c>
      <c r="IZA469" s="48" t="str">
        <f t="shared" si="700"/>
        <v>Inviable Sanitariamente</v>
      </c>
      <c r="IZB469" s="48" t="str">
        <f t="shared" si="700"/>
        <v>Inviable Sanitariamente</v>
      </c>
      <c r="IZC469" s="48" t="str">
        <f t="shared" si="700"/>
        <v>Inviable Sanitariamente</v>
      </c>
      <c r="IZD469" s="48" t="str">
        <f t="shared" si="700"/>
        <v>Inviable Sanitariamente</v>
      </c>
      <c r="IZE469" s="48" t="str">
        <f t="shared" si="700"/>
        <v>Inviable Sanitariamente</v>
      </c>
      <c r="IZF469" s="48" t="str">
        <f t="shared" si="700"/>
        <v>Inviable Sanitariamente</v>
      </c>
      <c r="IZG469" s="48" t="str">
        <f t="shared" si="700"/>
        <v>Inviable Sanitariamente</v>
      </c>
      <c r="IZH469" s="48" t="str">
        <f t="shared" si="700"/>
        <v>Inviable Sanitariamente</v>
      </c>
      <c r="IZI469" s="48" t="str">
        <f t="shared" si="700"/>
        <v>Inviable Sanitariamente</v>
      </c>
      <c r="IZJ469" s="48" t="str">
        <f t="shared" ref="IZJ469:IZS471" si="701">IF(IZH469&lt;5,"Sin Riesgo",IF(IZH469 &lt;=14,"Bajo",IF(IZH469&lt;=35,"Medio",IF(IZH469&lt;=80,"Alto","Inviable Sanitariamente"))))</f>
        <v>Inviable Sanitariamente</v>
      </c>
      <c r="IZK469" s="48" t="str">
        <f t="shared" si="701"/>
        <v>Inviable Sanitariamente</v>
      </c>
      <c r="IZL469" s="48" t="str">
        <f t="shared" si="701"/>
        <v>Inviable Sanitariamente</v>
      </c>
      <c r="IZM469" s="48" t="str">
        <f t="shared" si="701"/>
        <v>Inviable Sanitariamente</v>
      </c>
      <c r="IZN469" s="48" t="str">
        <f t="shared" si="701"/>
        <v>Inviable Sanitariamente</v>
      </c>
      <c r="IZO469" s="48" t="str">
        <f t="shared" si="701"/>
        <v>Inviable Sanitariamente</v>
      </c>
      <c r="IZP469" s="48" t="str">
        <f t="shared" si="701"/>
        <v>Inviable Sanitariamente</v>
      </c>
      <c r="IZQ469" s="48" t="str">
        <f t="shared" si="701"/>
        <v>Inviable Sanitariamente</v>
      </c>
      <c r="IZR469" s="48" t="str">
        <f t="shared" si="701"/>
        <v>Inviable Sanitariamente</v>
      </c>
      <c r="IZS469" s="48" t="str">
        <f t="shared" si="701"/>
        <v>Inviable Sanitariamente</v>
      </c>
      <c r="IZT469" s="48" t="str">
        <f t="shared" ref="IZT469:JAC471" si="702">IF(IZR469&lt;5,"Sin Riesgo",IF(IZR469 &lt;=14,"Bajo",IF(IZR469&lt;=35,"Medio",IF(IZR469&lt;=80,"Alto","Inviable Sanitariamente"))))</f>
        <v>Inviable Sanitariamente</v>
      </c>
      <c r="IZU469" s="48" t="str">
        <f t="shared" si="702"/>
        <v>Inviable Sanitariamente</v>
      </c>
      <c r="IZV469" s="48" t="str">
        <f t="shared" si="702"/>
        <v>Inviable Sanitariamente</v>
      </c>
      <c r="IZW469" s="48" t="str">
        <f t="shared" si="702"/>
        <v>Inviable Sanitariamente</v>
      </c>
      <c r="IZX469" s="48" t="str">
        <f t="shared" si="702"/>
        <v>Inviable Sanitariamente</v>
      </c>
      <c r="IZY469" s="48" t="str">
        <f t="shared" si="702"/>
        <v>Inviable Sanitariamente</v>
      </c>
      <c r="IZZ469" s="48" t="str">
        <f t="shared" si="702"/>
        <v>Inviable Sanitariamente</v>
      </c>
      <c r="JAA469" s="48" t="str">
        <f t="shared" si="702"/>
        <v>Inviable Sanitariamente</v>
      </c>
      <c r="JAB469" s="48" t="str">
        <f t="shared" si="702"/>
        <v>Inviable Sanitariamente</v>
      </c>
      <c r="JAC469" s="48" t="str">
        <f t="shared" si="702"/>
        <v>Inviable Sanitariamente</v>
      </c>
      <c r="JAD469" s="48" t="str">
        <f t="shared" ref="JAD469:JAM471" si="703">IF(JAB469&lt;5,"Sin Riesgo",IF(JAB469 &lt;=14,"Bajo",IF(JAB469&lt;=35,"Medio",IF(JAB469&lt;=80,"Alto","Inviable Sanitariamente"))))</f>
        <v>Inviable Sanitariamente</v>
      </c>
      <c r="JAE469" s="48" t="str">
        <f t="shared" si="703"/>
        <v>Inviable Sanitariamente</v>
      </c>
      <c r="JAF469" s="48" t="str">
        <f t="shared" si="703"/>
        <v>Inviable Sanitariamente</v>
      </c>
      <c r="JAG469" s="48" t="str">
        <f t="shared" si="703"/>
        <v>Inviable Sanitariamente</v>
      </c>
      <c r="JAH469" s="48" t="str">
        <f t="shared" si="703"/>
        <v>Inviable Sanitariamente</v>
      </c>
      <c r="JAI469" s="48" t="str">
        <f t="shared" si="703"/>
        <v>Inviable Sanitariamente</v>
      </c>
      <c r="JAJ469" s="48" t="str">
        <f t="shared" si="703"/>
        <v>Inviable Sanitariamente</v>
      </c>
      <c r="JAK469" s="48" t="str">
        <f t="shared" si="703"/>
        <v>Inviable Sanitariamente</v>
      </c>
      <c r="JAL469" s="48" t="str">
        <f t="shared" si="703"/>
        <v>Inviable Sanitariamente</v>
      </c>
      <c r="JAM469" s="48" t="str">
        <f t="shared" si="703"/>
        <v>Inviable Sanitariamente</v>
      </c>
      <c r="JAN469" s="48" t="str">
        <f t="shared" ref="JAN469:JAW471" si="704">IF(JAL469&lt;5,"Sin Riesgo",IF(JAL469 &lt;=14,"Bajo",IF(JAL469&lt;=35,"Medio",IF(JAL469&lt;=80,"Alto","Inviable Sanitariamente"))))</f>
        <v>Inviable Sanitariamente</v>
      </c>
      <c r="JAO469" s="48" t="str">
        <f t="shared" si="704"/>
        <v>Inviable Sanitariamente</v>
      </c>
      <c r="JAP469" s="48" t="str">
        <f t="shared" si="704"/>
        <v>Inviable Sanitariamente</v>
      </c>
      <c r="JAQ469" s="48" t="str">
        <f t="shared" si="704"/>
        <v>Inviable Sanitariamente</v>
      </c>
      <c r="JAR469" s="48" t="str">
        <f t="shared" si="704"/>
        <v>Inviable Sanitariamente</v>
      </c>
      <c r="JAS469" s="48" t="str">
        <f t="shared" si="704"/>
        <v>Inviable Sanitariamente</v>
      </c>
      <c r="JAT469" s="48" t="str">
        <f t="shared" si="704"/>
        <v>Inviable Sanitariamente</v>
      </c>
      <c r="JAU469" s="48" t="str">
        <f t="shared" si="704"/>
        <v>Inviable Sanitariamente</v>
      </c>
      <c r="JAV469" s="48" t="str">
        <f t="shared" si="704"/>
        <v>Inviable Sanitariamente</v>
      </c>
      <c r="JAW469" s="48" t="str">
        <f t="shared" si="704"/>
        <v>Inviable Sanitariamente</v>
      </c>
      <c r="JAX469" s="48" t="str">
        <f t="shared" ref="JAX469:JBG471" si="705">IF(JAV469&lt;5,"Sin Riesgo",IF(JAV469 &lt;=14,"Bajo",IF(JAV469&lt;=35,"Medio",IF(JAV469&lt;=80,"Alto","Inviable Sanitariamente"))))</f>
        <v>Inviable Sanitariamente</v>
      </c>
      <c r="JAY469" s="48" t="str">
        <f t="shared" si="705"/>
        <v>Inviable Sanitariamente</v>
      </c>
      <c r="JAZ469" s="48" t="str">
        <f t="shared" si="705"/>
        <v>Inviable Sanitariamente</v>
      </c>
      <c r="JBA469" s="48" t="str">
        <f t="shared" si="705"/>
        <v>Inviable Sanitariamente</v>
      </c>
      <c r="JBB469" s="48" t="str">
        <f t="shared" si="705"/>
        <v>Inviable Sanitariamente</v>
      </c>
      <c r="JBC469" s="48" t="str">
        <f t="shared" si="705"/>
        <v>Inviable Sanitariamente</v>
      </c>
      <c r="JBD469" s="48" t="str">
        <f t="shared" si="705"/>
        <v>Inviable Sanitariamente</v>
      </c>
      <c r="JBE469" s="48" t="str">
        <f t="shared" si="705"/>
        <v>Inviable Sanitariamente</v>
      </c>
      <c r="JBF469" s="48" t="str">
        <f t="shared" si="705"/>
        <v>Inviable Sanitariamente</v>
      </c>
      <c r="JBG469" s="48" t="str">
        <f t="shared" si="705"/>
        <v>Inviable Sanitariamente</v>
      </c>
      <c r="JBH469" s="48" t="str">
        <f t="shared" ref="JBH469:JBQ471" si="706">IF(JBF469&lt;5,"Sin Riesgo",IF(JBF469 &lt;=14,"Bajo",IF(JBF469&lt;=35,"Medio",IF(JBF469&lt;=80,"Alto","Inviable Sanitariamente"))))</f>
        <v>Inviable Sanitariamente</v>
      </c>
      <c r="JBI469" s="48" t="str">
        <f t="shared" si="706"/>
        <v>Inviable Sanitariamente</v>
      </c>
      <c r="JBJ469" s="48" t="str">
        <f t="shared" si="706"/>
        <v>Inviable Sanitariamente</v>
      </c>
      <c r="JBK469" s="48" t="str">
        <f t="shared" si="706"/>
        <v>Inviable Sanitariamente</v>
      </c>
      <c r="JBL469" s="48" t="str">
        <f t="shared" si="706"/>
        <v>Inviable Sanitariamente</v>
      </c>
      <c r="JBM469" s="48" t="str">
        <f t="shared" si="706"/>
        <v>Inviable Sanitariamente</v>
      </c>
      <c r="JBN469" s="48" t="str">
        <f t="shared" si="706"/>
        <v>Inviable Sanitariamente</v>
      </c>
      <c r="JBO469" s="48" t="str">
        <f t="shared" si="706"/>
        <v>Inviable Sanitariamente</v>
      </c>
      <c r="JBP469" s="48" t="str">
        <f t="shared" si="706"/>
        <v>Inviable Sanitariamente</v>
      </c>
      <c r="JBQ469" s="48" t="str">
        <f t="shared" si="706"/>
        <v>Inviable Sanitariamente</v>
      </c>
      <c r="JBR469" s="48" t="str">
        <f t="shared" ref="JBR469:JCA471" si="707">IF(JBP469&lt;5,"Sin Riesgo",IF(JBP469 &lt;=14,"Bajo",IF(JBP469&lt;=35,"Medio",IF(JBP469&lt;=80,"Alto","Inviable Sanitariamente"))))</f>
        <v>Inviable Sanitariamente</v>
      </c>
      <c r="JBS469" s="48" t="str">
        <f t="shared" si="707"/>
        <v>Inviable Sanitariamente</v>
      </c>
      <c r="JBT469" s="48" t="str">
        <f t="shared" si="707"/>
        <v>Inviable Sanitariamente</v>
      </c>
      <c r="JBU469" s="48" t="str">
        <f t="shared" si="707"/>
        <v>Inviable Sanitariamente</v>
      </c>
      <c r="JBV469" s="48" t="str">
        <f t="shared" si="707"/>
        <v>Inviable Sanitariamente</v>
      </c>
      <c r="JBW469" s="48" t="str">
        <f t="shared" si="707"/>
        <v>Inviable Sanitariamente</v>
      </c>
      <c r="JBX469" s="48" t="str">
        <f t="shared" si="707"/>
        <v>Inviable Sanitariamente</v>
      </c>
      <c r="JBY469" s="48" t="str">
        <f t="shared" si="707"/>
        <v>Inviable Sanitariamente</v>
      </c>
      <c r="JBZ469" s="48" t="str">
        <f t="shared" si="707"/>
        <v>Inviable Sanitariamente</v>
      </c>
      <c r="JCA469" s="48" t="str">
        <f t="shared" si="707"/>
        <v>Inviable Sanitariamente</v>
      </c>
      <c r="JCB469" s="48" t="str">
        <f t="shared" ref="JCB469:JCK471" si="708">IF(JBZ469&lt;5,"Sin Riesgo",IF(JBZ469 &lt;=14,"Bajo",IF(JBZ469&lt;=35,"Medio",IF(JBZ469&lt;=80,"Alto","Inviable Sanitariamente"))))</f>
        <v>Inviable Sanitariamente</v>
      </c>
      <c r="JCC469" s="48" t="str">
        <f t="shared" si="708"/>
        <v>Inviable Sanitariamente</v>
      </c>
      <c r="JCD469" s="48" t="str">
        <f t="shared" si="708"/>
        <v>Inviable Sanitariamente</v>
      </c>
      <c r="JCE469" s="48" t="str">
        <f t="shared" si="708"/>
        <v>Inviable Sanitariamente</v>
      </c>
      <c r="JCF469" s="48" t="str">
        <f t="shared" si="708"/>
        <v>Inviable Sanitariamente</v>
      </c>
      <c r="JCG469" s="48" t="str">
        <f t="shared" si="708"/>
        <v>Inviable Sanitariamente</v>
      </c>
      <c r="JCH469" s="48" t="str">
        <f t="shared" si="708"/>
        <v>Inviable Sanitariamente</v>
      </c>
      <c r="JCI469" s="48" t="str">
        <f t="shared" si="708"/>
        <v>Inviable Sanitariamente</v>
      </c>
      <c r="JCJ469" s="48" t="str">
        <f t="shared" si="708"/>
        <v>Inviable Sanitariamente</v>
      </c>
      <c r="JCK469" s="48" t="str">
        <f t="shared" si="708"/>
        <v>Inviable Sanitariamente</v>
      </c>
      <c r="JCL469" s="48" t="str">
        <f t="shared" ref="JCL469:JCU471" si="709">IF(JCJ469&lt;5,"Sin Riesgo",IF(JCJ469 &lt;=14,"Bajo",IF(JCJ469&lt;=35,"Medio",IF(JCJ469&lt;=80,"Alto","Inviable Sanitariamente"))))</f>
        <v>Inviable Sanitariamente</v>
      </c>
      <c r="JCM469" s="48" t="str">
        <f t="shared" si="709"/>
        <v>Inviable Sanitariamente</v>
      </c>
      <c r="JCN469" s="48" t="str">
        <f t="shared" si="709"/>
        <v>Inviable Sanitariamente</v>
      </c>
      <c r="JCO469" s="48" t="str">
        <f t="shared" si="709"/>
        <v>Inviable Sanitariamente</v>
      </c>
      <c r="JCP469" s="48" t="str">
        <f t="shared" si="709"/>
        <v>Inviable Sanitariamente</v>
      </c>
      <c r="JCQ469" s="48" t="str">
        <f t="shared" si="709"/>
        <v>Inviable Sanitariamente</v>
      </c>
      <c r="JCR469" s="48" t="str">
        <f t="shared" si="709"/>
        <v>Inviable Sanitariamente</v>
      </c>
      <c r="JCS469" s="48" t="str">
        <f t="shared" si="709"/>
        <v>Inviable Sanitariamente</v>
      </c>
      <c r="JCT469" s="48" t="str">
        <f t="shared" si="709"/>
        <v>Inviable Sanitariamente</v>
      </c>
      <c r="JCU469" s="48" t="str">
        <f t="shared" si="709"/>
        <v>Inviable Sanitariamente</v>
      </c>
      <c r="JCV469" s="48" t="str">
        <f t="shared" ref="JCV469:JDE471" si="710">IF(JCT469&lt;5,"Sin Riesgo",IF(JCT469 &lt;=14,"Bajo",IF(JCT469&lt;=35,"Medio",IF(JCT469&lt;=80,"Alto","Inviable Sanitariamente"))))</f>
        <v>Inviable Sanitariamente</v>
      </c>
      <c r="JCW469" s="48" t="str">
        <f t="shared" si="710"/>
        <v>Inviable Sanitariamente</v>
      </c>
      <c r="JCX469" s="48" t="str">
        <f t="shared" si="710"/>
        <v>Inviable Sanitariamente</v>
      </c>
      <c r="JCY469" s="48" t="str">
        <f t="shared" si="710"/>
        <v>Inviable Sanitariamente</v>
      </c>
      <c r="JCZ469" s="48" t="str">
        <f t="shared" si="710"/>
        <v>Inviable Sanitariamente</v>
      </c>
      <c r="JDA469" s="48" t="str">
        <f t="shared" si="710"/>
        <v>Inviable Sanitariamente</v>
      </c>
      <c r="JDB469" s="48" t="str">
        <f t="shared" si="710"/>
        <v>Inviable Sanitariamente</v>
      </c>
      <c r="JDC469" s="48" t="str">
        <f t="shared" si="710"/>
        <v>Inviable Sanitariamente</v>
      </c>
      <c r="JDD469" s="48" t="str">
        <f t="shared" si="710"/>
        <v>Inviable Sanitariamente</v>
      </c>
      <c r="JDE469" s="48" t="str">
        <f t="shared" si="710"/>
        <v>Inviable Sanitariamente</v>
      </c>
      <c r="JDF469" s="48" t="str">
        <f t="shared" ref="JDF469:JDO471" si="711">IF(JDD469&lt;5,"Sin Riesgo",IF(JDD469 &lt;=14,"Bajo",IF(JDD469&lt;=35,"Medio",IF(JDD469&lt;=80,"Alto","Inviable Sanitariamente"))))</f>
        <v>Inviable Sanitariamente</v>
      </c>
      <c r="JDG469" s="48" t="str">
        <f t="shared" si="711"/>
        <v>Inviable Sanitariamente</v>
      </c>
      <c r="JDH469" s="48" t="str">
        <f t="shared" si="711"/>
        <v>Inviable Sanitariamente</v>
      </c>
      <c r="JDI469" s="48" t="str">
        <f t="shared" si="711"/>
        <v>Inviable Sanitariamente</v>
      </c>
      <c r="JDJ469" s="48" t="str">
        <f t="shared" si="711"/>
        <v>Inviable Sanitariamente</v>
      </c>
      <c r="JDK469" s="48" t="str">
        <f t="shared" si="711"/>
        <v>Inviable Sanitariamente</v>
      </c>
      <c r="JDL469" s="48" t="str">
        <f t="shared" si="711"/>
        <v>Inviable Sanitariamente</v>
      </c>
      <c r="JDM469" s="48" t="str">
        <f t="shared" si="711"/>
        <v>Inviable Sanitariamente</v>
      </c>
      <c r="JDN469" s="48" t="str">
        <f t="shared" si="711"/>
        <v>Inviable Sanitariamente</v>
      </c>
      <c r="JDO469" s="48" t="str">
        <f t="shared" si="711"/>
        <v>Inviable Sanitariamente</v>
      </c>
      <c r="JDP469" s="48" t="str">
        <f t="shared" ref="JDP469:JDY471" si="712">IF(JDN469&lt;5,"Sin Riesgo",IF(JDN469 &lt;=14,"Bajo",IF(JDN469&lt;=35,"Medio",IF(JDN469&lt;=80,"Alto","Inviable Sanitariamente"))))</f>
        <v>Inviable Sanitariamente</v>
      </c>
      <c r="JDQ469" s="48" t="str">
        <f t="shared" si="712"/>
        <v>Inviable Sanitariamente</v>
      </c>
      <c r="JDR469" s="48" t="str">
        <f t="shared" si="712"/>
        <v>Inviable Sanitariamente</v>
      </c>
      <c r="JDS469" s="48" t="str">
        <f t="shared" si="712"/>
        <v>Inviable Sanitariamente</v>
      </c>
      <c r="JDT469" s="48" t="str">
        <f t="shared" si="712"/>
        <v>Inviable Sanitariamente</v>
      </c>
      <c r="JDU469" s="48" t="str">
        <f t="shared" si="712"/>
        <v>Inviable Sanitariamente</v>
      </c>
      <c r="JDV469" s="48" t="str">
        <f t="shared" si="712"/>
        <v>Inviable Sanitariamente</v>
      </c>
      <c r="JDW469" s="48" t="str">
        <f t="shared" si="712"/>
        <v>Inviable Sanitariamente</v>
      </c>
      <c r="JDX469" s="48" t="str">
        <f t="shared" si="712"/>
        <v>Inviable Sanitariamente</v>
      </c>
      <c r="JDY469" s="48" t="str">
        <f t="shared" si="712"/>
        <v>Inviable Sanitariamente</v>
      </c>
      <c r="JDZ469" s="48" t="str">
        <f t="shared" ref="JDZ469:JEI471" si="713">IF(JDX469&lt;5,"Sin Riesgo",IF(JDX469 &lt;=14,"Bajo",IF(JDX469&lt;=35,"Medio",IF(JDX469&lt;=80,"Alto","Inviable Sanitariamente"))))</f>
        <v>Inviable Sanitariamente</v>
      </c>
      <c r="JEA469" s="48" t="str">
        <f t="shared" si="713"/>
        <v>Inviable Sanitariamente</v>
      </c>
      <c r="JEB469" s="48" t="str">
        <f t="shared" si="713"/>
        <v>Inviable Sanitariamente</v>
      </c>
      <c r="JEC469" s="48" t="str">
        <f t="shared" si="713"/>
        <v>Inviable Sanitariamente</v>
      </c>
      <c r="JED469" s="48" t="str">
        <f t="shared" si="713"/>
        <v>Inviable Sanitariamente</v>
      </c>
      <c r="JEE469" s="48" t="str">
        <f t="shared" si="713"/>
        <v>Inviable Sanitariamente</v>
      </c>
      <c r="JEF469" s="48" t="str">
        <f t="shared" si="713"/>
        <v>Inviable Sanitariamente</v>
      </c>
      <c r="JEG469" s="48" t="str">
        <f t="shared" si="713"/>
        <v>Inviable Sanitariamente</v>
      </c>
      <c r="JEH469" s="48" t="str">
        <f t="shared" si="713"/>
        <v>Inviable Sanitariamente</v>
      </c>
      <c r="JEI469" s="48" t="str">
        <f t="shared" si="713"/>
        <v>Inviable Sanitariamente</v>
      </c>
      <c r="JEJ469" s="48" t="str">
        <f t="shared" ref="JEJ469:JES471" si="714">IF(JEH469&lt;5,"Sin Riesgo",IF(JEH469 &lt;=14,"Bajo",IF(JEH469&lt;=35,"Medio",IF(JEH469&lt;=80,"Alto","Inviable Sanitariamente"))))</f>
        <v>Inviable Sanitariamente</v>
      </c>
      <c r="JEK469" s="48" t="str">
        <f t="shared" si="714"/>
        <v>Inviable Sanitariamente</v>
      </c>
      <c r="JEL469" s="48" t="str">
        <f t="shared" si="714"/>
        <v>Inviable Sanitariamente</v>
      </c>
      <c r="JEM469" s="48" t="str">
        <f t="shared" si="714"/>
        <v>Inviable Sanitariamente</v>
      </c>
      <c r="JEN469" s="48" t="str">
        <f t="shared" si="714"/>
        <v>Inviable Sanitariamente</v>
      </c>
      <c r="JEO469" s="48" t="str">
        <f t="shared" si="714"/>
        <v>Inviable Sanitariamente</v>
      </c>
      <c r="JEP469" s="48" t="str">
        <f t="shared" si="714"/>
        <v>Inviable Sanitariamente</v>
      </c>
      <c r="JEQ469" s="48" t="str">
        <f t="shared" si="714"/>
        <v>Inviable Sanitariamente</v>
      </c>
      <c r="JER469" s="48" t="str">
        <f t="shared" si="714"/>
        <v>Inviable Sanitariamente</v>
      </c>
      <c r="JES469" s="48" t="str">
        <f t="shared" si="714"/>
        <v>Inviable Sanitariamente</v>
      </c>
      <c r="JET469" s="48" t="str">
        <f t="shared" ref="JET469:JFC471" si="715">IF(JER469&lt;5,"Sin Riesgo",IF(JER469 &lt;=14,"Bajo",IF(JER469&lt;=35,"Medio",IF(JER469&lt;=80,"Alto","Inviable Sanitariamente"))))</f>
        <v>Inviable Sanitariamente</v>
      </c>
      <c r="JEU469" s="48" t="str">
        <f t="shared" si="715"/>
        <v>Inviable Sanitariamente</v>
      </c>
      <c r="JEV469" s="48" t="str">
        <f t="shared" si="715"/>
        <v>Inviable Sanitariamente</v>
      </c>
      <c r="JEW469" s="48" t="str">
        <f t="shared" si="715"/>
        <v>Inviable Sanitariamente</v>
      </c>
      <c r="JEX469" s="48" t="str">
        <f t="shared" si="715"/>
        <v>Inviable Sanitariamente</v>
      </c>
      <c r="JEY469" s="48" t="str">
        <f t="shared" si="715"/>
        <v>Inviable Sanitariamente</v>
      </c>
      <c r="JEZ469" s="48" t="str">
        <f t="shared" si="715"/>
        <v>Inviable Sanitariamente</v>
      </c>
      <c r="JFA469" s="48" t="str">
        <f t="shared" si="715"/>
        <v>Inviable Sanitariamente</v>
      </c>
      <c r="JFB469" s="48" t="str">
        <f t="shared" si="715"/>
        <v>Inviable Sanitariamente</v>
      </c>
      <c r="JFC469" s="48" t="str">
        <f t="shared" si="715"/>
        <v>Inviable Sanitariamente</v>
      </c>
      <c r="JFD469" s="48" t="str">
        <f t="shared" ref="JFD469:JFM471" si="716">IF(JFB469&lt;5,"Sin Riesgo",IF(JFB469 &lt;=14,"Bajo",IF(JFB469&lt;=35,"Medio",IF(JFB469&lt;=80,"Alto","Inviable Sanitariamente"))))</f>
        <v>Inviable Sanitariamente</v>
      </c>
      <c r="JFE469" s="48" t="str">
        <f t="shared" si="716"/>
        <v>Inviable Sanitariamente</v>
      </c>
      <c r="JFF469" s="48" t="str">
        <f t="shared" si="716"/>
        <v>Inviable Sanitariamente</v>
      </c>
      <c r="JFG469" s="48" t="str">
        <f t="shared" si="716"/>
        <v>Inviable Sanitariamente</v>
      </c>
      <c r="JFH469" s="48" t="str">
        <f t="shared" si="716"/>
        <v>Inviable Sanitariamente</v>
      </c>
      <c r="JFI469" s="48" t="str">
        <f t="shared" si="716"/>
        <v>Inviable Sanitariamente</v>
      </c>
      <c r="JFJ469" s="48" t="str">
        <f t="shared" si="716"/>
        <v>Inviable Sanitariamente</v>
      </c>
      <c r="JFK469" s="48" t="str">
        <f t="shared" si="716"/>
        <v>Inviable Sanitariamente</v>
      </c>
      <c r="JFL469" s="48" t="str">
        <f t="shared" si="716"/>
        <v>Inviable Sanitariamente</v>
      </c>
      <c r="JFM469" s="48" t="str">
        <f t="shared" si="716"/>
        <v>Inviable Sanitariamente</v>
      </c>
      <c r="JFN469" s="48" t="str">
        <f t="shared" ref="JFN469:JFW471" si="717">IF(JFL469&lt;5,"Sin Riesgo",IF(JFL469 &lt;=14,"Bajo",IF(JFL469&lt;=35,"Medio",IF(JFL469&lt;=80,"Alto","Inviable Sanitariamente"))))</f>
        <v>Inviable Sanitariamente</v>
      </c>
      <c r="JFO469" s="48" t="str">
        <f t="shared" si="717"/>
        <v>Inviable Sanitariamente</v>
      </c>
      <c r="JFP469" s="48" t="str">
        <f t="shared" si="717"/>
        <v>Inviable Sanitariamente</v>
      </c>
      <c r="JFQ469" s="48" t="str">
        <f t="shared" si="717"/>
        <v>Inviable Sanitariamente</v>
      </c>
      <c r="JFR469" s="48" t="str">
        <f t="shared" si="717"/>
        <v>Inviable Sanitariamente</v>
      </c>
      <c r="JFS469" s="48" t="str">
        <f t="shared" si="717"/>
        <v>Inviable Sanitariamente</v>
      </c>
      <c r="JFT469" s="48" t="str">
        <f t="shared" si="717"/>
        <v>Inviable Sanitariamente</v>
      </c>
      <c r="JFU469" s="48" t="str">
        <f t="shared" si="717"/>
        <v>Inviable Sanitariamente</v>
      </c>
      <c r="JFV469" s="48" t="str">
        <f t="shared" si="717"/>
        <v>Inviable Sanitariamente</v>
      </c>
      <c r="JFW469" s="48" t="str">
        <f t="shared" si="717"/>
        <v>Inviable Sanitariamente</v>
      </c>
      <c r="JFX469" s="48" t="str">
        <f t="shared" ref="JFX469:JGG471" si="718">IF(JFV469&lt;5,"Sin Riesgo",IF(JFV469 &lt;=14,"Bajo",IF(JFV469&lt;=35,"Medio",IF(JFV469&lt;=80,"Alto","Inviable Sanitariamente"))))</f>
        <v>Inviable Sanitariamente</v>
      </c>
      <c r="JFY469" s="48" t="str">
        <f t="shared" si="718"/>
        <v>Inviable Sanitariamente</v>
      </c>
      <c r="JFZ469" s="48" t="str">
        <f t="shared" si="718"/>
        <v>Inviable Sanitariamente</v>
      </c>
      <c r="JGA469" s="48" t="str">
        <f t="shared" si="718"/>
        <v>Inviable Sanitariamente</v>
      </c>
      <c r="JGB469" s="48" t="str">
        <f t="shared" si="718"/>
        <v>Inviable Sanitariamente</v>
      </c>
      <c r="JGC469" s="48" t="str">
        <f t="shared" si="718"/>
        <v>Inviable Sanitariamente</v>
      </c>
      <c r="JGD469" s="48" t="str">
        <f t="shared" si="718"/>
        <v>Inviable Sanitariamente</v>
      </c>
      <c r="JGE469" s="48" t="str">
        <f t="shared" si="718"/>
        <v>Inviable Sanitariamente</v>
      </c>
      <c r="JGF469" s="48" t="str">
        <f t="shared" si="718"/>
        <v>Inviable Sanitariamente</v>
      </c>
      <c r="JGG469" s="48" t="str">
        <f t="shared" si="718"/>
        <v>Inviable Sanitariamente</v>
      </c>
      <c r="JGH469" s="48" t="str">
        <f t="shared" ref="JGH469:JGQ471" si="719">IF(JGF469&lt;5,"Sin Riesgo",IF(JGF469 &lt;=14,"Bajo",IF(JGF469&lt;=35,"Medio",IF(JGF469&lt;=80,"Alto","Inviable Sanitariamente"))))</f>
        <v>Inviable Sanitariamente</v>
      </c>
      <c r="JGI469" s="48" t="str">
        <f t="shared" si="719"/>
        <v>Inviable Sanitariamente</v>
      </c>
      <c r="JGJ469" s="48" t="str">
        <f t="shared" si="719"/>
        <v>Inviable Sanitariamente</v>
      </c>
      <c r="JGK469" s="48" t="str">
        <f t="shared" si="719"/>
        <v>Inviable Sanitariamente</v>
      </c>
      <c r="JGL469" s="48" t="str">
        <f t="shared" si="719"/>
        <v>Inviable Sanitariamente</v>
      </c>
      <c r="JGM469" s="48" t="str">
        <f t="shared" si="719"/>
        <v>Inviable Sanitariamente</v>
      </c>
      <c r="JGN469" s="48" t="str">
        <f t="shared" si="719"/>
        <v>Inviable Sanitariamente</v>
      </c>
      <c r="JGO469" s="48" t="str">
        <f t="shared" si="719"/>
        <v>Inviable Sanitariamente</v>
      </c>
      <c r="JGP469" s="48" t="str">
        <f t="shared" si="719"/>
        <v>Inviable Sanitariamente</v>
      </c>
      <c r="JGQ469" s="48" t="str">
        <f t="shared" si="719"/>
        <v>Inviable Sanitariamente</v>
      </c>
      <c r="JGR469" s="48" t="str">
        <f t="shared" ref="JGR469:JHA471" si="720">IF(JGP469&lt;5,"Sin Riesgo",IF(JGP469 &lt;=14,"Bajo",IF(JGP469&lt;=35,"Medio",IF(JGP469&lt;=80,"Alto","Inviable Sanitariamente"))))</f>
        <v>Inviable Sanitariamente</v>
      </c>
      <c r="JGS469" s="48" t="str">
        <f t="shared" si="720"/>
        <v>Inviable Sanitariamente</v>
      </c>
      <c r="JGT469" s="48" t="str">
        <f t="shared" si="720"/>
        <v>Inviable Sanitariamente</v>
      </c>
      <c r="JGU469" s="48" t="str">
        <f t="shared" si="720"/>
        <v>Inviable Sanitariamente</v>
      </c>
      <c r="JGV469" s="48" t="str">
        <f t="shared" si="720"/>
        <v>Inviable Sanitariamente</v>
      </c>
      <c r="JGW469" s="48" t="str">
        <f t="shared" si="720"/>
        <v>Inviable Sanitariamente</v>
      </c>
      <c r="JGX469" s="48" t="str">
        <f t="shared" si="720"/>
        <v>Inviable Sanitariamente</v>
      </c>
      <c r="JGY469" s="48" t="str">
        <f t="shared" si="720"/>
        <v>Inviable Sanitariamente</v>
      </c>
      <c r="JGZ469" s="48" t="str">
        <f t="shared" si="720"/>
        <v>Inviable Sanitariamente</v>
      </c>
      <c r="JHA469" s="48" t="str">
        <f t="shared" si="720"/>
        <v>Inviable Sanitariamente</v>
      </c>
      <c r="JHB469" s="48" t="str">
        <f t="shared" ref="JHB469:JHK471" si="721">IF(JGZ469&lt;5,"Sin Riesgo",IF(JGZ469 &lt;=14,"Bajo",IF(JGZ469&lt;=35,"Medio",IF(JGZ469&lt;=80,"Alto","Inviable Sanitariamente"))))</f>
        <v>Inviable Sanitariamente</v>
      </c>
      <c r="JHC469" s="48" t="str">
        <f t="shared" si="721"/>
        <v>Inviable Sanitariamente</v>
      </c>
      <c r="JHD469" s="48" t="str">
        <f t="shared" si="721"/>
        <v>Inviable Sanitariamente</v>
      </c>
      <c r="JHE469" s="48" t="str">
        <f t="shared" si="721"/>
        <v>Inviable Sanitariamente</v>
      </c>
      <c r="JHF469" s="48" t="str">
        <f t="shared" si="721"/>
        <v>Inviable Sanitariamente</v>
      </c>
      <c r="JHG469" s="48" t="str">
        <f t="shared" si="721"/>
        <v>Inviable Sanitariamente</v>
      </c>
      <c r="JHH469" s="48" t="str">
        <f t="shared" si="721"/>
        <v>Inviable Sanitariamente</v>
      </c>
      <c r="JHI469" s="48" t="str">
        <f t="shared" si="721"/>
        <v>Inviable Sanitariamente</v>
      </c>
      <c r="JHJ469" s="48" t="str">
        <f t="shared" si="721"/>
        <v>Inviable Sanitariamente</v>
      </c>
      <c r="JHK469" s="48" t="str">
        <f t="shared" si="721"/>
        <v>Inviable Sanitariamente</v>
      </c>
      <c r="JHL469" s="48" t="str">
        <f t="shared" ref="JHL469:JHU471" si="722">IF(JHJ469&lt;5,"Sin Riesgo",IF(JHJ469 &lt;=14,"Bajo",IF(JHJ469&lt;=35,"Medio",IF(JHJ469&lt;=80,"Alto","Inviable Sanitariamente"))))</f>
        <v>Inviable Sanitariamente</v>
      </c>
      <c r="JHM469" s="48" t="str">
        <f t="shared" si="722"/>
        <v>Inviable Sanitariamente</v>
      </c>
      <c r="JHN469" s="48" t="str">
        <f t="shared" si="722"/>
        <v>Inviable Sanitariamente</v>
      </c>
      <c r="JHO469" s="48" t="str">
        <f t="shared" si="722"/>
        <v>Inviable Sanitariamente</v>
      </c>
      <c r="JHP469" s="48" t="str">
        <f t="shared" si="722"/>
        <v>Inviable Sanitariamente</v>
      </c>
      <c r="JHQ469" s="48" t="str">
        <f t="shared" si="722"/>
        <v>Inviable Sanitariamente</v>
      </c>
      <c r="JHR469" s="48" t="str">
        <f t="shared" si="722"/>
        <v>Inviable Sanitariamente</v>
      </c>
      <c r="JHS469" s="48" t="str">
        <f t="shared" si="722"/>
        <v>Inviable Sanitariamente</v>
      </c>
      <c r="JHT469" s="48" t="str">
        <f t="shared" si="722"/>
        <v>Inviable Sanitariamente</v>
      </c>
      <c r="JHU469" s="48" t="str">
        <f t="shared" si="722"/>
        <v>Inviable Sanitariamente</v>
      </c>
      <c r="JHV469" s="48" t="str">
        <f t="shared" ref="JHV469:JIE471" si="723">IF(JHT469&lt;5,"Sin Riesgo",IF(JHT469 &lt;=14,"Bajo",IF(JHT469&lt;=35,"Medio",IF(JHT469&lt;=80,"Alto","Inviable Sanitariamente"))))</f>
        <v>Inviable Sanitariamente</v>
      </c>
      <c r="JHW469" s="48" t="str">
        <f t="shared" si="723"/>
        <v>Inviable Sanitariamente</v>
      </c>
      <c r="JHX469" s="48" t="str">
        <f t="shared" si="723"/>
        <v>Inviable Sanitariamente</v>
      </c>
      <c r="JHY469" s="48" t="str">
        <f t="shared" si="723"/>
        <v>Inviable Sanitariamente</v>
      </c>
      <c r="JHZ469" s="48" t="str">
        <f t="shared" si="723"/>
        <v>Inviable Sanitariamente</v>
      </c>
      <c r="JIA469" s="48" t="str">
        <f t="shared" si="723"/>
        <v>Inviable Sanitariamente</v>
      </c>
      <c r="JIB469" s="48" t="str">
        <f t="shared" si="723"/>
        <v>Inviable Sanitariamente</v>
      </c>
      <c r="JIC469" s="48" t="str">
        <f t="shared" si="723"/>
        <v>Inviable Sanitariamente</v>
      </c>
      <c r="JID469" s="48" t="str">
        <f t="shared" si="723"/>
        <v>Inviable Sanitariamente</v>
      </c>
      <c r="JIE469" s="48" t="str">
        <f t="shared" si="723"/>
        <v>Inviable Sanitariamente</v>
      </c>
      <c r="JIF469" s="48" t="str">
        <f t="shared" ref="JIF469:JIO471" si="724">IF(JID469&lt;5,"Sin Riesgo",IF(JID469 &lt;=14,"Bajo",IF(JID469&lt;=35,"Medio",IF(JID469&lt;=80,"Alto","Inviable Sanitariamente"))))</f>
        <v>Inviable Sanitariamente</v>
      </c>
      <c r="JIG469" s="48" t="str">
        <f t="shared" si="724"/>
        <v>Inviable Sanitariamente</v>
      </c>
      <c r="JIH469" s="48" t="str">
        <f t="shared" si="724"/>
        <v>Inviable Sanitariamente</v>
      </c>
      <c r="JII469" s="48" t="str">
        <f t="shared" si="724"/>
        <v>Inviable Sanitariamente</v>
      </c>
      <c r="JIJ469" s="48" t="str">
        <f t="shared" si="724"/>
        <v>Inviable Sanitariamente</v>
      </c>
      <c r="JIK469" s="48" t="str">
        <f t="shared" si="724"/>
        <v>Inviable Sanitariamente</v>
      </c>
      <c r="JIL469" s="48" t="str">
        <f t="shared" si="724"/>
        <v>Inviable Sanitariamente</v>
      </c>
      <c r="JIM469" s="48" t="str">
        <f t="shared" si="724"/>
        <v>Inviable Sanitariamente</v>
      </c>
      <c r="JIN469" s="48" t="str">
        <f t="shared" si="724"/>
        <v>Inviable Sanitariamente</v>
      </c>
      <c r="JIO469" s="48" t="str">
        <f t="shared" si="724"/>
        <v>Inviable Sanitariamente</v>
      </c>
      <c r="JIP469" s="48" t="str">
        <f t="shared" ref="JIP469:JIY471" si="725">IF(JIN469&lt;5,"Sin Riesgo",IF(JIN469 &lt;=14,"Bajo",IF(JIN469&lt;=35,"Medio",IF(JIN469&lt;=80,"Alto","Inviable Sanitariamente"))))</f>
        <v>Inviable Sanitariamente</v>
      </c>
      <c r="JIQ469" s="48" t="str">
        <f t="shared" si="725"/>
        <v>Inviable Sanitariamente</v>
      </c>
      <c r="JIR469" s="48" t="str">
        <f t="shared" si="725"/>
        <v>Inviable Sanitariamente</v>
      </c>
      <c r="JIS469" s="48" t="str">
        <f t="shared" si="725"/>
        <v>Inviable Sanitariamente</v>
      </c>
      <c r="JIT469" s="48" t="str">
        <f t="shared" si="725"/>
        <v>Inviable Sanitariamente</v>
      </c>
      <c r="JIU469" s="48" t="str">
        <f t="shared" si="725"/>
        <v>Inviable Sanitariamente</v>
      </c>
      <c r="JIV469" s="48" t="str">
        <f t="shared" si="725"/>
        <v>Inviable Sanitariamente</v>
      </c>
      <c r="JIW469" s="48" t="str">
        <f t="shared" si="725"/>
        <v>Inviable Sanitariamente</v>
      </c>
      <c r="JIX469" s="48" t="str">
        <f t="shared" si="725"/>
        <v>Inviable Sanitariamente</v>
      </c>
      <c r="JIY469" s="48" t="str">
        <f t="shared" si="725"/>
        <v>Inviable Sanitariamente</v>
      </c>
      <c r="JIZ469" s="48" t="str">
        <f t="shared" ref="JIZ469:JJI471" si="726">IF(JIX469&lt;5,"Sin Riesgo",IF(JIX469 &lt;=14,"Bajo",IF(JIX469&lt;=35,"Medio",IF(JIX469&lt;=80,"Alto","Inviable Sanitariamente"))))</f>
        <v>Inviable Sanitariamente</v>
      </c>
      <c r="JJA469" s="48" t="str">
        <f t="shared" si="726"/>
        <v>Inviable Sanitariamente</v>
      </c>
      <c r="JJB469" s="48" t="str">
        <f t="shared" si="726"/>
        <v>Inviable Sanitariamente</v>
      </c>
      <c r="JJC469" s="48" t="str">
        <f t="shared" si="726"/>
        <v>Inviable Sanitariamente</v>
      </c>
      <c r="JJD469" s="48" t="str">
        <f t="shared" si="726"/>
        <v>Inviable Sanitariamente</v>
      </c>
      <c r="JJE469" s="48" t="str">
        <f t="shared" si="726"/>
        <v>Inviable Sanitariamente</v>
      </c>
      <c r="JJF469" s="48" t="str">
        <f t="shared" si="726"/>
        <v>Inviable Sanitariamente</v>
      </c>
      <c r="JJG469" s="48" t="str">
        <f t="shared" si="726"/>
        <v>Inviable Sanitariamente</v>
      </c>
      <c r="JJH469" s="48" t="str">
        <f t="shared" si="726"/>
        <v>Inviable Sanitariamente</v>
      </c>
      <c r="JJI469" s="48" t="str">
        <f t="shared" si="726"/>
        <v>Inviable Sanitariamente</v>
      </c>
      <c r="JJJ469" s="48" t="str">
        <f t="shared" ref="JJJ469:JJS471" si="727">IF(JJH469&lt;5,"Sin Riesgo",IF(JJH469 &lt;=14,"Bajo",IF(JJH469&lt;=35,"Medio",IF(JJH469&lt;=80,"Alto","Inviable Sanitariamente"))))</f>
        <v>Inviable Sanitariamente</v>
      </c>
      <c r="JJK469" s="48" t="str">
        <f t="shared" si="727"/>
        <v>Inviable Sanitariamente</v>
      </c>
      <c r="JJL469" s="48" t="str">
        <f t="shared" si="727"/>
        <v>Inviable Sanitariamente</v>
      </c>
      <c r="JJM469" s="48" t="str">
        <f t="shared" si="727"/>
        <v>Inviable Sanitariamente</v>
      </c>
      <c r="JJN469" s="48" t="str">
        <f t="shared" si="727"/>
        <v>Inviable Sanitariamente</v>
      </c>
      <c r="JJO469" s="48" t="str">
        <f t="shared" si="727"/>
        <v>Inviable Sanitariamente</v>
      </c>
      <c r="JJP469" s="48" t="str">
        <f t="shared" si="727"/>
        <v>Inviable Sanitariamente</v>
      </c>
      <c r="JJQ469" s="48" t="str">
        <f t="shared" si="727"/>
        <v>Inviable Sanitariamente</v>
      </c>
      <c r="JJR469" s="48" t="str">
        <f t="shared" si="727"/>
        <v>Inviable Sanitariamente</v>
      </c>
      <c r="JJS469" s="48" t="str">
        <f t="shared" si="727"/>
        <v>Inviable Sanitariamente</v>
      </c>
      <c r="JJT469" s="48" t="str">
        <f t="shared" ref="JJT469:JKC471" si="728">IF(JJR469&lt;5,"Sin Riesgo",IF(JJR469 &lt;=14,"Bajo",IF(JJR469&lt;=35,"Medio",IF(JJR469&lt;=80,"Alto","Inviable Sanitariamente"))))</f>
        <v>Inviable Sanitariamente</v>
      </c>
      <c r="JJU469" s="48" t="str">
        <f t="shared" si="728"/>
        <v>Inviable Sanitariamente</v>
      </c>
      <c r="JJV469" s="48" t="str">
        <f t="shared" si="728"/>
        <v>Inviable Sanitariamente</v>
      </c>
      <c r="JJW469" s="48" t="str">
        <f t="shared" si="728"/>
        <v>Inviable Sanitariamente</v>
      </c>
      <c r="JJX469" s="48" t="str">
        <f t="shared" si="728"/>
        <v>Inviable Sanitariamente</v>
      </c>
      <c r="JJY469" s="48" t="str">
        <f t="shared" si="728"/>
        <v>Inviable Sanitariamente</v>
      </c>
      <c r="JJZ469" s="48" t="str">
        <f t="shared" si="728"/>
        <v>Inviable Sanitariamente</v>
      </c>
      <c r="JKA469" s="48" t="str">
        <f t="shared" si="728"/>
        <v>Inviable Sanitariamente</v>
      </c>
      <c r="JKB469" s="48" t="str">
        <f t="shared" si="728"/>
        <v>Inviable Sanitariamente</v>
      </c>
      <c r="JKC469" s="48" t="str">
        <f t="shared" si="728"/>
        <v>Inviable Sanitariamente</v>
      </c>
      <c r="JKD469" s="48" t="str">
        <f t="shared" ref="JKD469:JKM471" si="729">IF(JKB469&lt;5,"Sin Riesgo",IF(JKB469 &lt;=14,"Bajo",IF(JKB469&lt;=35,"Medio",IF(JKB469&lt;=80,"Alto","Inviable Sanitariamente"))))</f>
        <v>Inviable Sanitariamente</v>
      </c>
      <c r="JKE469" s="48" t="str">
        <f t="shared" si="729"/>
        <v>Inviable Sanitariamente</v>
      </c>
      <c r="JKF469" s="48" t="str">
        <f t="shared" si="729"/>
        <v>Inviable Sanitariamente</v>
      </c>
      <c r="JKG469" s="48" t="str">
        <f t="shared" si="729"/>
        <v>Inviable Sanitariamente</v>
      </c>
      <c r="JKH469" s="48" t="str">
        <f t="shared" si="729"/>
        <v>Inviable Sanitariamente</v>
      </c>
      <c r="JKI469" s="48" t="str">
        <f t="shared" si="729"/>
        <v>Inviable Sanitariamente</v>
      </c>
      <c r="JKJ469" s="48" t="str">
        <f t="shared" si="729"/>
        <v>Inviable Sanitariamente</v>
      </c>
      <c r="JKK469" s="48" t="str">
        <f t="shared" si="729"/>
        <v>Inviable Sanitariamente</v>
      </c>
      <c r="JKL469" s="48" t="str">
        <f t="shared" si="729"/>
        <v>Inviable Sanitariamente</v>
      </c>
      <c r="JKM469" s="48" t="str">
        <f t="shared" si="729"/>
        <v>Inviable Sanitariamente</v>
      </c>
      <c r="JKN469" s="48" t="str">
        <f t="shared" ref="JKN469:JKW471" si="730">IF(JKL469&lt;5,"Sin Riesgo",IF(JKL469 &lt;=14,"Bajo",IF(JKL469&lt;=35,"Medio",IF(JKL469&lt;=80,"Alto","Inviable Sanitariamente"))))</f>
        <v>Inviable Sanitariamente</v>
      </c>
      <c r="JKO469" s="48" t="str">
        <f t="shared" si="730"/>
        <v>Inviable Sanitariamente</v>
      </c>
      <c r="JKP469" s="48" t="str">
        <f t="shared" si="730"/>
        <v>Inviable Sanitariamente</v>
      </c>
      <c r="JKQ469" s="48" t="str">
        <f t="shared" si="730"/>
        <v>Inviable Sanitariamente</v>
      </c>
      <c r="JKR469" s="48" t="str">
        <f t="shared" si="730"/>
        <v>Inviable Sanitariamente</v>
      </c>
      <c r="JKS469" s="48" t="str">
        <f t="shared" si="730"/>
        <v>Inviable Sanitariamente</v>
      </c>
      <c r="JKT469" s="48" t="str">
        <f t="shared" si="730"/>
        <v>Inviable Sanitariamente</v>
      </c>
      <c r="JKU469" s="48" t="str">
        <f t="shared" si="730"/>
        <v>Inviable Sanitariamente</v>
      </c>
      <c r="JKV469" s="48" t="str">
        <f t="shared" si="730"/>
        <v>Inviable Sanitariamente</v>
      </c>
      <c r="JKW469" s="48" t="str">
        <f t="shared" si="730"/>
        <v>Inviable Sanitariamente</v>
      </c>
      <c r="JKX469" s="48" t="str">
        <f t="shared" ref="JKX469:JLG471" si="731">IF(JKV469&lt;5,"Sin Riesgo",IF(JKV469 &lt;=14,"Bajo",IF(JKV469&lt;=35,"Medio",IF(JKV469&lt;=80,"Alto","Inviable Sanitariamente"))))</f>
        <v>Inviable Sanitariamente</v>
      </c>
      <c r="JKY469" s="48" t="str">
        <f t="shared" si="731"/>
        <v>Inviable Sanitariamente</v>
      </c>
      <c r="JKZ469" s="48" t="str">
        <f t="shared" si="731"/>
        <v>Inviable Sanitariamente</v>
      </c>
      <c r="JLA469" s="48" t="str">
        <f t="shared" si="731"/>
        <v>Inviable Sanitariamente</v>
      </c>
      <c r="JLB469" s="48" t="str">
        <f t="shared" si="731"/>
        <v>Inviable Sanitariamente</v>
      </c>
      <c r="JLC469" s="48" t="str">
        <f t="shared" si="731"/>
        <v>Inviable Sanitariamente</v>
      </c>
      <c r="JLD469" s="48" t="str">
        <f t="shared" si="731"/>
        <v>Inviable Sanitariamente</v>
      </c>
      <c r="JLE469" s="48" t="str">
        <f t="shared" si="731"/>
        <v>Inviable Sanitariamente</v>
      </c>
      <c r="JLF469" s="48" t="str">
        <f t="shared" si="731"/>
        <v>Inviable Sanitariamente</v>
      </c>
      <c r="JLG469" s="48" t="str">
        <f t="shared" si="731"/>
        <v>Inviable Sanitariamente</v>
      </c>
      <c r="JLH469" s="48" t="str">
        <f t="shared" ref="JLH469:JLQ471" si="732">IF(JLF469&lt;5,"Sin Riesgo",IF(JLF469 &lt;=14,"Bajo",IF(JLF469&lt;=35,"Medio",IF(JLF469&lt;=80,"Alto","Inviable Sanitariamente"))))</f>
        <v>Inviable Sanitariamente</v>
      </c>
      <c r="JLI469" s="48" t="str">
        <f t="shared" si="732"/>
        <v>Inviable Sanitariamente</v>
      </c>
      <c r="JLJ469" s="48" t="str">
        <f t="shared" si="732"/>
        <v>Inviable Sanitariamente</v>
      </c>
      <c r="JLK469" s="48" t="str">
        <f t="shared" si="732"/>
        <v>Inviable Sanitariamente</v>
      </c>
      <c r="JLL469" s="48" t="str">
        <f t="shared" si="732"/>
        <v>Inviable Sanitariamente</v>
      </c>
      <c r="JLM469" s="48" t="str">
        <f t="shared" si="732"/>
        <v>Inviable Sanitariamente</v>
      </c>
      <c r="JLN469" s="48" t="str">
        <f t="shared" si="732"/>
        <v>Inviable Sanitariamente</v>
      </c>
      <c r="JLO469" s="48" t="str">
        <f t="shared" si="732"/>
        <v>Inviable Sanitariamente</v>
      </c>
      <c r="JLP469" s="48" t="str">
        <f t="shared" si="732"/>
        <v>Inviable Sanitariamente</v>
      </c>
      <c r="JLQ469" s="48" t="str">
        <f t="shared" si="732"/>
        <v>Inviable Sanitariamente</v>
      </c>
      <c r="JLR469" s="48" t="str">
        <f t="shared" ref="JLR469:JMA471" si="733">IF(JLP469&lt;5,"Sin Riesgo",IF(JLP469 &lt;=14,"Bajo",IF(JLP469&lt;=35,"Medio",IF(JLP469&lt;=80,"Alto","Inviable Sanitariamente"))))</f>
        <v>Inviable Sanitariamente</v>
      </c>
      <c r="JLS469" s="48" t="str">
        <f t="shared" si="733"/>
        <v>Inviable Sanitariamente</v>
      </c>
      <c r="JLT469" s="48" t="str">
        <f t="shared" si="733"/>
        <v>Inviable Sanitariamente</v>
      </c>
      <c r="JLU469" s="48" t="str">
        <f t="shared" si="733"/>
        <v>Inviable Sanitariamente</v>
      </c>
      <c r="JLV469" s="48" t="str">
        <f t="shared" si="733"/>
        <v>Inviable Sanitariamente</v>
      </c>
      <c r="JLW469" s="48" t="str">
        <f t="shared" si="733"/>
        <v>Inviable Sanitariamente</v>
      </c>
      <c r="JLX469" s="48" t="str">
        <f t="shared" si="733"/>
        <v>Inviable Sanitariamente</v>
      </c>
      <c r="JLY469" s="48" t="str">
        <f t="shared" si="733"/>
        <v>Inviable Sanitariamente</v>
      </c>
      <c r="JLZ469" s="48" t="str">
        <f t="shared" si="733"/>
        <v>Inviable Sanitariamente</v>
      </c>
      <c r="JMA469" s="48" t="str">
        <f t="shared" si="733"/>
        <v>Inviable Sanitariamente</v>
      </c>
      <c r="JMB469" s="48" t="str">
        <f t="shared" ref="JMB469:JMK471" si="734">IF(JLZ469&lt;5,"Sin Riesgo",IF(JLZ469 &lt;=14,"Bajo",IF(JLZ469&lt;=35,"Medio",IF(JLZ469&lt;=80,"Alto","Inviable Sanitariamente"))))</f>
        <v>Inviable Sanitariamente</v>
      </c>
      <c r="JMC469" s="48" t="str">
        <f t="shared" si="734"/>
        <v>Inviable Sanitariamente</v>
      </c>
      <c r="JMD469" s="48" t="str">
        <f t="shared" si="734"/>
        <v>Inviable Sanitariamente</v>
      </c>
      <c r="JME469" s="48" t="str">
        <f t="shared" si="734"/>
        <v>Inviable Sanitariamente</v>
      </c>
      <c r="JMF469" s="48" t="str">
        <f t="shared" si="734"/>
        <v>Inviable Sanitariamente</v>
      </c>
      <c r="JMG469" s="48" t="str">
        <f t="shared" si="734"/>
        <v>Inviable Sanitariamente</v>
      </c>
      <c r="JMH469" s="48" t="str">
        <f t="shared" si="734"/>
        <v>Inviable Sanitariamente</v>
      </c>
      <c r="JMI469" s="48" t="str">
        <f t="shared" si="734"/>
        <v>Inviable Sanitariamente</v>
      </c>
      <c r="JMJ469" s="48" t="str">
        <f t="shared" si="734"/>
        <v>Inviable Sanitariamente</v>
      </c>
      <c r="JMK469" s="48" t="str">
        <f t="shared" si="734"/>
        <v>Inviable Sanitariamente</v>
      </c>
      <c r="JML469" s="48" t="str">
        <f t="shared" ref="JML469:JMU471" si="735">IF(JMJ469&lt;5,"Sin Riesgo",IF(JMJ469 &lt;=14,"Bajo",IF(JMJ469&lt;=35,"Medio",IF(JMJ469&lt;=80,"Alto","Inviable Sanitariamente"))))</f>
        <v>Inviable Sanitariamente</v>
      </c>
      <c r="JMM469" s="48" t="str">
        <f t="shared" si="735"/>
        <v>Inviable Sanitariamente</v>
      </c>
      <c r="JMN469" s="48" t="str">
        <f t="shared" si="735"/>
        <v>Inviable Sanitariamente</v>
      </c>
      <c r="JMO469" s="48" t="str">
        <f t="shared" si="735"/>
        <v>Inviable Sanitariamente</v>
      </c>
      <c r="JMP469" s="48" t="str">
        <f t="shared" si="735"/>
        <v>Inviable Sanitariamente</v>
      </c>
      <c r="JMQ469" s="48" t="str">
        <f t="shared" si="735"/>
        <v>Inviable Sanitariamente</v>
      </c>
      <c r="JMR469" s="48" t="str">
        <f t="shared" si="735"/>
        <v>Inviable Sanitariamente</v>
      </c>
      <c r="JMS469" s="48" t="str">
        <f t="shared" si="735"/>
        <v>Inviable Sanitariamente</v>
      </c>
      <c r="JMT469" s="48" t="str">
        <f t="shared" si="735"/>
        <v>Inviable Sanitariamente</v>
      </c>
      <c r="JMU469" s="48" t="str">
        <f t="shared" si="735"/>
        <v>Inviable Sanitariamente</v>
      </c>
      <c r="JMV469" s="48" t="str">
        <f t="shared" ref="JMV469:JNE471" si="736">IF(JMT469&lt;5,"Sin Riesgo",IF(JMT469 &lt;=14,"Bajo",IF(JMT469&lt;=35,"Medio",IF(JMT469&lt;=80,"Alto","Inviable Sanitariamente"))))</f>
        <v>Inviable Sanitariamente</v>
      </c>
      <c r="JMW469" s="48" t="str">
        <f t="shared" si="736"/>
        <v>Inviable Sanitariamente</v>
      </c>
      <c r="JMX469" s="48" t="str">
        <f t="shared" si="736"/>
        <v>Inviable Sanitariamente</v>
      </c>
      <c r="JMY469" s="48" t="str">
        <f t="shared" si="736"/>
        <v>Inviable Sanitariamente</v>
      </c>
      <c r="JMZ469" s="48" t="str">
        <f t="shared" si="736"/>
        <v>Inviable Sanitariamente</v>
      </c>
      <c r="JNA469" s="48" t="str">
        <f t="shared" si="736"/>
        <v>Inviable Sanitariamente</v>
      </c>
      <c r="JNB469" s="48" t="str">
        <f t="shared" si="736"/>
        <v>Inviable Sanitariamente</v>
      </c>
      <c r="JNC469" s="48" t="str">
        <f t="shared" si="736"/>
        <v>Inviable Sanitariamente</v>
      </c>
      <c r="JND469" s="48" t="str">
        <f t="shared" si="736"/>
        <v>Inviable Sanitariamente</v>
      </c>
      <c r="JNE469" s="48" t="str">
        <f t="shared" si="736"/>
        <v>Inviable Sanitariamente</v>
      </c>
      <c r="JNF469" s="48" t="str">
        <f t="shared" ref="JNF469:JNO471" si="737">IF(JND469&lt;5,"Sin Riesgo",IF(JND469 &lt;=14,"Bajo",IF(JND469&lt;=35,"Medio",IF(JND469&lt;=80,"Alto","Inviable Sanitariamente"))))</f>
        <v>Inviable Sanitariamente</v>
      </c>
      <c r="JNG469" s="48" t="str">
        <f t="shared" si="737"/>
        <v>Inviable Sanitariamente</v>
      </c>
      <c r="JNH469" s="48" t="str">
        <f t="shared" si="737"/>
        <v>Inviable Sanitariamente</v>
      </c>
      <c r="JNI469" s="48" t="str">
        <f t="shared" si="737"/>
        <v>Inviable Sanitariamente</v>
      </c>
      <c r="JNJ469" s="48" t="str">
        <f t="shared" si="737"/>
        <v>Inviable Sanitariamente</v>
      </c>
      <c r="JNK469" s="48" t="str">
        <f t="shared" si="737"/>
        <v>Inviable Sanitariamente</v>
      </c>
      <c r="JNL469" s="48" t="str">
        <f t="shared" si="737"/>
        <v>Inviable Sanitariamente</v>
      </c>
      <c r="JNM469" s="48" t="str">
        <f t="shared" si="737"/>
        <v>Inviable Sanitariamente</v>
      </c>
      <c r="JNN469" s="48" t="str">
        <f t="shared" si="737"/>
        <v>Inviable Sanitariamente</v>
      </c>
      <c r="JNO469" s="48" t="str">
        <f t="shared" si="737"/>
        <v>Inviable Sanitariamente</v>
      </c>
      <c r="JNP469" s="48" t="str">
        <f t="shared" ref="JNP469:JNY471" si="738">IF(JNN469&lt;5,"Sin Riesgo",IF(JNN469 &lt;=14,"Bajo",IF(JNN469&lt;=35,"Medio",IF(JNN469&lt;=80,"Alto","Inviable Sanitariamente"))))</f>
        <v>Inviable Sanitariamente</v>
      </c>
      <c r="JNQ469" s="48" t="str">
        <f t="shared" si="738"/>
        <v>Inviable Sanitariamente</v>
      </c>
      <c r="JNR469" s="48" t="str">
        <f t="shared" si="738"/>
        <v>Inviable Sanitariamente</v>
      </c>
      <c r="JNS469" s="48" t="str">
        <f t="shared" si="738"/>
        <v>Inviable Sanitariamente</v>
      </c>
      <c r="JNT469" s="48" t="str">
        <f t="shared" si="738"/>
        <v>Inviable Sanitariamente</v>
      </c>
      <c r="JNU469" s="48" t="str">
        <f t="shared" si="738"/>
        <v>Inviable Sanitariamente</v>
      </c>
      <c r="JNV469" s="48" t="str">
        <f t="shared" si="738"/>
        <v>Inviable Sanitariamente</v>
      </c>
      <c r="JNW469" s="48" t="str">
        <f t="shared" si="738"/>
        <v>Inviable Sanitariamente</v>
      </c>
      <c r="JNX469" s="48" t="str">
        <f t="shared" si="738"/>
        <v>Inviable Sanitariamente</v>
      </c>
      <c r="JNY469" s="48" t="str">
        <f t="shared" si="738"/>
        <v>Inviable Sanitariamente</v>
      </c>
      <c r="JNZ469" s="48" t="str">
        <f t="shared" ref="JNZ469:JOI471" si="739">IF(JNX469&lt;5,"Sin Riesgo",IF(JNX469 &lt;=14,"Bajo",IF(JNX469&lt;=35,"Medio",IF(JNX469&lt;=80,"Alto","Inviable Sanitariamente"))))</f>
        <v>Inviable Sanitariamente</v>
      </c>
      <c r="JOA469" s="48" t="str">
        <f t="shared" si="739"/>
        <v>Inviable Sanitariamente</v>
      </c>
      <c r="JOB469" s="48" t="str">
        <f t="shared" si="739"/>
        <v>Inviable Sanitariamente</v>
      </c>
      <c r="JOC469" s="48" t="str">
        <f t="shared" si="739"/>
        <v>Inviable Sanitariamente</v>
      </c>
      <c r="JOD469" s="48" t="str">
        <f t="shared" si="739"/>
        <v>Inviable Sanitariamente</v>
      </c>
      <c r="JOE469" s="48" t="str">
        <f t="shared" si="739"/>
        <v>Inviable Sanitariamente</v>
      </c>
      <c r="JOF469" s="48" t="str">
        <f t="shared" si="739"/>
        <v>Inviable Sanitariamente</v>
      </c>
      <c r="JOG469" s="48" t="str">
        <f t="shared" si="739"/>
        <v>Inviable Sanitariamente</v>
      </c>
      <c r="JOH469" s="48" t="str">
        <f t="shared" si="739"/>
        <v>Inviable Sanitariamente</v>
      </c>
      <c r="JOI469" s="48" t="str">
        <f t="shared" si="739"/>
        <v>Inviable Sanitariamente</v>
      </c>
      <c r="JOJ469" s="48" t="str">
        <f t="shared" ref="JOJ469:JOS471" si="740">IF(JOH469&lt;5,"Sin Riesgo",IF(JOH469 &lt;=14,"Bajo",IF(JOH469&lt;=35,"Medio",IF(JOH469&lt;=80,"Alto","Inviable Sanitariamente"))))</f>
        <v>Inviable Sanitariamente</v>
      </c>
      <c r="JOK469" s="48" t="str">
        <f t="shared" si="740"/>
        <v>Inviable Sanitariamente</v>
      </c>
      <c r="JOL469" s="48" t="str">
        <f t="shared" si="740"/>
        <v>Inviable Sanitariamente</v>
      </c>
      <c r="JOM469" s="48" t="str">
        <f t="shared" si="740"/>
        <v>Inviable Sanitariamente</v>
      </c>
      <c r="JON469" s="48" t="str">
        <f t="shared" si="740"/>
        <v>Inviable Sanitariamente</v>
      </c>
      <c r="JOO469" s="48" t="str">
        <f t="shared" si="740"/>
        <v>Inviable Sanitariamente</v>
      </c>
      <c r="JOP469" s="48" t="str">
        <f t="shared" si="740"/>
        <v>Inviable Sanitariamente</v>
      </c>
      <c r="JOQ469" s="48" t="str">
        <f t="shared" si="740"/>
        <v>Inviable Sanitariamente</v>
      </c>
      <c r="JOR469" s="48" t="str">
        <f t="shared" si="740"/>
        <v>Inviable Sanitariamente</v>
      </c>
      <c r="JOS469" s="48" t="str">
        <f t="shared" si="740"/>
        <v>Inviable Sanitariamente</v>
      </c>
      <c r="JOT469" s="48" t="str">
        <f t="shared" ref="JOT469:JPC471" si="741">IF(JOR469&lt;5,"Sin Riesgo",IF(JOR469 &lt;=14,"Bajo",IF(JOR469&lt;=35,"Medio",IF(JOR469&lt;=80,"Alto","Inviable Sanitariamente"))))</f>
        <v>Inviable Sanitariamente</v>
      </c>
      <c r="JOU469" s="48" t="str">
        <f t="shared" si="741"/>
        <v>Inviable Sanitariamente</v>
      </c>
      <c r="JOV469" s="48" t="str">
        <f t="shared" si="741"/>
        <v>Inviable Sanitariamente</v>
      </c>
      <c r="JOW469" s="48" t="str">
        <f t="shared" si="741"/>
        <v>Inviable Sanitariamente</v>
      </c>
      <c r="JOX469" s="48" t="str">
        <f t="shared" si="741"/>
        <v>Inviable Sanitariamente</v>
      </c>
      <c r="JOY469" s="48" t="str">
        <f t="shared" si="741"/>
        <v>Inviable Sanitariamente</v>
      </c>
      <c r="JOZ469" s="48" t="str">
        <f t="shared" si="741"/>
        <v>Inviable Sanitariamente</v>
      </c>
      <c r="JPA469" s="48" t="str">
        <f t="shared" si="741"/>
        <v>Inviable Sanitariamente</v>
      </c>
      <c r="JPB469" s="48" t="str">
        <f t="shared" si="741"/>
        <v>Inviable Sanitariamente</v>
      </c>
      <c r="JPC469" s="48" t="str">
        <f t="shared" si="741"/>
        <v>Inviable Sanitariamente</v>
      </c>
      <c r="JPD469" s="48" t="str">
        <f t="shared" ref="JPD469:JPM471" si="742">IF(JPB469&lt;5,"Sin Riesgo",IF(JPB469 &lt;=14,"Bajo",IF(JPB469&lt;=35,"Medio",IF(JPB469&lt;=80,"Alto","Inviable Sanitariamente"))))</f>
        <v>Inviable Sanitariamente</v>
      </c>
      <c r="JPE469" s="48" t="str">
        <f t="shared" si="742"/>
        <v>Inviable Sanitariamente</v>
      </c>
      <c r="JPF469" s="48" t="str">
        <f t="shared" si="742"/>
        <v>Inviable Sanitariamente</v>
      </c>
      <c r="JPG469" s="48" t="str">
        <f t="shared" si="742"/>
        <v>Inviable Sanitariamente</v>
      </c>
      <c r="JPH469" s="48" t="str">
        <f t="shared" si="742"/>
        <v>Inviable Sanitariamente</v>
      </c>
      <c r="JPI469" s="48" t="str">
        <f t="shared" si="742"/>
        <v>Inviable Sanitariamente</v>
      </c>
      <c r="JPJ469" s="48" t="str">
        <f t="shared" si="742"/>
        <v>Inviable Sanitariamente</v>
      </c>
      <c r="JPK469" s="48" t="str">
        <f t="shared" si="742"/>
        <v>Inviable Sanitariamente</v>
      </c>
      <c r="JPL469" s="48" t="str">
        <f t="shared" si="742"/>
        <v>Inviable Sanitariamente</v>
      </c>
      <c r="JPM469" s="48" t="str">
        <f t="shared" si="742"/>
        <v>Inviable Sanitariamente</v>
      </c>
      <c r="JPN469" s="48" t="str">
        <f t="shared" ref="JPN469:JPW471" si="743">IF(JPL469&lt;5,"Sin Riesgo",IF(JPL469 &lt;=14,"Bajo",IF(JPL469&lt;=35,"Medio",IF(JPL469&lt;=80,"Alto","Inviable Sanitariamente"))))</f>
        <v>Inviable Sanitariamente</v>
      </c>
      <c r="JPO469" s="48" t="str">
        <f t="shared" si="743"/>
        <v>Inviable Sanitariamente</v>
      </c>
      <c r="JPP469" s="48" t="str">
        <f t="shared" si="743"/>
        <v>Inviable Sanitariamente</v>
      </c>
      <c r="JPQ469" s="48" t="str">
        <f t="shared" si="743"/>
        <v>Inviable Sanitariamente</v>
      </c>
      <c r="JPR469" s="48" t="str">
        <f t="shared" si="743"/>
        <v>Inviable Sanitariamente</v>
      </c>
      <c r="JPS469" s="48" t="str">
        <f t="shared" si="743"/>
        <v>Inviable Sanitariamente</v>
      </c>
      <c r="JPT469" s="48" t="str">
        <f t="shared" si="743"/>
        <v>Inviable Sanitariamente</v>
      </c>
      <c r="JPU469" s="48" t="str">
        <f t="shared" si="743"/>
        <v>Inviable Sanitariamente</v>
      </c>
      <c r="JPV469" s="48" t="str">
        <f t="shared" si="743"/>
        <v>Inviable Sanitariamente</v>
      </c>
      <c r="JPW469" s="48" t="str">
        <f t="shared" si="743"/>
        <v>Inviable Sanitariamente</v>
      </c>
      <c r="JPX469" s="48" t="str">
        <f t="shared" ref="JPX469:JQG471" si="744">IF(JPV469&lt;5,"Sin Riesgo",IF(JPV469 &lt;=14,"Bajo",IF(JPV469&lt;=35,"Medio",IF(JPV469&lt;=80,"Alto","Inviable Sanitariamente"))))</f>
        <v>Inviable Sanitariamente</v>
      </c>
      <c r="JPY469" s="48" t="str">
        <f t="shared" si="744"/>
        <v>Inviable Sanitariamente</v>
      </c>
      <c r="JPZ469" s="48" t="str">
        <f t="shared" si="744"/>
        <v>Inviable Sanitariamente</v>
      </c>
      <c r="JQA469" s="48" t="str">
        <f t="shared" si="744"/>
        <v>Inviable Sanitariamente</v>
      </c>
      <c r="JQB469" s="48" t="str">
        <f t="shared" si="744"/>
        <v>Inviable Sanitariamente</v>
      </c>
      <c r="JQC469" s="48" t="str">
        <f t="shared" si="744"/>
        <v>Inviable Sanitariamente</v>
      </c>
      <c r="JQD469" s="48" t="str">
        <f t="shared" si="744"/>
        <v>Inviable Sanitariamente</v>
      </c>
      <c r="JQE469" s="48" t="str">
        <f t="shared" si="744"/>
        <v>Inviable Sanitariamente</v>
      </c>
      <c r="JQF469" s="48" t="str">
        <f t="shared" si="744"/>
        <v>Inviable Sanitariamente</v>
      </c>
      <c r="JQG469" s="48" t="str">
        <f t="shared" si="744"/>
        <v>Inviable Sanitariamente</v>
      </c>
      <c r="JQH469" s="48" t="str">
        <f t="shared" ref="JQH469:JQQ471" si="745">IF(JQF469&lt;5,"Sin Riesgo",IF(JQF469 &lt;=14,"Bajo",IF(JQF469&lt;=35,"Medio",IF(JQF469&lt;=80,"Alto","Inviable Sanitariamente"))))</f>
        <v>Inviable Sanitariamente</v>
      </c>
      <c r="JQI469" s="48" t="str">
        <f t="shared" si="745"/>
        <v>Inviable Sanitariamente</v>
      </c>
      <c r="JQJ469" s="48" t="str">
        <f t="shared" si="745"/>
        <v>Inviable Sanitariamente</v>
      </c>
      <c r="JQK469" s="48" t="str">
        <f t="shared" si="745"/>
        <v>Inviable Sanitariamente</v>
      </c>
      <c r="JQL469" s="48" t="str">
        <f t="shared" si="745"/>
        <v>Inviable Sanitariamente</v>
      </c>
      <c r="JQM469" s="48" t="str">
        <f t="shared" si="745"/>
        <v>Inviable Sanitariamente</v>
      </c>
      <c r="JQN469" s="48" t="str">
        <f t="shared" si="745"/>
        <v>Inviable Sanitariamente</v>
      </c>
      <c r="JQO469" s="48" t="str">
        <f t="shared" si="745"/>
        <v>Inviable Sanitariamente</v>
      </c>
      <c r="JQP469" s="48" t="str">
        <f t="shared" si="745"/>
        <v>Inviable Sanitariamente</v>
      </c>
      <c r="JQQ469" s="48" t="str">
        <f t="shared" si="745"/>
        <v>Inviable Sanitariamente</v>
      </c>
      <c r="JQR469" s="48" t="str">
        <f t="shared" ref="JQR469:JRA471" si="746">IF(JQP469&lt;5,"Sin Riesgo",IF(JQP469 &lt;=14,"Bajo",IF(JQP469&lt;=35,"Medio",IF(JQP469&lt;=80,"Alto","Inviable Sanitariamente"))))</f>
        <v>Inviable Sanitariamente</v>
      </c>
      <c r="JQS469" s="48" t="str">
        <f t="shared" si="746"/>
        <v>Inviable Sanitariamente</v>
      </c>
      <c r="JQT469" s="48" t="str">
        <f t="shared" si="746"/>
        <v>Inviable Sanitariamente</v>
      </c>
      <c r="JQU469" s="48" t="str">
        <f t="shared" si="746"/>
        <v>Inviable Sanitariamente</v>
      </c>
      <c r="JQV469" s="48" t="str">
        <f t="shared" si="746"/>
        <v>Inviable Sanitariamente</v>
      </c>
      <c r="JQW469" s="48" t="str">
        <f t="shared" si="746"/>
        <v>Inviable Sanitariamente</v>
      </c>
      <c r="JQX469" s="48" t="str">
        <f t="shared" si="746"/>
        <v>Inviable Sanitariamente</v>
      </c>
      <c r="JQY469" s="48" t="str">
        <f t="shared" si="746"/>
        <v>Inviable Sanitariamente</v>
      </c>
      <c r="JQZ469" s="48" t="str">
        <f t="shared" si="746"/>
        <v>Inviable Sanitariamente</v>
      </c>
      <c r="JRA469" s="48" t="str">
        <f t="shared" si="746"/>
        <v>Inviable Sanitariamente</v>
      </c>
      <c r="JRB469" s="48" t="str">
        <f t="shared" ref="JRB469:JRK471" si="747">IF(JQZ469&lt;5,"Sin Riesgo",IF(JQZ469 &lt;=14,"Bajo",IF(JQZ469&lt;=35,"Medio",IF(JQZ469&lt;=80,"Alto","Inviable Sanitariamente"))))</f>
        <v>Inviable Sanitariamente</v>
      </c>
      <c r="JRC469" s="48" t="str">
        <f t="shared" si="747"/>
        <v>Inviable Sanitariamente</v>
      </c>
      <c r="JRD469" s="48" t="str">
        <f t="shared" si="747"/>
        <v>Inviable Sanitariamente</v>
      </c>
      <c r="JRE469" s="48" t="str">
        <f t="shared" si="747"/>
        <v>Inviable Sanitariamente</v>
      </c>
      <c r="JRF469" s="48" t="str">
        <f t="shared" si="747"/>
        <v>Inviable Sanitariamente</v>
      </c>
      <c r="JRG469" s="48" t="str">
        <f t="shared" si="747"/>
        <v>Inviable Sanitariamente</v>
      </c>
      <c r="JRH469" s="48" t="str">
        <f t="shared" si="747"/>
        <v>Inviable Sanitariamente</v>
      </c>
      <c r="JRI469" s="48" t="str">
        <f t="shared" si="747"/>
        <v>Inviable Sanitariamente</v>
      </c>
      <c r="JRJ469" s="48" t="str">
        <f t="shared" si="747"/>
        <v>Inviable Sanitariamente</v>
      </c>
      <c r="JRK469" s="48" t="str">
        <f t="shared" si="747"/>
        <v>Inviable Sanitariamente</v>
      </c>
      <c r="JRL469" s="48" t="str">
        <f t="shared" ref="JRL469:JRU471" si="748">IF(JRJ469&lt;5,"Sin Riesgo",IF(JRJ469 &lt;=14,"Bajo",IF(JRJ469&lt;=35,"Medio",IF(JRJ469&lt;=80,"Alto","Inviable Sanitariamente"))))</f>
        <v>Inviable Sanitariamente</v>
      </c>
      <c r="JRM469" s="48" t="str">
        <f t="shared" si="748"/>
        <v>Inviable Sanitariamente</v>
      </c>
      <c r="JRN469" s="48" t="str">
        <f t="shared" si="748"/>
        <v>Inviable Sanitariamente</v>
      </c>
      <c r="JRO469" s="48" t="str">
        <f t="shared" si="748"/>
        <v>Inviable Sanitariamente</v>
      </c>
      <c r="JRP469" s="48" t="str">
        <f t="shared" si="748"/>
        <v>Inviable Sanitariamente</v>
      </c>
      <c r="JRQ469" s="48" t="str">
        <f t="shared" si="748"/>
        <v>Inviable Sanitariamente</v>
      </c>
      <c r="JRR469" s="48" t="str">
        <f t="shared" si="748"/>
        <v>Inviable Sanitariamente</v>
      </c>
      <c r="JRS469" s="48" t="str">
        <f t="shared" si="748"/>
        <v>Inviable Sanitariamente</v>
      </c>
      <c r="JRT469" s="48" t="str">
        <f t="shared" si="748"/>
        <v>Inviable Sanitariamente</v>
      </c>
      <c r="JRU469" s="48" t="str">
        <f t="shared" si="748"/>
        <v>Inviable Sanitariamente</v>
      </c>
      <c r="JRV469" s="48" t="str">
        <f t="shared" ref="JRV469:JSE471" si="749">IF(JRT469&lt;5,"Sin Riesgo",IF(JRT469 &lt;=14,"Bajo",IF(JRT469&lt;=35,"Medio",IF(JRT469&lt;=80,"Alto","Inviable Sanitariamente"))))</f>
        <v>Inviable Sanitariamente</v>
      </c>
      <c r="JRW469" s="48" t="str">
        <f t="shared" si="749"/>
        <v>Inviable Sanitariamente</v>
      </c>
      <c r="JRX469" s="48" t="str">
        <f t="shared" si="749"/>
        <v>Inviable Sanitariamente</v>
      </c>
      <c r="JRY469" s="48" t="str">
        <f t="shared" si="749"/>
        <v>Inviable Sanitariamente</v>
      </c>
      <c r="JRZ469" s="48" t="str">
        <f t="shared" si="749"/>
        <v>Inviable Sanitariamente</v>
      </c>
      <c r="JSA469" s="48" t="str">
        <f t="shared" si="749"/>
        <v>Inviable Sanitariamente</v>
      </c>
      <c r="JSB469" s="48" t="str">
        <f t="shared" si="749"/>
        <v>Inviable Sanitariamente</v>
      </c>
      <c r="JSC469" s="48" t="str">
        <f t="shared" si="749"/>
        <v>Inviable Sanitariamente</v>
      </c>
      <c r="JSD469" s="48" t="str">
        <f t="shared" si="749"/>
        <v>Inviable Sanitariamente</v>
      </c>
      <c r="JSE469" s="48" t="str">
        <f t="shared" si="749"/>
        <v>Inviable Sanitariamente</v>
      </c>
      <c r="JSF469" s="48" t="str">
        <f t="shared" ref="JSF469:JSO471" si="750">IF(JSD469&lt;5,"Sin Riesgo",IF(JSD469 &lt;=14,"Bajo",IF(JSD469&lt;=35,"Medio",IF(JSD469&lt;=80,"Alto","Inviable Sanitariamente"))))</f>
        <v>Inviable Sanitariamente</v>
      </c>
      <c r="JSG469" s="48" t="str">
        <f t="shared" si="750"/>
        <v>Inviable Sanitariamente</v>
      </c>
      <c r="JSH469" s="48" t="str">
        <f t="shared" si="750"/>
        <v>Inviable Sanitariamente</v>
      </c>
      <c r="JSI469" s="48" t="str">
        <f t="shared" si="750"/>
        <v>Inviable Sanitariamente</v>
      </c>
      <c r="JSJ469" s="48" t="str">
        <f t="shared" si="750"/>
        <v>Inviable Sanitariamente</v>
      </c>
      <c r="JSK469" s="48" t="str">
        <f t="shared" si="750"/>
        <v>Inviable Sanitariamente</v>
      </c>
      <c r="JSL469" s="48" t="str">
        <f t="shared" si="750"/>
        <v>Inviable Sanitariamente</v>
      </c>
      <c r="JSM469" s="48" t="str">
        <f t="shared" si="750"/>
        <v>Inviable Sanitariamente</v>
      </c>
      <c r="JSN469" s="48" t="str">
        <f t="shared" si="750"/>
        <v>Inviable Sanitariamente</v>
      </c>
      <c r="JSO469" s="48" t="str">
        <f t="shared" si="750"/>
        <v>Inviable Sanitariamente</v>
      </c>
      <c r="JSP469" s="48" t="str">
        <f t="shared" ref="JSP469:JSY471" si="751">IF(JSN469&lt;5,"Sin Riesgo",IF(JSN469 &lt;=14,"Bajo",IF(JSN469&lt;=35,"Medio",IF(JSN469&lt;=80,"Alto","Inviable Sanitariamente"))))</f>
        <v>Inviable Sanitariamente</v>
      </c>
      <c r="JSQ469" s="48" t="str">
        <f t="shared" si="751"/>
        <v>Inviable Sanitariamente</v>
      </c>
      <c r="JSR469" s="48" t="str">
        <f t="shared" si="751"/>
        <v>Inviable Sanitariamente</v>
      </c>
      <c r="JSS469" s="48" t="str">
        <f t="shared" si="751"/>
        <v>Inviable Sanitariamente</v>
      </c>
      <c r="JST469" s="48" t="str">
        <f t="shared" si="751"/>
        <v>Inviable Sanitariamente</v>
      </c>
      <c r="JSU469" s="48" t="str">
        <f t="shared" si="751"/>
        <v>Inviable Sanitariamente</v>
      </c>
      <c r="JSV469" s="48" t="str">
        <f t="shared" si="751"/>
        <v>Inviable Sanitariamente</v>
      </c>
      <c r="JSW469" s="48" t="str">
        <f t="shared" si="751"/>
        <v>Inviable Sanitariamente</v>
      </c>
      <c r="JSX469" s="48" t="str">
        <f t="shared" si="751"/>
        <v>Inviable Sanitariamente</v>
      </c>
      <c r="JSY469" s="48" t="str">
        <f t="shared" si="751"/>
        <v>Inviable Sanitariamente</v>
      </c>
      <c r="JSZ469" s="48" t="str">
        <f t="shared" ref="JSZ469:JTI471" si="752">IF(JSX469&lt;5,"Sin Riesgo",IF(JSX469 &lt;=14,"Bajo",IF(JSX469&lt;=35,"Medio",IF(JSX469&lt;=80,"Alto","Inviable Sanitariamente"))))</f>
        <v>Inviable Sanitariamente</v>
      </c>
      <c r="JTA469" s="48" t="str">
        <f t="shared" si="752"/>
        <v>Inviable Sanitariamente</v>
      </c>
      <c r="JTB469" s="48" t="str">
        <f t="shared" si="752"/>
        <v>Inviable Sanitariamente</v>
      </c>
      <c r="JTC469" s="48" t="str">
        <f t="shared" si="752"/>
        <v>Inviable Sanitariamente</v>
      </c>
      <c r="JTD469" s="48" t="str">
        <f t="shared" si="752"/>
        <v>Inviable Sanitariamente</v>
      </c>
      <c r="JTE469" s="48" t="str">
        <f t="shared" si="752"/>
        <v>Inviable Sanitariamente</v>
      </c>
      <c r="JTF469" s="48" t="str">
        <f t="shared" si="752"/>
        <v>Inviable Sanitariamente</v>
      </c>
      <c r="JTG469" s="48" t="str">
        <f t="shared" si="752"/>
        <v>Inviable Sanitariamente</v>
      </c>
      <c r="JTH469" s="48" t="str">
        <f t="shared" si="752"/>
        <v>Inviable Sanitariamente</v>
      </c>
      <c r="JTI469" s="48" t="str">
        <f t="shared" si="752"/>
        <v>Inviable Sanitariamente</v>
      </c>
      <c r="JTJ469" s="48" t="str">
        <f t="shared" ref="JTJ469:JTS471" si="753">IF(JTH469&lt;5,"Sin Riesgo",IF(JTH469 &lt;=14,"Bajo",IF(JTH469&lt;=35,"Medio",IF(JTH469&lt;=80,"Alto","Inviable Sanitariamente"))))</f>
        <v>Inviable Sanitariamente</v>
      </c>
      <c r="JTK469" s="48" t="str">
        <f t="shared" si="753"/>
        <v>Inviable Sanitariamente</v>
      </c>
      <c r="JTL469" s="48" t="str">
        <f t="shared" si="753"/>
        <v>Inviable Sanitariamente</v>
      </c>
      <c r="JTM469" s="48" t="str">
        <f t="shared" si="753"/>
        <v>Inviable Sanitariamente</v>
      </c>
      <c r="JTN469" s="48" t="str">
        <f t="shared" si="753"/>
        <v>Inviable Sanitariamente</v>
      </c>
      <c r="JTO469" s="48" t="str">
        <f t="shared" si="753"/>
        <v>Inviable Sanitariamente</v>
      </c>
      <c r="JTP469" s="48" t="str">
        <f t="shared" si="753"/>
        <v>Inviable Sanitariamente</v>
      </c>
      <c r="JTQ469" s="48" t="str">
        <f t="shared" si="753"/>
        <v>Inviable Sanitariamente</v>
      </c>
      <c r="JTR469" s="48" t="str">
        <f t="shared" si="753"/>
        <v>Inviable Sanitariamente</v>
      </c>
      <c r="JTS469" s="48" t="str">
        <f t="shared" si="753"/>
        <v>Inviable Sanitariamente</v>
      </c>
      <c r="JTT469" s="48" t="str">
        <f t="shared" ref="JTT469:JUC471" si="754">IF(JTR469&lt;5,"Sin Riesgo",IF(JTR469 &lt;=14,"Bajo",IF(JTR469&lt;=35,"Medio",IF(JTR469&lt;=80,"Alto","Inviable Sanitariamente"))))</f>
        <v>Inviable Sanitariamente</v>
      </c>
      <c r="JTU469" s="48" t="str">
        <f t="shared" si="754"/>
        <v>Inviable Sanitariamente</v>
      </c>
      <c r="JTV469" s="48" t="str">
        <f t="shared" si="754"/>
        <v>Inviable Sanitariamente</v>
      </c>
      <c r="JTW469" s="48" t="str">
        <f t="shared" si="754"/>
        <v>Inviable Sanitariamente</v>
      </c>
      <c r="JTX469" s="48" t="str">
        <f t="shared" si="754"/>
        <v>Inviable Sanitariamente</v>
      </c>
      <c r="JTY469" s="48" t="str">
        <f t="shared" si="754"/>
        <v>Inviable Sanitariamente</v>
      </c>
      <c r="JTZ469" s="48" t="str">
        <f t="shared" si="754"/>
        <v>Inviable Sanitariamente</v>
      </c>
      <c r="JUA469" s="48" t="str">
        <f t="shared" si="754"/>
        <v>Inviable Sanitariamente</v>
      </c>
      <c r="JUB469" s="48" t="str">
        <f t="shared" si="754"/>
        <v>Inviable Sanitariamente</v>
      </c>
      <c r="JUC469" s="48" t="str">
        <f t="shared" si="754"/>
        <v>Inviable Sanitariamente</v>
      </c>
      <c r="JUD469" s="48" t="str">
        <f t="shared" ref="JUD469:JUM471" si="755">IF(JUB469&lt;5,"Sin Riesgo",IF(JUB469 &lt;=14,"Bajo",IF(JUB469&lt;=35,"Medio",IF(JUB469&lt;=80,"Alto","Inviable Sanitariamente"))))</f>
        <v>Inviable Sanitariamente</v>
      </c>
      <c r="JUE469" s="48" t="str">
        <f t="shared" si="755"/>
        <v>Inviable Sanitariamente</v>
      </c>
      <c r="JUF469" s="48" t="str">
        <f t="shared" si="755"/>
        <v>Inviable Sanitariamente</v>
      </c>
      <c r="JUG469" s="48" t="str">
        <f t="shared" si="755"/>
        <v>Inviable Sanitariamente</v>
      </c>
      <c r="JUH469" s="48" t="str">
        <f t="shared" si="755"/>
        <v>Inviable Sanitariamente</v>
      </c>
      <c r="JUI469" s="48" t="str">
        <f t="shared" si="755"/>
        <v>Inviable Sanitariamente</v>
      </c>
      <c r="JUJ469" s="48" t="str">
        <f t="shared" si="755"/>
        <v>Inviable Sanitariamente</v>
      </c>
      <c r="JUK469" s="48" t="str">
        <f t="shared" si="755"/>
        <v>Inviable Sanitariamente</v>
      </c>
      <c r="JUL469" s="48" t="str">
        <f t="shared" si="755"/>
        <v>Inviable Sanitariamente</v>
      </c>
      <c r="JUM469" s="48" t="str">
        <f t="shared" si="755"/>
        <v>Inviable Sanitariamente</v>
      </c>
      <c r="JUN469" s="48" t="str">
        <f t="shared" ref="JUN469:JUW471" si="756">IF(JUL469&lt;5,"Sin Riesgo",IF(JUL469 &lt;=14,"Bajo",IF(JUL469&lt;=35,"Medio",IF(JUL469&lt;=80,"Alto","Inviable Sanitariamente"))))</f>
        <v>Inviable Sanitariamente</v>
      </c>
      <c r="JUO469" s="48" t="str">
        <f t="shared" si="756"/>
        <v>Inviable Sanitariamente</v>
      </c>
      <c r="JUP469" s="48" t="str">
        <f t="shared" si="756"/>
        <v>Inviable Sanitariamente</v>
      </c>
      <c r="JUQ469" s="48" t="str">
        <f t="shared" si="756"/>
        <v>Inviable Sanitariamente</v>
      </c>
      <c r="JUR469" s="48" t="str">
        <f t="shared" si="756"/>
        <v>Inviable Sanitariamente</v>
      </c>
      <c r="JUS469" s="48" t="str">
        <f t="shared" si="756"/>
        <v>Inviable Sanitariamente</v>
      </c>
      <c r="JUT469" s="48" t="str">
        <f t="shared" si="756"/>
        <v>Inviable Sanitariamente</v>
      </c>
      <c r="JUU469" s="48" t="str">
        <f t="shared" si="756"/>
        <v>Inviable Sanitariamente</v>
      </c>
      <c r="JUV469" s="48" t="str">
        <f t="shared" si="756"/>
        <v>Inviable Sanitariamente</v>
      </c>
      <c r="JUW469" s="48" t="str">
        <f t="shared" si="756"/>
        <v>Inviable Sanitariamente</v>
      </c>
      <c r="JUX469" s="48" t="str">
        <f t="shared" ref="JUX469:JVG471" si="757">IF(JUV469&lt;5,"Sin Riesgo",IF(JUV469 &lt;=14,"Bajo",IF(JUV469&lt;=35,"Medio",IF(JUV469&lt;=80,"Alto","Inviable Sanitariamente"))))</f>
        <v>Inviable Sanitariamente</v>
      </c>
      <c r="JUY469" s="48" t="str">
        <f t="shared" si="757"/>
        <v>Inviable Sanitariamente</v>
      </c>
      <c r="JUZ469" s="48" t="str">
        <f t="shared" si="757"/>
        <v>Inviable Sanitariamente</v>
      </c>
      <c r="JVA469" s="48" t="str">
        <f t="shared" si="757"/>
        <v>Inviable Sanitariamente</v>
      </c>
      <c r="JVB469" s="48" t="str">
        <f t="shared" si="757"/>
        <v>Inviable Sanitariamente</v>
      </c>
      <c r="JVC469" s="48" t="str">
        <f t="shared" si="757"/>
        <v>Inviable Sanitariamente</v>
      </c>
      <c r="JVD469" s="48" t="str">
        <f t="shared" si="757"/>
        <v>Inviable Sanitariamente</v>
      </c>
      <c r="JVE469" s="48" t="str">
        <f t="shared" si="757"/>
        <v>Inviable Sanitariamente</v>
      </c>
      <c r="JVF469" s="48" t="str">
        <f t="shared" si="757"/>
        <v>Inviable Sanitariamente</v>
      </c>
      <c r="JVG469" s="48" t="str">
        <f t="shared" si="757"/>
        <v>Inviable Sanitariamente</v>
      </c>
      <c r="JVH469" s="48" t="str">
        <f t="shared" ref="JVH469:JVQ471" si="758">IF(JVF469&lt;5,"Sin Riesgo",IF(JVF469 &lt;=14,"Bajo",IF(JVF469&lt;=35,"Medio",IF(JVF469&lt;=80,"Alto","Inviable Sanitariamente"))))</f>
        <v>Inviable Sanitariamente</v>
      </c>
      <c r="JVI469" s="48" t="str">
        <f t="shared" si="758"/>
        <v>Inviable Sanitariamente</v>
      </c>
      <c r="JVJ469" s="48" t="str">
        <f t="shared" si="758"/>
        <v>Inviable Sanitariamente</v>
      </c>
      <c r="JVK469" s="48" t="str">
        <f t="shared" si="758"/>
        <v>Inviable Sanitariamente</v>
      </c>
      <c r="JVL469" s="48" t="str">
        <f t="shared" si="758"/>
        <v>Inviable Sanitariamente</v>
      </c>
      <c r="JVM469" s="48" t="str">
        <f t="shared" si="758"/>
        <v>Inviable Sanitariamente</v>
      </c>
      <c r="JVN469" s="48" t="str">
        <f t="shared" si="758"/>
        <v>Inviable Sanitariamente</v>
      </c>
      <c r="JVO469" s="48" t="str">
        <f t="shared" si="758"/>
        <v>Inviable Sanitariamente</v>
      </c>
      <c r="JVP469" s="48" t="str">
        <f t="shared" si="758"/>
        <v>Inviable Sanitariamente</v>
      </c>
      <c r="JVQ469" s="48" t="str">
        <f t="shared" si="758"/>
        <v>Inviable Sanitariamente</v>
      </c>
      <c r="JVR469" s="48" t="str">
        <f t="shared" ref="JVR469:JWA471" si="759">IF(JVP469&lt;5,"Sin Riesgo",IF(JVP469 &lt;=14,"Bajo",IF(JVP469&lt;=35,"Medio",IF(JVP469&lt;=80,"Alto","Inviable Sanitariamente"))))</f>
        <v>Inviable Sanitariamente</v>
      </c>
      <c r="JVS469" s="48" t="str">
        <f t="shared" si="759"/>
        <v>Inviable Sanitariamente</v>
      </c>
      <c r="JVT469" s="48" t="str">
        <f t="shared" si="759"/>
        <v>Inviable Sanitariamente</v>
      </c>
      <c r="JVU469" s="48" t="str">
        <f t="shared" si="759"/>
        <v>Inviable Sanitariamente</v>
      </c>
      <c r="JVV469" s="48" t="str">
        <f t="shared" si="759"/>
        <v>Inviable Sanitariamente</v>
      </c>
      <c r="JVW469" s="48" t="str">
        <f t="shared" si="759"/>
        <v>Inviable Sanitariamente</v>
      </c>
      <c r="JVX469" s="48" t="str">
        <f t="shared" si="759"/>
        <v>Inviable Sanitariamente</v>
      </c>
      <c r="JVY469" s="48" t="str">
        <f t="shared" si="759"/>
        <v>Inviable Sanitariamente</v>
      </c>
      <c r="JVZ469" s="48" t="str">
        <f t="shared" si="759"/>
        <v>Inviable Sanitariamente</v>
      </c>
      <c r="JWA469" s="48" t="str">
        <f t="shared" si="759"/>
        <v>Inviable Sanitariamente</v>
      </c>
      <c r="JWB469" s="48" t="str">
        <f t="shared" ref="JWB469:JWK471" si="760">IF(JVZ469&lt;5,"Sin Riesgo",IF(JVZ469 &lt;=14,"Bajo",IF(JVZ469&lt;=35,"Medio",IF(JVZ469&lt;=80,"Alto","Inviable Sanitariamente"))))</f>
        <v>Inviable Sanitariamente</v>
      </c>
      <c r="JWC469" s="48" t="str">
        <f t="shared" si="760"/>
        <v>Inviable Sanitariamente</v>
      </c>
      <c r="JWD469" s="48" t="str">
        <f t="shared" si="760"/>
        <v>Inviable Sanitariamente</v>
      </c>
      <c r="JWE469" s="48" t="str">
        <f t="shared" si="760"/>
        <v>Inviable Sanitariamente</v>
      </c>
      <c r="JWF469" s="48" t="str">
        <f t="shared" si="760"/>
        <v>Inviable Sanitariamente</v>
      </c>
      <c r="JWG469" s="48" t="str">
        <f t="shared" si="760"/>
        <v>Inviable Sanitariamente</v>
      </c>
      <c r="JWH469" s="48" t="str">
        <f t="shared" si="760"/>
        <v>Inviable Sanitariamente</v>
      </c>
      <c r="JWI469" s="48" t="str">
        <f t="shared" si="760"/>
        <v>Inviable Sanitariamente</v>
      </c>
      <c r="JWJ469" s="48" t="str">
        <f t="shared" si="760"/>
        <v>Inviable Sanitariamente</v>
      </c>
      <c r="JWK469" s="48" t="str">
        <f t="shared" si="760"/>
        <v>Inviable Sanitariamente</v>
      </c>
      <c r="JWL469" s="48" t="str">
        <f t="shared" ref="JWL469:JWU471" si="761">IF(JWJ469&lt;5,"Sin Riesgo",IF(JWJ469 &lt;=14,"Bajo",IF(JWJ469&lt;=35,"Medio",IF(JWJ469&lt;=80,"Alto","Inviable Sanitariamente"))))</f>
        <v>Inviable Sanitariamente</v>
      </c>
      <c r="JWM469" s="48" t="str">
        <f t="shared" si="761"/>
        <v>Inviable Sanitariamente</v>
      </c>
      <c r="JWN469" s="48" t="str">
        <f t="shared" si="761"/>
        <v>Inviable Sanitariamente</v>
      </c>
      <c r="JWO469" s="48" t="str">
        <f t="shared" si="761"/>
        <v>Inviable Sanitariamente</v>
      </c>
      <c r="JWP469" s="48" t="str">
        <f t="shared" si="761"/>
        <v>Inviable Sanitariamente</v>
      </c>
      <c r="JWQ469" s="48" t="str">
        <f t="shared" si="761"/>
        <v>Inviable Sanitariamente</v>
      </c>
      <c r="JWR469" s="48" t="str">
        <f t="shared" si="761"/>
        <v>Inviable Sanitariamente</v>
      </c>
      <c r="JWS469" s="48" t="str">
        <f t="shared" si="761"/>
        <v>Inviable Sanitariamente</v>
      </c>
      <c r="JWT469" s="48" t="str">
        <f t="shared" si="761"/>
        <v>Inviable Sanitariamente</v>
      </c>
      <c r="JWU469" s="48" t="str">
        <f t="shared" si="761"/>
        <v>Inviable Sanitariamente</v>
      </c>
      <c r="JWV469" s="48" t="str">
        <f t="shared" ref="JWV469:JXE471" si="762">IF(JWT469&lt;5,"Sin Riesgo",IF(JWT469 &lt;=14,"Bajo",IF(JWT469&lt;=35,"Medio",IF(JWT469&lt;=80,"Alto","Inviable Sanitariamente"))))</f>
        <v>Inviable Sanitariamente</v>
      </c>
      <c r="JWW469" s="48" t="str">
        <f t="shared" si="762"/>
        <v>Inviable Sanitariamente</v>
      </c>
      <c r="JWX469" s="48" t="str">
        <f t="shared" si="762"/>
        <v>Inviable Sanitariamente</v>
      </c>
      <c r="JWY469" s="48" t="str">
        <f t="shared" si="762"/>
        <v>Inviable Sanitariamente</v>
      </c>
      <c r="JWZ469" s="48" t="str">
        <f t="shared" si="762"/>
        <v>Inviable Sanitariamente</v>
      </c>
      <c r="JXA469" s="48" t="str">
        <f t="shared" si="762"/>
        <v>Inviable Sanitariamente</v>
      </c>
      <c r="JXB469" s="48" t="str">
        <f t="shared" si="762"/>
        <v>Inviable Sanitariamente</v>
      </c>
      <c r="JXC469" s="48" t="str">
        <f t="shared" si="762"/>
        <v>Inviable Sanitariamente</v>
      </c>
      <c r="JXD469" s="48" t="str">
        <f t="shared" si="762"/>
        <v>Inviable Sanitariamente</v>
      </c>
      <c r="JXE469" s="48" t="str">
        <f t="shared" si="762"/>
        <v>Inviable Sanitariamente</v>
      </c>
      <c r="JXF469" s="48" t="str">
        <f t="shared" ref="JXF469:JXO471" si="763">IF(JXD469&lt;5,"Sin Riesgo",IF(JXD469 &lt;=14,"Bajo",IF(JXD469&lt;=35,"Medio",IF(JXD469&lt;=80,"Alto","Inviable Sanitariamente"))))</f>
        <v>Inviable Sanitariamente</v>
      </c>
      <c r="JXG469" s="48" t="str">
        <f t="shared" si="763"/>
        <v>Inviable Sanitariamente</v>
      </c>
      <c r="JXH469" s="48" t="str">
        <f t="shared" si="763"/>
        <v>Inviable Sanitariamente</v>
      </c>
      <c r="JXI469" s="48" t="str">
        <f t="shared" si="763"/>
        <v>Inviable Sanitariamente</v>
      </c>
      <c r="JXJ469" s="48" t="str">
        <f t="shared" si="763"/>
        <v>Inviable Sanitariamente</v>
      </c>
      <c r="JXK469" s="48" t="str">
        <f t="shared" si="763"/>
        <v>Inviable Sanitariamente</v>
      </c>
      <c r="JXL469" s="48" t="str">
        <f t="shared" si="763"/>
        <v>Inviable Sanitariamente</v>
      </c>
      <c r="JXM469" s="48" t="str">
        <f t="shared" si="763"/>
        <v>Inviable Sanitariamente</v>
      </c>
      <c r="JXN469" s="48" t="str">
        <f t="shared" si="763"/>
        <v>Inviable Sanitariamente</v>
      </c>
      <c r="JXO469" s="48" t="str">
        <f t="shared" si="763"/>
        <v>Inviable Sanitariamente</v>
      </c>
      <c r="JXP469" s="48" t="str">
        <f t="shared" ref="JXP469:JXY471" si="764">IF(JXN469&lt;5,"Sin Riesgo",IF(JXN469 &lt;=14,"Bajo",IF(JXN469&lt;=35,"Medio",IF(JXN469&lt;=80,"Alto","Inviable Sanitariamente"))))</f>
        <v>Inviable Sanitariamente</v>
      </c>
      <c r="JXQ469" s="48" t="str">
        <f t="shared" si="764"/>
        <v>Inviable Sanitariamente</v>
      </c>
      <c r="JXR469" s="48" t="str">
        <f t="shared" si="764"/>
        <v>Inviable Sanitariamente</v>
      </c>
      <c r="JXS469" s="48" t="str">
        <f t="shared" si="764"/>
        <v>Inviable Sanitariamente</v>
      </c>
      <c r="JXT469" s="48" t="str">
        <f t="shared" si="764"/>
        <v>Inviable Sanitariamente</v>
      </c>
      <c r="JXU469" s="48" t="str">
        <f t="shared" si="764"/>
        <v>Inviable Sanitariamente</v>
      </c>
      <c r="JXV469" s="48" t="str">
        <f t="shared" si="764"/>
        <v>Inviable Sanitariamente</v>
      </c>
      <c r="JXW469" s="48" t="str">
        <f t="shared" si="764"/>
        <v>Inviable Sanitariamente</v>
      </c>
      <c r="JXX469" s="48" t="str">
        <f t="shared" si="764"/>
        <v>Inviable Sanitariamente</v>
      </c>
      <c r="JXY469" s="48" t="str">
        <f t="shared" si="764"/>
        <v>Inviable Sanitariamente</v>
      </c>
      <c r="JXZ469" s="48" t="str">
        <f t="shared" ref="JXZ469:JYI471" si="765">IF(JXX469&lt;5,"Sin Riesgo",IF(JXX469 &lt;=14,"Bajo",IF(JXX469&lt;=35,"Medio",IF(JXX469&lt;=80,"Alto","Inviable Sanitariamente"))))</f>
        <v>Inviable Sanitariamente</v>
      </c>
      <c r="JYA469" s="48" t="str">
        <f t="shared" si="765"/>
        <v>Inviable Sanitariamente</v>
      </c>
      <c r="JYB469" s="48" t="str">
        <f t="shared" si="765"/>
        <v>Inviable Sanitariamente</v>
      </c>
      <c r="JYC469" s="48" t="str">
        <f t="shared" si="765"/>
        <v>Inviable Sanitariamente</v>
      </c>
      <c r="JYD469" s="48" t="str">
        <f t="shared" si="765"/>
        <v>Inviable Sanitariamente</v>
      </c>
      <c r="JYE469" s="48" t="str">
        <f t="shared" si="765"/>
        <v>Inviable Sanitariamente</v>
      </c>
      <c r="JYF469" s="48" t="str">
        <f t="shared" si="765"/>
        <v>Inviable Sanitariamente</v>
      </c>
      <c r="JYG469" s="48" t="str">
        <f t="shared" si="765"/>
        <v>Inviable Sanitariamente</v>
      </c>
      <c r="JYH469" s="48" t="str">
        <f t="shared" si="765"/>
        <v>Inviable Sanitariamente</v>
      </c>
      <c r="JYI469" s="48" t="str">
        <f t="shared" si="765"/>
        <v>Inviable Sanitariamente</v>
      </c>
      <c r="JYJ469" s="48" t="str">
        <f t="shared" ref="JYJ469:JYS471" si="766">IF(JYH469&lt;5,"Sin Riesgo",IF(JYH469 &lt;=14,"Bajo",IF(JYH469&lt;=35,"Medio",IF(JYH469&lt;=80,"Alto","Inviable Sanitariamente"))))</f>
        <v>Inviable Sanitariamente</v>
      </c>
      <c r="JYK469" s="48" t="str">
        <f t="shared" si="766"/>
        <v>Inviable Sanitariamente</v>
      </c>
      <c r="JYL469" s="48" t="str">
        <f t="shared" si="766"/>
        <v>Inviable Sanitariamente</v>
      </c>
      <c r="JYM469" s="48" t="str">
        <f t="shared" si="766"/>
        <v>Inviable Sanitariamente</v>
      </c>
      <c r="JYN469" s="48" t="str">
        <f t="shared" si="766"/>
        <v>Inviable Sanitariamente</v>
      </c>
      <c r="JYO469" s="48" t="str">
        <f t="shared" si="766"/>
        <v>Inviable Sanitariamente</v>
      </c>
      <c r="JYP469" s="48" t="str">
        <f t="shared" si="766"/>
        <v>Inviable Sanitariamente</v>
      </c>
      <c r="JYQ469" s="48" t="str">
        <f t="shared" si="766"/>
        <v>Inviable Sanitariamente</v>
      </c>
      <c r="JYR469" s="48" t="str">
        <f t="shared" si="766"/>
        <v>Inviable Sanitariamente</v>
      </c>
      <c r="JYS469" s="48" t="str">
        <f t="shared" si="766"/>
        <v>Inviable Sanitariamente</v>
      </c>
      <c r="JYT469" s="48" t="str">
        <f t="shared" ref="JYT469:JZC471" si="767">IF(JYR469&lt;5,"Sin Riesgo",IF(JYR469 &lt;=14,"Bajo",IF(JYR469&lt;=35,"Medio",IF(JYR469&lt;=80,"Alto","Inviable Sanitariamente"))))</f>
        <v>Inviable Sanitariamente</v>
      </c>
      <c r="JYU469" s="48" t="str">
        <f t="shared" si="767"/>
        <v>Inviable Sanitariamente</v>
      </c>
      <c r="JYV469" s="48" t="str">
        <f t="shared" si="767"/>
        <v>Inviable Sanitariamente</v>
      </c>
      <c r="JYW469" s="48" t="str">
        <f t="shared" si="767"/>
        <v>Inviable Sanitariamente</v>
      </c>
      <c r="JYX469" s="48" t="str">
        <f t="shared" si="767"/>
        <v>Inviable Sanitariamente</v>
      </c>
      <c r="JYY469" s="48" t="str">
        <f t="shared" si="767"/>
        <v>Inviable Sanitariamente</v>
      </c>
      <c r="JYZ469" s="48" t="str">
        <f t="shared" si="767"/>
        <v>Inviable Sanitariamente</v>
      </c>
      <c r="JZA469" s="48" t="str">
        <f t="shared" si="767"/>
        <v>Inviable Sanitariamente</v>
      </c>
      <c r="JZB469" s="48" t="str">
        <f t="shared" si="767"/>
        <v>Inviable Sanitariamente</v>
      </c>
      <c r="JZC469" s="48" t="str">
        <f t="shared" si="767"/>
        <v>Inviable Sanitariamente</v>
      </c>
      <c r="JZD469" s="48" t="str">
        <f t="shared" ref="JZD469:JZM471" si="768">IF(JZB469&lt;5,"Sin Riesgo",IF(JZB469 &lt;=14,"Bajo",IF(JZB469&lt;=35,"Medio",IF(JZB469&lt;=80,"Alto","Inviable Sanitariamente"))))</f>
        <v>Inviable Sanitariamente</v>
      </c>
      <c r="JZE469" s="48" t="str">
        <f t="shared" si="768"/>
        <v>Inviable Sanitariamente</v>
      </c>
      <c r="JZF469" s="48" t="str">
        <f t="shared" si="768"/>
        <v>Inviable Sanitariamente</v>
      </c>
      <c r="JZG469" s="48" t="str">
        <f t="shared" si="768"/>
        <v>Inviable Sanitariamente</v>
      </c>
      <c r="JZH469" s="48" t="str">
        <f t="shared" si="768"/>
        <v>Inviable Sanitariamente</v>
      </c>
      <c r="JZI469" s="48" t="str">
        <f t="shared" si="768"/>
        <v>Inviable Sanitariamente</v>
      </c>
      <c r="JZJ469" s="48" t="str">
        <f t="shared" si="768"/>
        <v>Inviable Sanitariamente</v>
      </c>
      <c r="JZK469" s="48" t="str">
        <f t="shared" si="768"/>
        <v>Inviable Sanitariamente</v>
      </c>
      <c r="JZL469" s="48" t="str">
        <f t="shared" si="768"/>
        <v>Inviable Sanitariamente</v>
      </c>
      <c r="JZM469" s="48" t="str">
        <f t="shared" si="768"/>
        <v>Inviable Sanitariamente</v>
      </c>
      <c r="JZN469" s="48" t="str">
        <f t="shared" ref="JZN469:JZW471" si="769">IF(JZL469&lt;5,"Sin Riesgo",IF(JZL469 &lt;=14,"Bajo",IF(JZL469&lt;=35,"Medio",IF(JZL469&lt;=80,"Alto","Inviable Sanitariamente"))))</f>
        <v>Inviable Sanitariamente</v>
      </c>
      <c r="JZO469" s="48" t="str">
        <f t="shared" si="769"/>
        <v>Inviable Sanitariamente</v>
      </c>
      <c r="JZP469" s="48" t="str">
        <f t="shared" si="769"/>
        <v>Inviable Sanitariamente</v>
      </c>
      <c r="JZQ469" s="48" t="str">
        <f t="shared" si="769"/>
        <v>Inviable Sanitariamente</v>
      </c>
      <c r="JZR469" s="48" t="str">
        <f t="shared" si="769"/>
        <v>Inviable Sanitariamente</v>
      </c>
      <c r="JZS469" s="48" t="str">
        <f t="shared" si="769"/>
        <v>Inviable Sanitariamente</v>
      </c>
      <c r="JZT469" s="48" t="str">
        <f t="shared" si="769"/>
        <v>Inviable Sanitariamente</v>
      </c>
      <c r="JZU469" s="48" t="str">
        <f t="shared" si="769"/>
        <v>Inviable Sanitariamente</v>
      </c>
      <c r="JZV469" s="48" t="str">
        <f t="shared" si="769"/>
        <v>Inviable Sanitariamente</v>
      </c>
      <c r="JZW469" s="48" t="str">
        <f t="shared" si="769"/>
        <v>Inviable Sanitariamente</v>
      </c>
      <c r="JZX469" s="48" t="str">
        <f t="shared" ref="JZX469:KAG471" si="770">IF(JZV469&lt;5,"Sin Riesgo",IF(JZV469 &lt;=14,"Bajo",IF(JZV469&lt;=35,"Medio",IF(JZV469&lt;=80,"Alto","Inviable Sanitariamente"))))</f>
        <v>Inviable Sanitariamente</v>
      </c>
      <c r="JZY469" s="48" t="str">
        <f t="shared" si="770"/>
        <v>Inviable Sanitariamente</v>
      </c>
      <c r="JZZ469" s="48" t="str">
        <f t="shared" si="770"/>
        <v>Inviable Sanitariamente</v>
      </c>
      <c r="KAA469" s="48" t="str">
        <f t="shared" si="770"/>
        <v>Inviable Sanitariamente</v>
      </c>
      <c r="KAB469" s="48" t="str">
        <f t="shared" si="770"/>
        <v>Inviable Sanitariamente</v>
      </c>
      <c r="KAC469" s="48" t="str">
        <f t="shared" si="770"/>
        <v>Inviable Sanitariamente</v>
      </c>
      <c r="KAD469" s="48" t="str">
        <f t="shared" si="770"/>
        <v>Inviable Sanitariamente</v>
      </c>
      <c r="KAE469" s="48" t="str">
        <f t="shared" si="770"/>
        <v>Inviable Sanitariamente</v>
      </c>
      <c r="KAF469" s="48" t="str">
        <f t="shared" si="770"/>
        <v>Inviable Sanitariamente</v>
      </c>
      <c r="KAG469" s="48" t="str">
        <f t="shared" si="770"/>
        <v>Inviable Sanitariamente</v>
      </c>
      <c r="KAH469" s="48" t="str">
        <f t="shared" ref="KAH469:KAQ471" si="771">IF(KAF469&lt;5,"Sin Riesgo",IF(KAF469 &lt;=14,"Bajo",IF(KAF469&lt;=35,"Medio",IF(KAF469&lt;=80,"Alto","Inviable Sanitariamente"))))</f>
        <v>Inviable Sanitariamente</v>
      </c>
      <c r="KAI469" s="48" t="str">
        <f t="shared" si="771"/>
        <v>Inviable Sanitariamente</v>
      </c>
      <c r="KAJ469" s="48" t="str">
        <f t="shared" si="771"/>
        <v>Inviable Sanitariamente</v>
      </c>
      <c r="KAK469" s="48" t="str">
        <f t="shared" si="771"/>
        <v>Inviable Sanitariamente</v>
      </c>
      <c r="KAL469" s="48" t="str">
        <f t="shared" si="771"/>
        <v>Inviable Sanitariamente</v>
      </c>
      <c r="KAM469" s="48" t="str">
        <f t="shared" si="771"/>
        <v>Inviable Sanitariamente</v>
      </c>
      <c r="KAN469" s="48" t="str">
        <f t="shared" si="771"/>
        <v>Inviable Sanitariamente</v>
      </c>
      <c r="KAO469" s="48" t="str">
        <f t="shared" si="771"/>
        <v>Inviable Sanitariamente</v>
      </c>
      <c r="KAP469" s="48" t="str">
        <f t="shared" si="771"/>
        <v>Inviable Sanitariamente</v>
      </c>
      <c r="KAQ469" s="48" t="str">
        <f t="shared" si="771"/>
        <v>Inviable Sanitariamente</v>
      </c>
      <c r="KAR469" s="48" t="str">
        <f t="shared" ref="KAR469:KBA471" si="772">IF(KAP469&lt;5,"Sin Riesgo",IF(KAP469 &lt;=14,"Bajo",IF(KAP469&lt;=35,"Medio",IF(KAP469&lt;=80,"Alto","Inviable Sanitariamente"))))</f>
        <v>Inviable Sanitariamente</v>
      </c>
      <c r="KAS469" s="48" t="str">
        <f t="shared" si="772"/>
        <v>Inviable Sanitariamente</v>
      </c>
      <c r="KAT469" s="48" t="str">
        <f t="shared" si="772"/>
        <v>Inviable Sanitariamente</v>
      </c>
      <c r="KAU469" s="48" t="str">
        <f t="shared" si="772"/>
        <v>Inviable Sanitariamente</v>
      </c>
      <c r="KAV469" s="48" t="str">
        <f t="shared" si="772"/>
        <v>Inviable Sanitariamente</v>
      </c>
      <c r="KAW469" s="48" t="str">
        <f t="shared" si="772"/>
        <v>Inviable Sanitariamente</v>
      </c>
      <c r="KAX469" s="48" t="str">
        <f t="shared" si="772"/>
        <v>Inviable Sanitariamente</v>
      </c>
      <c r="KAY469" s="48" t="str">
        <f t="shared" si="772"/>
        <v>Inviable Sanitariamente</v>
      </c>
      <c r="KAZ469" s="48" t="str">
        <f t="shared" si="772"/>
        <v>Inviable Sanitariamente</v>
      </c>
      <c r="KBA469" s="48" t="str">
        <f t="shared" si="772"/>
        <v>Inviable Sanitariamente</v>
      </c>
      <c r="KBB469" s="48" t="str">
        <f t="shared" ref="KBB469:KBK471" si="773">IF(KAZ469&lt;5,"Sin Riesgo",IF(KAZ469 &lt;=14,"Bajo",IF(KAZ469&lt;=35,"Medio",IF(KAZ469&lt;=80,"Alto","Inviable Sanitariamente"))))</f>
        <v>Inviable Sanitariamente</v>
      </c>
      <c r="KBC469" s="48" t="str">
        <f t="shared" si="773"/>
        <v>Inviable Sanitariamente</v>
      </c>
      <c r="KBD469" s="48" t="str">
        <f t="shared" si="773"/>
        <v>Inviable Sanitariamente</v>
      </c>
      <c r="KBE469" s="48" t="str">
        <f t="shared" si="773"/>
        <v>Inviable Sanitariamente</v>
      </c>
      <c r="KBF469" s="48" t="str">
        <f t="shared" si="773"/>
        <v>Inviable Sanitariamente</v>
      </c>
      <c r="KBG469" s="48" t="str">
        <f t="shared" si="773"/>
        <v>Inviable Sanitariamente</v>
      </c>
      <c r="KBH469" s="48" t="str">
        <f t="shared" si="773"/>
        <v>Inviable Sanitariamente</v>
      </c>
      <c r="KBI469" s="48" t="str">
        <f t="shared" si="773"/>
        <v>Inviable Sanitariamente</v>
      </c>
      <c r="KBJ469" s="48" t="str">
        <f t="shared" si="773"/>
        <v>Inviable Sanitariamente</v>
      </c>
      <c r="KBK469" s="48" t="str">
        <f t="shared" si="773"/>
        <v>Inviable Sanitariamente</v>
      </c>
      <c r="KBL469" s="48" t="str">
        <f t="shared" ref="KBL469:KBU471" si="774">IF(KBJ469&lt;5,"Sin Riesgo",IF(KBJ469 &lt;=14,"Bajo",IF(KBJ469&lt;=35,"Medio",IF(KBJ469&lt;=80,"Alto","Inviable Sanitariamente"))))</f>
        <v>Inviable Sanitariamente</v>
      </c>
      <c r="KBM469" s="48" t="str">
        <f t="shared" si="774"/>
        <v>Inviable Sanitariamente</v>
      </c>
      <c r="KBN469" s="48" t="str">
        <f t="shared" si="774"/>
        <v>Inviable Sanitariamente</v>
      </c>
      <c r="KBO469" s="48" t="str">
        <f t="shared" si="774"/>
        <v>Inviable Sanitariamente</v>
      </c>
      <c r="KBP469" s="48" t="str">
        <f t="shared" si="774"/>
        <v>Inviable Sanitariamente</v>
      </c>
      <c r="KBQ469" s="48" t="str">
        <f t="shared" si="774"/>
        <v>Inviable Sanitariamente</v>
      </c>
      <c r="KBR469" s="48" t="str">
        <f t="shared" si="774"/>
        <v>Inviable Sanitariamente</v>
      </c>
      <c r="KBS469" s="48" t="str">
        <f t="shared" si="774"/>
        <v>Inviable Sanitariamente</v>
      </c>
      <c r="KBT469" s="48" t="str">
        <f t="shared" si="774"/>
        <v>Inviable Sanitariamente</v>
      </c>
      <c r="KBU469" s="48" t="str">
        <f t="shared" si="774"/>
        <v>Inviable Sanitariamente</v>
      </c>
      <c r="KBV469" s="48" t="str">
        <f t="shared" ref="KBV469:KCE471" si="775">IF(KBT469&lt;5,"Sin Riesgo",IF(KBT469 &lt;=14,"Bajo",IF(KBT469&lt;=35,"Medio",IF(KBT469&lt;=80,"Alto","Inviable Sanitariamente"))))</f>
        <v>Inviable Sanitariamente</v>
      </c>
      <c r="KBW469" s="48" t="str">
        <f t="shared" si="775"/>
        <v>Inviable Sanitariamente</v>
      </c>
      <c r="KBX469" s="48" t="str">
        <f t="shared" si="775"/>
        <v>Inviable Sanitariamente</v>
      </c>
      <c r="KBY469" s="48" t="str">
        <f t="shared" si="775"/>
        <v>Inviable Sanitariamente</v>
      </c>
      <c r="KBZ469" s="48" t="str">
        <f t="shared" si="775"/>
        <v>Inviable Sanitariamente</v>
      </c>
      <c r="KCA469" s="48" t="str">
        <f t="shared" si="775"/>
        <v>Inviable Sanitariamente</v>
      </c>
      <c r="KCB469" s="48" t="str">
        <f t="shared" si="775"/>
        <v>Inviable Sanitariamente</v>
      </c>
      <c r="KCC469" s="48" t="str">
        <f t="shared" si="775"/>
        <v>Inviable Sanitariamente</v>
      </c>
      <c r="KCD469" s="48" t="str">
        <f t="shared" si="775"/>
        <v>Inviable Sanitariamente</v>
      </c>
      <c r="KCE469" s="48" t="str">
        <f t="shared" si="775"/>
        <v>Inviable Sanitariamente</v>
      </c>
      <c r="KCF469" s="48" t="str">
        <f t="shared" ref="KCF469:KCO471" si="776">IF(KCD469&lt;5,"Sin Riesgo",IF(KCD469 &lt;=14,"Bajo",IF(KCD469&lt;=35,"Medio",IF(KCD469&lt;=80,"Alto","Inviable Sanitariamente"))))</f>
        <v>Inviable Sanitariamente</v>
      </c>
      <c r="KCG469" s="48" t="str">
        <f t="shared" si="776"/>
        <v>Inviable Sanitariamente</v>
      </c>
      <c r="KCH469" s="48" t="str">
        <f t="shared" si="776"/>
        <v>Inviable Sanitariamente</v>
      </c>
      <c r="KCI469" s="48" t="str">
        <f t="shared" si="776"/>
        <v>Inviable Sanitariamente</v>
      </c>
      <c r="KCJ469" s="48" t="str">
        <f t="shared" si="776"/>
        <v>Inviable Sanitariamente</v>
      </c>
      <c r="KCK469" s="48" t="str">
        <f t="shared" si="776"/>
        <v>Inviable Sanitariamente</v>
      </c>
      <c r="KCL469" s="48" t="str">
        <f t="shared" si="776"/>
        <v>Inviable Sanitariamente</v>
      </c>
      <c r="KCM469" s="48" t="str">
        <f t="shared" si="776"/>
        <v>Inviable Sanitariamente</v>
      </c>
      <c r="KCN469" s="48" t="str">
        <f t="shared" si="776"/>
        <v>Inviable Sanitariamente</v>
      </c>
      <c r="KCO469" s="48" t="str">
        <f t="shared" si="776"/>
        <v>Inviable Sanitariamente</v>
      </c>
      <c r="KCP469" s="48" t="str">
        <f t="shared" ref="KCP469:KCY471" si="777">IF(KCN469&lt;5,"Sin Riesgo",IF(KCN469 &lt;=14,"Bajo",IF(KCN469&lt;=35,"Medio",IF(KCN469&lt;=80,"Alto","Inviable Sanitariamente"))))</f>
        <v>Inviable Sanitariamente</v>
      </c>
      <c r="KCQ469" s="48" t="str">
        <f t="shared" si="777"/>
        <v>Inviable Sanitariamente</v>
      </c>
      <c r="KCR469" s="48" t="str">
        <f t="shared" si="777"/>
        <v>Inviable Sanitariamente</v>
      </c>
      <c r="KCS469" s="48" t="str">
        <f t="shared" si="777"/>
        <v>Inviable Sanitariamente</v>
      </c>
      <c r="KCT469" s="48" t="str">
        <f t="shared" si="777"/>
        <v>Inviable Sanitariamente</v>
      </c>
      <c r="KCU469" s="48" t="str">
        <f t="shared" si="777"/>
        <v>Inviable Sanitariamente</v>
      </c>
      <c r="KCV469" s="48" t="str">
        <f t="shared" si="777"/>
        <v>Inviable Sanitariamente</v>
      </c>
      <c r="KCW469" s="48" t="str">
        <f t="shared" si="777"/>
        <v>Inviable Sanitariamente</v>
      </c>
      <c r="KCX469" s="48" t="str">
        <f t="shared" si="777"/>
        <v>Inviable Sanitariamente</v>
      </c>
      <c r="KCY469" s="48" t="str">
        <f t="shared" si="777"/>
        <v>Inviable Sanitariamente</v>
      </c>
      <c r="KCZ469" s="48" t="str">
        <f t="shared" ref="KCZ469:KDI471" si="778">IF(KCX469&lt;5,"Sin Riesgo",IF(KCX469 &lt;=14,"Bajo",IF(KCX469&lt;=35,"Medio",IF(KCX469&lt;=80,"Alto","Inviable Sanitariamente"))))</f>
        <v>Inviable Sanitariamente</v>
      </c>
      <c r="KDA469" s="48" t="str">
        <f t="shared" si="778"/>
        <v>Inviable Sanitariamente</v>
      </c>
      <c r="KDB469" s="48" t="str">
        <f t="shared" si="778"/>
        <v>Inviable Sanitariamente</v>
      </c>
      <c r="KDC469" s="48" t="str">
        <f t="shared" si="778"/>
        <v>Inviable Sanitariamente</v>
      </c>
      <c r="KDD469" s="48" t="str">
        <f t="shared" si="778"/>
        <v>Inviable Sanitariamente</v>
      </c>
      <c r="KDE469" s="48" t="str">
        <f t="shared" si="778"/>
        <v>Inviable Sanitariamente</v>
      </c>
      <c r="KDF469" s="48" t="str">
        <f t="shared" si="778"/>
        <v>Inviable Sanitariamente</v>
      </c>
      <c r="KDG469" s="48" t="str">
        <f t="shared" si="778"/>
        <v>Inviable Sanitariamente</v>
      </c>
      <c r="KDH469" s="48" t="str">
        <f t="shared" si="778"/>
        <v>Inviable Sanitariamente</v>
      </c>
      <c r="KDI469" s="48" t="str">
        <f t="shared" si="778"/>
        <v>Inviable Sanitariamente</v>
      </c>
      <c r="KDJ469" s="48" t="str">
        <f t="shared" ref="KDJ469:KDS471" si="779">IF(KDH469&lt;5,"Sin Riesgo",IF(KDH469 &lt;=14,"Bajo",IF(KDH469&lt;=35,"Medio",IF(KDH469&lt;=80,"Alto","Inviable Sanitariamente"))))</f>
        <v>Inviable Sanitariamente</v>
      </c>
      <c r="KDK469" s="48" t="str">
        <f t="shared" si="779"/>
        <v>Inviable Sanitariamente</v>
      </c>
      <c r="KDL469" s="48" t="str">
        <f t="shared" si="779"/>
        <v>Inviable Sanitariamente</v>
      </c>
      <c r="KDM469" s="48" t="str">
        <f t="shared" si="779"/>
        <v>Inviable Sanitariamente</v>
      </c>
      <c r="KDN469" s="48" t="str">
        <f t="shared" si="779"/>
        <v>Inviable Sanitariamente</v>
      </c>
      <c r="KDO469" s="48" t="str">
        <f t="shared" si="779"/>
        <v>Inviable Sanitariamente</v>
      </c>
      <c r="KDP469" s="48" t="str">
        <f t="shared" si="779"/>
        <v>Inviable Sanitariamente</v>
      </c>
      <c r="KDQ469" s="48" t="str">
        <f t="shared" si="779"/>
        <v>Inviable Sanitariamente</v>
      </c>
      <c r="KDR469" s="48" t="str">
        <f t="shared" si="779"/>
        <v>Inviable Sanitariamente</v>
      </c>
      <c r="KDS469" s="48" t="str">
        <f t="shared" si="779"/>
        <v>Inviable Sanitariamente</v>
      </c>
      <c r="KDT469" s="48" t="str">
        <f t="shared" ref="KDT469:KEC471" si="780">IF(KDR469&lt;5,"Sin Riesgo",IF(KDR469 &lt;=14,"Bajo",IF(KDR469&lt;=35,"Medio",IF(KDR469&lt;=80,"Alto","Inviable Sanitariamente"))))</f>
        <v>Inviable Sanitariamente</v>
      </c>
      <c r="KDU469" s="48" t="str">
        <f t="shared" si="780"/>
        <v>Inviable Sanitariamente</v>
      </c>
      <c r="KDV469" s="48" t="str">
        <f t="shared" si="780"/>
        <v>Inviable Sanitariamente</v>
      </c>
      <c r="KDW469" s="48" t="str">
        <f t="shared" si="780"/>
        <v>Inviable Sanitariamente</v>
      </c>
      <c r="KDX469" s="48" t="str">
        <f t="shared" si="780"/>
        <v>Inviable Sanitariamente</v>
      </c>
      <c r="KDY469" s="48" t="str">
        <f t="shared" si="780"/>
        <v>Inviable Sanitariamente</v>
      </c>
      <c r="KDZ469" s="48" t="str">
        <f t="shared" si="780"/>
        <v>Inviable Sanitariamente</v>
      </c>
      <c r="KEA469" s="48" t="str">
        <f t="shared" si="780"/>
        <v>Inviable Sanitariamente</v>
      </c>
      <c r="KEB469" s="48" t="str">
        <f t="shared" si="780"/>
        <v>Inviable Sanitariamente</v>
      </c>
      <c r="KEC469" s="48" t="str">
        <f t="shared" si="780"/>
        <v>Inviable Sanitariamente</v>
      </c>
      <c r="KED469" s="48" t="str">
        <f t="shared" ref="KED469:KEM471" si="781">IF(KEB469&lt;5,"Sin Riesgo",IF(KEB469 &lt;=14,"Bajo",IF(KEB469&lt;=35,"Medio",IF(KEB469&lt;=80,"Alto","Inviable Sanitariamente"))))</f>
        <v>Inviable Sanitariamente</v>
      </c>
      <c r="KEE469" s="48" t="str">
        <f t="shared" si="781"/>
        <v>Inviable Sanitariamente</v>
      </c>
      <c r="KEF469" s="48" t="str">
        <f t="shared" si="781"/>
        <v>Inviable Sanitariamente</v>
      </c>
      <c r="KEG469" s="48" t="str">
        <f t="shared" si="781"/>
        <v>Inviable Sanitariamente</v>
      </c>
      <c r="KEH469" s="48" t="str">
        <f t="shared" si="781"/>
        <v>Inviable Sanitariamente</v>
      </c>
      <c r="KEI469" s="48" t="str">
        <f t="shared" si="781"/>
        <v>Inviable Sanitariamente</v>
      </c>
      <c r="KEJ469" s="48" t="str">
        <f t="shared" si="781"/>
        <v>Inviable Sanitariamente</v>
      </c>
      <c r="KEK469" s="48" t="str">
        <f t="shared" si="781"/>
        <v>Inviable Sanitariamente</v>
      </c>
      <c r="KEL469" s="48" t="str">
        <f t="shared" si="781"/>
        <v>Inviable Sanitariamente</v>
      </c>
      <c r="KEM469" s="48" t="str">
        <f t="shared" si="781"/>
        <v>Inviable Sanitariamente</v>
      </c>
      <c r="KEN469" s="48" t="str">
        <f t="shared" ref="KEN469:KEW471" si="782">IF(KEL469&lt;5,"Sin Riesgo",IF(KEL469 &lt;=14,"Bajo",IF(KEL469&lt;=35,"Medio",IF(KEL469&lt;=80,"Alto","Inviable Sanitariamente"))))</f>
        <v>Inviable Sanitariamente</v>
      </c>
      <c r="KEO469" s="48" t="str">
        <f t="shared" si="782"/>
        <v>Inviable Sanitariamente</v>
      </c>
      <c r="KEP469" s="48" t="str">
        <f t="shared" si="782"/>
        <v>Inviable Sanitariamente</v>
      </c>
      <c r="KEQ469" s="48" t="str">
        <f t="shared" si="782"/>
        <v>Inviable Sanitariamente</v>
      </c>
      <c r="KER469" s="48" t="str">
        <f t="shared" si="782"/>
        <v>Inviable Sanitariamente</v>
      </c>
      <c r="KES469" s="48" t="str">
        <f t="shared" si="782"/>
        <v>Inviable Sanitariamente</v>
      </c>
      <c r="KET469" s="48" t="str">
        <f t="shared" si="782"/>
        <v>Inviable Sanitariamente</v>
      </c>
      <c r="KEU469" s="48" t="str">
        <f t="shared" si="782"/>
        <v>Inviable Sanitariamente</v>
      </c>
      <c r="KEV469" s="48" t="str">
        <f t="shared" si="782"/>
        <v>Inviable Sanitariamente</v>
      </c>
      <c r="KEW469" s="48" t="str">
        <f t="shared" si="782"/>
        <v>Inviable Sanitariamente</v>
      </c>
      <c r="KEX469" s="48" t="str">
        <f t="shared" ref="KEX469:KFG471" si="783">IF(KEV469&lt;5,"Sin Riesgo",IF(KEV469 &lt;=14,"Bajo",IF(KEV469&lt;=35,"Medio",IF(KEV469&lt;=80,"Alto","Inviable Sanitariamente"))))</f>
        <v>Inviable Sanitariamente</v>
      </c>
      <c r="KEY469" s="48" t="str">
        <f t="shared" si="783"/>
        <v>Inviable Sanitariamente</v>
      </c>
      <c r="KEZ469" s="48" t="str">
        <f t="shared" si="783"/>
        <v>Inviable Sanitariamente</v>
      </c>
      <c r="KFA469" s="48" t="str">
        <f t="shared" si="783"/>
        <v>Inviable Sanitariamente</v>
      </c>
      <c r="KFB469" s="48" t="str">
        <f t="shared" si="783"/>
        <v>Inviable Sanitariamente</v>
      </c>
      <c r="KFC469" s="48" t="str">
        <f t="shared" si="783"/>
        <v>Inviable Sanitariamente</v>
      </c>
      <c r="KFD469" s="48" t="str">
        <f t="shared" si="783"/>
        <v>Inviable Sanitariamente</v>
      </c>
      <c r="KFE469" s="48" t="str">
        <f t="shared" si="783"/>
        <v>Inviable Sanitariamente</v>
      </c>
      <c r="KFF469" s="48" t="str">
        <f t="shared" si="783"/>
        <v>Inviable Sanitariamente</v>
      </c>
      <c r="KFG469" s="48" t="str">
        <f t="shared" si="783"/>
        <v>Inviable Sanitariamente</v>
      </c>
      <c r="KFH469" s="48" t="str">
        <f t="shared" ref="KFH469:KFQ471" si="784">IF(KFF469&lt;5,"Sin Riesgo",IF(KFF469 &lt;=14,"Bajo",IF(KFF469&lt;=35,"Medio",IF(KFF469&lt;=80,"Alto","Inviable Sanitariamente"))))</f>
        <v>Inviable Sanitariamente</v>
      </c>
      <c r="KFI469" s="48" t="str">
        <f t="shared" si="784"/>
        <v>Inviable Sanitariamente</v>
      </c>
      <c r="KFJ469" s="48" t="str">
        <f t="shared" si="784"/>
        <v>Inviable Sanitariamente</v>
      </c>
      <c r="KFK469" s="48" t="str">
        <f t="shared" si="784"/>
        <v>Inviable Sanitariamente</v>
      </c>
      <c r="KFL469" s="48" t="str">
        <f t="shared" si="784"/>
        <v>Inviable Sanitariamente</v>
      </c>
      <c r="KFM469" s="48" t="str">
        <f t="shared" si="784"/>
        <v>Inviable Sanitariamente</v>
      </c>
      <c r="KFN469" s="48" t="str">
        <f t="shared" si="784"/>
        <v>Inviable Sanitariamente</v>
      </c>
      <c r="KFO469" s="48" t="str">
        <f t="shared" si="784"/>
        <v>Inviable Sanitariamente</v>
      </c>
      <c r="KFP469" s="48" t="str">
        <f t="shared" si="784"/>
        <v>Inviable Sanitariamente</v>
      </c>
      <c r="KFQ469" s="48" t="str">
        <f t="shared" si="784"/>
        <v>Inviable Sanitariamente</v>
      </c>
      <c r="KFR469" s="48" t="str">
        <f t="shared" ref="KFR469:KGA471" si="785">IF(KFP469&lt;5,"Sin Riesgo",IF(KFP469 &lt;=14,"Bajo",IF(KFP469&lt;=35,"Medio",IF(KFP469&lt;=80,"Alto","Inviable Sanitariamente"))))</f>
        <v>Inviable Sanitariamente</v>
      </c>
      <c r="KFS469" s="48" t="str">
        <f t="shared" si="785"/>
        <v>Inviable Sanitariamente</v>
      </c>
      <c r="KFT469" s="48" t="str">
        <f t="shared" si="785"/>
        <v>Inviable Sanitariamente</v>
      </c>
      <c r="KFU469" s="48" t="str">
        <f t="shared" si="785"/>
        <v>Inviable Sanitariamente</v>
      </c>
      <c r="KFV469" s="48" t="str">
        <f t="shared" si="785"/>
        <v>Inviable Sanitariamente</v>
      </c>
      <c r="KFW469" s="48" t="str">
        <f t="shared" si="785"/>
        <v>Inviable Sanitariamente</v>
      </c>
      <c r="KFX469" s="48" t="str">
        <f t="shared" si="785"/>
        <v>Inviable Sanitariamente</v>
      </c>
      <c r="KFY469" s="48" t="str">
        <f t="shared" si="785"/>
        <v>Inviable Sanitariamente</v>
      </c>
      <c r="KFZ469" s="48" t="str">
        <f t="shared" si="785"/>
        <v>Inviable Sanitariamente</v>
      </c>
      <c r="KGA469" s="48" t="str">
        <f t="shared" si="785"/>
        <v>Inviable Sanitariamente</v>
      </c>
      <c r="KGB469" s="48" t="str">
        <f t="shared" ref="KGB469:KGK471" si="786">IF(KFZ469&lt;5,"Sin Riesgo",IF(KFZ469 &lt;=14,"Bajo",IF(KFZ469&lt;=35,"Medio",IF(KFZ469&lt;=80,"Alto","Inviable Sanitariamente"))))</f>
        <v>Inviable Sanitariamente</v>
      </c>
      <c r="KGC469" s="48" t="str">
        <f t="shared" si="786"/>
        <v>Inviable Sanitariamente</v>
      </c>
      <c r="KGD469" s="48" t="str">
        <f t="shared" si="786"/>
        <v>Inviable Sanitariamente</v>
      </c>
      <c r="KGE469" s="48" t="str">
        <f t="shared" si="786"/>
        <v>Inviable Sanitariamente</v>
      </c>
      <c r="KGF469" s="48" t="str">
        <f t="shared" si="786"/>
        <v>Inviable Sanitariamente</v>
      </c>
      <c r="KGG469" s="48" t="str">
        <f t="shared" si="786"/>
        <v>Inviable Sanitariamente</v>
      </c>
      <c r="KGH469" s="48" t="str">
        <f t="shared" si="786"/>
        <v>Inviable Sanitariamente</v>
      </c>
      <c r="KGI469" s="48" t="str">
        <f t="shared" si="786"/>
        <v>Inviable Sanitariamente</v>
      </c>
      <c r="KGJ469" s="48" t="str">
        <f t="shared" si="786"/>
        <v>Inviable Sanitariamente</v>
      </c>
      <c r="KGK469" s="48" t="str">
        <f t="shared" si="786"/>
        <v>Inviable Sanitariamente</v>
      </c>
      <c r="KGL469" s="48" t="str">
        <f t="shared" ref="KGL469:KGU471" si="787">IF(KGJ469&lt;5,"Sin Riesgo",IF(KGJ469 &lt;=14,"Bajo",IF(KGJ469&lt;=35,"Medio",IF(KGJ469&lt;=80,"Alto","Inviable Sanitariamente"))))</f>
        <v>Inviable Sanitariamente</v>
      </c>
      <c r="KGM469" s="48" t="str">
        <f t="shared" si="787"/>
        <v>Inviable Sanitariamente</v>
      </c>
      <c r="KGN469" s="48" t="str">
        <f t="shared" si="787"/>
        <v>Inviable Sanitariamente</v>
      </c>
      <c r="KGO469" s="48" t="str">
        <f t="shared" si="787"/>
        <v>Inviable Sanitariamente</v>
      </c>
      <c r="KGP469" s="48" t="str">
        <f t="shared" si="787"/>
        <v>Inviable Sanitariamente</v>
      </c>
      <c r="KGQ469" s="48" t="str">
        <f t="shared" si="787"/>
        <v>Inviable Sanitariamente</v>
      </c>
      <c r="KGR469" s="48" t="str">
        <f t="shared" si="787"/>
        <v>Inviable Sanitariamente</v>
      </c>
      <c r="KGS469" s="48" t="str">
        <f t="shared" si="787"/>
        <v>Inviable Sanitariamente</v>
      </c>
      <c r="KGT469" s="48" t="str">
        <f t="shared" si="787"/>
        <v>Inviable Sanitariamente</v>
      </c>
      <c r="KGU469" s="48" t="str">
        <f t="shared" si="787"/>
        <v>Inviable Sanitariamente</v>
      </c>
      <c r="KGV469" s="48" t="str">
        <f t="shared" ref="KGV469:KHE471" si="788">IF(KGT469&lt;5,"Sin Riesgo",IF(KGT469 &lt;=14,"Bajo",IF(KGT469&lt;=35,"Medio",IF(KGT469&lt;=80,"Alto","Inviable Sanitariamente"))))</f>
        <v>Inviable Sanitariamente</v>
      </c>
      <c r="KGW469" s="48" t="str">
        <f t="shared" si="788"/>
        <v>Inviable Sanitariamente</v>
      </c>
      <c r="KGX469" s="48" t="str">
        <f t="shared" si="788"/>
        <v>Inviable Sanitariamente</v>
      </c>
      <c r="KGY469" s="48" t="str">
        <f t="shared" si="788"/>
        <v>Inviable Sanitariamente</v>
      </c>
      <c r="KGZ469" s="48" t="str">
        <f t="shared" si="788"/>
        <v>Inviable Sanitariamente</v>
      </c>
      <c r="KHA469" s="48" t="str">
        <f t="shared" si="788"/>
        <v>Inviable Sanitariamente</v>
      </c>
      <c r="KHB469" s="48" t="str">
        <f t="shared" si="788"/>
        <v>Inviable Sanitariamente</v>
      </c>
      <c r="KHC469" s="48" t="str">
        <f t="shared" si="788"/>
        <v>Inviable Sanitariamente</v>
      </c>
      <c r="KHD469" s="48" t="str">
        <f t="shared" si="788"/>
        <v>Inviable Sanitariamente</v>
      </c>
      <c r="KHE469" s="48" t="str">
        <f t="shared" si="788"/>
        <v>Inviable Sanitariamente</v>
      </c>
      <c r="KHF469" s="48" t="str">
        <f t="shared" ref="KHF469:KHO471" si="789">IF(KHD469&lt;5,"Sin Riesgo",IF(KHD469 &lt;=14,"Bajo",IF(KHD469&lt;=35,"Medio",IF(KHD469&lt;=80,"Alto","Inviable Sanitariamente"))))</f>
        <v>Inviable Sanitariamente</v>
      </c>
      <c r="KHG469" s="48" t="str">
        <f t="shared" si="789"/>
        <v>Inviable Sanitariamente</v>
      </c>
      <c r="KHH469" s="48" t="str">
        <f t="shared" si="789"/>
        <v>Inviable Sanitariamente</v>
      </c>
      <c r="KHI469" s="48" t="str">
        <f t="shared" si="789"/>
        <v>Inviable Sanitariamente</v>
      </c>
      <c r="KHJ469" s="48" t="str">
        <f t="shared" si="789"/>
        <v>Inviable Sanitariamente</v>
      </c>
      <c r="KHK469" s="48" t="str">
        <f t="shared" si="789"/>
        <v>Inviable Sanitariamente</v>
      </c>
      <c r="KHL469" s="48" t="str">
        <f t="shared" si="789"/>
        <v>Inviable Sanitariamente</v>
      </c>
      <c r="KHM469" s="48" t="str">
        <f t="shared" si="789"/>
        <v>Inviable Sanitariamente</v>
      </c>
      <c r="KHN469" s="48" t="str">
        <f t="shared" si="789"/>
        <v>Inviable Sanitariamente</v>
      </c>
      <c r="KHO469" s="48" t="str">
        <f t="shared" si="789"/>
        <v>Inviable Sanitariamente</v>
      </c>
      <c r="KHP469" s="48" t="str">
        <f t="shared" ref="KHP469:KHY471" si="790">IF(KHN469&lt;5,"Sin Riesgo",IF(KHN469 &lt;=14,"Bajo",IF(KHN469&lt;=35,"Medio",IF(KHN469&lt;=80,"Alto","Inviable Sanitariamente"))))</f>
        <v>Inviable Sanitariamente</v>
      </c>
      <c r="KHQ469" s="48" t="str">
        <f t="shared" si="790"/>
        <v>Inviable Sanitariamente</v>
      </c>
      <c r="KHR469" s="48" t="str">
        <f t="shared" si="790"/>
        <v>Inviable Sanitariamente</v>
      </c>
      <c r="KHS469" s="48" t="str">
        <f t="shared" si="790"/>
        <v>Inviable Sanitariamente</v>
      </c>
      <c r="KHT469" s="48" t="str">
        <f t="shared" si="790"/>
        <v>Inviable Sanitariamente</v>
      </c>
      <c r="KHU469" s="48" t="str">
        <f t="shared" si="790"/>
        <v>Inviable Sanitariamente</v>
      </c>
      <c r="KHV469" s="48" t="str">
        <f t="shared" si="790"/>
        <v>Inviable Sanitariamente</v>
      </c>
      <c r="KHW469" s="48" t="str">
        <f t="shared" si="790"/>
        <v>Inviable Sanitariamente</v>
      </c>
      <c r="KHX469" s="48" t="str">
        <f t="shared" si="790"/>
        <v>Inviable Sanitariamente</v>
      </c>
      <c r="KHY469" s="48" t="str">
        <f t="shared" si="790"/>
        <v>Inviable Sanitariamente</v>
      </c>
      <c r="KHZ469" s="48" t="str">
        <f t="shared" ref="KHZ469:KII471" si="791">IF(KHX469&lt;5,"Sin Riesgo",IF(KHX469 &lt;=14,"Bajo",IF(KHX469&lt;=35,"Medio",IF(KHX469&lt;=80,"Alto","Inviable Sanitariamente"))))</f>
        <v>Inviable Sanitariamente</v>
      </c>
      <c r="KIA469" s="48" t="str">
        <f t="shared" si="791"/>
        <v>Inviable Sanitariamente</v>
      </c>
      <c r="KIB469" s="48" t="str">
        <f t="shared" si="791"/>
        <v>Inviable Sanitariamente</v>
      </c>
      <c r="KIC469" s="48" t="str">
        <f t="shared" si="791"/>
        <v>Inviable Sanitariamente</v>
      </c>
      <c r="KID469" s="48" t="str">
        <f t="shared" si="791"/>
        <v>Inviable Sanitariamente</v>
      </c>
      <c r="KIE469" s="48" t="str">
        <f t="shared" si="791"/>
        <v>Inviable Sanitariamente</v>
      </c>
      <c r="KIF469" s="48" t="str">
        <f t="shared" si="791"/>
        <v>Inviable Sanitariamente</v>
      </c>
      <c r="KIG469" s="48" t="str">
        <f t="shared" si="791"/>
        <v>Inviable Sanitariamente</v>
      </c>
      <c r="KIH469" s="48" t="str">
        <f t="shared" si="791"/>
        <v>Inviable Sanitariamente</v>
      </c>
      <c r="KII469" s="48" t="str">
        <f t="shared" si="791"/>
        <v>Inviable Sanitariamente</v>
      </c>
      <c r="KIJ469" s="48" t="str">
        <f t="shared" ref="KIJ469:KIS471" si="792">IF(KIH469&lt;5,"Sin Riesgo",IF(KIH469 &lt;=14,"Bajo",IF(KIH469&lt;=35,"Medio",IF(KIH469&lt;=80,"Alto","Inviable Sanitariamente"))))</f>
        <v>Inviable Sanitariamente</v>
      </c>
      <c r="KIK469" s="48" t="str">
        <f t="shared" si="792"/>
        <v>Inviable Sanitariamente</v>
      </c>
      <c r="KIL469" s="48" t="str">
        <f t="shared" si="792"/>
        <v>Inviable Sanitariamente</v>
      </c>
      <c r="KIM469" s="48" t="str">
        <f t="shared" si="792"/>
        <v>Inviable Sanitariamente</v>
      </c>
      <c r="KIN469" s="48" t="str">
        <f t="shared" si="792"/>
        <v>Inviable Sanitariamente</v>
      </c>
      <c r="KIO469" s="48" t="str">
        <f t="shared" si="792"/>
        <v>Inviable Sanitariamente</v>
      </c>
      <c r="KIP469" s="48" t="str">
        <f t="shared" si="792"/>
        <v>Inviable Sanitariamente</v>
      </c>
      <c r="KIQ469" s="48" t="str">
        <f t="shared" si="792"/>
        <v>Inviable Sanitariamente</v>
      </c>
      <c r="KIR469" s="48" t="str">
        <f t="shared" si="792"/>
        <v>Inviable Sanitariamente</v>
      </c>
      <c r="KIS469" s="48" t="str">
        <f t="shared" si="792"/>
        <v>Inviable Sanitariamente</v>
      </c>
      <c r="KIT469" s="48" t="str">
        <f t="shared" ref="KIT469:KJC471" si="793">IF(KIR469&lt;5,"Sin Riesgo",IF(KIR469 &lt;=14,"Bajo",IF(KIR469&lt;=35,"Medio",IF(KIR469&lt;=80,"Alto","Inviable Sanitariamente"))))</f>
        <v>Inviable Sanitariamente</v>
      </c>
      <c r="KIU469" s="48" t="str">
        <f t="shared" si="793"/>
        <v>Inviable Sanitariamente</v>
      </c>
      <c r="KIV469" s="48" t="str">
        <f t="shared" si="793"/>
        <v>Inviable Sanitariamente</v>
      </c>
      <c r="KIW469" s="48" t="str">
        <f t="shared" si="793"/>
        <v>Inviable Sanitariamente</v>
      </c>
      <c r="KIX469" s="48" t="str">
        <f t="shared" si="793"/>
        <v>Inviable Sanitariamente</v>
      </c>
      <c r="KIY469" s="48" t="str">
        <f t="shared" si="793"/>
        <v>Inviable Sanitariamente</v>
      </c>
      <c r="KIZ469" s="48" t="str">
        <f t="shared" si="793"/>
        <v>Inviable Sanitariamente</v>
      </c>
      <c r="KJA469" s="48" t="str">
        <f t="shared" si="793"/>
        <v>Inviable Sanitariamente</v>
      </c>
      <c r="KJB469" s="48" t="str">
        <f t="shared" si="793"/>
        <v>Inviable Sanitariamente</v>
      </c>
      <c r="KJC469" s="48" t="str">
        <f t="shared" si="793"/>
        <v>Inviable Sanitariamente</v>
      </c>
      <c r="KJD469" s="48" t="str">
        <f t="shared" ref="KJD469:KJM471" si="794">IF(KJB469&lt;5,"Sin Riesgo",IF(KJB469 &lt;=14,"Bajo",IF(KJB469&lt;=35,"Medio",IF(KJB469&lt;=80,"Alto","Inviable Sanitariamente"))))</f>
        <v>Inviable Sanitariamente</v>
      </c>
      <c r="KJE469" s="48" t="str">
        <f t="shared" si="794"/>
        <v>Inviable Sanitariamente</v>
      </c>
      <c r="KJF469" s="48" t="str">
        <f t="shared" si="794"/>
        <v>Inviable Sanitariamente</v>
      </c>
      <c r="KJG469" s="48" t="str">
        <f t="shared" si="794"/>
        <v>Inviable Sanitariamente</v>
      </c>
      <c r="KJH469" s="48" t="str">
        <f t="shared" si="794"/>
        <v>Inviable Sanitariamente</v>
      </c>
      <c r="KJI469" s="48" t="str">
        <f t="shared" si="794"/>
        <v>Inviable Sanitariamente</v>
      </c>
      <c r="KJJ469" s="48" t="str">
        <f t="shared" si="794"/>
        <v>Inviable Sanitariamente</v>
      </c>
      <c r="KJK469" s="48" t="str">
        <f t="shared" si="794"/>
        <v>Inviable Sanitariamente</v>
      </c>
      <c r="KJL469" s="48" t="str">
        <f t="shared" si="794"/>
        <v>Inviable Sanitariamente</v>
      </c>
      <c r="KJM469" s="48" t="str">
        <f t="shared" si="794"/>
        <v>Inviable Sanitariamente</v>
      </c>
      <c r="KJN469" s="48" t="str">
        <f t="shared" ref="KJN469:KJW471" si="795">IF(KJL469&lt;5,"Sin Riesgo",IF(KJL469 &lt;=14,"Bajo",IF(KJL469&lt;=35,"Medio",IF(KJL469&lt;=80,"Alto","Inviable Sanitariamente"))))</f>
        <v>Inviable Sanitariamente</v>
      </c>
      <c r="KJO469" s="48" t="str">
        <f t="shared" si="795"/>
        <v>Inviable Sanitariamente</v>
      </c>
      <c r="KJP469" s="48" t="str">
        <f t="shared" si="795"/>
        <v>Inviable Sanitariamente</v>
      </c>
      <c r="KJQ469" s="48" t="str">
        <f t="shared" si="795"/>
        <v>Inviable Sanitariamente</v>
      </c>
      <c r="KJR469" s="48" t="str">
        <f t="shared" si="795"/>
        <v>Inviable Sanitariamente</v>
      </c>
      <c r="KJS469" s="48" t="str">
        <f t="shared" si="795"/>
        <v>Inviable Sanitariamente</v>
      </c>
      <c r="KJT469" s="48" t="str">
        <f t="shared" si="795"/>
        <v>Inviable Sanitariamente</v>
      </c>
      <c r="KJU469" s="48" t="str">
        <f t="shared" si="795"/>
        <v>Inviable Sanitariamente</v>
      </c>
      <c r="KJV469" s="48" t="str">
        <f t="shared" si="795"/>
        <v>Inviable Sanitariamente</v>
      </c>
      <c r="KJW469" s="48" t="str">
        <f t="shared" si="795"/>
        <v>Inviable Sanitariamente</v>
      </c>
      <c r="KJX469" s="48" t="str">
        <f t="shared" ref="KJX469:KKG471" si="796">IF(KJV469&lt;5,"Sin Riesgo",IF(KJV469 &lt;=14,"Bajo",IF(KJV469&lt;=35,"Medio",IF(KJV469&lt;=80,"Alto","Inviable Sanitariamente"))))</f>
        <v>Inviable Sanitariamente</v>
      </c>
      <c r="KJY469" s="48" t="str">
        <f t="shared" si="796"/>
        <v>Inviable Sanitariamente</v>
      </c>
      <c r="KJZ469" s="48" t="str">
        <f t="shared" si="796"/>
        <v>Inviable Sanitariamente</v>
      </c>
      <c r="KKA469" s="48" t="str">
        <f t="shared" si="796"/>
        <v>Inviable Sanitariamente</v>
      </c>
      <c r="KKB469" s="48" t="str">
        <f t="shared" si="796"/>
        <v>Inviable Sanitariamente</v>
      </c>
      <c r="KKC469" s="48" t="str">
        <f t="shared" si="796"/>
        <v>Inviable Sanitariamente</v>
      </c>
      <c r="KKD469" s="48" t="str">
        <f t="shared" si="796"/>
        <v>Inviable Sanitariamente</v>
      </c>
      <c r="KKE469" s="48" t="str">
        <f t="shared" si="796"/>
        <v>Inviable Sanitariamente</v>
      </c>
      <c r="KKF469" s="48" t="str">
        <f t="shared" si="796"/>
        <v>Inviable Sanitariamente</v>
      </c>
      <c r="KKG469" s="48" t="str">
        <f t="shared" si="796"/>
        <v>Inviable Sanitariamente</v>
      </c>
      <c r="KKH469" s="48" t="str">
        <f t="shared" ref="KKH469:KKQ471" si="797">IF(KKF469&lt;5,"Sin Riesgo",IF(KKF469 &lt;=14,"Bajo",IF(KKF469&lt;=35,"Medio",IF(KKF469&lt;=80,"Alto","Inviable Sanitariamente"))))</f>
        <v>Inviable Sanitariamente</v>
      </c>
      <c r="KKI469" s="48" t="str">
        <f t="shared" si="797"/>
        <v>Inviable Sanitariamente</v>
      </c>
      <c r="KKJ469" s="48" t="str">
        <f t="shared" si="797"/>
        <v>Inviable Sanitariamente</v>
      </c>
      <c r="KKK469" s="48" t="str">
        <f t="shared" si="797"/>
        <v>Inviable Sanitariamente</v>
      </c>
      <c r="KKL469" s="48" t="str">
        <f t="shared" si="797"/>
        <v>Inviable Sanitariamente</v>
      </c>
      <c r="KKM469" s="48" t="str">
        <f t="shared" si="797"/>
        <v>Inviable Sanitariamente</v>
      </c>
      <c r="KKN469" s="48" t="str">
        <f t="shared" si="797"/>
        <v>Inviable Sanitariamente</v>
      </c>
      <c r="KKO469" s="48" t="str">
        <f t="shared" si="797"/>
        <v>Inviable Sanitariamente</v>
      </c>
      <c r="KKP469" s="48" t="str">
        <f t="shared" si="797"/>
        <v>Inviable Sanitariamente</v>
      </c>
      <c r="KKQ469" s="48" t="str">
        <f t="shared" si="797"/>
        <v>Inviable Sanitariamente</v>
      </c>
      <c r="KKR469" s="48" t="str">
        <f t="shared" ref="KKR469:KLA471" si="798">IF(KKP469&lt;5,"Sin Riesgo",IF(KKP469 &lt;=14,"Bajo",IF(KKP469&lt;=35,"Medio",IF(KKP469&lt;=80,"Alto","Inviable Sanitariamente"))))</f>
        <v>Inviable Sanitariamente</v>
      </c>
      <c r="KKS469" s="48" t="str">
        <f t="shared" si="798"/>
        <v>Inviable Sanitariamente</v>
      </c>
      <c r="KKT469" s="48" t="str">
        <f t="shared" si="798"/>
        <v>Inviable Sanitariamente</v>
      </c>
      <c r="KKU469" s="48" t="str">
        <f t="shared" si="798"/>
        <v>Inviable Sanitariamente</v>
      </c>
      <c r="KKV469" s="48" t="str">
        <f t="shared" si="798"/>
        <v>Inviable Sanitariamente</v>
      </c>
      <c r="KKW469" s="48" t="str">
        <f t="shared" si="798"/>
        <v>Inviable Sanitariamente</v>
      </c>
      <c r="KKX469" s="48" t="str">
        <f t="shared" si="798"/>
        <v>Inviable Sanitariamente</v>
      </c>
      <c r="KKY469" s="48" t="str">
        <f t="shared" si="798"/>
        <v>Inviable Sanitariamente</v>
      </c>
      <c r="KKZ469" s="48" t="str">
        <f t="shared" si="798"/>
        <v>Inviable Sanitariamente</v>
      </c>
      <c r="KLA469" s="48" t="str">
        <f t="shared" si="798"/>
        <v>Inviable Sanitariamente</v>
      </c>
      <c r="KLB469" s="48" t="str">
        <f t="shared" ref="KLB469:KLK471" si="799">IF(KKZ469&lt;5,"Sin Riesgo",IF(KKZ469 &lt;=14,"Bajo",IF(KKZ469&lt;=35,"Medio",IF(KKZ469&lt;=80,"Alto","Inviable Sanitariamente"))))</f>
        <v>Inviable Sanitariamente</v>
      </c>
      <c r="KLC469" s="48" t="str">
        <f t="shared" si="799"/>
        <v>Inviable Sanitariamente</v>
      </c>
      <c r="KLD469" s="48" t="str">
        <f t="shared" si="799"/>
        <v>Inviable Sanitariamente</v>
      </c>
      <c r="KLE469" s="48" t="str">
        <f t="shared" si="799"/>
        <v>Inviable Sanitariamente</v>
      </c>
      <c r="KLF469" s="48" t="str">
        <f t="shared" si="799"/>
        <v>Inviable Sanitariamente</v>
      </c>
      <c r="KLG469" s="48" t="str">
        <f t="shared" si="799"/>
        <v>Inviable Sanitariamente</v>
      </c>
      <c r="KLH469" s="48" t="str">
        <f t="shared" si="799"/>
        <v>Inviable Sanitariamente</v>
      </c>
      <c r="KLI469" s="48" t="str">
        <f t="shared" si="799"/>
        <v>Inviable Sanitariamente</v>
      </c>
      <c r="KLJ469" s="48" t="str">
        <f t="shared" si="799"/>
        <v>Inviable Sanitariamente</v>
      </c>
      <c r="KLK469" s="48" t="str">
        <f t="shared" si="799"/>
        <v>Inviable Sanitariamente</v>
      </c>
      <c r="KLL469" s="48" t="str">
        <f t="shared" ref="KLL469:KLU471" si="800">IF(KLJ469&lt;5,"Sin Riesgo",IF(KLJ469 &lt;=14,"Bajo",IF(KLJ469&lt;=35,"Medio",IF(KLJ469&lt;=80,"Alto","Inviable Sanitariamente"))))</f>
        <v>Inviable Sanitariamente</v>
      </c>
      <c r="KLM469" s="48" t="str">
        <f t="shared" si="800"/>
        <v>Inviable Sanitariamente</v>
      </c>
      <c r="KLN469" s="48" t="str">
        <f t="shared" si="800"/>
        <v>Inviable Sanitariamente</v>
      </c>
      <c r="KLO469" s="48" t="str">
        <f t="shared" si="800"/>
        <v>Inviable Sanitariamente</v>
      </c>
      <c r="KLP469" s="48" t="str">
        <f t="shared" si="800"/>
        <v>Inviable Sanitariamente</v>
      </c>
      <c r="KLQ469" s="48" t="str">
        <f t="shared" si="800"/>
        <v>Inviable Sanitariamente</v>
      </c>
      <c r="KLR469" s="48" t="str">
        <f t="shared" si="800"/>
        <v>Inviable Sanitariamente</v>
      </c>
      <c r="KLS469" s="48" t="str">
        <f t="shared" si="800"/>
        <v>Inviable Sanitariamente</v>
      </c>
      <c r="KLT469" s="48" t="str">
        <f t="shared" si="800"/>
        <v>Inviable Sanitariamente</v>
      </c>
      <c r="KLU469" s="48" t="str">
        <f t="shared" si="800"/>
        <v>Inviable Sanitariamente</v>
      </c>
      <c r="KLV469" s="48" t="str">
        <f t="shared" ref="KLV469:KME471" si="801">IF(KLT469&lt;5,"Sin Riesgo",IF(KLT469 &lt;=14,"Bajo",IF(KLT469&lt;=35,"Medio",IF(KLT469&lt;=80,"Alto","Inviable Sanitariamente"))))</f>
        <v>Inviable Sanitariamente</v>
      </c>
      <c r="KLW469" s="48" t="str">
        <f t="shared" si="801"/>
        <v>Inviable Sanitariamente</v>
      </c>
      <c r="KLX469" s="48" t="str">
        <f t="shared" si="801"/>
        <v>Inviable Sanitariamente</v>
      </c>
      <c r="KLY469" s="48" t="str">
        <f t="shared" si="801"/>
        <v>Inviable Sanitariamente</v>
      </c>
      <c r="KLZ469" s="48" t="str">
        <f t="shared" si="801"/>
        <v>Inviable Sanitariamente</v>
      </c>
      <c r="KMA469" s="48" t="str">
        <f t="shared" si="801"/>
        <v>Inviable Sanitariamente</v>
      </c>
      <c r="KMB469" s="48" t="str">
        <f t="shared" si="801"/>
        <v>Inviable Sanitariamente</v>
      </c>
      <c r="KMC469" s="48" t="str">
        <f t="shared" si="801"/>
        <v>Inviable Sanitariamente</v>
      </c>
      <c r="KMD469" s="48" t="str">
        <f t="shared" si="801"/>
        <v>Inviable Sanitariamente</v>
      </c>
      <c r="KME469" s="48" t="str">
        <f t="shared" si="801"/>
        <v>Inviable Sanitariamente</v>
      </c>
      <c r="KMF469" s="48" t="str">
        <f t="shared" ref="KMF469:KMO471" si="802">IF(KMD469&lt;5,"Sin Riesgo",IF(KMD469 &lt;=14,"Bajo",IF(KMD469&lt;=35,"Medio",IF(KMD469&lt;=80,"Alto","Inviable Sanitariamente"))))</f>
        <v>Inviable Sanitariamente</v>
      </c>
      <c r="KMG469" s="48" t="str">
        <f t="shared" si="802"/>
        <v>Inviable Sanitariamente</v>
      </c>
      <c r="KMH469" s="48" t="str">
        <f t="shared" si="802"/>
        <v>Inviable Sanitariamente</v>
      </c>
      <c r="KMI469" s="48" t="str">
        <f t="shared" si="802"/>
        <v>Inviable Sanitariamente</v>
      </c>
      <c r="KMJ469" s="48" t="str">
        <f t="shared" si="802"/>
        <v>Inviable Sanitariamente</v>
      </c>
      <c r="KMK469" s="48" t="str">
        <f t="shared" si="802"/>
        <v>Inviable Sanitariamente</v>
      </c>
      <c r="KML469" s="48" t="str">
        <f t="shared" si="802"/>
        <v>Inviable Sanitariamente</v>
      </c>
      <c r="KMM469" s="48" t="str">
        <f t="shared" si="802"/>
        <v>Inviable Sanitariamente</v>
      </c>
      <c r="KMN469" s="48" t="str">
        <f t="shared" si="802"/>
        <v>Inviable Sanitariamente</v>
      </c>
      <c r="KMO469" s="48" t="str">
        <f t="shared" si="802"/>
        <v>Inviable Sanitariamente</v>
      </c>
      <c r="KMP469" s="48" t="str">
        <f t="shared" ref="KMP469:KMY471" si="803">IF(KMN469&lt;5,"Sin Riesgo",IF(KMN469 &lt;=14,"Bajo",IF(KMN469&lt;=35,"Medio",IF(KMN469&lt;=80,"Alto","Inviable Sanitariamente"))))</f>
        <v>Inviable Sanitariamente</v>
      </c>
      <c r="KMQ469" s="48" t="str">
        <f t="shared" si="803"/>
        <v>Inviable Sanitariamente</v>
      </c>
      <c r="KMR469" s="48" t="str">
        <f t="shared" si="803"/>
        <v>Inviable Sanitariamente</v>
      </c>
      <c r="KMS469" s="48" t="str">
        <f t="shared" si="803"/>
        <v>Inviable Sanitariamente</v>
      </c>
      <c r="KMT469" s="48" t="str">
        <f t="shared" si="803"/>
        <v>Inviable Sanitariamente</v>
      </c>
      <c r="KMU469" s="48" t="str">
        <f t="shared" si="803"/>
        <v>Inviable Sanitariamente</v>
      </c>
      <c r="KMV469" s="48" t="str">
        <f t="shared" si="803"/>
        <v>Inviable Sanitariamente</v>
      </c>
      <c r="KMW469" s="48" t="str">
        <f t="shared" si="803"/>
        <v>Inviable Sanitariamente</v>
      </c>
      <c r="KMX469" s="48" t="str">
        <f t="shared" si="803"/>
        <v>Inviable Sanitariamente</v>
      </c>
      <c r="KMY469" s="48" t="str">
        <f t="shared" si="803"/>
        <v>Inviable Sanitariamente</v>
      </c>
      <c r="KMZ469" s="48" t="str">
        <f t="shared" ref="KMZ469:KNI471" si="804">IF(KMX469&lt;5,"Sin Riesgo",IF(KMX469 &lt;=14,"Bajo",IF(KMX469&lt;=35,"Medio",IF(KMX469&lt;=80,"Alto","Inviable Sanitariamente"))))</f>
        <v>Inviable Sanitariamente</v>
      </c>
      <c r="KNA469" s="48" t="str">
        <f t="shared" si="804"/>
        <v>Inviable Sanitariamente</v>
      </c>
      <c r="KNB469" s="48" t="str">
        <f t="shared" si="804"/>
        <v>Inviable Sanitariamente</v>
      </c>
      <c r="KNC469" s="48" t="str">
        <f t="shared" si="804"/>
        <v>Inviable Sanitariamente</v>
      </c>
      <c r="KND469" s="48" t="str">
        <f t="shared" si="804"/>
        <v>Inviable Sanitariamente</v>
      </c>
      <c r="KNE469" s="48" t="str">
        <f t="shared" si="804"/>
        <v>Inviable Sanitariamente</v>
      </c>
      <c r="KNF469" s="48" t="str">
        <f t="shared" si="804"/>
        <v>Inviable Sanitariamente</v>
      </c>
      <c r="KNG469" s="48" t="str">
        <f t="shared" si="804"/>
        <v>Inviable Sanitariamente</v>
      </c>
      <c r="KNH469" s="48" t="str">
        <f t="shared" si="804"/>
        <v>Inviable Sanitariamente</v>
      </c>
      <c r="KNI469" s="48" t="str">
        <f t="shared" si="804"/>
        <v>Inviable Sanitariamente</v>
      </c>
      <c r="KNJ469" s="48" t="str">
        <f t="shared" ref="KNJ469:KNS471" si="805">IF(KNH469&lt;5,"Sin Riesgo",IF(KNH469 &lt;=14,"Bajo",IF(KNH469&lt;=35,"Medio",IF(KNH469&lt;=80,"Alto","Inviable Sanitariamente"))))</f>
        <v>Inviable Sanitariamente</v>
      </c>
      <c r="KNK469" s="48" t="str">
        <f t="shared" si="805"/>
        <v>Inviable Sanitariamente</v>
      </c>
      <c r="KNL469" s="48" t="str">
        <f t="shared" si="805"/>
        <v>Inviable Sanitariamente</v>
      </c>
      <c r="KNM469" s="48" t="str">
        <f t="shared" si="805"/>
        <v>Inviable Sanitariamente</v>
      </c>
      <c r="KNN469" s="48" t="str">
        <f t="shared" si="805"/>
        <v>Inviable Sanitariamente</v>
      </c>
      <c r="KNO469" s="48" t="str">
        <f t="shared" si="805"/>
        <v>Inviable Sanitariamente</v>
      </c>
      <c r="KNP469" s="48" t="str">
        <f t="shared" si="805"/>
        <v>Inviable Sanitariamente</v>
      </c>
      <c r="KNQ469" s="48" t="str">
        <f t="shared" si="805"/>
        <v>Inviable Sanitariamente</v>
      </c>
      <c r="KNR469" s="48" t="str">
        <f t="shared" si="805"/>
        <v>Inviable Sanitariamente</v>
      </c>
      <c r="KNS469" s="48" t="str">
        <f t="shared" si="805"/>
        <v>Inviable Sanitariamente</v>
      </c>
      <c r="KNT469" s="48" t="str">
        <f t="shared" ref="KNT469:KOC471" si="806">IF(KNR469&lt;5,"Sin Riesgo",IF(KNR469 &lt;=14,"Bajo",IF(KNR469&lt;=35,"Medio",IF(KNR469&lt;=80,"Alto","Inviable Sanitariamente"))))</f>
        <v>Inviable Sanitariamente</v>
      </c>
      <c r="KNU469" s="48" t="str">
        <f t="shared" si="806"/>
        <v>Inviable Sanitariamente</v>
      </c>
      <c r="KNV469" s="48" t="str">
        <f t="shared" si="806"/>
        <v>Inviable Sanitariamente</v>
      </c>
      <c r="KNW469" s="48" t="str">
        <f t="shared" si="806"/>
        <v>Inviable Sanitariamente</v>
      </c>
      <c r="KNX469" s="48" t="str">
        <f t="shared" si="806"/>
        <v>Inviable Sanitariamente</v>
      </c>
      <c r="KNY469" s="48" t="str">
        <f t="shared" si="806"/>
        <v>Inviable Sanitariamente</v>
      </c>
      <c r="KNZ469" s="48" t="str">
        <f t="shared" si="806"/>
        <v>Inviable Sanitariamente</v>
      </c>
      <c r="KOA469" s="48" t="str">
        <f t="shared" si="806"/>
        <v>Inviable Sanitariamente</v>
      </c>
      <c r="KOB469" s="48" t="str">
        <f t="shared" si="806"/>
        <v>Inviable Sanitariamente</v>
      </c>
      <c r="KOC469" s="48" t="str">
        <f t="shared" si="806"/>
        <v>Inviable Sanitariamente</v>
      </c>
      <c r="KOD469" s="48" t="str">
        <f t="shared" ref="KOD469:KOM471" si="807">IF(KOB469&lt;5,"Sin Riesgo",IF(KOB469 &lt;=14,"Bajo",IF(KOB469&lt;=35,"Medio",IF(KOB469&lt;=80,"Alto","Inviable Sanitariamente"))))</f>
        <v>Inviable Sanitariamente</v>
      </c>
      <c r="KOE469" s="48" t="str">
        <f t="shared" si="807"/>
        <v>Inviable Sanitariamente</v>
      </c>
      <c r="KOF469" s="48" t="str">
        <f t="shared" si="807"/>
        <v>Inviable Sanitariamente</v>
      </c>
      <c r="KOG469" s="48" t="str">
        <f t="shared" si="807"/>
        <v>Inviable Sanitariamente</v>
      </c>
      <c r="KOH469" s="48" t="str">
        <f t="shared" si="807"/>
        <v>Inviable Sanitariamente</v>
      </c>
      <c r="KOI469" s="48" t="str">
        <f t="shared" si="807"/>
        <v>Inviable Sanitariamente</v>
      </c>
      <c r="KOJ469" s="48" t="str">
        <f t="shared" si="807"/>
        <v>Inviable Sanitariamente</v>
      </c>
      <c r="KOK469" s="48" t="str">
        <f t="shared" si="807"/>
        <v>Inviable Sanitariamente</v>
      </c>
      <c r="KOL469" s="48" t="str">
        <f t="shared" si="807"/>
        <v>Inviable Sanitariamente</v>
      </c>
      <c r="KOM469" s="48" t="str">
        <f t="shared" si="807"/>
        <v>Inviable Sanitariamente</v>
      </c>
      <c r="KON469" s="48" t="str">
        <f t="shared" ref="KON469:KOW471" si="808">IF(KOL469&lt;5,"Sin Riesgo",IF(KOL469 &lt;=14,"Bajo",IF(KOL469&lt;=35,"Medio",IF(KOL469&lt;=80,"Alto","Inviable Sanitariamente"))))</f>
        <v>Inviable Sanitariamente</v>
      </c>
      <c r="KOO469" s="48" t="str">
        <f t="shared" si="808"/>
        <v>Inviable Sanitariamente</v>
      </c>
      <c r="KOP469" s="48" t="str">
        <f t="shared" si="808"/>
        <v>Inviable Sanitariamente</v>
      </c>
      <c r="KOQ469" s="48" t="str">
        <f t="shared" si="808"/>
        <v>Inviable Sanitariamente</v>
      </c>
      <c r="KOR469" s="48" t="str">
        <f t="shared" si="808"/>
        <v>Inviable Sanitariamente</v>
      </c>
      <c r="KOS469" s="48" t="str">
        <f t="shared" si="808"/>
        <v>Inviable Sanitariamente</v>
      </c>
      <c r="KOT469" s="48" t="str">
        <f t="shared" si="808"/>
        <v>Inviable Sanitariamente</v>
      </c>
      <c r="KOU469" s="48" t="str">
        <f t="shared" si="808"/>
        <v>Inviable Sanitariamente</v>
      </c>
      <c r="KOV469" s="48" t="str">
        <f t="shared" si="808"/>
        <v>Inviable Sanitariamente</v>
      </c>
      <c r="KOW469" s="48" t="str">
        <f t="shared" si="808"/>
        <v>Inviable Sanitariamente</v>
      </c>
      <c r="KOX469" s="48" t="str">
        <f t="shared" ref="KOX469:KPG471" si="809">IF(KOV469&lt;5,"Sin Riesgo",IF(KOV469 &lt;=14,"Bajo",IF(KOV469&lt;=35,"Medio",IF(KOV469&lt;=80,"Alto","Inviable Sanitariamente"))))</f>
        <v>Inviable Sanitariamente</v>
      </c>
      <c r="KOY469" s="48" t="str">
        <f t="shared" si="809"/>
        <v>Inviable Sanitariamente</v>
      </c>
      <c r="KOZ469" s="48" t="str">
        <f t="shared" si="809"/>
        <v>Inviable Sanitariamente</v>
      </c>
      <c r="KPA469" s="48" t="str">
        <f t="shared" si="809"/>
        <v>Inviable Sanitariamente</v>
      </c>
      <c r="KPB469" s="48" t="str">
        <f t="shared" si="809"/>
        <v>Inviable Sanitariamente</v>
      </c>
      <c r="KPC469" s="48" t="str">
        <f t="shared" si="809"/>
        <v>Inviable Sanitariamente</v>
      </c>
      <c r="KPD469" s="48" t="str">
        <f t="shared" si="809"/>
        <v>Inviable Sanitariamente</v>
      </c>
      <c r="KPE469" s="48" t="str">
        <f t="shared" si="809"/>
        <v>Inviable Sanitariamente</v>
      </c>
      <c r="KPF469" s="48" t="str">
        <f t="shared" si="809"/>
        <v>Inviable Sanitariamente</v>
      </c>
      <c r="KPG469" s="48" t="str">
        <f t="shared" si="809"/>
        <v>Inviable Sanitariamente</v>
      </c>
      <c r="KPH469" s="48" t="str">
        <f t="shared" ref="KPH469:KPQ471" si="810">IF(KPF469&lt;5,"Sin Riesgo",IF(KPF469 &lt;=14,"Bajo",IF(KPF469&lt;=35,"Medio",IF(KPF469&lt;=80,"Alto","Inviable Sanitariamente"))))</f>
        <v>Inviable Sanitariamente</v>
      </c>
      <c r="KPI469" s="48" t="str">
        <f t="shared" si="810"/>
        <v>Inviable Sanitariamente</v>
      </c>
      <c r="KPJ469" s="48" t="str">
        <f t="shared" si="810"/>
        <v>Inviable Sanitariamente</v>
      </c>
      <c r="KPK469" s="48" t="str">
        <f t="shared" si="810"/>
        <v>Inviable Sanitariamente</v>
      </c>
      <c r="KPL469" s="48" t="str">
        <f t="shared" si="810"/>
        <v>Inviable Sanitariamente</v>
      </c>
      <c r="KPM469" s="48" t="str">
        <f t="shared" si="810"/>
        <v>Inviable Sanitariamente</v>
      </c>
      <c r="KPN469" s="48" t="str">
        <f t="shared" si="810"/>
        <v>Inviable Sanitariamente</v>
      </c>
      <c r="KPO469" s="48" t="str">
        <f t="shared" si="810"/>
        <v>Inviable Sanitariamente</v>
      </c>
      <c r="KPP469" s="48" t="str">
        <f t="shared" si="810"/>
        <v>Inviable Sanitariamente</v>
      </c>
      <c r="KPQ469" s="48" t="str">
        <f t="shared" si="810"/>
        <v>Inviable Sanitariamente</v>
      </c>
      <c r="KPR469" s="48" t="str">
        <f t="shared" ref="KPR469:KQA471" si="811">IF(KPP469&lt;5,"Sin Riesgo",IF(KPP469 &lt;=14,"Bajo",IF(KPP469&lt;=35,"Medio",IF(KPP469&lt;=80,"Alto","Inviable Sanitariamente"))))</f>
        <v>Inviable Sanitariamente</v>
      </c>
      <c r="KPS469" s="48" t="str">
        <f t="shared" si="811"/>
        <v>Inviable Sanitariamente</v>
      </c>
      <c r="KPT469" s="48" t="str">
        <f t="shared" si="811"/>
        <v>Inviable Sanitariamente</v>
      </c>
      <c r="KPU469" s="48" t="str">
        <f t="shared" si="811"/>
        <v>Inviable Sanitariamente</v>
      </c>
      <c r="KPV469" s="48" t="str">
        <f t="shared" si="811"/>
        <v>Inviable Sanitariamente</v>
      </c>
      <c r="KPW469" s="48" t="str">
        <f t="shared" si="811"/>
        <v>Inviable Sanitariamente</v>
      </c>
      <c r="KPX469" s="48" t="str">
        <f t="shared" si="811"/>
        <v>Inviable Sanitariamente</v>
      </c>
      <c r="KPY469" s="48" t="str">
        <f t="shared" si="811"/>
        <v>Inviable Sanitariamente</v>
      </c>
      <c r="KPZ469" s="48" t="str">
        <f t="shared" si="811"/>
        <v>Inviable Sanitariamente</v>
      </c>
      <c r="KQA469" s="48" t="str">
        <f t="shared" si="811"/>
        <v>Inviable Sanitariamente</v>
      </c>
      <c r="KQB469" s="48" t="str">
        <f t="shared" ref="KQB469:KQK471" si="812">IF(KPZ469&lt;5,"Sin Riesgo",IF(KPZ469 &lt;=14,"Bajo",IF(KPZ469&lt;=35,"Medio",IF(KPZ469&lt;=80,"Alto","Inviable Sanitariamente"))))</f>
        <v>Inviable Sanitariamente</v>
      </c>
      <c r="KQC469" s="48" t="str">
        <f t="shared" si="812"/>
        <v>Inviable Sanitariamente</v>
      </c>
      <c r="KQD469" s="48" t="str">
        <f t="shared" si="812"/>
        <v>Inviable Sanitariamente</v>
      </c>
      <c r="KQE469" s="48" t="str">
        <f t="shared" si="812"/>
        <v>Inviable Sanitariamente</v>
      </c>
      <c r="KQF469" s="48" t="str">
        <f t="shared" si="812"/>
        <v>Inviable Sanitariamente</v>
      </c>
      <c r="KQG469" s="48" t="str">
        <f t="shared" si="812"/>
        <v>Inviable Sanitariamente</v>
      </c>
      <c r="KQH469" s="48" t="str">
        <f t="shared" si="812"/>
        <v>Inviable Sanitariamente</v>
      </c>
      <c r="KQI469" s="48" t="str">
        <f t="shared" si="812"/>
        <v>Inviable Sanitariamente</v>
      </c>
      <c r="KQJ469" s="48" t="str">
        <f t="shared" si="812"/>
        <v>Inviable Sanitariamente</v>
      </c>
      <c r="KQK469" s="48" t="str">
        <f t="shared" si="812"/>
        <v>Inviable Sanitariamente</v>
      </c>
      <c r="KQL469" s="48" t="str">
        <f t="shared" ref="KQL469:KQU471" si="813">IF(KQJ469&lt;5,"Sin Riesgo",IF(KQJ469 &lt;=14,"Bajo",IF(KQJ469&lt;=35,"Medio",IF(KQJ469&lt;=80,"Alto","Inviable Sanitariamente"))))</f>
        <v>Inviable Sanitariamente</v>
      </c>
      <c r="KQM469" s="48" t="str">
        <f t="shared" si="813"/>
        <v>Inviable Sanitariamente</v>
      </c>
      <c r="KQN469" s="48" t="str">
        <f t="shared" si="813"/>
        <v>Inviable Sanitariamente</v>
      </c>
      <c r="KQO469" s="48" t="str">
        <f t="shared" si="813"/>
        <v>Inviable Sanitariamente</v>
      </c>
      <c r="KQP469" s="48" t="str">
        <f t="shared" si="813"/>
        <v>Inviable Sanitariamente</v>
      </c>
      <c r="KQQ469" s="48" t="str">
        <f t="shared" si="813"/>
        <v>Inviable Sanitariamente</v>
      </c>
      <c r="KQR469" s="48" t="str">
        <f t="shared" si="813"/>
        <v>Inviable Sanitariamente</v>
      </c>
      <c r="KQS469" s="48" t="str">
        <f t="shared" si="813"/>
        <v>Inviable Sanitariamente</v>
      </c>
      <c r="KQT469" s="48" t="str">
        <f t="shared" si="813"/>
        <v>Inviable Sanitariamente</v>
      </c>
      <c r="KQU469" s="48" t="str">
        <f t="shared" si="813"/>
        <v>Inviable Sanitariamente</v>
      </c>
      <c r="KQV469" s="48" t="str">
        <f t="shared" ref="KQV469:KRE471" si="814">IF(KQT469&lt;5,"Sin Riesgo",IF(KQT469 &lt;=14,"Bajo",IF(KQT469&lt;=35,"Medio",IF(KQT469&lt;=80,"Alto","Inviable Sanitariamente"))))</f>
        <v>Inviable Sanitariamente</v>
      </c>
      <c r="KQW469" s="48" t="str">
        <f t="shared" si="814"/>
        <v>Inviable Sanitariamente</v>
      </c>
      <c r="KQX469" s="48" t="str">
        <f t="shared" si="814"/>
        <v>Inviable Sanitariamente</v>
      </c>
      <c r="KQY469" s="48" t="str">
        <f t="shared" si="814"/>
        <v>Inviable Sanitariamente</v>
      </c>
      <c r="KQZ469" s="48" t="str">
        <f t="shared" si="814"/>
        <v>Inviable Sanitariamente</v>
      </c>
      <c r="KRA469" s="48" t="str">
        <f t="shared" si="814"/>
        <v>Inviable Sanitariamente</v>
      </c>
      <c r="KRB469" s="48" t="str">
        <f t="shared" si="814"/>
        <v>Inviable Sanitariamente</v>
      </c>
      <c r="KRC469" s="48" t="str">
        <f t="shared" si="814"/>
        <v>Inviable Sanitariamente</v>
      </c>
      <c r="KRD469" s="48" t="str">
        <f t="shared" si="814"/>
        <v>Inviable Sanitariamente</v>
      </c>
      <c r="KRE469" s="48" t="str">
        <f t="shared" si="814"/>
        <v>Inviable Sanitariamente</v>
      </c>
      <c r="KRF469" s="48" t="str">
        <f t="shared" ref="KRF469:KRO471" si="815">IF(KRD469&lt;5,"Sin Riesgo",IF(KRD469 &lt;=14,"Bajo",IF(KRD469&lt;=35,"Medio",IF(KRD469&lt;=80,"Alto","Inviable Sanitariamente"))))</f>
        <v>Inviable Sanitariamente</v>
      </c>
      <c r="KRG469" s="48" t="str">
        <f t="shared" si="815"/>
        <v>Inviable Sanitariamente</v>
      </c>
      <c r="KRH469" s="48" t="str">
        <f t="shared" si="815"/>
        <v>Inviable Sanitariamente</v>
      </c>
      <c r="KRI469" s="48" t="str">
        <f t="shared" si="815"/>
        <v>Inviable Sanitariamente</v>
      </c>
      <c r="KRJ469" s="48" t="str">
        <f t="shared" si="815"/>
        <v>Inviable Sanitariamente</v>
      </c>
      <c r="KRK469" s="48" t="str">
        <f t="shared" si="815"/>
        <v>Inviable Sanitariamente</v>
      </c>
      <c r="KRL469" s="48" t="str">
        <f t="shared" si="815"/>
        <v>Inviable Sanitariamente</v>
      </c>
      <c r="KRM469" s="48" t="str">
        <f t="shared" si="815"/>
        <v>Inviable Sanitariamente</v>
      </c>
      <c r="KRN469" s="48" t="str">
        <f t="shared" si="815"/>
        <v>Inviable Sanitariamente</v>
      </c>
      <c r="KRO469" s="48" t="str">
        <f t="shared" si="815"/>
        <v>Inviable Sanitariamente</v>
      </c>
      <c r="KRP469" s="48" t="str">
        <f t="shared" ref="KRP469:KRY471" si="816">IF(KRN469&lt;5,"Sin Riesgo",IF(KRN469 &lt;=14,"Bajo",IF(KRN469&lt;=35,"Medio",IF(KRN469&lt;=80,"Alto","Inviable Sanitariamente"))))</f>
        <v>Inviable Sanitariamente</v>
      </c>
      <c r="KRQ469" s="48" t="str">
        <f t="shared" si="816"/>
        <v>Inviable Sanitariamente</v>
      </c>
      <c r="KRR469" s="48" t="str">
        <f t="shared" si="816"/>
        <v>Inviable Sanitariamente</v>
      </c>
      <c r="KRS469" s="48" t="str">
        <f t="shared" si="816"/>
        <v>Inviable Sanitariamente</v>
      </c>
      <c r="KRT469" s="48" t="str">
        <f t="shared" si="816"/>
        <v>Inviable Sanitariamente</v>
      </c>
      <c r="KRU469" s="48" t="str">
        <f t="shared" si="816"/>
        <v>Inviable Sanitariamente</v>
      </c>
      <c r="KRV469" s="48" t="str">
        <f t="shared" si="816"/>
        <v>Inviable Sanitariamente</v>
      </c>
      <c r="KRW469" s="48" t="str">
        <f t="shared" si="816"/>
        <v>Inviable Sanitariamente</v>
      </c>
      <c r="KRX469" s="48" t="str">
        <f t="shared" si="816"/>
        <v>Inviable Sanitariamente</v>
      </c>
      <c r="KRY469" s="48" t="str">
        <f t="shared" si="816"/>
        <v>Inviable Sanitariamente</v>
      </c>
      <c r="KRZ469" s="48" t="str">
        <f t="shared" ref="KRZ469:KSI471" si="817">IF(KRX469&lt;5,"Sin Riesgo",IF(KRX469 &lt;=14,"Bajo",IF(KRX469&lt;=35,"Medio",IF(KRX469&lt;=80,"Alto","Inviable Sanitariamente"))))</f>
        <v>Inviable Sanitariamente</v>
      </c>
      <c r="KSA469" s="48" t="str">
        <f t="shared" si="817"/>
        <v>Inviable Sanitariamente</v>
      </c>
      <c r="KSB469" s="48" t="str">
        <f t="shared" si="817"/>
        <v>Inviable Sanitariamente</v>
      </c>
      <c r="KSC469" s="48" t="str">
        <f t="shared" si="817"/>
        <v>Inviable Sanitariamente</v>
      </c>
      <c r="KSD469" s="48" t="str">
        <f t="shared" si="817"/>
        <v>Inviable Sanitariamente</v>
      </c>
      <c r="KSE469" s="48" t="str">
        <f t="shared" si="817"/>
        <v>Inviable Sanitariamente</v>
      </c>
      <c r="KSF469" s="48" t="str">
        <f t="shared" si="817"/>
        <v>Inviable Sanitariamente</v>
      </c>
      <c r="KSG469" s="48" t="str">
        <f t="shared" si="817"/>
        <v>Inviable Sanitariamente</v>
      </c>
      <c r="KSH469" s="48" t="str">
        <f t="shared" si="817"/>
        <v>Inviable Sanitariamente</v>
      </c>
      <c r="KSI469" s="48" t="str">
        <f t="shared" si="817"/>
        <v>Inviable Sanitariamente</v>
      </c>
      <c r="KSJ469" s="48" t="str">
        <f t="shared" ref="KSJ469:KSS471" si="818">IF(KSH469&lt;5,"Sin Riesgo",IF(KSH469 &lt;=14,"Bajo",IF(KSH469&lt;=35,"Medio",IF(KSH469&lt;=80,"Alto","Inviable Sanitariamente"))))</f>
        <v>Inviable Sanitariamente</v>
      </c>
      <c r="KSK469" s="48" t="str">
        <f t="shared" si="818"/>
        <v>Inviable Sanitariamente</v>
      </c>
      <c r="KSL469" s="48" t="str">
        <f t="shared" si="818"/>
        <v>Inviable Sanitariamente</v>
      </c>
      <c r="KSM469" s="48" t="str">
        <f t="shared" si="818"/>
        <v>Inviable Sanitariamente</v>
      </c>
      <c r="KSN469" s="48" t="str">
        <f t="shared" si="818"/>
        <v>Inviable Sanitariamente</v>
      </c>
      <c r="KSO469" s="48" t="str">
        <f t="shared" si="818"/>
        <v>Inviable Sanitariamente</v>
      </c>
      <c r="KSP469" s="48" t="str">
        <f t="shared" si="818"/>
        <v>Inviable Sanitariamente</v>
      </c>
      <c r="KSQ469" s="48" t="str">
        <f t="shared" si="818"/>
        <v>Inviable Sanitariamente</v>
      </c>
      <c r="KSR469" s="48" t="str">
        <f t="shared" si="818"/>
        <v>Inviable Sanitariamente</v>
      </c>
      <c r="KSS469" s="48" t="str">
        <f t="shared" si="818"/>
        <v>Inviable Sanitariamente</v>
      </c>
      <c r="KST469" s="48" t="str">
        <f t="shared" ref="KST469:KTC471" si="819">IF(KSR469&lt;5,"Sin Riesgo",IF(KSR469 &lt;=14,"Bajo",IF(KSR469&lt;=35,"Medio",IF(KSR469&lt;=80,"Alto","Inviable Sanitariamente"))))</f>
        <v>Inviable Sanitariamente</v>
      </c>
      <c r="KSU469" s="48" t="str">
        <f t="shared" si="819"/>
        <v>Inviable Sanitariamente</v>
      </c>
      <c r="KSV469" s="48" t="str">
        <f t="shared" si="819"/>
        <v>Inviable Sanitariamente</v>
      </c>
      <c r="KSW469" s="48" t="str">
        <f t="shared" si="819"/>
        <v>Inviable Sanitariamente</v>
      </c>
      <c r="KSX469" s="48" t="str">
        <f t="shared" si="819"/>
        <v>Inviable Sanitariamente</v>
      </c>
      <c r="KSY469" s="48" t="str">
        <f t="shared" si="819"/>
        <v>Inviable Sanitariamente</v>
      </c>
      <c r="KSZ469" s="48" t="str">
        <f t="shared" si="819"/>
        <v>Inviable Sanitariamente</v>
      </c>
      <c r="KTA469" s="48" t="str">
        <f t="shared" si="819"/>
        <v>Inviable Sanitariamente</v>
      </c>
      <c r="KTB469" s="48" t="str">
        <f t="shared" si="819"/>
        <v>Inviable Sanitariamente</v>
      </c>
      <c r="KTC469" s="48" t="str">
        <f t="shared" si="819"/>
        <v>Inviable Sanitariamente</v>
      </c>
      <c r="KTD469" s="48" t="str">
        <f t="shared" ref="KTD469:KTM471" si="820">IF(KTB469&lt;5,"Sin Riesgo",IF(KTB469 &lt;=14,"Bajo",IF(KTB469&lt;=35,"Medio",IF(KTB469&lt;=80,"Alto","Inviable Sanitariamente"))))</f>
        <v>Inviable Sanitariamente</v>
      </c>
      <c r="KTE469" s="48" t="str">
        <f t="shared" si="820"/>
        <v>Inviable Sanitariamente</v>
      </c>
      <c r="KTF469" s="48" t="str">
        <f t="shared" si="820"/>
        <v>Inviable Sanitariamente</v>
      </c>
      <c r="KTG469" s="48" t="str">
        <f t="shared" si="820"/>
        <v>Inviable Sanitariamente</v>
      </c>
      <c r="KTH469" s="48" t="str">
        <f t="shared" si="820"/>
        <v>Inviable Sanitariamente</v>
      </c>
      <c r="KTI469" s="48" t="str">
        <f t="shared" si="820"/>
        <v>Inviable Sanitariamente</v>
      </c>
      <c r="KTJ469" s="48" t="str">
        <f t="shared" si="820"/>
        <v>Inviable Sanitariamente</v>
      </c>
      <c r="KTK469" s="48" t="str">
        <f t="shared" si="820"/>
        <v>Inviable Sanitariamente</v>
      </c>
      <c r="KTL469" s="48" t="str">
        <f t="shared" si="820"/>
        <v>Inviable Sanitariamente</v>
      </c>
      <c r="KTM469" s="48" t="str">
        <f t="shared" si="820"/>
        <v>Inviable Sanitariamente</v>
      </c>
      <c r="KTN469" s="48" t="str">
        <f t="shared" ref="KTN469:KTW471" si="821">IF(KTL469&lt;5,"Sin Riesgo",IF(KTL469 &lt;=14,"Bajo",IF(KTL469&lt;=35,"Medio",IF(KTL469&lt;=80,"Alto","Inviable Sanitariamente"))))</f>
        <v>Inviable Sanitariamente</v>
      </c>
      <c r="KTO469" s="48" t="str">
        <f t="shared" si="821"/>
        <v>Inviable Sanitariamente</v>
      </c>
      <c r="KTP469" s="48" t="str">
        <f t="shared" si="821"/>
        <v>Inviable Sanitariamente</v>
      </c>
      <c r="KTQ469" s="48" t="str">
        <f t="shared" si="821"/>
        <v>Inviable Sanitariamente</v>
      </c>
      <c r="KTR469" s="48" t="str">
        <f t="shared" si="821"/>
        <v>Inviable Sanitariamente</v>
      </c>
      <c r="KTS469" s="48" t="str">
        <f t="shared" si="821"/>
        <v>Inviable Sanitariamente</v>
      </c>
      <c r="KTT469" s="48" t="str">
        <f t="shared" si="821"/>
        <v>Inviable Sanitariamente</v>
      </c>
      <c r="KTU469" s="48" t="str">
        <f t="shared" si="821"/>
        <v>Inviable Sanitariamente</v>
      </c>
      <c r="KTV469" s="48" t="str">
        <f t="shared" si="821"/>
        <v>Inviable Sanitariamente</v>
      </c>
      <c r="KTW469" s="48" t="str">
        <f t="shared" si="821"/>
        <v>Inviable Sanitariamente</v>
      </c>
      <c r="KTX469" s="48" t="str">
        <f t="shared" ref="KTX469:KUG471" si="822">IF(KTV469&lt;5,"Sin Riesgo",IF(KTV469 &lt;=14,"Bajo",IF(KTV469&lt;=35,"Medio",IF(KTV469&lt;=80,"Alto","Inviable Sanitariamente"))))</f>
        <v>Inviable Sanitariamente</v>
      </c>
      <c r="KTY469" s="48" t="str">
        <f t="shared" si="822"/>
        <v>Inviable Sanitariamente</v>
      </c>
      <c r="KTZ469" s="48" t="str">
        <f t="shared" si="822"/>
        <v>Inviable Sanitariamente</v>
      </c>
      <c r="KUA469" s="48" t="str">
        <f t="shared" si="822"/>
        <v>Inviable Sanitariamente</v>
      </c>
      <c r="KUB469" s="48" t="str">
        <f t="shared" si="822"/>
        <v>Inviable Sanitariamente</v>
      </c>
      <c r="KUC469" s="48" t="str">
        <f t="shared" si="822"/>
        <v>Inviable Sanitariamente</v>
      </c>
      <c r="KUD469" s="48" t="str">
        <f t="shared" si="822"/>
        <v>Inviable Sanitariamente</v>
      </c>
      <c r="KUE469" s="48" t="str">
        <f t="shared" si="822"/>
        <v>Inviable Sanitariamente</v>
      </c>
      <c r="KUF469" s="48" t="str">
        <f t="shared" si="822"/>
        <v>Inviable Sanitariamente</v>
      </c>
      <c r="KUG469" s="48" t="str">
        <f t="shared" si="822"/>
        <v>Inviable Sanitariamente</v>
      </c>
      <c r="KUH469" s="48" t="str">
        <f t="shared" ref="KUH469:KUQ471" si="823">IF(KUF469&lt;5,"Sin Riesgo",IF(KUF469 &lt;=14,"Bajo",IF(KUF469&lt;=35,"Medio",IF(KUF469&lt;=80,"Alto","Inviable Sanitariamente"))))</f>
        <v>Inviable Sanitariamente</v>
      </c>
      <c r="KUI469" s="48" t="str">
        <f t="shared" si="823"/>
        <v>Inviable Sanitariamente</v>
      </c>
      <c r="KUJ469" s="48" t="str">
        <f t="shared" si="823"/>
        <v>Inviable Sanitariamente</v>
      </c>
      <c r="KUK469" s="48" t="str">
        <f t="shared" si="823"/>
        <v>Inviable Sanitariamente</v>
      </c>
      <c r="KUL469" s="48" t="str">
        <f t="shared" si="823"/>
        <v>Inviable Sanitariamente</v>
      </c>
      <c r="KUM469" s="48" t="str">
        <f t="shared" si="823"/>
        <v>Inviable Sanitariamente</v>
      </c>
      <c r="KUN469" s="48" t="str">
        <f t="shared" si="823"/>
        <v>Inviable Sanitariamente</v>
      </c>
      <c r="KUO469" s="48" t="str">
        <f t="shared" si="823"/>
        <v>Inviable Sanitariamente</v>
      </c>
      <c r="KUP469" s="48" t="str">
        <f t="shared" si="823"/>
        <v>Inviable Sanitariamente</v>
      </c>
      <c r="KUQ469" s="48" t="str">
        <f t="shared" si="823"/>
        <v>Inviable Sanitariamente</v>
      </c>
      <c r="KUR469" s="48" t="str">
        <f t="shared" ref="KUR469:KVA471" si="824">IF(KUP469&lt;5,"Sin Riesgo",IF(KUP469 &lt;=14,"Bajo",IF(KUP469&lt;=35,"Medio",IF(KUP469&lt;=80,"Alto","Inviable Sanitariamente"))))</f>
        <v>Inviable Sanitariamente</v>
      </c>
      <c r="KUS469" s="48" t="str">
        <f t="shared" si="824"/>
        <v>Inviable Sanitariamente</v>
      </c>
      <c r="KUT469" s="48" t="str">
        <f t="shared" si="824"/>
        <v>Inviable Sanitariamente</v>
      </c>
      <c r="KUU469" s="48" t="str">
        <f t="shared" si="824"/>
        <v>Inviable Sanitariamente</v>
      </c>
      <c r="KUV469" s="48" t="str">
        <f t="shared" si="824"/>
        <v>Inviable Sanitariamente</v>
      </c>
      <c r="KUW469" s="48" t="str">
        <f t="shared" si="824"/>
        <v>Inviable Sanitariamente</v>
      </c>
      <c r="KUX469" s="48" t="str">
        <f t="shared" si="824"/>
        <v>Inviable Sanitariamente</v>
      </c>
      <c r="KUY469" s="48" t="str">
        <f t="shared" si="824"/>
        <v>Inviable Sanitariamente</v>
      </c>
      <c r="KUZ469" s="48" t="str">
        <f t="shared" si="824"/>
        <v>Inviable Sanitariamente</v>
      </c>
      <c r="KVA469" s="48" t="str">
        <f t="shared" si="824"/>
        <v>Inviable Sanitariamente</v>
      </c>
      <c r="KVB469" s="48" t="str">
        <f t="shared" ref="KVB469:KVK471" si="825">IF(KUZ469&lt;5,"Sin Riesgo",IF(KUZ469 &lt;=14,"Bajo",IF(KUZ469&lt;=35,"Medio",IF(KUZ469&lt;=80,"Alto","Inviable Sanitariamente"))))</f>
        <v>Inviable Sanitariamente</v>
      </c>
      <c r="KVC469" s="48" t="str">
        <f t="shared" si="825"/>
        <v>Inviable Sanitariamente</v>
      </c>
      <c r="KVD469" s="48" t="str">
        <f t="shared" si="825"/>
        <v>Inviable Sanitariamente</v>
      </c>
      <c r="KVE469" s="48" t="str">
        <f t="shared" si="825"/>
        <v>Inviable Sanitariamente</v>
      </c>
      <c r="KVF469" s="48" t="str">
        <f t="shared" si="825"/>
        <v>Inviable Sanitariamente</v>
      </c>
      <c r="KVG469" s="48" t="str">
        <f t="shared" si="825"/>
        <v>Inviable Sanitariamente</v>
      </c>
      <c r="KVH469" s="48" t="str">
        <f t="shared" si="825"/>
        <v>Inviable Sanitariamente</v>
      </c>
      <c r="KVI469" s="48" t="str">
        <f t="shared" si="825"/>
        <v>Inviable Sanitariamente</v>
      </c>
      <c r="KVJ469" s="48" t="str">
        <f t="shared" si="825"/>
        <v>Inviable Sanitariamente</v>
      </c>
      <c r="KVK469" s="48" t="str">
        <f t="shared" si="825"/>
        <v>Inviable Sanitariamente</v>
      </c>
      <c r="KVL469" s="48" t="str">
        <f t="shared" ref="KVL469:KVU471" si="826">IF(KVJ469&lt;5,"Sin Riesgo",IF(KVJ469 &lt;=14,"Bajo",IF(KVJ469&lt;=35,"Medio",IF(KVJ469&lt;=80,"Alto","Inviable Sanitariamente"))))</f>
        <v>Inviable Sanitariamente</v>
      </c>
      <c r="KVM469" s="48" t="str">
        <f t="shared" si="826"/>
        <v>Inviable Sanitariamente</v>
      </c>
      <c r="KVN469" s="48" t="str">
        <f t="shared" si="826"/>
        <v>Inviable Sanitariamente</v>
      </c>
      <c r="KVO469" s="48" t="str">
        <f t="shared" si="826"/>
        <v>Inviable Sanitariamente</v>
      </c>
      <c r="KVP469" s="48" t="str">
        <f t="shared" si="826"/>
        <v>Inviable Sanitariamente</v>
      </c>
      <c r="KVQ469" s="48" t="str">
        <f t="shared" si="826"/>
        <v>Inviable Sanitariamente</v>
      </c>
      <c r="KVR469" s="48" t="str">
        <f t="shared" si="826"/>
        <v>Inviable Sanitariamente</v>
      </c>
      <c r="KVS469" s="48" t="str">
        <f t="shared" si="826"/>
        <v>Inviable Sanitariamente</v>
      </c>
      <c r="KVT469" s="48" t="str">
        <f t="shared" si="826"/>
        <v>Inviable Sanitariamente</v>
      </c>
      <c r="KVU469" s="48" t="str">
        <f t="shared" si="826"/>
        <v>Inviable Sanitariamente</v>
      </c>
      <c r="KVV469" s="48" t="str">
        <f t="shared" ref="KVV469:KWE471" si="827">IF(KVT469&lt;5,"Sin Riesgo",IF(KVT469 &lt;=14,"Bajo",IF(KVT469&lt;=35,"Medio",IF(KVT469&lt;=80,"Alto","Inviable Sanitariamente"))))</f>
        <v>Inviable Sanitariamente</v>
      </c>
      <c r="KVW469" s="48" t="str">
        <f t="shared" si="827"/>
        <v>Inviable Sanitariamente</v>
      </c>
      <c r="KVX469" s="48" t="str">
        <f t="shared" si="827"/>
        <v>Inviable Sanitariamente</v>
      </c>
      <c r="KVY469" s="48" t="str">
        <f t="shared" si="827"/>
        <v>Inviable Sanitariamente</v>
      </c>
      <c r="KVZ469" s="48" t="str">
        <f t="shared" si="827"/>
        <v>Inviable Sanitariamente</v>
      </c>
      <c r="KWA469" s="48" t="str">
        <f t="shared" si="827"/>
        <v>Inviable Sanitariamente</v>
      </c>
      <c r="KWB469" s="48" t="str">
        <f t="shared" si="827"/>
        <v>Inviable Sanitariamente</v>
      </c>
      <c r="KWC469" s="48" t="str">
        <f t="shared" si="827"/>
        <v>Inviable Sanitariamente</v>
      </c>
      <c r="KWD469" s="48" t="str">
        <f t="shared" si="827"/>
        <v>Inviable Sanitariamente</v>
      </c>
      <c r="KWE469" s="48" t="str">
        <f t="shared" si="827"/>
        <v>Inviable Sanitariamente</v>
      </c>
      <c r="KWF469" s="48" t="str">
        <f t="shared" ref="KWF469:KWO471" si="828">IF(KWD469&lt;5,"Sin Riesgo",IF(KWD469 &lt;=14,"Bajo",IF(KWD469&lt;=35,"Medio",IF(KWD469&lt;=80,"Alto","Inviable Sanitariamente"))))</f>
        <v>Inviable Sanitariamente</v>
      </c>
      <c r="KWG469" s="48" t="str">
        <f t="shared" si="828"/>
        <v>Inviable Sanitariamente</v>
      </c>
      <c r="KWH469" s="48" t="str">
        <f t="shared" si="828"/>
        <v>Inviable Sanitariamente</v>
      </c>
      <c r="KWI469" s="48" t="str">
        <f t="shared" si="828"/>
        <v>Inviable Sanitariamente</v>
      </c>
      <c r="KWJ469" s="48" t="str">
        <f t="shared" si="828"/>
        <v>Inviable Sanitariamente</v>
      </c>
      <c r="KWK469" s="48" t="str">
        <f t="shared" si="828"/>
        <v>Inviable Sanitariamente</v>
      </c>
      <c r="KWL469" s="48" t="str">
        <f t="shared" si="828"/>
        <v>Inviable Sanitariamente</v>
      </c>
      <c r="KWM469" s="48" t="str">
        <f t="shared" si="828"/>
        <v>Inviable Sanitariamente</v>
      </c>
      <c r="KWN469" s="48" t="str">
        <f t="shared" si="828"/>
        <v>Inviable Sanitariamente</v>
      </c>
      <c r="KWO469" s="48" t="str">
        <f t="shared" si="828"/>
        <v>Inviable Sanitariamente</v>
      </c>
      <c r="KWP469" s="48" t="str">
        <f t="shared" ref="KWP469:KWY471" si="829">IF(KWN469&lt;5,"Sin Riesgo",IF(KWN469 &lt;=14,"Bajo",IF(KWN469&lt;=35,"Medio",IF(KWN469&lt;=80,"Alto","Inviable Sanitariamente"))))</f>
        <v>Inviable Sanitariamente</v>
      </c>
      <c r="KWQ469" s="48" t="str">
        <f t="shared" si="829"/>
        <v>Inviable Sanitariamente</v>
      </c>
      <c r="KWR469" s="48" t="str">
        <f t="shared" si="829"/>
        <v>Inviable Sanitariamente</v>
      </c>
      <c r="KWS469" s="48" t="str">
        <f t="shared" si="829"/>
        <v>Inviable Sanitariamente</v>
      </c>
      <c r="KWT469" s="48" t="str">
        <f t="shared" si="829"/>
        <v>Inviable Sanitariamente</v>
      </c>
      <c r="KWU469" s="48" t="str">
        <f t="shared" si="829"/>
        <v>Inviable Sanitariamente</v>
      </c>
      <c r="KWV469" s="48" t="str">
        <f t="shared" si="829"/>
        <v>Inviable Sanitariamente</v>
      </c>
      <c r="KWW469" s="48" t="str">
        <f t="shared" si="829"/>
        <v>Inviable Sanitariamente</v>
      </c>
      <c r="KWX469" s="48" t="str">
        <f t="shared" si="829"/>
        <v>Inviable Sanitariamente</v>
      </c>
      <c r="KWY469" s="48" t="str">
        <f t="shared" si="829"/>
        <v>Inviable Sanitariamente</v>
      </c>
      <c r="KWZ469" s="48" t="str">
        <f t="shared" ref="KWZ469:KXI471" si="830">IF(KWX469&lt;5,"Sin Riesgo",IF(KWX469 &lt;=14,"Bajo",IF(KWX469&lt;=35,"Medio",IF(KWX469&lt;=80,"Alto","Inviable Sanitariamente"))))</f>
        <v>Inviable Sanitariamente</v>
      </c>
      <c r="KXA469" s="48" t="str">
        <f t="shared" si="830"/>
        <v>Inviable Sanitariamente</v>
      </c>
      <c r="KXB469" s="48" t="str">
        <f t="shared" si="830"/>
        <v>Inviable Sanitariamente</v>
      </c>
      <c r="KXC469" s="48" t="str">
        <f t="shared" si="830"/>
        <v>Inviable Sanitariamente</v>
      </c>
      <c r="KXD469" s="48" t="str">
        <f t="shared" si="830"/>
        <v>Inviable Sanitariamente</v>
      </c>
      <c r="KXE469" s="48" t="str">
        <f t="shared" si="830"/>
        <v>Inviable Sanitariamente</v>
      </c>
      <c r="KXF469" s="48" t="str">
        <f t="shared" si="830"/>
        <v>Inviable Sanitariamente</v>
      </c>
      <c r="KXG469" s="48" t="str">
        <f t="shared" si="830"/>
        <v>Inviable Sanitariamente</v>
      </c>
      <c r="KXH469" s="48" t="str">
        <f t="shared" si="830"/>
        <v>Inviable Sanitariamente</v>
      </c>
      <c r="KXI469" s="48" t="str">
        <f t="shared" si="830"/>
        <v>Inviable Sanitariamente</v>
      </c>
      <c r="KXJ469" s="48" t="str">
        <f t="shared" ref="KXJ469:KXS471" si="831">IF(KXH469&lt;5,"Sin Riesgo",IF(KXH469 &lt;=14,"Bajo",IF(KXH469&lt;=35,"Medio",IF(KXH469&lt;=80,"Alto","Inviable Sanitariamente"))))</f>
        <v>Inviable Sanitariamente</v>
      </c>
      <c r="KXK469" s="48" t="str">
        <f t="shared" si="831"/>
        <v>Inviable Sanitariamente</v>
      </c>
      <c r="KXL469" s="48" t="str">
        <f t="shared" si="831"/>
        <v>Inviable Sanitariamente</v>
      </c>
      <c r="KXM469" s="48" t="str">
        <f t="shared" si="831"/>
        <v>Inviable Sanitariamente</v>
      </c>
      <c r="KXN469" s="48" t="str">
        <f t="shared" si="831"/>
        <v>Inviable Sanitariamente</v>
      </c>
      <c r="KXO469" s="48" t="str">
        <f t="shared" si="831"/>
        <v>Inviable Sanitariamente</v>
      </c>
      <c r="KXP469" s="48" t="str">
        <f t="shared" si="831"/>
        <v>Inviable Sanitariamente</v>
      </c>
      <c r="KXQ469" s="48" t="str">
        <f t="shared" si="831"/>
        <v>Inviable Sanitariamente</v>
      </c>
      <c r="KXR469" s="48" t="str">
        <f t="shared" si="831"/>
        <v>Inviable Sanitariamente</v>
      </c>
      <c r="KXS469" s="48" t="str">
        <f t="shared" si="831"/>
        <v>Inviable Sanitariamente</v>
      </c>
      <c r="KXT469" s="48" t="str">
        <f t="shared" ref="KXT469:KYC471" si="832">IF(KXR469&lt;5,"Sin Riesgo",IF(KXR469 &lt;=14,"Bajo",IF(KXR469&lt;=35,"Medio",IF(KXR469&lt;=80,"Alto","Inviable Sanitariamente"))))</f>
        <v>Inviable Sanitariamente</v>
      </c>
      <c r="KXU469" s="48" t="str">
        <f t="shared" si="832"/>
        <v>Inviable Sanitariamente</v>
      </c>
      <c r="KXV469" s="48" t="str">
        <f t="shared" si="832"/>
        <v>Inviable Sanitariamente</v>
      </c>
      <c r="KXW469" s="48" t="str">
        <f t="shared" si="832"/>
        <v>Inviable Sanitariamente</v>
      </c>
      <c r="KXX469" s="48" t="str">
        <f t="shared" si="832"/>
        <v>Inviable Sanitariamente</v>
      </c>
      <c r="KXY469" s="48" t="str">
        <f t="shared" si="832"/>
        <v>Inviable Sanitariamente</v>
      </c>
      <c r="KXZ469" s="48" t="str">
        <f t="shared" si="832"/>
        <v>Inviable Sanitariamente</v>
      </c>
      <c r="KYA469" s="48" t="str">
        <f t="shared" si="832"/>
        <v>Inviable Sanitariamente</v>
      </c>
      <c r="KYB469" s="48" t="str">
        <f t="shared" si="832"/>
        <v>Inviable Sanitariamente</v>
      </c>
      <c r="KYC469" s="48" t="str">
        <f t="shared" si="832"/>
        <v>Inviable Sanitariamente</v>
      </c>
      <c r="KYD469" s="48" t="str">
        <f t="shared" ref="KYD469:KYM471" si="833">IF(KYB469&lt;5,"Sin Riesgo",IF(KYB469 &lt;=14,"Bajo",IF(KYB469&lt;=35,"Medio",IF(KYB469&lt;=80,"Alto","Inviable Sanitariamente"))))</f>
        <v>Inviable Sanitariamente</v>
      </c>
      <c r="KYE469" s="48" t="str">
        <f t="shared" si="833"/>
        <v>Inviable Sanitariamente</v>
      </c>
      <c r="KYF469" s="48" t="str">
        <f t="shared" si="833"/>
        <v>Inviable Sanitariamente</v>
      </c>
      <c r="KYG469" s="48" t="str">
        <f t="shared" si="833"/>
        <v>Inviable Sanitariamente</v>
      </c>
      <c r="KYH469" s="48" t="str">
        <f t="shared" si="833"/>
        <v>Inviable Sanitariamente</v>
      </c>
      <c r="KYI469" s="48" t="str">
        <f t="shared" si="833"/>
        <v>Inviable Sanitariamente</v>
      </c>
      <c r="KYJ469" s="48" t="str">
        <f t="shared" si="833"/>
        <v>Inviable Sanitariamente</v>
      </c>
      <c r="KYK469" s="48" t="str">
        <f t="shared" si="833"/>
        <v>Inviable Sanitariamente</v>
      </c>
      <c r="KYL469" s="48" t="str">
        <f t="shared" si="833"/>
        <v>Inviable Sanitariamente</v>
      </c>
      <c r="KYM469" s="48" t="str">
        <f t="shared" si="833"/>
        <v>Inviable Sanitariamente</v>
      </c>
      <c r="KYN469" s="48" t="str">
        <f t="shared" ref="KYN469:KYW471" si="834">IF(KYL469&lt;5,"Sin Riesgo",IF(KYL469 &lt;=14,"Bajo",IF(KYL469&lt;=35,"Medio",IF(KYL469&lt;=80,"Alto","Inviable Sanitariamente"))))</f>
        <v>Inviable Sanitariamente</v>
      </c>
      <c r="KYO469" s="48" t="str">
        <f t="shared" si="834"/>
        <v>Inviable Sanitariamente</v>
      </c>
      <c r="KYP469" s="48" t="str">
        <f t="shared" si="834"/>
        <v>Inviable Sanitariamente</v>
      </c>
      <c r="KYQ469" s="48" t="str">
        <f t="shared" si="834"/>
        <v>Inviable Sanitariamente</v>
      </c>
      <c r="KYR469" s="48" t="str">
        <f t="shared" si="834"/>
        <v>Inviable Sanitariamente</v>
      </c>
      <c r="KYS469" s="48" t="str">
        <f t="shared" si="834"/>
        <v>Inviable Sanitariamente</v>
      </c>
      <c r="KYT469" s="48" t="str">
        <f t="shared" si="834"/>
        <v>Inviable Sanitariamente</v>
      </c>
      <c r="KYU469" s="48" t="str">
        <f t="shared" si="834"/>
        <v>Inviable Sanitariamente</v>
      </c>
      <c r="KYV469" s="48" t="str">
        <f t="shared" si="834"/>
        <v>Inviable Sanitariamente</v>
      </c>
      <c r="KYW469" s="48" t="str">
        <f t="shared" si="834"/>
        <v>Inviable Sanitariamente</v>
      </c>
      <c r="KYX469" s="48" t="str">
        <f t="shared" ref="KYX469:KZG471" si="835">IF(KYV469&lt;5,"Sin Riesgo",IF(KYV469 &lt;=14,"Bajo",IF(KYV469&lt;=35,"Medio",IF(KYV469&lt;=80,"Alto","Inviable Sanitariamente"))))</f>
        <v>Inviable Sanitariamente</v>
      </c>
      <c r="KYY469" s="48" t="str">
        <f t="shared" si="835"/>
        <v>Inviable Sanitariamente</v>
      </c>
      <c r="KYZ469" s="48" t="str">
        <f t="shared" si="835"/>
        <v>Inviable Sanitariamente</v>
      </c>
      <c r="KZA469" s="48" t="str">
        <f t="shared" si="835"/>
        <v>Inviable Sanitariamente</v>
      </c>
      <c r="KZB469" s="48" t="str">
        <f t="shared" si="835"/>
        <v>Inviable Sanitariamente</v>
      </c>
      <c r="KZC469" s="48" t="str">
        <f t="shared" si="835"/>
        <v>Inviable Sanitariamente</v>
      </c>
      <c r="KZD469" s="48" t="str">
        <f t="shared" si="835"/>
        <v>Inviable Sanitariamente</v>
      </c>
      <c r="KZE469" s="48" t="str">
        <f t="shared" si="835"/>
        <v>Inviable Sanitariamente</v>
      </c>
      <c r="KZF469" s="48" t="str">
        <f t="shared" si="835"/>
        <v>Inviable Sanitariamente</v>
      </c>
      <c r="KZG469" s="48" t="str">
        <f t="shared" si="835"/>
        <v>Inviable Sanitariamente</v>
      </c>
      <c r="KZH469" s="48" t="str">
        <f t="shared" ref="KZH469:KZQ471" si="836">IF(KZF469&lt;5,"Sin Riesgo",IF(KZF469 &lt;=14,"Bajo",IF(KZF469&lt;=35,"Medio",IF(KZF469&lt;=80,"Alto","Inviable Sanitariamente"))))</f>
        <v>Inviable Sanitariamente</v>
      </c>
      <c r="KZI469" s="48" t="str">
        <f t="shared" si="836"/>
        <v>Inviable Sanitariamente</v>
      </c>
      <c r="KZJ469" s="48" t="str">
        <f t="shared" si="836"/>
        <v>Inviable Sanitariamente</v>
      </c>
      <c r="KZK469" s="48" t="str">
        <f t="shared" si="836"/>
        <v>Inviable Sanitariamente</v>
      </c>
      <c r="KZL469" s="48" t="str">
        <f t="shared" si="836"/>
        <v>Inviable Sanitariamente</v>
      </c>
      <c r="KZM469" s="48" t="str">
        <f t="shared" si="836"/>
        <v>Inviable Sanitariamente</v>
      </c>
      <c r="KZN469" s="48" t="str">
        <f t="shared" si="836"/>
        <v>Inviable Sanitariamente</v>
      </c>
      <c r="KZO469" s="48" t="str">
        <f t="shared" si="836"/>
        <v>Inviable Sanitariamente</v>
      </c>
      <c r="KZP469" s="48" t="str">
        <f t="shared" si="836"/>
        <v>Inviable Sanitariamente</v>
      </c>
      <c r="KZQ469" s="48" t="str">
        <f t="shared" si="836"/>
        <v>Inviable Sanitariamente</v>
      </c>
      <c r="KZR469" s="48" t="str">
        <f t="shared" ref="KZR469:LAA471" si="837">IF(KZP469&lt;5,"Sin Riesgo",IF(KZP469 &lt;=14,"Bajo",IF(KZP469&lt;=35,"Medio",IF(KZP469&lt;=80,"Alto","Inviable Sanitariamente"))))</f>
        <v>Inviable Sanitariamente</v>
      </c>
      <c r="KZS469" s="48" t="str">
        <f t="shared" si="837"/>
        <v>Inviable Sanitariamente</v>
      </c>
      <c r="KZT469" s="48" t="str">
        <f t="shared" si="837"/>
        <v>Inviable Sanitariamente</v>
      </c>
      <c r="KZU469" s="48" t="str">
        <f t="shared" si="837"/>
        <v>Inviable Sanitariamente</v>
      </c>
      <c r="KZV469" s="48" t="str">
        <f t="shared" si="837"/>
        <v>Inviable Sanitariamente</v>
      </c>
      <c r="KZW469" s="48" t="str">
        <f t="shared" si="837"/>
        <v>Inviable Sanitariamente</v>
      </c>
      <c r="KZX469" s="48" t="str">
        <f t="shared" si="837"/>
        <v>Inviable Sanitariamente</v>
      </c>
      <c r="KZY469" s="48" t="str">
        <f t="shared" si="837"/>
        <v>Inviable Sanitariamente</v>
      </c>
      <c r="KZZ469" s="48" t="str">
        <f t="shared" si="837"/>
        <v>Inviable Sanitariamente</v>
      </c>
      <c r="LAA469" s="48" t="str">
        <f t="shared" si="837"/>
        <v>Inviable Sanitariamente</v>
      </c>
      <c r="LAB469" s="48" t="str">
        <f t="shared" ref="LAB469:LAK471" si="838">IF(KZZ469&lt;5,"Sin Riesgo",IF(KZZ469 &lt;=14,"Bajo",IF(KZZ469&lt;=35,"Medio",IF(KZZ469&lt;=80,"Alto","Inviable Sanitariamente"))))</f>
        <v>Inviable Sanitariamente</v>
      </c>
      <c r="LAC469" s="48" t="str">
        <f t="shared" si="838"/>
        <v>Inviable Sanitariamente</v>
      </c>
      <c r="LAD469" s="48" t="str">
        <f t="shared" si="838"/>
        <v>Inviable Sanitariamente</v>
      </c>
      <c r="LAE469" s="48" t="str">
        <f t="shared" si="838"/>
        <v>Inviable Sanitariamente</v>
      </c>
      <c r="LAF469" s="48" t="str">
        <f t="shared" si="838"/>
        <v>Inviable Sanitariamente</v>
      </c>
      <c r="LAG469" s="48" t="str">
        <f t="shared" si="838"/>
        <v>Inviable Sanitariamente</v>
      </c>
      <c r="LAH469" s="48" t="str">
        <f t="shared" si="838"/>
        <v>Inviable Sanitariamente</v>
      </c>
      <c r="LAI469" s="48" t="str">
        <f t="shared" si="838"/>
        <v>Inviable Sanitariamente</v>
      </c>
      <c r="LAJ469" s="48" t="str">
        <f t="shared" si="838"/>
        <v>Inviable Sanitariamente</v>
      </c>
      <c r="LAK469" s="48" t="str">
        <f t="shared" si="838"/>
        <v>Inviable Sanitariamente</v>
      </c>
      <c r="LAL469" s="48" t="str">
        <f t="shared" ref="LAL469:LAU471" si="839">IF(LAJ469&lt;5,"Sin Riesgo",IF(LAJ469 &lt;=14,"Bajo",IF(LAJ469&lt;=35,"Medio",IF(LAJ469&lt;=80,"Alto","Inviable Sanitariamente"))))</f>
        <v>Inviable Sanitariamente</v>
      </c>
      <c r="LAM469" s="48" t="str">
        <f t="shared" si="839"/>
        <v>Inviable Sanitariamente</v>
      </c>
      <c r="LAN469" s="48" t="str">
        <f t="shared" si="839"/>
        <v>Inviable Sanitariamente</v>
      </c>
      <c r="LAO469" s="48" t="str">
        <f t="shared" si="839"/>
        <v>Inviable Sanitariamente</v>
      </c>
      <c r="LAP469" s="48" t="str">
        <f t="shared" si="839"/>
        <v>Inviable Sanitariamente</v>
      </c>
      <c r="LAQ469" s="48" t="str">
        <f t="shared" si="839"/>
        <v>Inviable Sanitariamente</v>
      </c>
      <c r="LAR469" s="48" t="str">
        <f t="shared" si="839"/>
        <v>Inviable Sanitariamente</v>
      </c>
      <c r="LAS469" s="48" t="str">
        <f t="shared" si="839"/>
        <v>Inviable Sanitariamente</v>
      </c>
      <c r="LAT469" s="48" t="str">
        <f t="shared" si="839"/>
        <v>Inviable Sanitariamente</v>
      </c>
      <c r="LAU469" s="48" t="str">
        <f t="shared" si="839"/>
        <v>Inviable Sanitariamente</v>
      </c>
      <c r="LAV469" s="48" t="str">
        <f t="shared" ref="LAV469:LBE471" si="840">IF(LAT469&lt;5,"Sin Riesgo",IF(LAT469 &lt;=14,"Bajo",IF(LAT469&lt;=35,"Medio",IF(LAT469&lt;=80,"Alto","Inviable Sanitariamente"))))</f>
        <v>Inviable Sanitariamente</v>
      </c>
      <c r="LAW469" s="48" t="str">
        <f t="shared" si="840"/>
        <v>Inviable Sanitariamente</v>
      </c>
      <c r="LAX469" s="48" t="str">
        <f t="shared" si="840"/>
        <v>Inviable Sanitariamente</v>
      </c>
      <c r="LAY469" s="48" t="str">
        <f t="shared" si="840"/>
        <v>Inviable Sanitariamente</v>
      </c>
      <c r="LAZ469" s="48" t="str">
        <f t="shared" si="840"/>
        <v>Inviable Sanitariamente</v>
      </c>
      <c r="LBA469" s="48" t="str">
        <f t="shared" si="840"/>
        <v>Inviable Sanitariamente</v>
      </c>
      <c r="LBB469" s="48" t="str">
        <f t="shared" si="840"/>
        <v>Inviable Sanitariamente</v>
      </c>
      <c r="LBC469" s="48" t="str">
        <f t="shared" si="840"/>
        <v>Inviable Sanitariamente</v>
      </c>
      <c r="LBD469" s="48" t="str">
        <f t="shared" si="840"/>
        <v>Inviable Sanitariamente</v>
      </c>
      <c r="LBE469" s="48" t="str">
        <f t="shared" si="840"/>
        <v>Inviable Sanitariamente</v>
      </c>
      <c r="LBF469" s="48" t="str">
        <f t="shared" ref="LBF469:LBO471" si="841">IF(LBD469&lt;5,"Sin Riesgo",IF(LBD469 &lt;=14,"Bajo",IF(LBD469&lt;=35,"Medio",IF(LBD469&lt;=80,"Alto","Inviable Sanitariamente"))))</f>
        <v>Inviable Sanitariamente</v>
      </c>
      <c r="LBG469" s="48" t="str">
        <f t="shared" si="841"/>
        <v>Inviable Sanitariamente</v>
      </c>
      <c r="LBH469" s="48" t="str">
        <f t="shared" si="841"/>
        <v>Inviable Sanitariamente</v>
      </c>
      <c r="LBI469" s="48" t="str">
        <f t="shared" si="841"/>
        <v>Inviable Sanitariamente</v>
      </c>
      <c r="LBJ469" s="48" t="str">
        <f t="shared" si="841"/>
        <v>Inviable Sanitariamente</v>
      </c>
      <c r="LBK469" s="48" t="str">
        <f t="shared" si="841"/>
        <v>Inviable Sanitariamente</v>
      </c>
      <c r="LBL469" s="48" t="str">
        <f t="shared" si="841"/>
        <v>Inviable Sanitariamente</v>
      </c>
      <c r="LBM469" s="48" t="str">
        <f t="shared" si="841"/>
        <v>Inviable Sanitariamente</v>
      </c>
      <c r="LBN469" s="48" t="str">
        <f t="shared" si="841"/>
        <v>Inviable Sanitariamente</v>
      </c>
      <c r="LBO469" s="48" t="str">
        <f t="shared" si="841"/>
        <v>Inviable Sanitariamente</v>
      </c>
      <c r="LBP469" s="48" t="str">
        <f t="shared" ref="LBP469:LBY471" si="842">IF(LBN469&lt;5,"Sin Riesgo",IF(LBN469 &lt;=14,"Bajo",IF(LBN469&lt;=35,"Medio",IF(LBN469&lt;=80,"Alto","Inviable Sanitariamente"))))</f>
        <v>Inviable Sanitariamente</v>
      </c>
      <c r="LBQ469" s="48" t="str">
        <f t="shared" si="842"/>
        <v>Inviable Sanitariamente</v>
      </c>
      <c r="LBR469" s="48" t="str">
        <f t="shared" si="842"/>
        <v>Inviable Sanitariamente</v>
      </c>
      <c r="LBS469" s="48" t="str">
        <f t="shared" si="842"/>
        <v>Inviable Sanitariamente</v>
      </c>
      <c r="LBT469" s="48" t="str">
        <f t="shared" si="842"/>
        <v>Inviable Sanitariamente</v>
      </c>
      <c r="LBU469" s="48" t="str">
        <f t="shared" si="842"/>
        <v>Inviable Sanitariamente</v>
      </c>
      <c r="LBV469" s="48" t="str">
        <f t="shared" si="842"/>
        <v>Inviable Sanitariamente</v>
      </c>
      <c r="LBW469" s="48" t="str">
        <f t="shared" si="842"/>
        <v>Inviable Sanitariamente</v>
      </c>
      <c r="LBX469" s="48" t="str">
        <f t="shared" si="842"/>
        <v>Inviable Sanitariamente</v>
      </c>
      <c r="LBY469" s="48" t="str">
        <f t="shared" si="842"/>
        <v>Inviable Sanitariamente</v>
      </c>
      <c r="LBZ469" s="48" t="str">
        <f t="shared" ref="LBZ469:LCI471" si="843">IF(LBX469&lt;5,"Sin Riesgo",IF(LBX469 &lt;=14,"Bajo",IF(LBX469&lt;=35,"Medio",IF(LBX469&lt;=80,"Alto","Inviable Sanitariamente"))))</f>
        <v>Inviable Sanitariamente</v>
      </c>
      <c r="LCA469" s="48" t="str">
        <f t="shared" si="843"/>
        <v>Inviable Sanitariamente</v>
      </c>
      <c r="LCB469" s="48" t="str">
        <f t="shared" si="843"/>
        <v>Inviable Sanitariamente</v>
      </c>
      <c r="LCC469" s="48" t="str">
        <f t="shared" si="843"/>
        <v>Inviable Sanitariamente</v>
      </c>
      <c r="LCD469" s="48" t="str">
        <f t="shared" si="843"/>
        <v>Inviable Sanitariamente</v>
      </c>
      <c r="LCE469" s="48" t="str">
        <f t="shared" si="843"/>
        <v>Inviable Sanitariamente</v>
      </c>
      <c r="LCF469" s="48" t="str">
        <f t="shared" si="843"/>
        <v>Inviable Sanitariamente</v>
      </c>
      <c r="LCG469" s="48" t="str">
        <f t="shared" si="843"/>
        <v>Inviable Sanitariamente</v>
      </c>
      <c r="LCH469" s="48" t="str">
        <f t="shared" si="843"/>
        <v>Inviable Sanitariamente</v>
      </c>
      <c r="LCI469" s="48" t="str">
        <f t="shared" si="843"/>
        <v>Inviable Sanitariamente</v>
      </c>
      <c r="LCJ469" s="48" t="str">
        <f t="shared" ref="LCJ469:LCS471" si="844">IF(LCH469&lt;5,"Sin Riesgo",IF(LCH469 &lt;=14,"Bajo",IF(LCH469&lt;=35,"Medio",IF(LCH469&lt;=80,"Alto","Inviable Sanitariamente"))))</f>
        <v>Inviable Sanitariamente</v>
      </c>
      <c r="LCK469" s="48" t="str">
        <f t="shared" si="844"/>
        <v>Inviable Sanitariamente</v>
      </c>
      <c r="LCL469" s="48" t="str">
        <f t="shared" si="844"/>
        <v>Inviable Sanitariamente</v>
      </c>
      <c r="LCM469" s="48" t="str">
        <f t="shared" si="844"/>
        <v>Inviable Sanitariamente</v>
      </c>
      <c r="LCN469" s="48" t="str">
        <f t="shared" si="844"/>
        <v>Inviable Sanitariamente</v>
      </c>
      <c r="LCO469" s="48" t="str">
        <f t="shared" si="844"/>
        <v>Inviable Sanitariamente</v>
      </c>
      <c r="LCP469" s="48" t="str">
        <f t="shared" si="844"/>
        <v>Inviable Sanitariamente</v>
      </c>
      <c r="LCQ469" s="48" t="str">
        <f t="shared" si="844"/>
        <v>Inviable Sanitariamente</v>
      </c>
      <c r="LCR469" s="48" t="str">
        <f t="shared" si="844"/>
        <v>Inviable Sanitariamente</v>
      </c>
      <c r="LCS469" s="48" t="str">
        <f t="shared" si="844"/>
        <v>Inviable Sanitariamente</v>
      </c>
      <c r="LCT469" s="48" t="str">
        <f t="shared" ref="LCT469:LDC471" si="845">IF(LCR469&lt;5,"Sin Riesgo",IF(LCR469 &lt;=14,"Bajo",IF(LCR469&lt;=35,"Medio",IF(LCR469&lt;=80,"Alto","Inviable Sanitariamente"))))</f>
        <v>Inviable Sanitariamente</v>
      </c>
      <c r="LCU469" s="48" t="str">
        <f t="shared" si="845"/>
        <v>Inviable Sanitariamente</v>
      </c>
      <c r="LCV469" s="48" t="str">
        <f t="shared" si="845"/>
        <v>Inviable Sanitariamente</v>
      </c>
      <c r="LCW469" s="48" t="str">
        <f t="shared" si="845"/>
        <v>Inviable Sanitariamente</v>
      </c>
      <c r="LCX469" s="48" t="str">
        <f t="shared" si="845"/>
        <v>Inviable Sanitariamente</v>
      </c>
      <c r="LCY469" s="48" t="str">
        <f t="shared" si="845"/>
        <v>Inviable Sanitariamente</v>
      </c>
      <c r="LCZ469" s="48" t="str">
        <f t="shared" si="845"/>
        <v>Inviable Sanitariamente</v>
      </c>
      <c r="LDA469" s="48" t="str">
        <f t="shared" si="845"/>
        <v>Inviable Sanitariamente</v>
      </c>
      <c r="LDB469" s="48" t="str">
        <f t="shared" si="845"/>
        <v>Inviable Sanitariamente</v>
      </c>
      <c r="LDC469" s="48" t="str">
        <f t="shared" si="845"/>
        <v>Inviable Sanitariamente</v>
      </c>
      <c r="LDD469" s="48" t="str">
        <f t="shared" ref="LDD469:LDM471" si="846">IF(LDB469&lt;5,"Sin Riesgo",IF(LDB469 &lt;=14,"Bajo",IF(LDB469&lt;=35,"Medio",IF(LDB469&lt;=80,"Alto","Inviable Sanitariamente"))))</f>
        <v>Inviable Sanitariamente</v>
      </c>
      <c r="LDE469" s="48" t="str">
        <f t="shared" si="846"/>
        <v>Inviable Sanitariamente</v>
      </c>
      <c r="LDF469" s="48" t="str">
        <f t="shared" si="846"/>
        <v>Inviable Sanitariamente</v>
      </c>
      <c r="LDG469" s="48" t="str">
        <f t="shared" si="846"/>
        <v>Inviable Sanitariamente</v>
      </c>
      <c r="LDH469" s="48" t="str">
        <f t="shared" si="846"/>
        <v>Inviable Sanitariamente</v>
      </c>
      <c r="LDI469" s="48" t="str">
        <f t="shared" si="846"/>
        <v>Inviable Sanitariamente</v>
      </c>
      <c r="LDJ469" s="48" t="str">
        <f t="shared" si="846"/>
        <v>Inviable Sanitariamente</v>
      </c>
      <c r="LDK469" s="48" t="str">
        <f t="shared" si="846"/>
        <v>Inviable Sanitariamente</v>
      </c>
      <c r="LDL469" s="48" t="str">
        <f t="shared" si="846"/>
        <v>Inviable Sanitariamente</v>
      </c>
      <c r="LDM469" s="48" t="str">
        <f t="shared" si="846"/>
        <v>Inviable Sanitariamente</v>
      </c>
      <c r="LDN469" s="48" t="str">
        <f t="shared" ref="LDN469:LDW471" si="847">IF(LDL469&lt;5,"Sin Riesgo",IF(LDL469 &lt;=14,"Bajo",IF(LDL469&lt;=35,"Medio",IF(LDL469&lt;=80,"Alto","Inviable Sanitariamente"))))</f>
        <v>Inviable Sanitariamente</v>
      </c>
      <c r="LDO469" s="48" t="str">
        <f t="shared" si="847"/>
        <v>Inviable Sanitariamente</v>
      </c>
      <c r="LDP469" s="48" t="str">
        <f t="shared" si="847"/>
        <v>Inviable Sanitariamente</v>
      </c>
      <c r="LDQ469" s="48" t="str">
        <f t="shared" si="847"/>
        <v>Inviable Sanitariamente</v>
      </c>
      <c r="LDR469" s="48" t="str">
        <f t="shared" si="847"/>
        <v>Inviable Sanitariamente</v>
      </c>
      <c r="LDS469" s="48" t="str">
        <f t="shared" si="847"/>
        <v>Inviable Sanitariamente</v>
      </c>
      <c r="LDT469" s="48" t="str">
        <f t="shared" si="847"/>
        <v>Inviable Sanitariamente</v>
      </c>
      <c r="LDU469" s="48" t="str">
        <f t="shared" si="847"/>
        <v>Inviable Sanitariamente</v>
      </c>
      <c r="LDV469" s="48" t="str">
        <f t="shared" si="847"/>
        <v>Inviable Sanitariamente</v>
      </c>
      <c r="LDW469" s="48" t="str">
        <f t="shared" si="847"/>
        <v>Inviable Sanitariamente</v>
      </c>
      <c r="LDX469" s="48" t="str">
        <f t="shared" ref="LDX469:LEG471" si="848">IF(LDV469&lt;5,"Sin Riesgo",IF(LDV469 &lt;=14,"Bajo",IF(LDV469&lt;=35,"Medio",IF(LDV469&lt;=80,"Alto","Inviable Sanitariamente"))))</f>
        <v>Inviable Sanitariamente</v>
      </c>
      <c r="LDY469" s="48" t="str">
        <f t="shared" si="848"/>
        <v>Inviable Sanitariamente</v>
      </c>
      <c r="LDZ469" s="48" t="str">
        <f t="shared" si="848"/>
        <v>Inviable Sanitariamente</v>
      </c>
      <c r="LEA469" s="48" t="str">
        <f t="shared" si="848"/>
        <v>Inviable Sanitariamente</v>
      </c>
      <c r="LEB469" s="48" t="str">
        <f t="shared" si="848"/>
        <v>Inviable Sanitariamente</v>
      </c>
      <c r="LEC469" s="48" t="str">
        <f t="shared" si="848"/>
        <v>Inviable Sanitariamente</v>
      </c>
      <c r="LED469" s="48" t="str">
        <f t="shared" si="848"/>
        <v>Inviable Sanitariamente</v>
      </c>
      <c r="LEE469" s="48" t="str">
        <f t="shared" si="848"/>
        <v>Inviable Sanitariamente</v>
      </c>
      <c r="LEF469" s="48" t="str">
        <f t="shared" si="848"/>
        <v>Inviable Sanitariamente</v>
      </c>
      <c r="LEG469" s="48" t="str">
        <f t="shared" si="848"/>
        <v>Inviable Sanitariamente</v>
      </c>
      <c r="LEH469" s="48" t="str">
        <f t="shared" ref="LEH469:LEQ471" si="849">IF(LEF469&lt;5,"Sin Riesgo",IF(LEF469 &lt;=14,"Bajo",IF(LEF469&lt;=35,"Medio",IF(LEF469&lt;=80,"Alto","Inviable Sanitariamente"))))</f>
        <v>Inviable Sanitariamente</v>
      </c>
      <c r="LEI469" s="48" t="str">
        <f t="shared" si="849"/>
        <v>Inviable Sanitariamente</v>
      </c>
      <c r="LEJ469" s="48" t="str">
        <f t="shared" si="849"/>
        <v>Inviable Sanitariamente</v>
      </c>
      <c r="LEK469" s="48" t="str">
        <f t="shared" si="849"/>
        <v>Inviable Sanitariamente</v>
      </c>
      <c r="LEL469" s="48" t="str">
        <f t="shared" si="849"/>
        <v>Inviable Sanitariamente</v>
      </c>
      <c r="LEM469" s="48" t="str">
        <f t="shared" si="849"/>
        <v>Inviable Sanitariamente</v>
      </c>
      <c r="LEN469" s="48" t="str">
        <f t="shared" si="849"/>
        <v>Inviable Sanitariamente</v>
      </c>
      <c r="LEO469" s="48" t="str">
        <f t="shared" si="849"/>
        <v>Inviable Sanitariamente</v>
      </c>
      <c r="LEP469" s="48" t="str">
        <f t="shared" si="849"/>
        <v>Inviable Sanitariamente</v>
      </c>
      <c r="LEQ469" s="48" t="str">
        <f t="shared" si="849"/>
        <v>Inviable Sanitariamente</v>
      </c>
      <c r="LER469" s="48" t="str">
        <f t="shared" ref="LER469:LFA471" si="850">IF(LEP469&lt;5,"Sin Riesgo",IF(LEP469 &lt;=14,"Bajo",IF(LEP469&lt;=35,"Medio",IF(LEP469&lt;=80,"Alto","Inviable Sanitariamente"))))</f>
        <v>Inviable Sanitariamente</v>
      </c>
      <c r="LES469" s="48" t="str">
        <f t="shared" si="850"/>
        <v>Inviable Sanitariamente</v>
      </c>
      <c r="LET469" s="48" t="str">
        <f t="shared" si="850"/>
        <v>Inviable Sanitariamente</v>
      </c>
      <c r="LEU469" s="48" t="str">
        <f t="shared" si="850"/>
        <v>Inviable Sanitariamente</v>
      </c>
      <c r="LEV469" s="48" t="str">
        <f t="shared" si="850"/>
        <v>Inviable Sanitariamente</v>
      </c>
      <c r="LEW469" s="48" t="str">
        <f t="shared" si="850"/>
        <v>Inviable Sanitariamente</v>
      </c>
      <c r="LEX469" s="48" t="str">
        <f t="shared" si="850"/>
        <v>Inviable Sanitariamente</v>
      </c>
      <c r="LEY469" s="48" t="str">
        <f t="shared" si="850"/>
        <v>Inviable Sanitariamente</v>
      </c>
      <c r="LEZ469" s="48" t="str">
        <f t="shared" si="850"/>
        <v>Inviable Sanitariamente</v>
      </c>
      <c r="LFA469" s="48" t="str">
        <f t="shared" si="850"/>
        <v>Inviable Sanitariamente</v>
      </c>
      <c r="LFB469" s="48" t="str">
        <f t="shared" ref="LFB469:LFK471" si="851">IF(LEZ469&lt;5,"Sin Riesgo",IF(LEZ469 &lt;=14,"Bajo",IF(LEZ469&lt;=35,"Medio",IF(LEZ469&lt;=80,"Alto","Inviable Sanitariamente"))))</f>
        <v>Inviable Sanitariamente</v>
      </c>
      <c r="LFC469" s="48" t="str">
        <f t="shared" si="851"/>
        <v>Inviable Sanitariamente</v>
      </c>
      <c r="LFD469" s="48" t="str">
        <f t="shared" si="851"/>
        <v>Inviable Sanitariamente</v>
      </c>
      <c r="LFE469" s="48" t="str">
        <f t="shared" si="851"/>
        <v>Inviable Sanitariamente</v>
      </c>
      <c r="LFF469" s="48" t="str">
        <f t="shared" si="851"/>
        <v>Inviable Sanitariamente</v>
      </c>
      <c r="LFG469" s="48" t="str">
        <f t="shared" si="851"/>
        <v>Inviable Sanitariamente</v>
      </c>
      <c r="LFH469" s="48" t="str">
        <f t="shared" si="851"/>
        <v>Inviable Sanitariamente</v>
      </c>
      <c r="LFI469" s="48" t="str">
        <f t="shared" si="851"/>
        <v>Inviable Sanitariamente</v>
      </c>
      <c r="LFJ469" s="48" t="str">
        <f t="shared" si="851"/>
        <v>Inviable Sanitariamente</v>
      </c>
      <c r="LFK469" s="48" t="str">
        <f t="shared" si="851"/>
        <v>Inviable Sanitariamente</v>
      </c>
      <c r="LFL469" s="48" t="str">
        <f t="shared" ref="LFL469:LFU471" si="852">IF(LFJ469&lt;5,"Sin Riesgo",IF(LFJ469 &lt;=14,"Bajo",IF(LFJ469&lt;=35,"Medio",IF(LFJ469&lt;=80,"Alto","Inviable Sanitariamente"))))</f>
        <v>Inviable Sanitariamente</v>
      </c>
      <c r="LFM469" s="48" t="str">
        <f t="shared" si="852"/>
        <v>Inviable Sanitariamente</v>
      </c>
      <c r="LFN469" s="48" t="str">
        <f t="shared" si="852"/>
        <v>Inviable Sanitariamente</v>
      </c>
      <c r="LFO469" s="48" t="str">
        <f t="shared" si="852"/>
        <v>Inviable Sanitariamente</v>
      </c>
      <c r="LFP469" s="48" t="str">
        <f t="shared" si="852"/>
        <v>Inviable Sanitariamente</v>
      </c>
      <c r="LFQ469" s="48" t="str">
        <f t="shared" si="852"/>
        <v>Inviable Sanitariamente</v>
      </c>
      <c r="LFR469" s="48" t="str">
        <f t="shared" si="852"/>
        <v>Inviable Sanitariamente</v>
      </c>
      <c r="LFS469" s="48" t="str">
        <f t="shared" si="852"/>
        <v>Inviable Sanitariamente</v>
      </c>
      <c r="LFT469" s="48" t="str">
        <f t="shared" si="852"/>
        <v>Inviable Sanitariamente</v>
      </c>
      <c r="LFU469" s="48" t="str">
        <f t="shared" si="852"/>
        <v>Inviable Sanitariamente</v>
      </c>
      <c r="LFV469" s="48" t="str">
        <f t="shared" ref="LFV469:LGE471" si="853">IF(LFT469&lt;5,"Sin Riesgo",IF(LFT469 &lt;=14,"Bajo",IF(LFT469&lt;=35,"Medio",IF(LFT469&lt;=80,"Alto","Inviable Sanitariamente"))))</f>
        <v>Inviable Sanitariamente</v>
      </c>
      <c r="LFW469" s="48" t="str">
        <f t="shared" si="853"/>
        <v>Inviable Sanitariamente</v>
      </c>
      <c r="LFX469" s="48" t="str">
        <f t="shared" si="853"/>
        <v>Inviable Sanitariamente</v>
      </c>
      <c r="LFY469" s="48" t="str">
        <f t="shared" si="853"/>
        <v>Inviable Sanitariamente</v>
      </c>
      <c r="LFZ469" s="48" t="str">
        <f t="shared" si="853"/>
        <v>Inviable Sanitariamente</v>
      </c>
      <c r="LGA469" s="48" t="str">
        <f t="shared" si="853"/>
        <v>Inviable Sanitariamente</v>
      </c>
      <c r="LGB469" s="48" t="str">
        <f t="shared" si="853"/>
        <v>Inviable Sanitariamente</v>
      </c>
      <c r="LGC469" s="48" t="str">
        <f t="shared" si="853"/>
        <v>Inviable Sanitariamente</v>
      </c>
      <c r="LGD469" s="48" t="str">
        <f t="shared" si="853"/>
        <v>Inviable Sanitariamente</v>
      </c>
      <c r="LGE469" s="48" t="str">
        <f t="shared" si="853"/>
        <v>Inviable Sanitariamente</v>
      </c>
      <c r="LGF469" s="48" t="str">
        <f t="shared" ref="LGF469:LGO471" si="854">IF(LGD469&lt;5,"Sin Riesgo",IF(LGD469 &lt;=14,"Bajo",IF(LGD469&lt;=35,"Medio",IF(LGD469&lt;=80,"Alto","Inviable Sanitariamente"))))</f>
        <v>Inviable Sanitariamente</v>
      </c>
      <c r="LGG469" s="48" t="str">
        <f t="shared" si="854"/>
        <v>Inviable Sanitariamente</v>
      </c>
      <c r="LGH469" s="48" t="str">
        <f t="shared" si="854"/>
        <v>Inviable Sanitariamente</v>
      </c>
      <c r="LGI469" s="48" t="str">
        <f t="shared" si="854"/>
        <v>Inviable Sanitariamente</v>
      </c>
      <c r="LGJ469" s="48" t="str">
        <f t="shared" si="854"/>
        <v>Inviable Sanitariamente</v>
      </c>
      <c r="LGK469" s="48" t="str">
        <f t="shared" si="854"/>
        <v>Inviable Sanitariamente</v>
      </c>
      <c r="LGL469" s="48" t="str">
        <f t="shared" si="854"/>
        <v>Inviable Sanitariamente</v>
      </c>
      <c r="LGM469" s="48" t="str">
        <f t="shared" si="854"/>
        <v>Inviable Sanitariamente</v>
      </c>
      <c r="LGN469" s="48" t="str">
        <f t="shared" si="854"/>
        <v>Inviable Sanitariamente</v>
      </c>
      <c r="LGO469" s="48" t="str">
        <f t="shared" si="854"/>
        <v>Inviable Sanitariamente</v>
      </c>
      <c r="LGP469" s="48" t="str">
        <f t="shared" ref="LGP469:LGY471" si="855">IF(LGN469&lt;5,"Sin Riesgo",IF(LGN469 &lt;=14,"Bajo",IF(LGN469&lt;=35,"Medio",IF(LGN469&lt;=80,"Alto","Inviable Sanitariamente"))))</f>
        <v>Inviable Sanitariamente</v>
      </c>
      <c r="LGQ469" s="48" t="str">
        <f t="shared" si="855"/>
        <v>Inviable Sanitariamente</v>
      </c>
      <c r="LGR469" s="48" t="str">
        <f t="shared" si="855"/>
        <v>Inviable Sanitariamente</v>
      </c>
      <c r="LGS469" s="48" t="str">
        <f t="shared" si="855"/>
        <v>Inviable Sanitariamente</v>
      </c>
      <c r="LGT469" s="48" t="str">
        <f t="shared" si="855"/>
        <v>Inviable Sanitariamente</v>
      </c>
      <c r="LGU469" s="48" t="str">
        <f t="shared" si="855"/>
        <v>Inviable Sanitariamente</v>
      </c>
      <c r="LGV469" s="48" t="str">
        <f t="shared" si="855"/>
        <v>Inviable Sanitariamente</v>
      </c>
      <c r="LGW469" s="48" t="str">
        <f t="shared" si="855"/>
        <v>Inviable Sanitariamente</v>
      </c>
      <c r="LGX469" s="48" t="str">
        <f t="shared" si="855"/>
        <v>Inviable Sanitariamente</v>
      </c>
      <c r="LGY469" s="48" t="str">
        <f t="shared" si="855"/>
        <v>Inviable Sanitariamente</v>
      </c>
      <c r="LGZ469" s="48" t="str">
        <f t="shared" ref="LGZ469:LHI471" si="856">IF(LGX469&lt;5,"Sin Riesgo",IF(LGX469 &lt;=14,"Bajo",IF(LGX469&lt;=35,"Medio",IF(LGX469&lt;=80,"Alto","Inviable Sanitariamente"))))</f>
        <v>Inviable Sanitariamente</v>
      </c>
      <c r="LHA469" s="48" t="str">
        <f t="shared" si="856"/>
        <v>Inviable Sanitariamente</v>
      </c>
      <c r="LHB469" s="48" t="str">
        <f t="shared" si="856"/>
        <v>Inviable Sanitariamente</v>
      </c>
      <c r="LHC469" s="48" t="str">
        <f t="shared" si="856"/>
        <v>Inviable Sanitariamente</v>
      </c>
      <c r="LHD469" s="48" t="str">
        <f t="shared" si="856"/>
        <v>Inviable Sanitariamente</v>
      </c>
      <c r="LHE469" s="48" t="str">
        <f t="shared" si="856"/>
        <v>Inviable Sanitariamente</v>
      </c>
      <c r="LHF469" s="48" t="str">
        <f t="shared" si="856"/>
        <v>Inviable Sanitariamente</v>
      </c>
      <c r="LHG469" s="48" t="str">
        <f t="shared" si="856"/>
        <v>Inviable Sanitariamente</v>
      </c>
      <c r="LHH469" s="48" t="str">
        <f t="shared" si="856"/>
        <v>Inviable Sanitariamente</v>
      </c>
      <c r="LHI469" s="48" t="str">
        <f t="shared" si="856"/>
        <v>Inviable Sanitariamente</v>
      </c>
      <c r="LHJ469" s="48" t="str">
        <f t="shared" ref="LHJ469:LHS471" si="857">IF(LHH469&lt;5,"Sin Riesgo",IF(LHH469 &lt;=14,"Bajo",IF(LHH469&lt;=35,"Medio",IF(LHH469&lt;=80,"Alto","Inviable Sanitariamente"))))</f>
        <v>Inviable Sanitariamente</v>
      </c>
      <c r="LHK469" s="48" t="str">
        <f t="shared" si="857"/>
        <v>Inviable Sanitariamente</v>
      </c>
      <c r="LHL469" s="48" t="str">
        <f t="shared" si="857"/>
        <v>Inviable Sanitariamente</v>
      </c>
      <c r="LHM469" s="48" t="str">
        <f t="shared" si="857"/>
        <v>Inviable Sanitariamente</v>
      </c>
      <c r="LHN469" s="48" t="str">
        <f t="shared" si="857"/>
        <v>Inviable Sanitariamente</v>
      </c>
      <c r="LHO469" s="48" t="str">
        <f t="shared" si="857"/>
        <v>Inviable Sanitariamente</v>
      </c>
      <c r="LHP469" s="48" t="str">
        <f t="shared" si="857"/>
        <v>Inviable Sanitariamente</v>
      </c>
      <c r="LHQ469" s="48" t="str">
        <f t="shared" si="857"/>
        <v>Inviable Sanitariamente</v>
      </c>
      <c r="LHR469" s="48" t="str">
        <f t="shared" si="857"/>
        <v>Inviable Sanitariamente</v>
      </c>
      <c r="LHS469" s="48" t="str">
        <f t="shared" si="857"/>
        <v>Inviable Sanitariamente</v>
      </c>
      <c r="LHT469" s="48" t="str">
        <f t="shared" ref="LHT469:LIC471" si="858">IF(LHR469&lt;5,"Sin Riesgo",IF(LHR469 &lt;=14,"Bajo",IF(LHR469&lt;=35,"Medio",IF(LHR469&lt;=80,"Alto","Inviable Sanitariamente"))))</f>
        <v>Inviable Sanitariamente</v>
      </c>
      <c r="LHU469" s="48" t="str">
        <f t="shared" si="858"/>
        <v>Inviable Sanitariamente</v>
      </c>
      <c r="LHV469" s="48" t="str">
        <f t="shared" si="858"/>
        <v>Inviable Sanitariamente</v>
      </c>
      <c r="LHW469" s="48" t="str">
        <f t="shared" si="858"/>
        <v>Inviable Sanitariamente</v>
      </c>
      <c r="LHX469" s="48" t="str">
        <f t="shared" si="858"/>
        <v>Inviable Sanitariamente</v>
      </c>
      <c r="LHY469" s="48" t="str">
        <f t="shared" si="858"/>
        <v>Inviable Sanitariamente</v>
      </c>
      <c r="LHZ469" s="48" t="str">
        <f t="shared" si="858"/>
        <v>Inviable Sanitariamente</v>
      </c>
      <c r="LIA469" s="48" t="str">
        <f t="shared" si="858"/>
        <v>Inviable Sanitariamente</v>
      </c>
      <c r="LIB469" s="48" t="str">
        <f t="shared" si="858"/>
        <v>Inviable Sanitariamente</v>
      </c>
      <c r="LIC469" s="48" t="str">
        <f t="shared" si="858"/>
        <v>Inviable Sanitariamente</v>
      </c>
      <c r="LID469" s="48" t="str">
        <f t="shared" ref="LID469:LIM471" si="859">IF(LIB469&lt;5,"Sin Riesgo",IF(LIB469 &lt;=14,"Bajo",IF(LIB469&lt;=35,"Medio",IF(LIB469&lt;=80,"Alto","Inviable Sanitariamente"))))</f>
        <v>Inviable Sanitariamente</v>
      </c>
      <c r="LIE469" s="48" t="str">
        <f t="shared" si="859"/>
        <v>Inviable Sanitariamente</v>
      </c>
      <c r="LIF469" s="48" t="str">
        <f t="shared" si="859"/>
        <v>Inviable Sanitariamente</v>
      </c>
      <c r="LIG469" s="48" t="str">
        <f t="shared" si="859"/>
        <v>Inviable Sanitariamente</v>
      </c>
      <c r="LIH469" s="48" t="str">
        <f t="shared" si="859"/>
        <v>Inviable Sanitariamente</v>
      </c>
      <c r="LII469" s="48" t="str">
        <f t="shared" si="859"/>
        <v>Inviable Sanitariamente</v>
      </c>
      <c r="LIJ469" s="48" t="str">
        <f t="shared" si="859"/>
        <v>Inviable Sanitariamente</v>
      </c>
      <c r="LIK469" s="48" t="str">
        <f t="shared" si="859"/>
        <v>Inviable Sanitariamente</v>
      </c>
      <c r="LIL469" s="48" t="str">
        <f t="shared" si="859"/>
        <v>Inviable Sanitariamente</v>
      </c>
      <c r="LIM469" s="48" t="str">
        <f t="shared" si="859"/>
        <v>Inviable Sanitariamente</v>
      </c>
      <c r="LIN469" s="48" t="str">
        <f t="shared" ref="LIN469:LIW471" si="860">IF(LIL469&lt;5,"Sin Riesgo",IF(LIL469 &lt;=14,"Bajo",IF(LIL469&lt;=35,"Medio",IF(LIL469&lt;=80,"Alto","Inviable Sanitariamente"))))</f>
        <v>Inviable Sanitariamente</v>
      </c>
      <c r="LIO469" s="48" t="str">
        <f t="shared" si="860"/>
        <v>Inviable Sanitariamente</v>
      </c>
      <c r="LIP469" s="48" t="str">
        <f t="shared" si="860"/>
        <v>Inviable Sanitariamente</v>
      </c>
      <c r="LIQ469" s="48" t="str">
        <f t="shared" si="860"/>
        <v>Inviable Sanitariamente</v>
      </c>
      <c r="LIR469" s="48" t="str">
        <f t="shared" si="860"/>
        <v>Inviable Sanitariamente</v>
      </c>
      <c r="LIS469" s="48" t="str">
        <f t="shared" si="860"/>
        <v>Inviable Sanitariamente</v>
      </c>
      <c r="LIT469" s="48" t="str">
        <f t="shared" si="860"/>
        <v>Inviable Sanitariamente</v>
      </c>
      <c r="LIU469" s="48" t="str">
        <f t="shared" si="860"/>
        <v>Inviable Sanitariamente</v>
      </c>
      <c r="LIV469" s="48" t="str">
        <f t="shared" si="860"/>
        <v>Inviable Sanitariamente</v>
      </c>
      <c r="LIW469" s="48" t="str">
        <f t="shared" si="860"/>
        <v>Inviable Sanitariamente</v>
      </c>
      <c r="LIX469" s="48" t="str">
        <f t="shared" ref="LIX469:LJG471" si="861">IF(LIV469&lt;5,"Sin Riesgo",IF(LIV469 &lt;=14,"Bajo",IF(LIV469&lt;=35,"Medio",IF(LIV469&lt;=80,"Alto","Inviable Sanitariamente"))))</f>
        <v>Inviable Sanitariamente</v>
      </c>
      <c r="LIY469" s="48" t="str">
        <f t="shared" si="861"/>
        <v>Inviable Sanitariamente</v>
      </c>
      <c r="LIZ469" s="48" t="str">
        <f t="shared" si="861"/>
        <v>Inviable Sanitariamente</v>
      </c>
      <c r="LJA469" s="48" t="str">
        <f t="shared" si="861"/>
        <v>Inviable Sanitariamente</v>
      </c>
      <c r="LJB469" s="48" t="str">
        <f t="shared" si="861"/>
        <v>Inviable Sanitariamente</v>
      </c>
      <c r="LJC469" s="48" t="str">
        <f t="shared" si="861"/>
        <v>Inviable Sanitariamente</v>
      </c>
      <c r="LJD469" s="48" t="str">
        <f t="shared" si="861"/>
        <v>Inviable Sanitariamente</v>
      </c>
      <c r="LJE469" s="48" t="str">
        <f t="shared" si="861"/>
        <v>Inviable Sanitariamente</v>
      </c>
      <c r="LJF469" s="48" t="str">
        <f t="shared" si="861"/>
        <v>Inviable Sanitariamente</v>
      </c>
      <c r="LJG469" s="48" t="str">
        <f t="shared" si="861"/>
        <v>Inviable Sanitariamente</v>
      </c>
      <c r="LJH469" s="48" t="str">
        <f t="shared" ref="LJH469:LJQ471" si="862">IF(LJF469&lt;5,"Sin Riesgo",IF(LJF469 &lt;=14,"Bajo",IF(LJF469&lt;=35,"Medio",IF(LJF469&lt;=80,"Alto","Inviable Sanitariamente"))))</f>
        <v>Inviable Sanitariamente</v>
      </c>
      <c r="LJI469" s="48" t="str">
        <f t="shared" si="862"/>
        <v>Inviable Sanitariamente</v>
      </c>
      <c r="LJJ469" s="48" t="str">
        <f t="shared" si="862"/>
        <v>Inviable Sanitariamente</v>
      </c>
      <c r="LJK469" s="48" t="str">
        <f t="shared" si="862"/>
        <v>Inviable Sanitariamente</v>
      </c>
      <c r="LJL469" s="48" t="str">
        <f t="shared" si="862"/>
        <v>Inviable Sanitariamente</v>
      </c>
      <c r="LJM469" s="48" t="str">
        <f t="shared" si="862"/>
        <v>Inviable Sanitariamente</v>
      </c>
      <c r="LJN469" s="48" t="str">
        <f t="shared" si="862"/>
        <v>Inviable Sanitariamente</v>
      </c>
      <c r="LJO469" s="48" t="str">
        <f t="shared" si="862"/>
        <v>Inviable Sanitariamente</v>
      </c>
      <c r="LJP469" s="48" t="str">
        <f t="shared" si="862"/>
        <v>Inviable Sanitariamente</v>
      </c>
      <c r="LJQ469" s="48" t="str">
        <f t="shared" si="862"/>
        <v>Inviable Sanitariamente</v>
      </c>
      <c r="LJR469" s="48" t="str">
        <f t="shared" ref="LJR469:LKA471" si="863">IF(LJP469&lt;5,"Sin Riesgo",IF(LJP469 &lt;=14,"Bajo",IF(LJP469&lt;=35,"Medio",IF(LJP469&lt;=80,"Alto","Inviable Sanitariamente"))))</f>
        <v>Inviable Sanitariamente</v>
      </c>
      <c r="LJS469" s="48" t="str">
        <f t="shared" si="863"/>
        <v>Inviable Sanitariamente</v>
      </c>
      <c r="LJT469" s="48" t="str">
        <f t="shared" si="863"/>
        <v>Inviable Sanitariamente</v>
      </c>
      <c r="LJU469" s="48" t="str">
        <f t="shared" si="863"/>
        <v>Inviable Sanitariamente</v>
      </c>
      <c r="LJV469" s="48" t="str">
        <f t="shared" si="863"/>
        <v>Inviable Sanitariamente</v>
      </c>
      <c r="LJW469" s="48" t="str">
        <f t="shared" si="863"/>
        <v>Inviable Sanitariamente</v>
      </c>
      <c r="LJX469" s="48" t="str">
        <f t="shared" si="863"/>
        <v>Inviable Sanitariamente</v>
      </c>
      <c r="LJY469" s="48" t="str">
        <f t="shared" si="863"/>
        <v>Inviable Sanitariamente</v>
      </c>
      <c r="LJZ469" s="48" t="str">
        <f t="shared" si="863"/>
        <v>Inviable Sanitariamente</v>
      </c>
      <c r="LKA469" s="48" t="str">
        <f t="shared" si="863"/>
        <v>Inviable Sanitariamente</v>
      </c>
      <c r="LKB469" s="48" t="str">
        <f t="shared" ref="LKB469:LKK471" si="864">IF(LJZ469&lt;5,"Sin Riesgo",IF(LJZ469 &lt;=14,"Bajo",IF(LJZ469&lt;=35,"Medio",IF(LJZ469&lt;=80,"Alto","Inviable Sanitariamente"))))</f>
        <v>Inviable Sanitariamente</v>
      </c>
      <c r="LKC469" s="48" t="str">
        <f t="shared" si="864"/>
        <v>Inviable Sanitariamente</v>
      </c>
      <c r="LKD469" s="48" t="str">
        <f t="shared" si="864"/>
        <v>Inviable Sanitariamente</v>
      </c>
      <c r="LKE469" s="48" t="str">
        <f t="shared" si="864"/>
        <v>Inviable Sanitariamente</v>
      </c>
      <c r="LKF469" s="48" t="str">
        <f t="shared" si="864"/>
        <v>Inviable Sanitariamente</v>
      </c>
      <c r="LKG469" s="48" t="str">
        <f t="shared" si="864"/>
        <v>Inviable Sanitariamente</v>
      </c>
      <c r="LKH469" s="48" t="str">
        <f t="shared" si="864"/>
        <v>Inviable Sanitariamente</v>
      </c>
      <c r="LKI469" s="48" t="str">
        <f t="shared" si="864"/>
        <v>Inviable Sanitariamente</v>
      </c>
      <c r="LKJ469" s="48" t="str">
        <f t="shared" si="864"/>
        <v>Inviable Sanitariamente</v>
      </c>
      <c r="LKK469" s="48" t="str">
        <f t="shared" si="864"/>
        <v>Inviable Sanitariamente</v>
      </c>
      <c r="LKL469" s="48" t="str">
        <f t="shared" ref="LKL469:LKU471" si="865">IF(LKJ469&lt;5,"Sin Riesgo",IF(LKJ469 &lt;=14,"Bajo",IF(LKJ469&lt;=35,"Medio",IF(LKJ469&lt;=80,"Alto","Inviable Sanitariamente"))))</f>
        <v>Inviable Sanitariamente</v>
      </c>
      <c r="LKM469" s="48" t="str">
        <f t="shared" si="865"/>
        <v>Inviable Sanitariamente</v>
      </c>
      <c r="LKN469" s="48" t="str">
        <f t="shared" si="865"/>
        <v>Inviable Sanitariamente</v>
      </c>
      <c r="LKO469" s="48" t="str">
        <f t="shared" si="865"/>
        <v>Inviable Sanitariamente</v>
      </c>
      <c r="LKP469" s="48" t="str">
        <f t="shared" si="865"/>
        <v>Inviable Sanitariamente</v>
      </c>
      <c r="LKQ469" s="48" t="str">
        <f t="shared" si="865"/>
        <v>Inviable Sanitariamente</v>
      </c>
      <c r="LKR469" s="48" t="str">
        <f t="shared" si="865"/>
        <v>Inviable Sanitariamente</v>
      </c>
      <c r="LKS469" s="48" t="str">
        <f t="shared" si="865"/>
        <v>Inviable Sanitariamente</v>
      </c>
      <c r="LKT469" s="48" t="str">
        <f t="shared" si="865"/>
        <v>Inviable Sanitariamente</v>
      </c>
      <c r="LKU469" s="48" t="str">
        <f t="shared" si="865"/>
        <v>Inviable Sanitariamente</v>
      </c>
      <c r="LKV469" s="48" t="str">
        <f t="shared" ref="LKV469:LLE471" si="866">IF(LKT469&lt;5,"Sin Riesgo",IF(LKT469 &lt;=14,"Bajo",IF(LKT469&lt;=35,"Medio",IF(LKT469&lt;=80,"Alto","Inviable Sanitariamente"))))</f>
        <v>Inviable Sanitariamente</v>
      </c>
      <c r="LKW469" s="48" t="str">
        <f t="shared" si="866"/>
        <v>Inviable Sanitariamente</v>
      </c>
      <c r="LKX469" s="48" t="str">
        <f t="shared" si="866"/>
        <v>Inviable Sanitariamente</v>
      </c>
      <c r="LKY469" s="48" t="str">
        <f t="shared" si="866"/>
        <v>Inviable Sanitariamente</v>
      </c>
      <c r="LKZ469" s="48" t="str">
        <f t="shared" si="866"/>
        <v>Inviable Sanitariamente</v>
      </c>
      <c r="LLA469" s="48" t="str">
        <f t="shared" si="866"/>
        <v>Inviable Sanitariamente</v>
      </c>
      <c r="LLB469" s="48" t="str">
        <f t="shared" si="866"/>
        <v>Inviable Sanitariamente</v>
      </c>
      <c r="LLC469" s="48" t="str">
        <f t="shared" si="866"/>
        <v>Inviable Sanitariamente</v>
      </c>
      <c r="LLD469" s="48" t="str">
        <f t="shared" si="866"/>
        <v>Inviable Sanitariamente</v>
      </c>
      <c r="LLE469" s="48" t="str">
        <f t="shared" si="866"/>
        <v>Inviable Sanitariamente</v>
      </c>
      <c r="LLF469" s="48" t="str">
        <f t="shared" ref="LLF469:LLO471" si="867">IF(LLD469&lt;5,"Sin Riesgo",IF(LLD469 &lt;=14,"Bajo",IF(LLD469&lt;=35,"Medio",IF(LLD469&lt;=80,"Alto","Inviable Sanitariamente"))))</f>
        <v>Inviable Sanitariamente</v>
      </c>
      <c r="LLG469" s="48" t="str">
        <f t="shared" si="867"/>
        <v>Inviable Sanitariamente</v>
      </c>
      <c r="LLH469" s="48" t="str">
        <f t="shared" si="867"/>
        <v>Inviable Sanitariamente</v>
      </c>
      <c r="LLI469" s="48" t="str">
        <f t="shared" si="867"/>
        <v>Inviable Sanitariamente</v>
      </c>
      <c r="LLJ469" s="48" t="str">
        <f t="shared" si="867"/>
        <v>Inviable Sanitariamente</v>
      </c>
      <c r="LLK469" s="48" t="str">
        <f t="shared" si="867"/>
        <v>Inviable Sanitariamente</v>
      </c>
      <c r="LLL469" s="48" t="str">
        <f t="shared" si="867"/>
        <v>Inviable Sanitariamente</v>
      </c>
      <c r="LLM469" s="48" t="str">
        <f t="shared" si="867"/>
        <v>Inviable Sanitariamente</v>
      </c>
      <c r="LLN469" s="48" t="str">
        <f t="shared" si="867"/>
        <v>Inviable Sanitariamente</v>
      </c>
      <c r="LLO469" s="48" t="str">
        <f t="shared" si="867"/>
        <v>Inviable Sanitariamente</v>
      </c>
      <c r="LLP469" s="48" t="str">
        <f t="shared" ref="LLP469:LLY471" si="868">IF(LLN469&lt;5,"Sin Riesgo",IF(LLN469 &lt;=14,"Bajo",IF(LLN469&lt;=35,"Medio",IF(LLN469&lt;=80,"Alto","Inviable Sanitariamente"))))</f>
        <v>Inviable Sanitariamente</v>
      </c>
      <c r="LLQ469" s="48" t="str">
        <f t="shared" si="868"/>
        <v>Inviable Sanitariamente</v>
      </c>
      <c r="LLR469" s="48" t="str">
        <f t="shared" si="868"/>
        <v>Inviable Sanitariamente</v>
      </c>
      <c r="LLS469" s="48" t="str">
        <f t="shared" si="868"/>
        <v>Inviable Sanitariamente</v>
      </c>
      <c r="LLT469" s="48" t="str">
        <f t="shared" si="868"/>
        <v>Inviable Sanitariamente</v>
      </c>
      <c r="LLU469" s="48" t="str">
        <f t="shared" si="868"/>
        <v>Inviable Sanitariamente</v>
      </c>
      <c r="LLV469" s="48" t="str">
        <f t="shared" si="868"/>
        <v>Inviable Sanitariamente</v>
      </c>
      <c r="LLW469" s="48" t="str">
        <f t="shared" si="868"/>
        <v>Inviable Sanitariamente</v>
      </c>
      <c r="LLX469" s="48" t="str">
        <f t="shared" si="868"/>
        <v>Inviable Sanitariamente</v>
      </c>
      <c r="LLY469" s="48" t="str">
        <f t="shared" si="868"/>
        <v>Inviable Sanitariamente</v>
      </c>
      <c r="LLZ469" s="48" t="str">
        <f t="shared" ref="LLZ469:LMI471" si="869">IF(LLX469&lt;5,"Sin Riesgo",IF(LLX469 &lt;=14,"Bajo",IF(LLX469&lt;=35,"Medio",IF(LLX469&lt;=80,"Alto","Inviable Sanitariamente"))))</f>
        <v>Inviable Sanitariamente</v>
      </c>
      <c r="LMA469" s="48" t="str">
        <f t="shared" si="869"/>
        <v>Inviable Sanitariamente</v>
      </c>
      <c r="LMB469" s="48" t="str">
        <f t="shared" si="869"/>
        <v>Inviable Sanitariamente</v>
      </c>
      <c r="LMC469" s="48" t="str">
        <f t="shared" si="869"/>
        <v>Inviable Sanitariamente</v>
      </c>
      <c r="LMD469" s="48" t="str">
        <f t="shared" si="869"/>
        <v>Inviable Sanitariamente</v>
      </c>
      <c r="LME469" s="48" t="str">
        <f t="shared" si="869"/>
        <v>Inviable Sanitariamente</v>
      </c>
      <c r="LMF469" s="48" t="str">
        <f t="shared" si="869"/>
        <v>Inviable Sanitariamente</v>
      </c>
      <c r="LMG469" s="48" t="str">
        <f t="shared" si="869"/>
        <v>Inviable Sanitariamente</v>
      </c>
      <c r="LMH469" s="48" t="str">
        <f t="shared" si="869"/>
        <v>Inviable Sanitariamente</v>
      </c>
      <c r="LMI469" s="48" t="str">
        <f t="shared" si="869"/>
        <v>Inviable Sanitariamente</v>
      </c>
      <c r="LMJ469" s="48" t="str">
        <f t="shared" ref="LMJ469:LMS471" si="870">IF(LMH469&lt;5,"Sin Riesgo",IF(LMH469 &lt;=14,"Bajo",IF(LMH469&lt;=35,"Medio",IF(LMH469&lt;=80,"Alto","Inviable Sanitariamente"))))</f>
        <v>Inviable Sanitariamente</v>
      </c>
      <c r="LMK469" s="48" t="str">
        <f t="shared" si="870"/>
        <v>Inviable Sanitariamente</v>
      </c>
      <c r="LML469" s="48" t="str">
        <f t="shared" si="870"/>
        <v>Inviable Sanitariamente</v>
      </c>
      <c r="LMM469" s="48" t="str">
        <f t="shared" si="870"/>
        <v>Inviable Sanitariamente</v>
      </c>
      <c r="LMN469" s="48" t="str">
        <f t="shared" si="870"/>
        <v>Inviable Sanitariamente</v>
      </c>
      <c r="LMO469" s="48" t="str">
        <f t="shared" si="870"/>
        <v>Inviable Sanitariamente</v>
      </c>
      <c r="LMP469" s="48" t="str">
        <f t="shared" si="870"/>
        <v>Inviable Sanitariamente</v>
      </c>
      <c r="LMQ469" s="48" t="str">
        <f t="shared" si="870"/>
        <v>Inviable Sanitariamente</v>
      </c>
      <c r="LMR469" s="48" t="str">
        <f t="shared" si="870"/>
        <v>Inviable Sanitariamente</v>
      </c>
      <c r="LMS469" s="48" t="str">
        <f t="shared" si="870"/>
        <v>Inviable Sanitariamente</v>
      </c>
      <c r="LMT469" s="48" t="str">
        <f t="shared" ref="LMT469:LNC471" si="871">IF(LMR469&lt;5,"Sin Riesgo",IF(LMR469 &lt;=14,"Bajo",IF(LMR469&lt;=35,"Medio",IF(LMR469&lt;=80,"Alto","Inviable Sanitariamente"))))</f>
        <v>Inviable Sanitariamente</v>
      </c>
      <c r="LMU469" s="48" t="str">
        <f t="shared" si="871"/>
        <v>Inviable Sanitariamente</v>
      </c>
      <c r="LMV469" s="48" t="str">
        <f t="shared" si="871"/>
        <v>Inviable Sanitariamente</v>
      </c>
      <c r="LMW469" s="48" t="str">
        <f t="shared" si="871"/>
        <v>Inviable Sanitariamente</v>
      </c>
      <c r="LMX469" s="48" t="str">
        <f t="shared" si="871"/>
        <v>Inviable Sanitariamente</v>
      </c>
      <c r="LMY469" s="48" t="str">
        <f t="shared" si="871"/>
        <v>Inviable Sanitariamente</v>
      </c>
      <c r="LMZ469" s="48" t="str">
        <f t="shared" si="871"/>
        <v>Inviable Sanitariamente</v>
      </c>
      <c r="LNA469" s="48" t="str">
        <f t="shared" si="871"/>
        <v>Inviable Sanitariamente</v>
      </c>
      <c r="LNB469" s="48" t="str">
        <f t="shared" si="871"/>
        <v>Inviable Sanitariamente</v>
      </c>
      <c r="LNC469" s="48" t="str">
        <f t="shared" si="871"/>
        <v>Inviable Sanitariamente</v>
      </c>
      <c r="LND469" s="48" t="str">
        <f t="shared" ref="LND469:LNM471" si="872">IF(LNB469&lt;5,"Sin Riesgo",IF(LNB469 &lt;=14,"Bajo",IF(LNB469&lt;=35,"Medio",IF(LNB469&lt;=80,"Alto","Inviable Sanitariamente"))))</f>
        <v>Inviable Sanitariamente</v>
      </c>
      <c r="LNE469" s="48" t="str">
        <f t="shared" si="872"/>
        <v>Inviable Sanitariamente</v>
      </c>
      <c r="LNF469" s="48" t="str">
        <f t="shared" si="872"/>
        <v>Inviable Sanitariamente</v>
      </c>
      <c r="LNG469" s="48" t="str">
        <f t="shared" si="872"/>
        <v>Inviable Sanitariamente</v>
      </c>
      <c r="LNH469" s="48" t="str">
        <f t="shared" si="872"/>
        <v>Inviable Sanitariamente</v>
      </c>
      <c r="LNI469" s="48" t="str">
        <f t="shared" si="872"/>
        <v>Inviable Sanitariamente</v>
      </c>
      <c r="LNJ469" s="48" t="str">
        <f t="shared" si="872"/>
        <v>Inviable Sanitariamente</v>
      </c>
      <c r="LNK469" s="48" t="str">
        <f t="shared" si="872"/>
        <v>Inviable Sanitariamente</v>
      </c>
      <c r="LNL469" s="48" t="str">
        <f t="shared" si="872"/>
        <v>Inviable Sanitariamente</v>
      </c>
      <c r="LNM469" s="48" t="str">
        <f t="shared" si="872"/>
        <v>Inviable Sanitariamente</v>
      </c>
      <c r="LNN469" s="48" t="str">
        <f t="shared" ref="LNN469:LNW471" si="873">IF(LNL469&lt;5,"Sin Riesgo",IF(LNL469 &lt;=14,"Bajo",IF(LNL469&lt;=35,"Medio",IF(LNL469&lt;=80,"Alto","Inviable Sanitariamente"))))</f>
        <v>Inviable Sanitariamente</v>
      </c>
      <c r="LNO469" s="48" t="str">
        <f t="shared" si="873"/>
        <v>Inviable Sanitariamente</v>
      </c>
      <c r="LNP469" s="48" t="str">
        <f t="shared" si="873"/>
        <v>Inviable Sanitariamente</v>
      </c>
      <c r="LNQ469" s="48" t="str">
        <f t="shared" si="873"/>
        <v>Inviable Sanitariamente</v>
      </c>
      <c r="LNR469" s="48" t="str">
        <f t="shared" si="873"/>
        <v>Inviable Sanitariamente</v>
      </c>
      <c r="LNS469" s="48" t="str">
        <f t="shared" si="873"/>
        <v>Inviable Sanitariamente</v>
      </c>
      <c r="LNT469" s="48" t="str">
        <f t="shared" si="873"/>
        <v>Inviable Sanitariamente</v>
      </c>
      <c r="LNU469" s="48" t="str">
        <f t="shared" si="873"/>
        <v>Inviable Sanitariamente</v>
      </c>
      <c r="LNV469" s="48" t="str">
        <f t="shared" si="873"/>
        <v>Inviable Sanitariamente</v>
      </c>
      <c r="LNW469" s="48" t="str">
        <f t="shared" si="873"/>
        <v>Inviable Sanitariamente</v>
      </c>
      <c r="LNX469" s="48" t="str">
        <f t="shared" ref="LNX469:LOG471" si="874">IF(LNV469&lt;5,"Sin Riesgo",IF(LNV469 &lt;=14,"Bajo",IF(LNV469&lt;=35,"Medio",IF(LNV469&lt;=80,"Alto","Inviable Sanitariamente"))))</f>
        <v>Inviable Sanitariamente</v>
      </c>
      <c r="LNY469" s="48" t="str">
        <f t="shared" si="874"/>
        <v>Inviable Sanitariamente</v>
      </c>
      <c r="LNZ469" s="48" t="str">
        <f t="shared" si="874"/>
        <v>Inviable Sanitariamente</v>
      </c>
      <c r="LOA469" s="48" t="str">
        <f t="shared" si="874"/>
        <v>Inviable Sanitariamente</v>
      </c>
      <c r="LOB469" s="48" t="str">
        <f t="shared" si="874"/>
        <v>Inviable Sanitariamente</v>
      </c>
      <c r="LOC469" s="48" t="str">
        <f t="shared" si="874"/>
        <v>Inviable Sanitariamente</v>
      </c>
      <c r="LOD469" s="48" t="str">
        <f t="shared" si="874"/>
        <v>Inviable Sanitariamente</v>
      </c>
      <c r="LOE469" s="48" t="str">
        <f t="shared" si="874"/>
        <v>Inviable Sanitariamente</v>
      </c>
      <c r="LOF469" s="48" t="str">
        <f t="shared" si="874"/>
        <v>Inviable Sanitariamente</v>
      </c>
      <c r="LOG469" s="48" t="str">
        <f t="shared" si="874"/>
        <v>Inviable Sanitariamente</v>
      </c>
      <c r="LOH469" s="48" t="str">
        <f t="shared" ref="LOH469:LOQ471" si="875">IF(LOF469&lt;5,"Sin Riesgo",IF(LOF469 &lt;=14,"Bajo",IF(LOF469&lt;=35,"Medio",IF(LOF469&lt;=80,"Alto","Inviable Sanitariamente"))))</f>
        <v>Inviable Sanitariamente</v>
      </c>
      <c r="LOI469" s="48" t="str">
        <f t="shared" si="875"/>
        <v>Inviable Sanitariamente</v>
      </c>
      <c r="LOJ469" s="48" t="str">
        <f t="shared" si="875"/>
        <v>Inviable Sanitariamente</v>
      </c>
      <c r="LOK469" s="48" t="str">
        <f t="shared" si="875"/>
        <v>Inviable Sanitariamente</v>
      </c>
      <c r="LOL469" s="48" t="str">
        <f t="shared" si="875"/>
        <v>Inviable Sanitariamente</v>
      </c>
      <c r="LOM469" s="48" t="str">
        <f t="shared" si="875"/>
        <v>Inviable Sanitariamente</v>
      </c>
      <c r="LON469" s="48" t="str">
        <f t="shared" si="875"/>
        <v>Inviable Sanitariamente</v>
      </c>
      <c r="LOO469" s="48" t="str">
        <f t="shared" si="875"/>
        <v>Inviable Sanitariamente</v>
      </c>
      <c r="LOP469" s="48" t="str">
        <f t="shared" si="875"/>
        <v>Inviable Sanitariamente</v>
      </c>
      <c r="LOQ469" s="48" t="str">
        <f t="shared" si="875"/>
        <v>Inviable Sanitariamente</v>
      </c>
      <c r="LOR469" s="48" t="str">
        <f t="shared" ref="LOR469:LPA471" si="876">IF(LOP469&lt;5,"Sin Riesgo",IF(LOP469 &lt;=14,"Bajo",IF(LOP469&lt;=35,"Medio",IF(LOP469&lt;=80,"Alto","Inviable Sanitariamente"))))</f>
        <v>Inviable Sanitariamente</v>
      </c>
      <c r="LOS469" s="48" t="str">
        <f t="shared" si="876"/>
        <v>Inviable Sanitariamente</v>
      </c>
      <c r="LOT469" s="48" t="str">
        <f t="shared" si="876"/>
        <v>Inviable Sanitariamente</v>
      </c>
      <c r="LOU469" s="48" t="str">
        <f t="shared" si="876"/>
        <v>Inviable Sanitariamente</v>
      </c>
      <c r="LOV469" s="48" t="str">
        <f t="shared" si="876"/>
        <v>Inviable Sanitariamente</v>
      </c>
      <c r="LOW469" s="48" t="str">
        <f t="shared" si="876"/>
        <v>Inviable Sanitariamente</v>
      </c>
      <c r="LOX469" s="48" t="str">
        <f t="shared" si="876"/>
        <v>Inviable Sanitariamente</v>
      </c>
      <c r="LOY469" s="48" t="str">
        <f t="shared" si="876"/>
        <v>Inviable Sanitariamente</v>
      </c>
      <c r="LOZ469" s="48" t="str">
        <f t="shared" si="876"/>
        <v>Inviable Sanitariamente</v>
      </c>
      <c r="LPA469" s="48" t="str">
        <f t="shared" si="876"/>
        <v>Inviable Sanitariamente</v>
      </c>
      <c r="LPB469" s="48" t="str">
        <f t="shared" ref="LPB469:LPK471" si="877">IF(LOZ469&lt;5,"Sin Riesgo",IF(LOZ469 &lt;=14,"Bajo",IF(LOZ469&lt;=35,"Medio",IF(LOZ469&lt;=80,"Alto","Inviable Sanitariamente"))))</f>
        <v>Inviable Sanitariamente</v>
      </c>
      <c r="LPC469" s="48" t="str">
        <f t="shared" si="877"/>
        <v>Inviable Sanitariamente</v>
      </c>
      <c r="LPD469" s="48" t="str">
        <f t="shared" si="877"/>
        <v>Inviable Sanitariamente</v>
      </c>
      <c r="LPE469" s="48" t="str">
        <f t="shared" si="877"/>
        <v>Inviable Sanitariamente</v>
      </c>
      <c r="LPF469" s="48" t="str">
        <f t="shared" si="877"/>
        <v>Inviable Sanitariamente</v>
      </c>
      <c r="LPG469" s="48" t="str">
        <f t="shared" si="877"/>
        <v>Inviable Sanitariamente</v>
      </c>
      <c r="LPH469" s="48" t="str">
        <f t="shared" si="877"/>
        <v>Inviable Sanitariamente</v>
      </c>
      <c r="LPI469" s="48" t="str">
        <f t="shared" si="877"/>
        <v>Inviable Sanitariamente</v>
      </c>
      <c r="LPJ469" s="48" t="str">
        <f t="shared" si="877"/>
        <v>Inviable Sanitariamente</v>
      </c>
      <c r="LPK469" s="48" t="str">
        <f t="shared" si="877"/>
        <v>Inviable Sanitariamente</v>
      </c>
      <c r="LPL469" s="48" t="str">
        <f t="shared" ref="LPL469:LPU471" si="878">IF(LPJ469&lt;5,"Sin Riesgo",IF(LPJ469 &lt;=14,"Bajo",IF(LPJ469&lt;=35,"Medio",IF(LPJ469&lt;=80,"Alto","Inviable Sanitariamente"))))</f>
        <v>Inviable Sanitariamente</v>
      </c>
      <c r="LPM469" s="48" t="str">
        <f t="shared" si="878"/>
        <v>Inviable Sanitariamente</v>
      </c>
      <c r="LPN469" s="48" t="str">
        <f t="shared" si="878"/>
        <v>Inviable Sanitariamente</v>
      </c>
      <c r="LPO469" s="48" t="str">
        <f t="shared" si="878"/>
        <v>Inviable Sanitariamente</v>
      </c>
      <c r="LPP469" s="48" t="str">
        <f t="shared" si="878"/>
        <v>Inviable Sanitariamente</v>
      </c>
      <c r="LPQ469" s="48" t="str">
        <f t="shared" si="878"/>
        <v>Inviable Sanitariamente</v>
      </c>
      <c r="LPR469" s="48" t="str">
        <f t="shared" si="878"/>
        <v>Inviable Sanitariamente</v>
      </c>
      <c r="LPS469" s="48" t="str">
        <f t="shared" si="878"/>
        <v>Inviable Sanitariamente</v>
      </c>
      <c r="LPT469" s="48" t="str">
        <f t="shared" si="878"/>
        <v>Inviable Sanitariamente</v>
      </c>
      <c r="LPU469" s="48" t="str">
        <f t="shared" si="878"/>
        <v>Inviable Sanitariamente</v>
      </c>
      <c r="LPV469" s="48" t="str">
        <f t="shared" ref="LPV469:LQE471" si="879">IF(LPT469&lt;5,"Sin Riesgo",IF(LPT469 &lt;=14,"Bajo",IF(LPT469&lt;=35,"Medio",IF(LPT469&lt;=80,"Alto","Inviable Sanitariamente"))))</f>
        <v>Inviable Sanitariamente</v>
      </c>
      <c r="LPW469" s="48" t="str">
        <f t="shared" si="879"/>
        <v>Inviable Sanitariamente</v>
      </c>
      <c r="LPX469" s="48" t="str">
        <f t="shared" si="879"/>
        <v>Inviable Sanitariamente</v>
      </c>
      <c r="LPY469" s="48" t="str">
        <f t="shared" si="879"/>
        <v>Inviable Sanitariamente</v>
      </c>
      <c r="LPZ469" s="48" t="str">
        <f t="shared" si="879"/>
        <v>Inviable Sanitariamente</v>
      </c>
      <c r="LQA469" s="48" t="str">
        <f t="shared" si="879"/>
        <v>Inviable Sanitariamente</v>
      </c>
      <c r="LQB469" s="48" t="str">
        <f t="shared" si="879"/>
        <v>Inviable Sanitariamente</v>
      </c>
      <c r="LQC469" s="48" t="str">
        <f t="shared" si="879"/>
        <v>Inviable Sanitariamente</v>
      </c>
      <c r="LQD469" s="48" t="str">
        <f t="shared" si="879"/>
        <v>Inviable Sanitariamente</v>
      </c>
      <c r="LQE469" s="48" t="str">
        <f t="shared" si="879"/>
        <v>Inviable Sanitariamente</v>
      </c>
      <c r="LQF469" s="48" t="str">
        <f t="shared" ref="LQF469:LQO471" si="880">IF(LQD469&lt;5,"Sin Riesgo",IF(LQD469 &lt;=14,"Bajo",IF(LQD469&lt;=35,"Medio",IF(LQD469&lt;=80,"Alto","Inviable Sanitariamente"))))</f>
        <v>Inviable Sanitariamente</v>
      </c>
      <c r="LQG469" s="48" t="str">
        <f t="shared" si="880"/>
        <v>Inviable Sanitariamente</v>
      </c>
      <c r="LQH469" s="48" t="str">
        <f t="shared" si="880"/>
        <v>Inviable Sanitariamente</v>
      </c>
      <c r="LQI469" s="48" t="str">
        <f t="shared" si="880"/>
        <v>Inviable Sanitariamente</v>
      </c>
      <c r="LQJ469" s="48" t="str">
        <f t="shared" si="880"/>
        <v>Inviable Sanitariamente</v>
      </c>
      <c r="LQK469" s="48" t="str">
        <f t="shared" si="880"/>
        <v>Inviable Sanitariamente</v>
      </c>
      <c r="LQL469" s="48" t="str">
        <f t="shared" si="880"/>
        <v>Inviable Sanitariamente</v>
      </c>
      <c r="LQM469" s="48" t="str">
        <f t="shared" si="880"/>
        <v>Inviable Sanitariamente</v>
      </c>
      <c r="LQN469" s="48" t="str">
        <f t="shared" si="880"/>
        <v>Inviable Sanitariamente</v>
      </c>
      <c r="LQO469" s="48" t="str">
        <f t="shared" si="880"/>
        <v>Inviable Sanitariamente</v>
      </c>
      <c r="LQP469" s="48" t="str">
        <f t="shared" ref="LQP469:LQY471" si="881">IF(LQN469&lt;5,"Sin Riesgo",IF(LQN469 &lt;=14,"Bajo",IF(LQN469&lt;=35,"Medio",IF(LQN469&lt;=80,"Alto","Inviable Sanitariamente"))))</f>
        <v>Inviable Sanitariamente</v>
      </c>
      <c r="LQQ469" s="48" t="str">
        <f t="shared" si="881"/>
        <v>Inviable Sanitariamente</v>
      </c>
      <c r="LQR469" s="48" t="str">
        <f t="shared" si="881"/>
        <v>Inviable Sanitariamente</v>
      </c>
      <c r="LQS469" s="48" t="str">
        <f t="shared" si="881"/>
        <v>Inviable Sanitariamente</v>
      </c>
      <c r="LQT469" s="48" t="str">
        <f t="shared" si="881"/>
        <v>Inviable Sanitariamente</v>
      </c>
      <c r="LQU469" s="48" t="str">
        <f t="shared" si="881"/>
        <v>Inviable Sanitariamente</v>
      </c>
      <c r="LQV469" s="48" t="str">
        <f t="shared" si="881"/>
        <v>Inviable Sanitariamente</v>
      </c>
      <c r="LQW469" s="48" t="str">
        <f t="shared" si="881"/>
        <v>Inviable Sanitariamente</v>
      </c>
      <c r="LQX469" s="48" t="str">
        <f t="shared" si="881"/>
        <v>Inviable Sanitariamente</v>
      </c>
      <c r="LQY469" s="48" t="str">
        <f t="shared" si="881"/>
        <v>Inviable Sanitariamente</v>
      </c>
      <c r="LQZ469" s="48" t="str">
        <f t="shared" ref="LQZ469:LRI471" si="882">IF(LQX469&lt;5,"Sin Riesgo",IF(LQX469 &lt;=14,"Bajo",IF(LQX469&lt;=35,"Medio",IF(LQX469&lt;=80,"Alto","Inviable Sanitariamente"))))</f>
        <v>Inviable Sanitariamente</v>
      </c>
      <c r="LRA469" s="48" t="str">
        <f t="shared" si="882"/>
        <v>Inviable Sanitariamente</v>
      </c>
      <c r="LRB469" s="48" t="str">
        <f t="shared" si="882"/>
        <v>Inviable Sanitariamente</v>
      </c>
      <c r="LRC469" s="48" t="str">
        <f t="shared" si="882"/>
        <v>Inviable Sanitariamente</v>
      </c>
      <c r="LRD469" s="48" t="str">
        <f t="shared" si="882"/>
        <v>Inviable Sanitariamente</v>
      </c>
      <c r="LRE469" s="48" t="str">
        <f t="shared" si="882"/>
        <v>Inviable Sanitariamente</v>
      </c>
      <c r="LRF469" s="48" t="str">
        <f t="shared" si="882"/>
        <v>Inviable Sanitariamente</v>
      </c>
      <c r="LRG469" s="48" t="str">
        <f t="shared" si="882"/>
        <v>Inviable Sanitariamente</v>
      </c>
      <c r="LRH469" s="48" t="str">
        <f t="shared" si="882"/>
        <v>Inviable Sanitariamente</v>
      </c>
      <c r="LRI469" s="48" t="str">
        <f t="shared" si="882"/>
        <v>Inviable Sanitariamente</v>
      </c>
      <c r="LRJ469" s="48" t="str">
        <f t="shared" ref="LRJ469:LRS471" si="883">IF(LRH469&lt;5,"Sin Riesgo",IF(LRH469 &lt;=14,"Bajo",IF(LRH469&lt;=35,"Medio",IF(LRH469&lt;=80,"Alto","Inviable Sanitariamente"))))</f>
        <v>Inviable Sanitariamente</v>
      </c>
      <c r="LRK469" s="48" t="str">
        <f t="shared" si="883"/>
        <v>Inviable Sanitariamente</v>
      </c>
      <c r="LRL469" s="48" t="str">
        <f t="shared" si="883"/>
        <v>Inviable Sanitariamente</v>
      </c>
      <c r="LRM469" s="48" t="str">
        <f t="shared" si="883"/>
        <v>Inviable Sanitariamente</v>
      </c>
      <c r="LRN469" s="48" t="str">
        <f t="shared" si="883"/>
        <v>Inviable Sanitariamente</v>
      </c>
      <c r="LRO469" s="48" t="str">
        <f t="shared" si="883"/>
        <v>Inviable Sanitariamente</v>
      </c>
      <c r="LRP469" s="48" t="str">
        <f t="shared" si="883"/>
        <v>Inviable Sanitariamente</v>
      </c>
      <c r="LRQ469" s="48" t="str">
        <f t="shared" si="883"/>
        <v>Inviable Sanitariamente</v>
      </c>
      <c r="LRR469" s="48" t="str">
        <f t="shared" si="883"/>
        <v>Inviable Sanitariamente</v>
      </c>
      <c r="LRS469" s="48" t="str">
        <f t="shared" si="883"/>
        <v>Inviable Sanitariamente</v>
      </c>
      <c r="LRT469" s="48" t="str">
        <f t="shared" ref="LRT469:LSC471" si="884">IF(LRR469&lt;5,"Sin Riesgo",IF(LRR469 &lt;=14,"Bajo",IF(LRR469&lt;=35,"Medio",IF(LRR469&lt;=80,"Alto","Inviable Sanitariamente"))))</f>
        <v>Inviable Sanitariamente</v>
      </c>
      <c r="LRU469" s="48" t="str">
        <f t="shared" si="884"/>
        <v>Inviable Sanitariamente</v>
      </c>
      <c r="LRV469" s="48" t="str">
        <f t="shared" si="884"/>
        <v>Inviable Sanitariamente</v>
      </c>
      <c r="LRW469" s="48" t="str">
        <f t="shared" si="884"/>
        <v>Inviable Sanitariamente</v>
      </c>
      <c r="LRX469" s="48" t="str">
        <f t="shared" si="884"/>
        <v>Inviable Sanitariamente</v>
      </c>
      <c r="LRY469" s="48" t="str">
        <f t="shared" si="884"/>
        <v>Inviable Sanitariamente</v>
      </c>
      <c r="LRZ469" s="48" t="str">
        <f t="shared" si="884"/>
        <v>Inviable Sanitariamente</v>
      </c>
      <c r="LSA469" s="48" t="str">
        <f t="shared" si="884"/>
        <v>Inviable Sanitariamente</v>
      </c>
      <c r="LSB469" s="48" t="str">
        <f t="shared" si="884"/>
        <v>Inviable Sanitariamente</v>
      </c>
      <c r="LSC469" s="48" t="str">
        <f t="shared" si="884"/>
        <v>Inviable Sanitariamente</v>
      </c>
      <c r="LSD469" s="48" t="str">
        <f t="shared" ref="LSD469:LSM471" si="885">IF(LSB469&lt;5,"Sin Riesgo",IF(LSB469 &lt;=14,"Bajo",IF(LSB469&lt;=35,"Medio",IF(LSB469&lt;=80,"Alto","Inviable Sanitariamente"))))</f>
        <v>Inviable Sanitariamente</v>
      </c>
      <c r="LSE469" s="48" t="str">
        <f t="shared" si="885"/>
        <v>Inviable Sanitariamente</v>
      </c>
      <c r="LSF469" s="48" t="str">
        <f t="shared" si="885"/>
        <v>Inviable Sanitariamente</v>
      </c>
      <c r="LSG469" s="48" t="str">
        <f t="shared" si="885"/>
        <v>Inviable Sanitariamente</v>
      </c>
      <c r="LSH469" s="48" t="str">
        <f t="shared" si="885"/>
        <v>Inviable Sanitariamente</v>
      </c>
      <c r="LSI469" s="48" t="str">
        <f t="shared" si="885"/>
        <v>Inviable Sanitariamente</v>
      </c>
      <c r="LSJ469" s="48" t="str">
        <f t="shared" si="885"/>
        <v>Inviable Sanitariamente</v>
      </c>
      <c r="LSK469" s="48" t="str">
        <f t="shared" si="885"/>
        <v>Inviable Sanitariamente</v>
      </c>
      <c r="LSL469" s="48" t="str">
        <f t="shared" si="885"/>
        <v>Inviable Sanitariamente</v>
      </c>
      <c r="LSM469" s="48" t="str">
        <f t="shared" si="885"/>
        <v>Inviable Sanitariamente</v>
      </c>
      <c r="LSN469" s="48" t="str">
        <f t="shared" ref="LSN469:LSW471" si="886">IF(LSL469&lt;5,"Sin Riesgo",IF(LSL469 &lt;=14,"Bajo",IF(LSL469&lt;=35,"Medio",IF(LSL469&lt;=80,"Alto","Inviable Sanitariamente"))))</f>
        <v>Inviable Sanitariamente</v>
      </c>
      <c r="LSO469" s="48" t="str">
        <f t="shared" si="886"/>
        <v>Inviable Sanitariamente</v>
      </c>
      <c r="LSP469" s="48" t="str">
        <f t="shared" si="886"/>
        <v>Inviable Sanitariamente</v>
      </c>
      <c r="LSQ469" s="48" t="str">
        <f t="shared" si="886"/>
        <v>Inviable Sanitariamente</v>
      </c>
      <c r="LSR469" s="48" t="str">
        <f t="shared" si="886"/>
        <v>Inviable Sanitariamente</v>
      </c>
      <c r="LSS469" s="48" t="str">
        <f t="shared" si="886"/>
        <v>Inviable Sanitariamente</v>
      </c>
      <c r="LST469" s="48" t="str">
        <f t="shared" si="886"/>
        <v>Inviable Sanitariamente</v>
      </c>
      <c r="LSU469" s="48" t="str">
        <f t="shared" si="886"/>
        <v>Inviable Sanitariamente</v>
      </c>
      <c r="LSV469" s="48" t="str">
        <f t="shared" si="886"/>
        <v>Inviable Sanitariamente</v>
      </c>
      <c r="LSW469" s="48" t="str">
        <f t="shared" si="886"/>
        <v>Inviable Sanitariamente</v>
      </c>
      <c r="LSX469" s="48" t="str">
        <f t="shared" ref="LSX469:LTG471" si="887">IF(LSV469&lt;5,"Sin Riesgo",IF(LSV469 &lt;=14,"Bajo",IF(LSV469&lt;=35,"Medio",IF(LSV469&lt;=80,"Alto","Inviable Sanitariamente"))))</f>
        <v>Inviable Sanitariamente</v>
      </c>
      <c r="LSY469" s="48" t="str">
        <f t="shared" si="887"/>
        <v>Inviable Sanitariamente</v>
      </c>
      <c r="LSZ469" s="48" t="str">
        <f t="shared" si="887"/>
        <v>Inviable Sanitariamente</v>
      </c>
      <c r="LTA469" s="48" t="str">
        <f t="shared" si="887"/>
        <v>Inviable Sanitariamente</v>
      </c>
      <c r="LTB469" s="48" t="str">
        <f t="shared" si="887"/>
        <v>Inviable Sanitariamente</v>
      </c>
      <c r="LTC469" s="48" t="str">
        <f t="shared" si="887"/>
        <v>Inviable Sanitariamente</v>
      </c>
      <c r="LTD469" s="48" t="str">
        <f t="shared" si="887"/>
        <v>Inviable Sanitariamente</v>
      </c>
      <c r="LTE469" s="48" t="str">
        <f t="shared" si="887"/>
        <v>Inviable Sanitariamente</v>
      </c>
      <c r="LTF469" s="48" t="str">
        <f t="shared" si="887"/>
        <v>Inviable Sanitariamente</v>
      </c>
      <c r="LTG469" s="48" t="str">
        <f t="shared" si="887"/>
        <v>Inviable Sanitariamente</v>
      </c>
      <c r="LTH469" s="48" t="str">
        <f t="shared" ref="LTH469:LTQ471" si="888">IF(LTF469&lt;5,"Sin Riesgo",IF(LTF469 &lt;=14,"Bajo",IF(LTF469&lt;=35,"Medio",IF(LTF469&lt;=80,"Alto","Inviable Sanitariamente"))))</f>
        <v>Inviable Sanitariamente</v>
      </c>
      <c r="LTI469" s="48" t="str">
        <f t="shared" si="888"/>
        <v>Inviable Sanitariamente</v>
      </c>
      <c r="LTJ469" s="48" t="str">
        <f t="shared" si="888"/>
        <v>Inviable Sanitariamente</v>
      </c>
      <c r="LTK469" s="48" t="str">
        <f t="shared" si="888"/>
        <v>Inviable Sanitariamente</v>
      </c>
      <c r="LTL469" s="48" t="str">
        <f t="shared" si="888"/>
        <v>Inviable Sanitariamente</v>
      </c>
      <c r="LTM469" s="48" t="str">
        <f t="shared" si="888"/>
        <v>Inviable Sanitariamente</v>
      </c>
      <c r="LTN469" s="48" t="str">
        <f t="shared" si="888"/>
        <v>Inviable Sanitariamente</v>
      </c>
      <c r="LTO469" s="48" t="str">
        <f t="shared" si="888"/>
        <v>Inviable Sanitariamente</v>
      </c>
      <c r="LTP469" s="48" t="str">
        <f t="shared" si="888"/>
        <v>Inviable Sanitariamente</v>
      </c>
      <c r="LTQ469" s="48" t="str">
        <f t="shared" si="888"/>
        <v>Inviable Sanitariamente</v>
      </c>
      <c r="LTR469" s="48" t="str">
        <f t="shared" ref="LTR469:LUA471" si="889">IF(LTP469&lt;5,"Sin Riesgo",IF(LTP469 &lt;=14,"Bajo",IF(LTP469&lt;=35,"Medio",IF(LTP469&lt;=80,"Alto","Inviable Sanitariamente"))))</f>
        <v>Inviable Sanitariamente</v>
      </c>
      <c r="LTS469" s="48" t="str">
        <f t="shared" si="889"/>
        <v>Inviable Sanitariamente</v>
      </c>
      <c r="LTT469" s="48" t="str">
        <f t="shared" si="889"/>
        <v>Inviable Sanitariamente</v>
      </c>
      <c r="LTU469" s="48" t="str">
        <f t="shared" si="889"/>
        <v>Inviable Sanitariamente</v>
      </c>
      <c r="LTV469" s="48" t="str">
        <f t="shared" si="889"/>
        <v>Inviable Sanitariamente</v>
      </c>
      <c r="LTW469" s="48" t="str">
        <f t="shared" si="889"/>
        <v>Inviable Sanitariamente</v>
      </c>
      <c r="LTX469" s="48" t="str">
        <f t="shared" si="889"/>
        <v>Inviable Sanitariamente</v>
      </c>
      <c r="LTY469" s="48" t="str">
        <f t="shared" si="889"/>
        <v>Inviable Sanitariamente</v>
      </c>
      <c r="LTZ469" s="48" t="str">
        <f t="shared" si="889"/>
        <v>Inviable Sanitariamente</v>
      </c>
      <c r="LUA469" s="48" t="str">
        <f t="shared" si="889"/>
        <v>Inviable Sanitariamente</v>
      </c>
      <c r="LUB469" s="48" t="str">
        <f t="shared" ref="LUB469:LUK471" si="890">IF(LTZ469&lt;5,"Sin Riesgo",IF(LTZ469 &lt;=14,"Bajo",IF(LTZ469&lt;=35,"Medio",IF(LTZ469&lt;=80,"Alto","Inviable Sanitariamente"))))</f>
        <v>Inviable Sanitariamente</v>
      </c>
      <c r="LUC469" s="48" t="str">
        <f t="shared" si="890"/>
        <v>Inviable Sanitariamente</v>
      </c>
      <c r="LUD469" s="48" t="str">
        <f t="shared" si="890"/>
        <v>Inviable Sanitariamente</v>
      </c>
      <c r="LUE469" s="48" t="str">
        <f t="shared" si="890"/>
        <v>Inviable Sanitariamente</v>
      </c>
      <c r="LUF469" s="48" t="str">
        <f t="shared" si="890"/>
        <v>Inviable Sanitariamente</v>
      </c>
      <c r="LUG469" s="48" t="str">
        <f t="shared" si="890"/>
        <v>Inviable Sanitariamente</v>
      </c>
      <c r="LUH469" s="48" t="str">
        <f t="shared" si="890"/>
        <v>Inviable Sanitariamente</v>
      </c>
      <c r="LUI469" s="48" t="str">
        <f t="shared" si="890"/>
        <v>Inviable Sanitariamente</v>
      </c>
      <c r="LUJ469" s="48" t="str">
        <f t="shared" si="890"/>
        <v>Inviable Sanitariamente</v>
      </c>
      <c r="LUK469" s="48" t="str">
        <f t="shared" si="890"/>
        <v>Inviable Sanitariamente</v>
      </c>
      <c r="LUL469" s="48" t="str">
        <f t="shared" ref="LUL469:LUU471" si="891">IF(LUJ469&lt;5,"Sin Riesgo",IF(LUJ469 &lt;=14,"Bajo",IF(LUJ469&lt;=35,"Medio",IF(LUJ469&lt;=80,"Alto","Inviable Sanitariamente"))))</f>
        <v>Inviable Sanitariamente</v>
      </c>
      <c r="LUM469" s="48" t="str">
        <f t="shared" si="891"/>
        <v>Inviable Sanitariamente</v>
      </c>
      <c r="LUN469" s="48" t="str">
        <f t="shared" si="891"/>
        <v>Inviable Sanitariamente</v>
      </c>
      <c r="LUO469" s="48" t="str">
        <f t="shared" si="891"/>
        <v>Inviable Sanitariamente</v>
      </c>
      <c r="LUP469" s="48" t="str">
        <f t="shared" si="891"/>
        <v>Inviable Sanitariamente</v>
      </c>
      <c r="LUQ469" s="48" t="str">
        <f t="shared" si="891"/>
        <v>Inviable Sanitariamente</v>
      </c>
      <c r="LUR469" s="48" t="str">
        <f t="shared" si="891"/>
        <v>Inviable Sanitariamente</v>
      </c>
      <c r="LUS469" s="48" t="str">
        <f t="shared" si="891"/>
        <v>Inviable Sanitariamente</v>
      </c>
      <c r="LUT469" s="48" t="str">
        <f t="shared" si="891"/>
        <v>Inviable Sanitariamente</v>
      </c>
      <c r="LUU469" s="48" t="str">
        <f t="shared" si="891"/>
        <v>Inviable Sanitariamente</v>
      </c>
      <c r="LUV469" s="48" t="str">
        <f t="shared" ref="LUV469:LVE471" si="892">IF(LUT469&lt;5,"Sin Riesgo",IF(LUT469 &lt;=14,"Bajo",IF(LUT469&lt;=35,"Medio",IF(LUT469&lt;=80,"Alto","Inviable Sanitariamente"))))</f>
        <v>Inviable Sanitariamente</v>
      </c>
      <c r="LUW469" s="48" t="str">
        <f t="shared" si="892"/>
        <v>Inviable Sanitariamente</v>
      </c>
      <c r="LUX469" s="48" t="str">
        <f t="shared" si="892"/>
        <v>Inviable Sanitariamente</v>
      </c>
      <c r="LUY469" s="48" t="str">
        <f t="shared" si="892"/>
        <v>Inviable Sanitariamente</v>
      </c>
      <c r="LUZ469" s="48" t="str">
        <f t="shared" si="892"/>
        <v>Inviable Sanitariamente</v>
      </c>
      <c r="LVA469" s="48" t="str">
        <f t="shared" si="892"/>
        <v>Inviable Sanitariamente</v>
      </c>
      <c r="LVB469" s="48" t="str">
        <f t="shared" si="892"/>
        <v>Inviable Sanitariamente</v>
      </c>
      <c r="LVC469" s="48" t="str">
        <f t="shared" si="892"/>
        <v>Inviable Sanitariamente</v>
      </c>
      <c r="LVD469" s="48" t="str">
        <f t="shared" si="892"/>
        <v>Inviable Sanitariamente</v>
      </c>
      <c r="LVE469" s="48" t="str">
        <f t="shared" si="892"/>
        <v>Inviable Sanitariamente</v>
      </c>
      <c r="LVF469" s="48" t="str">
        <f t="shared" ref="LVF469:LVO471" si="893">IF(LVD469&lt;5,"Sin Riesgo",IF(LVD469 &lt;=14,"Bajo",IF(LVD469&lt;=35,"Medio",IF(LVD469&lt;=80,"Alto","Inviable Sanitariamente"))))</f>
        <v>Inviable Sanitariamente</v>
      </c>
      <c r="LVG469" s="48" t="str">
        <f t="shared" si="893"/>
        <v>Inviable Sanitariamente</v>
      </c>
      <c r="LVH469" s="48" t="str">
        <f t="shared" si="893"/>
        <v>Inviable Sanitariamente</v>
      </c>
      <c r="LVI469" s="48" t="str">
        <f t="shared" si="893"/>
        <v>Inviable Sanitariamente</v>
      </c>
      <c r="LVJ469" s="48" t="str">
        <f t="shared" si="893"/>
        <v>Inviable Sanitariamente</v>
      </c>
      <c r="LVK469" s="48" t="str">
        <f t="shared" si="893"/>
        <v>Inviable Sanitariamente</v>
      </c>
      <c r="LVL469" s="48" t="str">
        <f t="shared" si="893"/>
        <v>Inviable Sanitariamente</v>
      </c>
      <c r="LVM469" s="48" t="str">
        <f t="shared" si="893"/>
        <v>Inviable Sanitariamente</v>
      </c>
      <c r="LVN469" s="48" t="str">
        <f t="shared" si="893"/>
        <v>Inviable Sanitariamente</v>
      </c>
      <c r="LVO469" s="48" t="str">
        <f t="shared" si="893"/>
        <v>Inviable Sanitariamente</v>
      </c>
      <c r="LVP469" s="48" t="str">
        <f t="shared" ref="LVP469:LVY471" si="894">IF(LVN469&lt;5,"Sin Riesgo",IF(LVN469 &lt;=14,"Bajo",IF(LVN469&lt;=35,"Medio",IF(LVN469&lt;=80,"Alto","Inviable Sanitariamente"))))</f>
        <v>Inviable Sanitariamente</v>
      </c>
      <c r="LVQ469" s="48" t="str">
        <f t="shared" si="894"/>
        <v>Inviable Sanitariamente</v>
      </c>
      <c r="LVR469" s="48" t="str">
        <f t="shared" si="894"/>
        <v>Inviable Sanitariamente</v>
      </c>
      <c r="LVS469" s="48" t="str">
        <f t="shared" si="894"/>
        <v>Inviable Sanitariamente</v>
      </c>
      <c r="LVT469" s="48" t="str">
        <f t="shared" si="894"/>
        <v>Inviable Sanitariamente</v>
      </c>
      <c r="LVU469" s="48" t="str">
        <f t="shared" si="894"/>
        <v>Inviable Sanitariamente</v>
      </c>
      <c r="LVV469" s="48" t="str">
        <f t="shared" si="894"/>
        <v>Inviable Sanitariamente</v>
      </c>
      <c r="LVW469" s="48" t="str">
        <f t="shared" si="894"/>
        <v>Inviable Sanitariamente</v>
      </c>
      <c r="LVX469" s="48" t="str">
        <f t="shared" si="894"/>
        <v>Inviable Sanitariamente</v>
      </c>
      <c r="LVY469" s="48" t="str">
        <f t="shared" si="894"/>
        <v>Inviable Sanitariamente</v>
      </c>
      <c r="LVZ469" s="48" t="str">
        <f t="shared" ref="LVZ469:LWI471" si="895">IF(LVX469&lt;5,"Sin Riesgo",IF(LVX469 &lt;=14,"Bajo",IF(LVX469&lt;=35,"Medio",IF(LVX469&lt;=80,"Alto","Inviable Sanitariamente"))))</f>
        <v>Inviable Sanitariamente</v>
      </c>
      <c r="LWA469" s="48" t="str">
        <f t="shared" si="895"/>
        <v>Inviable Sanitariamente</v>
      </c>
      <c r="LWB469" s="48" t="str">
        <f t="shared" si="895"/>
        <v>Inviable Sanitariamente</v>
      </c>
      <c r="LWC469" s="48" t="str">
        <f t="shared" si="895"/>
        <v>Inviable Sanitariamente</v>
      </c>
      <c r="LWD469" s="48" t="str">
        <f t="shared" si="895"/>
        <v>Inviable Sanitariamente</v>
      </c>
      <c r="LWE469" s="48" t="str">
        <f t="shared" si="895"/>
        <v>Inviable Sanitariamente</v>
      </c>
      <c r="LWF469" s="48" t="str">
        <f t="shared" si="895"/>
        <v>Inviable Sanitariamente</v>
      </c>
      <c r="LWG469" s="48" t="str">
        <f t="shared" si="895"/>
        <v>Inviable Sanitariamente</v>
      </c>
      <c r="LWH469" s="48" t="str">
        <f t="shared" si="895"/>
        <v>Inviable Sanitariamente</v>
      </c>
      <c r="LWI469" s="48" t="str">
        <f t="shared" si="895"/>
        <v>Inviable Sanitariamente</v>
      </c>
      <c r="LWJ469" s="48" t="str">
        <f t="shared" ref="LWJ469:LWS471" si="896">IF(LWH469&lt;5,"Sin Riesgo",IF(LWH469 &lt;=14,"Bajo",IF(LWH469&lt;=35,"Medio",IF(LWH469&lt;=80,"Alto","Inviable Sanitariamente"))))</f>
        <v>Inviable Sanitariamente</v>
      </c>
      <c r="LWK469" s="48" t="str">
        <f t="shared" si="896"/>
        <v>Inviable Sanitariamente</v>
      </c>
      <c r="LWL469" s="48" t="str">
        <f t="shared" si="896"/>
        <v>Inviable Sanitariamente</v>
      </c>
      <c r="LWM469" s="48" t="str">
        <f t="shared" si="896"/>
        <v>Inviable Sanitariamente</v>
      </c>
      <c r="LWN469" s="48" t="str">
        <f t="shared" si="896"/>
        <v>Inviable Sanitariamente</v>
      </c>
      <c r="LWO469" s="48" t="str">
        <f t="shared" si="896"/>
        <v>Inviable Sanitariamente</v>
      </c>
      <c r="LWP469" s="48" t="str">
        <f t="shared" si="896"/>
        <v>Inviable Sanitariamente</v>
      </c>
      <c r="LWQ469" s="48" t="str">
        <f t="shared" si="896"/>
        <v>Inviable Sanitariamente</v>
      </c>
      <c r="LWR469" s="48" t="str">
        <f t="shared" si="896"/>
        <v>Inviable Sanitariamente</v>
      </c>
      <c r="LWS469" s="48" t="str">
        <f t="shared" si="896"/>
        <v>Inviable Sanitariamente</v>
      </c>
      <c r="LWT469" s="48" t="str">
        <f t="shared" ref="LWT469:LXC471" si="897">IF(LWR469&lt;5,"Sin Riesgo",IF(LWR469 &lt;=14,"Bajo",IF(LWR469&lt;=35,"Medio",IF(LWR469&lt;=80,"Alto","Inviable Sanitariamente"))))</f>
        <v>Inviable Sanitariamente</v>
      </c>
      <c r="LWU469" s="48" t="str">
        <f t="shared" si="897"/>
        <v>Inviable Sanitariamente</v>
      </c>
      <c r="LWV469" s="48" t="str">
        <f t="shared" si="897"/>
        <v>Inviable Sanitariamente</v>
      </c>
      <c r="LWW469" s="48" t="str">
        <f t="shared" si="897"/>
        <v>Inviable Sanitariamente</v>
      </c>
      <c r="LWX469" s="48" t="str">
        <f t="shared" si="897"/>
        <v>Inviable Sanitariamente</v>
      </c>
      <c r="LWY469" s="48" t="str">
        <f t="shared" si="897"/>
        <v>Inviable Sanitariamente</v>
      </c>
      <c r="LWZ469" s="48" t="str">
        <f t="shared" si="897"/>
        <v>Inviable Sanitariamente</v>
      </c>
      <c r="LXA469" s="48" t="str">
        <f t="shared" si="897"/>
        <v>Inviable Sanitariamente</v>
      </c>
      <c r="LXB469" s="48" t="str">
        <f t="shared" si="897"/>
        <v>Inviable Sanitariamente</v>
      </c>
      <c r="LXC469" s="48" t="str">
        <f t="shared" si="897"/>
        <v>Inviable Sanitariamente</v>
      </c>
      <c r="LXD469" s="48" t="str">
        <f t="shared" ref="LXD469:LXM471" si="898">IF(LXB469&lt;5,"Sin Riesgo",IF(LXB469 &lt;=14,"Bajo",IF(LXB469&lt;=35,"Medio",IF(LXB469&lt;=80,"Alto","Inviable Sanitariamente"))))</f>
        <v>Inviable Sanitariamente</v>
      </c>
      <c r="LXE469" s="48" t="str">
        <f t="shared" si="898"/>
        <v>Inviable Sanitariamente</v>
      </c>
      <c r="LXF469" s="48" t="str">
        <f t="shared" si="898"/>
        <v>Inviable Sanitariamente</v>
      </c>
      <c r="LXG469" s="48" t="str">
        <f t="shared" si="898"/>
        <v>Inviable Sanitariamente</v>
      </c>
      <c r="LXH469" s="48" t="str">
        <f t="shared" si="898"/>
        <v>Inviable Sanitariamente</v>
      </c>
      <c r="LXI469" s="48" t="str">
        <f t="shared" si="898"/>
        <v>Inviable Sanitariamente</v>
      </c>
      <c r="LXJ469" s="48" t="str">
        <f t="shared" si="898"/>
        <v>Inviable Sanitariamente</v>
      </c>
      <c r="LXK469" s="48" t="str">
        <f t="shared" si="898"/>
        <v>Inviable Sanitariamente</v>
      </c>
      <c r="LXL469" s="48" t="str">
        <f t="shared" si="898"/>
        <v>Inviable Sanitariamente</v>
      </c>
      <c r="LXM469" s="48" t="str">
        <f t="shared" si="898"/>
        <v>Inviable Sanitariamente</v>
      </c>
      <c r="LXN469" s="48" t="str">
        <f t="shared" ref="LXN469:LXW471" si="899">IF(LXL469&lt;5,"Sin Riesgo",IF(LXL469 &lt;=14,"Bajo",IF(LXL469&lt;=35,"Medio",IF(LXL469&lt;=80,"Alto","Inviable Sanitariamente"))))</f>
        <v>Inviable Sanitariamente</v>
      </c>
      <c r="LXO469" s="48" t="str">
        <f t="shared" si="899"/>
        <v>Inviable Sanitariamente</v>
      </c>
      <c r="LXP469" s="48" t="str">
        <f t="shared" si="899"/>
        <v>Inviable Sanitariamente</v>
      </c>
      <c r="LXQ469" s="48" t="str">
        <f t="shared" si="899"/>
        <v>Inviable Sanitariamente</v>
      </c>
      <c r="LXR469" s="48" t="str">
        <f t="shared" si="899"/>
        <v>Inviable Sanitariamente</v>
      </c>
      <c r="LXS469" s="48" t="str">
        <f t="shared" si="899"/>
        <v>Inviable Sanitariamente</v>
      </c>
      <c r="LXT469" s="48" t="str">
        <f t="shared" si="899"/>
        <v>Inviable Sanitariamente</v>
      </c>
      <c r="LXU469" s="48" t="str">
        <f t="shared" si="899"/>
        <v>Inviable Sanitariamente</v>
      </c>
      <c r="LXV469" s="48" t="str">
        <f t="shared" si="899"/>
        <v>Inviable Sanitariamente</v>
      </c>
      <c r="LXW469" s="48" t="str">
        <f t="shared" si="899"/>
        <v>Inviable Sanitariamente</v>
      </c>
      <c r="LXX469" s="48" t="str">
        <f t="shared" ref="LXX469:LYG471" si="900">IF(LXV469&lt;5,"Sin Riesgo",IF(LXV469 &lt;=14,"Bajo",IF(LXV469&lt;=35,"Medio",IF(LXV469&lt;=80,"Alto","Inviable Sanitariamente"))))</f>
        <v>Inviable Sanitariamente</v>
      </c>
      <c r="LXY469" s="48" t="str">
        <f t="shared" si="900"/>
        <v>Inviable Sanitariamente</v>
      </c>
      <c r="LXZ469" s="48" t="str">
        <f t="shared" si="900"/>
        <v>Inviable Sanitariamente</v>
      </c>
      <c r="LYA469" s="48" t="str">
        <f t="shared" si="900"/>
        <v>Inviable Sanitariamente</v>
      </c>
      <c r="LYB469" s="48" t="str">
        <f t="shared" si="900"/>
        <v>Inviable Sanitariamente</v>
      </c>
      <c r="LYC469" s="48" t="str">
        <f t="shared" si="900"/>
        <v>Inviable Sanitariamente</v>
      </c>
      <c r="LYD469" s="48" t="str">
        <f t="shared" si="900"/>
        <v>Inviable Sanitariamente</v>
      </c>
      <c r="LYE469" s="48" t="str">
        <f t="shared" si="900"/>
        <v>Inviable Sanitariamente</v>
      </c>
      <c r="LYF469" s="48" t="str">
        <f t="shared" si="900"/>
        <v>Inviable Sanitariamente</v>
      </c>
      <c r="LYG469" s="48" t="str">
        <f t="shared" si="900"/>
        <v>Inviable Sanitariamente</v>
      </c>
      <c r="LYH469" s="48" t="str">
        <f t="shared" ref="LYH469:LYQ471" si="901">IF(LYF469&lt;5,"Sin Riesgo",IF(LYF469 &lt;=14,"Bajo",IF(LYF469&lt;=35,"Medio",IF(LYF469&lt;=80,"Alto","Inviable Sanitariamente"))))</f>
        <v>Inviable Sanitariamente</v>
      </c>
      <c r="LYI469" s="48" t="str">
        <f t="shared" si="901"/>
        <v>Inviable Sanitariamente</v>
      </c>
      <c r="LYJ469" s="48" t="str">
        <f t="shared" si="901"/>
        <v>Inviable Sanitariamente</v>
      </c>
      <c r="LYK469" s="48" t="str">
        <f t="shared" si="901"/>
        <v>Inviable Sanitariamente</v>
      </c>
      <c r="LYL469" s="48" t="str">
        <f t="shared" si="901"/>
        <v>Inviable Sanitariamente</v>
      </c>
      <c r="LYM469" s="48" t="str">
        <f t="shared" si="901"/>
        <v>Inviable Sanitariamente</v>
      </c>
      <c r="LYN469" s="48" t="str">
        <f t="shared" si="901"/>
        <v>Inviable Sanitariamente</v>
      </c>
      <c r="LYO469" s="48" t="str">
        <f t="shared" si="901"/>
        <v>Inviable Sanitariamente</v>
      </c>
      <c r="LYP469" s="48" t="str">
        <f t="shared" si="901"/>
        <v>Inviable Sanitariamente</v>
      </c>
      <c r="LYQ469" s="48" t="str">
        <f t="shared" si="901"/>
        <v>Inviable Sanitariamente</v>
      </c>
      <c r="LYR469" s="48" t="str">
        <f t="shared" ref="LYR469:LZA471" si="902">IF(LYP469&lt;5,"Sin Riesgo",IF(LYP469 &lt;=14,"Bajo",IF(LYP469&lt;=35,"Medio",IF(LYP469&lt;=80,"Alto","Inviable Sanitariamente"))))</f>
        <v>Inviable Sanitariamente</v>
      </c>
      <c r="LYS469" s="48" t="str">
        <f t="shared" si="902"/>
        <v>Inviable Sanitariamente</v>
      </c>
      <c r="LYT469" s="48" t="str">
        <f t="shared" si="902"/>
        <v>Inviable Sanitariamente</v>
      </c>
      <c r="LYU469" s="48" t="str">
        <f t="shared" si="902"/>
        <v>Inviable Sanitariamente</v>
      </c>
      <c r="LYV469" s="48" t="str">
        <f t="shared" si="902"/>
        <v>Inviable Sanitariamente</v>
      </c>
      <c r="LYW469" s="48" t="str">
        <f t="shared" si="902"/>
        <v>Inviable Sanitariamente</v>
      </c>
      <c r="LYX469" s="48" t="str">
        <f t="shared" si="902"/>
        <v>Inviable Sanitariamente</v>
      </c>
      <c r="LYY469" s="48" t="str">
        <f t="shared" si="902"/>
        <v>Inviable Sanitariamente</v>
      </c>
      <c r="LYZ469" s="48" t="str">
        <f t="shared" si="902"/>
        <v>Inviable Sanitariamente</v>
      </c>
      <c r="LZA469" s="48" t="str">
        <f t="shared" si="902"/>
        <v>Inviable Sanitariamente</v>
      </c>
      <c r="LZB469" s="48" t="str">
        <f t="shared" ref="LZB469:LZK471" si="903">IF(LYZ469&lt;5,"Sin Riesgo",IF(LYZ469 &lt;=14,"Bajo",IF(LYZ469&lt;=35,"Medio",IF(LYZ469&lt;=80,"Alto","Inviable Sanitariamente"))))</f>
        <v>Inviable Sanitariamente</v>
      </c>
      <c r="LZC469" s="48" t="str">
        <f t="shared" si="903"/>
        <v>Inviable Sanitariamente</v>
      </c>
      <c r="LZD469" s="48" t="str">
        <f t="shared" si="903"/>
        <v>Inviable Sanitariamente</v>
      </c>
      <c r="LZE469" s="48" t="str">
        <f t="shared" si="903"/>
        <v>Inviable Sanitariamente</v>
      </c>
      <c r="LZF469" s="48" t="str">
        <f t="shared" si="903"/>
        <v>Inviable Sanitariamente</v>
      </c>
      <c r="LZG469" s="48" t="str">
        <f t="shared" si="903"/>
        <v>Inviable Sanitariamente</v>
      </c>
      <c r="LZH469" s="48" t="str">
        <f t="shared" si="903"/>
        <v>Inviable Sanitariamente</v>
      </c>
      <c r="LZI469" s="48" t="str">
        <f t="shared" si="903"/>
        <v>Inviable Sanitariamente</v>
      </c>
      <c r="LZJ469" s="48" t="str">
        <f t="shared" si="903"/>
        <v>Inviable Sanitariamente</v>
      </c>
      <c r="LZK469" s="48" t="str">
        <f t="shared" si="903"/>
        <v>Inviable Sanitariamente</v>
      </c>
      <c r="LZL469" s="48" t="str">
        <f t="shared" ref="LZL469:LZU471" si="904">IF(LZJ469&lt;5,"Sin Riesgo",IF(LZJ469 &lt;=14,"Bajo",IF(LZJ469&lt;=35,"Medio",IF(LZJ469&lt;=80,"Alto","Inviable Sanitariamente"))))</f>
        <v>Inviable Sanitariamente</v>
      </c>
      <c r="LZM469" s="48" t="str">
        <f t="shared" si="904"/>
        <v>Inviable Sanitariamente</v>
      </c>
      <c r="LZN469" s="48" t="str">
        <f t="shared" si="904"/>
        <v>Inviable Sanitariamente</v>
      </c>
      <c r="LZO469" s="48" t="str">
        <f t="shared" si="904"/>
        <v>Inviable Sanitariamente</v>
      </c>
      <c r="LZP469" s="48" t="str">
        <f t="shared" si="904"/>
        <v>Inviable Sanitariamente</v>
      </c>
      <c r="LZQ469" s="48" t="str">
        <f t="shared" si="904"/>
        <v>Inviable Sanitariamente</v>
      </c>
      <c r="LZR469" s="48" t="str">
        <f t="shared" si="904"/>
        <v>Inviable Sanitariamente</v>
      </c>
      <c r="LZS469" s="48" t="str">
        <f t="shared" si="904"/>
        <v>Inviable Sanitariamente</v>
      </c>
      <c r="LZT469" s="48" t="str">
        <f t="shared" si="904"/>
        <v>Inviable Sanitariamente</v>
      </c>
      <c r="LZU469" s="48" t="str">
        <f t="shared" si="904"/>
        <v>Inviable Sanitariamente</v>
      </c>
      <c r="LZV469" s="48" t="str">
        <f t="shared" ref="LZV469:MAE471" si="905">IF(LZT469&lt;5,"Sin Riesgo",IF(LZT469 &lt;=14,"Bajo",IF(LZT469&lt;=35,"Medio",IF(LZT469&lt;=80,"Alto","Inviable Sanitariamente"))))</f>
        <v>Inviable Sanitariamente</v>
      </c>
      <c r="LZW469" s="48" t="str">
        <f t="shared" si="905"/>
        <v>Inviable Sanitariamente</v>
      </c>
      <c r="LZX469" s="48" t="str">
        <f t="shared" si="905"/>
        <v>Inviable Sanitariamente</v>
      </c>
      <c r="LZY469" s="48" t="str">
        <f t="shared" si="905"/>
        <v>Inviable Sanitariamente</v>
      </c>
      <c r="LZZ469" s="48" t="str">
        <f t="shared" si="905"/>
        <v>Inviable Sanitariamente</v>
      </c>
      <c r="MAA469" s="48" t="str">
        <f t="shared" si="905"/>
        <v>Inviable Sanitariamente</v>
      </c>
      <c r="MAB469" s="48" t="str">
        <f t="shared" si="905"/>
        <v>Inviable Sanitariamente</v>
      </c>
      <c r="MAC469" s="48" t="str">
        <f t="shared" si="905"/>
        <v>Inviable Sanitariamente</v>
      </c>
      <c r="MAD469" s="48" t="str">
        <f t="shared" si="905"/>
        <v>Inviable Sanitariamente</v>
      </c>
      <c r="MAE469" s="48" t="str">
        <f t="shared" si="905"/>
        <v>Inviable Sanitariamente</v>
      </c>
      <c r="MAF469" s="48" t="str">
        <f t="shared" ref="MAF469:MAO471" si="906">IF(MAD469&lt;5,"Sin Riesgo",IF(MAD469 &lt;=14,"Bajo",IF(MAD469&lt;=35,"Medio",IF(MAD469&lt;=80,"Alto","Inviable Sanitariamente"))))</f>
        <v>Inviable Sanitariamente</v>
      </c>
      <c r="MAG469" s="48" t="str">
        <f t="shared" si="906"/>
        <v>Inviable Sanitariamente</v>
      </c>
      <c r="MAH469" s="48" t="str">
        <f t="shared" si="906"/>
        <v>Inviable Sanitariamente</v>
      </c>
      <c r="MAI469" s="48" t="str">
        <f t="shared" si="906"/>
        <v>Inviable Sanitariamente</v>
      </c>
      <c r="MAJ469" s="48" t="str">
        <f t="shared" si="906"/>
        <v>Inviable Sanitariamente</v>
      </c>
      <c r="MAK469" s="48" t="str">
        <f t="shared" si="906"/>
        <v>Inviable Sanitariamente</v>
      </c>
      <c r="MAL469" s="48" t="str">
        <f t="shared" si="906"/>
        <v>Inviable Sanitariamente</v>
      </c>
      <c r="MAM469" s="48" t="str">
        <f t="shared" si="906"/>
        <v>Inviable Sanitariamente</v>
      </c>
      <c r="MAN469" s="48" t="str">
        <f t="shared" si="906"/>
        <v>Inviable Sanitariamente</v>
      </c>
      <c r="MAO469" s="48" t="str">
        <f t="shared" si="906"/>
        <v>Inviable Sanitariamente</v>
      </c>
      <c r="MAP469" s="48" t="str">
        <f t="shared" ref="MAP469:MAY471" si="907">IF(MAN469&lt;5,"Sin Riesgo",IF(MAN469 &lt;=14,"Bajo",IF(MAN469&lt;=35,"Medio",IF(MAN469&lt;=80,"Alto","Inviable Sanitariamente"))))</f>
        <v>Inviable Sanitariamente</v>
      </c>
      <c r="MAQ469" s="48" t="str">
        <f t="shared" si="907"/>
        <v>Inviable Sanitariamente</v>
      </c>
      <c r="MAR469" s="48" t="str">
        <f t="shared" si="907"/>
        <v>Inviable Sanitariamente</v>
      </c>
      <c r="MAS469" s="48" t="str">
        <f t="shared" si="907"/>
        <v>Inviable Sanitariamente</v>
      </c>
      <c r="MAT469" s="48" t="str">
        <f t="shared" si="907"/>
        <v>Inviable Sanitariamente</v>
      </c>
      <c r="MAU469" s="48" t="str">
        <f t="shared" si="907"/>
        <v>Inviable Sanitariamente</v>
      </c>
      <c r="MAV469" s="48" t="str">
        <f t="shared" si="907"/>
        <v>Inviable Sanitariamente</v>
      </c>
      <c r="MAW469" s="48" t="str">
        <f t="shared" si="907"/>
        <v>Inviable Sanitariamente</v>
      </c>
      <c r="MAX469" s="48" t="str">
        <f t="shared" si="907"/>
        <v>Inviable Sanitariamente</v>
      </c>
      <c r="MAY469" s="48" t="str">
        <f t="shared" si="907"/>
        <v>Inviable Sanitariamente</v>
      </c>
      <c r="MAZ469" s="48" t="str">
        <f t="shared" ref="MAZ469:MBI471" si="908">IF(MAX469&lt;5,"Sin Riesgo",IF(MAX469 &lt;=14,"Bajo",IF(MAX469&lt;=35,"Medio",IF(MAX469&lt;=80,"Alto","Inviable Sanitariamente"))))</f>
        <v>Inviable Sanitariamente</v>
      </c>
      <c r="MBA469" s="48" t="str">
        <f t="shared" si="908"/>
        <v>Inviable Sanitariamente</v>
      </c>
      <c r="MBB469" s="48" t="str">
        <f t="shared" si="908"/>
        <v>Inviable Sanitariamente</v>
      </c>
      <c r="MBC469" s="48" t="str">
        <f t="shared" si="908"/>
        <v>Inviable Sanitariamente</v>
      </c>
      <c r="MBD469" s="48" t="str">
        <f t="shared" si="908"/>
        <v>Inviable Sanitariamente</v>
      </c>
      <c r="MBE469" s="48" t="str">
        <f t="shared" si="908"/>
        <v>Inviable Sanitariamente</v>
      </c>
      <c r="MBF469" s="48" t="str">
        <f t="shared" si="908"/>
        <v>Inviable Sanitariamente</v>
      </c>
      <c r="MBG469" s="48" t="str">
        <f t="shared" si="908"/>
        <v>Inviable Sanitariamente</v>
      </c>
      <c r="MBH469" s="48" t="str">
        <f t="shared" si="908"/>
        <v>Inviable Sanitariamente</v>
      </c>
      <c r="MBI469" s="48" t="str">
        <f t="shared" si="908"/>
        <v>Inviable Sanitariamente</v>
      </c>
      <c r="MBJ469" s="48" t="str">
        <f t="shared" ref="MBJ469:MBS471" si="909">IF(MBH469&lt;5,"Sin Riesgo",IF(MBH469 &lt;=14,"Bajo",IF(MBH469&lt;=35,"Medio",IF(MBH469&lt;=80,"Alto","Inviable Sanitariamente"))))</f>
        <v>Inviable Sanitariamente</v>
      </c>
      <c r="MBK469" s="48" t="str">
        <f t="shared" si="909"/>
        <v>Inviable Sanitariamente</v>
      </c>
      <c r="MBL469" s="48" t="str">
        <f t="shared" si="909"/>
        <v>Inviable Sanitariamente</v>
      </c>
      <c r="MBM469" s="48" t="str">
        <f t="shared" si="909"/>
        <v>Inviable Sanitariamente</v>
      </c>
      <c r="MBN469" s="48" t="str">
        <f t="shared" si="909"/>
        <v>Inviable Sanitariamente</v>
      </c>
      <c r="MBO469" s="48" t="str">
        <f t="shared" si="909"/>
        <v>Inviable Sanitariamente</v>
      </c>
      <c r="MBP469" s="48" t="str">
        <f t="shared" si="909"/>
        <v>Inviable Sanitariamente</v>
      </c>
      <c r="MBQ469" s="48" t="str">
        <f t="shared" si="909"/>
        <v>Inviable Sanitariamente</v>
      </c>
      <c r="MBR469" s="48" t="str">
        <f t="shared" si="909"/>
        <v>Inviable Sanitariamente</v>
      </c>
      <c r="MBS469" s="48" t="str">
        <f t="shared" si="909"/>
        <v>Inviable Sanitariamente</v>
      </c>
      <c r="MBT469" s="48" t="str">
        <f t="shared" ref="MBT469:MCC471" si="910">IF(MBR469&lt;5,"Sin Riesgo",IF(MBR469 &lt;=14,"Bajo",IF(MBR469&lt;=35,"Medio",IF(MBR469&lt;=80,"Alto","Inviable Sanitariamente"))))</f>
        <v>Inviable Sanitariamente</v>
      </c>
      <c r="MBU469" s="48" t="str">
        <f t="shared" si="910"/>
        <v>Inviable Sanitariamente</v>
      </c>
      <c r="MBV469" s="48" t="str">
        <f t="shared" si="910"/>
        <v>Inviable Sanitariamente</v>
      </c>
      <c r="MBW469" s="48" t="str">
        <f t="shared" si="910"/>
        <v>Inviable Sanitariamente</v>
      </c>
      <c r="MBX469" s="48" t="str">
        <f t="shared" si="910"/>
        <v>Inviable Sanitariamente</v>
      </c>
      <c r="MBY469" s="48" t="str">
        <f t="shared" si="910"/>
        <v>Inviable Sanitariamente</v>
      </c>
      <c r="MBZ469" s="48" t="str">
        <f t="shared" si="910"/>
        <v>Inviable Sanitariamente</v>
      </c>
      <c r="MCA469" s="48" t="str">
        <f t="shared" si="910"/>
        <v>Inviable Sanitariamente</v>
      </c>
      <c r="MCB469" s="48" t="str">
        <f t="shared" si="910"/>
        <v>Inviable Sanitariamente</v>
      </c>
      <c r="MCC469" s="48" t="str">
        <f t="shared" si="910"/>
        <v>Inviable Sanitariamente</v>
      </c>
      <c r="MCD469" s="48" t="str">
        <f t="shared" ref="MCD469:MCM471" si="911">IF(MCB469&lt;5,"Sin Riesgo",IF(MCB469 &lt;=14,"Bajo",IF(MCB469&lt;=35,"Medio",IF(MCB469&lt;=80,"Alto","Inviable Sanitariamente"))))</f>
        <v>Inviable Sanitariamente</v>
      </c>
      <c r="MCE469" s="48" t="str">
        <f t="shared" si="911"/>
        <v>Inviable Sanitariamente</v>
      </c>
      <c r="MCF469" s="48" t="str">
        <f t="shared" si="911"/>
        <v>Inviable Sanitariamente</v>
      </c>
      <c r="MCG469" s="48" t="str">
        <f t="shared" si="911"/>
        <v>Inviable Sanitariamente</v>
      </c>
      <c r="MCH469" s="48" t="str">
        <f t="shared" si="911"/>
        <v>Inviable Sanitariamente</v>
      </c>
      <c r="MCI469" s="48" t="str">
        <f t="shared" si="911"/>
        <v>Inviable Sanitariamente</v>
      </c>
      <c r="MCJ469" s="48" t="str">
        <f t="shared" si="911"/>
        <v>Inviable Sanitariamente</v>
      </c>
      <c r="MCK469" s="48" t="str">
        <f t="shared" si="911"/>
        <v>Inviable Sanitariamente</v>
      </c>
      <c r="MCL469" s="48" t="str">
        <f t="shared" si="911"/>
        <v>Inviable Sanitariamente</v>
      </c>
      <c r="MCM469" s="48" t="str">
        <f t="shared" si="911"/>
        <v>Inviable Sanitariamente</v>
      </c>
      <c r="MCN469" s="48" t="str">
        <f t="shared" ref="MCN469:MCW471" si="912">IF(MCL469&lt;5,"Sin Riesgo",IF(MCL469 &lt;=14,"Bajo",IF(MCL469&lt;=35,"Medio",IF(MCL469&lt;=80,"Alto","Inviable Sanitariamente"))))</f>
        <v>Inviable Sanitariamente</v>
      </c>
      <c r="MCO469" s="48" t="str">
        <f t="shared" si="912"/>
        <v>Inviable Sanitariamente</v>
      </c>
      <c r="MCP469" s="48" t="str">
        <f t="shared" si="912"/>
        <v>Inviable Sanitariamente</v>
      </c>
      <c r="MCQ469" s="48" t="str">
        <f t="shared" si="912"/>
        <v>Inviable Sanitariamente</v>
      </c>
      <c r="MCR469" s="48" t="str">
        <f t="shared" si="912"/>
        <v>Inviable Sanitariamente</v>
      </c>
      <c r="MCS469" s="48" t="str">
        <f t="shared" si="912"/>
        <v>Inviable Sanitariamente</v>
      </c>
      <c r="MCT469" s="48" t="str">
        <f t="shared" si="912"/>
        <v>Inviable Sanitariamente</v>
      </c>
      <c r="MCU469" s="48" t="str">
        <f t="shared" si="912"/>
        <v>Inviable Sanitariamente</v>
      </c>
      <c r="MCV469" s="48" t="str">
        <f t="shared" si="912"/>
        <v>Inviable Sanitariamente</v>
      </c>
      <c r="MCW469" s="48" t="str">
        <f t="shared" si="912"/>
        <v>Inviable Sanitariamente</v>
      </c>
      <c r="MCX469" s="48" t="str">
        <f t="shared" ref="MCX469:MDG471" si="913">IF(MCV469&lt;5,"Sin Riesgo",IF(MCV469 &lt;=14,"Bajo",IF(MCV469&lt;=35,"Medio",IF(MCV469&lt;=80,"Alto","Inviable Sanitariamente"))))</f>
        <v>Inviable Sanitariamente</v>
      </c>
      <c r="MCY469" s="48" t="str">
        <f t="shared" si="913"/>
        <v>Inviable Sanitariamente</v>
      </c>
      <c r="MCZ469" s="48" t="str">
        <f t="shared" si="913"/>
        <v>Inviable Sanitariamente</v>
      </c>
      <c r="MDA469" s="48" t="str">
        <f t="shared" si="913"/>
        <v>Inviable Sanitariamente</v>
      </c>
      <c r="MDB469" s="48" t="str">
        <f t="shared" si="913"/>
        <v>Inviable Sanitariamente</v>
      </c>
      <c r="MDC469" s="48" t="str">
        <f t="shared" si="913"/>
        <v>Inviable Sanitariamente</v>
      </c>
      <c r="MDD469" s="48" t="str">
        <f t="shared" si="913"/>
        <v>Inviable Sanitariamente</v>
      </c>
      <c r="MDE469" s="48" t="str">
        <f t="shared" si="913"/>
        <v>Inviable Sanitariamente</v>
      </c>
      <c r="MDF469" s="48" t="str">
        <f t="shared" si="913"/>
        <v>Inviable Sanitariamente</v>
      </c>
      <c r="MDG469" s="48" t="str">
        <f t="shared" si="913"/>
        <v>Inviable Sanitariamente</v>
      </c>
      <c r="MDH469" s="48" t="str">
        <f t="shared" ref="MDH469:MDQ471" si="914">IF(MDF469&lt;5,"Sin Riesgo",IF(MDF469 &lt;=14,"Bajo",IF(MDF469&lt;=35,"Medio",IF(MDF469&lt;=80,"Alto","Inviable Sanitariamente"))))</f>
        <v>Inviable Sanitariamente</v>
      </c>
      <c r="MDI469" s="48" t="str">
        <f t="shared" si="914"/>
        <v>Inviable Sanitariamente</v>
      </c>
      <c r="MDJ469" s="48" t="str">
        <f t="shared" si="914"/>
        <v>Inviable Sanitariamente</v>
      </c>
      <c r="MDK469" s="48" t="str">
        <f t="shared" si="914"/>
        <v>Inviable Sanitariamente</v>
      </c>
      <c r="MDL469" s="48" t="str">
        <f t="shared" si="914"/>
        <v>Inviable Sanitariamente</v>
      </c>
      <c r="MDM469" s="48" t="str">
        <f t="shared" si="914"/>
        <v>Inviable Sanitariamente</v>
      </c>
      <c r="MDN469" s="48" t="str">
        <f t="shared" si="914"/>
        <v>Inviable Sanitariamente</v>
      </c>
      <c r="MDO469" s="48" t="str">
        <f t="shared" si="914"/>
        <v>Inviable Sanitariamente</v>
      </c>
      <c r="MDP469" s="48" t="str">
        <f t="shared" si="914"/>
        <v>Inviable Sanitariamente</v>
      </c>
      <c r="MDQ469" s="48" t="str">
        <f t="shared" si="914"/>
        <v>Inviable Sanitariamente</v>
      </c>
      <c r="MDR469" s="48" t="str">
        <f t="shared" ref="MDR469:MEA471" si="915">IF(MDP469&lt;5,"Sin Riesgo",IF(MDP469 &lt;=14,"Bajo",IF(MDP469&lt;=35,"Medio",IF(MDP469&lt;=80,"Alto","Inviable Sanitariamente"))))</f>
        <v>Inviable Sanitariamente</v>
      </c>
      <c r="MDS469" s="48" t="str">
        <f t="shared" si="915"/>
        <v>Inviable Sanitariamente</v>
      </c>
      <c r="MDT469" s="48" t="str">
        <f t="shared" si="915"/>
        <v>Inviable Sanitariamente</v>
      </c>
      <c r="MDU469" s="48" t="str">
        <f t="shared" si="915"/>
        <v>Inviable Sanitariamente</v>
      </c>
      <c r="MDV469" s="48" t="str">
        <f t="shared" si="915"/>
        <v>Inviable Sanitariamente</v>
      </c>
      <c r="MDW469" s="48" t="str">
        <f t="shared" si="915"/>
        <v>Inviable Sanitariamente</v>
      </c>
      <c r="MDX469" s="48" t="str">
        <f t="shared" si="915"/>
        <v>Inviable Sanitariamente</v>
      </c>
      <c r="MDY469" s="48" t="str">
        <f t="shared" si="915"/>
        <v>Inviable Sanitariamente</v>
      </c>
      <c r="MDZ469" s="48" t="str">
        <f t="shared" si="915"/>
        <v>Inviable Sanitariamente</v>
      </c>
      <c r="MEA469" s="48" t="str">
        <f t="shared" si="915"/>
        <v>Inviable Sanitariamente</v>
      </c>
      <c r="MEB469" s="48" t="str">
        <f t="shared" ref="MEB469:MEK471" si="916">IF(MDZ469&lt;5,"Sin Riesgo",IF(MDZ469 &lt;=14,"Bajo",IF(MDZ469&lt;=35,"Medio",IF(MDZ469&lt;=80,"Alto","Inviable Sanitariamente"))))</f>
        <v>Inviable Sanitariamente</v>
      </c>
      <c r="MEC469" s="48" t="str">
        <f t="shared" si="916"/>
        <v>Inviable Sanitariamente</v>
      </c>
      <c r="MED469" s="48" t="str">
        <f t="shared" si="916"/>
        <v>Inviable Sanitariamente</v>
      </c>
      <c r="MEE469" s="48" t="str">
        <f t="shared" si="916"/>
        <v>Inviable Sanitariamente</v>
      </c>
      <c r="MEF469" s="48" t="str">
        <f t="shared" si="916"/>
        <v>Inviable Sanitariamente</v>
      </c>
      <c r="MEG469" s="48" t="str">
        <f t="shared" si="916"/>
        <v>Inviable Sanitariamente</v>
      </c>
      <c r="MEH469" s="48" t="str">
        <f t="shared" si="916"/>
        <v>Inviable Sanitariamente</v>
      </c>
      <c r="MEI469" s="48" t="str">
        <f t="shared" si="916"/>
        <v>Inviable Sanitariamente</v>
      </c>
      <c r="MEJ469" s="48" t="str">
        <f t="shared" si="916"/>
        <v>Inviable Sanitariamente</v>
      </c>
      <c r="MEK469" s="48" t="str">
        <f t="shared" si="916"/>
        <v>Inviable Sanitariamente</v>
      </c>
      <c r="MEL469" s="48" t="str">
        <f t="shared" ref="MEL469:MEU471" si="917">IF(MEJ469&lt;5,"Sin Riesgo",IF(MEJ469 &lt;=14,"Bajo",IF(MEJ469&lt;=35,"Medio",IF(MEJ469&lt;=80,"Alto","Inviable Sanitariamente"))))</f>
        <v>Inviable Sanitariamente</v>
      </c>
      <c r="MEM469" s="48" t="str">
        <f t="shared" si="917"/>
        <v>Inviable Sanitariamente</v>
      </c>
      <c r="MEN469" s="48" t="str">
        <f t="shared" si="917"/>
        <v>Inviable Sanitariamente</v>
      </c>
      <c r="MEO469" s="48" t="str">
        <f t="shared" si="917"/>
        <v>Inviable Sanitariamente</v>
      </c>
      <c r="MEP469" s="48" t="str">
        <f t="shared" si="917"/>
        <v>Inviable Sanitariamente</v>
      </c>
      <c r="MEQ469" s="48" t="str">
        <f t="shared" si="917"/>
        <v>Inviable Sanitariamente</v>
      </c>
      <c r="MER469" s="48" t="str">
        <f t="shared" si="917"/>
        <v>Inviable Sanitariamente</v>
      </c>
      <c r="MES469" s="48" t="str">
        <f t="shared" si="917"/>
        <v>Inviable Sanitariamente</v>
      </c>
      <c r="MET469" s="48" t="str">
        <f t="shared" si="917"/>
        <v>Inviable Sanitariamente</v>
      </c>
      <c r="MEU469" s="48" t="str">
        <f t="shared" si="917"/>
        <v>Inviable Sanitariamente</v>
      </c>
      <c r="MEV469" s="48" t="str">
        <f t="shared" ref="MEV469:MFE471" si="918">IF(MET469&lt;5,"Sin Riesgo",IF(MET469 &lt;=14,"Bajo",IF(MET469&lt;=35,"Medio",IF(MET469&lt;=80,"Alto","Inviable Sanitariamente"))))</f>
        <v>Inviable Sanitariamente</v>
      </c>
      <c r="MEW469" s="48" t="str">
        <f t="shared" si="918"/>
        <v>Inviable Sanitariamente</v>
      </c>
      <c r="MEX469" s="48" t="str">
        <f t="shared" si="918"/>
        <v>Inviable Sanitariamente</v>
      </c>
      <c r="MEY469" s="48" t="str">
        <f t="shared" si="918"/>
        <v>Inviable Sanitariamente</v>
      </c>
      <c r="MEZ469" s="48" t="str">
        <f t="shared" si="918"/>
        <v>Inviable Sanitariamente</v>
      </c>
      <c r="MFA469" s="48" t="str">
        <f t="shared" si="918"/>
        <v>Inviable Sanitariamente</v>
      </c>
      <c r="MFB469" s="48" t="str">
        <f t="shared" si="918"/>
        <v>Inviable Sanitariamente</v>
      </c>
      <c r="MFC469" s="48" t="str">
        <f t="shared" si="918"/>
        <v>Inviable Sanitariamente</v>
      </c>
      <c r="MFD469" s="48" t="str">
        <f t="shared" si="918"/>
        <v>Inviable Sanitariamente</v>
      </c>
      <c r="MFE469" s="48" t="str">
        <f t="shared" si="918"/>
        <v>Inviable Sanitariamente</v>
      </c>
      <c r="MFF469" s="48" t="str">
        <f t="shared" ref="MFF469:MFO471" si="919">IF(MFD469&lt;5,"Sin Riesgo",IF(MFD469 &lt;=14,"Bajo",IF(MFD469&lt;=35,"Medio",IF(MFD469&lt;=80,"Alto","Inviable Sanitariamente"))))</f>
        <v>Inviable Sanitariamente</v>
      </c>
      <c r="MFG469" s="48" t="str">
        <f t="shared" si="919"/>
        <v>Inviable Sanitariamente</v>
      </c>
      <c r="MFH469" s="48" t="str">
        <f t="shared" si="919"/>
        <v>Inviable Sanitariamente</v>
      </c>
      <c r="MFI469" s="48" t="str">
        <f t="shared" si="919"/>
        <v>Inviable Sanitariamente</v>
      </c>
      <c r="MFJ469" s="48" t="str">
        <f t="shared" si="919"/>
        <v>Inviable Sanitariamente</v>
      </c>
      <c r="MFK469" s="48" t="str">
        <f t="shared" si="919"/>
        <v>Inviable Sanitariamente</v>
      </c>
      <c r="MFL469" s="48" t="str">
        <f t="shared" si="919"/>
        <v>Inviable Sanitariamente</v>
      </c>
      <c r="MFM469" s="48" t="str">
        <f t="shared" si="919"/>
        <v>Inviable Sanitariamente</v>
      </c>
      <c r="MFN469" s="48" t="str">
        <f t="shared" si="919"/>
        <v>Inviable Sanitariamente</v>
      </c>
      <c r="MFO469" s="48" t="str">
        <f t="shared" si="919"/>
        <v>Inviable Sanitariamente</v>
      </c>
      <c r="MFP469" s="48" t="str">
        <f t="shared" ref="MFP469:MFY471" si="920">IF(MFN469&lt;5,"Sin Riesgo",IF(MFN469 &lt;=14,"Bajo",IF(MFN469&lt;=35,"Medio",IF(MFN469&lt;=80,"Alto","Inviable Sanitariamente"))))</f>
        <v>Inviable Sanitariamente</v>
      </c>
      <c r="MFQ469" s="48" t="str">
        <f t="shared" si="920"/>
        <v>Inviable Sanitariamente</v>
      </c>
      <c r="MFR469" s="48" t="str">
        <f t="shared" si="920"/>
        <v>Inviable Sanitariamente</v>
      </c>
      <c r="MFS469" s="48" t="str">
        <f t="shared" si="920"/>
        <v>Inviable Sanitariamente</v>
      </c>
      <c r="MFT469" s="48" t="str">
        <f t="shared" si="920"/>
        <v>Inviable Sanitariamente</v>
      </c>
      <c r="MFU469" s="48" t="str">
        <f t="shared" si="920"/>
        <v>Inviable Sanitariamente</v>
      </c>
      <c r="MFV469" s="48" t="str">
        <f t="shared" si="920"/>
        <v>Inviable Sanitariamente</v>
      </c>
      <c r="MFW469" s="48" t="str">
        <f t="shared" si="920"/>
        <v>Inviable Sanitariamente</v>
      </c>
      <c r="MFX469" s="48" t="str">
        <f t="shared" si="920"/>
        <v>Inviable Sanitariamente</v>
      </c>
      <c r="MFY469" s="48" t="str">
        <f t="shared" si="920"/>
        <v>Inviable Sanitariamente</v>
      </c>
      <c r="MFZ469" s="48" t="str">
        <f t="shared" ref="MFZ469:MGI471" si="921">IF(MFX469&lt;5,"Sin Riesgo",IF(MFX469 &lt;=14,"Bajo",IF(MFX469&lt;=35,"Medio",IF(MFX469&lt;=80,"Alto","Inviable Sanitariamente"))))</f>
        <v>Inviable Sanitariamente</v>
      </c>
      <c r="MGA469" s="48" t="str">
        <f t="shared" si="921"/>
        <v>Inviable Sanitariamente</v>
      </c>
      <c r="MGB469" s="48" t="str">
        <f t="shared" si="921"/>
        <v>Inviable Sanitariamente</v>
      </c>
      <c r="MGC469" s="48" t="str">
        <f t="shared" si="921"/>
        <v>Inviable Sanitariamente</v>
      </c>
      <c r="MGD469" s="48" t="str">
        <f t="shared" si="921"/>
        <v>Inviable Sanitariamente</v>
      </c>
      <c r="MGE469" s="48" t="str">
        <f t="shared" si="921"/>
        <v>Inviable Sanitariamente</v>
      </c>
      <c r="MGF469" s="48" t="str">
        <f t="shared" si="921"/>
        <v>Inviable Sanitariamente</v>
      </c>
      <c r="MGG469" s="48" t="str">
        <f t="shared" si="921"/>
        <v>Inviable Sanitariamente</v>
      </c>
      <c r="MGH469" s="48" t="str">
        <f t="shared" si="921"/>
        <v>Inviable Sanitariamente</v>
      </c>
      <c r="MGI469" s="48" t="str">
        <f t="shared" si="921"/>
        <v>Inviable Sanitariamente</v>
      </c>
      <c r="MGJ469" s="48" t="str">
        <f t="shared" ref="MGJ469:MGS471" si="922">IF(MGH469&lt;5,"Sin Riesgo",IF(MGH469 &lt;=14,"Bajo",IF(MGH469&lt;=35,"Medio",IF(MGH469&lt;=80,"Alto","Inviable Sanitariamente"))))</f>
        <v>Inviable Sanitariamente</v>
      </c>
      <c r="MGK469" s="48" t="str">
        <f t="shared" si="922"/>
        <v>Inviable Sanitariamente</v>
      </c>
      <c r="MGL469" s="48" t="str">
        <f t="shared" si="922"/>
        <v>Inviable Sanitariamente</v>
      </c>
      <c r="MGM469" s="48" t="str">
        <f t="shared" si="922"/>
        <v>Inviable Sanitariamente</v>
      </c>
      <c r="MGN469" s="48" t="str">
        <f t="shared" si="922"/>
        <v>Inviable Sanitariamente</v>
      </c>
      <c r="MGO469" s="48" t="str">
        <f t="shared" si="922"/>
        <v>Inviable Sanitariamente</v>
      </c>
      <c r="MGP469" s="48" t="str">
        <f t="shared" si="922"/>
        <v>Inviable Sanitariamente</v>
      </c>
      <c r="MGQ469" s="48" t="str">
        <f t="shared" si="922"/>
        <v>Inviable Sanitariamente</v>
      </c>
      <c r="MGR469" s="48" t="str">
        <f t="shared" si="922"/>
        <v>Inviable Sanitariamente</v>
      </c>
      <c r="MGS469" s="48" t="str">
        <f t="shared" si="922"/>
        <v>Inviable Sanitariamente</v>
      </c>
      <c r="MGT469" s="48" t="str">
        <f t="shared" ref="MGT469:MHC471" si="923">IF(MGR469&lt;5,"Sin Riesgo",IF(MGR469 &lt;=14,"Bajo",IF(MGR469&lt;=35,"Medio",IF(MGR469&lt;=80,"Alto","Inviable Sanitariamente"))))</f>
        <v>Inviable Sanitariamente</v>
      </c>
      <c r="MGU469" s="48" t="str">
        <f t="shared" si="923"/>
        <v>Inviable Sanitariamente</v>
      </c>
      <c r="MGV469" s="48" t="str">
        <f t="shared" si="923"/>
        <v>Inviable Sanitariamente</v>
      </c>
      <c r="MGW469" s="48" t="str">
        <f t="shared" si="923"/>
        <v>Inviable Sanitariamente</v>
      </c>
      <c r="MGX469" s="48" t="str">
        <f t="shared" si="923"/>
        <v>Inviable Sanitariamente</v>
      </c>
      <c r="MGY469" s="48" t="str">
        <f t="shared" si="923"/>
        <v>Inviable Sanitariamente</v>
      </c>
      <c r="MGZ469" s="48" t="str">
        <f t="shared" si="923"/>
        <v>Inviable Sanitariamente</v>
      </c>
      <c r="MHA469" s="48" t="str">
        <f t="shared" si="923"/>
        <v>Inviable Sanitariamente</v>
      </c>
      <c r="MHB469" s="48" t="str">
        <f t="shared" si="923"/>
        <v>Inviable Sanitariamente</v>
      </c>
      <c r="MHC469" s="48" t="str">
        <f t="shared" si="923"/>
        <v>Inviable Sanitariamente</v>
      </c>
      <c r="MHD469" s="48" t="str">
        <f t="shared" ref="MHD469:MHM471" si="924">IF(MHB469&lt;5,"Sin Riesgo",IF(MHB469 &lt;=14,"Bajo",IF(MHB469&lt;=35,"Medio",IF(MHB469&lt;=80,"Alto","Inviable Sanitariamente"))))</f>
        <v>Inviable Sanitariamente</v>
      </c>
      <c r="MHE469" s="48" t="str">
        <f t="shared" si="924"/>
        <v>Inviable Sanitariamente</v>
      </c>
      <c r="MHF469" s="48" t="str">
        <f t="shared" si="924"/>
        <v>Inviable Sanitariamente</v>
      </c>
      <c r="MHG469" s="48" t="str">
        <f t="shared" si="924"/>
        <v>Inviable Sanitariamente</v>
      </c>
      <c r="MHH469" s="48" t="str">
        <f t="shared" si="924"/>
        <v>Inviable Sanitariamente</v>
      </c>
      <c r="MHI469" s="48" t="str">
        <f t="shared" si="924"/>
        <v>Inviable Sanitariamente</v>
      </c>
      <c r="MHJ469" s="48" t="str">
        <f t="shared" si="924"/>
        <v>Inviable Sanitariamente</v>
      </c>
      <c r="MHK469" s="48" t="str">
        <f t="shared" si="924"/>
        <v>Inviable Sanitariamente</v>
      </c>
      <c r="MHL469" s="48" t="str">
        <f t="shared" si="924"/>
        <v>Inviable Sanitariamente</v>
      </c>
      <c r="MHM469" s="48" t="str">
        <f t="shared" si="924"/>
        <v>Inviable Sanitariamente</v>
      </c>
      <c r="MHN469" s="48" t="str">
        <f t="shared" ref="MHN469:MHW471" si="925">IF(MHL469&lt;5,"Sin Riesgo",IF(MHL469 &lt;=14,"Bajo",IF(MHL469&lt;=35,"Medio",IF(MHL469&lt;=80,"Alto","Inviable Sanitariamente"))))</f>
        <v>Inviable Sanitariamente</v>
      </c>
      <c r="MHO469" s="48" t="str">
        <f t="shared" si="925"/>
        <v>Inviable Sanitariamente</v>
      </c>
      <c r="MHP469" s="48" t="str">
        <f t="shared" si="925"/>
        <v>Inviable Sanitariamente</v>
      </c>
      <c r="MHQ469" s="48" t="str">
        <f t="shared" si="925"/>
        <v>Inviable Sanitariamente</v>
      </c>
      <c r="MHR469" s="48" t="str">
        <f t="shared" si="925"/>
        <v>Inviable Sanitariamente</v>
      </c>
      <c r="MHS469" s="48" t="str">
        <f t="shared" si="925"/>
        <v>Inviable Sanitariamente</v>
      </c>
      <c r="MHT469" s="48" t="str">
        <f t="shared" si="925"/>
        <v>Inviable Sanitariamente</v>
      </c>
      <c r="MHU469" s="48" t="str">
        <f t="shared" si="925"/>
        <v>Inviable Sanitariamente</v>
      </c>
      <c r="MHV469" s="48" t="str">
        <f t="shared" si="925"/>
        <v>Inviable Sanitariamente</v>
      </c>
      <c r="MHW469" s="48" t="str">
        <f t="shared" si="925"/>
        <v>Inviable Sanitariamente</v>
      </c>
      <c r="MHX469" s="48" t="str">
        <f t="shared" ref="MHX469:MIG471" si="926">IF(MHV469&lt;5,"Sin Riesgo",IF(MHV469 &lt;=14,"Bajo",IF(MHV469&lt;=35,"Medio",IF(MHV469&lt;=80,"Alto","Inviable Sanitariamente"))))</f>
        <v>Inviable Sanitariamente</v>
      </c>
      <c r="MHY469" s="48" t="str">
        <f t="shared" si="926"/>
        <v>Inviable Sanitariamente</v>
      </c>
      <c r="MHZ469" s="48" t="str">
        <f t="shared" si="926"/>
        <v>Inviable Sanitariamente</v>
      </c>
      <c r="MIA469" s="48" t="str">
        <f t="shared" si="926"/>
        <v>Inviable Sanitariamente</v>
      </c>
      <c r="MIB469" s="48" t="str">
        <f t="shared" si="926"/>
        <v>Inviable Sanitariamente</v>
      </c>
      <c r="MIC469" s="48" t="str">
        <f t="shared" si="926"/>
        <v>Inviable Sanitariamente</v>
      </c>
      <c r="MID469" s="48" t="str">
        <f t="shared" si="926"/>
        <v>Inviable Sanitariamente</v>
      </c>
      <c r="MIE469" s="48" t="str">
        <f t="shared" si="926"/>
        <v>Inviable Sanitariamente</v>
      </c>
      <c r="MIF469" s="48" t="str">
        <f t="shared" si="926"/>
        <v>Inviable Sanitariamente</v>
      </c>
      <c r="MIG469" s="48" t="str">
        <f t="shared" si="926"/>
        <v>Inviable Sanitariamente</v>
      </c>
      <c r="MIH469" s="48" t="str">
        <f t="shared" ref="MIH469:MIQ471" si="927">IF(MIF469&lt;5,"Sin Riesgo",IF(MIF469 &lt;=14,"Bajo",IF(MIF469&lt;=35,"Medio",IF(MIF469&lt;=80,"Alto","Inviable Sanitariamente"))))</f>
        <v>Inviable Sanitariamente</v>
      </c>
      <c r="MII469" s="48" t="str">
        <f t="shared" si="927"/>
        <v>Inviable Sanitariamente</v>
      </c>
      <c r="MIJ469" s="48" t="str">
        <f t="shared" si="927"/>
        <v>Inviable Sanitariamente</v>
      </c>
      <c r="MIK469" s="48" t="str">
        <f t="shared" si="927"/>
        <v>Inviable Sanitariamente</v>
      </c>
      <c r="MIL469" s="48" t="str">
        <f t="shared" si="927"/>
        <v>Inviable Sanitariamente</v>
      </c>
      <c r="MIM469" s="48" t="str">
        <f t="shared" si="927"/>
        <v>Inviable Sanitariamente</v>
      </c>
      <c r="MIN469" s="48" t="str">
        <f t="shared" si="927"/>
        <v>Inviable Sanitariamente</v>
      </c>
      <c r="MIO469" s="48" t="str">
        <f t="shared" si="927"/>
        <v>Inviable Sanitariamente</v>
      </c>
      <c r="MIP469" s="48" t="str">
        <f t="shared" si="927"/>
        <v>Inviable Sanitariamente</v>
      </c>
      <c r="MIQ469" s="48" t="str">
        <f t="shared" si="927"/>
        <v>Inviable Sanitariamente</v>
      </c>
      <c r="MIR469" s="48" t="str">
        <f t="shared" ref="MIR469:MJA471" si="928">IF(MIP469&lt;5,"Sin Riesgo",IF(MIP469 &lt;=14,"Bajo",IF(MIP469&lt;=35,"Medio",IF(MIP469&lt;=80,"Alto","Inviable Sanitariamente"))))</f>
        <v>Inviable Sanitariamente</v>
      </c>
      <c r="MIS469" s="48" t="str">
        <f t="shared" si="928"/>
        <v>Inviable Sanitariamente</v>
      </c>
      <c r="MIT469" s="48" t="str">
        <f t="shared" si="928"/>
        <v>Inviable Sanitariamente</v>
      </c>
      <c r="MIU469" s="48" t="str">
        <f t="shared" si="928"/>
        <v>Inviable Sanitariamente</v>
      </c>
      <c r="MIV469" s="48" t="str">
        <f t="shared" si="928"/>
        <v>Inviable Sanitariamente</v>
      </c>
      <c r="MIW469" s="48" t="str">
        <f t="shared" si="928"/>
        <v>Inviable Sanitariamente</v>
      </c>
      <c r="MIX469" s="48" t="str">
        <f t="shared" si="928"/>
        <v>Inviable Sanitariamente</v>
      </c>
      <c r="MIY469" s="48" t="str">
        <f t="shared" si="928"/>
        <v>Inviable Sanitariamente</v>
      </c>
      <c r="MIZ469" s="48" t="str">
        <f t="shared" si="928"/>
        <v>Inviable Sanitariamente</v>
      </c>
      <c r="MJA469" s="48" t="str">
        <f t="shared" si="928"/>
        <v>Inviable Sanitariamente</v>
      </c>
      <c r="MJB469" s="48" t="str">
        <f t="shared" ref="MJB469:MJK471" si="929">IF(MIZ469&lt;5,"Sin Riesgo",IF(MIZ469 &lt;=14,"Bajo",IF(MIZ469&lt;=35,"Medio",IF(MIZ469&lt;=80,"Alto","Inviable Sanitariamente"))))</f>
        <v>Inviable Sanitariamente</v>
      </c>
      <c r="MJC469" s="48" t="str">
        <f t="shared" si="929"/>
        <v>Inviable Sanitariamente</v>
      </c>
      <c r="MJD469" s="48" t="str">
        <f t="shared" si="929"/>
        <v>Inviable Sanitariamente</v>
      </c>
      <c r="MJE469" s="48" t="str">
        <f t="shared" si="929"/>
        <v>Inviable Sanitariamente</v>
      </c>
      <c r="MJF469" s="48" t="str">
        <f t="shared" si="929"/>
        <v>Inviable Sanitariamente</v>
      </c>
      <c r="MJG469" s="48" t="str">
        <f t="shared" si="929"/>
        <v>Inviable Sanitariamente</v>
      </c>
      <c r="MJH469" s="48" t="str">
        <f t="shared" si="929"/>
        <v>Inviable Sanitariamente</v>
      </c>
      <c r="MJI469" s="48" t="str">
        <f t="shared" si="929"/>
        <v>Inviable Sanitariamente</v>
      </c>
      <c r="MJJ469" s="48" t="str">
        <f t="shared" si="929"/>
        <v>Inviable Sanitariamente</v>
      </c>
      <c r="MJK469" s="48" t="str">
        <f t="shared" si="929"/>
        <v>Inviable Sanitariamente</v>
      </c>
      <c r="MJL469" s="48" t="str">
        <f t="shared" ref="MJL469:MJU471" si="930">IF(MJJ469&lt;5,"Sin Riesgo",IF(MJJ469 &lt;=14,"Bajo",IF(MJJ469&lt;=35,"Medio",IF(MJJ469&lt;=80,"Alto","Inviable Sanitariamente"))))</f>
        <v>Inviable Sanitariamente</v>
      </c>
      <c r="MJM469" s="48" t="str">
        <f t="shared" si="930"/>
        <v>Inviable Sanitariamente</v>
      </c>
      <c r="MJN469" s="48" t="str">
        <f t="shared" si="930"/>
        <v>Inviable Sanitariamente</v>
      </c>
      <c r="MJO469" s="48" t="str">
        <f t="shared" si="930"/>
        <v>Inviable Sanitariamente</v>
      </c>
      <c r="MJP469" s="48" t="str">
        <f t="shared" si="930"/>
        <v>Inviable Sanitariamente</v>
      </c>
      <c r="MJQ469" s="48" t="str">
        <f t="shared" si="930"/>
        <v>Inviable Sanitariamente</v>
      </c>
      <c r="MJR469" s="48" t="str">
        <f t="shared" si="930"/>
        <v>Inviable Sanitariamente</v>
      </c>
      <c r="MJS469" s="48" t="str">
        <f t="shared" si="930"/>
        <v>Inviable Sanitariamente</v>
      </c>
      <c r="MJT469" s="48" t="str">
        <f t="shared" si="930"/>
        <v>Inviable Sanitariamente</v>
      </c>
      <c r="MJU469" s="48" t="str">
        <f t="shared" si="930"/>
        <v>Inviable Sanitariamente</v>
      </c>
      <c r="MJV469" s="48" t="str">
        <f t="shared" ref="MJV469:MKE471" si="931">IF(MJT469&lt;5,"Sin Riesgo",IF(MJT469 &lt;=14,"Bajo",IF(MJT469&lt;=35,"Medio",IF(MJT469&lt;=80,"Alto","Inviable Sanitariamente"))))</f>
        <v>Inviable Sanitariamente</v>
      </c>
      <c r="MJW469" s="48" t="str">
        <f t="shared" si="931"/>
        <v>Inviable Sanitariamente</v>
      </c>
      <c r="MJX469" s="48" t="str">
        <f t="shared" si="931"/>
        <v>Inviable Sanitariamente</v>
      </c>
      <c r="MJY469" s="48" t="str">
        <f t="shared" si="931"/>
        <v>Inviable Sanitariamente</v>
      </c>
      <c r="MJZ469" s="48" t="str">
        <f t="shared" si="931"/>
        <v>Inviable Sanitariamente</v>
      </c>
      <c r="MKA469" s="48" t="str">
        <f t="shared" si="931"/>
        <v>Inviable Sanitariamente</v>
      </c>
      <c r="MKB469" s="48" t="str">
        <f t="shared" si="931"/>
        <v>Inviable Sanitariamente</v>
      </c>
      <c r="MKC469" s="48" t="str">
        <f t="shared" si="931"/>
        <v>Inviable Sanitariamente</v>
      </c>
      <c r="MKD469" s="48" t="str">
        <f t="shared" si="931"/>
        <v>Inviable Sanitariamente</v>
      </c>
      <c r="MKE469" s="48" t="str">
        <f t="shared" si="931"/>
        <v>Inviable Sanitariamente</v>
      </c>
      <c r="MKF469" s="48" t="str">
        <f t="shared" ref="MKF469:MKO471" si="932">IF(MKD469&lt;5,"Sin Riesgo",IF(MKD469 &lt;=14,"Bajo",IF(MKD469&lt;=35,"Medio",IF(MKD469&lt;=80,"Alto","Inviable Sanitariamente"))))</f>
        <v>Inviable Sanitariamente</v>
      </c>
      <c r="MKG469" s="48" t="str">
        <f t="shared" si="932"/>
        <v>Inviable Sanitariamente</v>
      </c>
      <c r="MKH469" s="48" t="str">
        <f t="shared" si="932"/>
        <v>Inviable Sanitariamente</v>
      </c>
      <c r="MKI469" s="48" t="str">
        <f t="shared" si="932"/>
        <v>Inviable Sanitariamente</v>
      </c>
      <c r="MKJ469" s="48" t="str">
        <f t="shared" si="932"/>
        <v>Inviable Sanitariamente</v>
      </c>
      <c r="MKK469" s="48" t="str">
        <f t="shared" si="932"/>
        <v>Inviable Sanitariamente</v>
      </c>
      <c r="MKL469" s="48" t="str">
        <f t="shared" si="932"/>
        <v>Inviable Sanitariamente</v>
      </c>
      <c r="MKM469" s="48" t="str">
        <f t="shared" si="932"/>
        <v>Inviable Sanitariamente</v>
      </c>
      <c r="MKN469" s="48" t="str">
        <f t="shared" si="932"/>
        <v>Inviable Sanitariamente</v>
      </c>
      <c r="MKO469" s="48" t="str">
        <f t="shared" si="932"/>
        <v>Inviable Sanitariamente</v>
      </c>
      <c r="MKP469" s="48" t="str">
        <f t="shared" ref="MKP469:MKY471" si="933">IF(MKN469&lt;5,"Sin Riesgo",IF(MKN469 &lt;=14,"Bajo",IF(MKN469&lt;=35,"Medio",IF(MKN469&lt;=80,"Alto","Inviable Sanitariamente"))))</f>
        <v>Inviable Sanitariamente</v>
      </c>
      <c r="MKQ469" s="48" t="str">
        <f t="shared" si="933"/>
        <v>Inviable Sanitariamente</v>
      </c>
      <c r="MKR469" s="48" t="str">
        <f t="shared" si="933"/>
        <v>Inviable Sanitariamente</v>
      </c>
      <c r="MKS469" s="48" t="str">
        <f t="shared" si="933"/>
        <v>Inviable Sanitariamente</v>
      </c>
      <c r="MKT469" s="48" t="str">
        <f t="shared" si="933"/>
        <v>Inviable Sanitariamente</v>
      </c>
      <c r="MKU469" s="48" t="str">
        <f t="shared" si="933"/>
        <v>Inviable Sanitariamente</v>
      </c>
      <c r="MKV469" s="48" t="str">
        <f t="shared" si="933"/>
        <v>Inviable Sanitariamente</v>
      </c>
      <c r="MKW469" s="48" t="str">
        <f t="shared" si="933"/>
        <v>Inviable Sanitariamente</v>
      </c>
      <c r="MKX469" s="48" t="str">
        <f t="shared" si="933"/>
        <v>Inviable Sanitariamente</v>
      </c>
      <c r="MKY469" s="48" t="str">
        <f t="shared" si="933"/>
        <v>Inviable Sanitariamente</v>
      </c>
      <c r="MKZ469" s="48" t="str">
        <f t="shared" ref="MKZ469:MLI471" si="934">IF(MKX469&lt;5,"Sin Riesgo",IF(MKX469 &lt;=14,"Bajo",IF(MKX469&lt;=35,"Medio",IF(MKX469&lt;=80,"Alto","Inviable Sanitariamente"))))</f>
        <v>Inviable Sanitariamente</v>
      </c>
      <c r="MLA469" s="48" t="str">
        <f t="shared" si="934"/>
        <v>Inviable Sanitariamente</v>
      </c>
      <c r="MLB469" s="48" t="str">
        <f t="shared" si="934"/>
        <v>Inviable Sanitariamente</v>
      </c>
      <c r="MLC469" s="48" t="str">
        <f t="shared" si="934"/>
        <v>Inviable Sanitariamente</v>
      </c>
      <c r="MLD469" s="48" t="str">
        <f t="shared" si="934"/>
        <v>Inviable Sanitariamente</v>
      </c>
      <c r="MLE469" s="48" t="str">
        <f t="shared" si="934"/>
        <v>Inviable Sanitariamente</v>
      </c>
      <c r="MLF469" s="48" t="str">
        <f t="shared" si="934"/>
        <v>Inviable Sanitariamente</v>
      </c>
      <c r="MLG469" s="48" t="str">
        <f t="shared" si="934"/>
        <v>Inviable Sanitariamente</v>
      </c>
      <c r="MLH469" s="48" t="str">
        <f t="shared" si="934"/>
        <v>Inviable Sanitariamente</v>
      </c>
      <c r="MLI469" s="48" t="str">
        <f t="shared" si="934"/>
        <v>Inviable Sanitariamente</v>
      </c>
      <c r="MLJ469" s="48" t="str">
        <f t="shared" ref="MLJ469:MLS471" si="935">IF(MLH469&lt;5,"Sin Riesgo",IF(MLH469 &lt;=14,"Bajo",IF(MLH469&lt;=35,"Medio",IF(MLH469&lt;=80,"Alto","Inviable Sanitariamente"))))</f>
        <v>Inviable Sanitariamente</v>
      </c>
      <c r="MLK469" s="48" t="str">
        <f t="shared" si="935"/>
        <v>Inviable Sanitariamente</v>
      </c>
      <c r="MLL469" s="48" t="str">
        <f t="shared" si="935"/>
        <v>Inviable Sanitariamente</v>
      </c>
      <c r="MLM469" s="48" t="str">
        <f t="shared" si="935"/>
        <v>Inviable Sanitariamente</v>
      </c>
      <c r="MLN469" s="48" t="str">
        <f t="shared" si="935"/>
        <v>Inviable Sanitariamente</v>
      </c>
      <c r="MLO469" s="48" t="str">
        <f t="shared" si="935"/>
        <v>Inviable Sanitariamente</v>
      </c>
      <c r="MLP469" s="48" t="str">
        <f t="shared" si="935"/>
        <v>Inviable Sanitariamente</v>
      </c>
      <c r="MLQ469" s="48" t="str">
        <f t="shared" si="935"/>
        <v>Inviable Sanitariamente</v>
      </c>
      <c r="MLR469" s="48" t="str">
        <f t="shared" si="935"/>
        <v>Inviable Sanitariamente</v>
      </c>
      <c r="MLS469" s="48" t="str">
        <f t="shared" si="935"/>
        <v>Inviable Sanitariamente</v>
      </c>
      <c r="MLT469" s="48" t="str">
        <f t="shared" ref="MLT469:MMC471" si="936">IF(MLR469&lt;5,"Sin Riesgo",IF(MLR469 &lt;=14,"Bajo",IF(MLR469&lt;=35,"Medio",IF(MLR469&lt;=80,"Alto","Inviable Sanitariamente"))))</f>
        <v>Inviable Sanitariamente</v>
      </c>
      <c r="MLU469" s="48" t="str">
        <f t="shared" si="936"/>
        <v>Inviable Sanitariamente</v>
      </c>
      <c r="MLV469" s="48" t="str">
        <f t="shared" si="936"/>
        <v>Inviable Sanitariamente</v>
      </c>
      <c r="MLW469" s="48" t="str">
        <f t="shared" si="936"/>
        <v>Inviable Sanitariamente</v>
      </c>
      <c r="MLX469" s="48" t="str">
        <f t="shared" si="936"/>
        <v>Inviable Sanitariamente</v>
      </c>
      <c r="MLY469" s="48" t="str">
        <f t="shared" si="936"/>
        <v>Inviable Sanitariamente</v>
      </c>
      <c r="MLZ469" s="48" t="str">
        <f t="shared" si="936"/>
        <v>Inviable Sanitariamente</v>
      </c>
      <c r="MMA469" s="48" t="str">
        <f t="shared" si="936"/>
        <v>Inviable Sanitariamente</v>
      </c>
      <c r="MMB469" s="48" t="str">
        <f t="shared" si="936"/>
        <v>Inviable Sanitariamente</v>
      </c>
      <c r="MMC469" s="48" t="str">
        <f t="shared" si="936"/>
        <v>Inviable Sanitariamente</v>
      </c>
      <c r="MMD469" s="48" t="str">
        <f t="shared" ref="MMD469:MMM471" si="937">IF(MMB469&lt;5,"Sin Riesgo",IF(MMB469 &lt;=14,"Bajo",IF(MMB469&lt;=35,"Medio",IF(MMB469&lt;=80,"Alto","Inviable Sanitariamente"))))</f>
        <v>Inviable Sanitariamente</v>
      </c>
      <c r="MME469" s="48" t="str">
        <f t="shared" si="937"/>
        <v>Inviable Sanitariamente</v>
      </c>
      <c r="MMF469" s="48" t="str">
        <f t="shared" si="937"/>
        <v>Inviable Sanitariamente</v>
      </c>
      <c r="MMG469" s="48" t="str">
        <f t="shared" si="937"/>
        <v>Inviable Sanitariamente</v>
      </c>
      <c r="MMH469" s="48" t="str">
        <f t="shared" si="937"/>
        <v>Inviable Sanitariamente</v>
      </c>
      <c r="MMI469" s="48" t="str">
        <f t="shared" si="937"/>
        <v>Inviable Sanitariamente</v>
      </c>
      <c r="MMJ469" s="48" t="str">
        <f t="shared" si="937"/>
        <v>Inviable Sanitariamente</v>
      </c>
      <c r="MMK469" s="48" t="str">
        <f t="shared" si="937"/>
        <v>Inviable Sanitariamente</v>
      </c>
      <c r="MML469" s="48" t="str">
        <f t="shared" si="937"/>
        <v>Inviable Sanitariamente</v>
      </c>
      <c r="MMM469" s="48" t="str">
        <f t="shared" si="937"/>
        <v>Inviable Sanitariamente</v>
      </c>
      <c r="MMN469" s="48" t="str">
        <f t="shared" ref="MMN469:MMW471" si="938">IF(MML469&lt;5,"Sin Riesgo",IF(MML469 &lt;=14,"Bajo",IF(MML469&lt;=35,"Medio",IF(MML469&lt;=80,"Alto","Inviable Sanitariamente"))))</f>
        <v>Inviable Sanitariamente</v>
      </c>
      <c r="MMO469" s="48" t="str">
        <f t="shared" si="938"/>
        <v>Inviable Sanitariamente</v>
      </c>
      <c r="MMP469" s="48" t="str">
        <f t="shared" si="938"/>
        <v>Inviable Sanitariamente</v>
      </c>
      <c r="MMQ469" s="48" t="str">
        <f t="shared" si="938"/>
        <v>Inviable Sanitariamente</v>
      </c>
      <c r="MMR469" s="48" t="str">
        <f t="shared" si="938"/>
        <v>Inviable Sanitariamente</v>
      </c>
      <c r="MMS469" s="48" t="str">
        <f t="shared" si="938"/>
        <v>Inviable Sanitariamente</v>
      </c>
      <c r="MMT469" s="48" t="str">
        <f t="shared" si="938"/>
        <v>Inviable Sanitariamente</v>
      </c>
      <c r="MMU469" s="48" t="str">
        <f t="shared" si="938"/>
        <v>Inviable Sanitariamente</v>
      </c>
      <c r="MMV469" s="48" t="str">
        <f t="shared" si="938"/>
        <v>Inviable Sanitariamente</v>
      </c>
      <c r="MMW469" s="48" t="str">
        <f t="shared" si="938"/>
        <v>Inviable Sanitariamente</v>
      </c>
      <c r="MMX469" s="48" t="str">
        <f t="shared" ref="MMX469:MNG471" si="939">IF(MMV469&lt;5,"Sin Riesgo",IF(MMV469 &lt;=14,"Bajo",IF(MMV469&lt;=35,"Medio",IF(MMV469&lt;=80,"Alto","Inviable Sanitariamente"))))</f>
        <v>Inviable Sanitariamente</v>
      </c>
      <c r="MMY469" s="48" t="str">
        <f t="shared" si="939"/>
        <v>Inviable Sanitariamente</v>
      </c>
      <c r="MMZ469" s="48" t="str">
        <f t="shared" si="939"/>
        <v>Inviable Sanitariamente</v>
      </c>
      <c r="MNA469" s="48" t="str">
        <f t="shared" si="939"/>
        <v>Inviable Sanitariamente</v>
      </c>
      <c r="MNB469" s="48" t="str">
        <f t="shared" si="939"/>
        <v>Inviable Sanitariamente</v>
      </c>
      <c r="MNC469" s="48" t="str">
        <f t="shared" si="939"/>
        <v>Inviable Sanitariamente</v>
      </c>
      <c r="MND469" s="48" t="str">
        <f t="shared" si="939"/>
        <v>Inviable Sanitariamente</v>
      </c>
      <c r="MNE469" s="48" t="str">
        <f t="shared" si="939"/>
        <v>Inviable Sanitariamente</v>
      </c>
      <c r="MNF469" s="48" t="str">
        <f t="shared" si="939"/>
        <v>Inviable Sanitariamente</v>
      </c>
      <c r="MNG469" s="48" t="str">
        <f t="shared" si="939"/>
        <v>Inviable Sanitariamente</v>
      </c>
      <c r="MNH469" s="48" t="str">
        <f t="shared" ref="MNH469:MNQ471" si="940">IF(MNF469&lt;5,"Sin Riesgo",IF(MNF469 &lt;=14,"Bajo",IF(MNF469&lt;=35,"Medio",IF(MNF469&lt;=80,"Alto","Inviable Sanitariamente"))))</f>
        <v>Inviable Sanitariamente</v>
      </c>
      <c r="MNI469" s="48" t="str">
        <f t="shared" si="940"/>
        <v>Inviable Sanitariamente</v>
      </c>
      <c r="MNJ469" s="48" t="str">
        <f t="shared" si="940"/>
        <v>Inviable Sanitariamente</v>
      </c>
      <c r="MNK469" s="48" t="str">
        <f t="shared" si="940"/>
        <v>Inviable Sanitariamente</v>
      </c>
      <c r="MNL469" s="48" t="str">
        <f t="shared" si="940"/>
        <v>Inviable Sanitariamente</v>
      </c>
      <c r="MNM469" s="48" t="str">
        <f t="shared" si="940"/>
        <v>Inviable Sanitariamente</v>
      </c>
      <c r="MNN469" s="48" t="str">
        <f t="shared" si="940"/>
        <v>Inviable Sanitariamente</v>
      </c>
      <c r="MNO469" s="48" t="str">
        <f t="shared" si="940"/>
        <v>Inviable Sanitariamente</v>
      </c>
      <c r="MNP469" s="48" t="str">
        <f t="shared" si="940"/>
        <v>Inviable Sanitariamente</v>
      </c>
      <c r="MNQ469" s="48" t="str">
        <f t="shared" si="940"/>
        <v>Inviable Sanitariamente</v>
      </c>
      <c r="MNR469" s="48" t="str">
        <f t="shared" ref="MNR469:MOA471" si="941">IF(MNP469&lt;5,"Sin Riesgo",IF(MNP469 &lt;=14,"Bajo",IF(MNP469&lt;=35,"Medio",IF(MNP469&lt;=80,"Alto","Inviable Sanitariamente"))))</f>
        <v>Inviable Sanitariamente</v>
      </c>
      <c r="MNS469" s="48" t="str">
        <f t="shared" si="941"/>
        <v>Inviable Sanitariamente</v>
      </c>
      <c r="MNT469" s="48" t="str">
        <f t="shared" si="941"/>
        <v>Inviable Sanitariamente</v>
      </c>
      <c r="MNU469" s="48" t="str">
        <f t="shared" si="941"/>
        <v>Inviable Sanitariamente</v>
      </c>
      <c r="MNV469" s="48" t="str">
        <f t="shared" si="941"/>
        <v>Inviable Sanitariamente</v>
      </c>
      <c r="MNW469" s="48" t="str">
        <f t="shared" si="941"/>
        <v>Inviable Sanitariamente</v>
      </c>
      <c r="MNX469" s="48" t="str">
        <f t="shared" si="941"/>
        <v>Inviable Sanitariamente</v>
      </c>
      <c r="MNY469" s="48" t="str">
        <f t="shared" si="941"/>
        <v>Inviable Sanitariamente</v>
      </c>
      <c r="MNZ469" s="48" t="str">
        <f t="shared" si="941"/>
        <v>Inviable Sanitariamente</v>
      </c>
      <c r="MOA469" s="48" t="str">
        <f t="shared" si="941"/>
        <v>Inviable Sanitariamente</v>
      </c>
      <c r="MOB469" s="48" t="str">
        <f t="shared" ref="MOB469:MOK471" si="942">IF(MNZ469&lt;5,"Sin Riesgo",IF(MNZ469 &lt;=14,"Bajo",IF(MNZ469&lt;=35,"Medio",IF(MNZ469&lt;=80,"Alto","Inviable Sanitariamente"))))</f>
        <v>Inviable Sanitariamente</v>
      </c>
      <c r="MOC469" s="48" t="str">
        <f t="shared" si="942"/>
        <v>Inviable Sanitariamente</v>
      </c>
      <c r="MOD469" s="48" t="str">
        <f t="shared" si="942"/>
        <v>Inviable Sanitariamente</v>
      </c>
      <c r="MOE469" s="48" t="str">
        <f t="shared" si="942"/>
        <v>Inviable Sanitariamente</v>
      </c>
      <c r="MOF469" s="48" t="str">
        <f t="shared" si="942"/>
        <v>Inviable Sanitariamente</v>
      </c>
      <c r="MOG469" s="48" t="str">
        <f t="shared" si="942"/>
        <v>Inviable Sanitariamente</v>
      </c>
      <c r="MOH469" s="48" t="str">
        <f t="shared" si="942"/>
        <v>Inviable Sanitariamente</v>
      </c>
      <c r="MOI469" s="48" t="str">
        <f t="shared" si="942"/>
        <v>Inviable Sanitariamente</v>
      </c>
      <c r="MOJ469" s="48" t="str">
        <f t="shared" si="942"/>
        <v>Inviable Sanitariamente</v>
      </c>
      <c r="MOK469" s="48" t="str">
        <f t="shared" si="942"/>
        <v>Inviable Sanitariamente</v>
      </c>
      <c r="MOL469" s="48" t="str">
        <f t="shared" ref="MOL469:MOU471" si="943">IF(MOJ469&lt;5,"Sin Riesgo",IF(MOJ469 &lt;=14,"Bajo",IF(MOJ469&lt;=35,"Medio",IF(MOJ469&lt;=80,"Alto","Inviable Sanitariamente"))))</f>
        <v>Inviable Sanitariamente</v>
      </c>
      <c r="MOM469" s="48" t="str">
        <f t="shared" si="943"/>
        <v>Inviable Sanitariamente</v>
      </c>
      <c r="MON469" s="48" t="str">
        <f t="shared" si="943"/>
        <v>Inviable Sanitariamente</v>
      </c>
      <c r="MOO469" s="48" t="str">
        <f t="shared" si="943"/>
        <v>Inviable Sanitariamente</v>
      </c>
      <c r="MOP469" s="48" t="str">
        <f t="shared" si="943"/>
        <v>Inviable Sanitariamente</v>
      </c>
      <c r="MOQ469" s="48" t="str">
        <f t="shared" si="943"/>
        <v>Inviable Sanitariamente</v>
      </c>
      <c r="MOR469" s="48" t="str">
        <f t="shared" si="943"/>
        <v>Inviable Sanitariamente</v>
      </c>
      <c r="MOS469" s="48" t="str">
        <f t="shared" si="943"/>
        <v>Inviable Sanitariamente</v>
      </c>
      <c r="MOT469" s="48" t="str">
        <f t="shared" si="943"/>
        <v>Inviable Sanitariamente</v>
      </c>
      <c r="MOU469" s="48" t="str">
        <f t="shared" si="943"/>
        <v>Inviable Sanitariamente</v>
      </c>
      <c r="MOV469" s="48" t="str">
        <f t="shared" ref="MOV469:MPE471" si="944">IF(MOT469&lt;5,"Sin Riesgo",IF(MOT469 &lt;=14,"Bajo",IF(MOT469&lt;=35,"Medio",IF(MOT469&lt;=80,"Alto","Inviable Sanitariamente"))))</f>
        <v>Inviable Sanitariamente</v>
      </c>
      <c r="MOW469" s="48" t="str">
        <f t="shared" si="944"/>
        <v>Inviable Sanitariamente</v>
      </c>
      <c r="MOX469" s="48" t="str">
        <f t="shared" si="944"/>
        <v>Inviable Sanitariamente</v>
      </c>
      <c r="MOY469" s="48" t="str">
        <f t="shared" si="944"/>
        <v>Inviable Sanitariamente</v>
      </c>
      <c r="MOZ469" s="48" t="str">
        <f t="shared" si="944"/>
        <v>Inviable Sanitariamente</v>
      </c>
      <c r="MPA469" s="48" t="str">
        <f t="shared" si="944"/>
        <v>Inviable Sanitariamente</v>
      </c>
      <c r="MPB469" s="48" t="str">
        <f t="shared" si="944"/>
        <v>Inviable Sanitariamente</v>
      </c>
      <c r="MPC469" s="48" t="str">
        <f t="shared" si="944"/>
        <v>Inviable Sanitariamente</v>
      </c>
      <c r="MPD469" s="48" t="str">
        <f t="shared" si="944"/>
        <v>Inviable Sanitariamente</v>
      </c>
      <c r="MPE469" s="48" t="str">
        <f t="shared" si="944"/>
        <v>Inviable Sanitariamente</v>
      </c>
      <c r="MPF469" s="48" t="str">
        <f t="shared" ref="MPF469:MPO471" si="945">IF(MPD469&lt;5,"Sin Riesgo",IF(MPD469 &lt;=14,"Bajo",IF(MPD469&lt;=35,"Medio",IF(MPD469&lt;=80,"Alto","Inviable Sanitariamente"))))</f>
        <v>Inviable Sanitariamente</v>
      </c>
      <c r="MPG469" s="48" t="str">
        <f t="shared" si="945"/>
        <v>Inviable Sanitariamente</v>
      </c>
      <c r="MPH469" s="48" t="str">
        <f t="shared" si="945"/>
        <v>Inviable Sanitariamente</v>
      </c>
      <c r="MPI469" s="48" t="str">
        <f t="shared" si="945"/>
        <v>Inviable Sanitariamente</v>
      </c>
      <c r="MPJ469" s="48" t="str">
        <f t="shared" si="945"/>
        <v>Inviable Sanitariamente</v>
      </c>
      <c r="MPK469" s="48" t="str">
        <f t="shared" si="945"/>
        <v>Inviable Sanitariamente</v>
      </c>
      <c r="MPL469" s="48" t="str">
        <f t="shared" si="945"/>
        <v>Inviable Sanitariamente</v>
      </c>
      <c r="MPM469" s="48" t="str">
        <f t="shared" si="945"/>
        <v>Inviable Sanitariamente</v>
      </c>
      <c r="MPN469" s="48" t="str">
        <f t="shared" si="945"/>
        <v>Inviable Sanitariamente</v>
      </c>
      <c r="MPO469" s="48" t="str">
        <f t="shared" si="945"/>
        <v>Inviable Sanitariamente</v>
      </c>
      <c r="MPP469" s="48" t="str">
        <f t="shared" ref="MPP469:MPY471" si="946">IF(MPN469&lt;5,"Sin Riesgo",IF(MPN469 &lt;=14,"Bajo",IF(MPN469&lt;=35,"Medio",IF(MPN469&lt;=80,"Alto","Inviable Sanitariamente"))))</f>
        <v>Inviable Sanitariamente</v>
      </c>
      <c r="MPQ469" s="48" t="str">
        <f t="shared" si="946"/>
        <v>Inviable Sanitariamente</v>
      </c>
      <c r="MPR469" s="48" t="str">
        <f t="shared" si="946"/>
        <v>Inviable Sanitariamente</v>
      </c>
      <c r="MPS469" s="48" t="str">
        <f t="shared" si="946"/>
        <v>Inviable Sanitariamente</v>
      </c>
      <c r="MPT469" s="48" t="str">
        <f t="shared" si="946"/>
        <v>Inviable Sanitariamente</v>
      </c>
      <c r="MPU469" s="48" t="str">
        <f t="shared" si="946"/>
        <v>Inviable Sanitariamente</v>
      </c>
      <c r="MPV469" s="48" t="str">
        <f t="shared" si="946"/>
        <v>Inviable Sanitariamente</v>
      </c>
      <c r="MPW469" s="48" t="str">
        <f t="shared" si="946"/>
        <v>Inviable Sanitariamente</v>
      </c>
      <c r="MPX469" s="48" t="str">
        <f t="shared" si="946"/>
        <v>Inviable Sanitariamente</v>
      </c>
      <c r="MPY469" s="48" t="str">
        <f t="shared" si="946"/>
        <v>Inviable Sanitariamente</v>
      </c>
      <c r="MPZ469" s="48" t="str">
        <f t="shared" ref="MPZ469:MQI471" si="947">IF(MPX469&lt;5,"Sin Riesgo",IF(MPX469 &lt;=14,"Bajo",IF(MPX469&lt;=35,"Medio",IF(MPX469&lt;=80,"Alto","Inviable Sanitariamente"))))</f>
        <v>Inviable Sanitariamente</v>
      </c>
      <c r="MQA469" s="48" t="str">
        <f t="shared" si="947"/>
        <v>Inviable Sanitariamente</v>
      </c>
      <c r="MQB469" s="48" t="str">
        <f t="shared" si="947"/>
        <v>Inviable Sanitariamente</v>
      </c>
      <c r="MQC469" s="48" t="str">
        <f t="shared" si="947"/>
        <v>Inviable Sanitariamente</v>
      </c>
      <c r="MQD469" s="48" t="str">
        <f t="shared" si="947"/>
        <v>Inviable Sanitariamente</v>
      </c>
      <c r="MQE469" s="48" t="str">
        <f t="shared" si="947"/>
        <v>Inviable Sanitariamente</v>
      </c>
      <c r="MQF469" s="48" t="str">
        <f t="shared" si="947"/>
        <v>Inviable Sanitariamente</v>
      </c>
      <c r="MQG469" s="48" t="str">
        <f t="shared" si="947"/>
        <v>Inviable Sanitariamente</v>
      </c>
      <c r="MQH469" s="48" t="str">
        <f t="shared" si="947"/>
        <v>Inviable Sanitariamente</v>
      </c>
      <c r="MQI469" s="48" t="str">
        <f t="shared" si="947"/>
        <v>Inviable Sanitariamente</v>
      </c>
      <c r="MQJ469" s="48" t="str">
        <f t="shared" ref="MQJ469:MQS471" si="948">IF(MQH469&lt;5,"Sin Riesgo",IF(MQH469 &lt;=14,"Bajo",IF(MQH469&lt;=35,"Medio",IF(MQH469&lt;=80,"Alto","Inviable Sanitariamente"))))</f>
        <v>Inviable Sanitariamente</v>
      </c>
      <c r="MQK469" s="48" t="str">
        <f t="shared" si="948"/>
        <v>Inviable Sanitariamente</v>
      </c>
      <c r="MQL469" s="48" t="str">
        <f t="shared" si="948"/>
        <v>Inviable Sanitariamente</v>
      </c>
      <c r="MQM469" s="48" t="str">
        <f t="shared" si="948"/>
        <v>Inviable Sanitariamente</v>
      </c>
      <c r="MQN469" s="48" t="str">
        <f t="shared" si="948"/>
        <v>Inviable Sanitariamente</v>
      </c>
      <c r="MQO469" s="48" t="str">
        <f t="shared" si="948"/>
        <v>Inviable Sanitariamente</v>
      </c>
      <c r="MQP469" s="48" t="str">
        <f t="shared" si="948"/>
        <v>Inviable Sanitariamente</v>
      </c>
      <c r="MQQ469" s="48" t="str">
        <f t="shared" si="948"/>
        <v>Inviable Sanitariamente</v>
      </c>
      <c r="MQR469" s="48" t="str">
        <f t="shared" si="948"/>
        <v>Inviable Sanitariamente</v>
      </c>
      <c r="MQS469" s="48" t="str">
        <f t="shared" si="948"/>
        <v>Inviable Sanitariamente</v>
      </c>
      <c r="MQT469" s="48" t="str">
        <f t="shared" ref="MQT469:MRC471" si="949">IF(MQR469&lt;5,"Sin Riesgo",IF(MQR469 &lt;=14,"Bajo",IF(MQR469&lt;=35,"Medio",IF(MQR469&lt;=80,"Alto","Inviable Sanitariamente"))))</f>
        <v>Inviable Sanitariamente</v>
      </c>
      <c r="MQU469" s="48" t="str">
        <f t="shared" si="949"/>
        <v>Inviable Sanitariamente</v>
      </c>
      <c r="MQV469" s="48" t="str">
        <f t="shared" si="949"/>
        <v>Inviable Sanitariamente</v>
      </c>
      <c r="MQW469" s="48" t="str">
        <f t="shared" si="949"/>
        <v>Inviable Sanitariamente</v>
      </c>
      <c r="MQX469" s="48" t="str">
        <f t="shared" si="949"/>
        <v>Inviable Sanitariamente</v>
      </c>
      <c r="MQY469" s="48" t="str">
        <f t="shared" si="949"/>
        <v>Inviable Sanitariamente</v>
      </c>
      <c r="MQZ469" s="48" t="str">
        <f t="shared" si="949"/>
        <v>Inviable Sanitariamente</v>
      </c>
      <c r="MRA469" s="48" t="str">
        <f t="shared" si="949"/>
        <v>Inviable Sanitariamente</v>
      </c>
      <c r="MRB469" s="48" t="str">
        <f t="shared" si="949"/>
        <v>Inviable Sanitariamente</v>
      </c>
      <c r="MRC469" s="48" t="str">
        <f t="shared" si="949"/>
        <v>Inviable Sanitariamente</v>
      </c>
      <c r="MRD469" s="48" t="str">
        <f t="shared" ref="MRD469:MRM471" si="950">IF(MRB469&lt;5,"Sin Riesgo",IF(MRB469 &lt;=14,"Bajo",IF(MRB469&lt;=35,"Medio",IF(MRB469&lt;=80,"Alto","Inviable Sanitariamente"))))</f>
        <v>Inviable Sanitariamente</v>
      </c>
      <c r="MRE469" s="48" t="str">
        <f t="shared" si="950"/>
        <v>Inviable Sanitariamente</v>
      </c>
      <c r="MRF469" s="48" t="str">
        <f t="shared" si="950"/>
        <v>Inviable Sanitariamente</v>
      </c>
      <c r="MRG469" s="48" t="str">
        <f t="shared" si="950"/>
        <v>Inviable Sanitariamente</v>
      </c>
      <c r="MRH469" s="48" t="str">
        <f t="shared" si="950"/>
        <v>Inviable Sanitariamente</v>
      </c>
      <c r="MRI469" s="48" t="str">
        <f t="shared" si="950"/>
        <v>Inviable Sanitariamente</v>
      </c>
      <c r="MRJ469" s="48" t="str">
        <f t="shared" si="950"/>
        <v>Inviable Sanitariamente</v>
      </c>
      <c r="MRK469" s="48" t="str">
        <f t="shared" si="950"/>
        <v>Inviable Sanitariamente</v>
      </c>
      <c r="MRL469" s="48" t="str">
        <f t="shared" si="950"/>
        <v>Inviable Sanitariamente</v>
      </c>
      <c r="MRM469" s="48" t="str">
        <f t="shared" si="950"/>
        <v>Inviable Sanitariamente</v>
      </c>
      <c r="MRN469" s="48" t="str">
        <f t="shared" ref="MRN469:MRW471" si="951">IF(MRL469&lt;5,"Sin Riesgo",IF(MRL469 &lt;=14,"Bajo",IF(MRL469&lt;=35,"Medio",IF(MRL469&lt;=80,"Alto","Inviable Sanitariamente"))))</f>
        <v>Inviable Sanitariamente</v>
      </c>
      <c r="MRO469" s="48" t="str">
        <f t="shared" si="951"/>
        <v>Inviable Sanitariamente</v>
      </c>
      <c r="MRP469" s="48" t="str">
        <f t="shared" si="951"/>
        <v>Inviable Sanitariamente</v>
      </c>
      <c r="MRQ469" s="48" t="str">
        <f t="shared" si="951"/>
        <v>Inviable Sanitariamente</v>
      </c>
      <c r="MRR469" s="48" t="str">
        <f t="shared" si="951"/>
        <v>Inviable Sanitariamente</v>
      </c>
      <c r="MRS469" s="48" t="str">
        <f t="shared" si="951"/>
        <v>Inviable Sanitariamente</v>
      </c>
      <c r="MRT469" s="48" t="str">
        <f t="shared" si="951"/>
        <v>Inviable Sanitariamente</v>
      </c>
      <c r="MRU469" s="48" t="str">
        <f t="shared" si="951"/>
        <v>Inviable Sanitariamente</v>
      </c>
      <c r="MRV469" s="48" t="str">
        <f t="shared" si="951"/>
        <v>Inviable Sanitariamente</v>
      </c>
      <c r="MRW469" s="48" t="str">
        <f t="shared" si="951"/>
        <v>Inviable Sanitariamente</v>
      </c>
      <c r="MRX469" s="48" t="str">
        <f t="shared" ref="MRX469:MSG471" si="952">IF(MRV469&lt;5,"Sin Riesgo",IF(MRV469 &lt;=14,"Bajo",IF(MRV469&lt;=35,"Medio",IF(MRV469&lt;=80,"Alto","Inviable Sanitariamente"))))</f>
        <v>Inviable Sanitariamente</v>
      </c>
      <c r="MRY469" s="48" t="str">
        <f t="shared" si="952"/>
        <v>Inviable Sanitariamente</v>
      </c>
      <c r="MRZ469" s="48" t="str">
        <f t="shared" si="952"/>
        <v>Inviable Sanitariamente</v>
      </c>
      <c r="MSA469" s="48" t="str">
        <f t="shared" si="952"/>
        <v>Inviable Sanitariamente</v>
      </c>
      <c r="MSB469" s="48" t="str">
        <f t="shared" si="952"/>
        <v>Inviable Sanitariamente</v>
      </c>
      <c r="MSC469" s="48" t="str">
        <f t="shared" si="952"/>
        <v>Inviable Sanitariamente</v>
      </c>
      <c r="MSD469" s="48" t="str">
        <f t="shared" si="952"/>
        <v>Inviable Sanitariamente</v>
      </c>
      <c r="MSE469" s="48" t="str">
        <f t="shared" si="952"/>
        <v>Inviable Sanitariamente</v>
      </c>
      <c r="MSF469" s="48" t="str">
        <f t="shared" si="952"/>
        <v>Inviable Sanitariamente</v>
      </c>
      <c r="MSG469" s="48" t="str">
        <f t="shared" si="952"/>
        <v>Inviable Sanitariamente</v>
      </c>
      <c r="MSH469" s="48" t="str">
        <f t="shared" ref="MSH469:MSQ471" si="953">IF(MSF469&lt;5,"Sin Riesgo",IF(MSF469 &lt;=14,"Bajo",IF(MSF469&lt;=35,"Medio",IF(MSF469&lt;=80,"Alto","Inviable Sanitariamente"))))</f>
        <v>Inviable Sanitariamente</v>
      </c>
      <c r="MSI469" s="48" t="str">
        <f t="shared" si="953"/>
        <v>Inviable Sanitariamente</v>
      </c>
      <c r="MSJ469" s="48" t="str">
        <f t="shared" si="953"/>
        <v>Inviable Sanitariamente</v>
      </c>
      <c r="MSK469" s="48" t="str">
        <f t="shared" si="953"/>
        <v>Inviable Sanitariamente</v>
      </c>
      <c r="MSL469" s="48" t="str">
        <f t="shared" si="953"/>
        <v>Inviable Sanitariamente</v>
      </c>
      <c r="MSM469" s="48" t="str">
        <f t="shared" si="953"/>
        <v>Inviable Sanitariamente</v>
      </c>
      <c r="MSN469" s="48" t="str">
        <f t="shared" si="953"/>
        <v>Inviable Sanitariamente</v>
      </c>
      <c r="MSO469" s="48" t="str">
        <f t="shared" si="953"/>
        <v>Inviable Sanitariamente</v>
      </c>
      <c r="MSP469" s="48" t="str">
        <f t="shared" si="953"/>
        <v>Inviable Sanitariamente</v>
      </c>
      <c r="MSQ469" s="48" t="str">
        <f t="shared" si="953"/>
        <v>Inviable Sanitariamente</v>
      </c>
      <c r="MSR469" s="48" t="str">
        <f t="shared" ref="MSR469:MTA471" si="954">IF(MSP469&lt;5,"Sin Riesgo",IF(MSP469 &lt;=14,"Bajo",IF(MSP469&lt;=35,"Medio",IF(MSP469&lt;=80,"Alto","Inviable Sanitariamente"))))</f>
        <v>Inviable Sanitariamente</v>
      </c>
      <c r="MSS469" s="48" t="str">
        <f t="shared" si="954"/>
        <v>Inviable Sanitariamente</v>
      </c>
      <c r="MST469" s="48" t="str">
        <f t="shared" si="954"/>
        <v>Inviable Sanitariamente</v>
      </c>
      <c r="MSU469" s="48" t="str">
        <f t="shared" si="954"/>
        <v>Inviable Sanitariamente</v>
      </c>
      <c r="MSV469" s="48" t="str">
        <f t="shared" si="954"/>
        <v>Inviable Sanitariamente</v>
      </c>
      <c r="MSW469" s="48" t="str">
        <f t="shared" si="954"/>
        <v>Inviable Sanitariamente</v>
      </c>
      <c r="MSX469" s="48" t="str">
        <f t="shared" si="954"/>
        <v>Inviable Sanitariamente</v>
      </c>
      <c r="MSY469" s="48" t="str">
        <f t="shared" si="954"/>
        <v>Inviable Sanitariamente</v>
      </c>
      <c r="MSZ469" s="48" t="str">
        <f t="shared" si="954"/>
        <v>Inviable Sanitariamente</v>
      </c>
      <c r="MTA469" s="48" t="str">
        <f t="shared" si="954"/>
        <v>Inviable Sanitariamente</v>
      </c>
      <c r="MTB469" s="48" t="str">
        <f t="shared" ref="MTB469:MTK471" si="955">IF(MSZ469&lt;5,"Sin Riesgo",IF(MSZ469 &lt;=14,"Bajo",IF(MSZ469&lt;=35,"Medio",IF(MSZ469&lt;=80,"Alto","Inviable Sanitariamente"))))</f>
        <v>Inviable Sanitariamente</v>
      </c>
      <c r="MTC469" s="48" t="str">
        <f t="shared" si="955"/>
        <v>Inviable Sanitariamente</v>
      </c>
      <c r="MTD469" s="48" t="str">
        <f t="shared" si="955"/>
        <v>Inviable Sanitariamente</v>
      </c>
      <c r="MTE469" s="48" t="str">
        <f t="shared" si="955"/>
        <v>Inviable Sanitariamente</v>
      </c>
      <c r="MTF469" s="48" t="str">
        <f t="shared" si="955"/>
        <v>Inviable Sanitariamente</v>
      </c>
      <c r="MTG469" s="48" t="str">
        <f t="shared" si="955"/>
        <v>Inviable Sanitariamente</v>
      </c>
      <c r="MTH469" s="48" t="str">
        <f t="shared" si="955"/>
        <v>Inviable Sanitariamente</v>
      </c>
      <c r="MTI469" s="48" t="str">
        <f t="shared" si="955"/>
        <v>Inviable Sanitariamente</v>
      </c>
      <c r="MTJ469" s="48" t="str">
        <f t="shared" si="955"/>
        <v>Inviable Sanitariamente</v>
      </c>
      <c r="MTK469" s="48" t="str">
        <f t="shared" si="955"/>
        <v>Inviable Sanitariamente</v>
      </c>
      <c r="MTL469" s="48" t="str">
        <f t="shared" ref="MTL469:MTU471" si="956">IF(MTJ469&lt;5,"Sin Riesgo",IF(MTJ469 &lt;=14,"Bajo",IF(MTJ469&lt;=35,"Medio",IF(MTJ469&lt;=80,"Alto","Inviable Sanitariamente"))))</f>
        <v>Inviable Sanitariamente</v>
      </c>
      <c r="MTM469" s="48" t="str">
        <f t="shared" si="956"/>
        <v>Inviable Sanitariamente</v>
      </c>
      <c r="MTN469" s="48" t="str">
        <f t="shared" si="956"/>
        <v>Inviable Sanitariamente</v>
      </c>
      <c r="MTO469" s="48" t="str">
        <f t="shared" si="956"/>
        <v>Inviable Sanitariamente</v>
      </c>
      <c r="MTP469" s="48" t="str">
        <f t="shared" si="956"/>
        <v>Inviable Sanitariamente</v>
      </c>
      <c r="MTQ469" s="48" t="str">
        <f t="shared" si="956"/>
        <v>Inviable Sanitariamente</v>
      </c>
      <c r="MTR469" s="48" t="str">
        <f t="shared" si="956"/>
        <v>Inviable Sanitariamente</v>
      </c>
      <c r="MTS469" s="48" t="str">
        <f t="shared" si="956"/>
        <v>Inviable Sanitariamente</v>
      </c>
      <c r="MTT469" s="48" t="str">
        <f t="shared" si="956"/>
        <v>Inviable Sanitariamente</v>
      </c>
      <c r="MTU469" s="48" t="str">
        <f t="shared" si="956"/>
        <v>Inviable Sanitariamente</v>
      </c>
      <c r="MTV469" s="48" t="str">
        <f t="shared" ref="MTV469:MUE471" si="957">IF(MTT469&lt;5,"Sin Riesgo",IF(MTT469 &lt;=14,"Bajo",IF(MTT469&lt;=35,"Medio",IF(MTT469&lt;=80,"Alto","Inviable Sanitariamente"))))</f>
        <v>Inviable Sanitariamente</v>
      </c>
      <c r="MTW469" s="48" t="str">
        <f t="shared" si="957"/>
        <v>Inviable Sanitariamente</v>
      </c>
      <c r="MTX469" s="48" t="str">
        <f t="shared" si="957"/>
        <v>Inviable Sanitariamente</v>
      </c>
      <c r="MTY469" s="48" t="str">
        <f t="shared" si="957"/>
        <v>Inviable Sanitariamente</v>
      </c>
      <c r="MTZ469" s="48" t="str">
        <f t="shared" si="957"/>
        <v>Inviable Sanitariamente</v>
      </c>
      <c r="MUA469" s="48" t="str">
        <f t="shared" si="957"/>
        <v>Inviable Sanitariamente</v>
      </c>
      <c r="MUB469" s="48" t="str">
        <f t="shared" si="957"/>
        <v>Inviable Sanitariamente</v>
      </c>
      <c r="MUC469" s="48" t="str">
        <f t="shared" si="957"/>
        <v>Inviable Sanitariamente</v>
      </c>
      <c r="MUD469" s="48" t="str">
        <f t="shared" si="957"/>
        <v>Inviable Sanitariamente</v>
      </c>
      <c r="MUE469" s="48" t="str">
        <f t="shared" si="957"/>
        <v>Inviable Sanitariamente</v>
      </c>
      <c r="MUF469" s="48" t="str">
        <f t="shared" ref="MUF469:MUO471" si="958">IF(MUD469&lt;5,"Sin Riesgo",IF(MUD469 &lt;=14,"Bajo",IF(MUD469&lt;=35,"Medio",IF(MUD469&lt;=80,"Alto","Inviable Sanitariamente"))))</f>
        <v>Inviable Sanitariamente</v>
      </c>
      <c r="MUG469" s="48" t="str">
        <f t="shared" si="958"/>
        <v>Inviable Sanitariamente</v>
      </c>
      <c r="MUH469" s="48" t="str">
        <f t="shared" si="958"/>
        <v>Inviable Sanitariamente</v>
      </c>
      <c r="MUI469" s="48" t="str">
        <f t="shared" si="958"/>
        <v>Inviable Sanitariamente</v>
      </c>
      <c r="MUJ469" s="48" t="str">
        <f t="shared" si="958"/>
        <v>Inviable Sanitariamente</v>
      </c>
      <c r="MUK469" s="48" t="str">
        <f t="shared" si="958"/>
        <v>Inviable Sanitariamente</v>
      </c>
      <c r="MUL469" s="48" t="str">
        <f t="shared" si="958"/>
        <v>Inviable Sanitariamente</v>
      </c>
      <c r="MUM469" s="48" t="str">
        <f t="shared" si="958"/>
        <v>Inviable Sanitariamente</v>
      </c>
      <c r="MUN469" s="48" t="str">
        <f t="shared" si="958"/>
        <v>Inviable Sanitariamente</v>
      </c>
      <c r="MUO469" s="48" t="str">
        <f t="shared" si="958"/>
        <v>Inviable Sanitariamente</v>
      </c>
      <c r="MUP469" s="48" t="str">
        <f t="shared" ref="MUP469:MUY471" si="959">IF(MUN469&lt;5,"Sin Riesgo",IF(MUN469 &lt;=14,"Bajo",IF(MUN469&lt;=35,"Medio",IF(MUN469&lt;=80,"Alto","Inviable Sanitariamente"))))</f>
        <v>Inviable Sanitariamente</v>
      </c>
      <c r="MUQ469" s="48" t="str">
        <f t="shared" si="959"/>
        <v>Inviable Sanitariamente</v>
      </c>
      <c r="MUR469" s="48" t="str">
        <f t="shared" si="959"/>
        <v>Inviable Sanitariamente</v>
      </c>
      <c r="MUS469" s="48" t="str">
        <f t="shared" si="959"/>
        <v>Inviable Sanitariamente</v>
      </c>
      <c r="MUT469" s="48" t="str">
        <f t="shared" si="959"/>
        <v>Inviable Sanitariamente</v>
      </c>
      <c r="MUU469" s="48" t="str">
        <f t="shared" si="959"/>
        <v>Inviable Sanitariamente</v>
      </c>
      <c r="MUV469" s="48" t="str">
        <f t="shared" si="959"/>
        <v>Inviable Sanitariamente</v>
      </c>
      <c r="MUW469" s="48" t="str">
        <f t="shared" si="959"/>
        <v>Inviable Sanitariamente</v>
      </c>
      <c r="MUX469" s="48" t="str">
        <f t="shared" si="959"/>
        <v>Inviable Sanitariamente</v>
      </c>
      <c r="MUY469" s="48" t="str">
        <f t="shared" si="959"/>
        <v>Inviable Sanitariamente</v>
      </c>
      <c r="MUZ469" s="48" t="str">
        <f t="shared" ref="MUZ469:MVI471" si="960">IF(MUX469&lt;5,"Sin Riesgo",IF(MUX469 &lt;=14,"Bajo",IF(MUX469&lt;=35,"Medio",IF(MUX469&lt;=80,"Alto","Inviable Sanitariamente"))))</f>
        <v>Inviable Sanitariamente</v>
      </c>
      <c r="MVA469" s="48" t="str">
        <f t="shared" si="960"/>
        <v>Inviable Sanitariamente</v>
      </c>
      <c r="MVB469" s="48" t="str">
        <f t="shared" si="960"/>
        <v>Inviable Sanitariamente</v>
      </c>
      <c r="MVC469" s="48" t="str">
        <f t="shared" si="960"/>
        <v>Inviable Sanitariamente</v>
      </c>
      <c r="MVD469" s="48" t="str">
        <f t="shared" si="960"/>
        <v>Inviable Sanitariamente</v>
      </c>
      <c r="MVE469" s="48" t="str">
        <f t="shared" si="960"/>
        <v>Inviable Sanitariamente</v>
      </c>
      <c r="MVF469" s="48" t="str">
        <f t="shared" si="960"/>
        <v>Inviable Sanitariamente</v>
      </c>
      <c r="MVG469" s="48" t="str">
        <f t="shared" si="960"/>
        <v>Inviable Sanitariamente</v>
      </c>
      <c r="MVH469" s="48" t="str">
        <f t="shared" si="960"/>
        <v>Inviable Sanitariamente</v>
      </c>
      <c r="MVI469" s="48" t="str">
        <f t="shared" si="960"/>
        <v>Inviable Sanitariamente</v>
      </c>
      <c r="MVJ469" s="48" t="str">
        <f t="shared" ref="MVJ469:MVS471" si="961">IF(MVH469&lt;5,"Sin Riesgo",IF(MVH469 &lt;=14,"Bajo",IF(MVH469&lt;=35,"Medio",IF(MVH469&lt;=80,"Alto","Inviable Sanitariamente"))))</f>
        <v>Inviable Sanitariamente</v>
      </c>
      <c r="MVK469" s="48" t="str">
        <f t="shared" si="961"/>
        <v>Inviable Sanitariamente</v>
      </c>
      <c r="MVL469" s="48" t="str">
        <f t="shared" si="961"/>
        <v>Inviable Sanitariamente</v>
      </c>
      <c r="MVM469" s="48" t="str">
        <f t="shared" si="961"/>
        <v>Inviable Sanitariamente</v>
      </c>
      <c r="MVN469" s="48" t="str">
        <f t="shared" si="961"/>
        <v>Inviable Sanitariamente</v>
      </c>
      <c r="MVO469" s="48" t="str">
        <f t="shared" si="961"/>
        <v>Inviable Sanitariamente</v>
      </c>
      <c r="MVP469" s="48" t="str">
        <f t="shared" si="961"/>
        <v>Inviable Sanitariamente</v>
      </c>
      <c r="MVQ469" s="48" t="str">
        <f t="shared" si="961"/>
        <v>Inviable Sanitariamente</v>
      </c>
      <c r="MVR469" s="48" t="str">
        <f t="shared" si="961"/>
        <v>Inviable Sanitariamente</v>
      </c>
      <c r="MVS469" s="48" t="str">
        <f t="shared" si="961"/>
        <v>Inviable Sanitariamente</v>
      </c>
      <c r="MVT469" s="48" t="str">
        <f t="shared" ref="MVT469:MWC471" si="962">IF(MVR469&lt;5,"Sin Riesgo",IF(MVR469 &lt;=14,"Bajo",IF(MVR469&lt;=35,"Medio",IF(MVR469&lt;=80,"Alto","Inviable Sanitariamente"))))</f>
        <v>Inviable Sanitariamente</v>
      </c>
      <c r="MVU469" s="48" t="str">
        <f t="shared" si="962"/>
        <v>Inviable Sanitariamente</v>
      </c>
      <c r="MVV469" s="48" t="str">
        <f t="shared" si="962"/>
        <v>Inviable Sanitariamente</v>
      </c>
      <c r="MVW469" s="48" t="str">
        <f t="shared" si="962"/>
        <v>Inviable Sanitariamente</v>
      </c>
      <c r="MVX469" s="48" t="str">
        <f t="shared" si="962"/>
        <v>Inviable Sanitariamente</v>
      </c>
      <c r="MVY469" s="48" t="str">
        <f t="shared" si="962"/>
        <v>Inviable Sanitariamente</v>
      </c>
      <c r="MVZ469" s="48" t="str">
        <f t="shared" si="962"/>
        <v>Inviable Sanitariamente</v>
      </c>
      <c r="MWA469" s="48" t="str">
        <f t="shared" si="962"/>
        <v>Inviable Sanitariamente</v>
      </c>
      <c r="MWB469" s="48" t="str">
        <f t="shared" si="962"/>
        <v>Inviable Sanitariamente</v>
      </c>
      <c r="MWC469" s="48" t="str">
        <f t="shared" si="962"/>
        <v>Inviable Sanitariamente</v>
      </c>
      <c r="MWD469" s="48" t="str">
        <f t="shared" ref="MWD469:MWM471" si="963">IF(MWB469&lt;5,"Sin Riesgo",IF(MWB469 &lt;=14,"Bajo",IF(MWB469&lt;=35,"Medio",IF(MWB469&lt;=80,"Alto","Inviable Sanitariamente"))))</f>
        <v>Inviable Sanitariamente</v>
      </c>
      <c r="MWE469" s="48" t="str">
        <f t="shared" si="963"/>
        <v>Inviable Sanitariamente</v>
      </c>
      <c r="MWF469" s="48" t="str">
        <f t="shared" si="963"/>
        <v>Inviable Sanitariamente</v>
      </c>
      <c r="MWG469" s="48" t="str">
        <f t="shared" si="963"/>
        <v>Inviable Sanitariamente</v>
      </c>
      <c r="MWH469" s="48" t="str">
        <f t="shared" si="963"/>
        <v>Inviable Sanitariamente</v>
      </c>
      <c r="MWI469" s="48" t="str">
        <f t="shared" si="963"/>
        <v>Inviable Sanitariamente</v>
      </c>
      <c r="MWJ469" s="48" t="str">
        <f t="shared" si="963"/>
        <v>Inviable Sanitariamente</v>
      </c>
      <c r="MWK469" s="48" t="str">
        <f t="shared" si="963"/>
        <v>Inviable Sanitariamente</v>
      </c>
      <c r="MWL469" s="48" t="str">
        <f t="shared" si="963"/>
        <v>Inviable Sanitariamente</v>
      </c>
      <c r="MWM469" s="48" t="str">
        <f t="shared" si="963"/>
        <v>Inviable Sanitariamente</v>
      </c>
      <c r="MWN469" s="48" t="str">
        <f t="shared" ref="MWN469:MWW471" si="964">IF(MWL469&lt;5,"Sin Riesgo",IF(MWL469 &lt;=14,"Bajo",IF(MWL469&lt;=35,"Medio",IF(MWL469&lt;=80,"Alto","Inviable Sanitariamente"))))</f>
        <v>Inviable Sanitariamente</v>
      </c>
      <c r="MWO469" s="48" t="str">
        <f t="shared" si="964"/>
        <v>Inviable Sanitariamente</v>
      </c>
      <c r="MWP469" s="48" t="str">
        <f t="shared" si="964"/>
        <v>Inviable Sanitariamente</v>
      </c>
      <c r="MWQ469" s="48" t="str">
        <f t="shared" si="964"/>
        <v>Inviable Sanitariamente</v>
      </c>
      <c r="MWR469" s="48" t="str">
        <f t="shared" si="964"/>
        <v>Inviable Sanitariamente</v>
      </c>
      <c r="MWS469" s="48" t="str">
        <f t="shared" si="964"/>
        <v>Inviable Sanitariamente</v>
      </c>
      <c r="MWT469" s="48" t="str">
        <f t="shared" si="964"/>
        <v>Inviable Sanitariamente</v>
      </c>
      <c r="MWU469" s="48" t="str">
        <f t="shared" si="964"/>
        <v>Inviable Sanitariamente</v>
      </c>
      <c r="MWV469" s="48" t="str">
        <f t="shared" si="964"/>
        <v>Inviable Sanitariamente</v>
      </c>
      <c r="MWW469" s="48" t="str">
        <f t="shared" si="964"/>
        <v>Inviable Sanitariamente</v>
      </c>
      <c r="MWX469" s="48" t="str">
        <f t="shared" ref="MWX469:MXG471" si="965">IF(MWV469&lt;5,"Sin Riesgo",IF(MWV469 &lt;=14,"Bajo",IF(MWV469&lt;=35,"Medio",IF(MWV469&lt;=80,"Alto","Inviable Sanitariamente"))))</f>
        <v>Inviable Sanitariamente</v>
      </c>
      <c r="MWY469" s="48" t="str">
        <f t="shared" si="965"/>
        <v>Inviable Sanitariamente</v>
      </c>
      <c r="MWZ469" s="48" t="str">
        <f t="shared" si="965"/>
        <v>Inviable Sanitariamente</v>
      </c>
      <c r="MXA469" s="48" t="str">
        <f t="shared" si="965"/>
        <v>Inviable Sanitariamente</v>
      </c>
      <c r="MXB469" s="48" t="str">
        <f t="shared" si="965"/>
        <v>Inviable Sanitariamente</v>
      </c>
      <c r="MXC469" s="48" t="str">
        <f t="shared" si="965"/>
        <v>Inviable Sanitariamente</v>
      </c>
      <c r="MXD469" s="48" t="str">
        <f t="shared" si="965"/>
        <v>Inviable Sanitariamente</v>
      </c>
      <c r="MXE469" s="48" t="str">
        <f t="shared" si="965"/>
        <v>Inviable Sanitariamente</v>
      </c>
      <c r="MXF469" s="48" t="str">
        <f t="shared" si="965"/>
        <v>Inviable Sanitariamente</v>
      </c>
      <c r="MXG469" s="48" t="str">
        <f t="shared" si="965"/>
        <v>Inviable Sanitariamente</v>
      </c>
      <c r="MXH469" s="48" t="str">
        <f t="shared" ref="MXH469:MXQ471" si="966">IF(MXF469&lt;5,"Sin Riesgo",IF(MXF469 &lt;=14,"Bajo",IF(MXF469&lt;=35,"Medio",IF(MXF469&lt;=80,"Alto","Inviable Sanitariamente"))))</f>
        <v>Inviable Sanitariamente</v>
      </c>
      <c r="MXI469" s="48" t="str">
        <f t="shared" si="966"/>
        <v>Inviable Sanitariamente</v>
      </c>
      <c r="MXJ469" s="48" t="str">
        <f t="shared" si="966"/>
        <v>Inviable Sanitariamente</v>
      </c>
      <c r="MXK469" s="48" t="str">
        <f t="shared" si="966"/>
        <v>Inviable Sanitariamente</v>
      </c>
      <c r="MXL469" s="48" t="str">
        <f t="shared" si="966"/>
        <v>Inviable Sanitariamente</v>
      </c>
      <c r="MXM469" s="48" t="str">
        <f t="shared" si="966"/>
        <v>Inviable Sanitariamente</v>
      </c>
      <c r="MXN469" s="48" t="str">
        <f t="shared" si="966"/>
        <v>Inviable Sanitariamente</v>
      </c>
      <c r="MXO469" s="48" t="str">
        <f t="shared" si="966"/>
        <v>Inviable Sanitariamente</v>
      </c>
      <c r="MXP469" s="48" t="str">
        <f t="shared" si="966"/>
        <v>Inviable Sanitariamente</v>
      </c>
      <c r="MXQ469" s="48" t="str">
        <f t="shared" si="966"/>
        <v>Inviable Sanitariamente</v>
      </c>
      <c r="MXR469" s="48" t="str">
        <f t="shared" ref="MXR469:MYA471" si="967">IF(MXP469&lt;5,"Sin Riesgo",IF(MXP469 &lt;=14,"Bajo",IF(MXP469&lt;=35,"Medio",IF(MXP469&lt;=80,"Alto","Inviable Sanitariamente"))))</f>
        <v>Inviable Sanitariamente</v>
      </c>
      <c r="MXS469" s="48" t="str">
        <f t="shared" si="967"/>
        <v>Inviable Sanitariamente</v>
      </c>
      <c r="MXT469" s="48" t="str">
        <f t="shared" si="967"/>
        <v>Inviable Sanitariamente</v>
      </c>
      <c r="MXU469" s="48" t="str">
        <f t="shared" si="967"/>
        <v>Inviable Sanitariamente</v>
      </c>
      <c r="MXV469" s="48" t="str">
        <f t="shared" si="967"/>
        <v>Inviable Sanitariamente</v>
      </c>
      <c r="MXW469" s="48" t="str">
        <f t="shared" si="967"/>
        <v>Inviable Sanitariamente</v>
      </c>
      <c r="MXX469" s="48" t="str">
        <f t="shared" si="967"/>
        <v>Inviable Sanitariamente</v>
      </c>
      <c r="MXY469" s="48" t="str">
        <f t="shared" si="967"/>
        <v>Inviable Sanitariamente</v>
      </c>
      <c r="MXZ469" s="48" t="str">
        <f t="shared" si="967"/>
        <v>Inviable Sanitariamente</v>
      </c>
      <c r="MYA469" s="48" t="str">
        <f t="shared" si="967"/>
        <v>Inviable Sanitariamente</v>
      </c>
      <c r="MYB469" s="48" t="str">
        <f t="shared" ref="MYB469:MYK471" si="968">IF(MXZ469&lt;5,"Sin Riesgo",IF(MXZ469 &lt;=14,"Bajo",IF(MXZ469&lt;=35,"Medio",IF(MXZ469&lt;=80,"Alto","Inviable Sanitariamente"))))</f>
        <v>Inviable Sanitariamente</v>
      </c>
      <c r="MYC469" s="48" t="str">
        <f t="shared" si="968"/>
        <v>Inviable Sanitariamente</v>
      </c>
      <c r="MYD469" s="48" t="str">
        <f t="shared" si="968"/>
        <v>Inviable Sanitariamente</v>
      </c>
      <c r="MYE469" s="48" t="str">
        <f t="shared" si="968"/>
        <v>Inviable Sanitariamente</v>
      </c>
      <c r="MYF469" s="48" t="str">
        <f t="shared" si="968"/>
        <v>Inviable Sanitariamente</v>
      </c>
      <c r="MYG469" s="48" t="str">
        <f t="shared" si="968"/>
        <v>Inviable Sanitariamente</v>
      </c>
      <c r="MYH469" s="48" t="str">
        <f t="shared" si="968"/>
        <v>Inviable Sanitariamente</v>
      </c>
      <c r="MYI469" s="48" t="str">
        <f t="shared" si="968"/>
        <v>Inviable Sanitariamente</v>
      </c>
      <c r="MYJ469" s="48" t="str">
        <f t="shared" si="968"/>
        <v>Inviable Sanitariamente</v>
      </c>
      <c r="MYK469" s="48" t="str">
        <f t="shared" si="968"/>
        <v>Inviable Sanitariamente</v>
      </c>
      <c r="MYL469" s="48" t="str">
        <f t="shared" ref="MYL469:MYU471" si="969">IF(MYJ469&lt;5,"Sin Riesgo",IF(MYJ469 &lt;=14,"Bajo",IF(MYJ469&lt;=35,"Medio",IF(MYJ469&lt;=80,"Alto","Inviable Sanitariamente"))))</f>
        <v>Inviable Sanitariamente</v>
      </c>
      <c r="MYM469" s="48" t="str">
        <f t="shared" si="969"/>
        <v>Inviable Sanitariamente</v>
      </c>
      <c r="MYN469" s="48" t="str">
        <f t="shared" si="969"/>
        <v>Inviable Sanitariamente</v>
      </c>
      <c r="MYO469" s="48" t="str">
        <f t="shared" si="969"/>
        <v>Inviable Sanitariamente</v>
      </c>
      <c r="MYP469" s="48" t="str">
        <f t="shared" si="969"/>
        <v>Inviable Sanitariamente</v>
      </c>
      <c r="MYQ469" s="48" t="str">
        <f t="shared" si="969"/>
        <v>Inviable Sanitariamente</v>
      </c>
      <c r="MYR469" s="48" t="str">
        <f t="shared" si="969"/>
        <v>Inviable Sanitariamente</v>
      </c>
      <c r="MYS469" s="48" t="str">
        <f t="shared" si="969"/>
        <v>Inviable Sanitariamente</v>
      </c>
      <c r="MYT469" s="48" t="str">
        <f t="shared" si="969"/>
        <v>Inviable Sanitariamente</v>
      </c>
      <c r="MYU469" s="48" t="str">
        <f t="shared" si="969"/>
        <v>Inviable Sanitariamente</v>
      </c>
      <c r="MYV469" s="48" t="str">
        <f t="shared" ref="MYV469:MZE471" si="970">IF(MYT469&lt;5,"Sin Riesgo",IF(MYT469 &lt;=14,"Bajo",IF(MYT469&lt;=35,"Medio",IF(MYT469&lt;=80,"Alto","Inviable Sanitariamente"))))</f>
        <v>Inviable Sanitariamente</v>
      </c>
      <c r="MYW469" s="48" t="str">
        <f t="shared" si="970"/>
        <v>Inviable Sanitariamente</v>
      </c>
      <c r="MYX469" s="48" t="str">
        <f t="shared" si="970"/>
        <v>Inviable Sanitariamente</v>
      </c>
      <c r="MYY469" s="48" t="str">
        <f t="shared" si="970"/>
        <v>Inviable Sanitariamente</v>
      </c>
      <c r="MYZ469" s="48" t="str">
        <f t="shared" si="970"/>
        <v>Inviable Sanitariamente</v>
      </c>
      <c r="MZA469" s="48" t="str">
        <f t="shared" si="970"/>
        <v>Inviable Sanitariamente</v>
      </c>
      <c r="MZB469" s="48" t="str">
        <f t="shared" si="970"/>
        <v>Inviable Sanitariamente</v>
      </c>
      <c r="MZC469" s="48" t="str">
        <f t="shared" si="970"/>
        <v>Inviable Sanitariamente</v>
      </c>
      <c r="MZD469" s="48" t="str">
        <f t="shared" si="970"/>
        <v>Inviable Sanitariamente</v>
      </c>
      <c r="MZE469" s="48" t="str">
        <f t="shared" si="970"/>
        <v>Inviable Sanitariamente</v>
      </c>
      <c r="MZF469" s="48" t="str">
        <f t="shared" ref="MZF469:MZO471" si="971">IF(MZD469&lt;5,"Sin Riesgo",IF(MZD469 &lt;=14,"Bajo",IF(MZD469&lt;=35,"Medio",IF(MZD469&lt;=80,"Alto","Inviable Sanitariamente"))))</f>
        <v>Inviable Sanitariamente</v>
      </c>
      <c r="MZG469" s="48" t="str">
        <f t="shared" si="971"/>
        <v>Inviable Sanitariamente</v>
      </c>
      <c r="MZH469" s="48" t="str">
        <f t="shared" si="971"/>
        <v>Inviable Sanitariamente</v>
      </c>
      <c r="MZI469" s="48" t="str">
        <f t="shared" si="971"/>
        <v>Inviable Sanitariamente</v>
      </c>
      <c r="MZJ469" s="48" t="str">
        <f t="shared" si="971"/>
        <v>Inviable Sanitariamente</v>
      </c>
      <c r="MZK469" s="48" t="str">
        <f t="shared" si="971"/>
        <v>Inviable Sanitariamente</v>
      </c>
      <c r="MZL469" s="48" t="str">
        <f t="shared" si="971"/>
        <v>Inviable Sanitariamente</v>
      </c>
      <c r="MZM469" s="48" t="str">
        <f t="shared" si="971"/>
        <v>Inviable Sanitariamente</v>
      </c>
      <c r="MZN469" s="48" t="str">
        <f t="shared" si="971"/>
        <v>Inviable Sanitariamente</v>
      </c>
      <c r="MZO469" s="48" t="str">
        <f t="shared" si="971"/>
        <v>Inviable Sanitariamente</v>
      </c>
      <c r="MZP469" s="48" t="str">
        <f t="shared" ref="MZP469:MZY471" si="972">IF(MZN469&lt;5,"Sin Riesgo",IF(MZN469 &lt;=14,"Bajo",IF(MZN469&lt;=35,"Medio",IF(MZN469&lt;=80,"Alto","Inviable Sanitariamente"))))</f>
        <v>Inviable Sanitariamente</v>
      </c>
      <c r="MZQ469" s="48" t="str">
        <f t="shared" si="972"/>
        <v>Inviable Sanitariamente</v>
      </c>
      <c r="MZR469" s="48" t="str">
        <f t="shared" si="972"/>
        <v>Inviable Sanitariamente</v>
      </c>
      <c r="MZS469" s="48" t="str">
        <f t="shared" si="972"/>
        <v>Inviable Sanitariamente</v>
      </c>
      <c r="MZT469" s="48" t="str">
        <f t="shared" si="972"/>
        <v>Inviable Sanitariamente</v>
      </c>
      <c r="MZU469" s="48" t="str">
        <f t="shared" si="972"/>
        <v>Inviable Sanitariamente</v>
      </c>
      <c r="MZV469" s="48" t="str">
        <f t="shared" si="972"/>
        <v>Inviable Sanitariamente</v>
      </c>
      <c r="MZW469" s="48" t="str">
        <f t="shared" si="972"/>
        <v>Inviable Sanitariamente</v>
      </c>
      <c r="MZX469" s="48" t="str">
        <f t="shared" si="972"/>
        <v>Inviable Sanitariamente</v>
      </c>
      <c r="MZY469" s="48" t="str">
        <f t="shared" si="972"/>
        <v>Inviable Sanitariamente</v>
      </c>
      <c r="MZZ469" s="48" t="str">
        <f t="shared" ref="MZZ469:NAI471" si="973">IF(MZX469&lt;5,"Sin Riesgo",IF(MZX469 &lt;=14,"Bajo",IF(MZX469&lt;=35,"Medio",IF(MZX469&lt;=80,"Alto","Inviable Sanitariamente"))))</f>
        <v>Inviable Sanitariamente</v>
      </c>
      <c r="NAA469" s="48" t="str">
        <f t="shared" si="973"/>
        <v>Inviable Sanitariamente</v>
      </c>
      <c r="NAB469" s="48" t="str">
        <f t="shared" si="973"/>
        <v>Inviable Sanitariamente</v>
      </c>
      <c r="NAC469" s="48" t="str">
        <f t="shared" si="973"/>
        <v>Inviable Sanitariamente</v>
      </c>
      <c r="NAD469" s="48" t="str">
        <f t="shared" si="973"/>
        <v>Inviable Sanitariamente</v>
      </c>
      <c r="NAE469" s="48" t="str">
        <f t="shared" si="973"/>
        <v>Inviable Sanitariamente</v>
      </c>
      <c r="NAF469" s="48" t="str">
        <f t="shared" si="973"/>
        <v>Inviable Sanitariamente</v>
      </c>
      <c r="NAG469" s="48" t="str">
        <f t="shared" si="973"/>
        <v>Inviable Sanitariamente</v>
      </c>
      <c r="NAH469" s="48" t="str">
        <f t="shared" si="973"/>
        <v>Inviable Sanitariamente</v>
      </c>
      <c r="NAI469" s="48" t="str">
        <f t="shared" si="973"/>
        <v>Inviable Sanitariamente</v>
      </c>
      <c r="NAJ469" s="48" t="str">
        <f t="shared" ref="NAJ469:NAS471" si="974">IF(NAH469&lt;5,"Sin Riesgo",IF(NAH469 &lt;=14,"Bajo",IF(NAH469&lt;=35,"Medio",IF(NAH469&lt;=80,"Alto","Inviable Sanitariamente"))))</f>
        <v>Inviable Sanitariamente</v>
      </c>
      <c r="NAK469" s="48" t="str">
        <f t="shared" si="974"/>
        <v>Inviable Sanitariamente</v>
      </c>
      <c r="NAL469" s="48" t="str">
        <f t="shared" si="974"/>
        <v>Inviable Sanitariamente</v>
      </c>
      <c r="NAM469" s="48" t="str">
        <f t="shared" si="974"/>
        <v>Inviable Sanitariamente</v>
      </c>
      <c r="NAN469" s="48" t="str">
        <f t="shared" si="974"/>
        <v>Inviable Sanitariamente</v>
      </c>
      <c r="NAO469" s="48" t="str">
        <f t="shared" si="974"/>
        <v>Inviable Sanitariamente</v>
      </c>
      <c r="NAP469" s="48" t="str">
        <f t="shared" si="974"/>
        <v>Inviable Sanitariamente</v>
      </c>
      <c r="NAQ469" s="48" t="str">
        <f t="shared" si="974"/>
        <v>Inviable Sanitariamente</v>
      </c>
      <c r="NAR469" s="48" t="str">
        <f t="shared" si="974"/>
        <v>Inviable Sanitariamente</v>
      </c>
      <c r="NAS469" s="48" t="str">
        <f t="shared" si="974"/>
        <v>Inviable Sanitariamente</v>
      </c>
      <c r="NAT469" s="48" t="str">
        <f t="shared" ref="NAT469:NBC471" si="975">IF(NAR469&lt;5,"Sin Riesgo",IF(NAR469 &lt;=14,"Bajo",IF(NAR469&lt;=35,"Medio",IF(NAR469&lt;=80,"Alto","Inviable Sanitariamente"))))</f>
        <v>Inviable Sanitariamente</v>
      </c>
      <c r="NAU469" s="48" t="str">
        <f t="shared" si="975"/>
        <v>Inviable Sanitariamente</v>
      </c>
      <c r="NAV469" s="48" t="str">
        <f t="shared" si="975"/>
        <v>Inviable Sanitariamente</v>
      </c>
      <c r="NAW469" s="48" t="str">
        <f t="shared" si="975"/>
        <v>Inviable Sanitariamente</v>
      </c>
      <c r="NAX469" s="48" t="str">
        <f t="shared" si="975"/>
        <v>Inviable Sanitariamente</v>
      </c>
      <c r="NAY469" s="48" t="str">
        <f t="shared" si="975"/>
        <v>Inviable Sanitariamente</v>
      </c>
      <c r="NAZ469" s="48" t="str">
        <f t="shared" si="975"/>
        <v>Inviable Sanitariamente</v>
      </c>
      <c r="NBA469" s="48" t="str">
        <f t="shared" si="975"/>
        <v>Inviable Sanitariamente</v>
      </c>
      <c r="NBB469" s="48" t="str">
        <f t="shared" si="975"/>
        <v>Inviable Sanitariamente</v>
      </c>
      <c r="NBC469" s="48" t="str">
        <f t="shared" si="975"/>
        <v>Inviable Sanitariamente</v>
      </c>
      <c r="NBD469" s="48" t="str">
        <f t="shared" ref="NBD469:NBM471" si="976">IF(NBB469&lt;5,"Sin Riesgo",IF(NBB469 &lt;=14,"Bajo",IF(NBB469&lt;=35,"Medio",IF(NBB469&lt;=80,"Alto","Inviable Sanitariamente"))))</f>
        <v>Inviable Sanitariamente</v>
      </c>
      <c r="NBE469" s="48" t="str">
        <f t="shared" si="976"/>
        <v>Inviable Sanitariamente</v>
      </c>
      <c r="NBF469" s="48" t="str">
        <f t="shared" si="976"/>
        <v>Inviable Sanitariamente</v>
      </c>
      <c r="NBG469" s="48" t="str">
        <f t="shared" si="976"/>
        <v>Inviable Sanitariamente</v>
      </c>
      <c r="NBH469" s="48" t="str">
        <f t="shared" si="976"/>
        <v>Inviable Sanitariamente</v>
      </c>
      <c r="NBI469" s="48" t="str">
        <f t="shared" si="976"/>
        <v>Inviable Sanitariamente</v>
      </c>
      <c r="NBJ469" s="48" t="str">
        <f t="shared" si="976"/>
        <v>Inviable Sanitariamente</v>
      </c>
      <c r="NBK469" s="48" t="str">
        <f t="shared" si="976"/>
        <v>Inviable Sanitariamente</v>
      </c>
      <c r="NBL469" s="48" t="str">
        <f t="shared" si="976"/>
        <v>Inviable Sanitariamente</v>
      </c>
      <c r="NBM469" s="48" t="str">
        <f t="shared" si="976"/>
        <v>Inviable Sanitariamente</v>
      </c>
      <c r="NBN469" s="48" t="str">
        <f t="shared" ref="NBN469:NBW471" si="977">IF(NBL469&lt;5,"Sin Riesgo",IF(NBL469 &lt;=14,"Bajo",IF(NBL469&lt;=35,"Medio",IF(NBL469&lt;=80,"Alto","Inviable Sanitariamente"))))</f>
        <v>Inviable Sanitariamente</v>
      </c>
      <c r="NBO469" s="48" t="str">
        <f t="shared" si="977"/>
        <v>Inviable Sanitariamente</v>
      </c>
      <c r="NBP469" s="48" t="str">
        <f t="shared" si="977"/>
        <v>Inviable Sanitariamente</v>
      </c>
      <c r="NBQ469" s="48" t="str">
        <f t="shared" si="977"/>
        <v>Inviable Sanitariamente</v>
      </c>
      <c r="NBR469" s="48" t="str">
        <f t="shared" si="977"/>
        <v>Inviable Sanitariamente</v>
      </c>
      <c r="NBS469" s="48" t="str">
        <f t="shared" si="977"/>
        <v>Inviable Sanitariamente</v>
      </c>
      <c r="NBT469" s="48" t="str">
        <f t="shared" si="977"/>
        <v>Inviable Sanitariamente</v>
      </c>
      <c r="NBU469" s="48" t="str">
        <f t="shared" si="977"/>
        <v>Inviable Sanitariamente</v>
      </c>
      <c r="NBV469" s="48" t="str">
        <f t="shared" si="977"/>
        <v>Inviable Sanitariamente</v>
      </c>
      <c r="NBW469" s="48" t="str">
        <f t="shared" si="977"/>
        <v>Inviable Sanitariamente</v>
      </c>
      <c r="NBX469" s="48" t="str">
        <f t="shared" ref="NBX469:NCG471" si="978">IF(NBV469&lt;5,"Sin Riesgo",IF(NBV469 &lt;=14,"Bajo",IF(NBV469&lt;=35,"Medio",IF(NBV469&lt;=80,"Alto","Inviable Sanitariamente"))))</f>
        <v>Inviable Sanitariamente</v>
      </c>
      <c r="NBY469" s="48" t="str">
        <f t="shared" si="978"/>
        <v>Inviable Sanitariamente</v>
      </c>
      <c r="NBZ469" s="48" t="str">
        <f t="shared" si="978"/>
        <v>Inviable Sanitariamente</v>
      </c>
      <c r="NCA469" s="48" t="str">
        <f t="shared" si="978"/>
        <v>Inviable Sanitariamente</v>
      </c>
      <c r="NCB469" s="48" t="str">
        <f t="shared" si="978"/>
        <v>Inviable Sanitariamente</v>
      </c>
      <c r="NCC469" s="48" t="str">
        <f t="shared" si="978"/>
        <v>Inviable Sanitariamente</v>
      </c>
      <c r="NCD469" s="48" t="str">
        <f t="shared" si="978"/>
        <v>Inviable Sanitariamente</v>
      </c>
      <c r="NCE469" s="48" t="str">
        <f t="shared" si="978"/>
        <v>Inviable Sanitariamente</v>
      </c>
      <c r="NCF469" s="48" t="str">
        <f t="shared" si="978"/>
        <v>Inviable Sanitariamente</v>
      </c>
      <c r="NCG469" s="48" t="str">
        <f t="shared" si="978"/>
        <v>Inviable Sanitariamente</v>
      </c>
      <c r="NCH469" s="48" t="str">
        <f t="shared" ref="NCH469:NCQ471" si="979">IF(NCF469&lt;5,"Sin Riesgo",IF(NCF469 &lt;=14,"Bajo",IF(NCF469&lt;=35,"Medio",IF(NCF469&lt;=80,"Alto","Inviable Sanitariamente"))))</f>
        <v>Inviable Sanitariamente</v>
      </c>
      <c r="NCI469" s="48" t="str">
        <f t="shared" si="979"/>
        <v>Inviable Sanitariamente</v>
      </c>
      <c r="NCJ469" s="48" t="str">
        <f t="shared" si="979"/>
        <v>Inviable Sanitariamente</v>
      </c>
      <c r="NCK469" s="48" t="str">
        <f t="shared" si="979"/>
        <v>Inviable Sanitariamente</v>
      </c>
      <c r="NCL469" s="48" t="str">
        <f t="shared" si="979"/>
        <v>Inviable Sanitariamente</v>
      </c>
      <c r="NCM469" s="48" t="str">
        <f t="shared" si="979"/>
        <v>Inviable Sanitariamente</v>
      </c>
      <c r="NCN469" s="48" t="str">
        <f t="shared" si="979"/>
        <v>Inviable Sanitariamente</v>
      </c>
      <c r="NCO469" s="48" t="str">
        <f t="shared" si="979"/>
        <v>Inviable Sanitariamente</v>
      </c>
      <c r="NCP469" s="48" t="str">
        <f t="shared" si="979"/>
        <v>Inviable Sanitariamente</v>
      </c>
      <c r="NCQ469" s="48" t="str">
        <f t="shared" si="979"/>
        <v>Inviable Sanitariamente</v>
      </c>
      <c r="NCR469" s="48" t="str">
        <f t="shared" ref="NCR469:NDA471" si="980">IF(NCP469&lt;5,"Sin Riesgo",IF(NCP469 &lt;=14,"Bajo",IF(NCP469&lt;=35,"Medio",IF(NCP469&lt;=80,"Alto","Inviable Sanitariamente"))))</f>
        <v>Inviable Sanitariamente</v>
      </c>
      <c r="NCS469" s="48" t="str">
        <f t="shared" si="980"/>
        <v>Inviable Sanitariamente</v>
      </c>
      <c r="NCT469" s="48" t="str">
        <f t="shared" si="980"/>
        <v>Inviable Sanitariamente</v>
      </c>
      <c r="NCU469" s="48" t="str">
        <f t="shared" si="980"/>
        <v>Inviable Sanitariamente</v>
      </c>
      <c r="NCV469" s="48" t="str">
        <f t="shared" si="980"/>
        <v>Inviable Sanitariamente</v>
      </c>
      <c r="NCW469" s="48" t="str">
        <f t="shared" si="980"/>
        <v>Inviable Sanitariamente</v>
      </c>
      <c r="NCX469" s="48" t="str">
        <f t="shared" si="980"/>
        <v>Inviable Sanitariamente</v>
      </c>
      <c r="NCY469" s="48" t="str">
        <f t="shared" si="980"/>
        <v>Inviable Sanitariamente</v>
      </c>
      <c r="NCZ469" s="48" t="str">
        <f t="shared" si="980"/>
        <v>Inviable Sanitariamente</v>
      </c>
      <c r="NDA469" s="48" t="str">
        <f t="shared" si="980"/>
        <v>Inviable Sanitariamente</v>
      </c>
      <c r="NDB469" s="48" t="str">
        <f t="shared" ref="NDB469:NDK471" si="981">IF(NCZ469&lt;5,"Sin Riesgo",IF(NCZ469 &lt;=14,"Bajo",IF(NCZ469&lt;=35,"Medio",IF(NCZ469&lt;=80,"Alto","Inviable Sanitariamente"))))</f>
        <v>Inviable Sanitariamente</v>
      </c>
      <c r="NDC469" s="48" t="str">
        <f t="shared" si="981"/>
        <v>Inviable Sanitariamente</v>
      </c>
      <c r="NDD469" s="48" t="str">
        <f t="shared" si="981"/>
        <v>Inviable Sanitariamente</v>
      </c>
      <c r="NDE469" s="48" t="str">
        <f t="shared" si="981"/>
        <v>Inviable Sanitariamente</v>
      </c>
      <c r="NDF469" s="48" t="str">
        <f t="shared" si="981"/>
        <v>Inviable Sanitariamente</v>
      </c>
      <c r="NDG469" s="48" t="str">
        <f t="shared" si="981"/>
        <v>Inviable Sanitariamente</v>
      </c>
      <c r="NDH469" s="48" t="str">
        <f t="shared" si="981"/>
        <v>Inviable Sanitariamente</v>
      </c>
      <c r="NDI469" s="48" t="str">
        <f t="shared" si="981"/>
        <v>Inviable Sanitariamente</v>
      </c>
      <c r="NDJ469" s="48" t="str">
        <f t="shared" si="981"/>
        <v>Inviable Sanitariamente</v>
      </c>
      <c r="NDK469" s="48" t="str">
        <f t="shared" si="981"/>
        <v>Inviable Sanitariamente</v>
      </c>
      <c r="NDL469" s="48" t="str">
        <f t="shared" ref="NDL469:NDU471" si="982">IF(NDJ469&lt;5,"Sin Riesgo",IF(NDJ469 &lt;=14,"Bajo",IF(NDJ469&lt;=35,"Medio",IF(NDJ469&lt;=80,"Alto","Inviable Sanitariamente"))))</f>
        <v>Inviable Sanitariamente</v>
      </c>
      <c r="NDM469" s="48" t="str">
        <f t="shared" si="982"/>
        <v>Inviable Sanitariamente</v>
      </c>
      <c r="NDN469" s="48" t="str">
        <f t="shared" si="982"/>
        <v>Inviable Sanitariamente</v>
      </c>
      <c r="NDO469" s="48" t="str">
        <f t="shared" si="982"/>
        <v>Inviable Sanitariamente</v>
      </c>
      <c r="NDP469" s="48" t="str">
        <f t="shared" si="982"/>
        <v>Inviable Sanitariamente</v>
      </c>
      <c r="NDQ469" s="48" t="str">
        <f t="shared" si="982"/>
        <v>Inviable Sanitariamente</v>
      </c>
      <c r="NDR469" s="48" t="str">
        <f t="shared" si="982"/>
        <v>Inviable Sanitariamente</v>
      </c>
      <c r="NDS469" s="48" t="str">
        <f t="shared" si="982"/>
        <v>Inviable Sanitariamente</v>
      </c>
      <c r="NDT469" s="48" t="str">
        <f t="shared" si="982"/>
        <v>Inviable Sanitariamente</v>
      </c>
      <c r="NDU469" s="48" t="str">
        <f t="shared" si="982"/>
        <v>Inviable Sanitariamente</v>
      </c>
      <c r="NDV469" s="48" t="str">
        <f t="shared" ref="NDV469:NEE471" si="983">IF(NDT469&lt;5,"Sin Riesgo",IF(NDT469 &lt;=14,"Bajo",IF(NDT469&lt;=35,"Medio",IF(NDT469&lt;=80,"Alto","Inviable Sanitariamente"))))</f>
        <v>Inviable Sanitariamente</v>
      </c>
      <c r="NDW469" s="48" t="str">
        <f t="shared" si="983"/>
        <v>Inviable Sanitariamente</v>
      </c>
      <c r="NDX469" s="48" t="str">
        <f t="shared" si="983"/>
        <v>Inviable Sanitariamente</v>
      </c>
      <c r="NDY469" s="48" t="str">
        <f t="shared" si="983"/>
        <v>Inviable Sanitariamente</v>
      </c>
      <c r="NDZ469" s="48" t="str">
        <f t="shared" si="983"/>
        <v>Inviable Sanitariamente</v>
      </c>
      <c r="NEA469" s="48" t="str">
        <f t="shared" si="983"/>
        <v>Inviable Sanitariamente</v>
      </c>
      <c r="NEB469" s="48" t="str">
        <f t="shared" si="983"/>
        <v>Inviable Sanitariamente</v>
      </c>
      <c r="NEC469" s="48" t="str">
        <f t="shared" si="983"/>
        <v>Inviable Sanitariamente</v>
      </c>
      <c r="NED469" s="48" t="str">
        <f t="shared" si="983"/>
        <v>Inviable Sanitariamente</v>
      </c>
      <c r="NEE469" s="48" t="str">
        <f t="shared" si="983"/>
        <v>Inviable Sanitariamente</v>
      </c>
      <c r="NEF469" s="48" t="str">
        <f t="shared" ref="NEF469:NEO471" si="984">IF(NED469&lt;5,"Sin Riesgo",IF(NED469 &lt;=14,"Bajo",IF(NED469&lt;=35,"Medio",IF(NED469&lt;=80,"Alto","Inviable Sanitariamente"))))</f>
        <v>Inviable Sanitariamente</v>
      </c>
      <c r="NEG469" s="48" t="str">
        <f t="shared" si="984"/>
        <v>Inviable Sanitariamente</v>
      </c>
      <c r="NEH469" s="48" t="str">
        <f t="shared" si="984"/>
        <v>Inviable Sanitariamente</v>
      </c>
      <c r="NEI469" s="48" t="str">
        <f t="shared" si="984"/>
        <v>Inviable Sanitariamente</v>
      </c>
      <c r="NEJ469" s="48" t="str">
        <f t="shared" si="984"/>
        <v>Inviable Sanitariamente</v>
      </c>
      <c r="NEK469" s="48" t="str">
        <f t="shared" si="984"/>
        <v>Inviable Sanitariamente</v>
      </c>
      <c r="NEL469" s="48" t="str">
        <f t="shared" si="984"/>
        <v>Inviable Sanitariamente</v>
      </c>
      <c r="NEM469" s="48" t="str">
        <f t="shared" si="984"/>
        <v>Inviable Sanitariamente</v>
      </c>
      <c r="NEN469" s="48" t="str">
        <f t="shared" si="984"/>
        <v>Inviable Sanitariamente</v>
      </c>
      <c r="NEO469" s="48" t="str">
        <f t="shared" si="984"/>
        <v>Inviable Sanitariamente</v>
      </c>
      <c r="NEP469" s="48" t="str">
        <f t="shared" ref="NEP469:NEY471" si="985">IF(NEN469&lt;5,"Sin Riesgo",IF(NEN469 &lt;=14,"Bajo",IF(NEN469&lt;=35,"Medio",IF(NEN469&lt;=80,"Alto","Inviable Sanitariamente"))))</f>
        <v>Inviable Sanitariamente</v>
      </c>
      <c r="NEQ469" s="48" t="str">
        <f t="shared" si="985"/>
        <v>Inviable Sanitariamente</v>
      </c>
      <c r="NER469" s="48" t="str">
        <f t="shared" si="985"/>
        <v>Inviable Sanitariamente</v>
      </c>
      <c r="NES469" s="48" t="str">
        <f t="shared" si="985"/>
        <v>Inviable Sanitariamente</v>
      </c>
      <c r="NET469" s="48" t="str">
        <f t="shared" si="985"/>
        <v>Inviable Sanitariamente</v>
      </c>
      <c r="NEU469" s="48" t="str">
        <f t="shared" si="985"/>
        <v>Inviable Sanitariamente</v>
      </c>
      <c r="NEV469" s="48" t="str">
        <f t="shared" si="985"/>
        <v>Inviable Sanitariamente</v>
      </c>
      <c r="NEW469" s="48" t="str">
        <f t="shared" si="985"/>
        <v>Inviable Sanitariamente</v>
      </c>
      <c r="NEX469" s="48" t="str">
        <f t="shared" si="985"/>
        <v>Inviable Sanitariamente</v>
      </c>
      <c r="NEY469" s="48" t="str">
        <f t="shared" si="985"/>
        <v>Inviable Sanitariamente</v>
      </c>
      <c r="NEZ469" s="48" t="str">
        <f t="shared" ref="NEZ469:NFI471" si="986">IF(NEX469&lt;5,"Sin Riesgo",IF(NEX469 &lt;=14,"Bajo",IF(NEX469&lt;=35,"Medio",IF(NEX469&lt;=80,"Alto","Inviable Sanitariamente"))))</f>
        <v>Inviable Sanitariamente</v>
      </c>
      <c r="NFA469" s="48" t="str">
        <f t="shared" si="986"/>
        <v>Inviable Sanitariamente</v>
      </c>
      <c r="NFB469" s="48" t="str">
        <f t="shared" si="986"/>
        <v>Inviable Sanitariamente</v>
      </c>
      <c r="NFC469" s="48" t="str">
        <f t="shared" si="986"/>
        <v>Inviable Sanitariamente</v>
      </c>
      <c r="NFD469" s="48" t="str">
        <f t="shared" si="986"/>
        <v>Inviable Sanitariamente</v>
      </c>
      <c r="NFE469" s="48" t="str">
        <f t="shared" si="986"/>
        <v>Inviable Sanitariamente</v>
      </c>
      <c r="NFF469" s="48" t="str">
        <f t="shared" si="986"/>
        <v>Inviable Sanitariamente</v>
      </c>
      <c r="NFG469" s="48" t="str">
        <f t="shared" si="986"/>
        <v>Inviable Sanitariamente</v>
      </c>
      <c r="NFH469" s="48" t="str">
        <f t="shared" si="986"/>
        <v>Inviable Sanitariamente</v>
      </c>
      <c r="NFI469" s="48" t="str">
        <f t="shared" si="986"/>
        <v>Inviable Sanitariamente</v>
      </c>
      <c r="NFJ469" s="48" t="str">
        <f t="shared" ref="NFJ469:NFS471" si="987">IF(NFH469&lt;5,"Sin Riesgo",IF(NFH469 &lt;=14,"Bajo",IF(NFH469&lt;=35,"Medio",IF(NFH469&lt;=80,"Alto","Inviable Sanitariamente"))))</f>
        <v>Inviable Sanitariamente</v>
      </c>
      <c r="NFK469" s="48" t="str">
        <f t="shared" si="987"/>
        <v>Inviable Sanitariamente</v>
      </c>
      <c r="NFL469" s="48" t="str">
        <f t="shared" si="987"/>
        <v>Inviable Sanitariamente</v>
      </c>
      <c r="NFM469" s="48" t="str">
        <f t="shared" si="987"/>
        <v>Inviable Sanitariamente</v>
      </c>
      <c r="NFN469" s="48" t="str">
        <f t="shared" si="987"/>
        <v>Inviable Sanitariamente</v>
      </c>
      <c r="NFO469" s="48" t="str">
        <f t="shared" si="987"/>
        <v>Inviable Sanitariamente</v>
      </c>
      <c r="NFP469" s="48" t="str">
        <f t="shared" si="987"/>
        <v>Inviable Sanitariamente</v>
      </c>
      <c r="NFQ469" s="48" t="str">
        <f t="shared" si="987"/>
        <v>Inviable Sanitariamente</v>
      </c>
      <c r="NFR469" s="48" t="str">
        <f t="shared" si="987"/>
        <v>Inviable Sanitariamente</v>
      </c>
      <c r="NFS469" s="48" t="str">
        <f t="shared" si="987"/>
        <v>Inviable Sanitariamente</v>
      </c>
      <c r="NFT469" s="48" t="str">
        <f t="shared" ref="NFT469:NGC471" si="988">IF(NFR469&lt;5,"Sin Riesgo",IF(NFR469 &lt;=14,"Bajo",IF(NFR469&lt;=35,"Medio",IF(NFR469&lt;=80,"Alto","Inviable Sanitariamente"))))</f>
        <v>Inviable Sanitariamente</v>
      </c>
      <c r="NFU469" s="48" t="str">
        <f t="shared" si="988"/>
        <v>Inviable Sanitariamente</v>
      </c>
      <c r="NFV469" s="48" t="str">
        <f t="shared" si="988"/>
        <v>Inviable Sanitariamente</v>
      </c>
      <c r="NFW469" s="48" t="str">
        <f t="shared" si="988"/>
        <v>Inviable Sanitariamente</v>
      </c>
      <c r="NFX469" s="48" t="str">
        <f t="shared" si="988"/>
        <v>Inviable Sanitariamente</v>
      </c>
      <c r="NFY469" s="48" t="str">
        <f t="shared" si="988"/>
        <v>Inviable Sanitariamente</v>
      </c>
      <c r="NFZ469" s="48" t="str">
        <f t="shared" si="988"/>
        <v>Inviable Sanitariamente</v>
      </c>
      <c r="NGA469" s="48" t="str">
        <f t="shared" si="988"/>
        <v>Inviable Sanitariamente</v>
      </c>
      <c r="NGB469" s="48" t="str">
        <f t="shared" si="988"/>
        <v>Inviable Sanitariamente</v>
      </c>
      <c r="NGC469" s="48" t="str">
        <f t="shared" si="988"/>
        <v>Inviable Sanitariamente</v>
      </c>
      <c r="NGD469" s="48" t="str">
        <f t="shared" ref="NGD469:NGM471" si="989">IF(NGB469&lt;5,"Sin Riesgo",IF(NGB469 &lt;=14,"Bajo",IF(NGB469&lt;=35,"Medio",IF(NGB469&lt;=80,"Alto","Inviable Sanitariamente"))))</f>
        <v>Inviable Sanitariamente</v>
      </c>
      <c r="NGE469" s="48" t="str">
        <f t="shared" si="989"/>
        <v>Inviable Sanitariamente</v>
      </c>
      <c r="NGF469" s="48" t="str">
        <f t="shared" si="989"/>
        <v>Inviable Sanitariamente</v>
      </c>
      <c r="NGG469" s="48" t="str">
        <f t="shared" si="989"/>
        <v>Inviable Sanitariamente</v>
      </c>
      <c r="NGH469" s="48" t="str">
        <f t="shared" si="989"/>
        <v>Inviable Sanitariamente</v>
      </c>
      <c r="NGI469" s="48" t="str">
        <f t="shared" si="989"/>
        <v>Inviable Sanitariamente</v>
      </c>
      <c r="NGJ469" s="48" t="str">
        <f t="shared" si="989"/>
        <v>Inviable Sanitariamente</v>
      </c>
      <c r="NGK469" s="48" t="str">
        <f t="shared" si="989"/>
        <v>Inviable Sanitariamente</v>
      </c>
      <c r="NGL469" s="48" t="str">
        <f t="shared" si="989"/>
        <v>Inviable Sanitariamente</v>
      </c>
      <c r="NGM469" s="48" t="str">
        <f t="shared" si="989"/>
        <v>Inviable Sanitariamente</v>
      </c>
      <c r="NGN469" s="48" t="str">
        <f t="shared" ref="NGN469:NGW471" si="990">IF(NGL469&lt;5,"Sin Riesgo",IF(NGL469 &lt;=14,"Bajo",IF(NGL469&lt;=35,"Medio",IF(NGL469&lt;=80,"Alto","Inviable Sanitariamente"))))</f>
        <v>Inviable Sanitariamente</v>
      </c>
      <c r="NGO469" s="48" t="str">
        <f t="shared" si="990"/>
        <v>Inviable Sanitariamente</v>
      </c>
      <c r="NGP469" s="48" t="str">
        <f t="shared" si="990"/>
        <v>Inviable Sanitariamente</v>
      </c>
      <c r="NGQ469" s="48" t="str">
        <f t="shared" si="990"/>
        <v>Inviable Sanitariamente</v>
      </c>
      <c r="NGR469" s="48" t="str">
        <f t="shared" si="990"/>
        <v>Inviable Sanitariamente</v>
      </c>
      <c r="NGS469" s="48" t="str">
        <f t="shared" si="990"/>
        <v>Inviable Sanitariamente</v>
      </c>
      <c r="NGT469" s="48" t="str">
        <f t="shared" si="990"/>
        <v>Inviable Sanitariamente</v>
      </c>
      <c r="NGU469" s="48" t="str">
        <f t="shared" si="990"/>
        <v>Inviable Sanitariamente</v>
      </c>
      <c r="NGV469" s="48" t="str">
        <f t="shared" si="990"/>
        <v>Inviable Sanitariamente</v>
      </c>
      <c r="NGW469" s="48" t="str">
        <f t="shared" si="990"/>
        <v>Inviable Sanitariamente</v>
      </c>
      <c r="NGX469" s="48" t="str">
        <f t="shared" ref="NGX469:NHG471" si="991">IF(NGV469&lt;5,"Sin Riesgo",IF(NGV469 &lt;=14,"Bajo",IF(NGV469&lt;=35,"Medio",IF(NGV469&lt;=80,"Alto","Inviable Sanitariamente"))))</f>
        <v>Inviable Sanitariamente</v>
      </c>
      <c r="NGY469" s="48" t="str">
        <f t="shared" si="991"/>
        <v>Inviable Sanitariamente</v>
      </c>
      <c r="NGZ469" s="48" t="str">
        <f t="shared" si="991"/>
        <v>Inviable Sanitariamente</v>
      </c>
      <c r="NHA469" s="48" t="str">
        <f t="shared" si="991"/>
        <v>Inviable Sanitariamente</v>
      </c>
      <c r="NHB469" s="48" t="str">
        <f t="shared" si="991"/>
        <v>Inviable Sanitariamente</v>
      </c>
      <c r="NHC469" s="48" t="str">
        <f t="shared" si="991"/>
        <v>Inviable Sanitariamente</v>
      </c>
      <c r="NHD469" s="48" t="str">
        <f t="shared" si="991"/>
        <v>Inviable Sanitariamente</v>
      </c>
      <c r="NHE469" s="48" t="str">
        <f t="shared" si="991"/>
        <v>Inviable Sanitariamente</v>
      </c>
      <c r="NHF469" s="48" t="str">
        <f t="shared" si="991"/>
        <v>Inviable Sanitariamente</v>
      </c>
      <c r="NHG469" s="48" t="str">
        <f t="shared" si="991"/>
        <v>Inviable Sanitariamente</v>
      </c>
      <c r="NHH469" s="48" t="str">
        <f t="shared" ref="NHH469:NHQ471" si="992">IF(NHF469&lt;5,"Sin Riesgo",IF(NHF469 &lt;=14,"Bajo",IF(NHF469&lt;=35,"Medio",IF(NHF469&lt;=80,"Alto","Inviable Sanitariamente"))))</f>
        <v>Inviable Sanitariamente</v>
      </c>
      <c r="NHI469" s="48" t="str">
        <f t="shared" si="992"/>
        <v>Inviable Sanitariamente</v>
      </c>
      <c r="NHJ469" s="48" t="str">
        <f t="shared" si="992"/>
        <v>Inviable Sanitariamente</v>
      </c>
      <c r="NHK469" s="48" t="str">
        <f t="shared" si="992"/>
        <v>Inviable Sanitariamente</v>
      </c>
      <c r="NHL469" s="48" t="str">
        <f t="shared" si="992"/>
        <v>Inviable Sanitariamente</v>
      </c>
      <c r="NHM469" s="48" t="str">
        <f t="shared" si="992"/>
        <v>Inviable Sanitariamente</v>
      </c>
      <c r="NHN469" s="48" t="str">
        <f t="shared" si="992"/>
        <v>Inviable Sanitariamente</v>
      </c>
      <c r="NHO469" s="48" t="str">
        <f t="shared" si="992"/>
        <v>Inviable Sanitariamente</v>
      </c>
      <c r="NHP469" s="48" t="str">
        <f t="shared" si="992"/>
        <v>Inviable Sanitariamente</v>
      </c>
      <c r="NHQ469" s="48" t="str">
        <f t="shared" si="992"/>
        <v>Inviable Sanitariamente</v>
      </c>
      <c r="NHR469" s="48" t="str">
        <f t="shared" ref="NHR469:NIA471" si="993">IF(NHP469&lt;5,"Sin Riesgo",IF(NHP469 &lt;=14,"Bajo",IF(NHP469&lt;=35,"Medio",IF(NHP469&lt;=80,"Alto","Inviable Sanitariamente"))))</f>
        <v>Inviable Sanitariamente</v>
      </c>
      <c r="NHS469" s="48" t="str">
        <f t="shared" si="993"/>
        <v>Inviable Sanitariamente</v>
      </c>
      <c r="NHT469" s="48" t="str">
        <f t="shared" si="993"/>
        <v>Inviable Sanitariamente</v>
      </c>
      <c r="NHU469" s="48" t="str">
        <f t="shared" si="993"/>
        <v>Inviable Sanitariamente</v>
      </c>
      <c r="NHV469" s="48" t="str">
        <f t="shared" si="993"/>
        <v>Inviable Sanitariamente</v>
      </c>
      <c r="NHW469" s="48" t="str">
        <f t="shared" si="993"/>
        <v>Inviable Sanitariamente</v>
      </c>
      <c r="NHX469" s="48" t="str">
        <f t="shared" si="993"/>
        <v>Inviable Sanitariamente</v>
      </c>
      <c r="NHY469" s="48" t="str">
        <f t="shared" si="993"/>
        <v>Inviable Sanitariamente</v>
      </c>
      <c r="NHZ469" s="48" t="str">
        <f t="shared" si="993"/>
        <v>Inviable Sanitariamente</v>
      </c>
      <c r="NIA469" s="48" t="str">
        <f t="shared" si="993"/>
        <v>Inviable Sanitariamente</v>
      </c>
      <c r="NIB469" s="48" t="str">
        <f t="shared" ref="NIB469:NIK471" si="994">IF(NHZ469&lt;5,"Sin Riesgo",IF(NHZ469 &lt;=14,"Bajo",IF(NHZ469&lt;=35,"Medio",IF(NHZ469&lt;=80,"Alto","Inviable Sanitariamente"))))</f>
        <v>Inviable Sanitariamente</v>
      </c>
      <c r="NIC469" s="48" t="str">
        <f t="shared" si="994"/>
        <v>Inviable Sanitariamente</v>
      </c>
      <c r="NID469" s="48" t="str">
        <f t="shared" si="994"/>
        <v>Inviable Sanitariamente</v>
      </c>
      <c r="NIE469" s="48" t="str">
        <f t="shared" si="994"/>
        <v>Inviable Sanitariamente</v>
      </c>
      <c r="NIF469" s="48" t="str">
        <f t="shared" si="994"/>
        <v>Inviable Sanitariamente</v>
      </c>
      <c r="NIG469" s="48" t="str">
        <f t="shared" si="994"/>
        <v>Inviable Sanitariamente</v>
      </c>
      <c r="NIH469" s="48" t="str">
        <f t="shared" si="994"/>
        <v>Inviable Sanitariamente</v>
      </c>
      <c r="NII469" s="48" t="str">
        <f t="shared" si="994"/>
        <v>Inviable Sanitariamente</v>
      </c>
      <c r="NIJ469" s="48" t="str">
        <f t="shared" si="994"/>
        <v>Inviable Sanitariamente</v>
      </c>
      <c r="NIK469" s="48" t="str">
        <f t="shared" si="994"/>
        <v>Inviable Sanitariamente</v>
      </c>
      <c r="NIL469" s="48" t="str">
        <f t="shared" ref="NIL469:NIU471" si="995">IF(NIJ469&lt;5,"Sin Riesgo",IF(NIJ469 &lt;=14,"Bajo",IF(NIJ469&lt;=35,"Medio",IF(NIJ469&lt;=80,"Alto","Inviable Sanitariamente"))))</f>
        <v>Inviable Sanitariamente</v>
      </c>
      <c r="NIM469" s="48" t="str">
        <f t="shared" si="995"/>
        <v>Inviable Sanitariamente</v>
      </c>
      <c r="NIN469" s="48" t="str">
        <f t="shared" si="995"/>
        <v>Inviable Sanitariamente</v>
      </c>
      <c r="NIO469" s="48" t="str">
        <f t="shared" si="995"/>
        <v>Inviable Sanitariamente</v>
      </c>
      <c r="NIP469" s="48" t="str">
        <f t="shared" si="995"/>
        <v>Inviable Sanitariamente</v>
      </c>
      <c r="NIQ469" s="48" t="str">
        <f t="shared" si="995"/>
        <v>Inviable Sanitariamente</v>
      </c>
      <c r="NIR469" s="48" t="str">
        <f t="shared" si="995"/>
        <v>Inviable Sanitariamente</v>
      </c>
      <c r="NIS469" s="48" t="str">
        <f t="shared" si="995"/>
        <v>Inviable Sanitariamente</v>
      </c>
      <c r="NIT469" s="48" t="str">
        <f t="shared" si="995"/>
        <v>Inviable Sanitariamente</v>
      </c>
      <c r="NIU469" s="48" t="str">
        <f t="shared" si="995"/>
        <v>Inviable Sanitariamente</v>
      </c>
      <c r="NIV469" s="48" t="str">
        <f t="shared" ref="NIV469:NJE471" si="996">IF(NIT469&lt;5,"Sin Riesgo",IF(NIT469 &lt;=14,"Bajo",IF(NIT469&lt;=35,"Medio",IF(NIT469&lt;=80,"Alto","Inviable Sanitariamente"))))</f>
        <v>Inviable Sanitariamente</v>
      </c>
      <c r="NIW469" s="48" t="str">
        <f t="shared" si="996"/>
        <v>Inviable Sanitariamente</v>
      </c>
      <c r="NIX469" s="48" t="str">
        <f t="shared" si="996"/>
        <v>Inviable Sanitariamente</v>
      </c>
      <c r="NIY469" s="48" t="str">
        <f t="shared" si="996"/>
        <v>Inviable Sanitariamente</v>
      </c>
      <c r="NIZ469" s="48" t="str">
        <f t="shared" si="996"/>
        <v>Inviable Sanitariamente</v>
      </c>
      <c r="NJA469" s="48" t="str">
        <f t="shared" si="996"/>
        <v>Inviable Sanitariamente</v>
      </c>
      <c r="NJB469" s="48" t="str">
        <f t="shared" si="996"/>
        <v>Inviable Sanitariamente</v>
      </c>
      <c r="NJC469" s="48" t="str">
        <f t="shared" si="996"/>
        <v>Inviable Sanitariamente</v>
      </c>
      <c r="NJD469" s="48" t="str">
        <f t="shared" si="996"/>
        <v>Inviable Sanitariamente</v>
      </c>
      <c r="NJE469" s="48" t="str">
        <f t="shared" si="996"/>
        <v>Inviable Sanitariamente</v>
      </c>
      <c r="NJF469" s="48" t="str">
        <f t="shared" ref="NJF469:NJO471" si="997">IF(NJD469&lt;5,"Sin Riesgo",IF(NJD469 &lt;=14,"Bajo",IF(NJD469&lt;=35,"Medio",IF(NJD469&lt;=80,"Alto","Inviable Sanitariamente"))))</f>
        <v>Inviable Sanitariamente</v>
      </c>
      <c r="NJG469" s="48" t="str">
        <f t="shared" si="997"/>
        <v>Inviable Sanitariamente</v>
      </c>
      <c r="NJH469" s="48" t="str">
        <f t="shared" si="997"/>
        <v>Inviable Sanitariamente</v>
      </c>
      <c r="NJI469" s="48" t="str">
        <f t="shared" si="997"/>
        <v>Inviable Sanitariamente</v>
      </c>
      <c r="NJJ469" s="48" t="str">
        <f t="shared" si="997"/>
        <v>Inviable Sanitariamente</v>
      </c>
      <c r="NJK469" s="48" t="str">
        <f t="shared" si="997"/>
        <v>Inviable Sanitariamente</v>
      </c>
      <c r="NJL469" s="48" t="str">
        <f t="shared" si="997"/>
        <v>Inviable Sanitariamente</v>
      </c>
      <c r="NJM469" s="48" t="str">
        <f t="shared" si="997"/>
        <v>Inviable Sanitariamente</v>
      </c>
      <c r="NJN469" s="48" t="str">
        <f t="shared" si="997"/>
        <v>Inviable Sanitariamente</v>
      </c>
      <c r="NJO469" s="48" t="str">
        <f t="shared" si="997"/>
        <v>Inviable Sanitariamente</v>
      </c>
      <c r="NJP469" s="48" t="str">
        <f t="shared" ref="NJP469:NJY471" si="998">IF(NJN469&lt;5,"Sin Riesgo",IF(NJN469 &lt;=14,"Bajo",IF(NJN469&lt;=35,"Medio",IF(NJN469&lt;=80,"Alto","Inviable Sanitariamente"))))</f>
        <v>Inviable Sanitariamente</v>
      </c>
      <c r="NJQ469" s="48" t="str">
        <f t="shared" si="998"/>
        <v>Inviable Sanitariamente</v>
      </c>
      <c r="NJR469" s="48" t="str">
        <f t="shared" si="998"/>
        <v>Inviable Sanitariamente</v>
      </c>
      <c r="NJS469" s="48" t="str">
        <f t="shared" si="998"/>
        <v>Inviable Sanitariamente</v>
      </c>
      <c r="NJT469" s="48" t="str">
        <f t="shared" si="998"/>
        <v>Inviable Sanitariamente</v>
      </c>
      <c r="NJU469" s="48" t="str">
        <f t="shared" si="998"/>
        <v>Inviable Sanitariamente</v>
      </c>
      <c r="NJV469" s="48" t="str">
        <f t="shared" si="998"/>
        <v>Inviable Sanitariamente</v>
      </c>
      <c r="NJW469" s="48" t="str">
        <f t="shared" si="998"/>
        <v>Inviable Sanitariamente</v>
      </c>
      <c r="NJX469" s="48" t="str">
        <f t="shared" si="998"/>
        <v>Inviable Sanitariamente</v>
      </c>
      <c r="NJY469" s="48" t="str">
        <f t="shared" si="998"/>
        <v>Inviable Sanitariamente</v>
      </c>
      <c r="NJZ469" s="48" t="str">
        <f t="shared" ref="NJZ469:NKI471" si="999">IF(NJX469&lt;5,"Sin Riesgo",IF(NJX469 &lt;=14,"Bajo",IF(NJX469&lt;=35,"Medio",IF(NJX469&lt;=80,"Alto","Inviable Sanitariamente"))))</f>
        <v>Inviable Sanitariamente</v>
      </c>
      <c r="NKA469" s="48" t="str">
        <f t="shared" si="999"/>
        <v>Inviable Sanitariamente</v>
      </c>
      <c r="NKB469" s="48" t="str">
        <f t="shared" si="999"/>
        <v>Inviable Sanitariamente</v>
      </c>
      <c r="NKC469" s="48" t="str">
        <f t="shared" si="999"/>
        <v>Inviable Sanitariamente</v>
      </c>
      <c r="NKD469" s="48" t="str">
        <f t="shared" si="999"/>
        <v>Inviable Sanitariamente</v>
      </c>
      <c r="NKE469" s="48" t="str">
        <f t="shared" si="999"/>
        <v>Inviable Sanitariamente</v>
      </c>
      <c r="NKF469" s="48" t="str">
        <f t="shared" si="999"/>
        <v>Inviable Sanitariamente</v>
      </c>
      <c r="NKG469" s="48" t="str">
        <f t="shared" si="999"/>
        <v>Inviable Sanitariamente</v>
      </c>
      <c r="NKH469" s="48" t="str">
        <f t="shared" si="999"/>
        <v>Inviable Sanitariamente</v>
      </c>
      <c r="NKI469" s="48" t="str">
        <f t="shared" si="999"/>
        <v>Inviable Sanitariamente</v>
      </c>
      <c r="NKJ469" s="48" t="str">
        <f t="shared" ref="NKJ469:NKS471" si="1000">IF(NKH469&lt;5,"Sin Riesgo",IF(NKH469 &lt;=14,"Bajo",IF(NKH469&lt;=35,"Medio",IF(NKH469&lt;=80,"Alto","Inviable Sanitariamente"))))</f>
        <v>Inviable Sanitariamente</v>
      </c>
      <c r="NKK469" s="48" t="str">
        <f t="shared" si="1000"/>
        <v>Inviable Sanitariamente</v>
      </c>
      <c r="NKL469" s="48" t="str">
        <f t="shared" si="1000"/>
        <v>Inviable Sanitariamente</v>
      </c>
      <c r="NKM469" s="48" t="str">
        <f t="shared" si="1000"/>
        <v>Inviable Sanitariamente</v>
      </c>
      <c r="NKN469" s="48" t="str">
        <f t="shared" si="1000"/>
        <v>Inviable Sanitariamente</v>
      </c>
      <c r="NKO469" s="48" t="str">
        <f t="shared" si="1000"/>
        <v>Inviable Sanitariamente</v>
      </c>
      <c r="NKP469" s="48" t="str">
        <f t="shared" si="1000"/>
        <v>Inviable Sanitariamente</v>
      </c>
      <c r="NKQ469" s="48" t="str">
        <f t="shared" si="1000"/>
        <v>Inviable Sanitariamente</v>
      </c>
      <c r="NKR469" s="48" t="str">
        <f t="shared" si="1000"/>
        <v>Inviable Sanitariamente</v>
      </c>
      <c r="NKS469" s="48" t="str">
        <f t="shared" si="1000"/>
        <v>Inviable Sanitariamente</v>
      </c>
      <c r="NKT469" s="48" t="str">
        <f t="shared" ref="NKT469:NLC471" si="1001">IF(NKR469&lt;5,"Sin Riesgo",IF(NKR469 &lt;=14,"Bajo",IF(NKR469&lt;=35,"Medio",IF(NKR469&lt;=80,"Alto","Inviable Sanitariamente"))))</f>
        <v>Inviable Sanitariamente</v>
      </c>
      <c r="NKU469" s="48" t="str">
        <f t="shared" si="1001"/>
        <v>Inviable Sanitariamente</v>
      </c>
      <c r="NKV469" s="48" t="str">
        <f t="shared" si="1001"/>
        <v>Inviable Sanitariamente</v>
      </c>
      <c r="NKW469" s="48" t="str">
        <f t="shared" si="1001"/>
        <v>Inviable Sanitariamente</v>
      </c>
      <c r="NKX469" s="48" t="str">
        <f t="shared" si="1001"/>
        <v>Inviable Sanitariamente</v>
      </c>
      <c r="NKY469" s="48" t="str">
        <f t="shared" si="1001"/>
        <v>Inviable Sanitariamente</v>
      </c>
      <c r="NKZ469" s="48" t="str">
        <f t="shared" si="1001"/>
        <v>Inviable Sanitariamente</v>
      </c>
      <c r="NLA469" s="48" t="str">
        <f t="shared" si="1001"/>
        <v>Inviable Sanitariamente</v>
      </c>
      <c r="NLB469" s="48" t="str">
        <f t="shared" si="1001"/>
        <v>Inviable Sanitariamente</v>
      </c>
      <c r="NLC469" s="48" t="str">
        <f t="shared" si="1001"/>
        <v>Inviable Sanitariamente</v>
      </c>
      <c r="NLD469" s="48" t="str">
        <f t="shared" ref="NLD469:NLM471" si="1002">IF(NLB469&lt;5,"Sin Riesgo",IF(NLB469 &lt;=14,"Bajo",IF(NLB469&lt;=35,"Medio",IF(NLB469&lt;=80,"Alto","Inviable Sanitariamente"))))</f>
        <v>Inviable Sanitariamente</v>
      </c>
      <c r="NLE469" s="48" t="str">
        <f t="shared" si="1002"/>
        <v>Inviable Sanitariamente</v>
      </c>
      <c r="NLF469" s="48" t="str">
        <f t="shared" si="1002"/>
        <v>Inviable Sanitariamente</v>
      </c>
      <c r="NLG469" s="48" t="str">
        <f t="shared" si="1002"/>
        <v>Inviable Sanitariamente</v>
      </c>
      <c r="NLH469" s="48" t="str">
        <f t="shared" si="1002"/>
        <v>Inviable Sanitariamente</v>
      </c>
      <c r="NLI469" s="48" t="str">
        <f t="shared" si="1002"/>
        <v>Inviable Sanitariamente</v>
      </c>
      <c r="NLJ469" s="48" t="str">
        <f t="shared" si="1002"/>
        <v>Inviable Sanitariamente</v>
      </c>
      <c r="NLK469" s="48" t="str">
        <f t="shared" si="1002"/>
        <v>Inviable Sanitariamente</v>
      </c>
      <c r="NLL469" s="48" t="str">
        <f t="shared" si="1002"/>
        <v>Inviable Sanitariamente</v>
      </c>
      <c r="NLM469" s="48" t="str">
        <f t="shared" si="1002"/>
        <v>Inviable Sanitariamente</v>
      </c>
      <c r="NLN469" s="48" t="str">
        <f t="shared" ref="NLN469:NLW471" si="1003">IF(NLL469&lt;5,"Sin Riesgo",IF(NLL469 &lt;=14,"Bajo",IF(NLL469&lt;=35,"Medio",IF(NLL469&lt;=80,"Alto","Inviable Sanitariamente"))))</f>
        <v>Inviable Sanitariamente</v>
      </c>
      <c r="NLO469" s="48" t="str">
        <f t="shared" si="1003"/>
        <v>Inviable Sanitariamente</v>
      </c>
      <c r="NLP469" s="48" t="str">
        <f t="shared" si="1003"/>
        <v>Inviable Sanitariamente</v>
      </c>
      <c r="NLQ469" s="48" t="str">
        <f t="shared" si="1003"/>
        <v>Inviable Sanitariamente</v>
      </c>
      <c r="NLR469" s="48" t="str">
        <f t="shared" si="1003"/>
        <v>Inviable Sanitariamente</v>
      </c>
      <c r="NLS469" s="48" t="str">
        <f t="shared" si="1003"/>
        <v>Inviable Sanitariamente</v>
      </c>
      <c r="NLT469" s="48" t="str">
        <f t="shared" si="1003"/>
        <v>Inviable Sanitariamente</v>
      </c>
      <c r="NLU469" s="48" t="str">
        <f t="shared" si="1003"/>
        <v>Inviable Sanitariamente</v>
      </c>
      <c r="NLV469" s="48" t="str">
        <f t="shared" si="1003"/>
        <v>Inviable Sanitariamente</v>
      </c>
      <c r="NLW469" s="48" t="str">
        <f t="shared" si="1003"/>
        <v>Inviable Sanitariamente</v>
      </c>
      <c r="NLX469" s="48" t="str">
        <f t="shared" ref="NLX469:NMG471" si="1004">IF(NLV469&lt;5,"Sin Riesgo",IF(NLV469 &lt;=14,"Bajo",IF(NLV469&lt;=35,"Medio",IF(NLV469&lt;=80,"Alto","Inviable Sanitariamente"))))</f>
        <v>Inviable Sanitariamente</v>
      </c>
      <c r="NLY469" s="48" t="str">
        <f t="shared" si="1004"/>
        <v>Inviable Sanitariamente</v>
      </c>
      <c r="NLZ469" s="48" t="str">
        <f t="shared" si="1004"/>
        <v>Inviable Sanitariamente</v>
      </c>
      <c r="NMA469" s="48" t="str">
        <f t="shared" si="1004"/>
        <v>Inviable Sanitariamente</v>
      </c>
      <c r="NMB469" s="48" t="str">
        <f t="shared" si="1004"/>
        <v>Inviable Sanitariamente</v>
      </c>
      <c r="NMC469" s="48" t="str">
        <f t="shared" si="1004"/>
        <v>Inviable Sanitariamente</v>
      </c>
      <c r="NMD469" s="48" t="str">
        <f t="shared" si="1004"/>
        <v>Inviable Sanitariamente</v>
      </c>
      <c r="NME469" s="48" t="str">
        <f t="shared" si="1004"/>
        <v>Inviable Sanitariamente</v>
      </c>
      <c r="NMF469" s="48" t="str">
        <f t="shared" si="1004"/>
        <v>Inviable Sanitariamente</v>
      </c>
      <c r="NMG469" s="48" t="str">
        <f t="shared" si="1004"/>
        <v>Inviable Sanitariamente</v>
      </c>
      <c r="NMH469" s="48" t="str">
        <f t="shared" ref="NMH469:NMQ471" si="1005">IF(NMF469&lt;5,"Sin Riesgo",IF(NMF469 &lt;=14,"Bajo",IF(NMF469&lt;=35,"Medio",IF(NMF469&lt;=80,"Alto","Inviable Sanitariamente"))))</f>
        <v>Inviable Sanitariamente</v>
      </c>
      <c r="NMI469" s="48" t="str">
        <f t="shared" si="1005"/>
        <v>Inviable Sanitariamente</v>
      </c>
      <c r="NMJ469" s="48" t="str">
        <f t="shared" si="1005"/>
        <v>Inviable Sanitariamente</v>
      </c>
      <c r="NMK469" s="48" t="str">
        <f t="shared" si="1005"/>
        <v>Inviable Sanitariamente</v>
      </c>
      <c r="NML469" s="48" t="str">
        <f t="shared" si="1005"/>
        <v>Inviable Sanitariamente</v>
      </c>
      <c r="NMM469" s="48" t="str">
        <f t="shared" si="1005"/>
        <v>Inviable Sanitariamente</v>
      </c>
      <c r="NMN469" s="48" t="str">
        <f t="shared" si="1005"/>
        <v>Inviable Sanitariamente</v>
      </c>
      <c r="NMO469" s="48" t="str">
        <f t="shared" si="1005"/>
        <v>Inviable Sanitariamente</v>
      </c>
      <c r="NMP469" s="48" t="str">
        <f t="shared" si="1005"/>
        <v>Inviable Sanitariamente</v>
      </c>
      <c r="NMQ469" s="48" t="str">
        <f t="shared" si="1005"/>
        <v>Inviable Sanitariamente</v>
      </c>
      <c r="NMR469" s="48" t="str">
        <f t="shared" ref="NMR469:NNA471" si="1006">IF(NMP469&lt;5,"Sin Riesgo",IF(NMP469 &lt;=14,"Bajo",IF(NMP469&lt;=35,"Medio",IF(NMP469&lt;=80,"Alto","Inviable Sanitariamente"))))</f>
        <v>Inviable Sanitariamente</v>
      </c>
      <c r="NMS469" s="48" t="str">
        <f t="shared" si="1006"/>
        <v>Inviable Sanitariamente</v>
      </c>
      <c r="NMT469" s="48" t="str">
        <f t="shared" si="1006"/>
        <v>Inviable Sanitariamente</v>
      </c>
      <c r="NMU469" s="48" t="str">
        <f t="shared" si="1006"/>
        <v>Inviable Sanitariamente</v>
      </c>
      <c r="NMV469" s="48" t="str">
        <f t="shared" si="1006"/>
        <v>Inviable Sanitariamente</v>
      </c>
      <c r="NMW469" s="48" t="str">
        <f t="shared" si="1006"/>
        <v>Inviable Sanitariamente</v>
      </c>
      <c r="NMX469" s="48" t="str">
        <f t="shared" si="1006"/>
        <v>Inviable Sanitariamente</v>
      </c>
      <c r="NMY469" s="48" t="str">
        <f t="shared" si="1006"/>
        <v>Inviable Sanitariamente</v>
      </c>
      <c r="NMZ469" s="48" t="str">
        <f t="shared" si="1006"/>
        <v>Inviable Sanitariamente</v>
      </c>
      <c r="NNA469" s="48" t="str">
        <f t="shared" si="1006"/>
        <v>Inviable Sanitariamente</v>
      </c>
      <c r="NNB469" s="48" t="str">
        <f t="shared" ref="NNB469:NNK471" si="1007">IF(NMZ469&lt;5,"Sin Riesgo",IF(NMZ469 &lt;=14,"Bajo",IF(NMZ469&lt;=35,"Medio",IF(NMZ469&lt;=80,"Alto","Inviable Sanitariamente"))))</f>
        <v>Inviable Sanitariamente</v>
      </c>
      <c r="NNC469" s="48" t="str">
        <f t="shared" si="1007"/>
        <v>Inviable Sanitariamente</v>
      </c>
      <c r="NND469" s="48" t="str">
        <f t="shared" si="1007"/>
        <v>Inviable Sanitariamente</v>
      </c>
      <c r="NNE469" s="48" t="str">
        <f t="shared" si="1007"/>
        <v>Inviable Sanitariamente</v>
      </c>
      <c r="NNF469" s="48" t="str">
        <f t="shared" si="1007"/>
        <v>Inviable Sanitariamente</v>
      </c>
      <c r="NNG469" s="48" t="str">
        <f t="shared" si="1007"/>
        <v>Inviable Sanitariamente</v>
      </c>
      <c r="NNH469" s="48" t="str">
        <f t="shared" si="1007"/>
        <v>Inviable Sanitariamente</v>
      </c>
      <c r="NNI469" s="48" t="str">
        <f t="shared" si="1007"/>
        <v>Inviable Sanitariamente</v>
      </c>
      <c r="NNJ469" s="48" t="str">
        <f t="shared" si="1007"/>
        <v>Inviable Sanitariamente</v>
      </c>
      <c r="NNK469" s="48" t="str">
        <f t="shared" si="1007"/>
        <v>Inviable Sanitariamente</v>
      </c>
      <c r="NNL469" s="48" t="str">
        <f t="shared" ref="NNL469:NNU471" si="1008">IF(NNJ469&lt;5,"Sin Riesgo",IF(NNJ469 &lt;=14,"Bajo",IF(NNJ469&lt;=35,"Medio",IF(NNJ469&lt;=80,"Alto","Inviable Sanitariamente"))))</f>
        <v>Inviable Sanitariamente</v>
      </c>
      <c r="NNM469" s="48" t="str">
        <f t="shared" si="1008"/>
        <v>Inviable Sanitariamente</v>
      </c>
      <c r="NNN469" s="48" t="str">
        <f t="shared" si="1008"/>
        <v>Inviable Sanitariamente</v>
      </c>
      <c r="NNO469" s="48" t="str">
        <f t="shared" si="1008"/>
        <v>Inviable Sanitariamente</v>
      </c>
      <c r="NNP469" s="48" t="str">
        <f t="shared" si="1008"/>
        <v>Inviable Sanitariamente</v>
      </c>
      <c r="NNQ469" s="48" t="str">
        <f t="shared" si="1008"/>
        <v>Inviable Sanitariamente</v>
      </c>
      <c r="NNR469" s="48" t="str">
        <f t="shared" si="1008"/>
        <v>Inviable Sanitariamente</v>
      </c>
      <c r="NNS469" s="48" t="str">
        <f t="shared" si="1008"/>
        <v>Inviable Sanitariamente</v>
      </c>
      <c r="NNT469" s="48" t="str">
        <f t="shared" si="1008"/>
        <v>Inviable Sanitariamente</v>
      </c>
      <c r="NNU469" s="48" t="str">
        <f t="shared" si="1008"/>
        <v>Inviable Sanitariamente</v>
      </c>
      <c r="NNV469" s="48" t="str">
        <f t="shared" ref="NNV469:NOE471" si="1009">IF(NNT469&lt;5,"Sin Riesgo",IF(NNT469 &lt;=14,"Bajo",IF(NNT469&lt;=35,"Medio",IF(NNT469&lt;=80,"Alto","Inviable Sanitariamente"))))</f>
        <v>Inviable Sanitariamente</v>
      </c>
      <c r="NNW469" s="48" t="str">
        <f t="shared" si="1009"/>
        <v>Inviable Sanitariamente</v>
      </c>
      <c r="NNX469" s="48" t="str">
        <f t="shared" si="1009"/>
        <v>Inviable Sanitariamente</v>
      </c>
      <c r="NNY469" s="48" t="str">
        <f t="shared" si="1009"/>
        <v>Inviable Sanitariamente</v>
      </c>
      <c r="NNZ469" s="48" t="str">
        <f t="shared" si="1009"/>
        <v>Inviable Sanitariamente</v>
      </c>
      <c r="NOA469" s="48" t="str">
        <f t="shared" si="1009"/>
        <v>Inviable Sanitariamente</v>
      </c>
      <c r="NOB469" s="48" t="str">
        <f t="shared" si="1009"/>
        <v>Inviable Sanitariamente</v>
      </c>
      <c r="NOC469" s="48" t="str">
        <f t="shared" si="1009"/>
        <v>Inviable Sanitariamente</v>
      </c>
      <c r="NOD469" s="48" t="str">
        <f t="shared" si="1009"/>
        <v>Inviable Sanitariamente</v>
      </c>
      <c r="NOE469" s="48" t="str">
        <f t="shared" si="1009"/>
        <v>Inviable Sanitariamente</v>
      </c>
      <c r="NOF469" s="48" t="str">
        <f t="shared" ref="NOF469:NOO471" si="1010">IF(NOD469&lt;5,"Sin Riesgo",IF(NOD469 &lt;=14,"Bajo",IF(NOD469&lt;=35,"Medio",IF(NOD469&lt;=80,"Alto","Inviable Sanitariamente"))))</f>
        <v>Inviable Sanitariamente</v>
      </c>
      <c r="NOG469" s="48" t="str">
        <f t="shared" si="1010"/>
        <v>Inviable Sanitariamente</v>
      </c>
      <c r="NOH469" s="48" t="str">
        <f t="shared" si="1010"/>
        <v>Inviable Sanitariamente</v>
      </c>
      <c r="NOI469" s="48" t="str">
        <f t="shared" si="1010"/>
        <v>Inviable Sanitariamente</v>
      </c>
      <c r="NOJ469" s="48" t="str">
        <f t="shared" si="1010"/>
        <v>Inviable Sanitariamente</v>
      </c>
      <c r="NOK469" s="48" t="str">
        <f t="shared" si="1010"/>
        <v>Inviable Sanitariamente</v>
      </c>
      <c r="NOL469" s="48" t="str">
        <f t="shared" si="1010"/>
        <v>Inviable Sanitariamente</v>
      </c>
      <c r="NOM469" s="48" t="str">
        <f t="shared" si="1010"/>
        <v>Inviable Sanitariamente</v>
      </c>
      <c r="NON469" s="48" t="str">
        <f t="shared" si="1010"/>
        <v>Inviable Sanitariamente</v>
      </c>
      <c r="NOO469" s="48" t="str">
        <f t="shared" si="1010"/>
        <v>Inviable Sanitariamente</v>
      </c>
      <c r="NOP469" s="48" t="str">
        <f t="shared" ref="NOP469:NOY471" si="1011">IF(NON469&lt;5,"Sin Riesgo",IF(NON469 &lt;=14,"Bajo",IF(NON469&lt;=35,"Medio",IF(NON469&lt;=80,"Alto","Inviable Sanitariamente"))))</f>
        <v>Inviable Sanitariamente</v>
      </c>
      <c r="NOQ469" s="48" t="str">
        <f t="shared" si="1011"/>
        <v>Inviable Sanitariamente</v>
      </c>
      <c r="NOR469" s="48" t="str">
        <f t="shared" si="1011"/>
        <v>Inviable Sanitariamente</v>
      </c>
      <c r="NOS469" s="48" t="str">
        <f t="shared" si="1011"/>
        <v>Inviable Sanitariamente</v>
      </c>
      <c r="NOT469" s="48" t="str">
        <f t="shared" si="1011"/>
        <v>Inviable Sanitariamente</v>
      </c>
      <c r="NOU469" s="48" t="str">
        <f t="shared" si="1011"/>
        <v>Inviable Sanitariamente</v>
      </c>
      <c r="NOV469" s="48" t="str">
        <f t="shared" si="1011"/>
        <v>Inviable Sanitariamente</v>
      </c>
      <c r="NOW469" s="48" t="str">
        <f t="shared" si="1011"/>
        <v>Inviable Sanitariamente</v>
      </c>
      <c r="NOX469" s="48" t="str">
        <f t="shared" si="1011"/>
        <v>Inviable Sanitariamente</v>
      </c>
      <c r="NOY469" s="48" t="str">
        <f t="shared" si="1011"/>
        <v>Inviable Sanitariamente</v>
      </c>
      <c r="NOZ469" s="48" t="str">
        <f t="shared" ref="NOZ469:NPI471" si="1012">IF(NOX469&lt;5,"Sin Riesgo",IF(NOX469 &lt;=14,"Bajo",IF(NOX469&lt;=35,"Medio",IF(NOX469&lt;=80,"Alto","Inviable Sanitariamente"))))</f>
        <v>Inviable Sanitariamente</v>
      </c>
      <c r="NPA469" s="48" t="str">
        <f t="shared" si="1012"/>
        <v>Inviable Sanitariamente</v>
      </c>
      <c r="NPB469" s="48" t="str">
        <f t="shared" si="1012"/>
        <v>Inviable Sanitariamente</v>
      </c>
      <c r="NPC469" s="48" t="str">
        <f t="shared" si="1012"/>
        <v>Inviable Sanitariamente</v>
      </c>
      <c r="NPD469" s="48" t="str">
        <f t="shared" si="1012"/>
        <v>Inviable Sanitariamente</v>
      </c>
      <c r="NPE469" s="48" t="str">
        <f t="shared" si="1012"/>
        <v>Inviable Sanitariamente</v>
      </c>
      <c r="NPF469" s="48" t="str">
        <f t="shared" si="1012"/>
        <v>Inviable Sanitariamente</v>
      </c>
      <c r="NPG469" s="48" t="str">
        <f t="shared" si="1012"/>
        <v>Inviable Sanitariamente</v>
      </c>
      <c r="NPH469" s="48" t="str">
        <f t="shared" si="1012"/>
        <v>Inviable Sanitariamente</v>
      </c>
      <c r="NPI469" s="48" t="str">
        <f t="shared" si="1012"/>
        <v>Inviable Sanitariamente</v>
      </c>
      <c r="NPJ469" s="48" t="str">
        <f t="shared" ref="NPJ469:NPS471" si="1013">IF(NPH469&lt;5,"Sin Riesgo",IF(NPH469 &lt;=14,"Bajo",IF(NPH469&lt;=35,"Medio",IF(NPH469&lt;=80,"Alto","Inviable Sanitariamente"))))</f>
        <v>Inviable Sanitariamente</v>
      </c>
      <c r="NPK469" s="48" t="str">
        <f t="shared" si="1013"/>
        <v>Inviable Sanitariamente</v>
      </c>
      <c r="NPL469" s="48" t="str">
        <f t="shared" si="1013"/>
        <v>Inviable Sanitariamente</v>
      </c>
      <c r="NPM469" s="48" t="str">
        <f t="shared" si="1013"/>
        <v>Inviable Sanitariamente</v>
      </c>
      <c r="NPN469" s="48" t="str">
        <f t="shared" si="1013"/>
        <v>Inviable Sanitariamente</v>
      </c>
      <c r="NPO469" s="48" t="str">
        <f t="shared" si="1013"/>
        <v>Inviable Sanitariamente</v>
      </c>
      <c r="NPP469" s="48" t="str">
        <f t="shared" si="1013"/>
        <v>Inviable Sanitariamente</v>
      </c>
      <c r="NPQ469" s="48" t="str">
        <f t="shared" si="1013"/>
        <v>Inviable Sanitariamente</v>
      </c>
      <c r="NPR469" s="48" t="str">
        <f t="shared" si="1013"/>
        <v>Inviable Sanitariamente</v>
      </c>
      <c r="NPS469" s="48" t="str">
        <f t="shared" si="1013"/>
        <v>Inviable Sanitariamente</v>
      </c>
      <c r="NPT469" s="48" t="str">
        <f t="shared" ref="NPT469:NQC471" si="1014">IF(NPR469&lt;5,"Sin Riesgo",IF(NPR469 &lt;=14,"Bajo",IF(NPR469&lt;=35,"Medio",IF(NPR469&lt;=80,"Alto","Inviable Sanitariamente"))))</f>
        <v>Inviable Sanitariamente</v>
      </c>
      <c r="NPU469" s="48" t="str">
        <f t="shared" si="1014"/>
        <v>Inviable Sanitariamente</v>
      </c>
      <c r="NPV469" s="48" t="str">
        <f t="shared" si="1014"/>
        <v>Inviable Sanitariamente</v>
      </c>
      <c r="NPW469" s="48" t="str">
        <f t="shared" si="1014"/>
        <v>Inviable Sanitariamente</v>
      </c>
      <c r="NPX469" s="48" t="str">
        <f t="shared" si="1014"/>
        <v>Inviable Sanitariamente</v>
      </c>
      <c r="NPY469" s="48" t="str">
        <f t="shared" si="1014"/>
        <v>Inviable Sanitariamente</v>
      </c>
      <c r="NPZ469" s="48" t="str">
        <f t="shared" si="1014"/>
        <v>Inviable Sanitariamente</v>
      </c>
      <c r="NQA469" s="48" t="str">
        <f t="shared" si="1014"/>
        <v>Inviable Sanitariamente</v>
      </c>
      <c r="NQB469" s="48" t="str">
        <f t="shared" si="1014"/>
        <v>Inviable Sanitariamente</v>
      </c>
      <c r="NQC469" s="48" t="str">
        <f t="shared" si="1014"/>
        <v>Inviable Sanitariamente</v>
      </c>
      <c r="NQD469" s="48" t="str">
        <f t="shared" ref="NQD469:NQM471" si="1015">IF(NQB469&lt;5,"Sin Riesgo",IF(NQB469 &lt;=14,"Bajo",IF(NQB469&lt;=35,"Medio",IF(NQB469&lt;=80,"Alto","Inviable Sanitariamente"))))</f>
        <v>Inviable Sanitariamente</v>
      </c>
      <c r="NQE469" s="48" t="str">
        <f t="shared" si="1015"/>
        <v>Inviable Sanitariamente</v>
      </c>
      <c r="NQF469" s="48" t="str">
        <f t="shared" si="1015"/>
        <v>Inviable Sanitariamente</v>
      </c>
      <c r="NQG469" s="48" t="str">
        <f t="shared" si="1015"/>
        <v>Inviable Sanitariamente</v>
      </c>
      <c r="NQH469" s="48" t="str">
        <f t="shared" si="1015"/>
        <v>Inviable Sanitariamente</v>
      </c>
      <c r="NQI469" s="48" t="str">
        <f t="shared" si="1015"/>
        <v>Inviable Sanitariamente</v>
      </c>
      <c r="NQJ469" s="48" t="str">
        <f t="shared" si="1015"/>
        <v>Inviable Sanitariamente</v>
      </c>
      <c r="NQK469" s="48" t="str">
        <f t="shared" si="1015"/>
        <v>Inviable Sanitariamente</v>
      </c>
      <c r="NQL469" s="48" t="str">
        <f t="shared" si="1015"/>
        <v>Inviable Sanitariamente</v>
      </c>
      <c r="NQM469" s="48" t="str">
        <f t="shared" si="1015"/>
        <v>Inviable Sanitariamente</v>
      </c>
      <c r="NQN469" s="48" t="str">
        <f t="shared" ref="NQN469:NQW471" si="1016">IF(NQL469&lt;5,"Sin Riesgo",IF(NQL469 &lt;=14,"Bajo",IF(NQL469&lt;=35,"Medio",IF(NQL469&lt;=80,"Alto","Inviable Sanitariamente"))))</f>
        <v>Inviable Sanitariamente</v>
      </c>
      <c r="NQO469" s="48" t="str">
        <f t="shared" si="1016"/>
        <v>Inviable Sanitariamente</v>
      </c>
      <c r="NQP469" s="48" t="str">
        <f t="shared" si="1016"/>
        <v>Inviable Sanitariamente</v>
      </c>
      <c r="NQQ469" s="48" t="str">
        <f t="shared" si="1016"/>
        <v>Inviable Sanitariamente</v>
      </c>
      <c r="NQR469" s="48" t="str">
        <f t="shared" si="1016"/>
        <v>Inviable Sanitariamente</v>
      </c>
      <c r="NQS469" s="48" t="str">
        <f t="shared" si="1016"/>
        <v>Inviable Sanitariamente</v>
      </c>
      <c r="NQT469" s="48" t="str">
        <f t="shared" si="1016"/>
        <v>Inviable Sanitariamente</v>
      </c>
      <c r="NQU469" s="48" t="str">
        <f t="shared" si="1016"/>
        <v>Inviable Sanitariamente</v>
      </c>
      <c r="NQV469" s="48" t="str">
        <f t="shared" si="1016"/>
        <v>Inviable Sanitariamente</v>
      </c>
      <c r="NQW469" s="48" t="str">
        <f t="shared" si="1016"/>
        <v>Inviable Sanitariamente</v>
      </c>
      <c r="NQX469" s="48" t="str">
        <f t="shared" ref="NQX469:NRG471" si="1017">IF(NQV469&lt;5,"Sin Riesgo",IF(NQV469 &lt;=14,"Bajo",IF(NQV469&lt;=35,"Medio",IF(NQV469&lt;=80,"Alto","Inviable Sanitariamente"))))</f>
        <v>Inviable Sanitariamente</v>
      </c>
      <c r="NQY469" s="48" t="str">
        <f t="shared" si="1017"/>
        <v>Inviable Sanitariamente</v>
      </c>
      <c r="NQZ469" s="48" t="str">
        <f t="shared" si="1017"/>
        <v>Inviable Sanitariamente</v>
      </c>
      <c r="NRA469" s="48" t="str">
        <f t="shared" si="1017"/>
        <v>Inviable Sanitariamente</v>
      </c>
      <c r="NRB469" s="48" t="str">
        <f t="shared" si="1017"/>
        <v>Inviable Sanitariamente</v>
      </c>
      <c r="NRC469" s="48" t="str">
        <f t="shared" si="1017"/>
        <v>Inviable Sanitariamente</v>
      </c>
      <c r="NRD469" s="48" t="str">
        <f t="shared" si="1017"/>
        <v>Inviable Sanitariamente</v>
      </c>
      <c r="NRE469" s="48" t="str">
        <f t="shared" si="1017"/>
        <v>Inviable Sanitariamente</v>
      </c>
      <c r="NRF469" s="48" t="str">
        <f t="shared" si="1017"/>
        <v>Inviable Sanitariamente</v>
      </c>
      <c r="NRG469" s="48" t="str">
        <f t="shared" si="1017"/>
        <v>Inviable Sanitariamente</v>
      </c>
      <c r="NRH469" s="48" t="str">
        <f t="shared" ref="NRH469:NRQ471" si="1018">IF(NRF469&lt;5,"Sin Riesgo",IF(NRF469 &lt;=14,"Bajo",IF(NRF469&lt;=35,"Medio",IF(NRF469&lt;=80,"Alto","Inviable Sanitariamente"))))</f>
        <v>Inviable Sanitariamente</v>
      </c>
      <c r="NRI469" s="48" t="str">
        <f t="shared" si="1018"/>
        <v>Inviable Sanitariamente</v>
      </c>
      <c r="NRJ469" s="48" t="str">
        <f t="shared" si="1018"/>
        <v>Inviable Sanitariamente</v>
      </c>
      <c r="NRK469" s="48" t="str">
        <f t="shared" si="1018"/>
        <v>Inviable Sanitariamente</v>
      </c>
      <c r="NRL469" s="48" t="str">
        <f t="shared" si="1018"/>
        <v>Inviable Sanitariamente</v>
      </c>
      <c r="NRM469" s="48" t="str">
        <f t="shared" si="1018"/>
        <v>Inviable Sanitariamente</v>
      </c>
      <c r="NRN469" s="48" t="str">
        <f t="shared" si="1018"/>
        <v>Inviable Sanitariamente</v>
      </c>
      <c r="NRO469" s="48" t="str">
        <f t="shared" si="1018"/>
        <v>Inviable Sanitariamente</v>
      </c>
      <c r="NRP469" s="48" t="str">
        <f t="shared" si="1018"/>
        <v>Inviable Sanitariamente</v>
      </c>
      <c r="NRQ469" s="48" t="str">
        <f t="shared" si="1018"/>
        <v>Inviable Sanitariamente</v>
      </c>
      <c r="NRR469" s="48" t="str">
        <f t="shared" ref="NRR469:NSA471" si="1019">IF(NRP469&lt;5,"Sin Riesgo",IF(NRP469 &lt;=14,"Bajo",IF(NRP469&lt;=35,"Medio",IF(NRP469&lt;=80,"Alto","Inviable Sanitariamente"))))</f>
        <v>Inviable Sanitariamente</v>
      </c>
      <c r="NRS469" s="48" t="str">
        <f t="shared" si="1019"/>
        <v>Inviable Sanitariamente</v>
      </c>
      <c r="NRT469" s="48" t="str">
        <f t="shared" si="1019"/>
        <v>Inviable Sanitariamente</v>
      </c>
      <c r="NRU469" s="48" t="str">
        <f t="shared" si="1019"/>
        <v>Inviable Sanitariamente</v>
      </c>
      <c r="NRV469" s="48" t="str">
        <f t="shared" si="1019"/>
        <v>Inviable Sanitariamente</v>
      </c>
      <c r="NRW469" s="48" t="str">
        <f t="shared" si="1019"/>
        <v>Inviable Sanitariamente</v>
      </c>
      <c r="NRX469" s="48" t="str">
        <f t="shared" si="1019"/>
        <v>Inviable Sanitariamente</v>
      </c>
      <c r="NRY469" s="48" t="str">
        <f t="shared" si="1019"/>
        <v>Inviable Sanitariamente</v>
      </c>
      <c r="NRZ469" s="48" t="str">
        <f t="shared" si="1019"/>
        <v>Inviable Sanitariamente</v>
      </c>
      <c r="NSA469" s="48" t="str">
        <f t="shared" si="1019"/>
        <v>Inviable Sanitariamente</v>
      </c>
      <c r="NSB469" s="48" t="str">
        <f t="shared" ref="NSB469:NSK471" si="1020">IF(NRZ469&lt;5,"Sin Riesgo",IF(NRZ469 &lt;=14,"Bajo",IF(NRZ469&lt;=35,"Medio",IF(NRZ469&lt;=80,"Alto","Inviable Sanitariamente"))))</f>
        <v>Inviable Sanitariamente</v>
      </c>
      <c r="NSC469" s="48" t="str">
        <f t="shared" si="1020"/>
        <v>Inviable Sanitariamente</v>
      </c>
      <c r="NSD469" s="48" t="str">
        <f t="shared" si="1020"/>
        <v>Inviable Sanitariamente</v>
      </c>
      <c r="NSE469" s="48" t="str">
        <f t="shared" si="1020"/>
        <v>Inviable Sanitariamente</v>
      </c>
      <c r="NSF469" s="48" t="str">
        <f t="shared" si="1020"/>
        <v>Inviable Sanitariamente</v>
      </c>
      <c r="NSG469" s="48" t="str">
        <f t="shared" si="1020"/>
        <v>Inviable Sanitariamente</v>
      </c>
      <c r="NSH469" s="48" t="str">
        <f t="shared" si="1020"/>
        <v>Inviable Sanitariamente</v>
      </c>
      <c r="NSI469" s="48" t="str">
        <f t="shared" si="1020"/>
        <v>Inviable Sanitariamente</v>
      </c>
      <c r="NSJ469" s="48" t="str">
        <f t="shared" si="1020"/>
        <v>Inviable Sanitariamente</v>
      </c>
      <c r="NSK469" s="48" t="str">
        <f t="shared" si="1020"/>
        <v>Inviable Sanitariamente</v>
      </c>
      <c r="NSL469" s="48" t="str">
        <f t="shared" ref="NSL469:NSU471" si="1021">IF(NSJ469&lt;5,"Sin Riesgo",IF(NSJ469 &lt;=14,"Bajo",IF(NSJ469&lt;=35,"Medio",IF(NSJ469&lt;=80,"Alto","Inviable Sanitariamente"))))</f>
        <v>Inviable Sanitariamente</v>
      </c>
      <c r="NSM469" s="48" t="str">
        <f t="shared" si="1021"/>
        <v>Inviable Sanitariamente</v>
      </c>
      <c r="NSN469" s="48" t="str">
        <f t="shared" si="1021"/>
        <v>Inviable Sanitariamente</v>
      </c>
      <c r="NSO469" s="48" t="str">
        <f t="shared" si="1021"/>
        <v>Inviable Sanitariamente</v>
      </c>
      <c r="NSP469" s="48" t="str">
        <f t="shared" si="1021"/>
        <v>Inviable Sanitariamente</v>
      </c>
      <c r="NSQ469" s="48" t="str">
        <f t="shared" si="1021"/>
        <v>Inviable Sanitariamente</v>
      </c>
      <c r="NSR469" s="48" t="str">
        <f t="shared" si="1021"/>
        <v>Inviable Sanitariamente</v>
      </c>
      <c r="NSS469" s="48" t="str">
        <f t="shared" si="1021"/>
        <v>Inviable Sanitariamente</v>
      </c>
      <c r="NST469" s="48" t="str">
        <f t="shared" si="1021"/>
        <v>Inviable Sanitariamente</v>
      </c>
      <c r="NSU469" s="48" t="str">
        <f t="shared" si="1021"/>
        <v>Inviable Sanitariamente</v>
      </c>
      <c r="NSV469" s="48" t="str">
        <f t="shared" ref="NSV469:NTE471" si="1022">IF(NST469&lt;5,"Sin Riesgo",IF(NST469 &lt;=14,"Bajo",IF(NST469&lt;=35,"Medio",IF(NST469&lt;=80,"Alto","Inviable Sanitariamente"))))</f>
        <v>Inviable Sanitariamente</v>
      </c>
      <c r="NSW469" s="48" t="str">
        <f t="shared" si="1022"/>
        <v>Inviable Sanitariamente</v>
      </c>
      <c r="NSX469" s="48" t="str">
        <f t="shared" si="1022"/>
        <v>Inviable Sanitariamente</v>
      </c>
      <c r="NSY469" s="48" t="str">
        <f t="shared" si="1022"/>
        <v>Inviable Sanitariamente</v>
      </c>
      <c r="NSZ469" s="48" t="str">
        <f t="shared" si="1022"/>
        <v>Inviable Sanitariamente</v>
      </c>
      <c r="NTA469" s="48" t="str">
        <f t="shared" si="1022"/>
        <v>Inviable Sanitariamente</v>
      </c>
      <c r="NTB469" s="48" t="str">
        <f t="shared" si="1022"/>
        <v>Inviable Sanitariamente</v>
      </c>
      <c r="NTC469" s="48" t="str">
        <f t="shared" si="1022"/>
        <v>Inviable Sanitariamente</v>
      </c>
      <c r="NTD469" s="48" t="str">
        <f t="shared" si="1022"/>
        <v>Inviable Sanitariamente</v>
      </c>
      <c r="NTE469" s="48" t="str">
        <f t="shared" si="1022"/>
        <v>Inviable Sanitariamente</v>
      </c>
      <c r="NTF469" s="48" t="str">
        <f t="shared" ref="NTF469:NTO471" si="1023">IF(NTD469&lt;5,"Sin Riesgo",IF(NTD469 &lt;=14,"Bajo",IF(NTD469&lt;=35,"Medio",IF(NTD469&lt;=80,"Alto","Inviable Sanitariamente"))))</f>
        <v>Inviable Sanitariamente</v>
      </c>
      <c r="NTG469" s="48" t="str">
        <f t="shared" si="1023"/>
        <v>Inviable Sanitariamente</v>
      </c>
      <c r="NTH469" s="48" t="str">
        <f t="shared" si="1023"/>
        <v>Inviable Sanitariamente</v>
      </c>
      <c r="NTI469" s="48" t="str">
        <f t="shared" si="1023"/>
        <v>Inviable Sanitariamente</v>
      </c>
      <c r="NTJ469" s="48" t="str">
        <f t="shared" si="1023"/>
        <v>Inviable Sanitariamente</v>
      </c>
      <c r="NTK469" s="48" t="str">
        <f t="shared" si="1023"/>
        <v>Inviable Sanitariamente</v>
      </c>
      <c r="NTL469" s="48" t="str">
        <f t="shared" si="1023"/>
        <v>Inviable Sanitariamente</v>
      </c>
      <c r="NTM469" s="48" t="str">
        <f t="shared" si="1023"/>
        <v>Inviable Sanitariamente</v>
      </c>
      <c r="NTN469" s="48" t="str">
        <f t="shared" si="1023"/>
        <v>Inviable Sanitariamente</v>
      </c>
      <c r="NTO469" s="48" t="str">
        <f t="shared" si="1023"/>
        <v>Inviable Sanitariamente</v>
      </c>
      <c r="NTP469" s="48" t="str">
        <f t="shared" ref="NTP469:NTY471" si="1024">IF(NTN469&lt;5,"Sin Riesgo",IF(NTN469 &lt;=14,"Bajo",IF(NTN469&lt;=35,"Medio",IF(NTN469&lt;=80,"Alto","Inviable Sanitariamente"))))</f>
        <v>Inviable Sanitariamente</v>
      </c>
      <c r="NTQ469" s="48" t="str">
        <f t="shared" si="1024"/>
        <v>Inviable Sanitariamente</v>
      </c>
      <c r="NTR469" s="48" t="str">
        <f t="shared" si="1024"/>
        <v>Inviable Sanitariamente</v>
      </c>
      <c r="NTS469" s="48" t="str">
        <f t="shared" si="1024"/>
        <v>Inviable Sanitariamente</v>
      </c>
      <c r="NTT469" s="48" t="str">
        <f t="shared" si="1024"/>
        <v>Inviable Sanitariamente</v>
      </c>
      <c r="NTU469" s="48" t="str">
        <f t="shared" si="1024"/>
        <v>Inviable Sanitariamente</v>
      </c>
      <c r="NTV469" s="48" t="str">
        <f t="shared" si="1024"/>
        <v>Inviable Sanitariamente</v>
      </c>
      <c r="NTW469" s="48" t="str">
        <f t="shared" si="1024"/>
        <v>Inviable Sanitariamente</v>
      </c>
      <c r="NTX469" s="48" t="str">
        <f t="shared" si="1024"/>
        <v>Inviable Sanitariamente</v>
      </c>
      <c r="NTY469" s="48" t="str">
        <f t="shared" si="1024"/>
        <v>Inviable Sanitariamente</v>
      </c>
      <c r="NTZ469" s="48" t="str">
        <f t="shared" ref="NTZ469:NUI471" si="1025">IF(NTX469&lt;5,"Sin Riesgo",IF(NTX469 &lt;=14,"Bajo",IF(NTX469&lt;=35,"Medio",IF(NTX469&lt;=80,"Alto","Inviable Sanitariamente"))))</f>
        <v>Inviable Sanitariamente</v>
      </c>
      <c r="NUA469" s="48" t="str">
        <f t="shared" si="1025"/>
        <v>Inviable Sanitariamente</v>
      </c>
      <c r="NUB469" s="48" t="str">
        <f t="shared" si="1025"/>
        <v>Inviable Sanitariamente</v>
      </c>
      <c r="NUC469" s="48" t="str">
        <f t="shared" si="1025"/>
        <v>Inviable Sanitariamente</v>
      </c>
      <c r="NUD469" s="48" t="str">
        <f t="shared" si="1025"/>
        <v>Inviable Sanitariamente</v>
      </c>
      <c r="NUE469" s="48" t="str">
        <f t="shared" si="1025"/>
        <v>Inviable Sanitariamente</v>
      </c>
      <c r="NUF469" s="48" t="str">
        <f t="shared" si="1025"/>
        <v>Inviable Sanitariamente</v>
      </c>
      <c r="NUG469" s="48" t="str">
        <f t="shared" si="1025"/>
        <v>Inviable Sanitariamente</v>
      </c>
      <c r="NUH469" s="48" t="str">
        <f t="shared" si="1025"/>
        <v>Inviable Sanitariamente</v>
      </c>
      <c r="NUI469" s="48" t="str">
        <f t="shared" si="1025"/>
        <v>Inviable Sanitariamente</v>
      </c>
      <c r="NUJ469" s="48" t="str">
        <f t="shared" ref="NUJ469:NUS471" si="1026">IF(NUH469&lt;5,"Sin Riesgo",IF(NUH469 &lt;=14,"Bajo",IF(NUH469&lt;=35,"Medio",IF(NUH469&lt;=80,"Alto","Inviable Sanitariamente"))))</f>
        <v>Inviable Sanitariamente</v>
      </c>
      <c r="NUK469" s="48" t="str">
        <f t="shared" si="1026"/>
        <v>Inviable Sanitariamente</v>
      </c>
      <c r="NUL469" s="48" t="str">
        <f t="shared" si="1026"/>
        <v>Inviable Sanitariamente</v>
      </c>
      <c r="NUM469" s="48" t="str">
        <f t="shared" si="1026"/>
        <v>Inviable Sanitariamente</v>
      </c>
      <c r="NUN469" s="48" t="str">
        <f t="shared" si="1026"/>
        <v>Inviable Sanitariamente</v>
      </c>
      <c r="NUO469" s="48" t="str">
        <f t="shared" si="1026"/>
        <v>Inviable Sanitariamente</v>
      </c>
      <c r="NUP469" s="48" t="str">
        <f t="shared" si="1026"/>
        <v>Inviable Sanitariamente</v>
      </c>
      <c r="NUQ469" s="48" t="str">
        <f t="shared" si="1026"/>
        <v>Inviable Sanitariamente</v>
      </c>
      <c r="NUR469" s="48" t="str">
        <f t="shared" si="1026"/>
        <v>Inviable Sanitariamente</v>
      </c>
      <c r="NUS469" s="48" t="str">
        <f t="shared" si="1026"/>
        <v>Inviable Sanitariamente</v>
      </c>
      <c r="NUT469" s="48" t="str">
        <f t="shared" ref="NUT469:NVC471" si="1027">IF(NUR469&lt;5,"Sin Riesgo",IF(NUR469 &lt;=14,"Bajo",IF(NUR469&lt;=35,"Medio",IF(NUR469&lt;=80,"Alto","Inviable Sanitariamente"))))</f>
        <v>Inviable Sanitariamente</v>
      </c>
      <c r="NUU469" s="48" t="str">
        <f t="shared" si="1027"/>
        <v>Inviable Sanitariamente</v>
      </c>
      <c r="NUV469" s="48" t="str">
        <f t="shared" si="1027"/>
        <v>Inviable Sanitariamente</v>
      </c>
      <c r="NUW469" s="48" t="str">
        <f t="shared" si="1027"/>
        <v>Inviable Sanitariamente</v>
      </c>
      <c r="NUX469" s="48" t="str">
        <f t="shared" si="1027"/>
        <v>Inviable Sanitariamente</v>
      </c>
      <c r="NUY469" s="48" t="str">
        <f t="shared" si="1027"/>
        <v>Inviable Sanitariamente</v>
      </c>
      <c r="NUZ469" s="48" t="str">
        <f t="shared" si="1027"/>
        <v>Inviable Sanitariamente</v>
      </c>
      <c r="NVA469" s="48" t="str">
        <f t="shared" si="1027"/>
        <v>Inviable Sanitariamente</v>
      </c>
      <c r="NVB469" s="48" t="str">
        <f t="shared" si="1027"/>
        <v>Inviable Sanitariamente</v>
      </c>
      <c r="NVC469" s="48" t="str">
        <f t="shared" si="1027"/>
        <v>Inviable Sanitariamente</v>
      </c>
      <c r="NVD469" s="48" t="str">
        <f t="shared" ref="NVD469:NVM471" si="1028">IF(NVB469&lt;5,"Sin Riesgo",IF(NVB469 &lt;=14,"Bajo",IF(NVB469&lt;=35,"Medio",IF(NVB469&lt;=80,"Alto","Inviable Sanitariamente"))))</f>
        <v>Inviable Sanitariamente</v>
      </c>
      <c r="NVE469" s="48" t="str">
        <f t="shared" si="1028"/>
        <v>Inviable Sanitariamente</v>
      </c>
      <c r="NVF469" s="48" t="str">
        <f t="shared" si="1028"/>
        <v>Inviable Sanitariamente</v>
      </c>
      <c r="NVG469" s="48" t="str">
        <f t="shared" si="1028"/>
        <v>Inviable Sanitariamente</v>
      </c>
      <c r="NVH469" s="48" t="str">
        <f t="shared" si="1028"/>
        <v>Inviable Sanitariamente</v>
      </c>
      <c r="NVI469" s="48" t="str">
        <f t="shared" si="1028"/>
        <v>Inviable Sanitariamente</v>
      </c>
      <c r="NVJ469" s="48" t="str">
        <f t="shared" si="1028"/>
        <v>Inviable Sanitariamente</v>
      </c>
      <c r="NVK469" s="48" t="str">
        <f t="shared" si="1028"/>
        <v>Inviable Sanitariamente</v>
      </c>
      <c r="NVL469" s="48" t="str">
        <f t="shared" si="1028"/>
        <v>Inviable Sanitariamente</v>
      </c>
      <c r="NVM469" s="48" t="str">
        <f t="shared" si="1028"/>
        <v>Inviable Sanitariamente</v>
      </c>
      <c r="NVN469" s="48" t="str">
        <f t="shared" ref="NVN469:NVW471" si="1029">IF(NVL469&lt;5,"Sin Riesgo",IF(NVL469 &lt;=14,"Bajo",IF(NVL469&lt;=35,"Medio",IF(NVL469&lt;=80,"Alto","Inviable Sanitariamente"))))</f>
        <v>Inviable Sanitariamente</v>
      </c>
      <c r="NVO469" s="48" t="str">
        <f t="shared" si="1029"/>
        <v>Inviable Sanitariamente</v>
      </c>
      <c r="NVP469" s="48" t="str">
        <f t="shared" si="1029"/>
        <v>Inviable Sanitariamente</v>
      </c>
      <c r="NVQ469" s="48" t="str">
        <f t="shared" si="1029"/>
        <v>Inviable Sanitariamente</v>
      </c>
      <c r="NVR469" s="48" t="str">
        <f t="shared" si="1029"/>
        <v>Inviable Sanitariamente</v>
      </c>
      <c r="NVS469" s="48" t="str">
        <f t="shared" si="1029"/>
        <v>Inviable Sanitariamente</v>
      </c>
      <c r="NVT469" s="48" t="str">
        <f t="shared" si="1029"/>
        <v>Inviable Sanitariamente</v>
      </c>
      <c r="NVU469" s="48" t="str">
        <f t="shared" si="1029"/>
        <v>Inviable Sanitariamente</v>
      </c>
      <c r="NVV469" s="48" t="str">
        <f t="shared" si="1029"/>
        <v>Inviable Sanitariamente</v>
      </c>
      <c r="NVW469" s="48" t="str">
        <f t="shared" si="1029"/>
        <v>Inviable Sanitariamente</v>
      </c>
      <c r="NVX469" s="48" t="str">
        <f t="shared" ref="NVX469:NWG471" si="1030">IF(NVV469&lt;5,"Sin Riesgo",IF(NVV469 &lt;=14,"Bajo",IF(NVV469&lt;=35,"Medio",IF(NVV469&lt;=80,"Alto","Inviable Sanitariamente"))))</f>
        <v>Inviable Sanitariamente</v>
      </c>
      <c r="NVY469" s="48" t="str">
        <f t="shared" si="1030"/>
        <v>Inviable Sanitariamente</v>
      </c>
      <c r="NVZ469" s="48" t="str">
        <f t="shared" si="1030"/>
        <v>Inviable Sanitariamente</v>
      </c>
      <c r="NWA469" s="48" t="str">
        <f t="shared" si="1030"/>
        <v>Inviable Sanitariamente</v>
      </c>
      <c r="NWB469" s="48" t="str">
        <f t="shared" si="1030"/>
        <v>Inviable Sanitariamente</v>
      </c>
      <c r="NWC469" s="48" t="str">
        <f t="shared" si="1030"/>
        <v>Inviable Sanitariamente</v>
      </c>
      <c r="NWD469" s="48" t="str">
        <f t="shared" si="1030"/>
        <v>Inviable Sanitariamente</v>
      </c>
      <c r="NWE469" s="48" t="str">
        <f t="shared" si="1030"/>
        <v>Inviable Sanitariamente</v>
      </c>
      <c r="NWF469" s="48" t="str">
        <f t="shared" si="1030"/>
        <v>Inviable Sanitariamente</v>
      </c>
      <c r="NWG469" s="48" t="str">
        <f t="shared" si="1030"/>
        <v>Inviable Sanitariamente</v>
      </c>
      <c r="NWH469" s="48" t="str">
        <f t="shared" ref="NWH469:NWQ471" si="1031">IF(NWF469&lt;5,"Sin Riesgo",IF(NWF469 &lt;=14,"Bajo",IF(NWF469&lt;=35,"Medio",IF(NWF469&lt;=80,"Alto","Inviable Sanitariamente"))))</f>
        <v>Inviable Sanitariamente</v>
      </c>
      <c r="NWI469" s="48" t="str">
        <f t="shared" si="1031"/>
        <v>Inviable Sanitariamente</v>
      </c>
      <c r="NWJ469" s="48" t="str">
        <f t="shared" si="1031"/>
        <v>Inviable Sanitariamente</v>
      </c>
      <c r="NWK469" s="48" t="str">
        <f t="shared" si="1031"/>
        <v>Inviable Sanitariamente</v>
      </c>
      <c r="NWL469" s="48" t="str">
        <f t="shared" si="1031"/>
        <v>Inviable Sanitariamente</v>
      </c>
      <c r="NWM469" s="48" t="str">
        <f t="shared" si="1031"/>
        <v>Inviable Sanitariamente</v>
      </c>
      <c r="NWN469" s="48" t="str">
        <f t="shared" si="1031"/>
        <v>Inviable Sanitariamente</v>
      </c>
      <c r="NWO469" s="48" t="str">
        <f t="shared" si="1031"/>
        <v>Inviable Sanitariamente</v>
      </c>
      <c r="NWP469" s="48" t="str">
        <f t="shared" si="1031"/>
        <v>Inviable Sanitariamente</v>
      </c>
      <c r="NWQ469" s="48" t="str">
        <f t="shared" si="1031"/>
        <v>Inviable Sanitariamente</v>
      </c>
      <c r="NWR469" s="48" t="str">
        <f t="shared" ref="NWR469:NXA471" si="1032">IF(NWP469&lt;5,"Sin Riesgo",IF(NWP469 &lt;=14,"Bajo",IF(NWP469&lt;=35,"Medio",IF(NWP469&lt;=80,"Alto","Inviable Sanitariamente"))))</f>
        <v>Inviable Sanitariamente</v>
      </c>
      <c r="NWS469" s="48" t="str">
        <f t="shared" si="1032"/>
        <v>Inviable Sanitariamente</v>
      </c>
      <c r="NWT469" s="48" t="str">
        <f t="shared" si="1032"/>
        <v>Inviable Sanitariamente</v>
      </c>
      <c r="NWU469" s="48" t="str">
        <f t="shared" si="1032"/>
        <v>Inviable Sanitariamente</v>
      </c>
      <c r="NWV469" s="48" t="str">
        <f t="shared" si="1032"/>
        <v>Inviable Sanitariamente</v>
      </c>
      <c r="NWW469" s="48" t="str">
        <f t="shared" si="1032"/>
        <v>Inviable Sanitariamente</v>
      </c>
      <c r="NWX469" s="48" t="str">
        <f t="shared" si="1032"/>
        <v>Inviable Sanitariamente</v>
      </c>
      <c r="NWY469" s="48" t="str">
        <f t="shared" si="1032"/>
        <v>Inviable Sanitariamente</v>
      </c>
      <c r="NWZ469" s="48" t="str">
        <f t="shared" si="1032"/>
        <v>Inviable Sanitariamente</v>
      </c>
      <c r="NXA469" s="48" t="str">
        <f t="shared" si="1032"/>
        <v>Inviable Sanitariamente</v>
      </c>
      <c r="NXB469" s="48" t="str">
        <f t="shared" ref="NXB469:NXK471" si="1033">IF(NWZ469&lt;5,"Sin Riesgo",IF(NWZ469 &lt;=14,"Bajo",IF(NWZ469&lt;=35,"Medio",IF(NWZ469&lt;=80,"Alto","Inviable Sanitariamente"))))</f>
        <v>Inviable Sanitariamente</v>
      </c>
      <c r="NXC469" s="48" t="str">
        <f t="shared" si="1033"/>
        <v>Inviable Sanitariamente</v>
      </c>
      <c r="NXD469" s="48" t="str">
        <f t="shared" si="1033"/>
        <v>Inviable Sanitariamente</v>
      </c>
      <c r="NXE469" s="48" t="str">
        <f t="shared" si="1033"/>
        <v>Inviable Sanitariamente</v>
      </c>
      <c r="NXF469" s="48" t="str">
        <f t="shared" si="1033"/>
        <v>Inviable Sanitariamente</v>
      </c>
      <c r="NXG469" s="48" t="str">
        <f t="shared" si="1033"/>
        <v>Inviable Sanitariamente</v>
      </c>
      <c r="NXH469" s="48" t="str">
        <f t="shared" si="1033"/>
        <v>Inviable Sanitariamente</v>
      </c>
      <c r="NXI469" s="48" t="str">
        <f t="shared" si="1033"/>
        <v>Inviable Sanitariamente</v>
      </c>
      <c r="NXJ469" s="48" t="str">
        <f t="shared" si="1033"/>
        <v>Inviable Sanitariamente</v>
      </c>
      <c r="NXK469" s="48" t="str">
        <f t="shared" si="1033"/>
        <v>Inviable Sanitariamente</v>
      </c>
      <c r="NXL469" s="48" t="str">
        <f t="shared" ref="NXL469:NXU471" si="1034">IF(NXJ469&lt;5,"Sin Riesgo",IF(NXJ469 &lt;=14,"Bajo",IF(NXJ469&lt;=35,"Medio",IF(NXJ469&lt;=80,"Alto","Inviable Sanitariamente"))))</f>
        <v>Inviable Sanitariamente</v>
      </c>
      <c r="NXM469" s="48" t="str">
        <f t="shared" si="1034"/>
        <v>Inviable Sanitariamente</v>
      </c>
      <c r="NXN469" s="48" t="str">
        <f t="shared" si="1034"/>
        <v>Inviable Sanitariamente</v>
      </c>
      <c r="NXO469" s="48" t="str">
        <f t="shared" si="1034"/>
        <v>Inviable Sanitariamente</v>
      </c>
      <c r="NXP469" s="48" t="str">
        <f t="shared" si="1034"/>
        <v>Inviable Sanitariamente</v>
      </c>
      <c r="NXQ469" s="48" t="str">
        <f t="shared" si="1034"/>
        <v>Inviable Sanitariamente</v>
      </c>
      <c r="NXR469" s="48" t="str">
        <f t="shared" si="1034"/>
        <v>Inviable Sanitariamente</v>
      </c>
      <c r="NXS469" s="48" t="str">
        <f t="shared" si="1034"/>
        <v>Inviable Sanitariamente</v>
      </c>
      <c r="NXT469" s="48" t="str">
        <f t="shared" si="1034"/>
        <v>Inviable Sanitariamente</v>
      </c>
      <c r="NXU469" s="48" t="str">
        <f t="shared" si="1034"/>
        <v>Inviable Sanitariamente</v>
      </c>
      <c r="NXV469" s="48" t="str">
        <f t="shared" ref="NXV469:NYE471" si="1035">IF(NXT469&lt;5,"Sin Riesgo",IF(NXT469 &lt;=14,"Bajo",IF(NXT469&lt;=35,"Medio",IF(NXT469&lt;=80,"Alto","Inviable Sanitariamente"))))</f>
        <v>Inviable Sanitariamente</v>
      </c>
      <c r="NXW469" s="48" t="str">
        <f t="shared" si="1035"/>
        <v>Inviable Sanitariamente</v>
      </c>
      <c r="NXX469" s="48" t="str">
        <f t="shared" si="1035"/>
        <v>Inviable Sanitariamente</v>
      </c>
      <c r="NXY469" s="48" t="str">
        <f t="shared" si="1035"/>
        <v>Inviable Sanitariamente</v>
      </c>
      <c r="NXZ469" s="48" t="str">
        <f t="shared" si="1035"/>
        <v>Inviable Sanitariamente</v>
      </c>
      <c r="NYA469" s="48" t="str">
        <f t="shared" si="1035"/>
        <v>Inviable Sanitariamente</v>
      </c>
      <c r="NYB469" s="48" t="str">
        <f t="shared" si="1035"/>
        <v>Inviable Sanitariamente</v>
      </c>
      <c r="NYC469" s="48" t="str">
        <f t="shared" si="1035"/>
        <v>Inviable Sanitariamente</v>
      </c>
      <c r="NYD469" s="48" t="str">
        <f t="shared" si="1035"/>
        <v>Inviable Sanitariamente</v>
      </c>
      <c r="NYE469" s="48" t="str">
        <f t="shared" si="1035"/>
        <v>Inviable Sanitariamente</v>
      </c>
      <c r="NYF469" s="48" t="str">
        <f t="shared" ref="NYF469:NYO471" si="1036">IF(NYD469&lt;5,"Sin Riesgo",IF(NYD469 &lt;=14,"Bajo",IF(NYD469&lt;=35,"Medio",IF(NYD469&lt;=80,"Alto","Inviable Sanitariamente"))))</f>
        <v>Inviable Sanitariamente</v>
      </c>
      <c r="NYG469" s="48" t="str">
        <f t="shared" si="1036"/>
        <v>Inviable Sanitariamente</v>
      </c>
      <c r="NYH469" s="48" t="str">
        <f t="shared" si="1036"/>
        <v>Inviable Sanitariamente</v>
      </c>
      <c r="NYI469" s="48" t="str">
        <f t="shared" si="1036"/>
        <v>Inviable Sanitariamente</v>
      </c>
      <c r="NYJ469" s="48" t="str">
        <f t="shared" si="1036"/>
        <v>Inviable Sanitariamente</v>
      </c>
      <c r="NYK469" s="48" t="str">
        <f t="shared" si="1036"/>
        <v>Inviable Sanitariamente</v>
      </c>
      <c r="NYL469" s="48" t="str">
        <f t="shared" si="1036"/>
        <v>Inviable Sanitariamente</v>
      </c>
      <c r="NYM469" s="48" t="str">
        <f t="shared" si="1036"/>
        <v>Inviable Sanitariamente</v>
      </c>
      <c r="NYN469" s="48" t="str">
        <f t="shared" si="1036"/>
        <v>Inviable Sanitariamente</v>
      </c>
      <c r="NYO469" s="48" t="str">
        <f t="shared" si="1036"/>
        <v>Inviable Sanitariamente</v>
      </c>
      <c r="NYP469" s="48" t="str">
        <f t="shared" ref="NYP469:NYY471" si="1037">IF(NYN469&lt;5,"Sin Riesgo",IF(NYN469 &lt;=14,"Bajo",IF(NYN469&lt;=35,"Medio",IF(NYN469&lt;=80,"Alto","Inviable Sanitariamente"))))</f>
        <v>Inviable Sanitariamente</v>
      </c>
      <c r="NYQ469" s="48" t="str">
        <f t="shared" si="1037"/>
        <v>Inviable Sanitariamente</v>
      </c>
      <c r="NYR469" s="48" t="str">
        <f t="shared" si="1037"/>
        <v>Inviable Sanitariamente</v>
      </c>
      <c r="NYS469" s="48" t="str">
        <f t="shared" si="1037"/>
        <v>Inviable Sanitariamente</v>
      </c>
      <c r="NYT469" s="48" t="str">
        <f t="shared" si="1037"/>
        <v>Inviable Sanitariamente</v>
      </c>
      <c r="NYU469" s="48" t="str">
        <f t="shared" si="1037"/>
        <v>Inviable Sanitariamente</v>
      </c>
      <c r="NYV469" s="48" t="str">
        <f t="shared" si="1037"/>
        <v>Inviable Sanitariamente</v>
      </c>
      <c r="NYW469" s="48" t="str">
        <f t="shared" si="1037"/>
        <v>Inviable Sanitariamente</v>
      </c>
      <c r="NYX469" s="48" t="str">
        <f t="shared" si="1037"/>
        <v>Inviable Sanitariamente</v>
      </c>
      <c r="NYY469" s="48" t="str">
        <f t="shared" si="1037"/>
        <v>Inviable Sanitariamente</v>
      </c>
      <c r="NYZ469" s="48" t="str">
        <f t="shared" ref="NYZ469:NZI471" si="1038">IF(NYX469&lt;5,"Sin Riesgo",IF(NYX469 &lt;=14,"Bajo",IF(NYX469&lt;=35,"Medio",IF(NYX469&lt;=80,"Alto","Inviable Sanitariamente"))))</f>
        <v>Inviable Sanitariamente</v>
      </c>
      <c r="NZA469" s="48" t="str">
        <f t="shared" si="1038"/>
        <v>Inviable Sanitariamente</v>
      </c>
      <c r="NZB469" s="48" t="str">
        <f t="shared" si="1038"/>
        <v>Inviable Sanitariamente</v>
      </c>
      <c r="NZC469" s="48" t="str">
        <f t="shared" si="1038"/>
        <v>Inviable Sanitariamente</v>
      </c>
      <c r="NZD469" s="48" t="str">
        <f t="shared" si="1038"/>
        <v>Inviable Sanitariamente</v>
      </c>
      <c r="NZE469" s="48" t="str">
        <f t="shared" si="1038"/>
        <v>Inviable Sanitariamente</v>
      </c>
      <c r="NZF469" s="48" t="str">
        <f t="shared" si="1038"/>
        <v>Inviable Sanitariamente</v>
      </c>
      <c r="NZG469" s="48" t="str">
        <f t="shared" si="1038"/>
        <v>Inviable Sanitariamente</v>
      </c>
      <c r="NZH469" s="48" t="str">
        <f t="shared" si="1038"/>
        <v>Inviable Sanitariamente</v>
      </c>
      <c r="NZI469" s="48" t="str">
        <f t="shared" si="1038"/>
        <v>Inviable Sanitariamente</v>
      </c>
      <c r="NZJ469" s="48" t="str">
        <f t="shared" ref="NZJ469:NZS471" si="1039">IF(NZH469&lt;5,"Sin Riesgo",IF(NZH469 &lt;=14,"Bajo",IF(NZH469&lt;=35,"Medio",IF(NZH469&lt;=80,"Alto","Inviable Sanitariamente"))))</f>
        <v>Inviable Sanitariamente</v>
      </c>
      <c r="NZK469" s="48" t="str">
        <f t="shared" si="1039"/>
        <v>Inviable Sanitariamente</v>
      </c>
      <c r="NZL469" s="48" t="str">
        <f t="shared" si="1039"/>
        <v>Inviable Sanitariamente</v>
      </c>
      <c r="NZM469" s="48" t="str">
        <f t="shared" si="1039"/>
        <v>Inviable Sanitariamente</v>
      </c>
      <c r="NZN469" s="48" t="str">
        <f t="shared" si="1039"/>
        <v>Inviable Sanitariamente</v>
      </c>
      <c r="NZO469" s="48" t="str">
        <f t="shared" si="1039"/>
        <v>Inviable Sanitariamente</v>
      </c>
      <c r="NZP469" s="48" t="str">
        <f t="shared" si="1039"/>
        <v>Inviable Sanitariamente</v>
      </c>
      <c r="NZQ469" s="48" t="str">
        <f t="shared" si="1039"/>
        <v>Inviable Sanitariamente</v>
      </c>
      <c r="NZR469" s="48" t="str">
        <f t="shared" si="1039"/>
        <v>Inviable Sanitariamente</v>
      </c>
      <c r="NZS469" s="48" t="str">
        <f t="shared" si="1039"/>
        <v>Inviable Sanitariamente</v>
      </c>
      <c r="NZT469" s="48" t="str">
        <f t="shared" ref="NZT469:OAC471" si="1040">IF(NZR469&lt;5,"Sin Riesgo",IF(NZR469 &lt;=14,"Bajo",IF(NZR469&lt;=35,"Medio",IF(NZR469&lt;=80,"Alto","Inviable Sanitariamente"))))</f>
        <v>Inviable Sanitariamente</v>
      </c>
      <c r="NZU469" s="48" t="str">
        <f t="shared" si="1040"/>
        <v>Inviable Sanitariamente</v>
      </c>
      <c r="NZV469" s="48" t="str">
        <f t="shared" si="1040"/>
        <v>Inviable Sanitariamente</v>
      </c>
      <c r="NZW469" s="48" t="str">
        <f t="shared" si="1040"/>
        <v>Inviable Sanitariamente</v>
      </c>
      <c r="NZX469" s="48" t="str">
        <f t="shared" si="1040"/>
        <v>Inviable Sanitariamente</v>
      </c>
      <c r="NZY469" s="48" t="str">
        <f t="shared" si="1040"/>
        <v>Inviable Sanitariamente</v>
      </c>
      <c r="NZZ469" s="48" t="str">
        <f t="shared" si="1040"/>
        <v>Inviable Sanitariamente</v>
      </c>
      <c r="OAA469" s="48" t="str">
        <f t="shared" si="1040"/>
        <v>Inviable Sanitariamente</v>
      </c>
      <c r="OAB469" s="48" t="str">
        <f t="shared" si="1040"/>
        <v>Inviable Sanitariamente</v>
      </c>
      <c r="OAC469" s="48" t="str">
        <f t="shared" si="1040"/>
        <v>Inviable Sanitariamente</v>
      </c>
      <c r="OAD469" s="48" t="str">
        <f t="shared" ref="OAD469:OAM471" si="1041">IF(OAB469&lt;5,"Sin Riesgo",IF(OAB469 &lt;=14,"Bajo",IF(OAB469&lt;=35,"Medio",IF(OAB469&lt;=80,"Alto","Inviable Sanitariamente"))))</f>
        <v>Inviable Sanitariamente</v>
      </c>
      <c r="OAE469" s="48" t="str">
        <f t="shared" si="1041"/>
        <v>Inviable Sanitariamente</v>
      </c>
      <c r="OAF469" s="48" t="str">
        <f t="shared" si="1041"/>
        <v>Inviable Sanitariamente</v>
      </c>
      <c r="OAG469" s="48" t="str">
        <f t="shared" si="1041"/>
        <v>Inviable Sanitariamente</v>
      </c>
      <c r="OAH469" s="48" t="str">
        <f t="shared" si="1041"/>
        <v>Inviable Sanitariamente</v>
      </c>
      <c r="OAI469" s="48" t="str">
        <f t="shared" si="1041"/>
        <v>Inviable Sanitariamente</v>
      </c>
      <c r="OAJ469" s="48" t="str">
        <f t="shared" si="1041"/>
        <v>Inviable Sanitariamente</v>
      </c>
      <c r="OAK469" s="48" t="str">
        <f t="shared" si="1041"/>
        <v>Inviable Sanitariamente</v>
      </c>
      <c r="OAL469" s="48" t="str">
        <f t="shared" si="1041"/>
        <v>Inviable Sanitariamente</v>
      </c>
      <c r="OAM469" s="48" t="str">
        <f t="shared" si="1041"/>
        <v>Inviable Sanitariamente</v>
      </c>
      <c r="OAN469" s="48" t="str">
        <f t="shared" ref="OAN469:OAW471" si="1042">IF(OAL469&lt;5,"Sin Riesgo",IF(OAL469 &lt;=14,"Bajo",IF(OAL469&lt;=35,"Medio",IF(OAL469&lt;=80,"Alto","Inviable Sanitariamente"))))</f>
        <v>Inviable Sanitariamente</v>
      </c>
      <c r="OAO469" s="48" t="str">
        <f t="shared" si="1042"/>
        <v>Inviable Sanitariamente</v>
      </c>
      <c r="OAP469" s="48" t="str">
        <f t="shared" si="1042"/>
        <v>Inviable Sanitariamente</v>
      </c>
      <c r="OAQ469" s="48" t="str">
        <f t="shared" si="1042"/>
        <v>Inviable Sanitariamente</v>
      </c>
      <c r="OAR469" s="48" t="str">
        <f t="shared" si="1042"/>
        <v>Inviable Sanitariamente</v>
      </c>
      <c r="OAS469" s="48" t="str">
        <f t="shared" si="1042"/>
        <v>Inviable Sanitariamente</v>
      </c>
      <c r="OAT469" s="48" t="str">
        <f t="shared" si="1042"/>
        <v>Inviable Sanitariamente</v>
      </c>
      <c r="OAU469" s="48" t="str">
        <f t="shared" si="1042"/>
        <v>Inviable Sanitariamente</v>
      </c>
      <c r="OAV469" s="48" t="str">
        <f t="shared" si="1042"/>
        <v>Inviable Sanitariamente</v>
      </c>
      <c r="OAW469" s="48" t="str">
        <f t="shared" si="1042"/>
        <v>Inviable Sanitariamente</v>
      </c>
      <c r="OAX469" s="48" t="str">
        <f t="shared" ref="OAX469:OBG471" si="1043">IF(OAV469&lt;5,"Sin Riesgo",IF(OAV469 &lt;=14,"Bajo",IF(OAV469&lt;=35,"Medio",IF(OAV469&lt;=80,"Alto","Inviable Sanitariamente"))))</f>
        <v>Inviable Sanitariamente</v>
      </c>
      <c r="OAY469" s="48" t="str">
        <f t="shared" si="1043"/>
        <v>Inviable Sanitariamente</v>
      </c>
      <c r="OAZ469" s="48" t="str">
        <f t="shared" si="1043"/>
        <v>Inviable Sanitariamente</v>
      </c>
      <c r="OBA469" s="48" t="str">
        <f t="shared" si="1043"/>
        <v>Inviable Sanitariamente</v>
      </c>
      <c r="OBB469" s="48" t="str">
        <f t="shared" si="1043"/>
        <v>Inviable Sanitariamente</v>
      </c>
      <c r="OBC469" s="48" t="str">
        <f t="shared" si="1043"/>
        <v>Inviable Sanitariamente</v>
      </c>
      <c r="OBD469" s="48" t="str">
        <f t="shared" si="1043"/>
        <v>Inviable Sanitariamente</v>
      </c>
      <c r="OBE469" s="48" t="str">
        <f t="shared" si="1043"/>
        <v>Inviable Sanitariamente</v>
      </c>
      <c r="OBF469" s="48" t="str">
        <f t="shared" si="1043"/>
        <v>Inviable Sanitariamente</v>
      </c>
      <c r="OBG469" s="48" t="str">
        <f t="shared" si="1043"/>
        <v>Inviable Sanitariamente</v>
      </c>
      <c r="OBH469" s="48" t="str">
        <f t="shared" ref="OBH469:OBQ471" si="1044">IF(OBF469&lt;5,"Sin Riesgo",IF(OBF469 &lt;=14,"Bajo",IF(OBF469&lt;=35,"Medio",IF(OBF469&lt;=80,"Alto","Inviable Sanitariamente"))))</f>
        <v>Inviable Sanitariamente</v>
      </c>
      <c r="OBI469" s="48" t="str">
        <f t="shared" si="1044"/>
        <v>Inviable Sanitariamente</v>
      </c>
      <c r="OBJ469" s="48" t="str">
        <f t="shared" si="1044"/>
        <v>Inviable Sanitariamente</v>
      </c>
      <c r="OBK469" s="48" t="str">
        <f t="shared" si="1044"/>
        <v>Inviable Sanitariamente</v>
      </c>
      <c r="OBL469" s="48" t="str">
        <f t="shared" si="1044"/>
        <v>Inviable Sanitariamente</v>
      </c>
      <c r="OBM469" s="48" t="str">
        <f t="shared" si="1044"/>
        <v>Inviable Sanitariamente</v>
      </c>
      <c r="OBN469" s="48" t="str">
        <f t="shared" si="1044"/>
        <v>Inviable Sanitariamente</v>
      </c>
      <c r="OBO469" s="48" t="str">
        <f t="shared" si="1044"/>
        <v>Inviable Sanitariamente</v>
      </c>
      <c r="OBP469" s="48" t="str">
        <f t="shared" si="1044"/>
        <v>Inviable Sanitariamente</v>
      </c>
      <c r="OBQ469" s="48" t="str">
        <f t="shared" si="1044"/>
        <v>Inviable Sanitariamente</v>
      </c>
      <c r="OBR469" s="48" t="str">
        <f t="shared" ref="OBR469:OCA471" si="1045">IF(OBP469&lt;5,"Sin Riesgo",IF(OBP469 &lt;=14,"Bajo",IF(OBP469&lt;=35,"Medio",IF(OBP469&lt;=80,"Alto","Inviable Sanitariamente"))))</f>
        <v>Inviable Sanitariamente</v>
      </c>
      <c r="OBS469" s="48" t="str">
        <f t="shared" si="1045"/>
        <v>Inviable Sanitariamente</v>
      </c>
      <c r="OBT469" s="48" t="str">
        <f t="shared" si="1045"/>
        <v>Inviable Sanitariamente</v>
      </c>
      <c r="OBU469" s="48" t="str">
        <f t="shared" si="1045"/>
        <v>Inviable Sanitariamente</v>
      </c>
      <c r="OBV469" s="48" t="str">
        <f t="shared" si="1045"/>
        <v>Inviable Sanitariamente</v>
      </c>
      <c r="OBW469" s="48" t="str">
        <f t="shared" si="1045"/>
        <v>Inviable Sanitariamente</v>
      </c>
      <c r="OBX469" s="48" t="str">
        <f t="shared" si="1045"/>
        <v>Inviable Sanitariamente</v>
      </c>
      <c r="OBY469" s="48" t="str">
        <f t="shared" si="1045"/>
        <v>Inviable Sanitariamente</v>
      </c>
      <c r="OBZ469" s="48" t="str">
        <f t="shared" si="1045"/>
        <v>Inviable Sanitariamente</v>
      </c>
      <c r="OCA469" s="48" t="str">
        <f t="shared" si="1045"/>
        <v>Inviable Sanitariamente</v>
      </c>
      <c r="OCB469" s="48" t="str">
        <f t="shared" ref="OCB469:OCK471" si="1046">IF(OBZ469&lt;5,"Sin Riesgo",IF(OBZ469 &lt;=14,"Bajo",IF(OBZ469&lt;=35,"Medio",IF(OBZ469&lt;=80,"Alto","Inviable Sanitariamente"))))</f>
        <v>Inviable Sanitariamente</v>
      </c>
      <c r="OCC469" s="48" t="str">
        <f t="shared" si="1046"/>
        <v>Inviable Sanitariamente</v>
      </c>
      <c r="OCD469" s="48" t="str">
        <f t="shared" si="1046"/>
        <v>Inviable Sanitariamente</v>
      </c>
      <c r="OCE469" s="48" t="str">
        <f t="shared" si="1046"/>
        <v>Inviable Sanitariamente</v>
      </c>
      <c r="OCF469" s="48" t="str">
        <f t="shared" si="1046"/>
        <v>Inviable Sanitariamente</v>
      </c>
      <c r="OCG469" s="48" t="str">
        <f t="shared" si="1046"/>
        <v>Inviable Sanitariamente</v>
      </c>
      <c r="OCH469" s="48" t="str">
        <f t="shared" si="1046"/>
        <v>Inviable Sanitariamente</v>
      </c>
      <c r="OCI469" s="48" t="str">
        <f t="shared" si="1046"/>
        <v>Inviable Sanitariamente</v>
      </c>
      <c r="OCJ469" s="48" t="str">
        <f t="shared" si="1046"/>
        <v>Inviable Sanitariamente</v>
      </c>
      <c r="OCK469" s="48" t="str">
        <f t="shared" si="1046"/>
        <v>Inviable Sanitariamente</v>
      </c>
      <c r="OCL469" s="48" t="str">
        <f t="shared" ref="OCL469:OCU471" si="1047">IF(OCJ469&lt;5,"Sin Riesgo",IF(OCJ469 &lt;=14,"Bajo",IF(OCJ469&lt;=35,"Medio",IF(OCJ469&lt;=80,"Alto","Inviable Sanitariamente"))))</f>
        <v>Inviable Sanitariamente</v>
      </c>
      <c r="OCM469" s="48" t="str">
        <f t="shared" si="1047"/>
        <v>Inviable Sanitariamente</v>
      </c>
      <c r="OCN469" s="48" t="str">
        <f t="shared" si="1047"/>
        <v>Inviable Sanitariamente</v>
      </c>
      <c r="OCO469" s="48" t="str">
        <f t="shared" si="1047"/>
        <v>Inviable Sanitariamente</v>
      </c>
      <c r="OCP469" s="48" t="str">
        <f t="shared" si="1047"/>
        <v>Inviable Sanitariamente</v>
      </c>
      <c r="OCQ469" s="48" t="str">
        <f t="shared" si="1047"/>
        <v>Inviable Sanitariamente</v>
      </c>
      <c r="OCR469" s="48" t="str">
        <f t="shared" si="1047"/>
        <v>Inviable Sanitariamente</v>
      </c>
      <c r="OCS469" s="48" t="str">
        <f t="shared" si="1047"/>
        <v>Inviable Sanitariamente</v>
      </c>
      <c r="OCT469" s="48" t="str">
        <f t="shared" si="1047"/>
        <v>Inviable Sanitariamente</v>
      </c>
      <c r="OCU469" s="48" t="str">
        <f t="shared" si="1047"/>
        <v>Inviable Sanitariamente</v>
      </c>
      <c r="OCV469" s="48" t="str">
        <f t="shared" ref="OCV469:ODE471" si="1048">IF(OCT469&lt;5,"Sin Riesgo",IF(OCT469 &lt;=14,"Bajo",IF(OCT469&lt;=35,"Medio",IF(OCT469&lt;=80,"Alto","Inviable Sanitariamente"))))</f>
        <v>Inviable Sanitariamente</v>
      </c>
      <c r="OCW469" s="48" t="str">
        <f t="shared" si="1048"/>
        <v>Inviable Sanitariamente</v>
      </c>
      <c r="OCX469" s="48" t="str">
        <f t="shared" si="1048"/>
        <v>Inviable Sanitariamente</v>
      </c>
      <c r="OCY469" s="48" t="str">
        <f t="shared" si="1048"/>
        <v>Inviable Sanitariamente</v>
      </c>
      <c r="OCZ469" s="48" t="str">
        <f t="shared" si="1048"/>
        <v>Inviable Sanitariamente</v>
      </c>
      <c r="ODA469" s="48" t="str">
        <f t="shared" si="1048"/>
        <v>Inviable Sanitariamente</v>
      </c>
      <c r="ODB469" s="48" t="str">
        <f t="shared" si="1048"/>
        <v>Inviable Sanitariamente</v>
      </c>
      <c r="ODC469" s="48" t="str">
        <f t="shared" si="1048"/>
        <v>Inviable Sanitariamente</v>
      </c>
      <c r="ODD469" s="48" t="str">
        <f t="shared" si="1048"/>
        <v>Inviable Sanitariamente</v>
      </c>
      <c r="ODE469" s="48" t="str">
        <f t="shared" si="1048"/>
        <v>Inviable Sanitariamente</v>
      </c>
      <c r="ODF469" s="48" t="str">
        <f t="shared" ref="ODF469:ODO471" si="1049">IF(ODD469&lt;5,"Sin Riesgo",IF(ODD469 &lt;=14,"Bajo",IF(ODD469&lt;=35,"Medio",IF(ODD469&lt;=80,"Alto","Inviable Sanitariamente"))))</f>
        <v>Inviable Sanitariamente</v>
      </c>
      <c r="ODG469" s="48" t="str">
        <f t="shared" si="1049"/>
        <v>Inviable Sanitariamente</v>
      </c>
      <c r="ODH469" s="48" t="str">
        <f t="shared" si="1049"/>
        <v>Inviable Sanitariamente</v>
      </c>
      <c r="ODI469" s="48" t="str">
        <f t="shared" si="1049"/>
        <v>Inviable Sanitariamente</v>
      </c>
      <c r="ODJ469" s="48" t="str">
        <f t="shared" si="1049"/>
        <v>Inviable Sanitariamente</v>
      </c>
      <c r="ODK469" s="48" t="str">
        <f t="shared" si="1049"/>
        <v>Inviable Sanitariamente</v>
      </c>
      <c r="ODL469" s="48" t="str">
        <f t="shared" si="1049"/>
        <v>Inviable Sanitariamente</v>
      </c>
      <c r="ODM469" s="48" t="str">
        <f t="shared" si="1049"/>
        <v>Inviable Sanitariamente</v>
      </c>
      <c r="ODN469" s="48" t="str">
        <f t="shared" si="1049"/>
        <v>Inviable Sanitariamente</v>
      </c>
      <c r="ODO469" s="48" t="str">
        <f t="shared" si="1049"/>
        <v>Inviable Sanitariamente</v>
      </c>
      <c r="ODP469" s="48" t="str">
        <f t="shared" ref="ODP469:ODY471" si="1050">IF(ODN469&lt;5,"Sin Riesgo",IF(ODN469 &lt;=14,"Bajo",IF(ODN469&lt;=35,"Medio",IF(ODN469&lt;=80,"Alto","Inviable Sanitariamente"))))</f>
        <v>Inviable Sanitariamente</v>
      </c>
      <c r="ODQ469" s="48" t="str">
        <f t="shared" si="1050"/>
        <v>Inviable Sanitariamente</v>
      </c>
      <c r="ODR469" s="48" t="str">
        <f t="shared" si="1050"/>
        <v>Inviable Sanitariamente</v>
      </c>
      <c r="ODS469" s="48" t="str">
        <f t="shared" si="1050"/>
        <v>Inviable Sanitariamente</v>
      </c>
      <c r="ODT469" s="48" t="str">
        <f t="shared" si="1050"/>
        <v>Inviable Sanitariamente</v>
      </c>
      <c r="ODU469" s="48" t="str">
        <f t="shared" si="1050"/>
        <v>Inviable Sanitariamente</v>
      </c>
      <c r="ODV469" s="48" t="str">
        <f t="shared" si="1050"/>
        <v>Inviable Sanitariamente</v>
      </c>
      <c r="ODW469" s="48" t="str">
        <f t="shared" si="1050"/>
        <v>Inviable Sanitariamente</v>
      </c>
      <c r="ODX469" s="48" t="str">
        <f t="shared" si="1050"/>
        <v>Inviable Sanitariamente</v>
      </c>
      <c r="ODY469" s="48" t="str">
        <f t="shared" si="1050"/>
        <v>Inviable Sanitariamente</v>
      </c>
      <c r="ODZ469" s="48" t="str">
        <f t="shared" ref="ODZ469:OEI471" si="1051">IF(ODX469&lt;5,"Sin Riesgo",IF(ODX469 &lt;=14,"Bajo",IF(ODX469&lt;=35,"Medio",IF(ODX469&lt;=80,"Alto","Inviable Sanitariamente"))))</f>
        <v>Inviable Sanitariamente</v>
      </c>
      <c r="OEA469" s="48" t="str">
        <f t="shared" si="1051"/>
        <v>Inviable Sanitariamente</v>
      </c>
      <c r="OEB469" s="48" t="str">
        <f t="shared" si="1051"/>
        <v>Inviable Sanitariamente</v>
      </c>
      <c r="OEC469" s="48" t="str">
        <f t="shared" si="1051"/>
        <v>Inviable Sanitariamente</v>
      </c>
      <c r="OED469" s="48" t="str">
        <f t="shared" si="1051"/>
        <v>Inviable Sanitariamente</v>
      </c>
      <c r="OEE469" s="48" t="str">
        <f t="shared" si="1051"/>
        <v>Inviable Sanitariamente</v>
      </c>
      <c r="OEF469" s="48" t="str">
        <f t="shared" si="1051"/>
        <v>Inviable Sanitariamente</v>
      </c>
      <c r="OEG469" s="48" t="str">
        <f t="shared" si="1051"/>
        <v>Inviable Sanitariamente</v>
      </c>
      <c r="OEH469" s="48" t="str">
        <f t="shared" si="1051"/>
        <v>Inviable Sanitariamente</v>
      </c>
      <c r="OEI469" s="48" t="str">
        <f t="shared" si="1051"/>
        <v>Inviable Sanitariamente</v>
      </c>
      <c r="OEJ469" s="48" t="str">
        <f t="shared" ref="OEJ469:OES471" si="1052">IF(OEH469&lt;5,"Sin Riesgo",IF(OEH469 &lt;=14,"Bajo",IF(OEH469&lt;=35,"Medio",IF(OEH469&lt;=80,"Alto","Inviable Sanitariamente"))))</f>
        <v>Inviable Sanitariamente</v>
      </c>
      <c r="OEK469" s="48" t="str">
        <f t="shared" si="1052"/>
        <v>Inviable Sanitariamente</v>
      </c>
      <c r="OEL469" s="48" t="str">
        <f t="shared" si="1052"/>
        <v>Inviable Sanitariamente</v>
      </c>
      <c r="OEM469" s="48" t="str">
        <f t="shared" si="1052"/>
        <v>Inviable Sanitariamente</v>
      </c>
      <c r="OEN469" s="48" t="str">
        <f t="shared" si="1052"/>
        <v>Inviable Sanitariamente</v>
      </c>
      <c r="OEO469" s="48" t="str">
        <f t="shared" si="1052"/>
        <v>Inviable Sanitariamente</v>
      </c>
      <c r="OEP469" s="48" t="str">
        <f t="shared" si="1052"/>
        <v>Inviable Sanitariamente</v>
      </c>
      <c r="OEQ469" s="48" t="str">
        <f t="shared" si="1052"/>
        <v>Inviable Sanitariamente</v>
      </c>
      <c r="OER469" s="48" t="str">
        <f t="shared" si="1052"/>
        <v>Inviable Sanitariamente</v>
      </c>
      <c r="OES469" s="48" t="str">
        <f t="shared" si="1052"/>
        <v>Inviable Sanitariamente</v>
      </c>
      <c r="OET469" s="48" t="str">
        <f t="shared" ref="OET469:OFC471" si="1053">IF(OER469&lt;5,"Sin Riesgo",IF(OER469 &lt;=14,"Bajo",IF(OER469&lt;=35,"Medio",IF(OER469&lt;=80,"Alto","Inviable Sanitariamente"))))</f>
        <v>Inviable Sanitariamente</v>
      </c>
      <c r="OEU469" s="48" t="str">
        <f t="shared" si="1053"/>
        <v>Inviable Sanitariamente</v>
      </c>
      <c r="OEV469" s="48" t="str">
        <f t="shared" si="1053"/>
        <v>Inviable Sanitariamente</v>
      </c>
      <c r="OEW469" s="48" t="str">
        <f t="shared" si="1053"/>
        <v>Inviable Sanitariamente</v>
      </c>
      <c r="OEX469" s="48" t="str">
        <f t="shared" si="1053"/>
        <v>Inviable Sanitariamente</v>
      </c>
      <c r="OEY469" s="48" t="str">
        <f t="shared" si="1053"/>
        <v>Inviable Sanitariamente</v>
      </c>
      <c r="OEZ469" s="48" t="str">
        <f t="shared" si="1053"/>
        <v>Inviable Sanitariamente</v>
      </c>
      <c r="OFA469" s="48" t="str">
        <f t="shared" si="1053"/>
        <v>Inviable Sanitariamente</v>
      </c>
      <c r="OFB469" s="48" t="str">
        <f t="shared" si="1053"/>
        <v>Inviable Sanitariamente</v>
      </c>
      <c r="OFC469" s="48" t="str">
        <f t="shared" si="1053"/>
        <v>Inviable Sanitariamente</v>
      </c>
      <c r="OFD469" s="48" t="str">
        <f t="shared" ref="OFD469:OFM471" si="1054">IF(OFB469&lt;5,"Sin Riesgo",IF(OFB469 &lt;=14,"Bajo",IF(OFB469&lt;=35,"Medio",IF(OFB469&lt;=80,"Alto","Inviable Sanitariamente"))))</f>
        <v>Inviable Sanitariamente</v>
      </c>
      <c r="OFE469" s="48" t="str">
        <f t="shared" si="1054"/>
        <v>Inviable Sanitariamente</v>
      </c>
      <c r="OFF469" s="48" t="str">
        <f t="shared" si="1054"/>
        <v>Inviable Sanitariamente</v>
      </c>
      <c r="OFG469" s="48" t="str">
        <f t="shared" si="1054"/>
        <v>Inviable Sanitariamente</v>
      </c>
      <c r="OFH469" s="48" t="str">
        <f t="shared" si="1054"/>
        <v>Inviable Sanitariamente</v>
      </c>
      <c r="OFI469" s="48" t="str">
        <f t="shared" si="1054"/>
        <v>Inviable Sanitariamente</v>
      </c>
      <c r="OFJ469" s="48" t="str">
        <f t="shared" si="1054"/>
        <v>Inviable Sanitariamente</v>
      </c>
      <c r="OFK469" s="48" t="str">
        <f t="shared" si="1054"/>
        <v>Inviable Sanitariamente</v>
      </c>
      <c r="OFL469" s="48" t="str">
        <f t="shared" si="1054"/>
        <v>Inviable Sanitariamente</v>
      </c>
      <c r="OFM469" s="48" t="str">
        <f t="shared" si="1054"/>
        <v>Inviable Sanitariamente</v>
      </c>
      <c r="OFN469" s="48" t="str">
        <f t="shared" ref="OFN469:OFW471" si="1055">IF(OFL469&lt;5,"Sin Riesgo",IF(OFL469 &lt;=14,"Bajo",IF(OFL469&lt;=35,"Medio",IF(OFL469&lt;=80,"Alto","Inviable Sanitariamente"))))</f>
        <v>Inviable Sanitariamente</v>
      </c>
      <c r="OFO469" s="48" t="str">
        <f t="shared" si="1055"/>
        <v>Inviable Sanitariamente</v>
      </c>
      <c r="OFP469" s="48" t="str">
        <f t="shared" si="1055"/>
        <v>Inviable Sanitariamente</v>
      </c>
      <c r="OFQ469" s="48" t="str">
        <f t="shared" si="1055"/>
        <v>Inviable Sanitariamente</v>
      </c>
      <c r="OFR469" s="48" t="str">
        <f t="shared" si="1055"/>
        <v>Inviable Sanitariamente</v>
      </c>
      <c r="OFS469" s="48" t="str">
        <f t="shared" si="1055"/>
        <v>Inviable Sanitariamente</v>
      </c>
      <c r="OFT469" s="48" t="str">
        <f t="shared" si="1055"/>
        <v>Inviable Sanitariamente</v>
      </c>
      <c r="OFU469" s="48" t="str">
        <f t="shared" si="1055"/>
        <v>Inviable Sanitariamente</v>
      </c>
      <c r="OFV469" s="48" t="str">
        <f t="shared" si="1055"/>
        <v>Inviable Sanitariamente</v>
      </c>
      <c r="OFW469" s="48" t="str">
        <f t="shared" si="1055"/>
        <v>Inviable Sanitariamente</v>
      </c>
      <c r="OFX469" s="48" t="str">
        <f t="shared" ref="OFX469:OGG471" si="1056">IF(OFV469&lt;5,"Sin Riesgo",IF(OFV469 &lt;=14,"Bajo",IF(OFV469&lt;=35,"Medio",IF(OFV469&lt;=80,"Alto","Inviable Sanitariamente"))))</f>
        <v>Inviable Sanitariamente</v>
      </c>
      <c r="OFY469" s="48" t="str">
        <f t="shared" si="1056"/>
        <v>Inviable Sanitariamente</v>
      </c>
      <c r="OFZ469" s="48" t="str">
        <f t="shared" si="1056"/>
        <v>Inviable Sanitariamente</v>
      </c>
      <c r="OGA469" s="48" t="str">
        <f t="shared" si="1056"/>
        <v>Inviable Sanitariamente</v>
      </c>
      <c r="OGB469" s="48" t="str">
        <f t="shared" si="1056"/>
        <v>Inviable Sanitariamente</v>
      </c>
      <c r="OGC469" s="48" t="str">
        <f t="shared" si="1056"/>
        <v>Inviable Sanitariamente</v>
      </c>
      <c r="OGD469" s="48" t="str">
        <f t="shared" si="1056"/>
        <v>Inviable Sanitariamente</v>
      </c>
      <c r="OGE469" s="48" t="str">
        <f t="shared" si="1056"/>
        <v>Inviable Sanitariamente</v>
      </c>
      <c r="OGF469" s="48" t="str">
        <f t="shared" si="1056"/>
        <v>Inviable Sanitariamente</v>
      </c>
      <c r="OGG469" s="48" t="str">
        <f t="shared" si="1056"/>
        <v>Inviable Sanitariamente</v>
      </c>
      <c r="OGH469" s="48" t="str">
        <f t="shared" ref="OGH469:OGQ471" si="1057">IF(OGF469&lt;5,"Sin Riesgo",IF(OGF469 &lt;=14,"Bajo",IF(OGF469&lt;=35,"Medio",IF(OGF469&lt;=80,"Alto","Inviable Sanitariamente"))))</f>
        <v>Inviable Sanitariamente</v>
      </c>
      <c r="OGI469" s="48" t="str">
        <f t="shared" si="1057"/>
        <v>Inviable Sanitariamente</v>
      </c>
      <c r="OGJ469" s="48" t="str">
        <f t="shared" si="1057"/>
        <v>Inviable Sanitariamente</v>
      </c>
      <c r="OGK469" s="48" t="str">
        <f t="shared" si="1057"/>
        <v>Inviable Sanitariamente</v>
      </c>
      <c r="OGL469" s="48" t="str">
        <f t="shared" si="1057"/>
        <v>Inviable Sanitariamente</v>
      </c>
      <c r="OGM469" s="48" t="str">
        <f t="shared" si="1057"/>
        <v>Inviable Sanitariamente</v>
      </c>
      <c r="OGN469" s="48" t="str">
        <f t="shared" si="1057"/>
        <v>Inviable Sanitariamente</v>
      </c>
      <c r="OGO469" s="48" t="str">
        <f t="shared" si="1057"/>
        <v>Inviable Sanitariamente</v>
      </c>
      <c r="OGP469" s="48" t="str">
        <f t="shared" si="1057"/>
        <v>Inviable Sanitariamente</v>
      </c>
      <c r="OGQ469" s="48" t="str">
        <f t="shared" si="1057"/>
        <v>Inviable Sanitariamente</v>
      </c>
      <c r="OGR469" s="48" t="str">
        <f t="shared" ref="OGR469:OHA471" si="1058">IF(OGP469&lt;5,"Sin Riesgo",IF(OGP469 &lt;=14,"Bajo",IF(OGP469&lt;=35,"Medio",IF(OGP469&lt;=80,"Alto","Inviable Sanitariamente"))))</f>
        <v>Inviable Sanitariamente</v>
      </c>
      <c r="OGS469" s="48" t="str">
        <f t="shared" si="1058"/>
        <v>Inviable Sanitariamente</v>
      </c>
      <c r="OGT469" s="48" t="str">
        <f t="shared" si="1058"/>
        <v>Inviable Sanitariamente</v>
      </c>
      <c r="OGU469" s="48" t="str">
        <f t="shared" si="1058"/>
        <v>Inviable Sanitariamente</v>
      </c>
      <c r="OGV469" s="48" t="str">
        <f t="shared" si="1058"/>
        <v>Inviable Sanitariamente</v>
      </c>
      <c r="OGW469" s="48" t="str">
        <f t="shared" si="1058"/>
        <v>Inviable Sanitariamente</v>
      </c>
      <c r="OGX469" s="48" t="str">
        <f t="shared" si="1058"/>
        <v>Inviable Sanitariamente</v>
      </c>
      <c r="OGY469" s="48" t="str">
        <f t="shared" si="1058"/>
        <v>Inviable Sanitariamente</v>
      </c>
      <c r="OGZ469" s="48" t="str">
        <f t="shared" si="1058"/>
        <v>Inviable Sanitariamente</v>
      </c>
      <c r="OHA469" s="48" t="str">
        <f t="shared" si="1058"/>
        <v>Inviable Sanitariamente</v>
      </c>
      <c r="OHB469" s="48" t="str">
        <f t="shared" ref="OHB469:OHK471" si="1059">IF(OGZ469&lt;5,"Sin Riesgo",IF(OGZ469 &lt;=14,"Bajo",IF(OGZ469&lt;=35,"Medio",IF(OGZ469&lt;=80,"Alto","Inviable Sanitariamente"))))</f>
        <v>Inviable Sanitariamente</v>
      </c>
      <c r="OHC469" s="48" t="str">
        <f t="shared" si="1059"/>
        <v>Inviable Sanitariamente</v>
      </c>
      <c r="OHD469" s="48" t="str">
        <f t="shared" si="1059"/>
        <v>Inviable Sanitariamente</v>
      </c>
      <c r="OHE469" s="48" t="str">
        <f t="shared" si="1059"/>
        <v>Inviable Sanitariamente</v>
      </c>
      <c r="OHF469" s="48" t="str">
        <f t="shared" si="1059"/>
        <v>Inviable Sanitariamente</v>
      </c>
      <c r="OHG469" s="48" t="str">
        <f t="shared" si="1059"/>
        <v>Inviable Sanitariamente</v>
      </c>
      <c r="OHH469" s="48" t="str">
        <f t="shared" si="1059"/>
        <v>Inviable Sanitariamente</v>
      </c>
      <c r="OHI469" s="48" t="str">
        <f t="shared" si="1059"/>
        <v>Inviable Sanitariamente</v>
      </c>
      <c r="OHJ469" s="48" t="str">
        <f t="shared" si="1059"/>
        <v>Inviable Sanitariamente</v>
      </c>
      <c r="OHK469" s="48" t="str">
        <f t="shared" si="1059"/>
        <v>Inviable Sanitariamente</v>
      </c>
      <c r="OHL469" s="48" t="str">
        <f t="shared" ref="OHL469:OHU471" si="1060">IF(OHJ469&lt;5,"Sin Riesgo",IF(OHJ469 &lt;=14,"Bajo",IF(OHJ469&lt;=35,"Medio",IF(OHJ469&lt;=80,"Alto","Inviable Sanitariamente"))))</f>
        <v>Inviable Sanitariamente</v>
      </c>
      <c r="OHM469" s="48" t="str">
        <f t="shared" si="1060"/>
        <v>Inviable Sanitariamente</v>
      </c>
      <c r="OHN469" s="48" t="str">
        <f t="shared" si="1060"/>
        <v>Inviable Sanitariamente</v>
      </c>
      <c r="OHO469" s="48" t="str">
        <f t="shared" si="1060"/>
        <v>Inviable Sanitariamente</v>
      </c>
      <c r="OHP469" s="48" t="str">
        <f t="shared" si="1060"/>
        <v>Inviable Sanitariamente</v>
      </c>
      <c r="OHQ469" s="48" t="str">
        <f t="shared" si="1060"/>
        <v>Inviable Sanitariamente</v>
      </c>
      <c r="OHR469" s="48" t="str">
        <f t="shared" si="1060"/>
        <v>Inviable Sanitariamente</v>
      </c>
      <c r="OHS469" s="48" t="str">
        <f t="shared" si="1060"/>
        <v>Inviable Sanitariamente</v>
      </c>
      <c r="OHT469" s="48" t="str">
        <f t="shared" si="1060"/>
        <v>Inviable Sanitariamente</v>
      </c>
      <c r="OHU469" s="48" t="str">
        <f t="shared" si="1060"/>
        <v>Inviable Sanitariamente</v>
      </c>
      <c r="OHV469" s="48" t="str">
        <f t="shared" ref="OHV469:OIE471" si="1061">IF(OHT469&lt;5,"Sin Riesgo",IF(OHT469 &lt;=14,"Bajo",IF(OHT469&lt;=35,"Medio",IF(OHT469&lt;=80,"Alto","Inviable Sanitariamente"))))</f>
        <v>Inviable Sanitariamente</v>
      </c>
      <c r="OHW469" s="48" t="str">
        <f t="shared" si="1061"/>
        <v>Inviable Sanitariamente</v>
      </c>
      <c r="OHX469" s="48" t="str">
        <f t="shared" si="1061"/>
        <v>Inviable Sanitariamente</v>
      </c>
      <c r="OHY469" s="48" t="str">
        <f t="shared" si="1061"/>
        <v>Inviable Sanitariamente</v>
      </c>
      <c r="OHZ469" s="48" t="str">
        <f t="shared" si="1061"/>
        <v>Inviable Sanitariamente</v>
      </c>
      <c r="OIA469" s="48" t="str">
        <f t="shared" si="1061"/>
        <v>Inviable Sanitariamente</v>
      </c>
      <c r="OIB469" s="48" t="str">
        <f t="shared" si="1061"/>
        <v>Inviable Sanitariamente</v>
      </c>
      <c r="OIC469" s="48" t="str">
        <f t="shared" si="1061"/>
        <v>Inviable Sanitariamente</v>
      </c>
      <c r="OID469" s="48" t="str">
        <f t="shared" si="1061"/>
        <v>Inviable Sanitariamente</v>
      </c>
      <c r="OIE469" s="48" t="str">
        <f t="shared" si="1061"/>
        <v>Inviable Sanitariamente</v>
      </c>
      <c r="OIF469" s="48" t="str">
        <f t="shared" ref="OIF469:OIO471" si="1062">IF(OID469&lt;5,"Sin Riesgo",IF(OID469 &lt;=14,"Bajo",IF(OID469&lt;=35,"Medio",IF(OID469&lt;=80,"Alto","Inviable Sanitariamente"))))</f>
        <v>Inviable Sanitariamente</v>
      </c>
      <c r="OIG469" s="48" t="str">
        <f t="shared" si="1062"/>
        <v>Inviable Sanitariamente</v>
      </c>
      <c r="OIH469" s="48" t="str">
        <f t="shared" si="1062"/>
        <v>Inviable Sanitariamente</v>
      </c>
      <c r="OII469" s="48" t="str">
        <f t="shared" si="1062"/>
        <v>Inviable Sanitariamente</v>
      </c>
      <c r="OIJ469" s="48" t="str">
        <f t="shared" si="1062"/>
        <v>Inviable Sanitariamente</v>
      </c>
      <c r="OIK469" s="48" t="str">
        <f t="shared" si="1062"/>
        <v>Inviable Sanitariamente</v>
      </c>
      <c r="OIL469" s="48" t="str">
        <f t="shared" si="1062"/>
        <v>Inviable Sanitariamente</v>
      </c>
      <c r="OIM469" s="48" t="str">
        <f t="shared" si="1062"/>
        <v>Inviable Sanitariamente</v>
      </c>
      <c r="OIN469" s="48" t="str">
        <f t="shared" si="1062"/>
        <v>Inviable Sanitariamente</v>
      </c>
      <c r="OIO469" s="48" t="str">
        <f t="shared" si="1062"/>
        <v>Inviable Sanitariamente</v>
      </c>
      <c r="OIP469" s="48" t="str">
        <f t="shared" ref="OIP469:OIY471" si="1063">IF(OIN469&lt;5,"Sin Riesgo",IF(OIN469 &lt;=14,"Bajo",IF(OIN469&lt;=35,"Medio",IF(OIN469&lt;=80,"Alto","Inviable Sanitariamente"))))</f>
        <v>Inviable Sanitariamente</v>
      </c>
      <c r="OIQ469" s="48" t="str">
        <f t="shared" si="1063"/>
        <v>Inviable Sanitariamente</v>
      </c>
      <c r="OIR469" s="48" t="str">
        <f t="shared" si="1063"/>
        <v>Inviable Sanitariamente</v>
      </c>
      <c r="OIS469" s="48" t="str">
        <f t="shared" si="1063"/>
        <v>Inviable Sanitariamente</v>
      </c>
      <c r="OIT469" s="48" t="str">
        <f t="shared" si="1063"/>
        <v>Inviable Sanitariamente</v>
      </c>
      <c r="OIU469" s="48" t="str">
        <f t="shared" si="1063"/>
        <v>Inviable Sanitariamente</v>
      </c>
      <c r="OIV469" s="48" t="str">
        <f t="shared" si="1063"/>
        <v>Inviable Sanitariamente</v>
      </c>
      <c r="OIW469" s="48" t="str">
        <f t="shared" si="1063"/>
        <v>Inviable Sanitariamente</v>
      </c>
      <c r="OIX469" s="48" t="str">
        <f t="shared" si="1063"/>
        <v>Inviable Sanitariamente</v>
      </c>
      <c r="OIY469" s="48" t="str">
        <f t="shared" si="1063"/>
        <v>Inviable Sanitariamente</v>
      </c>
      <c r="OIZ469" s="48" t="str">
        <f t="shared" ref="OIZ469:OJI471" si="1064">IF(OIX469&lt;5,"Sin Riesgo",IF(OIX469 &lt;=14,"Bajo",IF(OIX469&lt;=35,"Medio",IF(OIX469&lt;=80,"Alto","Inviable Sanitariamente"))))</f>
        <v>Inviable Sanitariamente</v>
      </c>
      <c r="OJA469" s="48" t="str">
        <f t="shared" si="1064"/>
        <v>Inviable Sanitariamente</v>
      </c>
      <c r="OJB469" s="48" t="str">
        <f t="shared" si="1064"/>
        <v>Inviable Sanitariamente</v>
      </c>
      <c r="OJC469" s="48" t="str">
        <f t="shared" si="1064"/>
        <v>Inviable Sanitariamente</v>
      </c>
      <c r="OJD469" s="48" t="str">
        <f t="shared" si="1064"/>
        <v>Inviable Sanitariamente</v>
      </c>
      <c r="OJE469" s="48" t="str">
        <f t="shared" si="1064"/>
        <v>Inviable Sanitariamente</v>
      </c>
      <c r="OJF469" s="48" t="str">
        <f t="shared" si="1064"/>
        <v>Inviable Sanitariamente</v>
      </c>
      <c r="OJG469" s="48" t="str">
        <f t="shared" si="1064"/>
        <v>Inviable Sanitariamente</v>
      </c>
      <c r="OJH469" s="48" t="str">
        <f t="shared" si="1064"/>
        <v>Inviable Sanitariamente</v>
      </c>
      <c r="OJI469" s="48" t="str">
        <f t="shared" si="1064"/>
        <v>Inviable Sanitariamente</v>
      </c>
      <c r="OJJ469" s="48" t="str">
        <f t="shared" ref="OJJ469:OJS471" si="1065">IF(OJH469&lt;5,"Sin Riesgo",IF(OJH469 &lt;=14,"Bajo",IF(OJH469&lt;=35,"Medio",IF(OJH469&lt;=80,"Alto","Inviable Sanitariamente"))))</f>
        <v>Inviable Sanitariamente</v>
      </c>
      <c r="OJK469" s="48" t="str">
        <f t="shared" si="1065"/>
        <v>Inviable Sanitariamente</v>
      </c>
      <c r="OJL469" s="48" t="str">
        <f t="shared" si="1065"/>
        <v>Inviable Sanitariamente</v>
      </c>
      <c r="OJM469" s="48" t="str">
        <f t="shared" si="1065"/>
        <v>Inviable Sanitariamente</v>
      </c>
      <c r="OJN469" s="48" t="str">
        <f t="shared" si="1065"/>
        <v>Inviable Sanitariamente</v>
      </c>
      <c r="OJO469" s="48" t="str">
        <f t="shared" si="1065"/>
        <v>Inviable Sanitariamente</v>
      </c>
      <c r="OJP469" s="48" t="str">
        <f t="shared" si="1065"/>
        <v>Inviable Sanitariamente</v>
      </c>
      <c r="OJQ469" s="48" t="str">
        <f t="shared" si="1065"/>
        <v>Inviable Sanitariamente</v>
      </c>
      <c r="OJR469" s="48" t="str">
        <f t="shared" si="1065"/>
        <v>Inviable Sanitariamente</v>
      </c>
      <c r="OJS469" s="48" t="str">
        <f t="shared" si="1065"/>
        <v>Inviable Sanitariamente</v>
      </c>
      <c r="OJT469" s="48" t="str">
        <f t="shared" ref="OJT469:OKC471" si="1066">IF(OJR469&lt;5,"Sin Riesgo",IF(OJR469 &lt;=14,"Bajo",IF(OJR469&lt;=35,"Medio",IF(OJR469&lt;=80,"Alto","Inviable Sanitariamente"))))</f>
        <v>Inviable Sanitariamente</v>
      </c>
      <c r="OJU469" s="48" t="str">
        <f t="shared" si="1066"/>
        <v>Inviable Sanitariamente</v>
      </c>
      <c r="OJV469" s="48" t="str">
        <f t="shared" si="1066"/>
        <v>Inviable Sanitariamente</v>
      </c>
      <c r="OJW469" s="48" t="str">
        <f t="shared" si="1066"/>
        <v>Inviable Sanitariamente</v>
      </c>
      <c r="OJX469" s="48" t="str">
        <f t="shared" si="1066"/>
        <v>Inviable Sanitariamente</v>
      </c>
      <c r="OJY469" s="48" t="str">
        <f t="shared" si="1066"/>
        <v>Inviable Sanitariamente</v>
      </c>
      <c r="OJZ469" s="48" t="str">
        <f t="shared" si="1066"/>
        <v>Inviable Sanitariamente</v>
      </c>
      <c r="OKA469" s="48" t="str">
        <f t="shared" si="1066"/>
        <v>Inviable Sanitariamente</v>
      </c>
      <c r="OKB469" s="48" t="str">
        <f t="shared" si="1066"/>
        <v>Inviable Sanitariamente</v>
      </c>
      <c r="OKC469" s="48" t="str">
        <f t="shared" si="1066"/>
        <v>Inviable Sanitariamente</v>
      </c>
      <c r="OKD469" s="48" t="str">
        <f t="shared" ref="OKD469:OKM471" si="1067">IF(OKB469&lt;5,"Sin Riesgo",IF(OKB469 &lt;=14,"Bajo",IF(OKB469&lt;=35,"Medio",IF(OKB469&lt;=80,"Alto","Inviable Sanitariamente"))))</f>
        <v>Inviable Sanitariamente</v>
      </c>
      <c r="OKE469" s="48" t="str">
        <f t="shared" si="1067"/>
        <v>Inviable Sanitariamente</v>
      </c>
      <c r="OKF469" s="48" t="str">
        <f t="shared" si="1067"/>
        <v>Inviable Sanitariamente</v>
      </c>
      <c r="OKG469" s="48" t="str">
        <f t="shared" si="1067"/>
        <v>Inviable Sanitariamente</v>
      </c>
      <c r="OKH469" s="48" t="str">
        <f t="shared" si="1067"/>
        <v>Inviable Sanitariamente</v>
      </c>
      <c r="OKI469" s="48" t="str">
        <f t="shared" si="1067"/>
        <v>Inviable Sanitariamente</v>
      </c>
      <c r="OKJ469" s="48" t="str">
        <f t="shared" si="1067"/>
        <v>Inviable Sanitariamente</v>
      </c>
      <c r="OKK469" s="48" t="str">
        <f t="shared" si="1067"/>
        <v>Inviable Sanitariamente</v>
      </c>
      <c r="OKL469" s="48" t="str">
        <f t="shared" si="1067"/>
        <v>Inviable Sanitariamente</v>
      </c>
      <c r="OKM469" s="48" t="str">
        <f t="shared" si="1067"/>
        <v>Inviable Sanitariamente</v>
      </c>
      <c r="OKN469" s="48" t="str">
        <f t="shared" ref="OKN469:OKW471" si="1068">IF(OKL469&lt;5,"Sin Riesgo",IF(OKL469 &lt;=14,"Bajo",IF(OKL469&lt;=35,"Medio",IF(OKL469&lt;=80,"Alto","Inviable Sanitariamente"))))</f>
        <v>Inviable Sanitariamente</v>
      </c>
      <c r="OKO469" s="48" t="str">
        <f t="shared" si="1068"/>
        <v>Inviable Sanitariamente</v>
      </c>
      <c r="OKP469" s="48" t="str">
        <f t="shared" si="1068"/>
        <v>Inviable Sanitariamente</v>
      </c>
      <c r="OKQ469" s="48" t="str">
        <f t="shared" si="1068"/>
        <v>Inviable Sanitariamente</v>
      </c>
      <c r="OKR469" s="48" t="str">
        <f t="shared" si="1068"/>
        <v>Inviable Sanitariamente</v>
      </c>
      <c r="OKS469" s="48" t="str">
        <f t="shared" si="1068"/>
        <v>Inviable Sanitariamente</v>
      </c>
      <c r="OKT469" s="48" t="str">
        <f t="shared" si="1068"/>
        <v>Inviable Sanitariamente</v>
      </c>
      <c r="OKU469" s="48" t="str">
        <f t="shared" si="1068"/>
        <v>Inviable Sanitariamente</v>
      </c>
      <c r="OKV469" s="48" t="str">
        <f t="shared" si="1068"/>
        <v>Inviable Sanitariamente</v>
      </c>
      <c r="OKW469" s="48" t="str">
        <f t="shared" si="1068"/>
        <v>Inviable Sanitariamente</v>
      </c>
      <c r="OKX469" s="48" t="str">
        <f t="shared" ref="OKX469:OLG471" si="1069">IF(OKV469&lt;5,"Sin Riesgo",IF(OKV469 &lt;=14,"Bajo",IF(OKV469&lt;=35,"Medio",IF(OKV469&lt;=80,"Alto","Inviable Sanitariamente"))))</f>
        <v>Inviable Sanitariamente</v>
      </c>
      <c r="OKY469" s="48" t="str">
        <f t="shared" si="1069"/>
        <v>Inviable Sanitariamente</v>
      </c>
      <c r="OKZ469" s="48" t="str">
        <f t="shared" si="1069"/>
        <v>Inviable Sanitariamente</v>
      </c>
      <c r="OLA469" s="48" t="str">
        <f t="shared" si="1069"/>
        <v>Inviable Sanitariamente</v>
      </c>
      <c r="OLB469" s="48" t="str">
        <f t="shared" si="1069"/>
        <v>Inviable Sanitariamente</v>
      </c>
      <c r="OLC469" s="48" t="str">
        <f t="shared" si="1069"/>
        <v>Inviable Sanitariamente</v>
      </c>
      <c r="OLD469" s="48" t="str">
        <f t="shared" si="1069"/>
        <v>Inviable Sanitariamente</v>
      </c>
      <c r="OLE469" s="48" t="str">
        <f t="shared" si="1069"/>
        <v>Inviable Sanitariamente</v>
      </c>
      <c r="OLF469" s="48" t="str">
        <f t="shared" si="1069"/>
        <v>Inviable Sanitariamente</v>
      </c>
      <c r="OLG469" s="48" t="str">
        <f t="shared" si="1069"/>
        <v>Inviable Sanitariamente</v>
      </c>
      <c r="OLH469" s="48" t="str">
        <f t="shared" ref="OLH469:OLQ471" si="1070">IF(OLF469&lt;5,"Sin Riesgo",IF(OLF469 &lt;=14,"Bajo",IF(OLF469&lt;=35,"Medio",IF(OLF469&lt;=80,"Alto","Inviable Sanitariamente"))))</f>
        <v>Inviable Sanitariamente</v>
      </c>
      <c r="OLI469" s="48" t="str">
        <f t="shared" si="1070"/>
        <v>Inviable Sanitariamente</v>
      </c>
      <c r="OLJ469" s="48" t="str">
        <f t="shared" si="1070"/>
        <v>Inviable Sanitariamente</v>
      </c>
      <c r="OLK469" s="48" t="str">
        <f t="shared" si="1070"/>
        <v>Inviable Sanitariamente</v>
      </c>
      <c r="OLL469" s="48" t="str">
        <f t="shared" si="1070"/>
        <v>Inviable Sanitariamente</v>
      </c>
      <c r="OLM469" s="48" t="str">
        <f t="shared" si="1070"/>
        <v>Inviable Sanitariamente</v>
      </c>
      <c r="OLN469" s="48" t="str">
        <f t="shared" si="1070"/>
        <v>Inviable Sanitariamente</v>
      </c>
      <c r="OLO469" s="48" t="str">
        <f t="shared" si="1070"/>
        <v>Inviable Sanitariamente</v>
      </c>
      <c r="OLP469" s="48" t="str">
        <f t="shared" si="1070"/>
        <v>Inviable Sanitariamente</v>
      </c>
      <c r="OLQ469" s="48" t="str">
        <f t="shared" si="1070"/>
        <v>Inviable Sanitariamente</v>
      </c>
      <c r="OLR469" s="48" t="str">
        <f t="shared" ref="OLR469:OMA471" si="1071">IF(OLP469&lt;5,"Sin Riesgo",IF(OLP469 &lt;=14,"Bajo",IF(OLP469&lt;=35,"Medio",IF(OLP469&lt;=80,"Alto","Inviable Sanitariamente"))))</f>
        <v>Inviable Sanitariamente</v>
      </c>
      <c r="OLS469" s="48" t="str">
        <f t="shared" si="1071"/>
        <v>Inviable Sanitariamente</v>
      </c>
      <c r="OLT469" s="48" t="str">
        <f t="shared" si="1071"/>
        <v>Inviable Sanitariamente</v>
      </c>
      <c r="OLU469" s="48" t="str">
        <f t="shared" si="1071"/>
        <v>Inviable Sanitariamente</v>
      </c>
      <c r="OLV469" s="48" t="str">
        <f t="shared" si="1071"/>
        <v>Inviable Sanitariamente</v>
      </c>
      <c r="OLW469" s="48" t="str">
        <f t="shared" si="1071"/>
        <v>Inviable Sanitariamente</v>
      </c>
      <c r="OLX469" s="48" t="str">
        <f t="shared" si="1071"/>
        <v>Inviable Sanitariamente</v>
      </c>
      <c r="OLY469" s="48" t="str">
        <f t="shared" si="1071"/>
        <v>Inviable Sanitariamente</v>
      </c>
      <c r="OLZ469" s="48" t="str">
        <f t="shared" si="1071"/>
        <v>Inviable Sanitariamente</v>
      </c>
      <c r="OMA469" s="48" t="str">
        <f t="shared" si="1071"/>
        <v>Inviable Sanitariamente</v>
      </c>
      <c r="OMB469" s="48" t="str">
        <f t="shared" ref="OMB469:OMK471" si="1072">IF(OLZ469&lt;5,"Sin Riesgo",IF(OLZ469 &lt;=14,"Bajo",IF(OLZ469&lt;=35,"Medio",IF(OLZ469&lt;=80,"Alto","Inviable Sanitariamente"))))</f>
        <v>Inviable Sanitariamente</v>
      </c>
      <c r="OMC469" s="48" t="str">
        <f t="shared" si="1072"/>
        <v>Inviable Sanitariamente</v>
      </c>
      <c r="OMD469" s="48" t="str">
        <f t="shared" si="1072"/>
        <v>Inviable Sanitariamente</v>
      </c>
      <c r="OME469" s="48" t="str">
        <f t="shared" si="1072"/>
        <v>Inviable Sanitariamente</v>
      </c>
      <c r="OMF469" s="48" t="str">
        <f t="shared" si="1072"/>
        <v>Inviable Sanitariamente</v>
      </c>
      <c r="OMG469" s="48" t="str">
        <f t="shared" si="1072"/>
        <v>Inviable Sanitariamente</v>
      </c>
      <c r="OMH469" s="48" t="str">
        <f t="shared" si="1072"/>
        <v>Inviable Sanitariamente</v>
      </c>
      <c r="OMI469" s="48" t="str">
        <f t="shared" si="1072"/>
        <v>Inviable Sanitariamente</v>
      </c>
      <c r="OMJ469" s="48" t="str">
        <f t="shared" si="1072"/>
        <v>Inviable Sanitariamente</v>
      </c>
      <c r="OMK469" s="48" t="str">
        <f t="shared" si="1072"/>
        <v>Inviable Sanitariamente</v>
      </c>
      <c r="OML469" s="48" t="str">
        <f t="shared" ref="OML469:OMU471" si="1073">IF(OMJ469&lt;5,"Sin Riesgo",IF(OMJ469 &lt;=14,"Bajo",IF(OMJ469&lt;=35,"Medio",IF(OMJ469&lt;=80,"Alto","Inviable Sanitariamente"))))</f>
        <v>Inviable Sanitariamente</v>
      </c>
      <c r="OMM469" s="48" t="str">
        <f t="shared" si="1073"/>
        <v>Inviable Sanitariamente</v>
      </c>
      <c r="OMN469" s="48" t="str">
        <f t="shared" si="1073"/>
        <v>Inviable Sanitariamente</v>
      </c>
      <c r="OMO469" s="48" t="str">
        <f t="shared" si="1073"/>
        <v>Inviable Sanitariamente</v>
      </c>
      <c r="OMP469" s="48" t="str">
        <f t="shared" si="1073"/>
        <v>Inviable Sanitariamente</v>
      </c>
      <c r="OMQ469" s="48" t="str">
        <f t="shared" si="1073"/>
        <v>Inviable Sanitariamente</v>
      </c>
      <c r="OMR469" s="48" t="str">
        <f t="shared" si="1073"/>
        <v>Inviable Sanitariamente</v>
      </c>
      <c r="OMS469" s="48" t="str">
        <f t="shared" si="1073"/>
        <v>Inviable Sanitariamente</v>
      </c>
      <c r="OMT469" s="48" t="str">
        <f t="shared" si="1073"/>
        <v>Inviable Sanitariamente</v>
      </c>
      <c r="OMU469" s="48" t="str">
        <f t="shared" si="1073"/>
        <v>Inviable Sanitariamente</v>
      </c>
      <c r="OMV469" s="48" t="str">
        <f t="shared" ref="OMV469:ONE471" si="1074">IF(OMT469&lt;5,"Sin Riesgo",IF(OMT469 &lt;=14,"Bajo",IF(OMT469&lt;=35,"Medio",IF(OMT469&lt;=80,"Alto","Inviable Sanitariamente"))))</f>
        <v>Inviable Sanitariamente</v>
      </c>
      <c r="OMW469" s="48" t="str">
        <f t="shared" si="1074"/>
        <v>Inviable Sanitariamente</v>
      </c>
      <c r="OMX469" s="48" t="str">
        <f t="shared" si="1074"/>
        <v>Inviable Sanitariamente</v>
      </c>
      <c r="OMY469" s="48" t="str">
        <f t="shared" si="1074"/>
        <v>Inviable Sanitariamente</v>
      </c>
      <c r="OMZ469" s="48" t="str">
        <f t="shared" si="1074"/>
        <v>Inviable Sanitariamente</v>
      </c>
      <c r="ONA469" s="48" t="str">
        <f t="shared" si="1074"/>
        <v>Inviable Sanitariamente</v>
      </c>
      <c r="ONB469" s="48" t="str">
        <f t="shared" si="1074"/>
        <v>Inviable Sanitariamente</v>
      </c>
      <c r="ONC469" s="48" t="str">
        <f t="shared" si="1074"/>
        <v>Inviable Sanitariamente</v>
      </c>
      <c r="OND469" s="48" t="str">
        <f t="shared" si="1074"/>
        <v>Inviable Sanitariamente</v>
      </c>
      <c r="ONE469" s="48" t="str">
        <f t="shared" si="1074"/>
        <v>Inviable Sanitariamente</v>
      </c>
      <c r="ONF469" s="48" t="str">
        <f t="shared" ref="ONF469:ONO471" si="1075">IF(OND469&lt;5,"Sin Riesgo",IF(OND469 &lt;=14,"Bajo",IF(OND469&lt;=35,"Medio",IF(OND469&lt;=80,"Alto","Inviable Sanitariamente"))))</f>
        <v>Inviable Sanitariamente</v>
      </c>
      <c r="ONG469" s="48" t="str">
        <f t="shared" si="1075"/>
        <v>Inviable Sanitariamente</v>
      </c>
      <c r="ONH469" s="48" t="str">
        <f t="shared" si="1075"/>
        <v>Inviable Sanitariamente</v>
      </c>
      <c r="ONI469" s="48" t="str">
        <f t="shared" si="1075"/>
        <v>Inviable Sanitariamente</v>
      </c>
      <c r="ONJ469" s="48" t="str">
        <f t="shared" si="1075"/>
        <v>Inviable Sanitariamente</v>
      </c>
      <c r="ONK469" s="48" t="str">
        <f t="shared" si="1075"/>
        <v>Inviable Sanitariamente</v>
      </c>
      <c r="ONL469" s="48" t="str">
        <f t="shared" si="1075"/>
        <v>Inviable Sanitariamente</v>
      </c>
      <c r="ONM469" s="48" t="str">
        <f t="shared" si="1075"/>
        <v>Inviable Sanitariamente</v>
      </c>
      <c r="ONN469" s="48" t="str">
        <f t="shared" si="1075"/>
        <v>Inviable Sanitariamente</v>
      </c>
      <c r="ONO469" s="48" t="str">
        <f t="shared" si="1075"/>
        <v>Inviable Sanitariamente</v>
      </c>
      <c r="ONP469" s="48" t="str">
        <f t="shared" ref="ONP469:ONY471" si="1076">IF(ONN469&lt;5,"Sin Riesgo",IF(ONN469 &lt;=14,"Bajo",IF(ONN469&lt;=35,"Medio",IF(ONN469&lt;=80,"Alto","Inviable Sanitariamente"))))</f>
        <v>Inviable Sanitariamente</v>
      </c>
      <c r="ONQ469" s="48" t="str">
        <f t="shared" si="1076"/>
        <v>Inviable Sanitariamente</v>
      </c>
      <c r="ONR469" s="48" t="str">
        <f t="shared" si="1076"/>
        <v>Inviable Sanitariamente</v>
      </c>
      <c r="ONS469" s="48" t="str">
        <f t="shared" si="1076"/>
        <v>Inviable Sanitariamente</v>
      </c>
      <c r="ONT469" s="48" t="str">
        <f t="shared" si="1076"/>
        <v>Inviable Sanitariamente</v>
      </c>
      <c r="ONU469" s="48" t="str">
        <f t="shared" si="1076"/>
        <v>Inviable Sanitariamente</v>
      </c>
      <c r="ONV469" s="48" t="str">
        <f t="shared" si="1076"/>
        <v>Inviable Sanitariamente</v>
      </c>
      <c r="ONW469" s="48" t="str">
        <f t="shared" si="1076"/>
        <v>Inviable Sanitariamente</v>
      </c>
      <c r="ONX469" s="48" t="str">
        <f t="shared" si="1076"/>
        <v>Inviable Sanitariamente</v>
      </c>
      <c r="ONY469" s="48" t="str">
        <f t="shared" si="1076"/>
        <v>Inviable Sanitariamente</v>
      </c>
      <c r="ONZ469" s="48" t="str">
        <f t="shared" ref="ONZ469:OOI471" si="1077">IF(ONX469&lt;5,"Sin Riesgo",IF(ONX469 &lt;=14,"Bajo",IF(ONX469&lt;=35,"Medio",IF(ONX469&lt;=80,"Alto","Inviable Sanitariamente"))))</f>
        <v>Inviable Sanitariamente</v>
      </c>
      <c r="OOA469" s="48" t="str">
        <f t="shared" si="1077"/>
        <v>Inviable Sanitariamente</v>
      </c>
      <c r="OOB469" s="48" t="str">
        <f t="shared" si="1077"/>
        <v>Inviable Sanitariamente</v>
      </c>
      <c r="OOC469" s="48" t="str">
        <f t="shared" si="1077"/>
        <v>Inviable Sanitariamente</v>
      </c>
      <c r="OOD469" s="48" t="str">
        <f t="shared" si="1077"/>
        <v>Inviable Sanitariamente</v>
      </c>
      <c r="OOE469" s="48" t="str">
        <f t="shared" si="1077"/>
        <v>Inviable Sanitariamente</v>
      </c>
      <c r="OOF469" s="48" t="str">
        <f t="shared" si="1077"/>
        <v>Inviable Sanitariamente</v>
      </c>
      <c r="OOG469" s="48" t="str">
        <f t="shared" si="1077"/>
        <v>Inviable Sanitariamente</v>
      </c>
      <c r="OOH469" s="48" t="str">
        <f t="shared" si="1077"/>
        <v>Inviable Sanitariamente</v>
      </c>
      <c r="OOI469" s="48" t="str">
        <f t="shared" si="1077"/>
        <v>Inviable Sanitariamente</v>
      </c>
      <c r="OOJ469" s="48" t="str">
        <f t="shared" ref="OOJ469:OOS471" si="1078">IF(OOH469&lt;5,"Sin Riesgo",IF(OOH469 &lt;=14,"Bajo",IF(OOH469&lt;=35,"Medio",IF(OOH469&lt;=80,"Alto","Inviable Sanitariamente"))))</f>
        <v>Inviable Sanitariamente</v>
      </c>
      <c r="OOK469" s="48" t="str">
        <f t="shared" si="1078"/>
        <v>Inviable Sanitariamente</v>
      </c>
      <c r="OOL469" s="48" t="str">
        <f t="shared" si="1078"/>
        <v>Inviable Sanitariamente</v>
      </c>
      <c r="OOM469" s="48" t="str">
        <f t="shared" si="1078"/>
        <v>Inviable Sanitariamente</v>
      </c>
      <c r="OON469" s="48" t="str">
        <f t="shared" si="1078"/>
        <v>Inviable Sanitariamente</v>
      </c>
      <c r="OOO469" s="48" t="str">
        <f t="shared" si="1078"/>
        <v>Inviable Sanitariamente</v>
      </c>
      <c r="OOP469" s="48" t="str">
        <f t="shared" si="1078"/>
        <v>Inviable Sanitariamente</v>
      </c>
      <c r="OOQ469" s="48" t="str">
        <f t="shared" si="1078"/>
        <v>Inviable Sanitariamente</v>
      </c>
      <c r="OOR469" s="48" t="str">
        <f t="shared" si="1078"/>
        <v>Inviable Sanitariamente</v>
      </c>
      <c r="OOS469" s="48" t="str">
        <f t="shared" si="1078"/>
        <v>Inviable Sanitariamente</v>
      </c>
      <c r="OOT469" s="48" t="str">
        <f t="shared" ref="OOT469:OPC471" si="1079">IF(OOR469&lt;5,"Sin Riesgo",IF(OOR469 &lt;=14,"Bajo",IF(OOR469&lt;=35,"Medio",IF(OOR469&lt;=80,"Alto","Inviable Sanitariamente"))))</f>
        <v>Inviable Sanitariamente</v>
      </c>
      <c r="OOU469" s="48" t="str">
        <f t="shared" si="1079"/>
        <v>Inviable Sanitariamente</v>
      </c>
      <c r="OOV469" s="48" t="str">
        <f t="shared" si="1079"/>
        <v>Inviable Sanitariamente</v>
      </c>
      <c r="OOW469" s="48" t="str">
        <f t="shared" si="1079"/>
        <v>Inviable Sanitariamente</v>
      </c>
      <c r="OOX469" s="48" t="str">
        <f t="shared" si="1079"/>
        <v>Inviable Sanitariamente</v>
      </c>
      <c r="OOY469" s="48" t="str">
        <f t="shared" si="1079"/>
        <v>Inviable Sanitariamente</v>
      </c>
      <c r="OOZ469" s="48" t="str">
        <f t="shared" si="1079"/>
        <v>Inviable Sanitariamente</v>
      </c>
      <c r="OPA469" s="48" t="str">
        <f t="shared" si="1079"/>
        <v>Inviable Sanitariamente</v>
      </c>
      <c r="OPB469" s="48" t="str">
        <f t="shared" si="1079"/>
        <v>Inviable Sanitariamente</v>
      </c>
      <c r="OPC469" s="48" t="str">
        <f t="shared" si="1079"/>
        <v>Inviable Sanitariamente</v>
      </c>
      <c r="OPD469" s="48" t="str">
        <f t="shared" ref="OPD469:OPM471" si="1080">IF(OPB469&lt;5,"Sin Riesgo",IF(OPB469 &lt;=14,"Bajo",IF(OPB469&lt;=35,"Medio",IF(OPB469&lt;=80,"Alto","Inviable Sanitariamente"))))</f>
        <v>Inviable Sanitariamente</v>
      </c>
      <c r="OPE469" s="48" t="str">
        <f t="shared" si="1080"/>
        <v>Inviable Sanitariamente</v>
      </c>
      <c r="OPF469" s="48" t="str">
        <f t="shared" si="1080"/>
        <v>Inviable Sanitariamente</v>
      </c>
      <c r="OPG469" s="48" t="str">
        <f t="shared" si="1080"/>
        <v>Inviable Sanitariamente</v>
      </c>
      <c r="OPH469" s="48" t="str">
        <f t="shared" si="1080"/>
        <v>Inviable Sanitariamente</v>
      </c>
      <c r="OPI469" s="48" t="str">
        <f t="shared" si="1080"/>
        <v>Inviable Sanitariamente</v>
      </c>
      <c r="OPJ469" s="48" t="str">
        <f t="shared" si="1080"/>
        <v>Inviable Sanitariamente</v>
      </c>
      <c r="OPK469" s="48" t="str">
        <f t="shared" si="1080"/>
        <v>Inviable Sanitariamente</v>
      </c>
      <c r="OPL469" s="48" t="str">
        <f t="shared" si="1080"/>
        <v>Inviable Sanitariamente</v>
      </c>
      <c r="OPM469" s="48" t="str">
        <f t="shared" si="1080"/>
        <v>Inviable Sanitariamente</v>
      </c>
      <c r="OPN469" s="48" t="str">
        <f t="shared" ref="OPN469:OPW471" si="1081">IF(OPL469&lt;5,"Sin Riesgo",IF(OPL469 &lt;=14,"Bajo",IF(OPL469&lt;=35,"Medio",IF(OPL469&lt;=80,"Alto","Inviable Sanitariamente"))))</f>
        <v>Inviable Sanitariamente</v>
      </c>
      <c r="OPO469" s="48" t="str">
        <f t="shared" si="1081"/>
        <v>Inviable Sanitariamente</v>
      </c>
      <c r="OPP469" s="48" t="str">
        <f t="shared" si="1081"/>
        <v>Inviable Sanitariamente</v>
      </c>
      <c r="OPQ469" s="48" t="str">
        <f t="shared" si="1081"/>
        <v>Inviable Sanitariamente</v>
      </c>
      <c r="OPR469" s="48" t="str">
        <f t="shared" si="1081"/>
        <v>Inviable Sanitariamente</v>
      </c>
      <c r="OPS469" s="48" t="str">
        <f t="shared" si="1081"/>
        <v>Inviable Sanitariamente</v>
      </c>
      <c r="OPT469" s="48" t="str">
        <f t="shared" si="1081"/>
        <v>Inviable Sanitariamente</v>
      </c>
      <c r="OPU469" s="48" t="str">
        <f t="shared" si="1081"/>
        <v>Inviable Sanitariamente</v>
      </c>
      <c r="OPV469" s="48" t="str">
        <f t="shared" si="1081"/>
        <v>Inviable Sanitariamente</v>
      </c>
      <c r="OPW469" s="48" t="str">
        <f t="shared" si="1081"/>
        <v>Inviable Sanitariamente</v>
      </c>
      <c r="OPX469" s="48" t="str">
        <f t="shared" ref="OPX469:OQG471" si="1082">IF(OPV469&lt;5,"Sin Riesgo",IF(OPV469 &lt;=14,"Bajo",IF(OPV469&lt;=35,"Medio",IF(OPV469&lt;=80,"Alto","Inviable Sanitariamente"))))</f>
        <v>Inviable Sanitariamente</v>
      </c>
      <c r="OPY469" s="48" t="str">
        <f t="shared" si="1082"/>
        <v>Inviable Sanitariamente</v>
      </c>
      <c r="OPZ469" s="48" t="str">
        <f t="shared" si="1082"/>
        <v>Inviable Sanitariamente</v>
      </c>
      <c r="OQA469" s="48" t="str">
        <f t="shared" si="1082"/>
        <v>Inviable Sanitariamente</v>
      </c>
      <c r="OQB469" s="48" t="str">
        <f t="shared" si="1082"/>
        <v>Inviable Sanitariamente</v>
      </c>
      <c r="OQC469" s="48" t="str">
        <f t="shared" si="1082"/>
        <v>Inviable Sanitariamente</v>
      </c>
      <c r="OQD469" s="48" t="str">
        <f t="shared" si="1082"/>
        <v>Inviable Sanitariamente</v>
      </c>
      <c r="OQE469" s="48" t="str">
        <f t="shared" si="1082"/>
        <v>Inviable Sanitariamente</v>
      </c>
      <c r="OQF469" s="48" t="str">
        <f t="shared" si="1082"/>
        <v>Inviable Sanitariamente</v>
      </c>
      <c r="OQG469" s="48" t="str">
        <f t="shared" si="1082"/>
        <v>Inviable Sanitariamente</v>
      </c>
      <c r="OQH469" s="48" t="str">
        <f t="shared" ref="OQH469:OQQ471" si="1083">IF(OQF469&lt;5,"Sin Riesgo",IF(OQF469 &lt;=14,"Bajo",IF(OQF469&lt;=35,"Medio",IF(OQF469&lt;=80,"Alto","Inviable Sanitariamente"))))</f>
        <v>Inviable Sanitariamente</v>
      </c>
      <c r="OQI469" s="48" t="str">
        <f t="shared" si="1083"/>
        <v>Inviable Sanitariamente</v>
      </c>
      <c r="OQJ469" s="48" t="str">
        <f t="shared" si="1083"/>
        <v>Inviable Sanitariamente</v>
      </c>
      <c r="OQK469" s="48" t="str">
        <f t="shared" si="1083"/>
        <v>Inviable Sanitariamente</v>
      </c>
      <c r="OQL469" s="48" t="str">
        <f t="shared" si="1083"/>
        <v>Inviable Sanitariamente</v>
      </c>
      <c r="OQM469" s="48" t="str">
        <f t="shared" si="1083"/>
        <v>Inviable Sanitariamente</v>
      </c>
      <c r="OQN469" s="48" t="str">
        <f t="shared" si="1083"/>
        <v>Inviable Sanitariamente</v>
      </c>
      <c r="OQO469" s="48" t="str">
        <f t="shared" si="1083"/>
        <v>Inviable Sanitariamente</v>
      </c>
      <c r="OQP469" s="48" t="str">
        <f t="shared" si="1083"/>
        <v>Inviable Sanitariamente</v>
      </c>
      <c r="OQQ469" s="48" t="str">
        <f t="shared" si="1083"/>
        <v>Inviable Sanitariamente</v>
      </c>
      <c r="OQR469" s="48" t="str">
        <f t="shared" ref="OQR469:ORA471" si="1084">IF(OQP469&lt;5,"Sin Riesgo",IF(OQP469 &lt;=14,"Bajo",IF(OQP469&lt;=35,"Medio",IF(OQP469&lt;=80,"Alto","Inviable Sanitariamente"))))</f>
        <v>Inviable Sanitariamente</v>
      </c>
      <c r="OQS469" s="48" t="str">
        <f t="shared" si="1084"/>
        <v>Inviable Sanitariamente</v>
      </c>
      <c r="OQT469" s="48" t="str">
        <f t="shared" si="1084"/>
        <v>Inviable Sanitariamente</v>
      </c>
      <c r="OQU469" s="48" t="str">
        <f t="shared" si="1084"/>
        <v>Inviable Sanitariamente</v>
      </c>
      <c r="OQV469" s="48" t="str">
        <f t="shared" si="1084"/>
        <v>Inviable Sanitariamente</v>
      </c>
      <c r="OQW469" s="48" t="str">
        <f t="shared" si="1084"/>
        <v>Inviable Sanitariamente</v>
      </c>
      <c r="OQX469" s="48" t="str">
        <f t="shared" si="1084"/>
        <v>Inviable Sanitariamente</v>
      </c>
      <c r="OQY469" s="48" t="str">
        <f t="shared" si="1084"/>
        <v>Inviable Sanitariamente</v>
      </c>
      <c r="OQZ469" s="48" t="str">
        <f t="shared" si="1084"/>
        <v>Inviable Sanitariamente</v>
      </c>
      <c r="ORA469" s="48" t="str">
        <f t="shared" si="1084"/>
        <v>Inviable Sanitariamente</v>
      </c>
      <c r="ORB469" s="48" t="str">
        <f t="shared" ref="ORB469:ORK471" si="1085">IF(OQZ469&lt;5,"Sin Riesgo",IF(OQZ469 &lt;=14,"Bajo",IF(OQZ469&lt;=35,"Medio",IF(OQZ469&lt;=80,"Alto","Inviable Sanitariamente"))))</f>
        <v>Inviable Sanitariamente</v>
      </c>
      <c r="ORC469" s="48" t="str">
        <f t="shared" si="1085"/>
        <v>Inviable Sanitariamente</v>
      </c>
      <c r="ORD469" s="48" t="str">
        <f t="shared" si="1085"/>
        <v>Inviable Sanitariamente</v>
      </c>
      <c r="ORE469" s="48" t="str">
        <f t="shared" si="1085"/>
        <v>Inviable Sanitariamente</v>
      </c>
      <c r="ORF469" s="48" t="str">
        <f t="shared" si="1085"/>
        <v>Inviable Sanitariamente</v>
      </c>
      <c r="ORG469" s="48" t="str">
        <f t="shared" si="1085"/>
        <v>Inviable Sanitariamente</v>
      </c>
      <c r="ORH469" s="48" t="str">
        <f t="shared" si="1085"/>
        <v>Inviable Sanitariamente</v>
      </c>
      <c r="ORI469" s="48" t="str">
        <f t="shared" si="1085"/>
        <v>Inviable Sanitariamente</v>
      </c>
      <c r="ORJ469" s="48" t="str">
        <f t="shared" si="1085"/>
        <v>Inviable Sanitariamente</v>
      </c>
      <c r="ORK469" s="48" t="str">
        <f t="shared" si="1085"/>
        <v>Inviable Sanitariamente</v>
      </c>
      <c r="ORL469" s="48" t="str">
        <f t="shared" ref="ORL469:ORU471" si="1086">IF(ORJ469&lt;5,"Sin Riesgo",IF(ORJ469 &lt;=14,"Bajo",IF(ORJ469&lt;=35,"Medio",IF(ORJ469&lt;=80,"Alto","Inviable Sanitariamente"))))</f>
        <v>Inviable Sanitariamente</v>
      </c>
      <c r="ORM469" s="48" t="str">
        <f t="shared" si="1086"/>
        <v>Inviable Sanitariamente</v>
      </c>
      <c r="ORN469" s="48" t="str">
        <f t="shared" si="1086"/>
        <v>Inviable Sanitariamente</v>
      </c>
      <c r="ORO469" s="48" t="str">
        <f t="shared" si="1086"/>
        <v>Inviable Sanitariamente</v>
      </c>
      <c r="ORP469" s="48" t="str">
        <f t="shared" si="1086"/>
        <v>Inviable Sanitariamente</v>
      </c>
      <c r="ORQ469" s="48" t="str">
        <f t="shared" si="1086"/>
        <v>Inviable Sanitariamente</v>
      </c>
      <c r="ORR469" s="48" t="str">
        <f t="shared" si="1086"/>
        <v>Inviable Sanitariamente</v>
      </c>
      <c r="ORS469" s="48" t="str">
        <f t="shared" si="1086"/>
        <v>Inviable Sanitariamente</v>
      </c>
      <c r="ORT469" s="48" t="str">
        <f t="shared" si="1086"/>
        <v>Inviable Sanitariamente</v>
      </c>
      <c r="ORU469" s="48" t="str">
        <f t="shared" si="1086"/>
        <v>Inviable Sanitariamente</v>
      </c>
      <c r="ORV469" s="48" t="str">
        <f t="shared" ref="ORV469:OSE471" si="1087">IF(ORT469&lt;5,"Sin Riesgo",IF(ORT469 &lt;=14,"Bajo",IF(ORT469&lt;=35,"Medio",IF(ORT469&lt;=80,"Alto","Inviable Sanitariamente"))))</f>
        <v>Inviable Sanitariamente</v>
      </c>
      <c r="ORW469" s="48" t="str">
        <f t="shared" si="1087"/>
        <v>Inviable Sanitariamente</v>
      </c>
      <c r="ORX469" s="48" t="str">
        <f t="shared" si="1087"/>
        <v>Inviable Sanitariamente</v>
      </c>
      <c r="ORY469" s="48" t="str">
        <f t="shared" si="1087"/>
        <v>Inviable Sanitariamente</v>
      </c>
      <c r="ORZ469" s="48" t="str">
        <f t="shared" si="1087"/>
        <v>Inviable Sanitariamente</v>
      </c>
      <c r="OSA469" s="48" t="str">
        <f t="shared" si="1087"/>
        <v>Inviable Sanitariamente</v>
      </c>
      <c r="OSB469" s="48" t="str">
        <f t="shared" si="1087"/>
        <v>Inviable Sanitariamente</v>
      </c>
      <c r="OSC469" s="48" t="str">
        <f t="shared" si="1087"/>
        <v>Inviable Sanitariamente</v>
      </c>
      <c r="OSD469" s="48" t="str">
        <f t="shared" si="1087"/>
        <v>Inviable Sanitariamente</v>
      </c>
      <c r="OSE469" s="48" t="str">
        <f t="shared" si="1087"/>
        <v>Inviable Sanitariamente</v>
      </c>
      <c r="OSF469" s="48" t="str">
        <f t="shared" ref="OSF469:OSO471" si="1088">IF(OSD469&lt;5,"Sin Riesgo",IF(OSD469 &lt;=14,"Bajo",IF(OSD469&lt;=35,"Medio",IF(OSD469&lt;=80,"Alto","Inviable Sanitariamente"))))</f>
        <v>Inviable Sanitariamente</v>
      </c>
      <c r="OSG469" s="48" t="str">
        <f t="shared" si="1088"/>
        <v>Inviable Sanitariamente</v>
      </c>
      <c r="OSH469" s="48" t="str">
        <f t="shared" si="1088"/>
        <v>Inviable Sanitariamente</v>
      </c>
      <c r="OSI469" s="48" t="str">
        <f t="shared" si="1088"/>
        <v>Inviable Sanitariamente</v>
      </c>
      <c r="OSJ469" s="48" t="str">
        <f t="shared" si="1088"/>
        <v>Inviable Sanitariamente</v>
      </c>
      <c r="OSK469" s="48" t="str">
        <f t="shared" si="1088"/>
        <v>Inviable Sanitariamente</v>
      </c>
      <c r="OSL469" s="48" t="str">
        <f t="shared" si="1088"/>
        <v>Inviable Sanitariamente</v>
      </c>
      <c r="OSM469" s="48" t="str">
        <f t="shared" si="1088"/>
        <v>Inviable Sanitariamente</v>
      </c>
      <c r="OSN469" s="48" t="str">
        <f t="shared" si="1088"/>
        <v>Inviable Sanitariamente</v>
      </c>
      <c r="OSO469" s="48" t="str">
        <f t="shared" si="1088"/>
        <v>Inviable Sanitariamente</v>
      </c>
      <c r="OSP469" s="48" t="str">
        <f t="shared" ref="OSP469:OSY471" si="1089">IF(OSN469&lt;5,"Sin Riesgo",IF(OSN469 &lt;=14,"Bajo",IF(OSN469&lt;=35,"Medio",IF(OSN469&lt;=80,"Alto","Inviable Sanitariamente"))))</f>
        <v>Inviable Sanitariamente</v>
      </c>
      <c r="OSQ469" s="48" t="str">
        <f t="shared" si="1089"/>
        <v>Inviable Sanitariamente</v>
      </c>
      <c r="OSR469" s="48" t="str">
        <f t="shared" si="1089"/>
        <v>Inviable Sanitariamente</v>
      </c>
      <c r="OSS469" s="48" t="str">
        <f t="shared" si="1089"/>
        <v>Inviable Sanitariamente</v>
      </c>
      <c r="OST469" s="48" t="str">
        <f t="shared" si="1089"/>
        <v>Inviable Sanitariamente</v>
      </c>
      <c r="OSU469" s="48" t="str">
        <f t="shared" si="1089"/>
        <v>Inviable Sanitariamente</v>
      </c>
      <c r="OSV469" s="48" t="str">
        <f t="shared" si="1089"/>
        <v>Inviable Sanitariamente</v>
      </c>
      <c r="OSW469" s="48" t="str">
        <f t="shared" si="1089"/>
        <v>Inviable Sanitariamente</v>
      </c>
      <c r="OSX469" s="48" t="str">
        <f t="shared" si="1089"/>
        <v>Inviable Sanitariamente</v>
      </c>
      <c r="OSY469" s="48" t="str">
        <f t="shared" si="1089"/>
        <v>Inviable Sanitariamente</v>
      </c>
      <c r="OSZ469" s="48" t="str">
        <f t="shared" ref="OSZ469:OTI471" si="1090">IF(OSX469&lt;5,"Sin Riesgo",IF(OSX469 &lt;=14,"Bajo",IF(OSX469&lt;=35,"Medio",IF(OSX469&lt;=80,"Alto","Inviable Sanitariamente"))))</f>
        <v>Inviable Sanitariamente</v>
      </c>
      <c r="OTA469" s="48" t="str">
        <f t="shared" si="1090"/>
        <v>Inviable Sanitariamente</v>
      </c>
      <c r="OTB469" s="48" t="str">
        <f t="shared" si="1090"/>
        <v>Inviable Sanitariamente</v>
      </c>
      <c r="OTC469" s="48" t="str">
        <f t="shared" si="1090"/>
        <v>Inviable Sanitariamente</v>
      </c>
      <c r="OTD469" s="48" t="str">
        <f t="shared" si="1090"/>
        <v>Inviable Sanitariamente</v>
      </c>
      <c r="OTE469" s="48" t="str">
        <f t="shared" si="1090"/>
        <v>Inviable Sanitariamente</v>
      </c>
      <c r="OTF469" s="48" t="str">
        <f t="shared" si="1090"/>
        <v>Inviable Sanitariamente</v>
      </c>
      <c r="OTG469" s="48" t="str">
        <f t="shared" si="1090"/>
        <v>Inviable Sanitariamente</v>
      </c>
      <c r="OTH469" s="48" t="str">
        <f t="shared" si="1090"/>
        <v>Inviable Sanitariamente</v>
      </c>
      <c r="OTI469" s="48" t="str">
        <f t="shared" si="1090"/>
        <v>Inviable Sanitariamente</v>
      </c>
      <c r="OTJ469" s="48" t="str">
        <f t="shared" ref="OTJ469:OTS471" si="1091">IF(OTH469&lt;5,"Sin Riesgo",IF(OTH469 &lt;=14,"Bajo",IF(OTH469&lt;=35,"Medio",IF(OTH469&lt;=80,"Alto","Inviable Sanitariamente"))))</f>
        <v>Inviable Sanitariamente</v>
      </c>
      <c r="OTK469" s="48" t="str">
        <f t="shared" si="1091"/>
        <v>Inviable Sanitariamente</v>
      </c>
      <c r="OTL469" s="48" t="str">
        <f t="shared" si="1091"/>
        <v>Inviable Sanitariamente</v>
      </c>
      <c r="OTM469" s="48" t="str">
        <f t="shared" si="1091"/>
        <v>Inviable Sanitariamente</v>
      </c>
      <c r="OTN469" s="48" t="str">
        <f t="shared" si="1091"/>
        <v>Inviable Sanitariamente</v>
      </c>
      <c r="OTO469" s="48" t="str">
        <f t="shared" si="1091"/>
        <v>Inviable Sanitariamente</v>
      </c>
      <c r="OTP469" s="48" t="str">
        <f t="shared" si="1091"/>
        <v>Inviable Sanitariamente</v>
      </c>
      <c r="OTQ469" s="48" t="str">
        <f t="shared" si="1091"/>
        <v>Inviable Sanitariamente</v>
      </c>
      <c r="OTR469" s="48" t="str">
        <f t="shared" si="1091"/>
        <v>Inviable Sanitariamente</v>
      </c>
      <c r="OTS469" s="48" t="str">
        <f t="shared" si="1091"/>
        <v>Inviable Sanitariamente</v>
      </c>
      <c r="OTT469" s="48" t="str">
        <f t="shared" ref="OTT469:OUC471" si="1092">IF(OTR469&lt;5,"Sin Riesgo",IF(OTR469 &lt;=14,"Bajo",IF(OTR469&lt;=35,"Medio",IF(OTR469&lt;=80,"Alto","Inviable Sanitariamente"))))</f>
        <v>Inviable Sanitariamente</v>
      </c>
      <c r="OTU469" s="48" t="str">
        <f t="shared" si="1092"/>
        <v>Inviable Sanitariamente</v>
      </c>
      <c r="OTV469" s="48" t="str">
        <f t="shared" si="1092"/>
        <v>Inviable Sanitariamente</v>
      </c>
      <c r="OTW469" s="48" t="str">
        <f t="shared" si="1092"/>
        <v>Inviable Sanitariamente</v>
      </c>
      <c r="OTX469" s="48" t="str">
        <f t="shared" si="1092"/>
        <v>Inviable Sanitariamente</v>
      </c>
      <c r="OTY469" s="48" t="str">
        <f t="shared" si="1092"/>
        <v>Inviable Sanitariamente</v>
      </c>
      <c r="OTZ469" s="48" t="str">
        <f t="shared" si="1092"/>
        <v>Inviable Sanitariamente</v>
      </c>
      <c r="OUA469" s="48" t="str">
        <f t="shared" si="1092"/>
        <v>Inviable Sanitariamente</v>
      </c>
      <c r="OUB469" s="48" t="str">
        <f t="shared" si="1092"/>
        <v>Inviable Sanitariamente</v>
      </c>
      <c r="OUC469" s="48" t="str">
        <f t="shared" si="1092"/>
        <v>Inviable Sanitariamente</v>
      </c>
      <c r="OUD469" s="48" t="str">
        <f t="shared" ref="OUD469:OUM471" si="1093">IF(OUB469&lt;5,"Sin Riesgo",IF(OUB469 &lt;=14,"Bajo",IF(OUB469&lt;=35,"Medio",IF(OUB469&lt;=80,"Alto","Inviable Sanitariamente"))))</f>
        <v>Inviable Sanitariamente</v>
      </c>
      <c r="OUE469" s="48" t="str">
        <f t="shared" si="1093"/>
        <v>Inviable Sanitariamente</v>
      </c>
      <c r="OUF469" s="48" t="str">
        <f t="shared" si="1093"/>
        <v>Inviable Sanitariamente</v>
      </c>
      <c r="OUG469" s="48" t="str">
        <f t="shared" si="1093"/>
        <v>Inviable Sanitariamente</v>
      </c>
      <c r="OUH469" s="48" t="str">
        <f t="shared" si="1093"/>
        <v>Inviable Sanitariamente</v>
      </c>
      <c r="OUI469" s="48" t="str">
        <f t="shared" si="1093"/>
        <v>Inviable Sanitariamente</v>
      </c>
      <c r="OUJ469" s="48" t="str">
        <f t="shared" si="1093"/>
        <v>Inviable Sanitariamente</v>
      </c>
      <c r="OUK469" s="48" t="str">
        <f t="shared" si="1093"/>
        <v>Inviable Sanitariamente</v>
      </c>
      <c r="OUL469" s="48" t="str">
        <f t="shared" si="1093"/>
        <v>Inviable Sanitariamente</v>
      </c>
      <c r="OUM469" s="48" t="str">
        <f t="shared" si="1093"/>
        <v>Inviable Sanitariamente</v>
      </c>
      <c r="OUN469" s="48" t="str">
        <f t="shared" ref="OUN469:OUW471" si="1094">IF(OUL469&lt;5,"Sin Riesgo",IF(OUL469 &lt;=14,"Bajo",IF(OUL469&lt;=35,"Medio",IF(OUL469&lt;=80,"Alto","Inviable Sanitariamente"))))</f>
        <v>Inviable Sanitariamente</v>
      </c>
      <c r="OUO469" s="48" t="str">
        <f t="shared" si="1094"/>
        <v>Inviable Sanitariamente</v>
      </c>
      <c r="OUP469" s="48" t="str">
        <f t="shared" si="1094"/>
        <v>Inviable Sanitariamente</v>
      </c>
      <c r="OUQ469" s="48" t="str">
        <f t="shared" si="1094"/>
        <v>Inviable Sanitariamente</v>
      </c>
      <c r="OUR469" s="48" t="str">
        <f t="shared" si="1094"/>
        <v>Inviable Sanitariamente</v>
      </c>
      <c r="OUS469" s="48" t="str">
        <f t="shared" si="1094"/>
        <v>Inviable Sanitariamente</v>
      </c>
      <c r="OUT469" s="48" t="str">
        <f t="shared" si="1094"/>
        <v>Inviable Sanitariamente</v>
      </c>
      <c r="OUU469" s="48" t="str">
        <f t="shared" si="1094"/>
        <v>Inviable Sanitariamente</v>
      </c>
      <c r="OUV469" s="48" t="str">
        <f t="shared" si="1094"/>
        <v>Inviable Sanitariamente</v>
      </c>
      <c r="OUW469" s="48" t="str">
        <f t="shared" si="1094"/>
        <v>Inviable Sanitariamente</v>
      </c>
      <c r="OUX469" s="48" t="str">
        <f t="shared" ref="OUX469:OVG471" si="1095">IF(OUV469&lt;5,"Sin Riesgo",IF(OUV469 &lt;=14,"Bajo",IF(OUV469&lt;=35,"Medio",IF(OUV469&lt;=80,"Alto","Inviable Sanitariamente"))))</f>
        <v>Inviable Sanitariamente</v>
      </c>
      <c r="OUY469" s="48" t="str">
        <f t="shared" si="1095"/>
        <v>Inviable Sanitariamente</v>
      </c>
      <c r="OUZ469" s="48" t="str">
        <f t="shared" si="1095"/>
        <v>Inviable Sanitariamente</v>
      </c>
      <c r="OVA469" s="48" t="str">
        <f t="shared" si="1095"/>
        <v>Inviable Sanitariamente</v>
      </c>
      <c r="OVB469" s="48" t="str">
        <f t="shared" si="1095"/>
        <v>Inviable Sanitariamente</v>
      </c>
      <c r="OVC469" s="48" t="str">
        <f t="shared" si="1095"/>
        <v>Inviable Sanitariamente</v>
      </c>
      <c r="OVD469" s="48" t="str">
        <f t="shared" si="1095"/>
        <v>Inviable Sanitariamente</v>
      </c>
      <c r="OVE469" s="48" t="str">
        <f t="shared" si="1095"/>
        <v>Inviable Sanitariamente</v>
      </c>
      <c r="OVF469" s="48" t="str">
        <f t="shared" si="1095"/>
        <v>Inviable Sanitariamente</v>
      </c>
      <c r="OVG469" s="48" t="str">
        <f t="shared" si="1095"/>
        <v>Inviable Sanitariamente</v>
      </c>
      <c r="OVH469" s="48" t="str">
        <f t="shared" ref="OVH469:OVQ471" si="1096">IF(OVF469&lt;5,"Sin Riesgo",IF(OVF469 &lt;=14,"Bajo",IF(OVF469&lt;=35,"Medio",IF(OVF469&lt;=80,"Alto","Inviable Sanitariamente"))))</f>
        <v>Inviable Sanitariamente</v>
      </c>
      <c r="OVI469" s="48" t="str">
        <f t="shared" si="1096"/>
        <v>Inviable Sanitariamente</v>
      </c>
      <c r="OVJ469" s="48" t="str">
        <f t="shared" si="1096"/>
        <v>Inviable Sanitariamente</v>
      </c>
      <c r="OVK469" s="48" t="str">
        <f t="shared" si="1096"/>
        <v>Inviable Sanitariamente</v>
      </c>
      <c r="OVL469" s="48" t="str">
        <f t="shared" si="1096"/>
        <v>Inviable Sanitariamente</v>
      </c>
      <c r="OVM469" s="48" t="str">
        <f t="shared" si="1096"/>
        <v>Inviable Sanitariamente</v>
      </c>
      <c r="OVN469" s="48" t="str">
        <f t="shared" si="1096"/>
        <v>Inviable Sanitariamente</v>
      </c>
      <c r="OVO469" s="48" t="str">
        <f t="shared" si="1096"/>
        <v>Inviable Sanitariamente</v>
      </c>
      <c r="OVP469" s="48" t="str">
        <f t="shared" si="1096"/>
        <v>Inviable Sanitariamente</v>
      </c>
      <c r="OVQ469" s="48" t="str">
        <f t="shared" si="1096"/>
        <v>Inviable Sanitariamente</v>
      </c>
      <c r="OVR469" s="48" t="str">
        <f t="shared" ref="OVR469:OWA471" si="1097">IF(OVP469&lt;5,"Sin Riesgo",IF(OVP469 &lt;=14,"Bajo",IF(OVP469&lt;=35,"Medio",IF(OVP469&lt;=80,"Alto","Inviable Sanitariamente"))))</f>
        <v>Inviable Sanitariamente</v>
      </c>
      <c r="OVS469" s="48" t="str">
        <f t="shared" si="1097"/>
        <v>Inviable Sanitariamente</v>
      </c>
      <c r="OVT469" s="48" t="str">
        <f t="shared" si="1097"/>
        <v>Inviable Sanitariamente</v>
      </c>
      <c r="OVU469" s="48" t="str">
        <f t="shared" si="1097"/>
        <v>Inviable Sanitariamente</v>
      </c>
      <c r="OVV469" s="48" t="str">
        <f t="shared" si="1097"/>
        <v>Inviable Sanitariamente</v>
      </c>
      <c r="OVW469" s="48" t="str">
        <f t="shared" si="1097"/>
        <v>Inviable Sanitariamente</v>
      </c>
      <c r="OVX469" s="48" t="str">
        <f t="shared" si="1097"/>
        <v>Inviable Sanitariamente</v>
      </c>
      <c r="OVY469" s="48" t="str">
        <f t="shared" si="1097"/>
        <v>Inviable Sanitariamente</v>
      </c>
      <c r="OVZ469" s="48" t="str">
        <f t="shared" si="1097"/>
        <v>Inviable Sanitariamente</v>
      </c>
      <c r="OWA469" s="48" t="str">
        <f t="shared" si="1097"/>
        <v>Inviable Sanitariamente</v>
      </c>
      <c r="OWB469" s="48" t="str">
        <f t="shared" ref="OWB469:OWK471" si="1098">IF(OVZ469&lt;5,"Sin Riesgo",IF(OVZ469 &lt;=14,"Bajo",IF(OVZ469&lt;=35,"Medio",IF(OVZ469&lt;=80,"Alto","Inviable Sanitariamente"))))</f>
        <v>Inviable Sanitariamente</v>
      </c>
      <c r="OWC469" s="48" t="str">
        <f t="shared" si="1098"/>
        <v>Inviable Sanitariamente</v>
      </c>
      <c r="OWD469" s="48" t="str">
        <f t="shared" si="1098"/>
        <v>Inviable Sanitariamente</v>
      </c>
      <c r="OWE469" s="48" t="str">
        <f t="shared" si="1098"/>
        <v>Inviable Sanitariamente</v>
      </c>
      <c r="OWF469" s="48" t="str">
        <f t="shared" si="1098"/>
        <v>Inviable Sanitariamente</v>
      </c>
      <c r="OWG469" s="48" t="str">
        <f t="shared" si="1098"/>
        <v>Inviable Sanitariamente</v>
      </c>
      <c r="OWH469" s="48" t="str">
        <f t="shared" si="1098"/>
        <v>Inviable Sanitariamente</v>
      </c>
      <c r="OWI469" s="48" t="str">
        <f t="shared" si="1098"/>
        <v>Inviable Sanitariamente</v>
      </c>
      <c r="OWJ469" s="48" t="str">
        <f t="shared" si="1098"/>
        <v>Inviable Sanitariamente</v>
      </c>
      <c r="OWK469" s="48" t="str">
        <f t="shared" si="1098"/>
        <v>Inviable Sanitariamente</v>
      </c>
      <c r="OWL469" s="48" t="str">
        <f t="shared" ref="OWL469:OWU471" si="1099">IF(OWJ469&lt;5,"Sin Riesgo",IF(OWJ469 &lt;=14,"Bajo",IF(OWJ469&lt;=35,"Medio",IF(OWJ469&lt;=80,"Alto","Inviable Sanitariamente"))))</f>
        <v>Inviable Sanitariamente</v>
      </c>
      <c r="OWM469" s="48" t="str">
        <f t="shared" si="1099"/>
        <v>Inviable Sanitariamente</v>
      </c>
      <c r="OWN469" s="48" t="str">
        <f t="shared" si="1099"/>
        <v>Inviable Sanitariamente</v>
      </c>
      <c r="OWO469" s="48" t="str">
        <f t="shared" si="1099"/>
        <v>Inviable Sanitariamente</v>
      </c>
      <c r="OWP469" s="48" t="str">
        <f t="shared" si="1099"/>
        <v>Inviable Sanitariamente</v>
      </c>
      <c r="OWQ469" s="48" t="str">
        <f t="shared" si="1099"/>
        <v>Inviable Sanitariamente</v>
      </c>
      <c r="OWR469" s="48" t="str">
        <f t="shared" si="1099"/>
        <v>Inviable Sanitariamente</v>
      </c>
      <c r="OWS469" s="48" t="str">
        <f t="shared" si="1099"/>
        <v>Inviable Sanitariamente</v>
      </c>
      <c r="OWT469" s="48" t="str">
        <f t="shared" si="1099"/>
        <v>Inviable Sanitariamente</v>
      </c>
      <c r="OWU469" s="48" t="str">
        <f t="shared" si="1099"/>
        <v>Inviable Sanitariamente</v>
      </c>
      <c r="OWV469" s="48" t="str">
        <f t="shared" ref="OWV469:OXE471" si="1100">IF(OWT469&lt;5,"Sin Riesgo",IF(OWT469 &lt;=14,"Bajo",IF(OWT469&lt;=35,"Medio",IF(OWT469&lt;=80,"Alto","Inviable Sanitariamente"))))</f>
        <v>Inviable Sanitariamente</v>
      </c>
      <c r="OWW469" s="48" t="str">
        <f t="shared" si="1100"/>
        <v>Inviable Sanitariamente</v>
      </c>
      <c r="OWX469" s="48" t="str">
        <f t="shared" si="1100"/>
        <v>Inviable Sanitariamente</v>
      </c>
      <c r="OWY469" s="48" t="str">
        <f t="shared" si="1100"/>
        <v>Inviable Sanitariamente</v>
      </c>
      <c r="OWZ469" s="48" t="str">
        <f t="shared" si="1100"/>
        <v>Inviable Sanitariamente</v>
      </c>
      <c r="OXA469" s="48" t="str">
        <f t="shared" si="1100"/>
        <v>Inviable Sanitariamente</v>
      </c>
      <c r="OXB469" s="48" t="str">
        <f t="shared" si="1100"/>
        <v>Inviable Sanitariamente</v>
      </c>
      <c r="OXC469" s="48" t="str">
        <f t="shared" si="1100"/>
        <v>Inviable Sanitariamente</v>
      </c>
      <c r="OXD469" s="48" t="str">
        <f t="shared" si="1100"/>
        <v>Inviable Sanitariamente</v>
      </c>
      <c r="OXE469" s="48" t="str">
        <f t="shared" si="1100"/>
        <v>Inviable Sanitariamente</v>
      </c>
      <c r="OXF469" s="48" t="str">
        <f t="shared" ref="OXF469:OXO471" si="1101">IF(OXD469&lt;5,"Sin Riesgo",IF(OXD469 &lt;=14,"Bajo",IF(OXD469&lt;=35,"Medio",IF(OXD469&lt;=80,"Alto","Inviable Sanitariamente"))))</f>
        <v>Inviable Sanitariamente</v>
      </c>
      <c r="OXG469" s="48" t="str">
        <f t="shared" si="1101"/>
        <v>Inviable Sanitariamente</v>
      </c>
      <c r="OXH469" s="48" t="str">
        <f t="shared" si="1101"/>
        <v>Inviable Sanitariamente</v>
      </c>
      <c r="OXI469" s="48" t="str">
        <f t="shared" si="1101"/>
        <v>Inviable Sanitariamente</v>
      </c>
      <c r="OXJ469" s="48" t="str">
        <f t="shared" si="1101"/>
        <v>Inviable Sanitariamente</v>
      </c>
      <c r="OXK469" s="48" t="str">
        <f t="shared" si="1101"/>
        <v>Inviable Sanitariamente</v>
      </c>
      <c r="OXL469" s="48" t="str">
        <f t="shared" si="1101"/>
        <v>Inviable Sanitariamente</v>
      </c>
      <c r="OXM469" s="48" t="str">
        <f t="shared" si="1101"/>
        <v>Inviable Sanitariamente</v>
      </c>
      <c r="OXN469" s="48" t="str">
        <f t="shared" si="1101"/>
        <v>Inviable Sanitariamente</v>
      </c>
      <c r="OXO469" s="48" t="str">
        <f t="shared" si="1101"/>
        <v>Inviable Sanitariamente</v>
      </c>
      <c r="OXP469" s="48" t="str">
        <f t="shared" ref="OXP469:OXY471" si="1102">IF(OXN469&lt;5,"Sin Riesgo",IF(OXN469 &lt;=14,"Bajo",IF(OXN469&lt;=35,"Medio",IF(OXN469&lt;=80,"Alto","Inviable Sanitariamente"))))</f>
        <v>Inviable Sanitariamente</v>
      </c>
      <c r="OXQ469" s="48" t="str">
        <f t="shared" si="1102"/>
        <v>Inviable Sanitariamente</v>
      </c>
      <c r="OXR469" s="48" t="str">
        <f t="shared" si="1102"/>
        <v>Inviable Sanitariamente</v>
      </c>
      <c r="OXS469" s="48" t="str">
        <f t="shared" si="1102"/>
        <v>Inviable Sanitariamente</v>
      </c>
      <c r="OXT469" s="48" t="str">
        <f t="shared" si="1102"/>
        <v>Inviable Sanitariamente</v>
      </c>
      <c r="OXU469" s="48" t="str">
        <f t="shared" si="1102"/>
        <v>Inviable Sanitariamente</v>
      </c>
      <c r="OXV469" s="48" t="str">
        <f t="shared" si="1102"/>
        <v>Inviable Sanitariamente</v>
      </c>
      <c r="OXW469" s="48" t="str">
        <f t="shared" si="1102"/>
        <v>Inviable Sanitariamente</v>
      </c>
      <c r="OXX469" s="48" t="str">
        <f t="shared" si="1102"/>
        <v>Inviable Sanitariamente</v>
      </c>
      <c r="OXY469" s="48" t="str">
        <f t="shared" si="1102"/>
        <v>Inviable Sanitariamente</v>
      </c>
      <c r="OXZ469" s="48" t="str">
        <f t="shared" ref="OXZ469:OYI471" si="1103">IF(OXX469&lt;5,"Sin Riesgo",IF(OXX469 &lt;=14,"Bajo",IF(OXX469&lt;=35,"Medio",IF(OXX469&lt;=80,"Alto","Inviable Sanitariamente"))))</f>
        <v>Inviable Sanitariamente</v>
      </c>
      <c r="OYA469" s="48" t="str">
        <f t="shared" si="1103"/>
        <v>Inviable Sanitariamente</v>
      </c>
      <c r="OYB469" s="48" t="str">
        <f t="shared" si="1103"/>
        <v>Inviable Sanitariamente</v>
      </c>
      <c r="OYC469" s="48" t="str">
        <f t="shared" si="1103"/>
        <v>Inviable Sanitariamente</v>
      </c>
      <c r="OYD469" s="48" t="str">
        <f t="shared" si="1103"/>
        <v>Inviable Sanitariamente</v>
      </c>
      <c r="OYE469" s="48" t="str">
        <f t="shared" si="1103"/>
        <v>Inviable Sanitariamente</v>
      </c>
      <c r="OYF469" s="48" t="str">
        <f t="shared" si="1103"/>
        <v>Inviable Sanitariamente</v>
      </c>
      <c r="OYG469" s="48" t="str">
        <f t="shared" si="1103"/>
        <v>Inviable Sanitariamente</v>
      </c>
      <c r="OYH469" s="48" t="str">
        <f t="shared" si="1103"/>
        <v>Inviable Sanitariamente</v>
      </c>
      <c r="OYI469" s="48" t="str">
        <f t="shared" si="1103"/>
        <v>Inviable Sanitariamente</v>
      </c>
      <c r="OYJ469" s="48" t="str">
        <f t="shared" ref="OYJ469:OYS471" si="1104">IF(OYH469&lt;5,"Sin Riesgo",IF(OYH469 &lt;=14,"Bajo",IF(OYH469&lt;=35,"Medio",IF(OYH469&lt;=80,"Alto","Inviable Sanitariamente"))))</f>
        <v>Inviable Sanitariamente</v>
      </c>
      <c r="OYK469" s="48" t="str">
        <f t="shared" si="1104"/>
        <v>Inviable Sanitariamente</v>
      </c>
      <c r="OYL469" s="48" t="str">
        <f t="shared" si="1104"/>
        <v>Inviable Sanitariamente</v>
      </c>
      <c r="OYM469" s="48" t="str">
        <f t="shared" si="1104"/>
        <v>Inviable Sanitariamente</v>
      </c>
      <c r="OYN469" s="48" t="str">
        <f t="shared" si="1104"/>
        <v>Inviable Sanitariamente</v>
      </c>
      <c r="OYO469" s="48" t="str">
        <f t="shared" si="1104"/>
        <v>Inviable Sanitariamente</v>
      </c>
      <c r="OYP469" s="48" t="str">
        <f t="shared" si="1104"/>
        <v>Inviable Sanitariamente</v>
      </c>
      <c r="OYQ469" s="48" t="str">
        <f t="shared" si="1104"/>
        <v>Inviable Sanitariamente</v>
      </c>
      <c r="OYR469" s="48" t="str">
        <f t="shared" si="1104"/>
        <v>Inviable Sanitariamente</v>
      </c>
      <c r="OYS469" s="48" t="str">
        <f t="shared" si="1104"/>
        <v>Inviable Sanitariamente</v>
      </c>
      <c r="OYT469" s="48" t="str">
        <f t="shared" ref="OYT469:OZC471" si="1105">IF(OYR469&lt;5,"Sin Riesgo",IF(OYR469 &lt;=14,"Bajo",IF(OYR469&lt;=35,"Medio",IF(OYR469&lt;=80,"Alto","Inviable Sanitariamente"))))</f>
        <v>Inviable Sanitariamente</v>
      </c>
      <c r="OYU469" s="48" t="str">
        <f t="shared" si="1105"/>
        <v>Inviable Sanitariamente</v>
      </c>
      <c r="OYV469" s="48" t="str">
        <f t="shared" si="1105"/>
        <v>Inviable Sanitariamente</v>
      </c>
      <c r="OYW469" s="48" t="str">
        <f t="shared" si="1105"/>
        <v>Inviable Sanitariamente</v>
      </c>
      <c r="OYX469" s="48" t="str">
        <f t="shared" si="1105"/>
        <v>Inviable Sanitariamente</v>
      </c>
      <c r="OYY469" s="48" t="str">
        <f t="shared" si="1105"/>
        <v>Inviable Sanitariamente</v>
      </c>
      <c r="OYZ469" s="48" t="str">
        <f t="shared" si="1105"/>
        <v>Inviable Sanitariamente</v>
      </c>
      <c r="OZA469" s="48" t="str">
        <f t="shared" si="1105"/>
        <v>Inviable Sanitariamente</v>
      </c>
      <c r="OZB469" s="48" t="str">
        <f t="shared" si="1105"/>
        <v>Inviable Sanitariamente</v>
      </c>
      <c r="OZC469" s="48" t="str">
        <f t="shared" si="1105"/>
        <v>Inviable Sanitariamente</v>
      </c>
      <c r="OZD469" s="48" t="str">
        <f t="shared" ref="OZD469:OZM471" si="1106">IF(OZB469&lt;5,"Sin Riesgo",IF(OZB469 &lt;=14,"Bajo",IF(OZB469&lt;=35,"Medio",IF(OZB469&lt;=80,"Alto","Inviable Sanitariamente"))))</f>
        <v>Inviable Sanitariamente</v>
      </c>
      <c r="OZE469" s="48" t="str">
        <f t="shared" si="1106"/>
        <v>Inviable Sanitariamente</v>
      </c>
      <c r="OZF469" s="48" t="str">
        <f t="shared" si="1106"/>
        <v>Inviable Sanitariamente</v>
      </c>
      <c r="OZG469" s="48" t="str">
        <f t="shared" si="1106"/>
        <v>Inviable Sanitariamente</v>
      </c>
      <c r="OZH469" s="48" t="str">
        <f t="shared" si="1106"/>
        <v>Inviable Sanitariamente</v>
      </c>
      <c r="OZI469" s="48" t="str">
        <f t="shared" si="1106"/>
        <v>Inviable Sanitariamente</v>
      </c>
      <c r="OZJ469" s="48" t="str">
        <f t="shared" si="1106"/>
        <v>Inviable Sanitariamente</v>
      </c>
      <c r="OZK469" s="48" t="str">
        <f t="shared" si="1106"/>
        <v>Inviable Sanitariamente</v>
      </c>
      <c r="OZL469" s="48" t="str">
        <f t="shared" si="1106"/>
        <v>Inviable Sanitariamente</v>
      </c>
      <c r="OZM469" s="48" t="str">
        <f t="shared" si="1106"/>
        <v>Inviable Sanitariamente</v>
      </c>
      <c r="OZN469" s="48" t="str">
        <f t="shared" ref="OZN469:OZW471" si="1107">IF(OZL469&lt;5,"Sin Riesgo",IF(OZL469 &lt;=14,"Bajo",IF(OZL469&lt;=35,"Medio",IF(OZL469&lt;=80,"Alto","Inviable Sanitariamente"))))</f>
        <v>Inviable Sanitariamente</v>
      </c>
      <c r="OZO469" s="48" t="str">
        <f t="shared" si="1107"/>
        <v>Inviable Sanitariamente</v>
      </c>
      <c r="OZP469" s="48" t="str">
        <f t="shared" si="1107"/>
        <v>Inviable Sanitariamente</v>
      </c>
      <c r="OZQ469" s="48" t="str">
        <f t="shared" si="1107"/>
        <v>Inviable Sanitariamente</v>
      </c>
      <c r="OZR469" s="48" t="str">
        <f t="shared" si="1107"/>
        <v>Inviable Sanitariamente</v>
      </c>
      <c r="OZS469" s="48" t="str">
        <f t="shared" si="1107"/>
        <v>Inviable Sanitariamente</v>
      </c>
      <c r="OZT469" s="48" t="str">
        <f t="shared" si="1107"/>
        <v>Inviable Sanitariamente</v>
      </c>
      <c r="OZU469" s="48" t="str">
        <f t="shared" si="1107"/>
        <v>Inviable Sanitariamente</v>
      </c>
      <c r="OZV469" s="48" t="str">
        <f t="shared" si="1107"/>
        <v>Inviable Sanitariamente</v>
      </c>
      <c r="OZW469" s="48" t="str">
        <f t="shared" si="1107"/>
        <v>Inviable Sanitariamente</v>
      </c>
      <c r="OZX469" s="48" t="str">
        <f t="shared" ref="OZX469:PAG471" si="1108">IF(OZV469&lt;5,"Sin Riesgo",IF(OZV469 &lt;=14,"Bajo",IF(OZV469&lt;=35,"Medio",IF(OZV469&lt;=80,"Alto","Inviable Sanitariamente"))))</f>
        <v>Inviable Sanitariamente</v>
      </c>
      <c r="OZY469" s="48" t="str">
        <f t="shared" si="1108"/>
        <v>Inviable Sanitariamente</v>
      </c>
      <c r="OZZ469" s="48" t="str">
        <f t="shared" si="1108"/>
        <v>Inviable Sanitariamente</v>
      </c>
      <c r="PAA469" s="48" t="str">
        <f t="shared" si="1108"/>
        <v>Inviable Sanitariamente</v>
      </c>
      <c r="PAB469" s="48" t="str">
        <f t="shared" si="1108"/>
        <v>Inviable Sanitariamente</v>
      </c>
      <c r="PAC469" s="48" t="str">
        <f t="shared" si="1108"/>
        <v>Inviable Sanitariamente</v>
      </c>
      <c r="PAD469" s="48" t="str">
        <f t="shared" si="1108"/>
        <v>Inviable Sanitariamente</v>
      </c>
      <c r="PAE469" s="48" t="str">
        <f t="shared" si="1108"/>
        <v>Inviable Sanitariamente</v>
      </c>
      <c r="PAF469" s="48" t="str">
        <f t="shared" si="1108"/>
        <v>Inviable Sanitariamente</v>
      </c>
      <c r="PAG469" s="48" t="str">
        <f t="shared" si="1108"/>
        <v>Inviable Sanitariamente</v>
      </c>
      <c r="PAH469" s="48" t="str">
        <f t="shared" ref="PAH469:PAQ471" si="1109">IF(PAF469&lt;5,"Sin Riesgo",IF(PAF469 &lt;=14,"Bajo",IF(PAF469&lt;=35,"Medio",IF(PAF469&lt;=80,"Alto","Inviable Sanitariamente"))))</f>
        <v>Inviable Sanitariamente</v>
      </c>
      <c r="PAI469" s="48" t="str">
        <f t="shared" si="1109"/>
        <v>Inviable Sanitariamente</v>
      </c>
      <c r="PAJ469" s="48" t="str">
        <f t="shared" si="1109"/>
        <v>Inviable Sanitariamente</v>
      </c>
      <c r="PAK469" s="48" t="str">
        <f t="shared" si="1109"/>
        <v>Inviable Sanitariamente</v>
      </c>
      <c r="PAL469" s="48" t="str">
        <f t="shared" si="1109"/>
        <v>Inviable Sanitariamente</v>
      </c>
      <c r="PAM469" s="48" t="str">
        <f t="shared" si="1109"/>
        <v>Inviable Sanitariamente</v>
      </c>
      <c r="PAN469" s="48" t="str">
        <f t="shared" si="1109"/>
        <v>Inviable Sanitariamente</v>
      </c>
      <c r="PAO469" s="48" t="str">
        <f t="shared" si="1109"/>
        <v>Inviable Sanitariamente</v>
      </c>
      <c r="PAP469" s="48" t="str">
        <f t="shared" si="1109"/>
        <v>Inviable Sanitariamente</v>
      </c>
      <c r="PAQ469" s="48" t="str">
        <f t="shared" si="1109"/>
        <v>Inviable Sanitariamente</v>
      </c>
      <c r="PAR469" s="48" t="str">
        <f t="shared" ref="PAR469:PBA471" si="1110">IF(PAP469&lt;5,"Sin Riesgo",IF(PAP469 &lt;=14,"Bajo",IF(PAP469&lt;=35,"Medio",IF(PAP469&lt;=80,"Alto","Inviable Sanitariamente"))))</f>
        <v>Inviable Sanitariamente</v>
      </c>
      <c r="PAS469" s="48" t="str">
        <f t="shared" si="1110"/>
        <v>Inviable Sanitariamente</v>
      </c>
      <c r="PAT469" s="48" t="str">
        <f t="shared" si="1110"/>
        <v>Inviable Sanitariamente</v>
      </c>
      <c r="PAU469" s="48" t="str">
        <f t="shared" si="1110"/>
        <v>Inviable Sanitariamente</v>
      </c>
      <c r="PAV469" s="48" t="str">
        <f t="shared" si="1110"/>
        <v>Inviable Sanitariamente</v>
      </c>
      <c r="PAW469" s="48" t="str">
        <f t="shared" si="1110"/>
        <v>Inviable Sanitariamente</v>
      </c>
      <c r="PAX469" s="48" t="str">
        <f t="shared" si="1110"/>
        <v>Inviable Sanitariamente</v>
      </c>
      <c r="PAY469" s="48" t="str">
        <f t="shared" si="1110"/>
        <v>Inviable Sanitariamente</v>
      </c>
      <c r="PAZ469" s="48" t="str">
        <f t="shared" si="1110"/>
        <v>Inviable Sanitariamente</v>
      </c>
      <c r="PBA469" s="48" t="str">
        <f t="shared" si="1110"/>
        <v>Inviable Sanitariamente</v>
      </c>
      <c r="PBB469" s="48" t="str">
        <f t="shared" ref="PBB469:PBK471" si="1111">IF(PAZ469&lt;5,"Sin Riesgo",IF(PAZ469 &lt;=14,"Bajo",IF(PAZ469&lt;=35,"Medio",IF(PAZ469&lt;=80,"Alto","Inviable Sanitariamente"))))</f>
        <v>Inviable Sanitariamente</v>
      </c>
      <c r="PBC469" s="48" t="str">
        <f t="shared" si="1111"/>
        <v>Inviable Sanitariamente</v>
      </c>
      <c r="PBD469" s="48" t="str">
        <f t="shared" si="1111"/>
        <v>Inviable Sanitariamente</v>
      </c>
      <c r="PBE469" s="48" t="str">
        <f t="shared" si="1111"/>
        <v>Inviable Sanitariamente</v>
      </c>
      <c r="PBF469" s="48" t="str">
        <f t="shared" si="1111"/>
        <v>Inviable Sanitariamente</v>
      </c>
      <c r="PBG469" s="48" t="str">
        <f t="shared" si="1111"/>
        <v>Inviable Sanitariamente</v>
      </c>
      <c r="PBH469" s="48" t="str">
        <f t="shared" si="1111"/>
        <v>Inviable Sanitariamente</v>
      </c>
      <c r="PBI469" s="48" t="str">
        <f t="shared" si="1111"/>
        <v>Inviable Sanitariamente</v>
      </c>
      <c r="PBJ469" s="48" t="str">
        <f t="shared" si="1111"/>
        <v>Inviable Sanitariamente</v>
      </c>
      <c r="PBK469" s="48" t="str">
        <f t="shared" si="1111"/>
        <v>Inviable Sanitariamente</v>
      </c>
      <c r="PBL469" s="48" t="str">
        <f t="shared" ref="PBL469:PBU471" si="1112">IF(PBJ469&lt;5,"Sin Riesgo",IF(PBJ469 &lt;=14,"Bajo",IF(PBJ469&lt;=35,"Medio",IF(PBJ469&lt;=80,"Alto","Inviable Sanitariamente"))))</f>
        <v>Inviable Sanitariamente</v>
      </c>
      <c r="PBM469" s="48" t="str">
        <f t="shared" si="1112"/>
        <v>Inviable Sanitariamente</v>
      </c>
      <c r="PBN469" s="48" t="str">
        <f t="shared" si="1112"/>
        <v>Inviable Sanitariamente</v>
      </c>
      <c r="PBO469" s="48" t="str">
        <f t="shared" si="1112"/>
        <v>Inviable Sanitariamente</v>
      </c>
      <c r="PBP469" s="48" t="str">
        <f t="shared" si="1112"/>
        <v>Inviable Sanitariamente</v>
      </c>
      <c r="PBQ469" s="48" t="str">
        <f t="shared" si="1112"/>
        <v>Inviable Sanitariamente</v>
      </c>
      <c r="PBR469" s="48" t="str">
        <f t="shared" si="1112"/>
        <v>Inviable Sanitariamente</v>
      </c>
      <c r="PBS469" s="48" t="str">
        <f t="shared" si="1112"/>
        <v>Inviable Sanitariamente</v>
      </c>
      <c r="PBT469" s="48" t="str">
        <f t="shared" si="1112"/>
        <v>Inviable Sanitariamente</v>
      </c>
      <c r="PBU469" s="48" t="str">
        <f t="shared" si="1112"/>
        <v>Inviable Sanitariamente</v>
      </c>
      <c r="PBV469" s="48" t="str">
        <f t="shared" ref="PBV469:PCE471" si="1113">IF(PBT469&lt;5,"Sin Riesgo",IF(PBT469 &lt;=14,"Bajo",IF(PBT469&lt;=35,"Medio",IF(PBT469&lt;=80,"Alto","Inviable Sanitariamente"))))</f>
        <v>Inviable Sanitariamente</v>
      </c>
      <c r="PBW469" s="48" t="str">
        <f t="shared" si="1113"/>
        <v>Inviable Sanitariamente</v>
      </c>
      <c r="PBX469" s="48" t="str">
        <f t="shared" si="1113"/>
        <v>Inviable Sanitariamente</v>
      </c>
      <c r="PBY469" s="48" t="str">
        <f t="shared" si="1113"/>
        <v>Inviable Sanitariamente</v>
      </c>
      <c r="PBZ469" s="48" t="str">
        <f t="shared" si="1113"/>
        <v>Inviable Sanitariamente</v>
      </c>
      <c r="PCA469" s="48" t="str">
        <f t="shared" si="1113"/>
        <v>Inviable Sanitariamente</v>
      </c>
      <c r="PCB469" s="48" t="str">
        <f t="shared" si="1113"/>
        <v>Inviable Sanitariamente</v>
      </c>
      <c r="PCC469" s="48" t="str">
        <f t="shared" si="1113"/>
        <v>Inviable Sanitariamente</v>
      </c>
      <c r="PCD469" s="48" t="str">
        <f t="shared" si="1113"/>
        <v>Inviable Sanitariamente</v>
      </c>
      <c r="PCE469" s="48" t="str">
        <f t="shared" si="1113"/>
        <v>Inviable Sanitariamente</v>
      </c>
      <c r="PCF469" s="48" t="str">
        <f t="shared" ref="PCF469:PCO471" si="1114">IF(PCD469&lt;5,"Sin Riesgo",IF(PCD469 &lt;=14,"Bajo",IF(PCD469&lt;=35,"Medio",IF(PCD469&lt;=80,"Alto","Inviable Sanitariamente"))))</f>
        <v>Inviable Sanitariamente</v>
      </c>
      <c r="PCG469" s="48" t="str">
        <f t="shared" si="1114"/>
        <v>Inviable Sanitariamente</v>
      </c>
      <c r="PCH469" s="48" t="str">
        <f t="shared" si="1114"/>
        <v>Inviable Sanitariamente</v>
      </c>
      <c r="PCI469" s="48" t="str">
        <f t="shared" si="1114"/>
        <v>Inviable Sanitariamente</v>
      </c>
      <c r="PCJ469" s="48" t="str">
        <f t="shared" si="1114"/>
        <v>Inviable Sanitariamente</v>
      </c>
      <c r="PCK469" s="48" t="str">
        <f t="shared" si="1114"/>
        <v>Inviable Sanitariamente</v>
      </c>
      <c r="PCL469" s="48" t="str">
        <f t="shared" si="1114"/>
        <v>Inviable Sanitariamente</v>
      </c>
      <c r="PCM469" s="48" t="str">
        <f t="shared" si="1114"/>
        <v>Inviable Sanitariamente</v>
      </c>
      <c r="PCN469" s="48" t="str">
        <f t="shared" si="1114"/>
        <v>Inviable Sanitariamente</v>
      </c>
      <c r="PCO469" s="48" t="str">
        <f t="shared" si="1114"/>
        <v>Inviable Sanitariamente</v>
      </c>
      <c r="PCP469" s="48" t="str">
        <f t="shared" ref="PCP469:PCY471" si="1115">IF(PCN469&lt;5,"Sin Riesgo",IF(PCN469 &lt;=14,"Bajo",IF(PCN469&lt;=35,"Medio",IF(PCN469&lt;=80,"Alto","Inviable Sanitariamente"))))</f>
        <v>Inviable Sanitariamente</v>
      </c>
      <c r="PCQ469" s="48" t="str">
        <f t="shared" si="1115"/>
        <v>Inviable Sanitariamente</v>
      </c>
      <c r="PCR469" s="48" t="str">
        <f t="shared" si="1115"/>
        <v>Inviable Sanitariamente</v>
      </c>
      <c r="PCS469" s="48" t="str">
        <f t="shared" si="1115"/>
        <v>Inviable Sanitariamente</v>
      </c>
      <c r="PCT469" s="48" t="str">
        <f t="shared" si="1115"/>
        <v>Inviable Sanitariamente</v>
      </c>
      <c r="PCU469" s="48" t="str">
        <f t="shared" si="1115"/>
        <v>Inviable Sanitariamente</v>
      </c>
      <c r="PCV469" s="48" t="str">
        <f t="shared" si="1115"/>
        <v>Inviable Sanitariamente</v>
      </c>
      <c r="PCW469" s="48" t="str">
        <f t="shared" si="1115"/>
        <v>Inviable Sanitariamente</v>
      </c>
      <c r="PCX469" s="48" t="str">
        <f t="shared" si="1115"/>
        <v>Inviable Sanitariamente</v>
      </c>
      <c r="PCY469" s="48" t="str">
        <f t="shared" si="1115"/>
        <v>Inviable Sanitariamente</v>
      </c>
      <c r="PCZ469" s="48" t="str">
        <f t="shared" ref="PCZ469:PDI471" si="1116">IF(PCX469&lt;5,"Sin Riesgo",IF(PCX469 &lt;=14,"Bajo",IF(PCX469&lt;=35,"Medio",IF(PCX469&lt;=80,"Alto","Inviable Sanitariamente"))))</f>
        <v>Inviable Sanitariamente</v>
      </c>
      <c r="PDA469" s="48" t="str">
        <f t="shared" si="1116"/>
        <v>Inviable Sanitariamente</v>
      </c>
      <c r="PDB469" s="48" t="str">
        <f t="shared" si="1116"/>
        <v>Inviable Sanitariamente</v>
      </c>
      <c r="PDC469" s="48" t="str">
        <f t="shared" si="1116"/>
        <v>Inviable Sanitariamente</v>
      </c>
      <c r="PDD469" s="48" t="str">
        <f t="shared" si="1116"/>
        <v>Inviable Sanitariamente</v>
      </c>
      <c r="PDE469" s="48" t="str">
        <f t="shared" si="1116"/>
        <v>Inviable Sanitariamente</v>
      </c>
      <c r="PDF469" s="48" t="str">
        <f t="shared" si="1116"/>
        <v>Inviable Sanitariamente</v>
      </c>
      <c r="PDG469" s="48" t="str">
        <f t="shared" si="1116"/>
        <v>Inviable Sanitariamente</v>
      </c>
      <c r="PDH469" s="48" t="str">
        <f t="shared" si="1116"/>
        <v>Inviable Sanitariamente</v>
      </c>
      <c r="PDI469" s="48" t="str">
        <f t="shared" si="1116"/>
        <v>Inviable Sanitariamente</v>
      </c>
      <c r="PDJ469" s="48" t="str">
        <f t="shared" ref="PDJ469:PDS471" si="1117">IF(PDH469&lt;5,"Sin Riesgo",IF(PDH469 &lt;=14,"Bajo",IF(PDH469&lt;=35,"Medio",IF(PDH469&lt;=80,"Alto","Inviable Sanitariamente"))))</f>
        <v>Inviable Sanitariamente</v>
      </c>
      <c r="PDK469" s="48" t="str">
        <f t="shared" si="1117"/>
        <v>Inviable Sanitariamente</v>
      </c>
      <c r="PDL469" s="48" t="str">
        <f t="shared" si="1117"/>
        <v>Inviable Sanitariamente</v>
      </c>
      <c r="PDM469" s="48" t="str">
        <f t="shared" si="1117"/>
        <v>Inviable Sanitariamente</v>
      </c>
      <c r="PDN469" s="48" t="str">
        <f t="shared" si="1117"/>
        <v>Inviable Sanitariamente</v>
      </c>
      <c r="PDO469" s="48" t="str">
        <f t="shared" si="1117"/>
        <v>Inviable Sanitariamente</v>
      </c>
      <c r="PDP469" s="48" t="str">
        <f t="shared" si="1117"/>
        <v>Inviable Sanitariamente</v>
      </c>
      <c r="PDQ469" s="48" t="str">
        <f t="shared" si="1117"/>
        <v>Inviable Sanitariamente</v>
      </c>
      <c r="PDR469" s="48" t="str">
        <f t="shared" si="1117"/>
        <v>Inviable Sanitariamente</v>
      </c>
      <c r="PDS469" s="48" t="str">
        <f t="shared" si="1117"/>
        <v>Inviable Sanitariamente</v>
      </c>
      <c r="PDT469" s="48" t="str">
        <f t="shared" ref="PDT469:PEC471" si="1118">IF(PDR469&lt;5,"Sin Riesgo",IF(PDR469 &lt;=14,"Bajo",IF(PDR469&lt;=35,"Medio",IF(PDR469&lt;=80,"Alto","Inviable Sanitariamente"))))</f>
        <v>Inviable Sanitariamente</v>
      </c>
      <c r="PDU469" s="48" t="str">
        <f t="shared" si="1118"/>
        <v>Inviable Sanitariamente</v>
      </c>
      <c r="PDV469" s="48" t="str">
        <f t="shared" si="1118"/>
        <v>Inviable Sanitariamente</v>
      </c>
      <c r="PDW469" s="48" t="str">
        <f t="shared" si="1118"/>
        <v>Inviable Sanitariamente</v>
      </c>
      <c r="PDX469" s="48" t="str">
        <f t="shared" si="1118"/>
        <v>Inviable Sanitariamente</v>
      </c>
      <c r="PDY469" s="48" t="str">
        <f t="shared" si="1118"/>
        <v>Inviable Sanitariamente</v>
      </c>
      <c r="PDZ469" s="48" t="str">
        <f t="shared" si="1118"/>
        <v>Inviable Sanitariamente</v>
      </c>
      <c r="PEA469" s="48" t="str">
        <f t="shared" si="1118"/>
        <v>Inviable Sanitariamente</v>
      </c>
      <c r="PEB469" s="48" t="str">
        <f t="shared" si="1118"/>
        <v>Inviable Sanitariamente</v>
      </c>
      <c r="PEC469" s="48" t="str">
        <f t="shared" si="1118"/>
        <v>Inviable Sanitariamente</v>
      </c>
      <c r="PED469" s="48" t="str">
        <f t="shared" ref="PED469:PEM471" si="1119">IF(PEB469&lt;5,"Sin Riesgo",IF(PEB469 &lt;=14,"Bajo",IF(PEB469&lt;=35,"Medio",IF(PEB469&lt;=80,"Alto","Inviable Sanitariamente"))))</f>
        <v>Inviable Sanitariamente</v>
      </c>
      <c r="PEE469" s="48" t="str">
        <f t="shared" si="1119"/>
        <v>Inviable Sanitariamente</v>
      </c>
      <c r="PEF469" s="48" t="str">
        <f t="shared" si="1119"/>
        <v>Inviable Sanitariamente</v>
      </c>
      <c r="PEG469" s="48" t="str">
        <f t="shared" si="1119"/>
        <v>Inviable Sanitariamente</v>
      </c>
      <c r="PEH469" s="48" t="str">
        <f t="shared" si="1119"/>
        <v>Inviable Sanitariamente</v>
      </c>
      <c r="PEI469" s="48" t="str">
        <f t="shared" si="1119"/>
        <v>Inviable Sanitariamente</v>
      </c>
      <c r="PEJ469" s="48" t="str">
        <f t="shared" si="1119"/>
        <v>Inviable Sanitariamente</v>
      </c>
      <c r="PEK469" s="48" t="str">
        <f t="shared" si="1119"/>
        <v>Inviable Sanitariamente</v>
      </c>
      <c r="PEL469" s="48" t="str">
        <f t="shared" si="1119"/>
        <v>Inviable Sanitariamente</v>
      </c>
      <c r="PEM469" s="48" t="str">
        <f t="shared" si="1119"/>
        <v>Inviable Sanitariamente</v>
      </c>
      <c r="PEN469" s="48" t="str">
        <f t="shared" ref="PEN469:PEW471" si="1120">IF(PEL469&lt;5,"Sin Riesgo",IF(PEL469 &lt;=14,"Bajo",IF(PEL469&lt;=35,"Medio",IF(PEL469&lt;=80,"Alto","Inviable Sanitariamente"))))</f>
        <v>Inviable Sanitariamente</v>
      </c>
      <c r="PEO469" s="48" t="str">
        <f t="shared" si="1120"/>
        <v>Inviable Sanitariamente</v>
      </c>
      <c r="PEP469" s="48" t="str">
        <f t="shared" si="1120"/>
        <v>Inviable Sanitariamente</v>
      </c>
      <c r="PEQ469" s="48" t="str">
        <f t="shared" si="1120"/>
        <v>Inviable Sanitariamente</v>
      </c>
      <c r="PER469" s="48" t="str">
        <f t="shared" si="1120"/>
        <v>Inviable Sanitariamente</v>
      </c>
      <c r="PES469" s="48" t="str">
        <f t="shared" si="1120"/>
        <v>Inviable Sanitariamente</v>
      </c>
      <c r="PET469" s="48" t="str">
        <f t="shared" si="1120"/>
        <v>Inviable Sanitariamente</v>
      </c>
      <c r="PEU469" s="48" t="str">
        <f t="shared" si="1120"/>
        <v>Inviable Sanitariamente</v>
      </c>
      <c r="PEV469" s="48" t="str">
        <f t="shared" si="1120"/>
        <v>Inviable Sanitariamente</v>
      </c>
      <c r="PEW469" s="48" t="str">
        <f t="shared" si="1120"/>
        <v>Inviable Sanitariamente</v>
      </c>
      <c r="PEX469" s="48" t="str">
        <f t="shared" ref="PEX469:PFG471" si="1121">IF(PEV469&lt;5,"Sin Riesgo",IF(PEV469 &lt;=14,"Bajo",IF(PEV469&lt;=35,"Medio",IF(PEV469&lt;=80,"Alto","Inviable Sanitariamente"))))</f>
        <v>Inviable Sanitariamente</v>
      </c>
      <c r="PEY469" s="48" t="str">
        <f t="shared" si="1121"/>
        <v>Inviable Sanitariamente</v>
      </c>
      <c r="PEZ469" s="48" t="str">
        <f t="shared" si="1121"/>
        <v>Inviable Sanitariamente</v>
      </c>
      <c r="PFA469" s="48" t="str">
        <f t="shared" si="1121"/>
        <v>Inviable Sanitariamente</v>
      </c>
      <c r="PFB469" s="48" t="str">
        <f t="shared" si="1121"/>
        <v>Inviable Sanitariamente</v>
      </c>
      <c r="PFC469" s="48" t="str">
        <f t="shared" si="1121"/>
        <v>Inviable Sanitariamente</v>
      </c>
      <c r="PFD469" s="48" t="str">
        <f t="shared" si="1121"/>
        <v>Inviable Sanitariamente</v>
      </c>
      <c r="PFE469" s="48" t="str">
        <f t="shared" si="1121"/>
        <v>Inviable Sanitariamente</v>
      </c>
      <c r="PFF469" s="48" t="str">
        <f t="shared" si="1121"/>
        <v>Inviable Sanitariamente</v>
      </c>
      <c r="PFG469" s="48" t="str">
        <f t="shared" si="1121"/>
        <v>Inviable Sanitariamente</v>
      </c>
      <c r="PFH469" s="48" t="str">
        <f t="shared" ref="PFH469:PFQ471" si="1122">IF(PFF469&lt;5,"Sin Riesgo",IF(PFF469 &lt;=14,"Bajo",IF(PFF469&lt;=35,"Medio",IF(PFF469&lt;=80,"Alto","Inviable Sanitariamente"))))</f>
        <v>Inviable Sanitariamente</v>
      </c>
      <c r="PFI469" s="48" t="str">
        <f t="shared" si="1122"/>
        <v>Inviable Sanitariamente</v>
      </c>
      <c r="PFJ469" s="48" t="str">
        <f t="shared" si="1122"/>
        <v>Inviable Sanitariamente</v>
      </c>
      <c r="PFK469" s="48" t="str">
        <f t="shared" si="1122"/>
        <v>Inviable Sanitariamente</v>
      </c>
      <c r="PFL469" s="48" t="str">
        <f t="shared" si="1122"/>
        <v>Inviable Sanitariamente</v>
      </c>
      <c r="PFM469" s="48" t="str">
        <f t="shared" si="1122"/>
        <v>Inviable Sanitariamente</v>
      </c>
      <c r="PFN469" s="48" t="str">
        <f t="shared" si="1122"/>
        <v>Inviable Sanitariamente</v>
      </c>
      <c r="PFO469" s="48" t="str">
        <f t="shared" si="1122"/>
        <v>Inviable Sanitariamente</v>
      </c>
      <c r="PFP469" s="48" t="str">
        <f t="shared" si="1122"/>
        <v>Inviable Sanitariamente</v>
      </c>
      <c r="PFQ469" s="48" t="str">
        <f t="shared" si="1122"/>
        <v>Inviable Sanitariamente</v>
      </c>
      <c r="PFR469" s="48" t="str">
        <f t="shared" ref="PFR469:PGA471" si="1123">IF(PFP469&lt;5,"Sin Riesgo",IF(PFP469 &lt;=14,"Bajo",IF(PFP469&lt;=35,"Medio",IF(PFP469&lt;=80,"Alto","Inviable Sanitariamente"))))</f>
        <v>Inviable Sanitariamente</v>
      </c>
      <c r="PFS469" s="48" t="str">
        <f t="shared" si="1123"/>
        <v>Inviable Sanitariamente</v>
      </c>
      <c r="PFT469" s="48" t="str">
        <f t="shared" si="1123"/>
        <v>Inviable Sanitariamente</v>
      </c>
      <c r="PFU469" s="48" t="str">
        <f t="shared" si="1123"/>
        <v>Inviable Sanitariamente</v>
      </c>
      <c r="PFV469" s="48" t="str">
        <f t="shared" si="1123"/>
        <v>Inviable Sanitariamente</v>
      </c>
      <c r="PFW469" s="48" t="str">
        <f t="shared" si="1123"/>
        <v>Inviable Sanitariamente</v>
      </c>
      <c r="PFX469" s="48" t="str">
        <f t="shared" si="1123"/>
        <v>Inviable Sanitariamente</v>
      </c>
      <c r="PFY469" s="48" t="str">
        <f t="shared" si="1123"/>
        <v>Inviable Sanitariamente</v>
      </c>
      <c r="PFZ469" s="48" t="str">
        <f t="shared" si="1123"/>
        <v>Inviable Sanitariamente</v>
      </c>
      <c r="PGA469" s="48" t="str">
        <f t="shared" si="1123"/>
        <v>Inviable Sanitariamente</v>
      </c>
      <c r="PGB469" s="48" t="str">
        <f t="shared" ref="PGB469:PGK471" si="1124">IF(PFZ469&lt;5,"Sin Riesgo",IF(PFZ469 &lt;=14,"Bajo",IF(PFZ469&lt;=35,"Medio",IF(PFZ469&lt;=80,"Alto","Inviable Sanitariamente"))))</f>
        <v>Inviable Sanitariamente</v>
      </c>
      <c r="PGC469" s="48" t="str">
        <f t="shared" si="1124"/>
        <v>Inviable Sanitariamente</v>
      </c>
      <c r="PGD469" s="48" t="str">
        <f t="shared" si="1124"/>
        <v>Inviable Sanitariamente</v>
      </c>
      <c r="PGE469" s="48" t="str">
        <f t="shared" si="1124"/>
        <v>Inviable Sanitariamente</v>
      </c>
      <c r="PGF469" s="48" t="str">
        <f t="shared" si="1124"/>
        <v>Inviable Sanitariamente</v>
      </c>
      <c r="PGG469" s="48" t="str">
        <f t="shared" si="1124"/>
        <v>Inviable Sanitariamente</v>
      </c>
      <c r="PGH469" s="48" t="str">
        <f t="shared" si="1124"/>
        <v>Inviable Sanitariamente</v>
      </c>
      <c r="PGI469" s="48" t="str">
        <f t="shared" si="1124"/>
        <v>Inviable Sanitariamente</v>
      </c>
      <c r="PGJ469" s="48" t="str">
        <f t="shared" si="1124"/>
        <v>Inviable Sanitariamente</v>
      </c>
      <c r="PGK469" s="48" t="str">
        <f t="shared" si="1124"/>
        <v>Inviable Sanitariamente</v>
      </c>
      <c r="PGL469" s="48" t="str">
        <f t="shared" ref="PGL469:PGU471" si="1125">IF(PGJ469&lt;5,"Sin Riesgo",IF(PGJ469 &lt;=14,"Bajo",IF(PGJ469&lt;=35,"Medio",IF(PGJ469&lt;=80,"Alto","Inviable Sanitariamente"))))</f>
        <v>Inviable Sanitariamente</v>
      </c>
      <c r="PGM469" s="48" t="str">
        <f t="shared" si="1125"/>
        <v>Inviable Sanitariamente</v>
      </c>
      <c r="PGN469" s="48" t="str">
        <f t="shared" si="1125"/>
        <v>Inviable Sanitariamente</v>
      </c>
      <c r="PGO469" s="48" t="str">
        <f t="shared" si="1125"/>
        <v>Inviable Sanitariamente</v>
      </c>
      <c r="PGP469" s="48" t="str">
        <f t="shared" si="1125"/>
        <v>Inviable Sanitariamente</v>
      </c>
      <c r="PGQ469" s="48" t="str">
        <f t="shared" si="1125"/>
        <v>Inviable Sanitariamente</v>
      </c>
      <c r="PGR469" s="48" t="str">
        <f t="shared" si="1125"/>
        <v>Inviable Sanitariamente</v>
      </c>
      <c r="PGS469" s="48" t="str">
        <f t="shared" si="1125"/>
        <v>Inviable Sanitariamente</v>
      </c>
      <c r="PGT469" s="48" t="str">
        <f t="shared" si="1125"/>
        <v>Inviable Sanitariamente</v>
      </c>
      <c r="PGU469" s="48" t="str">
        <f t="shared" si="1125"/>
        <v>Inviable Sanitariamente</v>
      </c>
      <c r="PGV469" s="48" t="str">
        <f t="shared" ref="PGV469:PHE471" si="1126">IF(PGT469&lt;5,"Sin Riesgo",IF(PGT469 &lt;=14,"Bajo",IF(PGT469&lt;=35,"Medio",IF(PGT469&lt;=80,"Alto","Inviable Sanitariamente"))))</f>
        <v>Inviable Sanitariamente</v>
      </c>
      <c r="PGW469" s="48" t="str">
        <f t="shared" si="1126"/>
        <v>Inviable Sanitariamente</v>
      </c>
      <c r="PGX469" s="48" t="str">
        <f t="shared" si="1126"/>
        <v>Inviable Sanitariamente</v>
      </c>
      <c r="PGY469" s="48" t="str">
        <f t="shared" si="1126"/>
        <v>Inviable Sanitariamente</v>
      </c>
      <c r="PGZ469" s="48" t="str">
        <f t="shared" si="1126"/>
        <v>Inviable Sanitariamente</v>
      </c>
      <c r="PHA469" s="48" t="str">
        <f t="shared" si="1126"/>
        <v>Inviable Sanitariamente</v>
      </c>
      <c r="PHB469" s="48" t="str">
        <f t="shared" si="1126"/>
        <v>Inviable Sanitariamente</v>
      </c>
      <c r="PHC469" s="48" t="str">
        <f t="shared" si="1126"/>
        <v>Inviable Sanitariamente</v>
      </c>
      <c r="PHD469" s="48" t="str">
        <f t="shared" si="1126"/>
        <v>Inviable Sanitariamente</v>
      </c>
      <c r="PHE469" s="48" t="str">
        <f t="shared" si="1126"/>
        <v>Inviable Sanitariamente</v>
      </c>
      <c r="PHF469" s="48" t="str">
        <f t="shared" ref="PHF469:PHO471" si="1127">IF(PHD469&lt;5,"Sin Riesgo",IF(PHD469 &lt;=14,"Bajo",IF(PHD469&lt;=35,"Medio",IF(PHD469&lt;=80,"Alto","Inviable Sanitariamente"))))</f>
        <v>Inviable Sanitariamente</v>
      </c>
      <c r="PHG469" s="48" t="str">
        <f t="shared" si="1127"/>
        <v>Inviable Sanitariamente</v>
      </c>
      <c r="PHH469" s="48" t="str">
        <f t="shared" si="1127"/>
        <v>Inviable Sanitariamente</v>
      </c>
      <c r="PHI469" s="48" t="str">
        <f t="shared" si="1127"/>
        <v>Inviable Sanitariamente</v>
      </c>
      <c r="PHJ469" s="48" t="str">
        <f t="shared" si="1127"/>
        <v>Inviable Sanitariamente</v>
      </c>
      <c r="PHK469" s="48" t="str">
        <f t="shared" si="1127"/>
        <v>Inviable Sanitariamente</v>
      </c>
      <c r="PHL469" s="48" t="str">
        <f t="shared" si="1127"/>
        <v>Inviable Sanitariamente</v>
      </c>
      <c r="PHM469" s="48" t="str">
        <f t="shared" si="1127"/>
        <v>Inviable Sanitariamente</v>
      </c>
      <c r="PHN469" s="48" t="str">
        <f t="shared" si="1127"/>
        <v>Inviable Sanitariamente</v>
      </c>
      <c r="PHO469" s="48" t="str">
        <f t="shared" si="1127"/>
        <v>Inviable Sanitariamente</v>
      </c>
      <c r="PHP469" s="48" t="str">
        <f t="shared" ref="PHP469:PHY471" si="1128">IF(PHN469&lt;5,"Sin Riesgo",IF(PHN469 &lt;=14,"Bajo",IF(PHN469&lt;=35,"Medio",IF(PHN469&lt;=80,"Alto","Inviable Sanitariamente"))))</f>
        <v>Inviable Sanitariamente</v>
      </c>
      <c r="PHQ469" s="48" t="str">
        <f t="shared" si="1128"/>
        <v>Inviable Sanitariamente</v>
      </c>
      <c r="PHR469" s="48" t="str">
        <f t="shared" si="1128"/>
        <v>Inviable Sanitariamente</v>
      </c>
      <c r="PHS469" s="48" t="str">
        <f t="shared" si="1128"/>
        <v>Inviable Sanitariamente</v>
      </c>
      <c r="PHT469" s="48" t="str">
        <f t="shared" si="1128"/>
        <v>Inviable Sanitariamente</v>
      </c>
      <c r="PHU469" s="48" t="str">
        <f t="shared" si="1128"/>
        <v>Inviable Sanitariamente</v>
      </c>
      <c r="PHV469" s="48" t="str">
        <f t="shared" si="1128"/>
        <v>Inviable Sanitariamente</v>
      </c>
      <c r="PHW469" s="48" t="str">
        <f t="shared" si="1128"/>
        <v>Inviable Sanitariamente</v>
      </c>
      <c r="PHX469" s="48" t="str">
        <f t="shared" si="1128"/>
        <v>Inviable Sanitariamente</v>
      </c>
      <c r="PHY469" s="48" t="str">
        <f t="shared" si="1128"/>
        <v>Inviable Sanitariamente</v>
      </c>
      <c r="PHZ469" s="48" t="str">
        <f t="shared" ref="PHZ469:PII471" si="1129">IF(PHX469&lt;5,"Sin Riesgo",IF(PHX469 &lt;=14,"Bajo",IF(PHX469&lt;=35,"Medio",IF(PHX469&lt;=80,"Alto","Inviable Sanitariamente"))))</f>
        <v>Inviable Sanitariamente</v>
      </c>
      <c r="PIA469" s="48" t="str">
        <f t="shared" si="1129"/>
        <v>Inviable Sanitariamente</v>
      </c>
      <c r="PIB469" s="48" t="str">
        <f t="shared" si="1129"/>
        <v>Inviable Sanitariamente</v>
      </c>
      <c r="PIC469" s="48" t="str">
        <f t="shared" si="1129"/>
        <v>Inviable Sanitariamente</v>
      </c>
      <c r="PID469" s="48" t="str">
        <f t="shared" si="1129"/>
        <v>Inviable Sanitariamente</v>
      </c>
      <c r="PIE469" s="48" t="str">
        <f t="shared" si="1129"/>
        <v>Inviable Sanitariamente</v>
      </c>
      <c r="PIF469" s="48" t="str">
        <f t="shared" si="1129"/>
        <v>Inviable Sanitariamente</v>
      </c>
      <c r="PIG469" s="48" t="str">
        <f t="shared" si="1129"/>
        <v>Inviable Sanitariamente</v>
      </c>
      <c r="PIH469" s="48" t="str">
        <f t="shared" si="1129"/>
        <v>Inviable Sanitariamente</v>
      </c>
      <c r="PII469" s="48" t="str">
        <f t="shared" si="1129"/>
        <v>Inviable Sanitariamente</v>
      </c>
      <c r="PIJ469" s="48" t="str">
        <f t="shared" ref="PIJ469:PIS471" si="1130">IF(PIH469&lt;5,"Sin Riesgo",IF(PIH469 &lt;=14,"Bajo",IF(PIH469&lt;=35,"Medio",IF(PIH469&lt;=80,"Alto","Inviable Sanitariamente"))))</f>
        <v>Inviable Sanitariamente</v>
      </c>
      <c r="PIK469" s="48" t="str">
        <f t="shared" si="1130"/>
        <v>Inviable Sanitariamente</v>
      </c>
      <c r="PIL469" s="48" t="str">
        <f t="shared" si="1130"/>
        <v>Inviable Sanitariamente</v>
      </c>
      <c r="PIM469" s="48" t="str">
        <f t="shared" si="1130"/>
        <v>Inviable Sanitariamente</v>
      </c>
      <c r="PIN469" s="48" t="str">
        <f t="shared" si="1130"/>
        <v>Inviable Sanitariamente</v>
      </c>
      <c r="PIO469" s="48" t="str">
        <f t="shared" si="1130"/>
        <v>Inviable Sanitariamente</v>
      </c>
      <c r="PIP469" s="48" t="str">
        <f t="shared" si="1130"/>
        <v>Inviable Sanitariamente</v>
      </c>
      <c r="PIQ469" s="48" t="str">
        <f t="shared" si="1130"/>
        <v>Inviable Sanitariamente</v>
      </c>
      <c r="PIR469" s="48" t="str">
        <f t="shared" si="1130"/>
        <v>Inviable Sanitariamente</v>
      </c>
      <c r="PIS469" s="48" t="str">
        <f t="shared" si="1130"/>
        <v>Inviable Sanitariamente</v>
      </c>
      <c r="PIT469" s="48" t="str">
        <f t="shared" ref="PIT469:PJC471" si="1131">IF(PIR469&lt;5,"Sin Riesgo",IF(PIR469 &lt;=14,"Bajo",IF(PIR469&lt;=35,"Medio",IF(PIR469&lt;=80,"Alto","Inviable Sanitariamente"))))</f>
        <v>Inviable Sanitariamente</v>
      </c>
      <c r="PIU469" s="48" t="str">
        <f t="shared" si="1131"/>
        <v>Inviable Sanitariamente</v>
      </c>
      <c r="PIV469" s="48" t="str">
        <f t="shared" si="1131"/>
        <v>Inviable Sanitariamente</v>
      </c>
      <c r="PIW469" s="48" t="str">
        <f t="shared" si="1131"/>
        <v>Inviable Sanitariamente</v>
      </c>
      <c r="PIX469" s="48" t="str">
        <f t="shared" si="1131"/>
        <v>Inviable Sanitariamente</v>
      </c>
      <c r="PIY469" s="48" t="str">
        <f t="shared" si="1131"/>
        <v>Inviable Sanitariamente</v>
      </c>
      <c r="PIZ469" s="48" t="str">
        <f t="shared" si="1131"/>
        <v>Inviable Sanitariamente</v>
      </c>
      <c r="PJA469" s="48" t="str">
        <f t="shared" si="1131"/>
        <v>Inviable Sanitariamente</v>
      </c>
      <c r="PJB469" s="48" t="str">
        <f t="shared" si="1131"/>
        <v>Inviable Sanitariamente</v>
      </c>
      <c r="PJC469" s="48" t="str">
        <f t="shared" si="1131"/>
        <v>Inviable Sanitariamente</v>
      </c>
      <c r="PJD469" s="48" t="str">
        <f t="shared" ref="PJD469:PJM471" si="1132">IF(PJB469&lt;5,"Sin Riesgo",IF(PJB469 &lt;=14,"Bajo",IF(PJB469&lt;=35,"Medio",IF(PJB469&lt;=80,"Alto","Inviable Sanitariamente"))))</f>
        <v>Inviable Sanitariamente</v>
      </c>
      <c r="PJE469" s="48" t="str">
        <f t="shared" si="1132"/>
        <v>Inviable Sanitariamente</v>
      </c>
      <c r="PJF469" s="48" t="str">
        <f t="shared" si="1132"/>
        <v>Inviable Sanitariamente</v>
      </c>
      <c r="PJG469" s="48" t="str">
        <f t="shared" si="1132"/>
        <v>Inviable Sanitariamente</v>
      </c>
      <c r="PJH469" s="48" t="str">
        <f t="shared" si="1132"/>
        <v>Inviable Sanitariamente</v>
      </c>
      <c r="PJI469" s="48" t="str">
        <f t="shared" si="1132"/>
        <v>Inviable Sanitariamente</v>
      </c>
      <c r="PJJ469" s="48" t="str">
        <f t="shared" si="1132"/>
        <v>Inviable Sanitariamente</v>
      </c>
      <c r="PJK469" s="48" t="str">
        <f t="shared" si="1132"/>
        <v>Inviable Sanitariamente</v>
      </c>
      <c r="PJL469" s="48" t="str">
        <f t="shared" si="1132"/>
        <v>Inviable Sanitariamente</v>
      </c>
      <c r="PJM469" s="48" t="str">
        <f t="shared" si="1132"/>
        <v>Inviable Sanitariamente</v>
      </c>
      <c r="PJN469" s="48" t="str">
        <f t="shared" ref="PJN469:PJW471" si="1133">IF(PJL469&lt;5,"Sin Riesgo",IF(PJL469 &lt;=14,"Bajo",IF(PJL469&lt;=35,"Medio",IF(PJL469&lt;=80,"Alto","Inviable Sanitariamente"))))</f>
        <v>Inviable Sanitariamente</v>
      </c>
      <c r="PJO469" s="48" t="str">
        <f t="shared" si="1133"/>
        <v>Inviable Sanitariamente</v>
      </c>
      <c r="PJP469" s="48" t="str">
        <f t="shared" si="1133"/>
        <v>Inviable Sanitariamente</v>
      </c>
      <c r="PJQ469" s="48" t="str">
        <f t="shared" si="1133"/>
        <v>Inviable Sanitariamente</v>
      </c>
      <c r="PJR469" s="48" t="str">
        <f t="shared" si="1133"/>
        <v>Inviable Sanitariamente</v>
      </c>
      <c r="PJS469" s="48" t="str">
        <f t="shared" si="1133"/>
        <v>Inviable Sanitariamente</v>
      </c>
      <c r="PJT469" s="48" t="str">
        <f t="shared" si="1133"/>
        <v>Inviable Sanitariamente</v>
      </c>
      <c r="PJU469" s="48" t="str">
        <f t="shared" si="1133"/>
        <v>Inviable Sanitariamente</v>
      </c>
      <c r="PJV469" s="48" t="str">
        <f t="shared" si="1133"/>
        <v>Inviable Sanitariamente</v>
      </c>
      <c r="PJW469" s="48" t="str">
        <f t="shared" si="1133"/>
        <v>Inviable Sanitariamente</v>
      </c>
      <c r="PJX469" s="48" t="str">
        <f t="shared" ref="PJX469:PKG471" si="1134">IF(PJV469&lt;5,"Sin Riesgo",IF(PJV469 &lt;=14,"Bajo",IF(PJV469&lt;=35,"Medio",IF(PJV469&lt;=80,"Alto","Inviable Sanitariamente"))))</f>
        <v>Inviable Sanitariamente</v>
      </c>
      <c r="PJY469" s="48" t="str">
        <f t="shared" si="1134"/>
        <v>Inviable Sanitariamente</v>
      </c>
      <c r="PJZ469" s="48" t="str">
        <f t="shared" si="1134"/>
        <v>Inviable Sanitariamente</v>
      </c>
      <c r="PKA469" s="48" t="str">
        <f t="shared" si="1134"/>
        <v>Inviable Sanitariamente</v>
      </c>
      <c r="PKB469" s="48" t="str">
        <f t="shared" si="1134"/>
        <v>Inviable Sanitariamente</v>
      </c>
      <c r="PKC469" s="48" t="str">
        <f t="shared" si="1134"/>
        <v>Inviable Sanitariamente</v>
      </c>
      <c r="PKD469" s="48" t="str">
        <f t="shared" si="1134"/>
        <v>Inviable Sanitariamente</v>
      </c>
      <c r="PKE469" s="48" t="str">
        <f t="shared" si="1134"/>
        <v>Inviable Sanitariamente</v>
      </c>
      <c r="PKF469" s="48" t="str">
        <f t="shared" si="1134"/>
        <v>Inviable Sanitariamente</v>
      </c>
      <c r="PKG469" s="48" t="str">
        <f t="shared" si="1134"/>
        <v>Inviable Sanitariamente</v>
      </c>
      <c r="PKH469" s="48" t="str">
        <f t="shared" ref="PKH469:PKQ471" si="1135">IF(PKF469&lt;5,"Sin Riesgo",IF(PKF469 &lt;=14,"Bajo",IF(PKF469&lt;=35,"Medio",IF(PKF469&lt;=80,"Alto","Inviable Sanitariamente"))))</f>
        <v>Inviable Sanitariamente</v>
      </c>
      <c r="PKI469" s="48" t="str">
        <f t="shared" si="1135"/>
        <v>Inviable Sanitariamente</v>
      </c>
      <c r="PKJ469" s="48" t="str">
        <f t="shared" si="1135"/>
        <v>Inviable Sanitariamente</v>
      </c>
      <c r="PKK469" s="48" t="str">
        <f t="shared" si="1135"/>
        <v>Inviable Sanitariamente</v>
      </c>
      <c r="PKL469" s="48" t="str">
        <f t="shared" si="1135"/>
        <v>Inviable Sanitariamente</v>
      </c>
      <c r="PKM469" s="48" t="str">
        <f t="shared" si="1135"/>
        <v>Inviable Sanitariamente</v>
      </c>
      <c r="PKN469" s="48" t="str">
        <f t="shared" si="1135"/>
        <v>Inviable Sanitariamente</v>
      </c>
      <c r="PKO469" s="48" t="str">
        <f t="shared" si="1135"/>
        <v>Inviable Sanitariamente</v>
      </c>
      <c r="PKP469" s="48" t="str">
        <f t="shared" si="1135"/>
        <v>Inviable Sanitariamente</v>
      </c>
      <c r="PKQ469" s="48" t="str">
        <f t="shared" si="1135"/>
        <v>Inviable Sanitariamente</v>
      </c>
      <c r="PKR469" s="48" t="str">
        <f t="shared" ref="PKR469:PLA471" si="1136">IF(PKP469&lt;5,"Sin Riesgo",IF(PKP469 &lt;=14,"Bajo",IF(PKP469&lt;=35,"Medio",IF(PKP469&lt;=80,"Alto","Inviable Sanitariamente"))))</f>
        <v>Inviable Sanitariamente</v>
      </c>
      <c r="PKS469" s="48" t="str">
        <f t="shared" si="1136"/>
        <v>Inviable Sanitariamente</v>
      </c>
      <c r="PKT469" s="48" t="str">
        <f t="shared" si="1136"/>
        <v>Inviable Sanitariamente</v>
      </c>
      <c r="PKU469" s="48" t="str">
        <f t="shared" si="1136"/>
        <v>Inviable Sanitariamente</v>
      </c>
      <c r="PKV469" s="48" t="str">
        <f t="shared" si="1136"/>
        <v>Inviable Sanitariamente</v>
      </c>
      <c r="PKW469" s="48" t="str">
        <f t="shared" si="1136"/>
        <v>Inviable Sanitariamente</v>
      </c>
      <c r="PKX469" s="48" t="str">
        <f t="shared" si="1136"/>
        <v>Inviable Sanitariamente</v>
      </c>
      <c r="PKY469" s="48" t="str">
        <f t="shared" si="1136"/>
        <v>Inviable Sanitariamente</v>
      </c>
      <c r="PKZ469" s="48" t="str">
        <f t="shared" si="1136"/>
        <v>Inviable Sanitariamente</v>
      </c>
      <c r="PLA469" s="48" t="str">
        <f t="shared" si="1136"/>
        <v>Inviable Sanitariamente</v>
      </c>
      <c r="PLB469" s="48" t="str">
        <f t="shared" ref="PLB469:PLK471" si="1137">IF(PKZ469&lt;5,"Sin Riesgo",IF(PKZ469 &lt;=14,"Bajo",IF(PKZ469&lt;=35,"Medio",IF(PKZ469&lt;=80,"Alto","Inviable Sanitariamente"))))</f>
        <v>Inviable Sanitariamente</v>
      </c>
      <c r="PLC469" s="48" t="str">
        <f t="shared" si="1137"/>
        <v>Inviable Sanitariamente</v>
      </c>
      <c r="PLD469" s="48" t="str">
        <f t="shared" si="1137"/>
        <v>Inviable Sanitariamente</v>
      </c>
      <c r="PLE469" s="48" t="str">
        <f t="shared" si="1137"/>
        <v>Inviable Sanitariamente</v>
      </c>
      <c r="PLF469" s="48" t="str">
        <f t="shared" si="1137"/>
        <v>Inviable Sanitariamente</v>
      </c>
      <c r="PLG469" s="48" t="str">
        <f t="shared" si="1137"/>
        <v>Inviable Sanitariamente</v>
      </c>
      <c r="PLH469" s="48" t="str">
        <f t="shared" si="1137"/>
        <v>Inviable Sanitariamente</v>
      </c>
      <c r="PLI469" s="48" t="str">
        <f t="shared" si="1137"/>
        <v>Inviable Sanitariamente</v>
      </c>
      <c r="PLJ469" s="48" t="str">
        <f t="shared" si="1137"/>
        <v>Inviable Sanitariamente</v>
      </c>
      <c r="PLK469" s="48" t="str">
        <f t="shared" si="1137"/>
        <v>Inviable Sanitariamente</v>
      </c>
      <c r="PLL469" s="48" t="str">
        <f t="shared" ref="PLL469:PLU471" si="1138">IF(PLJ469&lt;5,"Sin Riesgo",IF(PLJ469 &lt;=14,"Bajo",IF(PLJ469&lt;=35,"Medio",IF(PLJ469&lt;=80,"Alto","Inviable Sanitariamente"))))</f>
        <v>Inviable Sanitariamente</v>
      </c>
      <c r="PLM469" s="48" t="str">
        <f t="shared" si="1138"/>
        <v>Inviable Sanitariamente</v>
      </c>
      <c r="PLN469" s="48" t="str">
        <f t="shared" si="1138"/>
        <v>Inviable Sanitariamente</v>
      </c>
      <c r="PLO469" s="48" t="str">
        <f t="shared" si="1138"/>
        <v>Inviable Sanitariamente</v>
      </c>
      <c r="PLP469" s="48" t="str">
        <f t="shared" si="1138"/>
        <v>Inviable Sanitariamente</v>
      </c>
      <c r="PLQ469" s="48" t="str">
        <f t="shared" si="1138"/>
        <v>Inviable Sanitariamente</v>
      </c>
      <c r="PLR469" s="48" t="str">
        <f t="shared" si="1138"/>
        <v>Inviable Sanitariamente</v>
      </c>
      <c r="PLS469" s="48" t="str">
        <f t="shared" si="1138"/>
        <v>Inviable Sanitariamente</v>
      </c>
      <c r="PLT469" s="48" t="str">
        <f t="shared" si="1138"/>
        <v>Inviable Sanitariamente</v>
      </c>
      <c r="PLU469" s="48" t="str">
        <f t="shared" si="1138"/>
        <v>Inviable Sanitariamente</v>
      </c>
      <c r="PLV469" s="48" t="str">
        <f t="shared" ref="PLV469:PME471" si="1139">IF(PLT469&lt;5,"Sin Riesgo",IF(PLT469 &lt;=14,"Bajo",IF(PLT469&lt;=35,"Medio",IF(PLT469&lt;=80,"Alto","Inviable Sanitariamente"))))</f>
        <v>Inviable Sanitariamente</v>
      </c>
      <c r="PLW469" s="48" t="str">
        <f t="shared" si="1139"/>
        <v>Inviable Sanitariamente</v>
      </c>
      <c r="PLX469" s="48" t="str">
        <f t="shared" si="1139"/>
        <v>Inviable Sanitariamente</v>
      </c>
      <c r="PLY469" s="48" t="str">
        <f t="shared" si="1139"/>
        <v>Inviable Sanitariamente</v>
      </c>
      <c r="PLZ469" s="48" t="str">
        <f t="shared" si="1139"/>
        <v>Inviable Sanitariamente</v>
      </c>
      <c r="PMA469" s="48" t="str">
        <f t="shared" si="1139"/>
        <v>Inviable Sanitariamente</v>
      </c>
      <c r="PMB469" s="48" t="str">
        <f t="shared" si="1139"/>
        <v>Inviable Sanitariamente</v>
      </c>
      <c r="PMC469" s="48" t="str">
        <f t="shared" si="1139"/>
        <v>Inviable Sanitariamente</v>
      </c>
      <c r="PMD469" s="48" t="str">
        <f t="shared" si="1139"/>
        <v>Inviable Sanitariamente</v>
      </c>
      <c r="PME469" s="48" t="str">
        <f t="shared" si="1139"/>
        <v>Inviable Sanitariamente</v>
      </c>
      <c r="PMF469" s="48" t="str">
        <f t="shared" ref="PMF469:PMO471" si="1140">IF(PMD469&lt;5,"Sin Riesgo",IF(PMD469 &lt;=14,"Bajo",IF(PMD469&lt;=35,"Medio",IF(PMD469&lt;=80,"Alto","Inviable Sanitariamente"))))</f>
        <v>Inviable Sanitariamente</v>
      </c>
      <c r="PMG469" s="48" t="str">
        <f t="shared" si="1140"/>
        <v>Inviable Sanitariamente</v>
      </c>
      <c r="PMH469" s="48" t="str">
        <f t="shared" si="1140"/>
        <v>Inviable Sanitariamente</v>
      </c>
      <c r="PMI469" s="48" t="str">
        <f t="shared" si="1140"/>
        <v>Inviable Sanitariamente</v>
      </c>
      <c r="PMJ469" s="48" t="str">
        <f t="shared" si="1140"/>
        <v>Inviable Sanitariamente</v>
      </c>
      <c r="PMK469" s="48" t="str">
        <f t="shared" si="1140"/>
        <v>Inviable Sanitariamente</v>
      </c>
      <c r="PML469" s="48" t="str">
        <f t="shared" si="1140"/>
        <v>Inviable Sanitariamente</v>
      </c>
      <c r="PMM469" s="48" t="str">
        <f t="shared" si="1140"/>
        <v>Inviable Sanitariamente</v>
      </c>
      <c r="PMN469" s="48" t="str">
        <f t="shared" si="1140"/>
        <v>Inviable Sanitariamente</v>
      </c>
      <c r="PMO469" s="48" t="str">
        <f t="shared" si="1140"/>
        <v>Inviable Sanitariamente</v>
      </c>
      <c r="PMP469" s="48" t="str">
        <f t="shared" ref="PMP469:PMY471" si="1141">IF(PMN469&lt;5,"Sin Riesgo",IF(PMN469 &lt;=14,"Bajo",IF(PMN469&lt;=35,"Medio",IF(PMN469&lt;=80,"Alto","Inviable Sanitariamente"))))</f>
        <v>Inviable Sanitariamente</v>
      </c>
      <c r="PMQ469" s="48" t="str">
        <f t="shared" si="1141"/>
        <v>Inviable Sanitariamente</v>
      </c>
      <c r="PMR469" s="48" t="str">
        <f t="shared" si="1141"/>
        <v>Inviable Sanitariamente</v>
      </c>
      <c r="PMS469" s="48" t="str">
        <f t="shared" si="1141"/>
        <v>Inviable Sanitariamente</v>
      </c>
      <c r="PMT469" s="48" t="str">
        <f t="shared" si="1141"/>
        <v>Inviable Sanitariamente</v>
      </c>
      <c r="PMU469" s="48" t="str">
        <f t="shared" si="1141"/>
        <v>Inviable Sanitariamente</v>
      </c>
      <c r="PMV469" s="48" t="str">
        <f t="shared" si="1141"/>
        <v>Inviable Sanitariamente</v>
      </c>
      <c r="PMW469" s="48" t="str">
        <f t="shared" si="1141"/>
        <v>Inviable Sanitariamente</v>
      </c>
      <c r="PMX469" s="48" t="str">
        <f t="shared" si="1141"/>
        <v>Inviable Sanitariamente</v>
      </c>
      <c r="PMY469" s="48" t="str">
        <f t="shared" si="1141"/>
        <v>Inviable Sanitariamente</v>
      </c>
      <c r="PMZ469" s="48" t="str">
        <f t="shared" ref="PMZ469:PNI471" si="1142">IF(PMX469&lt;5,"Sin Riesgo",IF(PMX469 &lt;=14,"Bajo",IF(PMX469&lt;=35,"Medio",IF(PMX469&lt;=80,"Alto","Inviable Sanitariamente"))))</f>
        <v>Inviable Sanitariamente</v>
      </c>
      <c r="PNA469" s="48" t="str">
        <f t="shared" si="1142"/>
        <v>Inviable Sanitariamente</v>
      </c>
      <c r="PNB469" s="48" t="str">
        <f t="shared" si="1142"/>
        <v>Inviable Sanitariamente</v>
      </c>
      <c r="PNC469" s="48" t="str">
        <f t="shared" si="1142"/>
        <v>Inviable Sanitariamente</v>
      </c>
      <c r="PND469" s="48" t="str">
        <f t="shared" si="1142"/>
        <v>Inviable Sanitariamente</v>
      </c>
      <c r="PNE469" s="48" t="str">
        <f t="shared" si="1142"/>
        <v>Inviable Sanitariamente</v>
      </c>
      <c r="PNF469" s="48" t="str">
        <f t="shared" si="1142"/>
        <v>Inviable Sanitariamente</v>
      </c>
      <c r="PNG469" s="48" t="str">
        <f t="shared" si="1142"/>
        <v>Inviable Sanitariamente</v>
      </c>
      <c r="PNH469" s="48" t="str">
        <f t="shared" si="1142"/>
        <v>Inviable Sanitariamente</v>
      </c>
      <c r="PNI469" s="48" t="str">
        <f t="shared" si="1142"/>
        <v>Inviable Sanitariamente</v>
      </c>
      <c r="PNJ469" s="48" t="str">
        <f t="shared" ref="PNJ469:PNS471" si="1143">IF(PNH469&lt;5,"Sin Riesgo",IF(PNH469 &lt;=14,"Bajo",IF(PNH469&lt;=35,"Medio",IF(PNH469&lt;=80,"Alto","Inviable Sanitariamente"))))</f>
        <v>Inviable Sanitariamente</v>
      </c>
      <c r="PNK469" s="48" t="str">
        <f t="shared" si="1143"/>
        <v>Inviable Sanitariamente</v>
      </c>
      <c r="PNL469" s="48" t="str">
        <f t="shared" si="1143"/>
        <v>Inviable Sanitariamente</v>
      </c>
      <c r="PNM469" s="48" t="str">
        <f t="shared" si="1143"/>
        <v>Inviable Sanitariamente</v>
      </c>
      <c r="PNN469" s="48" t="str">
        <f t="shared" si="1143"/>
        <v>Inviable Sanitariamente</v>
      </c>
      <c r="PNO469" s="48" t="str">
        <f t="shared" si="1143"/>
        <v>Inviable Sanitariamente</v>
      </c>
      <c r="PNP469" s="48" t="str">
        <f t="shared" si="1143"/>
        <v>Inviable Sanitariamente</v>
      </c>
      <c r="PNQ469" s="48" t="str">
        <f t="shared" si="1143"/>
        <v>Inviable Sanitariamente</v>
      </c>
      <c r="PNR469" s="48" t="str">
        <f t="shared" si="1143"/>
        <v>Inviable Sanitariamente</v>
      </c>
      <c r="PNS469" s="48" t="str">
        <f t="shared" si="1143"/>
        <v>Inviable Sanitariamente</v>
      </c>
      <c r="PNT469" s="48" t="str">
        <f t="shared" ref="PNT469:POC471" si="1144">IF(PNR469&lt;5,"Sin Riesgo",IF(PNR469 &lt;=14,"Bajo",IF(PNR469&lt;=35,"Medio",IF(PNR469&lt;=80,"Alto","Inviable Sanitariamente"))))</f>
        <v>Inviable Sanitariamente</v>
      </c>
      <c r="PNU469" s="48" t="str">
        <f t="shared" si="1144"/>
        <v>Inviable Sanitariamente</v>
      </c>
      <c r="PNV469" s="48" t="str">
        <f t="shared" si="1144"/>
        <v>Inviable Sanitariamente</v>
      </c>
      <c r="PNW469" s="48" t="str">
        <f t="shared" si="1144"/>
        <v>Inviable Sanitariamente</v>
      </c>
      <c r="PNX469" s="48" t="str">
        <f t="shared" si="1144"/>
        <v>Inviable Sanitariamente</v>
      </c>
      <c r="PNY469" s="48" t="str">
        <f t="shared" si="1144"/>
        <v>Inviable Sanitariamente</v>
      </c>
      <c r="PNZ469" s="48" t="str">
        <f t="shared" si="1144"/>
        <v>Inviable Sanitariamente</v>
      </c>
      <c r="POA469" s="48" t="str">
        <f t="shared" si="1144"/>
        <v>Inviable Sanitariamente</v>
      </c>
      <c r="POB469" s="48" t="str">
        <f t="shared" si="1144"/>
        <v>Inviable Sanitariamente</v>
      </c>
      <c r="POC469" s="48" t="str">
        <f t="shared" si="1144"/>
        <v>Inviable Sanitariamente</v>
      </c>
      <c r="POD469" s="48" t="str">
        <f t="shared" ref="POD469:POM471" si="1145">IF(POB469&lt;5,"Sin Riesgo",IF(POB469 &lt;=14,"Bajo",IF(POB469&lt;=35,"Medio",IF(POB469&lt;=80,"Alto","Inviable Sanitariamente"))))</f>
        <v>Inviable Sanitariamente</v>
      </c>
      <c r="POE469" s="48" t="str">
        <f t="shared" si="1145"/>
        <v>Inviable Sanitariamente</v>
      </c>
      <c r="POF469" s="48" t="str">
        <f t="shared" si="1145"/>
        <v>Inviable Sanitariamente</v>
      </c>
      <c r="POG469" s="48" t="str">
        <f t="shared" si="1145"/>
        <v>Inviable Sanitariamente</v>
      </c>
      <c r="POH469" s="48" t="str">
        <f t="shared" si="1145"/>
        <v>Inviable Sanitariamente</v>
      </c>
      <c r="POI469" s="48" t="str">
        <f t="shared" si="1145"/>
        <v>Inviable Sanitariamente</v>
      </c>
      <c r="POJ469" s="48" t="str">
        <f t="shared" si="1145"/>
        <v>Inviable Sanitariamente</v>
      </c>
      <c r="POK469" s="48" t="str">
        <f t="shared" si="1145"/>
        <v>Inviable Sanitariamente</v>
      </c>
      <c r="POL469" s="48" t="str">
        <f t="shared" si="1145"/>
        <v>Inviable Sanitariamente</v>
      </c>
      <c r="POM469" s="48" t="str">
        <f t="shared" si="1145"/>
        <v>Inviable Sanitariamente</v>
      </c>
      <c r="PON469" s="48" t="str">
        <f t="shared" ref="PON469:POW471" si="1146">IF(POL469&lt;5,"Sin Riesgo",IF(POL469 &lt;=14,"Bajo",IF(POL469&lt;=35,"Medio",IF(POL469&lt;=80,"Alto","Inviable Sanitariamente"))))</f>
        <v>Inviable Sanitariamente</v>
      </c>
      <c r="POO469" s="48" t="str">
        <f t="shared" si="1146"/>
        <v>Inviable Sanitariamente</v>
      </c>
      <c r="POP469" s="48" t="str">
        <f t="shared" si="1146"/>
        <v>Inviable Sanitariamente</v>
      </c>
      <c r="POQ469" s="48" t="str">
        <f t="shared" si="1146"/>
        <v>Inviable Sanitariamente</v>
      </c>
      <c r="POR469" s="48" t="str">
        <f t="shared" si="1146"/>
        <v>Inviable Sanitariamente</v>
      </c>
      <c r="POS469" s="48" t="str">
        <f t="shared" si="1146"/>
        <v>Inviable Sanitariamente</v>
      </c>
      <c r="POT469" s="48" t="str">
        <f t="shared" si="1146"/>
        <v>Inviable Sanitariamente</v>
      </c>
      <c r="POU469" s="48" t="str">
        <f t="shared" si="1146"/>
        <v>Inviable Sanitariamente</v>
      </c>
      <c r="POV469" s="48" t="str">
        <f t="shared" si="1146"/>
        <v>Inviable Sanitariamente</v>
      </c>
      <c r="POW469" s="48" t="str">
        <f t="shared" si="1146"/>
        <v>Inviable Sanitariamente</v>
      </c>
      <c r="POX469" s="48" t="str">
        <f t="shared" ref="POX469:PPG471" si="1147">IF(POV469&lt;5,"Sin Riesgo",IF(POV469 &lt;=14,"Bajo",IF(POV469&lt;=35,"Medio",IF(POV469&lt;=80,"Alto","Inviable Sanitariamente"))))</f>
        <v>Inviable Sanitariamente</v>
      </c>
      <c r="POY469" s="48" t="str">
        <f t="shared" si="1147"/>
        <v>Inviable Sanitariamente</v>
      </c>
      <c r="POZ469" s="48" t="str">
        <f t="shared" si="1147"/>
        <v>Inviable Sanitariamente</v>
      </c>
      <c r="PPA469" s="48" t="str">
        <f t="shared" si="1147"/>
        <v>Inviable Sanitariamente</v>
      </c>
      <c r="PPB469" s="48" t="str">
        <f t="shared" si="1147"/>
        <v>Inviable Sanitariamente</v>
      </c>
      <c r="PPC469" s="48" t="str">
        <f t="shared" si="1147"/>
        <v>Inviable Sanitariamente</v>
      </c>
      <c r="PPD469" s="48" t="str">
        <f t="shared" si="1147"/>
        <v>Inviable Sanitariamente</v>
      </c>
      <c r="PPE469" s="48" t="str">
        <f t="shared" si="1147"/>
        <v>Inviable Sanitariamente</v>
      </c>
      <c r="PPF469" s="48" t="str">
        <f t="shared" si="1147"/>
        <v>Inviable Sanitariamente</v>
      </c>
      <c r="PPG469" s="48" t="str">
        <f t="shared" si="1147"/>
        <v>Inviable Sanitariamente</v>
      </c>
      <c r="PPH469" s="48" t="str">
        <f t="shared" ref="PPH469:PPQ471" si="1148">IF(PPF469&lt;5,"Sin Riesgo",IF(PPF469 &lt;=14,"Bajo",IF(PPF469&lt;=35,"Medio",IF(PPF469&lt;=80,"Alto","Inviable Sanitariamente"))))</f>
        <v>Inviable Sanitariamente</v>
      </c>
      <c r="PPI469" s="48" t="str">
        <f t="shared" si="1148"/>
        <v>Inviable Sanitariamente</v>
      </c>
      <c r="PPJ469" s="48" t="str">
        <f t="shared" si="1148"/>
        <v>Inviable Sanitariamente</v>
      </c>
      <c r="PPK469" s="48" t="str">
        <f t="shared" si="1148"/>
        <v>Inviable Sanitariamente</v>
      </c>
      <c r="PPL469" s="48" t="str">
        <f t="shared" si="1148"/>
        <v>Inviable Sanitariamente</v>
      </c>
      <c r="PPM469" s="48" t="str">
        <f t="shared" si="1148"/>
        <v>Inviable Sanitariamente</v>
      </c>
      <c r="PPN469" s="48" t="str">
        <f t="shared" si="1148"/>
        <v>Inviable Sanitariamente</v>
      </c>
      <c r="PPO469" s="48" t="str">
        <f t="shared" si="1148"/>
        <v>Inviable Sanitariamente</v>
      </c>
      <c r="PPP469" s="48" t="str">
        <f t="shared" si="1148"/>
        <v>Inviable Sanitariamente</v>
      </c>
      <c r="PPQ469" s="48" t="str">
        <f t="shared" si="1148"/>
        <v>Inviable Sanitariamente</v>
      </c>
      <c r="PPR469" s="48" t="str">
        <f t="shared" ref="PPR469:PQA471" si="1149">IF(PPP469&lt;5,"Sin Riesgo",IF(PPP469 &lt;=14,"Bajo",IF(PPP469&lt;=35,"Medio",IF(PPP469&lt;=80,"Alto","Inviable Sanitariamente"))))</f>
        <v>Inviable Sanitariamente</v>
      </c>
      <c r="PPS469" s="48" t="str">
        <f t="shared" si="1149"/>
        <v>Inviable Sanitariamente</v>
      </c>
      <c r="PPT469" s="48" t="str">
        <f t="shared" si="1149"/>
        <v>Inviable Sanitariamente</v>
      </c>
      <c r="PPU469" s="48" t="str">
        <f t="shared" si="1149"/>
        <v>Inviable Sanitariamente</v>
      </c>
      <c r="PPV469" s="48" t="str">
        <f t="shared" si="1149"/>
        <v>Inviable Sanitariamente</v>
      </c>
      <c r="PPW469" s="48" t="str">
        <f t="shared" si="1149"/>
        <v>Inviable Sanitariamente</v>
      </c>
      <c r="PPX469" s="48" t="str">
        <f t="shared" si="1149"/>
        <v>Inviable Sanitariamente</v>
      </c>
      <c r="PPY469" s="48" t="str">
        <f t="shared" si="1149"/>
        <v>Inviable Sanitariamente</v>
      </c>
      <c r="PPZ469" s="48" t="str">
        <f t="shared" si="1149"/>
        <v>Inviable Sanitariamente</v>
      </c>
      <c r="PQA469" s="48" t="str">
        <f t="shared" si="1149"/>
        <v>Inviable Sanitariamente</v>
      </c>
      <c r="PQB469" s="48" t="str">
        <f t="shared" ref="PQB469:PQK471" si="1150">IF(PPZ469&lt;5,"Sin Riesgo",IF(PPZ469 &lt;=14,"Bajo",IF(PPZ469&lt;=35,"Medio",IF(PPZ469&lt;=80,"Alto","Inviable Sanitariamente"))))</f>
        <v>Inviable Sanitariamente</v>
      </c>
      <c r="PQC469" s="48" t="str">
        <f t="shared" si="1150"/>
        <v>Inviable Sanitariamente</v>
      </c>
      <c r="PQD469" s="48" t="str">
        <f t="shared" si="1150"/>
        <v>Inviable Sanitariamente</v>
      </c>
      <c r="PQE469" s="48" t="str">
        <f t="shared" si="1150"/>
        <v>Inviable Sanitariamente</v>
      </c>
      <c r="PQF469" s="48" t="str">
        <f t="shared" si="1150"/>
        <v>Inviable Sanitariamente</v>
      </c>
      <c r="PQG469" s="48" t="str">
        <f t="shared" si="1150"/>
        <v>Inviable Sanitariamente</v>
      </c>
      <c r="PQH469" s="48" t="str">
        <f t="shared" si="1150"/>
        <v>Inviable Sanitariamente</v>
      </c>
      <c r="PQI469" s="48" t="str">
        <f t="shared" si="1150"/>
        <v>Inviable Sanitariamente</v>
      </c>
      <c r="PQJ469" s="48" t="str">
        <f t="shared" si="1150"/>
        <v>Inviable Sanitariamente</v>
      </c>
      <c r="PQK469" s="48" t="str">
        <f t="shared" si="1150"/>
        <v>Inviable Sanitariamente</v>
      </c>
      <c r="PQL469" s="48" t="str">
        <f t="shared" ref="PQL469:PQU471" si="1151">IF(PQJ469&lt;5,"Sin Riesgo",IF(PQJ469 &lt;=14,"Bajo",IF(PQJ469&lt;=35,"Medio",IF(PQJ469&lt;=80,"Alto","Inviable Sanitariamente"))))</f>
        <v>Inviable Sanitariamente</v>
      </c>
      <c r="PQM469" s="48" t="str">
        <f t="shared" si="1151"/>
        <v>Inviable Sanitariamente</v>
      </c>
      <c r="PQN469" s="48" t="str">
        <f t="shared" si="1151"/>
        <v>Inviable Sanitariamente</v>
      </c>
      <c r="PQO469" s="48" t="str">
        <f t="shared" si="1151"/>
        <v>Inviable Sanitariamente</v>
      </c>
      <c r="PQP469" s="48" t="str">
        <f t="shared" si="1151"/>
        <v>Inviable Sanitariamente</v>
      </c>
      <c r="PQQ469" s="48" t="str">
        <f t="shared" si="1151"/>
        <v>Inviable Sanitariamente</v>
      </c>
      <c r="PQR469" s="48" t="str">
        <f t="shared" si="1151"/>
        <v>Inviable Sanitariamente</v>
      </c>
      <c r="PQS469" s="48" t="str">
        <f t="shared" si="1151"/>
        <v>Inviable Sanitariamente</v>
      </c>
      <c r="PQT469" s="48" t="str">
        <f t="shared" si="1151"/>
        <v>Inviable Sanitariamente</v>
      </c>
      <c r="PQU469" s="48" t="str">
        <f t="shared" si="1151"/>
        <v>Inviable Sanitariamente</v>
      </c>
      <c r="PQV469" s="48" t="str">
        <f t="shared" ref="PQV469:PRE471" si="1152">IF(PQT469&lt;5,"Sin Riesgo",IF(PQT469 &lt;=14,"Bajo",IF(PQT469&lt;=35,"Medio",IF(PQT469&lt;=80,"Alto","Inviable Sanitariamente"))))</f>
        <v>Inviable Sanitariamente</v>
      </c>
      <c r="PQW469" s="48" t="str">
        <f t="shared" si="1152"/>
        <v>Inviable Sanitariamente</v>
      </c>
      <c r="PQX469" s="48" t="str">
        <f t="shared" si="1152"/>
        <v>Inviable Sanitariamente</v>
      </c>
      <c r="PQY469" s="48" t="str">
        <f t="shared" si="1152"/>
        <v>Inviable Sanitariamente</v>
      </c>
      <c r="PQZ469" s="48" t="str">
        <f t="shared" si="1152"/>
        <v>Inviable Sanitariamente</v>
      </c>
      <c r="PRA469" s="48" t="str">
        <f t="shared" si="1152"/>
        <v>Inviable Sanitariamente</v>
      </c>
      <c r="PRB469" s="48" t="str">
        <f t="shared" si="1152"/>
        <v>Inviable Sanitariamente</v>
      </c>
      <c r="PRC469" s="48" t="str">
        <f t="shared" si="1152"/>
        <v>Inviable Sanitariamente</v>
      </c>
      <c r="PRD469" s="48" t="str">
        <f t="shared" si="1152"/>
        <v>Inviable Sanitariamente</v>
      </c>
      <c r="PRE469" s="48" t="str">
        <f t="shared" si="1152"/>
        <v>Inviable Sanitariamente</v>
      </c>
      <c r="PRF469" s="48" t="str">
        <f t="shared" ref="PRF469:PRO471" si="1153">IF(PRD469&lt;5,"Sin Riesgo",IF(PRD469 &lt;=14,"Bajo",IF(PRD469&lt;=35,"Medio",IF(PRD469&lt;=80,"Alto","Inviable Sanitariamente"))))</f>
        <v>Inviable Sanitariamente</v>
      </c>
      <c r="PRG469" s="48" t="str">
        <f t="shared" si="1153"/>
        <v>Inviable Sanitariamente</v>
      </c>
      <c r="PRH469" s="48" t="str">
        <f t="shared" si="1153"/>
        <v>Inviable Sanitariamente</v>
      </c>
      <c r="PRI469" s="48" t="str">
        <f t="shared" si="1153"/>
        <v>Inviable Sanitariamente</v>
      </c>
      <c r="PRJ469" s="48" t="str">
        <f t="shared" si="1153"/>
        <v>Inviable Sanitariamente</v>
      </c>
      <c r="PRK469" s="48" t="str">
        <f t="shared" si="1153"/>
        <v>Inviable Sanitariamente</v>
      </c>
      <c r="PRL469" s="48" t="str">
        <f t="shared" si="1153"/>
        <v>Inviable Sanitariamente</v>
      </c>
      <c r="PRM469" s="48" t="str">
        <f t="shared" si="1153"/>
        <v>Inviable Sanitariamente</v>
      </c>
      <c r="PRN469" s="48" t="str">
        <f t="shared" si="1153"/>
        <v>Inviable Sanitariamente</v>
      </c>
      <c r="PRO469" s="48" t="str">
        <f t="shared" si="1153"/>
        <v>Inviable Sanitariamente</v>
      </c>
      <c r="PRP469" s="48" t="str">
        <f t="shared" ref="PRP469:PRY471" si="1154">IF(PRN469&lt;5,"Sin Riesgo",IF(PRN469 &lt;=14,"Bajo",IF(PRN469&lt;=35,"Medio",IF(PRN469&lt;=80,"Alto","Inviable Sanitariamente"))))</f>
        <v>Inviable Sanitariamente</v>
      </c>
      <c r="PRQ469" s="48" t="str">
        <f t="shared" si="1154"/>
        <v>Inviable Sanitariamente</v>
      </c>
      <c r="PRR469" s="48" t="str">
        <f t="shared" si="1154"/>
        <v>Inviable Sanitariamente</v>
      </c>
      <c r="PRS469" s="48" t="str">
        <f t="shared" si="1154"/>
        <v>Inviable Sanitariamente</v>
      </c>
      <c r="PRT469" s="48" t="str">
        <f t="shared" si="1154"/>
        <v>Inviable Sanitariamente</v>
      </c>
      <c r="PRU469" s="48" t="str">
        <f t="shared" si="1154"/>
        <v>Inviable Sanitariamente</v>
      </c>
      <c r="PRV469" s="48" t="str">
        <f t="shared" si="1154"/>
        <v>Inviable Sanitariamente</v>
      </c>
      <c r="PRW469" s="48" t="str">
        <f t="shared" si="1154"/>
        <v>Inviable Sanitariamente</v>
      </c>
      <c r="PRX469" s="48" t="str">
        <f t="shared" si="1154"/>
        <v>Inviable Sanitariamente</v>
      </c>
      <c r="PRY469" s="48" t="str">
        <f t="shared" si="1154"/>
        <v>Inviable Sanitariamente</v>
      </c>
      <c r="PRZ469" s="48" t="str">
        <f t="shared" ref="PRZ469:PSI471" si="1155">IF(PRX469&lt;5,"Sin Riesgo",IF(PRX469 &lt;=14,"Bajo",IF(PRX469&lt;=35,"Medio",IF(PRX469&lt;=80,"Alto","Inviable Sanitariamente"))))</f>
        <v>Inviable Sanitariamente</v>
      </c>
      <c r="PSA469" s="48" t="str">
        <f t="shared" si="1155"/>
        <v>Inviable Sanitariamente</v>
      </c>
      <c r="PSB469" s="48" t="str">
        <f t="shared" si="1155"/>
        <v>Inviable Sanitariamente</v>
      </c>
      <c r="PSC469" s="48" t="str">
        <f t="shared" si="1155"/>
        <v>Inviable Sanitariamente</v>
      </c>
      <c r="PSD469" s="48" t="str">
        <f t="shared" si="1155"/>
        <v>Inviable Sanitariamente</v>
      </c>
      <c r="PSE469" s="48" t="str">
        <f t="shared" si="1155"/>
        <v>Inviable Sanitariamente</v>
      </c>
      <c r="PSF469" s="48" t="str">
        <f t="shared" si="1155"/>
        <v>Inviable Sanitariamente</v>
      </c>
      <c r="PSG469" s="48" t="str">
        <f t="shared" si="1155"/>
        <v>Inviable Sanitariamente</v>
      </c>
      <c r="PSH469" s="48" t="str">
        <f t="shared" si="1155"/>
        <v>Inviable Sanitariamente</v>
      </c>
      <c r="PSI469" s="48" t="str">
        <f t="shared" si="1155"/>
        <v>Inviable Sanitariamente</v>
      </c>
      <c r="PSJ469" s="48" t="str">
        <f t="shared" ref="PSJ469:PSS471" si="1156">IF(PSH469&lt;5,"Sin Riesgo",IF(PSH469 &lt;=14,"Bajo",IF(PSH469&lt;=35,"Medio",IF(PSH469&lt;=80,"Alto","Inviable Sanitariamente"))))</f>
        <v>Inviable Sanitariamente</v>
      </c>
      <c r="PSK469" s="48" t="str">
        <f t="shared" si="1156"/>
        <v>Inviable Sanitariamente</v>
      </c>
      <c r="PSL469" s="48" t="str">
        <f t="shared" si="1156"/>
        <v>Inviable Sanitariamente</v>
      </c>
      <c r="PSM469" s="48" t="str">
        <f t="shared" si="1156"/>
        <v>Inviable Sanitariamente</v>
      </c>
      <c r="PSN469" s="48" t="str">
        <f t="shared" si="1156"/>
        <v>Inviable Sanitariamente</v>
      </c>
      <c r="PSO469" s="48" t="str">
        <f t="shared" si="1156"/>
        <v>Inviable Sanitariamente</v>
      </c>
      <c r="PSP469" s="48" t="str">
        <f t="shared" si="1156"/>
        <v>Inviable Sanitariamente</v>
      </c>
      <c r="PSQ469" s="48" t="str">
        <f t="shared" si="1156"/>
        <v>Inviable Sanitariamente</v>
      </c>
      <c r="PSR469" s="48" t="str">
        <f t="shared" si="1156"/>
        <v>Inviable Sanitariamente</v>
      </c>
      <c r="PSS469" s="48" t="str">
        <f t="shared" si="1156"/>
        <v>Inviable Sanitariamente</v>
      </c>
      <c r="PST469" s="48" t="str">
        <f t="shared" ref="PST469:PTC471" si="1157">IF(PSR469&lt;5,"Sin Riesgo",IF(PSR469 &lt;=14,"Bajo",IF(PSR469&lt;=35,"Medio",IF(PSR469&lt;=80,"Alto","Inviable Sanitariamente"))))</f>
        <v>Inviable Sanitariamente</v>
      </c>
      <c r="PSU469" s="48" t="str">
        <f t="shared" si="1157"/>
        <v>Inviable Sanitariamente</v>
      </c>
      <c r="PSV469" s="48" t="str">
        <f t="shared" si="1157"/>
        <v>Inviable Sanitariamente</v>
      </c>
      <c r="PSW469" s="48" t="str">
        <f t="shared" si="1157"/>
        <v>Inviable Sanitariamente</v>
      </c>
      <c r="PSX469" s="48" t="str">
        <f t="shared" si="1157"/>
        <v>Inviable Sanitariamente</v>
      </c>
      <c r="PSY469" s="48" t="str">
        <f t="shared" si="1157"/>
        <v>Inviable Sanitariamente</v>
      </c>
      <c r="PSZ469" s="48" t="str">
        <f t="shared" si="1157"/>
        <v>Inviable Sanitariamente</v>
      </c>
      <c r="PTA469" s="48" t="str">
        <f t="shared" si="1157"/>
        <v>Inviable Sanitariamente</v>
      </c>
      <c r="PTB469" s="48" t="str">
        <f t="shared" si="1157"/>
        <v>Inviable Sanitariamente</v>
      </c>
      <c r="PTC469" s="48" t="str">
        <f t="shared" si="1157"/>
        <v>Inviable Sanitariamente</v>
      </c>
      <c r="PTD469" s="48" t="str">
        <f t="shared" ref="PTD469:PTM471" si="1158">IF(PTB469&lt;5,"Sin Riesgo",IF(PTB469 &lt;=14,"Bajo",IF(PTB469&lt;=35,"Medio",IF(PTB469&lt;=80,"Alto","Inviable Sanitariamente"))))</f>
        <v>Inviable Sanitariamente</v>
      </c>
      <c r="PTE469" s="48" t="str">
        <f t="shared" si="1158"/>
        <v>Inviable Sanitariamente</v>
      </c>
      <c r="PTF469" s="48" t="str">
        <f t="shared" si="1158"/>
        <v>Inviable Sanitariamente</v>
      </c>
      <c r="PTG469" s="48" t="str">
        <f t="shared" si="1158"/>
        <v>Inviable Sanitariamente</v>
      </c>
      <c r="PTH469" s="48" t="str">
        <f t="shared" si="1158"/>
        <v>Inviable Sanitariamente</v>
      </c>
      <c r="PTI469" s="48" t="str">
        <f t="shared" si="1158"/>
        <v>Inviable Sanitariamente</v>
      </c>
      <c r="PTJ469" s="48" t="str">
        <f t="shared" si="1158"/>
        <v>Inviable Sanitariamente</v>
      </c>
      <c r="PTK469" s="48" t="str">
        <f t="shared" si="1158"/>
        <v>Inviable Sanitariamente</v>
      </c>
      <c r="PTL469" s="48" t="str">
        <f t="shared" si="1158"/>
        <v>Inviable Sanitariamente</v>
      </c>
      <c r="PTM469" s="48" t="str">
        <f t="shared" si="1158"/>
        <v>Inviable Sanitariamente</v>
      </c>
      <c r="PTN469" s="48" t="str">
        <f t="shared" ref="PTN469:PTW471" si="1159">IF(PTL469&lt;5,"Sin Riesgo",IF(PTL469 &lt;=14,"Bajo",IF(PTL469&lt;=35,"Medio",IF(PTL469&lt;=80,"Alto","Inviable Sanitariamente"))))</f>
        <v>Inviable Sanitariamente</v>
      </c>
      <c r="PTO469" s="48" t="str">
        <f t="shared" si="1159"/>
        <v>Inviable Sanitariamente</v>
      </c>
      <c r="PTP469" s="48" t="str">
        <f t="shared" si="1159"/>
        <v>Inviable Sanitariamente</v>
      </c>
      <c r="PTQ469" s="48" t="str">
        <f t="shared" si="1159"/>
        <v>Inviable Sanitariamente</v>
      </c>
      <c r="PTR469" s="48" t="str">
        <f t="shared" si="1159"/>
        <v>Inviable Sanitariamente</v>
      </c>
      <c r="PTS469" s="48" t="str">
        <f t="shared" si="1159"/>
        <v>Inviable Sanitariamente</v>
      </c>
      <c r="PTT469" s="48" t="str">
        <f t="shared" si="1159"/>
        <v>Inviable Sanitariamente</v>
      </c>
      <c r="PTU469" s="48" t="str">
        <f t="shared" si="1159"/>
        <v>Inviable Sanitariamente</v>
      </c>
      <c r="PTV469" s="48" t="str">
        <f t="shared" si="1159"/>
        <v>Inviable Sanitariamente</v>
      </c>
      <c r="PTW469" s="48" t="str">
        <f t="shared" si="1159"/>
        <v>Inviable Sanitariamente</v>
      </c>
      <c r="PTX469" s="48" t="str">
        <f t="shared" ref="PTX469:PUG471" si="1160">IF(PTV469&lt;5,"Sin Riesgo",IF(PTV469 &lt;=14,"Bajo",IF(PTV469&lt;=35,"Medio",IF(PTV469&lt;=80,"Alto","Inviable Sanitariamente"))))</f>
        <v>Inviable Sanitariamente</v>
      </c>
      <c r="PTY469" s="48" t="str">
        <f t="shared" si="1160"/>
        <v>Inviable Sanitariamente</v>
      </c>
      <c r="PTZ469" s="48" t="str">
        <f t="shared" si="1160"/>
        <v>Inviable Sanitariamente</v>
      </c>
      <c r="PUA469" s="48" t="str">
        <f t="shared" si="1160"/>
        <v>Inviable Sanitariamente</v>
      </c>
      <c r="PUB469" s="48" t="str">
        <f t="shared" si="1160"/>
        <v>Inviable Sanitariamente</v>
      </c>
      <c r="PUC469" s="48" t="str">
        <f t="shared" si="1160"/>
        <v>Inviable Sanitariamente</v>
      </c>
      <c r="PUD469" s="48" t="str">
        <f t="shared" si="1160"/>
        <v>Inviable Sanitariamente</v>
      </c>
      <c r="PUE469" s="48" t="str">
        <f t="shared" si="1160"/>
        <v>Inviable Sanitariamente</v>
      </c>
      <c r="PUF469" s="48" t="str">
        <f t="shared" si="1160"/>
        <v>Inviable Sanitariamente</v>
      </c>
      <c r="PUG469" s="48" t="str">
        <f t="shared" si="1160"/>
        <v>Inviable Sanitariamente</v>
      </c>
      <c r="PUH469" s="48" t="str">
        <f t="shared" ref="PUH469:PUQ471" si="1161">IF(PUF469&lt;5,"Sin Riesgo",IF(PUF469 &lt;=14,"Bajo",IF(PUF469&lt;=35,"Medio",IF(PUF469&lt;=80,"Alto","Inviable Sanitariamente"))))</f>
        <v>Inviable Sanitariamente</v>
      </c>
      <c r="PUI469" s="48" t="str">
        <f t="shared" si="1161"/>
        <v>Inviable Sanitariamente</v>
      </c>
      <c r="PUJ469" s="48" t="str">
        <f t="shared" si="1161"/>
        <v>Inviable Sanitariamente</v>
      </c>
      <c r="PUK469" s="48" t="str">
        <f t="shared" si="1161"/>
        <v>Inviable Sanitariamente</v>
      </c>
      <c r="PUL469" s="48" t="str">
        <f t="shared" si="1161"/>
        <v>Inviable Sanitariamente</v>
      </c>
      <c r="PUM469" s="48" t="str">
        <f t="shared" si="1161"/>
        <v>Inviable Sanitariamente</v>
      </c>
      <c r="PUN469" s="48" t="str">
        <f t="shared" si="1161"/>
        <v>Inviable Sanitariamente</v>
      </c>
      <c r="PUO469" s="48" t="str">
        <f t="shared" si="1161"/>
        <v>Inviable Sanitariamente</v>
      </c>
      <c r="PUP469" s="48" t="str">
        <f t="shared" si="1161"/>
        <v>Inviable Sanitariamente</v>
      </c>
      <c r="PUQ469" s="48" t="str">
        <f t="shared" si="1161"/>
        <v>Inviable Sanitariamente</v>
      </c>
      <c r="PUR469" s="48" t="str">
        <f t="shared" ref="PUR469:PVA471" si="1162">IF(PUP469&lt;5,"Sin Riesgo",IF(PUP469 &lt;=14,"Bajo",IF(PUP469&lt;=35,"Medio",IF(PUP469&lt;=80,"Alto","Inviable Sanitariamente"))))</f>
        <v>Inviable Sanitariamente</v>
      </c>
      <c r="PUS469" s="48" t="str">
        <f t="shared" si="1162"/>
        <v>Inviable Sanitariamente</v>
      </c>
      <c r="PUT469" s="48" t="str">
        <f t="shared" si="1162"/>
        <v>Inviable Sanitariamente</v>
      </c>
      <c r="PUU469" s="48" t="str">
        <f t="shared" si="1162"/>
        <v>Inviable Sanitariamente</v>
      </c>
      <c r="PUV469" s="48" t="str">
        <f t="shared" si="1162"/>
        <v>Inviable Sanitariamente</v>
      </c>
      <c r="PUW469" s="48" t="str">
        <f t="shared" si="1162"/>
        <v>Inviable Sanitariamente</v>
      </c>
      <c r="PUX469" s="48" t="str">
        <f t="shared" si="1162"/>
        <v>Inviable Sanitariamente</v>
      </c>
      <c r="PUY469" s="48" t="str">
        <f t="shared" si="1162"/>
        <v>Inviable Sanitariamente</v>
      </c>
      <c r="PUZ469" s="48" t="str">
        <f t="shared" si="1162"/>
        <v>Inviable Sanitariamente</v>
      </c>
      <c r="PVA469" s="48" t="str">
        <f t="shared" si="1162"/>
        <v>Inviable Sanitariamente</v>
      </c>
      <c r="PVB469" s="48" t="str">
        <f t="shared" ref="PVB469:PVK471" si="1163">IF(PUZ469&lt;5,"Sin Riesgo",IF(PUZ469 &lt;=14,"Bajo",IF(PUZ469&lt;=35,"Medio",IF(PUZ469&lt;=80,"Alto","Inviable Sanitariamente"))))</f>
        <v>Inviable Sanitariamente</v>
      </c>
      <c r="PVC469" s="48" t="str">
        <f t="shared" si="1163"/>
        <v>Inviable Sanitariamente</v>
      </c>
      <c r="PVD469" s="48" t="str">
        <f t="shared" si="1163"/>
        <v>Inviable Sanitariamente</v>
      </c>
      <c r="PVE469" s="48" t="str">
        <f t="shared" si="1163"/>
        <v>Inviable Sanitariamente</v>
      </c>
      <c r="PVF469" s="48" t="str">
        <f t="shared" si="1163"/>
        <v>Inviable Sanitariamente</v>
      </c>
      <c r="PVG469" s="48" t="str">
        <f t="shared" si="1163"/>
        <v>Inviable Sanitariamente</v>
      </c>
      <c r="PVH469" s="48" t="str">
        <f t="shared" si="1163"/>
        <v>Inviable Sanitariamente</v>
      </c>
      <c r="PVI469" s="48" t="str">
        <f t="shared" si="1163"/>
        <v>Inviable Sanitariamente</v>
      </c>
      <c r="PVJ469" s="48" t="str">
        <f t="shared" si="1163"/>
        <v>Inviable Sanitariamente</v>
      </c>
      <c r="PVK469" s="48" t="str">
        <f t="shared" si="1163"/>
        <v>Inviable Sanitariamente</v>
      </c>
      <c r="PVL469" s="48" t="str">
        <f t="shared" ref="PVL469:PVU471" si="1164">IF(PVJ469&lt;5,"Sin Riesgo",IF(PVJ469 &lt;=14,"Bajo",IF(PVJ469&lt;=35,"Medio",IF(PVJ469&lt;=80,"Alto","Inviable Sanitariamente"))))</f>
        <v>Inviable Sanitariamente</v>
      </c>
      <c r="PVM469" s="48" t="str">
        <f t="shared" si="1164"/>
        <v>Inviable Sanitariamente</v>
      </c>
      <c r="PVN469" s="48" t="str">
        <f t="shared" si="1164"/>
        <v>Inviable Sanitariamente</v>
      </c>
      <c r="PVO469" s="48" t="str">
        <f t="shared" si="1164"/>
        <v>Inviable Sanitariamente</v>
      </c>
      <c r="PVP469" s="48" t="str">
        <f t="shared" si="1164"/>
        <v>Inviable Sanitariamente</v>
      </c>
      <c r="PVQ469" s="48" t="str">
        <f t="shared" si="1164"/>
        <v>Inviable Sanitariamente</v>
      </c>
      <c r="PVR469" s="48" t="str">
        <f t="shared" si="1164"/>
        <v>Inviable Sanitariamente</v>
      </c>
      <c r="PVS469" s="48" t="str">
        <f t="shared" si="1164"/>
        <v>Inviable Sanitariamente</v>
      </c>
      <c r="PVT469" s="48" t="str">
        <f t="shared" si="1164"/>
        <v>Inviable Sanitariamente</v>
      </c>
      <c r="PVU469" s="48" t="str">
        <f t="shared" si="1164"/>
        <v>Inviable Sanitariamente</v>
      </c>
      <c r="PVV469" s="48" t="str">
        <f t="shared" ref="PVV469:PWE471" si="1165">IF(PVT469&lt;5,"Sin Riesgo",IF(PVT469 &lt;=14,"Bajo",IF(PVT469&lt;=35,"Medio",IF(PVT469&lt;=80,"Alto","Inviable Sanitariamente"))))</f>
        <v>Inviable Sanitariamente</v>
      </c>
      <c r="PVW469" s="48" t="str">
        <f t="shared" si="1165"/>
        <v>Inviable Sanitariamente</v>
      </c>
      <c r="PVX469" s="48" t="str">
        <f t="shared" si="1165"/>
        <v>Inviable Sanitariamente</v>
      </c>
      <c r="PVY469" s="48" t="str">
        <f t="shared" si="1165"/>
        <v>Inviable Sanitariamente</v>
      </c>
      <c r="PVZ469" s="48" t="str">
        <f t="shared" si="1165"/>
        <v>Inviable Sanitariamente</v>
      </c>
      <c r="PWA469" s="48" t="str">
        <f t="shared" si="1165"/>
        <v>Inviable Sanitariamente</v>
      </c>
      <c r="PWB469" s="48" t="str">
        <f t="shared" si="1165"/>
        <v>Inviable Sanitariamente</v>
      </c>
      <c r="PWC469" s="48" t="str">
        <f t="shared" si="1165"/>
        <v>Inviable Sanitariamente</v>
      </c>
      <c r="PWD469" s="48" t="str">
        <f t="shared" si="1165"/>
        <v>Inviable Sanitariamente</v>
      </c>
      <c r="PWE469" s="48" t="str">
        <f t="shared" si="1165"/>
        <v>Inviable Sanitariamente</v>
      </c>
      <c r="PWF469" s="48" t="str">
        <f t="shared" ref="PWF469:PWO471" si="1166">IF(PWD469&lt;5,"Sin Riesgo",IF(PWD469 &lt;=14,"Bajo",IF(PWD469&lt;=35,"Medio",IF(PWD469&lt;=80,"Alto","Inviable Sanitariamente"))))</f>
        <v>Inviable Sanitariamente</v>
      </c>
      <c r="PWG469" s="48" t="str">
        <f t="shared" si="1166"/>
        <v>Inviable Sanitariamente</v>
      </c>
      <c r="PWH469" s="48" t="str">
        <f t="shared" si="1166"/>
        <v>Inviable Sanitariamente</v>
      </c>
      <c r="PWI469" s="48" t="str">
        <f t="shared" si="1166"/>
        <v>Inviable Sanitariamente</v>
      </c>
      <c r="PWJ469" s="48" t="str">
        <f t="shared" si="1166"/>
        <v>Inviable Sanitariamente</v>
      </c>
      <c r="PWK469" s="48" t="str">
        <f t="shared" si="1166"/>
        <v>Inviable Sanitariamente</v>
      </c>
      <c r="PWL469" s="48" t="str">
        <f t="shared" si="1166"/>
        <v>Inviable Sanitariamente</v>
      </c>
      <c r="PWM469" s="48" t="str">
        <f t="shared" si="1166"/>
        <v>Inviable Sanitariamente</v>
      </c>
      <c r="PWN469" s="48" t="str">
        <f t="shared" si="1166"/>
        <v>Inviable Sanitariamente</v>
      </c>
      <c r="PWO469" s="48" t="str">
        <f t="shared" si="1166"/>
        <v>Inviable Sanitariamente</v>
      </c>
      <c r="PWP469" s="48" t="str">
        <f t="shared" ref="PWP469:PWY471" si="1167">IF(PWN469&lt;5,"Sin Riesgo",IF(PWN469 &lt;=14,"Bajo",IF(PWN469&lt;=35,"Medio",IF(PWN469&lt;=80,"Alto","Inviable Sanitariamente"))))</f>
        <v>Inviable Sanitariamente</v>
      </c>
      <c r="PWQ469" s="48" t="str">
        <f t="shared" si="1167"/>
        <v>Inviable Sanitariamente</v>
      </c>
      <c r="PWR469" s="48" t="str">
        <f t="shared" si="1167"/>
        <v>Inviable Sanitariamente</v>
      </c>
      <c r="PWS469" s="48" t="str">
        <f t="shared" si="1167"/>
        <v>Inviable Sanitariamente</v>
      </c>
      <c r="PWT469" s="48" t="str">
        <f t="shared" si="1167"/>
        <v>Inviable Sanitariamente</v>
      </c>
      <c r="PWU469" s="48" t="str">
        <f t="shared" si="1167"/>
        <v>Inviable Sanitariamente</v>
      </c>
      <c r="PWV469" s="48" t="str">
        <f t="shared" si="1167"/>
        <v>Inviable Sanitariamente</v>
      </c>
      <c r="PWW469" s="48" t="str">
        <f t="shared" si="1167"/>
        <v>Inviable Sanitariamente</v>
      </c>
      <c r="PWX469" s="48" t="str">
        <f t="shared" si="1167"/>
        <v>Inviable Sanitariamente</v>
      </c>
      <c r="PWY469" s="48" t="str">
        <f t="shared" si="1167"/>
        <v>Inviable Sanitariamente</v>
      </c>
      <c r="PWZ469" s="48" t="str">
        <f t="shared" ref="PWZ469:PXI471" si="1168">IF(PWX469&lt;5,"Sin Riesgo",IF(PWX469 &lt;=14,"Bajo",IF(PWX469&lt;=35,"Medio",IF(PWX469&lt;=80,"Alto","Inviable Sanitariamente"))))</f>
        <v>Inviable Sanitariamente</v>
      </c>
      <c r="PXA469" s="48" t="str">
        <f t="shared" si="1168"/>
        <v>Inviable Sanitariamente</v>
      </c>
      <c r="PXB469" s="48" t="str">
        <f t="shared" si="1168"/>
        <v>Inviable Sanitariamente</v>
      </c>
      <c r="PXC469" s="48" t="str">
        <f t="shared" si="1168"/>
        <v>Inviable Sanitariamente</v>
      </c>
      <c r="PXD469" s="48" t="str">
        <f t="shared" si="1168"/>
        <v>Inviable Sanitariamente</v>
      </c>
      <c r="PXE469" s="48" t="str">
        <f t="shared" si="1168"/>
        <v>Inviable Sanitariamente</v>
      </c>
      <c r="PXF469" s="48" t="str">
        <f t="shared" si="1168"/>
        <v>Inviable Sanitariamente</v>
      </c>
      <c r="PXG469" s="48" t="str">
        <f t="shared" si="1168"/>
        <v>Inviable Sanitariamente</v>
      </c>
      <c r="PXH469" s="48" t="str">
        <f t="shared" si="1168"/>
        <v>Inviable Sanitariamente</v>
      </c>
      <c r="PXI469" s="48" t="str">
        <f t="shared" si="1168"/>
        <v>Inviable Sanitariamente</v>
      </c>
      <c r="PXJ469" s="48" t="str">
        <f t="shared" ref="PXJ469:PXS471" si="1169">IF(PXH469&lt;5,"Sin Riesgo",IF(PXH469 &lt;=14,"Bajo",IF(PXH469&lt;=35,"Medio",IF(PXH469&lt;=80,"Alto","Inviable Sanitariamente"))))</f>
        <v>Inviable Sanitariamente</v>
      </c>
      <c r="PXK469" s="48" t="str">
        <f t="shared" si="1169"/>
        <v>Inviable Sanitariamente</v>
      </c>
      <c r="PXL469" s="48" t="str">
        <f t="shared" si="1169"/>
        <v>Inviable Sanitariamente</v>
      </c>
      <c r="PXM469" s="48" t="str">
        <f t="shared" si="1169"/>
        <v>Inviable Sanitariamente</v>
      </c>
      <c r="PXN469" s="48" t="str">
        <f t="shared" si="1169"/>
        <v>Inviable Sanitariamente</v>
      </c>
      <c r="PXO469" s="48" t="str">
        <f t="shared" si="1169"/>
        <v>Inviable Sanitariamente</v>
      </c>
      <c r="PXP469" s="48" t="str">
        <f t="shared" si="1169"/>
        <v>Inviable Sanitariamente</v>
      </c>
      <c r="PXQ469" s="48" t="str">
        <f t="shared" si="1169"/>
        <v>Inviable Sanitariamente</v>
      </c>
      <c r="PXR469" s="48" t="str">
        <f t="shared" si="1169"/>
        <v>Inviable Sanitariamente</v>
      </c>
      <c r="PXS469" s="48" t="str">
        <f t="shared" si="1169"/>
        <v>Inviable Sanitariamente</v>
      </c>
      <c r="PXT469" s="48" t="str">
        <f t="shared" ref="PXT469:PYC471" si="1170">IF(PXR469&lt;5,"Sin Riesgo",IF(PXR469 &lt;=14,"Bajo",IF(PXR469&lt;=35,"Medio",IF(PXR469&lt;=80,"Alto","Inviable Sanitariamente"))))</f>
        <v>Inviable Sanitariamente</v>
      </c>
      <c r="PXU469" s="48" t="str">
        <f t="shared" si="1170"/>
        <v>Inviable Sanitariamente</v>
      </c>
      <c r="PXV469" s="48" t="str">
        <f t="shared" si="1170"/>
        <v>Inviable Sanitariamente</v>
      </c>
      <c r="PXW469" s="48" t="str">
        <f t="shared" si="1170"/>
        <v>Inviable Sanitariamente</v>
      </c>
      <c r="PXX469" s="48" t="str">
        <f t="shared" si="1170"/>
        <v>Inviable Sanitariamente</v>
      </c>
      <c r="PXY469" s="48" t="str">
        <f t="shared" si="1170"/>
        <v>Inviable Sanitariamente</v>
      </c>
      <c r="PXZ469" s="48" t="str">
        <f t="shared" si="1170"/>
        <v>Inviable Sanitariamente</v>
      </c>
      <c r="PYA469" s="48" t="str">
        <f t="shared" si="1170"/>
        <v>Inviable Sanitariamente</v>
      </c>
      <c r="PYB469" s="48" t="str">
        <f t="shared" si="1170"/>
        <v>Inviable Sanitariamente</v>
      </c>
      <c r="PYC469" s="48" t="str">
        <f t="shared" si="1170"/>
        <v>Inviable Sanitariamente</v>
      </c>
      <c r="PYD469" s="48" t="str">
        <f t="shared" ref="PYD469:PYM471" si="1171">IF(PYB469&lt;5,"Sin Riesgo",IF(PYB469 &lt;=14,"Bajo",IF(PYB469&lt;=35,"Medio",IF(PYB469&lt;=80,"Alto","Inviable Sanitariamente"))))</f>
        <v>Inviable Sanitariamente</v>
      </c>
      <c r="PYE469" s="48" t="str">
        <f t="shared" si="1171"/>
        <v>Inviable Sanitariamente</v>
      </c>
      <c r="PYF469" s="48" t="str">
        <f t="shared" si="1171"/>
        <v>Inviable Sanitariamente</v>
      </c>
      <c r="PYG469" s="48" t="str">
        <f t="shared" si="1171"/>
        <v>Inviable Sanitariamente</v>
      </c>
      <c r="PYH469" s="48" t="str">
        <f t="shared" si="1171"/>
        <v>Inviable Sanitariamente</v>
      </c>
      <c r="PYI469" s="48" t="str">
        <f t="shared" si="1171"/>
        <v>Inviable Sanitariamente</v>
      </c>
      <c r="PYJ469" s="48" t="str">
        <f t="shared" si="1171"/>
        <v>Inviable Sanitariamente</v>
      </c>
      <c r="PYK469" s="48" t="str">
        <f t="shared" si="1171"/>
        <v>Inviable Sanitariamente</v>
      </c>
      <c r="PYL469" s="48" t="str">
        <f t="shared" si="1171"/>
        <v>Inviable Sanitariamente</v>
      </c>
      <c r="PYM469" s="48" t="str">
        <f t="shared" si="1171"/>
        <v>Inviable Sanitariamente</v>
      </c>
      <c r="PYN469" s="48" t="str">
        <f t="shared" ref="PYN469:PYW471" si="1172">IF(PYL469&lt;5,"Sin Riesgo",IF(PYL469 &lt;=14,"Bajo",IF(PYL469&lt;=35,"Medio",IF(PYL469&lt;=80,"Alto","Inviable Sanitariamente"))))</f>
        <v>Inviable Sanitariamente</v>
      </c>
      <c r="PYO469" s="48" t="str">
        <f t="shared" si="1172"/>
        <v>Inviable Sanitariamente</v>
      </c>
      <c r="PYP469" s="48" t="str">
        <f t="shared" si="1172"/>
        <v>Inviable Sanitariamente</v>
      </c>
      <c r="PYQ469" s="48" t="str">
        <f t="shared" si="1172"/>
        <v>Inviable Sanitariamente</v>
      </c>
      <c r="PYR469" s="48" t="str">
        <f t="shared" si="1172"/>
        <v>Inviable Sanitariamente</v>
      </c>
      <c r="PYS469" s="48" t="str">
        <f t="shared" si="1172"/>
        <v>Inviable Sanitariamente</v>
      </c>
      <c r="PYT469" s="48" t="str">
        <f t="shared" si="1172"/>
        <v>Inviable Sanitariamente</v>
      </c>
      <c r="PYU469" s="48" t="str">
        <f t="shared" si="1172"/>
        <v>Inviable Sanitariamente</v>
      </c>
      <c r="PYV469" s="48" t="str">
        <f t="shared" si="1172"/>
        <v>Inviable Sanitariamente</v>
      </c>
      <c r="PYW469" s="48" t="str">
        <f t="shared" si="1172"/>
        <v>Inviable Sanitariamente</v>
      </c>
      <c r="PYX469" s="48" t="str">
        <f t="shared" ref="PYX469:PZG471" si="1173">IF(PYV469&lt;5,"Sin Riesgo",IF(PYV469 &lt;=14,"Bajo",IF(PYV469&lt;=35,"Medio",IF(PYV469&lt;=80,"Alto","Inviable Sanitariamente"))))</f>
        <v>Inviable Sanitariamente</v>
      </c>
      <c r="PYY469" s="48" t="str">
        <f t="shared" si="1173"/>
        <v>Inviable Sanitariamente</v>
      </c>
      <c r="PYZ469" s="48" t="str">
        <f t="shared" si="1173"/>
        <v>Inviable Sanitariamente</v>
      </c>
      <c r="PZA469" s="48" t="str">
        <f t="shared" si="1173"/>
        <v>Inviable Sanitariamente</v>
      </c>
      <c r="PZB469" s="48" t="str">
        <f t="shared" si="1173"/>
        <v>Inviable Sanitariamente</v>
      </c>
      <c r="PZC469" s="48" t="str">
        <f t="shared" si="1173"/>
        <v>Inviable Sanitariamente</v>
      </c>
      <c r="PZD469" s="48" t="str">
        <f t="shared" si="1173"/>
        <v>Inviable Sanitariamente</v>
      </c>
      <c r="PZE469" s="48" t="str">
        <f t="shared" si="1173"/>
        <v>Inviable Sanitariamente</v>
      </c>
      <c r="PZF469" s="48" t="str">
        <f t="shared" si="1173"/>
        <v>Inviable Sanitariamente</v>
      </c>
      <c r="PZG469" s="48" t="str">
        <f t="shared" si="1173"/>
        <v>Inviable Sanitariamente</v>
      </c>
      <c r="PZH469" s="48" t="str">
        <f t="shared" ref="PZH469:PZQ471" si="1174">IF(PZF469&lt;5,"Sin Riesgo",IF(PZF469 &lt;=14,"Bajo",IF(PZF469&lt;=35,"Medio",IF(PZF469&lt;=80,"Alto","Inviable Sanitariamente"))))</f>
        <v>Inviable Sanitariamente</v>
      </c>
      <c r="PZI469" s="48" t="str">
        <f t="shared" si="1174"/>
        <v>Inviable Sanitariamente</v>
      </c>
      <c r="PZJ469" s="48" t="str">
        <f t="shared" si="1174"/>
        <v>Inviable Sanitariamente</v>
      </c>
      <c r="PZK469" s="48" t="str">
        <f t="shared" si="1174"/>
        <v>Inviable Sanitariamente</v>
      </c>
      <c r="PZL469" s="48" t="str">
        <f t="shared" si="1174"/>
        <v>Inviable Sanitariamente</v>
      </c>
      <c r="PZM469" s="48" t="str">
        <f t="shared" si="1174"/>
        <v>Inviable Sanitariamente</v>
      </c>
      <c r="PZN469" s="48" t="str">
        <f t="shared" si="1174"/>
        <v>Inviable Sanitariamente</v>
      </c>
      <c r="PZO469" s="48" t="str">
        <f t="shared" si="1174"/>
        <v>Inviable Sanitariamente</v>
      </c>
      <c r="PZP469" s="48" t="str">
        <f t="shared" si="1174"/>
        <v>Inviable Sanitariamente</v>
      </c>
      <c r="PZQ469" s="48" t="str">
        <f t="shared" si="1174"/>
        <v>Inviable Sanitariamente</v>
      </c>
      <c r="PZR469" s="48" t="str">
        <f t="shared" ref="PZR469:QAA471" si="1175">IF(PZP469&lt;5,"Sin Riesgo",IF(PZP469 &lt;=14,"Bajo",IF(PZP469&lt;=35,"Medio",IF(PZP469&lt;=80,"Alto","Inviable Sanitariamente"))))</f>
        <v>Inviable Sanitariamente</v>
      </c>
      <c r="PZS469" s="48" t="str">
        <f t="shared" si="1175"/>
        <v>Inviable Sanitariamente</v>
      </c>
      <c r="PZT469" s="48" t="str">
        <f t="shared" si="1175"/>
        <v>Inviable Sanitariamente</v>
      </c>
      <c r="PZU469" s="48" t="str">
        <f t="shared" si="1175"/>
        <v>Inviable Sanitariamente</v>
      </c>
      <c r="PZV469" s="48" t="str">
        <f t="shared" si="1175"/>
        <v>Inviable Sanitariamente</v>
      </c>
      <c r="PZW469" s="48" t="str">
        <f t="shared" si="1175"/>
        <v>Inviable Sanitariamente</v>
      </c>
      <c r="PZX469" s="48" t="str">
        <f t="shared" si="1175"/>
        <v>Inviable Sanitariamente</v>
      </c>
      <c r="PZY469" s="48" t="str">
        <f t="shared" si="1175"/>
        <v>Inviable Sanitariamente</v>
      </c>
      <c r="PZZ469" s="48" t="str">
        <f t="shared" si="1175"/>
        <v>Inviable Sanitariamente</v>
      </c>
      <c r="QAA469" s="48" t="str">
        <f t="shared" si="1175"/>
        <v>Inviable Sanitariamente</v>
      </c>
      <c r="QAB469" s="48" t="str">
        <f t="shared" ref="QAB469:QAK471" si="1176">IF(PZZ469&lt;5,"Sin Riesgo",IF(PZZ469 &lt;=14,"Bajo",IF(PZZ469&lt;=35,"Medio",IF(PZZ469&lt;=80,"Alto","Inviable Sanitariamente"))))</f>
        <v>Inviable Sanitariamente</v>
      </c>
      <c r="QAC469" s="48" t="str">
        <f t="shared" si="1176"/>
        <v>Inviable Sanitariamente</v>
      </c>
      <c r="QAD469" s="48" t="str">
        <f t="shared" si="1176"/>
        <v>Inviable Sanitariamente</v>
      </c>
      <c r="QAE469" s="48" t="str">
        <f t="shared" si="1176"/>
        <v>Inviable Sanitariamente</v>
      </c>
      <c r="QAF469" s="48" t="str">
        <f t="shared" si="1176"/>
        <v>Inviable Sanitariamente</v>
      </c>
      <c r="QAG469" s="48" t="str">
        <f t="shared" si="1176"/>
        <v>Inviable Sanitariamente</v>
      </c>
      <c r="QAH469" s="48" t="str">
        <f t="shared" si="1176"/>
        <v>Inviable Sanitariamente</v>
      </c>
      <c r="QAI469" s="48" t="str">
        <f t="shared" si="1176"/>
        <v>Inviable Sanitariamente</v>
      </c>
      <c r="QAJ469" s="48" t="str">
        <f t="shared" si="1176"/>
        <v>Inviable Sanitariamente</v>
      </c>
      <c r="QAK469" s="48" t="str">
        <f t="shared" si="1176"/>
        <v>Inviable Sanitariamente</v>
      </c>
      <c r="QAL469" s="48" t="str">
        <f t="shared" ref="QAL469:QAU471" si="1177">IF(QAJ469&lt;5,"Sin Riesgo",IF(QAJ469 &lt;=14,"Bajo",IF(QAJ469&lt;=35,"Medio",IF(QAJ469&lt;=80,"Alto","Inviable Sanitariamente"))))</f>
        <v>Inviable Sanitariamente</v>
      </c>
      <c r="QAM469" s="48" t="str">
        <f t="shared" si="1177"/>
        <v>Inviable Sanitariamente</v>
      </c>
      <c r="QAN469" s="48" t="str">
        <f t="shared" si="1177"/>
        <v>Inviable Sanitariamente</v>
      </c>
      <c r="QAO469" s="48" t="str">
        <f t="shared" si="1177"/>
        <v>Inviable Sanitariamente</v>
      </c>
      <c r="QAP469" s="48" t="str">
        <f t="shared" si="1177"/>
        <v>Inviable Sanitariamente</v>
      </c>
      <c r="QAQ469" s="48" t="str">
        <f t="shared" si="1177"/>
        <v>Inviable Sanitariamente</v>
      </c>
      <c r="QAR469" s="48" t="str">
        <f t="shared" si="1177"/>
        <v>Inviable Sanitariamente</v>
      </c>
      <c r="QAS469" s="48" t="str">
        <f t="shared" si="1177"/>
        <v>Inviable Sanitariamente</v>
      </c>
      <c r="QAT469" s="48" t="str">
        <f t="shared" si="1177"/>
        <v>Inviable Sanitariamente</v>
      </c>
      <c r="QAU469" s="48" t="str">
        <f t="shared" si="1177"/>
        <v>Inviable Sanitariamente</v>
      </c>
      <c r="QAV469" s="48" t="str">
        <f t="shared" ref="QAV469:QBE471" si="1178">IF(QAT469&lt;5,"Sin Riesgo",IF(QAT469 &lt;=14,"Bajo",IF(QAT469&lt;=35,"Medio",IF(QAT469&lt;=80,"Alto","Inviable Sanitariamente"))))</f>
        <v>Inviable Sanitariamente</v>
      </c>
      <c r="QAW469" s="48" t="str">
        <f t="shared" si="1178"/>
        <v>Inviable Sanitariamente</v>
      </c>
      <c r="QAX469" s="48" t="str">
        <f t="shared" si="1178"/>
        <v>Inviable Sanitariamente</v>
      </c>
      <c r="QAY469" s="48" t="str">
        <f t="shared" si="1178"/>
        <v>Inviable Sanitariamente</v>
      </c>
      <c r="QAZ469" s="48" t="str">
        <f t="shared" si="1178"/>
        <v>Inviable Sanitariamente</v>
      </c>
      <c r="QBA469" s="48" t="str">
        <f t="shared" si="1178"/>
        <v>Inviable Sanitariamente</v>
      </c>
      <c r="QBB469" s="48" t="str">
        <f t="shared" si="1178"/>
        <v>Inviable Sanitariamente</v>
      </c>
      <c r="QBC469" s="48" t="str">
        <f t="shared" si="1178"/>
        <v>Inviable Sanitariamente</v>
      </c>
      <c r="QBD469" s="48" t="str">
        <f t="shared" si="1178"/>
        <v>Inviable Sanitariamente</v>
      </c>
      <c r="QBE469" s="48" t="str">
        <f t="shared" si="1178"/>
        <v>Inviable Sanitariamente</v>
      </c>
      <c r="QBF469" s="48" t="str">
        <f t="shared" ref="QBF469:QBO471" si="1179">IF(QBD469&lt;5,"Sin Riesgo",IF(QBD469 &lt;=14,"Bajo",IF(QBD469&lt;=35,"Medio",IF(QBD469&lt;=80,"Alto","Inviable Sanitariamente"))))</f>
        <v>Inviable Sanitariamente</v>
      </c>
      <c r="QBG469" s="48" t="str">
        <f t="shared" si="1179"/>
        <v>Inviable Sanitariamente</v>
      </c>
      <c r="QBH469" s="48" t="str">
        <f t="shared" si="1179"/>
        <v>Inviable Sanitariamente</v>
      </c>
      <c r="QBI469" s="48" t="str">
        <f t="shared" si="1179"/>
        <v>Inviable Sanitariamente</v>
      </c>
      <c r="QBJ469" s="48" t="str">
        <f t="shared" si="1179"/>
        <v>Inviable Sanitariamente</v>
      </c>
      <c r="QBK469" s="48" t="str">
        <f t="shared" si="1179"/>
        <v>Inviable Sanitariamente</v>
      </c>
      <c r="QBL469" s="48" t="str">
        <f t="shared" si="1179"/>
        <v>Inviable Sanitariamente</v>
      </c>
      <c r="QBM469" s="48" t="str">
        <f t="shared" si="1179"/>
        <v>Inviable Sanitariamente</v>
      </c>
      <c r="QBN469" s="48" t="str">
        <f t="shared" si="1179"/>
        <v>Inviable Sanitariamente</v>
      </c>
      <c r="QBO469" s="48" t="str">
        <f t="shared" si="1179"/>
        <v>Inviable Sanitariamente</v>
      </c>
      <c r="QBP469" s="48" t="str">
        <f t="shared" ref="QBP469:QBY471" si="1180">IF(QBN469&lt;5,"Sin Riesgo",IF(QBN469 &lt;=14,"Bajo",IF(QBN469&lt;=35,"Medio",IF(QBN469&lt;=80,"Alto","Inviable Sanitariamente"))))</f>
        <v>Inviable Sanitariamente</v>
      </c>
      <c r="QBQ469" s="48" t="str">
        <f t="shared" si="1180"/>
        <v>Inviable Sanitariamente</v>
      </c>
      <c r="QBR469" s="48" t="str">
        <f t="shared" si="1180"/>
        <v>Inviable Sanitariamente</v>
      </c>
      <c r="QBS469" s="48" t="str">
        <f t="shared" si="1180"/>
        <v>Inviable Sanitariamente</v>
      </c>
      <c r="QBT469" s="48" t="str">
        <f t="shared" si="1180"/>
        <v>Inviable Sanitariamente</v>
      </c>
      <c r="QBU469" s="48" t="str">
        <f t="shared" si="1180"/>
        <v>Inviable Sanitariamente</v>
      </c>
      <c r="QBV469" s="48" t="str">
        <f t="shared" si="1180"/>
        <v>Inviable Sanitariamente</v>
      </c>
      <c r="QBW469" s="48" t="str">
        <f t="shared" si="1180"/>
        <v>Inviable Sanitariamente</v>
      </c>
      <c r="QBX469" s="48" t="str">
        <f t="shared" si="1180"/>
        <v>Inviable Sanitariamente</v>
      </c>
      <c r="QBY469" s="48" t="str">
        <f t="shared" si="1180"/>
        <v>Inviable Sanitariamente</v>
      </c>
      <c r="QBZ469" s="48" t="str">
        <f t="shared" ref="QBZ469:QCI471" si="1181">IF(QBX469&lt;5,"Sin Riesgo",IF(QBX469 &lt;=14,"Bajo",IF(QBX469&lt;=35,"Medio",IF(QBX469&lt;=80,"Alto","Inviable Sanitariamente"))))</f>
        <v>Inviable Sanitariamente</v>
      </c>
      <c r="QCA469" s="48" t="str">
        <f t="shared" si="1181"/>
        <v>Inviable Sanitariamente</v>
      </c>
      <c r="QCB469" s="48" t="str">
        <f t="shared" si="1181"/>
        <v>Inviable Sanitariamente</v>
      </c>
      <c r="QCC469" s="48" t="str">
        <f t="shared" si="1181"/>
        <v>Inviable Sanitariamente</v>
      </c>
      <c r="QCD469" s="48" t="str">
        <f t="shared" si="1181"/>
        <v>Inviable Sanitariamente</v>
      </c>
      <c r="QCE469" s="48" t="str">
        <f t="shared" si="1181"/>
        <v>Inviable Sanitariamente</v>
      </c>
      <c r="QCF469" s="48" t="str">
        <f t="shared" si="1181"/>
        <v>Inviable Sanitariamente</v>
      </c>
      <c r="QCG469" s="48" t="str">
        <f t="shared" si="1181"/>
        <v>Inviable Sanitariamente</v>
      </c>
      <c r="QCH469" s="48" t="str">
        <f t="shared" si="1181"/>
        <v>Inviable Sanitariamente</v>
      </c>
      <c r="QCI469" s="48" t="str">
        <f t="shared" si="1181"/>
        <v>Inviable Sanitariamente</v>
      </c>
      <c r="QCJ469" s="48" t="str">
        <f t="shared" ref="QCJ469:QCS471" si="1182">IF(QCH469&lt;5,"Sin Riesgo",IF(QCH469 &lt;=14,"Bajo",IF(QCH469&lt;=35,"Medio",IF(QCH469&lt;=80,"Alto","Inviable Sanitariamente"))))</f>
        <v>Inviable Sanitariamente</v>
      </c>
      <c r="QCK469" s="48" t="str">
        <f t="shared" si="1182"/>
        <v>Inviable Sanitariamente</v>
      </c>
      <c r="QCL469" s="48" t="str">
        <f t="shared" si="1182"/>
        <v>Inviable Sanitariamente</v>
      </c>
      <c r="QCM469" s="48" t="str">
        <f t="shared" si="1182"/>
        <v>Inviable Sanitariamente</v>
      </c>
      <c r="QCN469" s="48" t="str">
        <f t="shared" si="1182"/>
        <v>Inviable Sanitariamente</v>
      </c>
      <c r="QCO469" s="48" t="str">
        <f t="shared" si="1182"/>
        <v>Inviable Sanitariamente</v>
      </c>
      <c r="QCP469" s="48" t="str">
        <f t="shared" si="1182"/>
        <v>Inviable Sanitariamente</v>
      </c>
      <c r="QCQ469" s="48" t="str">
        <f t="shared" si="1182"/>
        <v>Inviable Sanitariamente</v>
      </c>
      <c r="QCR469" s="48" t="str">
        <f t="shared" si="1182"/>
        <v>Inviable Sanitariamente</v>
      </c>
      <c r="QCS469" s="48" t="str">
        <f t="shared" si="1182"/>
        <v>Inviable Sanitariamente</v>
      </c>
      <c r="QCT469" s="48" t="str">
        <f t="shared" ref="QCT469:QDC471" si="1183">IF(QCR469&lt;5,"Sin Riesgo",IF(QCR469 &lt;=14,"Bajo",IF(QCR469&lt;=35,"Medio",IF(QCR469&lt;=80,"Alto","Inviable Sanitariamente"))))</f>
        <v>Inviable Sanitariamente</v>
      </c>
      <c r="QCU469" s="48" t="str">
        <f t="shared" si="1183"/>
        <v>Inviable Sanitariamente</v>
      </c>
      <c r="QCV469" s="48" t="str">
        <f t="shared" si="1183"/>
        <v>Inviable Sanitariamente</v>
      </c>
      <c r="QCW469" s="48" t="str">
        <f t="shared" si="1183"/>
        <v>Inviable Sanitariamente</v>
      </c>
      <c r="QCX469" s="48" t="str">
        <f t="shared" si="1183"/>
        <v>Inviable Sanitariamente</v>
      </c>
      <c r="QCY469" s="48" t="str">
        <f t="shared" si="1183"/>
        <v>Inviable Sanitariamente</v>
      </c>
      <c r="QCZ469" s="48" t="str">
        <f t="shared" si="1183"/>
        <v>Inviable Sanitariamente</v>
      </c>
      <c r="QDA469" s="48" t="str">
        <f t="shared" si="1183"/>
        <v>Inviable Sanitariamente</v>
      </c>
      <c r="QDB469" s="48" t="str">
        <f t="shared" si="1183"/>
        <v>Inviable Sanitariamente</v>
      </c>
      <c r="QDC469" s="48" t="str">
        <f t="shared" si="1183"/>
        <v>Inviable Sanitariamente</v>
      </c>
      <c r="QDD469" s="48" t="str">
        <f t="shared" ref="QDD469:QDM471" si="1184">IF(QDB469&lt;5,"Sin Riesgo",IF(QDB469 &lt;=14,"Bajo",IF(QDB469&lt;=35,"Medio",IF(QDB469&lt;=80,"Alto","Inviable Sanitariamente"))))</f>
        <v>Inviable Sanitariamente</v>
      </c>
      <c r="QDE469" s="48" t="str">
        <f t="shared" si="1184"/>
        <v>Inviable Sanitariamente</v>
      </c>
      <c r="QDF469" s="48" t="str">
        <f t="shared" si="1184"/>
        <v>Inviable Sanitariamente</v>
      </c>
      <c r="QDG469" s="48" t="str">
        <f t="shared" si="1184"/>
        <v>Inviable Sanitariamente</v>
      </c>
      <c r="QDH469" s="48" t="str">
        <f t="shared" si="1184"/>
        <v>Inviable Sanitariamente</v>
      </c>
      <c r="QDI469" s="48" t="str">
        <f t="shared" si="1184"/>
        <v>Inviable Sanitariamente</v>
      </c>
      <c r="QDJ469" s="48" t="str">
        <f t="shared" si="1184"/>
        <v>Inviable Sanitariamente</v>
      </c>
      <c r="QDK469" s="48" t="str">
        <f t="shared" si="1184"/>
        <v>Inviable Sanitariamente</v>
      </c>
      <c r="QDL469" s="48" t="str">
        <f t="shared" si="1184"/>
        <v>Inviable Sanitariamente</v>
      </c>
      <c r="QDM469" s="48" t="str">
        <f t="shared" si="1184"/>
        <v>Inviable Sanitariamente</v>
      </c>
      <c r="QDN469" s="48" t="str">
        <f t="shared" ref="QDN469:QDW471" si="1185">IF(QDL469&lt;5,"Sin Riesgo",IF(QDL469 &lt;=14,"Bajo",IF(QDL469&lt;=35,"Medio",IF(QDL469&lt;=80,"Alto","Inviable Sanitariamente"))))</f>
        <v>Inviable Sanitariamente</v>
      </c>
      <c r="QDO469" s="48" t="str">
        <f t="shared" si="1185"/>
        <v>Inviable Sanitariamente</v>
      </c>
      <c r="QDP469" s="48" t="str">
        <f t="shared" si="1185"/>
        <v>Inviable Sanitariamente</v>
      </c>
      <c r="QDQ469" s="48" t="str">
        <f t="shared" si="1185"/>
        <v>Inviable Sanitariamente</v>
      </c>
      <c r="QDR469" s="48" t="str">
        <f t="shared" si="1185"/>
        <v>Inviable Sanitariamente</v>
      </c>
      <c r="QDS469" s="48" t="str">
        <f t="shared" si="1185"/>
        <v>Inviable Sanitariamente</v>
      </c>
      <c r="QDT469" s="48" t="str">
        <f t="shared" si="1185"/>
        <v>Inviable Sanitariamente</v>
      </c>
      <c r="QDU469" s="48" t="str">
        <f t="shared" si="1185"/>
        <v>Inviable Sanitariamente</v>
      </c>
      <c r="QDV469" s="48" t="str">
        <f t="shared" si="1185"/>
        <v>Inviable Sanitariamente</v>
      </c>
      <c r="QDW469" s="48" t="str">
        <f t="shared" si="1185"/>
        <v>Inviable Sanitariamente</v>
      </c>
      <c r="QDX469" s="48" t="str">
        <f t="shared" ref="QDX469:QEG471" si="1186">IF(QDV469&lt;5,"Sin Riesgo",IF(QDV469 &lt;=14,"Bajo",IF(QDV469&lt;=35,"Medio",IF(QDV469&lt;=80,"Alto","Inviable Sanitariamente"))))</f>
        <v>Inviable Sanitariamente</v>
      </c>
      <c r="QDY469" s="48" t="str">
        <f t="shared" si="1186"/>
        <v>Inviable Sanitariamente</v>
      </c>
      <c r="QDZ469" s="48" t="str">
        <f t="shared" si="1186"/>
        <v>Inviable Sanitariamente</v>
      </c>
      <c r="QEA469" s="48" t="str">
        <f t="shared" si="1186"/>
        <v>Inviable Sanitariamente</v>
      </c>
      <c r="QEB469" s="48" t="str">
        <f t="shared" si="1186"/>
        <v>Inviable Sanitariamente</v>
      </c>
      <c r="QEC469" s="48" t="str">
        <f t="shared" si="1186"/>
        <v>Inviable Sanitariamente</v>
      </c>
      <c r="QED469" s="48" t="str">
        <f t="shared" si="1186"/>
        <v>Inviable Sanitariamente</v>
      </c>
      <c r="QEE469" s="48" t="str">
        <f t="shared" si="1186"/>
        <v>Inviable Sanitariamente</v>
      </c>
      <c r="QEF469" s="48" t="str">
        <f t="shared" si="1186"/>
        <v>Inviable Sanitariamente</v>
      </c>
      <c r="QEG469" s="48" t="str">
        <f t="shared" si="1186"/>
        <v>Inviable Sanitariamente</v>
      </c>
      <c r="QEH469" s="48" t="str">
        <f t="shared" ref="QEH469:QEQ471" si="1187">IF(QEF469&lt;5,"Sin Riesgo",IF(QEF469 &lt;=14,"Bajo",IF(QEF469&lt;=35,"Medio",IF(QEF469&lt;=80,"Alto","Inviable Sanitariamente"))))</f>
        <v>Inviable Sanitariamente</v>
      </c>
      <c r="QEI469" s="48" t="str">
        <f t="shared" si="1187"/>
        <v>Inviable Sanitariamente</v>
      </c>
      <c r="QEJ469" s="48" t="str">
        <f t="shared" si="1187"/>
        <v>Inviable Sanitariamente</v>
      </c>
      <c r="QEK469" s="48" t="str">
        <f t="shared" si="1187"/>
        <v>Inviable Sanitariamente</v>
      </c>
      <c r="QEL469" s="48" t="str">
        <f t="shared" si="1187"/>
        <v>Inviable Sanitariamente</v>
      </c>
      <c r="QEM469" s="48" t="str">
        <f t="shared" si="1187"/>
        <v>Inviable Sanitariamente</v>
      </c>
      <c r="QEN469" s="48" t="str">
        <f t="shared" si="1187"/>
        <v>Inviable Sanitariamente</v>
      </c>
      <c r="QEO469" s="48" t="str">
        <f t="shared" si="1187"/>
        <v>Inviable Sanitariamente</v>
      </c>
      <c r="QEP469" s="48" t="str">
        <f t="shared" si="1187"/>
        <v>Inviable Sanitariamente</v>
      </c>
      <c r="QEQ469" s="48" t="str">
        <f t="shared" si="1187"/>
        <v>Inviable Sanitariamente</v>
      </c>
      <c r="QER469" s="48" t="str">
        <f t="shared" ref="QER469:QFA471" si="1188">IF(QEP469&lt;5,"Sin Riesgo",IF(QEP469 &lt;=14,"Bajo",IF(QEP469&lt;=35,"Medio",IF(QEP469&lt;=80,"Alto","Inviable Sanitariamente"))))</f>
        <v>Inviable Sanitariamente</v>
      </c>
      <c r="QES469" s="48" t="str">
        <f t="shared" si="1188"/>
        <v>Inviable Sanitariamente</v>
      </c>
      <c r="QET469" s="48" t="str">
        <f t="shared" si="1188"/>
        <v>Inviable Sanitariamente</v>
      </c>
      <c r="QEU469" s="48" t="str">
        <f t="shared" si="1188"/>
        <v>Inviable Sanitariamente</v>
      </c>
      <c r="QEV469" s="48" t="str">
        <f t="shared" si="1188"/>
        <v>Inviable Sanitariamente</v>
      </c>
      <c r="QEW469" s="48" t="str">
        <f t="shared" si="1188"/>
        <v>Inviable Sanitariamente</v>
      </c>
      <c r="QEX469" s="48" t="str">
        <f t="shared" si="1188"/>
        <v>Inviable Sanitariamente</v>
      </c>
      <c r="QEY469" s="48" t="str">
        <f t="shared" si="1188"/>
        <v>Inviable Sanitariamente</v>
      </c>
      <c r="QEZ469" s="48" t="str">
        <f t="shared" si="1188"/>
        <v>Inviable Sanitariamente</v>
      </c>
      <c r="QFA469" s="48" t="str">
        <f t="shared" si="1188"/>
        <v>Inviable Sanitariamente</v>
      </c>
      <c r="QFB469" s="48" t="str">
        <f t="shared" ref="QFB469:QFK471" si="1189">IF(QEZ469&lt;5,"Sin Riesgo",IF(QEZ469 &lt;=14,"Bajo",IF(QEZ469&lt;=35,"Medio",IF(QEZ469&lt;=80,"Alto","Inviable Sanitariamente"))))</f>
        <v>Inviable Sanitariamente</v>
      </c>
      <c r="QFC469" s="48" t="str">
        <f t="shared" si="1189"/>
        <v>Inviable Sanitariamente</v>
      </c>
      <c r="QFD469" s="48" t="str">
        <f t="shared" si="1189"/>
        <v>Inviable Sanitariamente</v>
      </c>
      <c r="QFE469" s="48" t="str">
        <f t="shared" si="1189"/>
        <v>Inviable Sanitariamente</v>
      </c>
      <c r="QFF469" s="48" t="str">
        <f t="shared" si="1189"/>
        <v>Inviable Sanitariamente</v>
      </c>
      <c r="QFG469" s="48" t="str">
        <f t="shared" si="1189"/>
        <v>Inviable Sanitariamente</v>
      </c>
      <c r="QFH469" s="48" t="str">
        <f t="shared" si="1189"/>
        <v>Inviable Sanitariamente</v>
      </c>
      <c r="QFI469" s="48" t="str">
        <f t="shared" si="1189"/>
        <v>Inviable Sanitariamente</v>
      </c>
      <c r="QFJ469" s="48" t="str">
        <f t="shared" si="1189"/>
        <v>Inviable Sanitariamente</v>
      </c>
      <c r="QFK469" s="48" t="str">
        <f t="shared" si="1189"/>
        <v>Inviable Sanitariamente</v>
      </c>
      <c r="QFL469" s="48" t="str">
        <f t="shared" ref="QFL469:QFU471" si="1190">IF(QFJ469&lt;5,"Sin Riesgo",IF(QFJ469 &lt;=14,"Bajo",IF(QFJ469&lt;=35,"Medio",IF(QFJ469&lt;=80,"Alto","Inviable Sanitariamente"))))</f>
        <v>Inviable Sanitariamente</v>
      </c>
      <c r="QFM469" s="48" t="str">
        <f t="shared" si="1190"/>
        <v>Inviable Sanitariamente</v>
      </c>
      <c r="QFN469" s="48" t="str">
        <f t="shared" si="1190"/>
        <v>Inviable Sanitariamente</v>
      </c>
      <c r="QFO469" s="48" t="str">
        <f t="shared" si="1190"/>
        <v>Inviable Sanitariamente</v>
      </c>
      <c r="QFP469" s="48" t="str">
        <f t="shared" si="1190"/>
        <v>Inviable Sanitariamente</v>
      </c>
      <c r="QFQ469" s="48" t="str">
        <f t="shared" si="1190"/>
        <v>Inviable Sanitariamente</v>
      </c>
      <c r="QFR469" s="48" t="str">
        <f t="shared" si="1190"/>
        <v>Inviable Sanitariamente</v>
      </c>
      <c r="QFS469" s="48" t="str">
        <f t="shared" si="1190"/>
        <v>Inviable Sanitariamente</v>
      </c>
      <c r="QFT469" s="48" t="str">
        <f t="shared" si="1190"/>
        <v>Inviable Sanitariamente</v>
      </c>
      <c r="QFU469" s="48" t="str">
        <f t="shared" si="1190"/>
        <v>Inviable Sanitariamente</v>
      </c>
      <c r="QFV469" s="48" t="str">
        <f t="shared" ref="QFV469:QGE471" si="1191">IF(QFT469&lt;5,"Sin Riesgo",IF(QFT469 &lt;=14,"Bajo",IF(QFT469&lt;=35,"Medio",IF(QFT469&lt;=80,"Alto","Inviable Sanitariamente"))))</f>
        <v>Inviable Sanitariamente</v>
      </c>
      <c r="QFW469" s="48" t="str">
        <f t="shared" si="1191"/>
        <v>Inviable Sanitariamente</v>
      </c>
      <c r="QFX469" s="48" t="str">
        <f t="shared" si="1191"/>
        <v>Inviable Sanitariamente</v>
      </c>
      <c r="QFY469" s="48" t="str">
        <f t="shared" si="1191"/>
        <v>Inviable Sanitariamente</v>
      </c>
      <c r="QFZ469" s="48" t="str">
        <f t="shared" si="1191"/>
        <v>Inviable Sanitariamente</v>
      </c>
      <c r="QGA469" s="48" t="str">
        <f t="shared" si="1191"/>
        <v>Inviable Sanitariamente</v>
      </c>
      <c r="QGB469" s="48" t="str">
        <f t="shared" si="1191"/>
        <v>Inviable Sanitariamente</v>
      </c>
      <c r="QGC469" s="48" t="str">
        <f t="shared" si="1191"/>
        <v>Inviable Sanitariamente</v>
      </c>
      <c r="QGD469" s="48" t="str">
        <f t="shared" si="1191"/>
        <v>Inviable Sanitariamente</v>
      </c>
      <c r="QGE469" s="48" t="str">
        <f t="shared" si="1191"/>
        <v>Inviable Sanitariamente</v>
      </c>
      <c r="QGF469" s="48" t="str">
        <f t="shared" ref="QGF469:QGO471" si="1192">IF(QGD469&lt;5,"Sin Riesgo",IF(QGD469 &lt;=14,"Bajo",IF(QGD469&lt;=35,"Medio",IF(QGD469&lt;=80,"Alto","Inviable Sanitariamente"))))</f>
        <v>Inviable Sanitariamente</v>
      </c>
      <c r="QGG469" s="48" t="str">
        <f t="shared" si="1192"/>
        <v>Inviable Sanitariamente</v>
      </c>
      <c r="QGH469" s="48" t="str">
        <f t="shared" si="1192"/>
        <v>Inviable Sanitariamente</v>
      </c>
      <c r="QGI469" s="48" t="str">
        <f t="shared" si="1192"/>
        <v>Inviable Sanitariamente</v>
      </c>
      <c r="QGJ469" s="48" t="str">
        <f t="shared" si="1192"/>
        <v>Inviable Sanitariamente</v>
      </c>
      <c r="QGK469" s="48" t="str">
        <f t="shared" si="1192"/>
        <v>Inviable Sanitariamente</v>
      </c>
      <c r="QGL469" s="48" t="str">
        <f t="shared" si="1192"/>
        <v>Inviable Sanitariamente</v>
      </c>
      <c r="QGM469" s="48" t="str">
        <f t="shared" si="1192"/>
        <v>Inviable Sanitariamente</v>
      </c>
      <c r="QGN469" s="48" t="str">
        <f t="shared" si="1192"/>
        <v>Inviable Sanitariamente</v>
      </c>
      <c r="QGO469" s="48" t="str">
        <f t="shared" si="1192"/>
        <v>Inviable Sanitariamente</v>
      </c>
      <c r="QGP469" s="48" t="str">
        <f t="shared" ref="QGP469:QGY471" si="1193">IF(QGN469&lt;5,"Sin Riesgo",IF(QGN469 &lt;=14,"Bajo",IF(QGN469&lt;=35,"Medio",IF(QGN469&lt;=80,"Alto","Inviable Sanitariamente"))))</f>
        <v>Inviable Sanitariamente</v>
      </c>
      <c r="QGQ469" s="48" t="str">
        <f t="shared" si="1193"/>
        <v>Inviable Sanitariamente</v>
      </c>
      <c r="QGR469" s="48" t="str">
        <f t="shared" si="1193"/>
        <v>Inviable Sanitariamente</v>
      </c>
      <c r="QGS469" s="48" t="str">
        <f t="shared" si="1193"/>
        <v>Inviable Sanitariamente</v>
      </c>
      <c r="QGT469" s="48" t="str">
        <f t="shared" si="1193"/>
        <v>Inviable Sanitariamente</v>
      </c>
      <c r="QGU469" s="48" t="str">
        <f t="shared" si="1193"/>
        <v>Inviable Sanitariamente</v>
      </c>
      <c r="QGV469" s="48" t="str">
        <f t="shared" si="1193"/>
        <v>Inviable Sanitariamente</v>
      </c>
      <c r="QGW469" s="48" t="str">
        <f t="shared" si="1193"/>
        <v>Inviable Sanitariamente</v>
      </c>
      <c r="QGX469" s="48" t="str">
        <f t="shared" si="1193"/>
        <v>Inviable Sanitariamente</v>
      </c>
      <c r="QGY469" s="48" t="str">
        <f t="shared" si="1193"/>
        <v>Inviable Sanitariamente</v>
      </c>
      <c r="QGZ469" s="48" t="str">
        <f t="shared" ref="QGZ469:QHI471" si="1194">IF(QGX469&lt;5,"Sin Riesgo",IF(QGX469 &lt;=14,"Bajo",IF(QGX469&lt;=35,"Medio",IF(QGX469&lt;=80,"Alto","Inviable Sanitariamente"))))</f>
        <v>Inviable Sanitariamente</v>
      </c>
      <c r="QHA469" s="48" t="str">
        <f t="shared" si="1194"/>
        <v>Inviable Sanitariamente</v>
      </c>
      <c r="QHB469" s="48" t="str">
        <f t="shared" si="1194"/>
        <v>Inviable Sanitariamente</v>
      </c>
      <c r="QHC469" s="48" t="str">
        <f t="shared" si="1194"/>
        <v>Inviable Sanitariamente</v>
      </c>
      <c r="QHD469" s="48" t="str">
        <f t="shared" si="1194"/>
        <v>Inviable Sanitariamente</v>
      </c>
      <c r="QHE469" s="48" t="str">
        <f t="shared" si="1194"/>
        <v>Inviable Sanitariamente</v>
      </c>
      <c r="QHF469" s="48" t="str">
        <f t="shared" si="1194"/>
        <v>Inviable Sanitariamente</v>
      </c>
      <c r="QHG469" s="48" t="str">
        <f t="shared" si="1194"/>
        <v>Inviable Sanitariamente</v>
      </c>
      <c r="QHH469" s="48" t="str">
        <f t="shared" si="1194"/>
        <v>Inviable Sanitariamente</v>
      </c>
      <c r="QHI469" s="48" t="str">
        <f t="shared" si="1194"/>
        <v>Inviable Sanitariamente</v>
      </c>
      <c r="QHJ469" s="48" t="str">
        <f t="shared" ref="QHJ469:QHS471" si="1195">IF(QHH469&lt;5,"Sin Riesgo",IF(QHH469 &lt;=14,"Bajo",IF(QHH469&lt;=35,"Medio",IF(QHH469&lt;=80,"Alto","Inviable Sanitariamente"))))</f>
        <v>Inviable Sanitariamente</v>
      </c>
      <c r="QHK469" s="48" t="str">
        <f t="shared" si="1195"/>
        <v>Inviable Sanitariamente</v>
      </c>
      <c r="QHL469" s="48" t="str">
        <f t="shared" si="1195"/>
        <v>Inviable Sanitariamente</v>
      </c>
      <c r="QHM469" s="48" t="str">
        <f t="shared" si="1195"/>
        <v>Inviable Sanitariamente</v>
      </c>
      <c r="QHN469" s="48" t="str">
        <f t="shared" si="1195"/>
        <v>Inviable Sanitariamente</v>
      </c>
      <c r="QHO469" s="48" t="str">
        <f t="shared" si="1195"/>
        <v>Inviable Sanitariamente</v>
      </c>
      <c r="QHP469" s="48" t="str">
        <f t="shared" si="1195"/>
        <v>Inviable Sanitariamente</v>
      </c>
      <c r="QHQ469" s="48" t="str">
        <f t="shared" si="1195"/>
        <v>Inviable Sanitariamente</v>
      </c>
      <c r="QHR469" s="48" t="str">
        <f t="shared" si="1195"/>
        <v>Inviable Sanitariamente</v>
      </c>
      <c r="QHS469" s="48" t="str">
        <f t="shared" si="1195"/>
        <v>Inviable Sanitariamente</v>
      </c>
      <c r="QHT469" s="48" t="str">
        <f t="shared" ref="QHT469:QIC471" si="1196">IF(QHR469&lt;5,"Sin Riesgo",IF(QHR469 &lt;=14,"Bajo",IF(QHR469&lt;=35,"Medio",IF(QHR469&lt;=80,"Alto","Inviable Sanitariamente"))))</f>
        <v>Inviable Sanitariamente</v>
      </c>
      <c r="QHU469" s="48" t="str">
        <f t="shared" si="1196"/>
        <v>Inviable Sanitariamente</v>
      </c>
      <c r="QHV469" s="48" t="str">
        <f t="shared" si="1196"/>
        <v>Inviable Sanitariamente</v>
      </c>
      <c r="QHW469" s="48" t="str">
        <f t="shared" si="1196"/>
        <v>Inviable Sanitariamente</v>
      </c>
      <c r="QHX469" s="48" t="str">
        <f t="shared" si="1196"/>
        <v>Inviable Sanitariamente</v>
      </c>
      <c r="QHY469" s="48" t="str">
        <f t="shared" si="1196"/>
        <v>Inviable Sanitariamente</v>
      </c>
      <c r="QHZ469" s="48" t="str">
        <f t="shared" si="1196"/>
        <v>Inviable Sanitariamente</v>
      </c>
      <c r="QIA469" s="48" t="str">
        <f t="shared" si="1196"/>
        <v>Inviable Sanitariamente</v>
      </c>
      <c r="QIB469" s="48" t="str">
        <f t="shared" si="1196"/>
        <v>Inviable Sanitariamente</v>
      </c>
      <c r="QIC469" s="48" t="str">
        <f t="shared" si="1196"/>
        <v>Inviable Sanitariamente</v>
      </c>
      <c r="QID469" s="48" t="str">
        <f t="shared" ref="QID469:QIM471" si="1197">IF(QIB469&lt;5,"Sin Riesgo",IF(QIB469 &lt;=14,"Bajo",IF(QIB469&lt;=35,"Medio",IF(QIB469&lt;=80,"Alto","Inviable Sanitariamente"))))</f>
        <v>Inviable Sanitariamente</v>
      </c>
      <c r="QIE469" s="48" t="str">
        <f t="shared" si="1197"/>
        <v>Inviable Sanitariamente</v>
      </c>
      <c r="QIF469" s="48" t="str">
        <f t="shared" si="1197"/>
        <v>Inviable Sanitariamente</v>
      </c>
      <c r="QIG469" s="48" t="str">
        <f t="shared" si="1197"/>
        <v>Inviable Sanitariamente</v>
      </c>
      <c r="QIH469" s="48" t="str">
        <f t="shared" si="1197"/>
        <v>Inviable Sanitariamente</v>
      </c>
      <c r="QII469" s="48" t="str">
        <f t="shared" si="1197"/>
        <v>Inviable Sanitariamente</v>
      </c>
      <c r="QIJ469" s="48" t="str">
        <f t="shared" si="1197"/>
        <v>Inviable Sanitariamente</v>
      </c>
      <c r="QIK469" s="48" t="str">
        <f t="shared" si="1197"/>
        <v>Inviable Sanitariamente</v>
      </c>
      <c r="QIL469" s="48" t="str">
        <f t="shared" si="1197"/>
        <v>Inviable Sanitariamente</v>
      </c>
      <c r="QIM469" s="48" t="str">
        <f t="shared" si="1197"/>
        <v>Inviable Sanitariamente</v>
      </c>
      <c r="QIN469" s="48" t="str">
        <f t="shared" ref="QIN469:QIW471" si="1198">IF(QIL469&lt;5,"Sin Riesgo",IF(QIL469 &lt;=14,"Bajo",IF(QIL469&lt;=35,"Medio",IF(QIL469&lt;=80,"Alto","Inviable Sanitariamente"))))</f>
        <v>Inviable Sanitariamente</v>
      </c>
      <c r="QIO469" s="48" t="str">
        <f t="shared" si="1198"/>
        <v>Inviable Sanitariamente</v>
      </c>
      <c r="QIP469" s="48" t="str">
        <f t="shared" si="1198"/>
        <v>Inviable Sanitariamente</v>
      </c>
      <c r="QIQ469" s="48" t="str">
        <f t="shared" si="1198"/>
        <v>Inviable Sanitariamente</v>
      </c>
      <c r="QIR469" s="48" t="str">
        <f t="shared" si="1198"/>
        <v>Inviable Sanitariamente</v>
      </c>
      <c r="QIS469" s="48" t="str">
        <f t="shared" si="1198"/>
        <v>Inviable Sanitariamente</v>
      </c>
      <c r="QIT469" s="48" t="str">
        <f t="shared" si="1198"/>
        <v>Inviable Sanitariamente</v>
      </c>
      <c r="QIU469" s="48" t="str">
        <f t="shared" si="1198"/>
        <v>Inviable Sanitariamente</v>
      </c>
      <c r="QIV469" s="48" t="str">
        <f t="shared" si="1198"/>
        <v>Inviable Sanitariamente</v>
      </c>
      <c r="QIW469" s="48" t="str">
        <f t="shared" si="1198"/>
        <v>Inviable Sanitariamente</v>
      </c>
      <c r="QIX469" s="48" t="str">
        <f t="shared" ref="QIX469:QJG471" si="1199">IF(QIV469&lt;5,"Sin Riesgo",IF(QIV469 &lt;=14,"Bajo",IF(QIV469&lt;=35,"Medio",IF(QIV469&lt;=80,"Alto","Inviable Sanitariamente"))))</f>
        <v>Inviable Sanitariamente</v>
      </c>
      <c r="QIY469" s="48" t="str">
        <f t="shared" si="1199"/>
        <v>Inviable Sanitariamente</v>
      </c>
      <c r="QIZ469" s="48" t="str">
        <f t="shared" si="1199"/>
        <v>Inviable Sanitariamente</v>
      </c>
      <c r="QJA469" s="48" t="str">
        <f t="shared" si="1199"/>
        <v>Inviable Sanitariamente</v>
      </c>
      <c r="QJB469" s="48" t="str">
        <f t="shared" si="1199"/>
        <v>Inviable Sanitariamente</v>
      </c>
      <c r="QJC469" s="48" t="str">
        <f t="shared" si="1199"/>
        <v>Inviable Sanitariamente</v>
      </c>
      <c r="QJD469" s="48" t="str">
        <f t="shared" si="1199"/>
        <v>Inviable Sanitariamente</v>
      </c>
      <c r="QJE469" s="48" t="str">
        <f t="shared" si="1199"/>
        <v>Inviable Sanitariamente</v>
      </c>
      <c r="QJF469" s="48" t="str">
        <f t="shared" si="1199"/>
        <v>Inviable Sanitariamente</v>
      </c>
      <c r="QJG469" s="48" t="str">
        <f t="shared" si="1199"/>
        <v>Inviable Sanitariamente</v>
      </c>
      <c r="QJH469" s="48" t="str">
        <f t="shared" ref="QJH469:QJQ471" si="1200">IF(QJF469&lt;5,"Sin Riesgo",IF(QJF469 &lt;=14,"Bajo",IF(QJF469&lt;=35,"Medio",IF(QJF469&lt;=80,"Alto","Inviable Sanitariamente"))))</f>
        <v>Inviable Sanitariamente</v>
      </c>
      <c r="QJI469" s="48" t="str">
        <f t="shared" si="1200"/>
        <v>Inviable Sanitariamente</v>
      </c>
      <c r="QJJ469" s="48" t="str">
        <f t="shared" si="1200"/>
        <v>Inviable Sanitariamente</v>
      </c>
      <c r="QJK469" s="48" t="str">
        <f t="shared" si="1200"/>
        <v>Inviable Sanitariamente</v>
      </c>
      <c r="QJL469" s="48" t="str">
        <f t="shared" si="1200"/>
        <v>Inviable Sanitariamente</v>
      </c>
      <c r="QJM469" s="48" t="str">
        <f t="shared" si="1200"/>
        <v>Inviable Sanitariamente</v>
      </c>
      <c r="QJN469" s="48" t="str">
        <f t="shared" si="1200"/>
        <v>Inviable Sanitariamente</v>
      </c>
      <c r="QJO469" s="48" t="str">
        <f t="shared" si="1200"/>
        <v>Inviable Sanitariamente</v>
      </c>
      <c r="QJP469" s="48" t="str">
        <f t="shared" si="1200"/>
        <v>Inviable Sanitariamente</v>
      </c>
      <c r="QJQ469" s="48" t="str">
        <f t="shared" si="1200"/>
        <v>Inviable Sanitariamente</v>
      </c>
      <c r="QJR469" s="48" t="str">
        <f t="shared" ref="QJR469:QKA471" si="1201">IF(QJP469&lt;5,"Sin Riesgo",IF(QJP469 &lt;=14,"Bajo",IF(QJP469&lt;=35,"Medio",IF(QJP469&lt;=80,"Alto","Inviable Sanitariamente"))))</f>
        <v>Inviable Sanitariamente</v>
      </c>
      <c r="QJS469" s="48" t="str">
        <f t="shared" si="1201"/>
        <v>Inviable Sanitariamente</v>
      </c>
      <c r="QJT469" s="48" t="str">
        <f t="shared" si="1201"/>
        <v>Inviable Sanitariamente</v>
      </c>
      <c r="QJU469" s="48" t="str">
        <f t="shared" si="1201"/>
        <v>Inviable Sanitariamente</v>
      </c>
      <c r="QJV469" s="48" t="str">
        <f t="shared" si="1201"/>
        <v>Inviable Sanitariamente</v>
      </c>
      <c r="QJW469" s="48" t="str">
        <f t="shared" si="1201"/>
        <v>Inviable Sanitariamente</v>
      </c>
      <c r="QJX469" s="48" t="str">
        <f t="shared" si="1201"/>
        <v>Inviable Sanitariamente</v>
      </c>
      <c r="QJY469" s="48" t="str">
        <f t="shared" si="1201"/>
        <v>Inviable Sanitariamente</v>
      </c>
      <c r="QJZ469" s="48" t="str">
        <f t="shared" si="1201"/>
        <v>Inviable Sanitariamente</v>
      </c>
      <c r="QKA469" s="48" t="str">
        <f t="shared" si="1201"/>
        <v>Inviable Sanitariamente</v>
      </c>
      <c r="QKB469" s="48" t="str">
        <f t="shared" ref="QKB469:QKK471" si="1202">IF(QJZ469&lt;5,"Sin Riesgo",IF(QJZ469 &lt;=14,"Bajo",IF(QJZ469&lt;=35,"Medio",IF(QJZ469&lt;=80,"Alto","Inviable Sanitariamente"))))</f>
        <v>Inviable Sanitariamente</v>
      </c>
      <c r="QKC469" s="48" t="str">
        <f t="shared" si="1202"/>
        <v>Inviable Sanitariamente</v>
      </c>
      <c r="QKD469" s="48" t="str">
        <f t="shared" si="1202"/>
        <v>Inviable Sanitariamente</v>
      </c>
      <c r="QKE469" s="48" t="str">
        <f t="shared" si="1202"/>
        <v>Inviable Sanitariamente</v>
      </c>
      <c r="QKF469" s="48" t="str">
        <f t="shared" si="1202"/>
        <v>Inviable Sanitariamente</v>
      </c>
      <c r="QKG469" s="48" t="str">
        <f t="shared" si="1202"/>
        <v>Inviable Sanitariamente</v>
      </c>
      <c r="QKH469" s="48" t="str">
        <f t="shared" si="1202"/>
        <v>Inviable Sanitariamente</v>
      </c>
      <c r="QKI469" s="48" t="str">
        <f t="shared" si="1202"/>
        <v>Inviable Sanitariamente</v>
      </c>
      <c r="QKJ469" s="48" t="str">
        <f t="shared" si="1202"/>
        <v>Inviable Sanitariamente</v>
      </c>
      <c r="QKK469" s="48" t="str">
        <f t="shared" si="1202"/>
        <v>Inviable Sanitariamente</v>
      </c>
      <c r="QKL469" s="48" t="str">
        <f t="shared" ref="QKL469:QKU471" si="1203">IF(QKJ469&lt;5,"Sin Riesgo",IF(QKJ469 &lt;=14,"Bajo",IF(QKJ469&lt;=35,"Medio",IF(QKJ469&lt;=80,"Alto","Inviable Sanitariamente"))))</f>
        <v>Inviable Sanitariamente</v>
      </c>
      <c r="QKM469" s="48" t="str">
        <f t="shared" si="1203"/>
        <v>Inviable Sanitariamente</v>
      </c>
      <c r="QKN469" s="48" t="str">
        <f t="shared" si="1203"/>
        <v>Inviable Sanitariamente</v>
      </c>
      <c r="QKO469" s="48" t="str">
        <f t="shared" si="1203"/>
        <v>Inviable Sanitariamente</v>
      </c>
      <c r="QKP469" s="48" t="str">
        <f t="shared" si="1203"/>
        <v>Inviable Sanitariamente</v>
      </c>
      <c r="QKQ469" s="48" t="str">
        <f t="shared" si="1203"/>
        <v>Inviable Sanitariamente</v>
      </c>
      <c r="QKR469" s="48" t="str">
        <f t="shared" si="1203"/>
        <v>Inviable Sanitariamente</v>
      </c>
      <c r="QKS469" s="48" t="str">
        <f t="shared" si="1203"/>
        <v>Inviable Sanitariamente</v>
      </c>
      <c r="QKT469" s="48" t="str">
        <f t="shared" si="1203"/>
        <v>Inviable Sanitariamente</v>
      </c>
      <c r="QKU469" s="48" t="str">
        <f t="shared" si="1203"/>
        <v>Inviable Sanitariamente</v>
      </c>
      <c r="QKV469" s="48" t="str">
        <f t="shared" ref="QKV469:QLE471" si="1204">IF(QKT469&lt;5,"Sin Riesgo",IF(QKT469 &lt;=14,"Bajo",IF(QKT469&lt;=35,"Medio",IF(QKT469&lt;=80,"Alto","Inviable Sanitariamente"))))</f>
        <v>Inviable Sanitariamente</v>
      </c>
      <c r="QKW469" s="48" t="str">
        <f t="shared" si="1204"/>
        <v>Inviable Sanitariamente</v>
      </c>
      <c r="QKX469" s="48" t="str">
        <f t="shared" si="1204"/>
        <v>Inviable Sanitariamente</v>
      </c>
      <c r="QKY469" s="48" t="str">
        <f t="shared" si="1204"/>
        <v>Inviable Sanitariamente</v>
      </c>
      <c r="QKZ469" s="48" t="str">
        <f t="shared" si="1204"/>
        <v>Inviable Sanitariamente</v>
      </c>
      <c r="QLA469" s="48" t="str">
        <f t="shared" si="1204"/>
        <v>Inviable Sanitariamente</v>
      </c>
      <c r="QLB469" s="48" t="str">
        <f t="shared" si="1204"/>
        <v>Inviable Sanitariamente</v>
      </c>
      <c r="QLC469" s="48" t="str">
        <f t="shared" si="1204"/>
        <v>Inviable Sanitariamente</v>
      </c>
      <c r="QLD469" s="48" t="str">
        <f t="shared" si="1204"/>
        <v>Inviable Sanitariamente</v>
      </c>
      <c r="QLE469" s="48" t="str">
        <f t="shared" si="1204"/>
        <v>Inviable Sanitariamente</v>
      </c>
      <c r="QLF469" s="48" t="str">
        <f t="shared" ref="QLF469:QLO471" si="1205">IF(QLD469&lt;5,"Sin Riesgo",IF(QLD469 &lt;=14,"Bajo",IF(QLD469&lt;=35,"Medio",IF(QLD469&lt;=80,"Alto","Inviable Sanitariamente"))))</f>
        <v>Inviable Sanitariamente</v>
      </c>
      <c r="QLG469" s="48" t="str">
        <f t="shared" si="1205"/>
        <v>Inviable Sanitariamente</v>
      </c>
      <c r="QLH469" s="48" t="str">
        <f t="shared" si="1205"/>
        <v>Inviable Sanitariamente</v>
      </c>
      <c r="QLI469" s="48" t="str">
        <f t="shared" si="1205"/>
        <v>Inviable Sanitariamente</v>
      </c>
      <c r="QLJ469" s="48" t="str">
        <f t="shared" si="1205"/>
        <v>Inviable Sanitariamente</v>
      </c>
      <c r="QLK469" s="48" t="str">
        <f t="shared" si="1205"/>
        <v>Inviable Sanitariamente</v>
      </c>
      <c r="QLL469" s="48" t="str">
        <f t="shared" si="1205"/>
        <v>Inviable Sanitariamente</v>
      </c>
      <c r="QLM469" s="48" t="str">
        <f t="shared" si="1205"/>
        <v>Inviable Sanitariamente</v>
      </c>
      <c r="QLN469" s="48" t="str">
        <f t="shared" si="1205"/>
        <v>Inviable Sanitariamente</v>
      </c>
      <c r="QLO469" s="48" t="str">
        <f t="shared" si="1205"/>
        <v>Inviable Sanitariamente</v>
      </c>
      <c r="QLP469" s="48" t="str">
        <f t="shared" ref="QLP469:QLY471" si="1206">IF(QLN469&lt;5,"Sin Riesgo",IF(QLN469 &lt;=14,"Bajo",IF(QLN469&lt;=35,"Medio",IF(QLN469&lt;=80,"Alto","Inviable Sanitariamente"))))</f>
        <v>Inviable Sanitariamente</v>
      </c>
      <c r="QLQ469" s="48" t="str">
        <f t="shared" si="1206"/>
        <v>Inviable Sanitariamente</v>
      </c>
      <c r="QLR469" s="48" t="str">
        <f t="shared" si="1206"/>
        <v>Inviable Sanitariamente</v>
      </c>
      <c r="QLS469" s="48" t="str">
        <f t="shared" si="1206"/>
        <v>Inviable Sanitariamente</v>
      </c>
      <c r="QLT469" s="48" t="str">
        <f t="shared" si="1206"/>
        <v>Inviable Sanitariamente</v>
      </c>
      <c r="QLU469" s="48" t="str">
        <f t="shared" si="1206"/>
        <v>Inviable Sanitariamente</v>
      </c>
      <c r="QLV469" s="48" t="str">
        <f t="shared" si="1206"/>
        <v>Inviable Sanitariamente</v>
      </c>
      <c r="QLW469" s="48" t="str">
        <f t="shared" si="1206"/>
        <v>Inviable Sanitariamente</v>
      </c>
      <c r="QLX469" s="48" t="str">
        <f t="shared" si="1206"/>
        <v>Inviable Sanitariamente</v>
      </c>
      <c r="QLY469" s="48" t="str">
        <f t="shared" si="1206"/>
        <v>Inviable Sanitariamente</v>
      </c>
      <c r="QLZ469" s="48" t="str">
        <f t="shared" ref="QLZ469:QMI471" si="1207">IF(QLX469&lt;5,"Sin Riesgo",IF(QLX469 &lt;=14,"Bajo",IF(QLX469&lt;=35,"Medio",IF(QLX469&lt;=80,"Alto","Inviable Sanitariamente"))))</f>
        <v>Inviable Sanitariamente</v>
      </c>
      <c r="QMA469" s="48" t="str">
        <f t="shared" si="1207"/>
        <v>Inviable Sanitariamente</v>
      </c>
      <c r="QMB469" s="48" t="str">
        <f t="shared" si="1207"/>
        <v>Inviable Sanitariamente</v>
      </c>
      <c r="QMC469" s="48" t="str">
        <f t="shared" si="1207"/>
        <v>Inviable Sanitariamente</v>
      </c>
      <c r="QMD469" s="48" t="str">
        <f t="shared" si="1207"/>
        <v>Inviable Sanitariamente</v>
      </c>
      <c r="QME469" s="48" t="str">
        <f t="shared" si="1207"/>
        <v>Inviable Sanitariamente</v>
      </c>
      <c r="QMF469" s="48" t="str">
        <f t="shared" si="1207"/>
        <v>Inviable Sanitariamente</v>
      </c>
      <c r="QMG469" s="48" t="str">
        <f t="shared" si="1207"/>
        <v>Inviable Sanitariamente</v>
      </c>
      <c r="QMH469" s="48" t="str">
        <f t="shared" si="1207"/>
        <v>Inviable Sanitariamente</v>
      </c>
      <c r="QMI469" s="48" t="str">
        <f t="shared" si="1207"/>
        <v>Inviable Sanitariamente</v>
      </c>
      <c r="QMJ469" s="48" t="str">
        <f t="shared" ref="QMJ469:QMS471" si="1208">IF(QMH469&lt;5,"Sin Riesgo",IF(QMH469 &lt;=14,"Bajo",IF(QMH469&lt;=35,"Medio",IF(QMH469&lt;=80,"Alto","Inviable Sanitariamente"))))</f>
        <v>Inviable Sanitariamente</v>
      </c>
      <c r="QMK469" s="48" t="str">
        <f t="shared" si="1208"/>
        <v>Inviable Sanitariamente</v>
      </c>
      <c r="QML469" s="48" t="str">
        <f t="shared" si="1208"/>
        <v>Inviable Sanitariamente</v>
      </c>
      <c r="QMM469" s="48" t="str">
        <f t="shared" si="1208"/>
        <v>Inviable Sanitariamente</v>
      </c>
      <c r="QMN469" s="48" t="str">
        <f t="shared" si="1208"/>
        <v>Inviable Sanitariamente</v>
      </c>
      <c r="QMO469" s="48" t="str">
        <f t="shared" si="1208"/>
        <v>Inviable Sanitariamente</v>
      </c>
      <c r="QMP469" s="48" t="str">
        <f t="shared" si="1208"/>
        <v>Inviable Sanitariamente</v>
      </c>
      <c r="QMQ469" s="48" t="str">
        <f t="shared" si="1208"/>
        <v>Inviable Sanitariamente</v>
      </c>
      <c r="QMR469" s="48" t="str">
        <f t="shared" si="1208"/>
        <v>Inviable Sanitariamente</v>
      </c>
      <c r="QMS469" s="48" t="str">
        <f t="shared" si="1208"/>
        <v>Inviable Sanitariamente</v>
      </c>
      <c r="QMT469" s="48" t="str">
        <f t="shared" ref="QMT469:QNC471" si="1209">IF(QMR469&lt;5,"Sin Riesgo",IF(QMR469 &lt;=14,"Bajo",IF(QMR469&lt;=35,"Medio",IF(QMR469&lt;=80,"Alto","Inviable Sanitariamente"))))</f>
        <v>Inviable Sanitariamente</v>
      </c>
      <c r="QMU469" s="48" t="str">
        <f t="shared" si="1209"/>
        <v>Inviable Sanitariamente</v>
      </c>
      <c r="QMV469" s="48" t="str">
        <f t="shared" si="1209"/>
        <v>Inviable Sanitariamente</v>
      </c>
      <c r="QMW469" s="48" t="str">
        <f t="shared" si="1209"/>
        <v>Inviable Sanitariamente</v>
      </c>
      <c r="QMX469" s="48" t="str">
        <f t="shared" si="1209"/>
        <v>Inviable Sanitariamente</v>
      </c>
      <c r="QMY469" s="48" t="str">
        <f t="shared" si="1209"/>
        <v>Inviable Sanitariamente</v>
      </c>
      <c r="QMZ469" s="48" t="str">
        <f t="shared" si="1209"/>
        <v>Inviable Sanitariamente</v>
      </c>
      <c r="QNA469" s="48" t="str">
        <f t="shared" si="1209"/>
        <v>Inviable Sanitariamente</v>
      </c>
      <c r="QNB469" s="48" t="str">
        <f t="shared" si="1209"/>
        <v>Inviable Sanitariamente</v>
      </c>
      <c r="QNC469" s="48" t="str">
        <f t="shared" si="1209"/>
        <v>Inviable Sanitariamente</v>
      </c>
      <c r="QND469" s="48" t="str">
        <f t="shared" ref="QND469:QNM471" si="1210">IF(QNB469&lt;5,"Sin Riesgo",IF(QNB469 &lt;=14,"Bajo",IF(QNB469&lt;=35,"Medio",IF(QNB469&lt;=80,"Alto","Inviable Sanitariamente"))))</f>
        <v>Inviable Sanitariamente</v>
      </c>
      <c r="QNE469" s="48" t="str">
        <f t="shared" si="1210"/>
        <v>Inviable Sanitariamente</v>
      </c>
      <c r="QNF469" s="48" t="str">
        <f t="shared" si="1210"/>
        <v>Inviable Sanitariamente</v>
      </c>
      <c r="QNG469" s="48" t="str">
        <f t="shared" si="1210"/>
        <v>Inviable Sanitariamente</v>
      </c>
      <c r="QNH469" s="48" t="str">
        <f t="shared" si="1210"/>
        <v>Inviable Sanitariamente</v>
      </c>
      <c r="QNI469" s="48" t="str">
        <f t="shared" si="1210"/>
        <v>Inviable Sanitariamente</v>
      </c>
      <c r="QNJ469" s="48" t="str">
        <f t="shared" si="1210"/>
        <v>Inviable Sanitariamente</v>
      </c>
      <c r="QNK469" s="48" t="str">
        <f t="shared" si="1210"/>
        <v>Inviable Sanitariamente</v>
      </c>
      <c r="QNL469" s="48" t="str">
        <f t="shared" si="1210"/>
        <v>Inviable Sanitariamente</v>
      </c>
      <c r="QNM469" s="48" t="str">
        <f t="shared" si="1210"/>
        <v>Inviable Sanitariamente</v>
      </c>
      <c r="QNN469" s="48" t="str">
        <f t="shared" ref="QNN469:QNW471" si="1211">IF(QNL469&lt;5,"Sin Riesgo",IF(QNL469 &lt;=14,"Bajo",IF(QNL469&lt;=35,"Medio",IF(QNL469&lt;=80,"Alto","Inviable Sanitariamente"))))</f>
        <v>Inviable Sanitariamente</v>
      </c>
      <c r="QNO469" s="48" t="str">
        <f t="shared" si="1211"/>
        <v>Inviable Sanitariamente</v>
      </c>
      <c r="QNP469" s="48" t="str">
        <f t="shared" si="1211"/>
        <v>Inviable Sanitariamente</v>
      </c>
      <c r="QNQ469" s="48" t="str">
        <f t="shared" si="1211"/>
        <v>Inviable Sanitariamente</v>
      </c>
      <c r="QNR469" s="48" t="str">
        <f t="shared" si="1211"/>
        <v>Inviable Sanitariamente</v>
      </c>
      <c r="QNS469" s="48" t="str">
        <f t="shared" si="1211"/>
        <v>Inviable Sanitariamente</v>
      </c>
      <c r="QNT469" s="48" t="str">
        <f t="shared" si="1211"/>
        <v>Inviable Sanitariamente</v>
      </c>
      <c r="QNU469" s="48" t="str">
        <f t="shared" si="1211"/>
        <v>Inviable Sanitariamente</v>
      </c>
      <c r="QNV469" s="48" t="str">
        <f t="shared" si="1211"/>
        <v>Inviable Sanitariamente</v>
      </c>
      <c r="QNW469" s="48" t="str">
        <f t="shared" si="1211"/>
        <v>Inviable Sanitariamente</v>
      </c>
      <c r="QNX469" s="48" t="str">
        <f t="shared" ref="QNX469:QOG471" si="1212">IF(QNV469&lt;5,"Sin Riesgo",IF(QNV469 &lt;=14,"Bajo",IF(QNV469&lt;=35,"Medio",IF(QNV469&lt;=80,"Alto","Inviable Sanitariamente"))))</f>
        <v>Inviable Sanitariamente</v>
      </c>
      <c r="QNY469" s="48" t="str">
        <f t="shared" si="1212"/>
        <v>Inviable Sanitariamente</v>
      </c>
      <c r="QNZ469" s="48" t="str">
        <f t="shared" si="1212"/>
        <v>Inviable Sanitariamente</v>
      </c>
      <c r="QOA469" s="48" t="str">
        <f t="shared" si="1212"/>
        <v>Inviable Sanitariamente</v>
      </c>
      <c r="QOB469" s="48" t="str">
        <f t="shared" si="1212"/>
        <v>Inviable Sanitariamente</v>
      </c>
      <c r="QOC469" s="48" t="str">
        <f t="shared" si="1212"/>
        <v>Inviable Sanitariamente</v>
      </c>
      <c r="QOD469" s="48" t="str">
        <f t="shared" si="1212"/>
        <v>Inviable Sanitariamente</v>
      </c>
      <c r="QOE469" s="48" t="str">
        <f t="shared" si="1212"/>
        <v>Inviable Sanitariamente</v>
      </c>
      <c r="QOF469" s="48" t="str">
        <f t="shared" si="1212"/>
        <v>Inviable Sanitariamente</v>
      </c>
      <c r="QOG469" s="48" t="str">
        <f t="shared" si="1212"/>
        <v>Inviable Sanitariamente</v>
      </c>
      <c r="QOH469" s="48" t="str">
        <f t="shared" ref="QOH469:QOQ471" si="1213">IF(QOF469&lt;5,"Sin Riesgo",IF(QOF469 &lt;=14,"Bajo",IF(QOF469&lt;=35,"Medio",IF(QOF469&lt;=80,"Alto","Inviable Sanitariamente"))))</f>
        <v>Inviable Sanitariamente</v>
      </c>
      <c r="QOI469" s="48" t="str">
        <f t="shared" si="1213"/>
        <v>Inviable Sanitariamente</v>
      </c>
      <c r="QOJ469" s="48" t="str">
        <f t="shared" si="1213"/>
        <v>Inviable Sanitariamente</v>
      </c>
      <c r="QOK469" s="48" t="str">
        <f t="shared" si="1213"/>
        <v>Inviable Sanitariamente</v>
      </c>
      <c r="QOL469" s="48" t="str">
        <f t="shared" si="1213"/>
        <v>Inviable Sanitariamente</v>
      </c>
      <c r="QOM469" s="48" t="str">
        <f t="shared" si="1213"/>
        <v>Inviable Sanitariamente</v>
      </c>
      <c r="QON469" s="48" t="str">
        <f t="shared" si="1213"/>
        <v>Inviable Sanitariamente</v>
      </c>
      <c r="QOO469" s="48" t="str">
        <f t="shared" si="1213"/>
        <v>Inviable Sanitariamente</v>
      </c>
      <c r="QOP469" s="48" t="str">
        <f t="shared" si="1213"/>
        <v>Inviable Sanitariamente</v>
      </c>
      <c r="QOQ469" s="48" t="str">
        <f t="shared" si="1213"/>
        <v>Inviable Sanitariamente</v>
      </c>
      <c r="QOR469" s="48" t="str">
        <f t="shared" ref="QOR469:QPA471" si="1214">IF(QOP469&lt;5,"Sin Riesgo",IF(QOP469 &lt;=14,"Bajo",IF(QOP469&lt;=35,"Medio",IF(QOP469&lt;=80,"Alto","Inviable Sanitariamente"))))</f>
        <v>Inviable Sanitariamente</v>
      </c>
      <c r="QOS469" s="48" t="str">
        <f t="shared" si="1214"/>
        <v>Inviable Sanitariamente</v>
      </c>
      <c r="QOT469" s="48" t="str">
        <f t="shared" si="1214"/>
        <v>Inviable Sanitariamente</v>
      </c>
      <c r="QOU469" s="48" t="str">
        <f t="shared" si="1214"/>
        <v>Inviable Sanitariamente</v>
      </c>
      <c r="QOV469" s="48" t="str">
        <f t="shared" si="1214"/>
        <v>Inviable Sanitariamente</v>
      </c>
      <c r="QOW469" s="48" t="str">
        <f t="shared" si="1214"/>
        <v>Inviable Sanitariamente</v>
      </c>
      <c r="QOX469" s="48" t="str">
        <f t="shared" si="1214"/>
        <v>Inviable Sanitariamente</v>
      </c>
      <c r="QOY469" s="48" t="str">
        <f t="shared" si="1214"/>
        <v>Inviable Sanitariamente</v>
      </c>
      <c r="QOZ469" s="48" t="str">
        <f t="shared" si="1214"/>
        <v>Inviable Sanitariamente</v>
      </c>
      <c r="QPA469" s="48" t="str">
        <f t="shared" si="1214"/>
        <v>Inviable Sanitariamente</v>
      </c>
      <c r="QPB469" s="48" t="str">
        <f t="shared" ref="QPB469:QPK471" si="1215">IF(QOZ469&lt;5,"Sin Riesgo",IF(QOZ469 &lt;=14,"Bajo",IF(QOZ469&lt;=35,"Medio",IF(QOZ469&lt;=80,"Alto","Inviable Sanitariamente"))))</f>
        <v>Inviable Sanitariamente</v>
      </c>
      <c r="QPC469" s="48" t="str">
        <f t="shared" si="1215"/>
        <v>Inviable Sanitariamente</v>
      </c>
      <c r="QPD469" s="48" t="str">
        <f t="shared" si="1215"/>
        <v>Inviable Sanitariamente</v>
      </c>
      <c r="QPE469" s="48" t="str">
        <f t="shared" si="1215"/>
        <v>Inviable Sanitariamente</v>
      </c>
      <c r="QPF469" s="48" t="str">
        <f t="shared" si="1215"/>
        <v>Inviable Sanitariamente</v>
      </c>
      <c r="QPG469" s="48" t="str">
        <f t="shared" si="1215"/>
        <v>Inviable Sanitariamente</v>
      </c>
      <c r="QPH469" s="48" t="str">
        <f t="shared" si="1215"/>
        <v>Inviable Sanitariamente</v>
      </c>
      <c r="QPI469" s="48" t="str">
        <f t="shared" si="1215"/>
        <v>Inviable Sanitariamente</v>
      </c>
      <c r="QPJ469" s="48" t="str">
        <f t="shared" si="1215"/>
        <v>Inviable Sanitariamente</v>
      </c>
      <c r="QPK469" s="48" t="str">
        <f t="shared" si="1215"/>
        <v>Inviable Sanitariamente</v>
      </c>
      <c r="QPL469" s="48" t="str">
        <f t="shared" ref="QPL469:QPU471" si="1216">IF(QPJ469&lt;5,"Sin Riesgo",IF(QPJ469 &lt;=14,"Bajo",IF(QPJ469&lt;=35,"Medio",IF(QPJ469&lt;=80,"Alto","Inviable Sanitariamente"))))</f>
        <v>Inviable Sanitariamente</v>
      </c>
      <c r="QPM469" s="48" t="str">
        <f t="shared" si="1216"/>
        <v>Inviable Sanitariamente</v>
      </c>
      <c r="QPN469" s="48" t="str">
        <f t="shared" si="1216"/>
        <v>Inviable Sanitariamente</v>
      </c>
      <c r="QPO469" s="48" t="str">
        <f t="shared" si="1216"/>
        <v>Inviable Sanitariamente</v>
      </c>
      <c r="QPP469" s="48" t="str">
        <f t="shared" si="1216"/>
        <v>Inviable Sanitariamente</v>
      </c>
      <c r="QPQ469" s="48" t="str">
        <f t="shared" si="1216"/>
        <v>Inviable Sanitariamente</v>
      </c>
      <c r="QPR469" s="48" t="str">
        <f t="shared" si="1216"/>
        <v>Inviable Sanitariamente</v>
      </c>
      <c r="QPS469" s="48" t="str">
        <f t="shared" si="1216"/>
        <v>Inviable Sanitariamente</v>
      </c>
      <c r="QPT469" s="48" t="str">
        <f t="shared" si="1216"/>
        <v>Inviable Sanitariamente</v>
      </c>
      <c r="QPU469" s="48" t="str">
        <f t="shared" si="1216"/>
        <v>Inviable Sanitariamente</v>
      </c>
      <c r="QPV469" s="48" t="str">
        <f t="shared" ref="QPV469:QQE471" si="1217">IF(QPT469&lt;5,"Sin Riesgo",IF(QPT469 &lt;=14,"Bajo",IF(QPT469&lt;=35,"Medio",IF(QPT469&lt;=80,"Alto","Inviable Sanitariamente"))))</f>
        <v>Inviable Sanitariamente</v>
      </c>
      <c r="QPW469" s="48" t="str">
        <f t="shared" si="1217"/>
        <v>Inviable Sanitariamente</v>
      </c>
      <c r="QPX469" s="48" t="str">
        <f t="shared" si="1217"/>
        <v>Inviable Sanitariamente</v>
      </c>
      <c r="QPY469" s="48" t="str">
        <f t="shared" si="1217"/>
        <v>Inviable Sanitariamente</v>
      </c>
      <c r="QPZ469" s="48" t="str">
        <f t="shared" si="1217"/>
        <v>Inviable Sanitariamente</v>
      </c>
      <c r="QQA469" s="48" t="str">
        <f t="shared" si="1217"/>
        <v>Inviable Sanitariamente</v>
      </c>
      <c r="QQB469" s="48" t="str">
        <f t="shared" si="1217"/>
        <v>Inviable Sanitariamente</v>
      </c>
      <c r="QQC469" s="48" t="str">
        <f t="shared" si="1217"/>
        <v>Inviable Sanitariamente</v>
      </c>
      <c r="QQD469" s="48" t="str">
        <f t="shared" si="1217"/>
        <v>Inviable Sanitariamente</v>
      </c>
      <c r="QQE469" s="48" t="str">
        <f t="shared" si="1217"/>
        <v>Inviable Sanitariamente</v>
      </c>
      <c r="QQF469" s="48" t="str">
        <f t="shared" ref="QQF469:QQO471" si="1218">IF(QQD469&lt;5,"Sin Riesgo",IF(QQD469 &lt;=14,"Bajo",IF(QQD469&lt;=35,"Medio",IF(QQD469&lt;=80,"Alto","Inviable Sanitariamente"))))</f>
        <v>Inviable Sanitariamente</v>
      </c>
      <c r="QQG469" s="48" t="str">
        <f t="shared" si="1218"/>
        <v>Inviable Sanitariamente</v>
      </c>
      <c r="QQH469" s="48" t="str">
        <f t="shared" si="1218"/>
        <v>Inviable Sanitariamente</v>
      </c>
      <c r="QQI469" s="48" t="str">
        <f t="shared" si="1218"/>
        <v>Inviable Sanitariamente</v>
      </c>
      <c r="QQJ469" s="48" t="str">
        <f t="shared" si="1218"/>
        <v>Inviable Sanitariamente</v>
      </c>
      <c r="QQK469" s="48" t="str">
        <f t="shared" si="1218"/>
        <v>Inviable Sanitariamente</v>
      </c>
      <c r="QQL469" s="48" t="str">
        <f t="shared" si="1218"/>
        <v>Inviable Sanitariamente</v>
      </c>
      <c r="QQM469" s="48" t="str">
        <f t="shared" si="1218"/>
        <v>Inviable Sanitariamente</v>
      </c>
      <c r="QQN469" s="48" t="str">
        <f t="shared" si="1218"/>
        <v>Inviable Sanitariamente</v>
      </c>
      <c r="QQO469" s="48" t="str">
        <f t="shared" si="1218"/>
        <v>Inviable Sanitariamente</v>
      </c>
      <c r="QQP469" s="48" t="str">
        <f t="shared" ref="QQP469:QQY471" si="1219">IF(QQN469&lt;5,"Sin Riesgo",IF(QQN469 &lt;=14,"Bajo",IF(QQN469&lt;=35,"Medio",IF(QQN469&lt;=80,"Alto","Inviable Sanitariamente"))))</f>
        <v>Inviable Sanitariamente</v>
      </c>
      <c r="QQQ469" s="48" t="str">
        <f t="shared" si="1219"/>
        <v>Inviable Sanitariamente</v>
      </c>
      <c r="QQR469" s="48" t="str">
        <f t="shared" si="1219"/>
        <v>Inviable Sanitariamente</v>
      </c>
      <c r="QQS469" s="48" t="str">
        <f t="shared" si="1219"/>
        <v>Inviable Sanitariamente</v>
      </c>
      <c r="QQT469" s="48" t="str">
        <f t="shared" si="1219"/>
        <v>Inviable Sanitariamente</v>
      </c>
      <c r="QQU469" s="48" t="str">
        <f t="shared" si="1219"/>
        <v>Inviable Sanitariamente</v>
      </c>
      <c r="QQV469" s="48" t="str">
        <f t="shared" si="1219"/>
        <v>Inviable Sanitariamente</v>
      </c>
      <c r="QQW469" s="48" t="str">
        <f t="shared" si="1219"/>
        <v>Inviable Sanitariamente</v>
      </c>
      <c r="QQX469" s="48" t="str">
        <f t="shared" si="1219"/>
        <v>Inviable Sanitariamente</v>
      </c>
      <c r="QQY469" s="48" t="str">
        <f t="shared" si="1219"/>
        <v>Inviable Sanitariamente</v>
      </c>
      <c r="QQZ469" s="48" t="str">
        <f t="shared" ref="QQZ469:QRI471" si="1220">IF(QQX469&lt;5,"Sin Riesgo",IF(QQX469 &lt;=14,"Bajo",IF(QQX469&lt;=35,"Medio",IF(QQX469&lt;=80,"Alto","Inviable Sanitariamente"))))</f>
        <v>Inviable Sanitariamente</v>
      </c>
      <c r="QRA469" s="48" t="str">
        <f t="shared" si="1220"/>
        <v>Inviable Sanitariamente</v>
      </c>
      <c r="QRB469" s="48" t="str">
        <f t="shared" si="1220"/>
        <v>Inviable Sanitariamente</v>
      </c>
      <c r="QRC469" s="48" t="str">
        <f t="shared" si="1220"/>
        <v>Inviable Sanitariamente</v>
      </c>
      <c r="QRD469" s="48" t="str">
        <f t="shared" si="1220"/>
        <v>Inviable Sanitariamente</v>
      </c>
      <c r="QRE469" s="48" t="str">
        <f t="shared" si="1220"/>
        <v>Inviable Sanitariamente</v>
      </c>
      <c r="QRF469" s="48" t="str">
        <f t="shared" si="1220"/>
        <v>Inviable Sanitariamente</v>
      </c>
      <c r="QRG469" s="48" t="str">
        <f t="shared" si="1220"/>
        <v>Inviable Sanitariamente</v>
      </c>
      <c r="QRH469" s="48" t="str">
        <f t="shared" si="1220"/>
        <v>Inviable Sanitariamente</v>
      </c>
      <c r="QRI469" s="48" t="str">
        <f t="shared" si="1220"/>
        <v>Inviable Sanitariamente</v>
      </c>
      <c r="QRJ469" s="48" t="str">
        <f t="shared" ref="QRJ469:QRS471" si="1221">IF(QRH469&lt;5,"Sin Riesgo",IF(QRH469 &lt;=14,"Bajo",IF(QRH469&lt;=35,"Medio",IF(QRH469&lt;=80,"Alto","Inviable Sanitariamente"))))</f>
        <v>Inviable Sanitariamente</v>
      </c>
      <c r="QRK469" s="48" t="str">
        <f t="shared" si="1221"/>
        <v>Inviable Sanitariamente</v>
      </c>
      <c r="QRL469" s="48" t="str">
        <f t="shared" si="1221"/>
        <v>Inviable Sanitariamente</v>
      </c>
      <c r="QRM469" s="48" t="str">
        <f t="shared" si="1221"/>
        <v>Inviable Sanitariamente</v>
      </c>
      <c r="QRN469" s="48" t="str">
        <f t="shared" si="1221"/>
        <v>Inviable Sanitariamente</v>
      </c>
      <c r="QRO469" s="48" t="str">
        <f t="shared" si="1221"/>
        <v>Inviable Sanitariamente</v>
      </c>
      <c r="QRP469" s="48" t="str">
        <f t="shared" si="1221"/>
        <v>Inviable Sanitariamente</v>
      </c>
      <c r="QRQ469" s="48" t="str">
        <f t="shared" si="1221"/>
        <v>Inviable Sanitariamente</v>
      </c>
      <c r="QRR469" s="48" t="str">
        <f t="shared" si="1221"/>
        <v>Inviable Sanitariamente</v>
      </c>
      <c r="QRS469" s="48" t="str">
        <f t="shared" si="1221"/>
        <v>Inviable Sanitariamente</v>
      </c>
      <c r="QRT469" s="48" t="str">
        <f t="shared" ref="QRT469:QSC471" si="1222">IF(QRR469&lt;5,"Sin Riesgo",IF(QRR469 &lt;=14,"Bajo",IF(QRR469&lt;=35,"Medio",IF(QRR469&lt;=80,"Alto","Inviable Sanitariamente"))))</f>
        <v>Inviable Sanitariamente</v>
      </c>
      <c r="QRU469" s="48" t="str">
        <f t="shared" si="1222"/>
        <v>Inviable Sanitariamente</v>
      </c>
      <c r="QRV469" s="48" t="str">
        <f t="shared" si="1222"/>
        <v>Inviable Sanitariamente</v>
      </c>
      <c r="QRW469" s="48" t="str">
        <f t="shared" si="1222"/>
        <v>Inviable Sanitariamente</v>
      </c>
      <c r="QRX469" s="48" t="str">
        <f t="shared" si="1222"/>
        <v>Inviable Sanitariamente</v>
      </c>
      <c r="QRY469" s="48" t="str">
        <f t="shared" si="1222"/>
        <v>Inviable Sanitariamente</v>
      </c>
      <c r="QRZ469" s="48" t="str">
        <f t="shared" si="1222"/>
        <v>Inviable Sanitariamente</v>
      </c>
      <c r="QSA469" s="48" t="str">
        <f t="shared" si="1222"/>
        <v>Inviable Sanitariamente</v>
      </c>
      <c r="QSB469" s="48" t="str">
        <f t="shared" si="1222"/>
        <v>Inviable Sanitariamente</v>
      </c>
      <c r="QSC469" s="48" t="str">
        <f t="shared" si="1222"/>
        <v>Inviable Sanitariamente</v>
      </c>
      <c r="QSD469" s="48" t="str">
        <f t="shared" ref="QSD469:QSM471" si="1223">IF(QSB469&lt;5,"Sin Riesgo",IF(QSB469 &lt;=14,"Bajo",IF(QSB469&lt;=35,"Medio",IF(QSB469&lt;=80,"Alto","Inviable Sanitariamente"))))</f>
        <v>Inviable Sanitariamente</v>
      </c>
      <c r="QSE469" s="48" t="str">
        <f t="shared" si="1223"/>
        <v>Inviable Sanitariamente</v>
      </c>
      <c r="QSF469" s="48" t="str">
        <f t="shared" si="1223"/>
        <v>Inviable Sanitariamente</v>
      </c>
      <c r="QSG469" s="48" t="str">
        <f t="shared" si="1223"/>
        <v>Inviable Sanitariamente</v>
      </c>
      <c r="QSH469" s="48" t="str">
        <f t="shared" si="1223"/>
        <v>Inviable Sanitariamente</v>
      </c>
      <c r="QSI469" s="48" t="str">
        <f t="shared" si="1223"/>
        <v>Inviable Sanitariamente</v>
      </c>
      <c r="QSJ469" s="48" t="str">
        <f t="shared" si="1223"/>
        <v>Inviable Sanitariamente</v>
      </c>
      <c r="QSK469" s="48" t="str">
        <f t="shared" si="1223"/>
        <v>Inviable Sanitariamente</v>
      </c>
      <c r="QSL469" s="48" t="str">
        <f t="shared" si="1223"/>
        <v>Inviable Sanitariamente</v>
      </c>
      <c r="QSM469" s="48" t="str">
        <f t="shared" si="1223"/>
        <v>Inviable Sanitariamente</v>
      </c>
      <c r="QSN469" s="48" t="str">
        <f t="shared" ref="QSN469:QSW471" si="1224">IF(QSL469&lt;5,"Sin Riesgo",IF(QSL469 &lt;=14,"Bajo",IF(QSL469&lt;=35,"Medio",IF(QSL469&lt;=80,"Alto","Inviable Sanitariamente"))))</f>
        <v>Inviable Sanitariamente</v>
      </c>
      <c r="QSO469" s="48" t="str">
        <f t="shared" si="1224"/>
        <v>Inviable Sanitariamente</v>
      </c>
      <c r="QSP469" s="48" t="str">
        <f t="shared" si="1224"/>
        <v>Inviable Sanitariamente</v>
      </c>
      <c r="QSQ469" s="48" t="str">
        <f t="shared" si="1224"/>
        <v>Inviable Sanitariamente</v>
      </c>
      <c r="QSR469" s="48" t="str">
        <f t="shared" si="1224"/>
        <v>Inviable Sanitariamente</v>
      </c>
      <c r="QSS469" s="48" t="str">
        <f t="shared" si="1224"/>
        <v>Inviable Sanitariamente</v>
      </c>
      <c r="QST469" s="48" t="str">
        <f t="shared" si="1224"/>
        <v>Inviable Sanitariamente</v>
      </c>
      <c r="QSU469" s="48" t="str">
        <f t="shared" si="1224"/>
        <v>Inviable Sanitariamente</v>
      </c>
      <c r="QSV469" s="48" t="str">
        <f t="shared" si="1224"/>
        <v>Inviable Sanitariamente</v>
      </c>
      <c r="QSW469" s="48" t="str">
        <f t="shared" si="1224"/>
        <v>Inviable Sanitariamente</v>
      </c>
      <c r="QSX469" s="48" t="str">
        <f t="shared" ref="QSX469:QTG471" si="1225">IF(QSV469&lt;5,"Sin Riesgo",IF(QSV469 &lt;=14,"Bajo",IF(QSV469&lt;=35,"Medio",IF(QSV469&lt;=80,"Alto","Inviable Sanitariamente"))))</f>
        <v>Inviable Sanitariamente</v>
      </c>
      <c r="QSY469" s="48" t="str">
        <f t="shared" si="1225"/>
        <v>Inviable Sanitariamente</v>
      </c>
      <c r="QSZ469" s="48" t="str">
        <f t="shared" si="1225"/>
        <v>Inviable Sanitariamente</v>
      </c>
      <c r="QTA469" s="48" t="str">
        <f t="shared" si="1225"/>
        <v>Inviable Sanitariamente</v>
      </c>
      <c r="QTB469" s="48" t="str">
        <f t="shared" si="1225"/>
        <v>Inviable Sanitariamente</v>
      </c>
      <c r="QTC469" s="48" t="str">
        <f t="shared" si="1225"/>
        <v>Inviable Sanitariamente</v>
      </c>
      <c r="QTD469" s="48" t="str">
        <f t="shared" si="1225"/>
        <v>Inviable Sanitariamente</v>
      </c>
      <c r="QTE469" s="48" t="str">
        <f t="shared" si="1225"/>
        <v>Inviable Sanitariamente</v>
      </c>
      <c r="QTF469" s="48" t="str">
        <f t="shared" si="1225"/>
        <v>Inviable Sanitariamente</v>
      </c>
      <c r="QTG469" s="48" t="str">
        <f t="shared" si="1225"/>
        <v>Inviable Sanitariamente</v>
      </c>
      <c r="QTH469" s="48" t="str">
        <f t="shared" ref="QTH469:QTQ471" si="1226">IF(QTF469&lt;5,"Sin Riesgo",IF(QTF469 &lt;=14,"Bajo",IF(QTF469&lt;=35,"Medio",IF(QTF469&lt;=80,"Alto","Inviable Sanitariamente"))))</f>
        <v>Inviable Sanitariamente</v>
      </c>
      <c r="QTI469" s="48" t="str">
        <f t="shared" si="1226"/>
        <v>Inviable Sanitariamente</v>
      </c>
      <c r="QTJ469" s="48" t="str">
        <f t="shared" si="1226"/>
        <v>Inviable Sanitariamente</v>
      </c>
      <c r="QTK469" s="48" t="str">
        <f t="shared" si="1226"/>
        <v>Inviable Sanitariamente</v>
      </c>
      <c r="QTL469" s="48" t="str">
        <f t="shared" si="1226"/>
        <v>Inviable Sanitariamente</v>
      </c>
      <c r="QTM469" s="48" t="str">
        <f t="shared" si="1226"/>
        <v>Inviable Sanitariamente</v>
      </c>
      <c r="QTN469" s="48" t="str">
        <f t="shared" si="1226"/>
        <v>Inviable Sanitariamente</v>
      </c>
      <c r="QTO469" s="48" t="str">
        <f t="shared" si="1226"/>
        <v>Inviable Sanitariamente</v>
      </c>
      <c r="QTP469" s="48" t="str">
        <f t="shared" si="1226"/>
        <v>Inviable Sanitariamente</v>
      </c>
      <c r="QTQ469" s="48" t="str">
        <f t="shared" si="1226"/>
        <v>Inviable Sanitariamente</v>
      </c>
      <c r="QTR469" s="48" t="str">
        <f t="shared" ref="QTR469:QUA471" si="1227">IF(QTP469&lt;5,"Sin Riesgo",IF(QTP469 &lt;=14,"Bajo",IF(QTP469&lt;=35,"Medio",IF(QTP469&lt;=80,"Alto","Inviable Sanitariamente"))))</f>
        <v>Inviable Sanitariamente</v>
      </c>
      <c r="QTS469" s="48" t="str">
        <f t="shared" si="1227"/>
        <v>Inviable Sanitariamente</v>
      </c>
      <c r="QTT469" s="48" t="str">
        <f t="shared" si="1227"/>
        <v>Inviable Sanitariamente</v>
      </c>
      <c r="QTU469" s="48" t="str">
        <f t="shared" si="1227"/>
        <v>Inviable Sanitariamente</v>
      </c>
      <c r="QTV469" s="48" t="str">
        <f t="shared" si="1227"/>
        <v>Inviable Sanitariamente</v>
      </c>
      <c r="QTW469" s="48" t="str">
        <f t="shared" si="1227"/>
        <v>Inviable Sanitariamente</v>
      </c>
      <c r="QTX469" s="48" t="str">
        <f t="shared" si="1227"/>
        <v>Inviable Sanitariamente</v>
      </c>
      <c r="QTY469" s="48" t="str">
        <f t="shared" si="1227"/>
        <v>Inviable Sanitariamente</v>
      </c>
      <c r="QTZ469" s="48" t="str">
        <f t="shared" si="1227"/>
        <v>Inviable Sanitariamente</v>
      </c>
      <c r="QUA469" s="48" t="str">
        <f t="shared" si="1227"/>
        <v>Inviable Sanitariamente</v>
      </c>
      <c r="QUB469" s="48" t="str">
        <f t="shared" ref="QUB469:QUK471" si="1228">IF(QTZ469&lt;5,"Sin Riesgo",IF(QTZ469 &lt;=14,"Bajo",IF(QTZ469&lt;=35,"Medio",IF(QTZ469&lt;=80,"Alto","Inviable Sanitariamente"))))</f>
        <v>Inviable Sanitariamente</v>
      </c>
      <c r="QUC469" s="48" t="str">
        <f t="shared" si="1228"/>
        <v>Inviable Sanitariamente</v>
      </c>
      <c r="QUD469" s="48" t="str">
        <f t="shared" si="1228"/>
        <v>Inviable Sanitariamente</v>
      </c>
      <c r="QUE469" s="48" t="str">
        <f t="shared" si="1228"/>
        <v>Inviable Sanitariamente</v>
      </c>
      <c r="QUF469" s="48" t="str">
        <f t="shared" si="1228"/>
        <v>Inviable Sanitariamente</v>
      </c>
      <c r="QUG469" s="48" t="str">
        <f t="shared" si="1228"/>
        <v>Inviable Sanitariamente</v>
      </c>
      <c r="QUH469" s="48" t="str">
        <f t="shared" si="1228"/>
        <v>Inviable Sanitariamente</v>
      </c>
      <c r="QUI469" s="48" t="str">
        <f t="shared" si="1228"/>
        <v>Inviable Sanitariamente</v>
      </c>
      <c r="QUJ469" s="48" t="str">
        <f t="shared" si="1228"/>
        <v>Inviable Sanitariamente</v>
      </c>
      <c r="QUK469" s="48" t="str">
        <f t="shared" si="1228"/>
        <v>Inviable Sanitariamente</v>
      </c>
      <c r="QUL469" s="48" t="str">
        <f t="shared" ref="QUL469:QUU471" si="1229">IF(QUJ469&lt;5,"Sin Riesgo",IF(QUJ469 &lt;=14,"Bajo",IF(QUJ469&lt;=35,"Medio",IF(QUJ469&lt;=80,"Alto","Inviable Sanitariamente"))))</f>
        <v>Inviable Sanitariamente</v>
      </c>
      <c r="QUM469" s="48" t="str">
        <f t="shared" si="1229"/>
        <v>Inviable Sanitariamente</v>
      </c>
      <c r="QUN469" s="48" t="str">
        <f t="shared" si="1229"/>
        <v>Inviable Sanitariamente</v>
      </c>
      <c r="QUO469" s="48" t="str">
        <f t="shared" si="1229"/>
        <v>Inviable Sanitariamente</v>
      </c>
      <c r="QUP469" s="48" t="str">
        <f t="shared" si="1229"/>
        <v>Inviable Sanitariamente</v>
      </c>
      <c r="QUQ469" s="48" t="str">
        <f t="shared" si="1229"/>
        <v>Inviable Sanitariamente</v>
      </c>
      <c r="QUR469" s="48" t="str">
        <f t="shared" si="1229"/>
        <v>Inviable Sanitariamente</v>
      </c>
      <c r="QUS469" s="48" t="str">
        <f t="shared" si="1229"/>
        <v>Inviable Sanitariamente</v>
      </c>
      <c r="QUT469" s="48" t="str">
        <f t="shared" si="1229"/>
        <v>Inviable Sanitariamente</v>
      </c>
      <c r="QUU469" s="48" t="str">
        <f t="shared" si="1229"/>
        <v>Inviable Sanitariamente</v>
      </c>
      <c r="QUV469" s="48" t="str">
        <f t="shared" ref="QUV469:QVE471" si="1230">IF(QUT469&lt;5,"Sin Riesgo",IF(QUT469 &lt;=14,"Bajo",IF(QUT469&lt;=35,"Medio",IF(QUT469&lt;=80,"Alto","Inviable Sanitariamente"))))</f>
        <v>Inviable Sanitariamente</v>
      </c>
      <c r="QUW469" s="48" t="str">
        <f t="shared" si="1230"/>
        <v>Inviable Sanitariamente</v>
      </c>
      <c r="QUX469" s="48" t="str">
        <f t="shared" si="1230"/>
        <v>Inviable Sanitariamente</v>
      </c>
      <c r="QUY469" s="48" t="str">
        <f t="shared" si="1230"/>
        <v>Inviable Sanitariamente</v>
      </c>
      <c r="QUZ469" s="48" t="str">
        <f t="shared" si="1230"/>
        <v>Inviable Sanitariamente</v>
      </c>
      <c r="QVA469" s="48" t="str">
        <f t="shared" si="1230"/>
        <v>Inviable Sanitariamente</v>
      </c>
      <c r="QVB469" s="48" t="str">
        <f t="shared" si="1230"/>
        <v>Inviable Sanitariamente</v>
      </c>
      <c r="QVC469" s="48" t="str">
        <f t="shared" si="1230"/>
        <v>Inviable Sanitariamente</v>
      </c>
      <c r="QVD469" s="48" t="str">
        <f t="shared" si="1230"/>
        <v>Inviable Sanitariamente</v>
      </c>
      <c r="QVE469" s="48" t="str">
        <f t="shared" si="1230"/>
        <v>Inviable Sanitariamente</v>
      </c>
      <c r="QVF469" s="48" t="str">
        <f t="shared" ref="QVF469:QVO471" si="1231">IF(QVD469&lt;5,"Sin Riesgo",IF(QVD469 &lt;=14,"Bajo",IF(QVD469&lt;=35,"Medio",IF(QVD469&lt;=80,"Alto","Inviable Sanitariamente"))))</f>
        <v>Inviable Sanitariamente</v>
      </c>
      <c r="QVG469" s="48" t="str">
        <f t="shared" si="1231"/>
        <v>Inviable Sanitariamente</v>
      </c>
      <c r="QVH469" s="48" t="str">
        <f t="shared" si="1231"/>
        <v>Inviable Sanitariamente</v>
      </c>
      <c r="QVI469" s="48" t="str">
        <f t="shared" si="1231"/>
        <v>Inviable Sanitariamente</v>
      </c>
      <c r="QVJ469" s="48" t="str">
        <f t="shared" si="1231"/>
        <v>Inviable Sanitariamente</v>
      </c>
      <c r="QVK469" s="48" t="str">
        <f t="shared" si="1231"/>
        <v>Inviable Sanitariamente</v>
      </c>
      <c r="QVL469" s="48" t="str">
        <f t="shared" si="1231"/>
        <v>Inviable Sanitariamente</v>
      </c>
      <c r="QVM469" s="48" t="str">
        <f t="shared" si="1231"/>
        <v>Inviable Sanitariamente</v>
      </c>
      <c r="QVN469" s="48" t="str">
        <f t="shared" si="1231"/>
        <v>Inviable Sanitariamente</v>
      </c>
      <c r="QVO469" s="48" t="str">
        <f t="shared" si="1231"/>
        <v>Inviable Sanitariamente</v>
      </c>
      <c r="QVP469" s="48" t="str">
        <f t="shared" ref="QVP469:QVY471" si="1232">IF(QVN469&lt;5,"Sin Riesgo",IF(QVN469 &lt;=14,"Bajo",IF(QVN469&lt;=35,"Medio",IF(QVN469&lt;=80,"Alto","Inviable Sanitariamente"))))</f>
        <v>Inviable Sanitariamente</v>
      </c>
      <c r="QVQ469" s="48" t="str">
        <f t="shared" si="1232"/>
        <v>Inviable Sanitariamente</v>
      </c>
      <c r="QVR469" s="48" t="str">
        <f t="shared" si="1232"/>
        <v>Inviable Sanitariamente</v>
      </c>
      <c r="QVS469" s="48" t="str">
        <f t="shared" si="1232"/>
        <v>Inviable Sanitariamente</v>
      </c>
      <c r="QVT469" s="48" t="str">
        <f t="shared" si="1232"/>
        <v>Inviable Sanitariamente</v>
      </c>
      <c r="QVU469" s="48" t="str">
        <f t="shared" si="1232"/>
        <v>Inviable Sanitariamente</v>
      </c>
      <c r="QVV469" s="48" t="str">
        <f t="shared" si="1232"/>
        <v>Inviable Sanitariamente</v>
      </c>
      <c r="QVW469" s="48" t="str">
        <f t="shared" si="1232"/>
        <v>Inviable Sanitariamente</v>
      </c>
      <c r="QVX469" s="48" t="str">
        <f t="shared" si="1232"/>
        <v>Inviable Sanitariamente</v>
      </c>
      <c r="QVY469" s="48" t="str">
        <f t="shared" si="1232"/>
        <v>Inviable Sanitariamente</v>
      </c>
      <c r="QVZ469" s="48" t="str">
        <f t="shared" ref="QVZ469:QWI471" si="1233">IF(QVX469&lt;5,"Sin Riesgo",IF(QVX469 &lt;=14,"Bajo",IF(QVX469&lt;=35,"Medio",IF(QVX469&lt;=80,"Alto","Inviable Sanitariamente"))))</f>
        <v>Inviable Sanitariamente</v>
      </c>
      <c r="QWA469" s="48" t="str">
        <f t="shared" si="1233"/>
        <v>Inviable Sanitariamente</v>
      </c>
      <c r="QWB469" s="48" t="str">
        <f t="shared" si="1233"/>
        <v>Inviable Sanitariamente</v>
      </c>
      <c r="QWC469" s="48" t="str">
        <f t="shared" si="1233"/>
        <v>Inviable Sanitariamente</v>
      </c>
      <c r="QWD469" s="48" t="str">
        <f t="shared" si="1233"/>
        <v>Inviable Sanitariamente</v>
      </c>
      <c r="QWE469" s="48" t="str">
        <f t="shared" si="1233"/>
        <v>Inviable Sanitariamente</v>
      </c>
      <c r="QWF469" s="48" t="str">
        <f t="shared" si="1233"/>
        <v>Inviable Sanitariamente</v>
      </c>
      <c r="QWG469" s="48" t="str">
        <f t="shared" si="1233"/>
        <v>Inviable Sanitariamente</v>
      </c>
      <c r="QWH469" s="48" t="str">
        <f t="shared" si="1233"/>
        <v>Inviable Sanitariamente</v>
      </c>
      <c r="QWI469" s="48" t="str">
        <f t="shared" si="1233"/>
        <v>Inviable Sanitariamente</v>
      </c>
      <c r="QWJ469" s="48" t="str">
        <f t="shared" ref="QWJ469:QWS471" si="1234">IF(QWH469&lt;5,"Sin Riesgo",IF(QWH469 &lt;=14,"Bajo",IF(QWH469&lt;=35,"Medio",IF(QWH469&lt;=80,"Alto","Inviable Sanitariamente"))))</f>
        <v>Inviable Sanitariamente</v>
      </c>
      <c r="QWK469" s="48" t="str">
        <f t="shared" si="1234"/>
        <v>Inviable Sanitariamente</v>
      </c>
      <c r="QWL469" s="48" t="str">
        <f t="shared" si="1234"/>
        <v>Inviable Sanitariamente</v>
      </c>
      <c r="QWM469" s="48" t="str">
        <f t="shared" si="1234"/>
        <v>Inviable Sanitariamente</v>
      </c>
      <c r="QWN469" s="48" t="str">
        <f t="shared" si="1234"/>
        <v>Inviable Sanitariamente</v>
      </c>
      <c r="QWO469" s="48" t="str">
        <f t="shared" si="1234"/>
        <v>Inviable Sanitariamente</v>
      </c>
      <c r="QWP469" s="48" t="str">
        <f t="shared" si="1234"/>
        <v>Inviable Sanitariamente</v>
      </c>
      <c r="QWQ469" s="48" t="str">
        <f t="shared" si="1234"/>
        <v>Inviable Sanitariamente</v>
      </c>
      <c r="QWR469" s="48" t="str">
        <f t="shared" si="1234"/>
        <v>Inviable Sanitariamente</v>
      </c>
      <c r="QWS469" s="48" t="str">
        <f t="shared" si="1234"/>
        <v>Inviable Sanitariamente</v>
      </c>
      <c r="QWT469" s="48" t="str">
        <f t="shared" ref="QWT469:QXC471" si="1235">IF(QWR469&lt;5,"Sin Riesgo",IF(QWR469 &lt;=14,"Bajo",IF(QWR469&lt;=35,"Medio",IF(QWR469&lt;=80,"Alto","Inviable Sanitariamente"))))</f>
        <v>Inviable Sanitariamente</v>
      </c>
      <c r="QWU469" s="48" t="str">
        <f t="shared" si="1235"/>
        <v>Inviable Sanitariamente</v>
      </c>
      <c r="QWV469" s="48" t="str">
        <f t="shared" si="1235"/>
        <v>Inviable Sanitariamente</v>
      </c>
      <c r="QWW469" s="48" t="str">
        <f t="shared" si="1235"/>
        <v>Inviable Sanitariamente</v>
      </c>
      <c r="QWX469" s="48" t="str">
        <f t="shared" si="1235"/>
        <v>Inviable Sanitariamente</v>
      </c>
      <c r="QWY469" s="48" t="str">
        <f t="shared" si="1235"/>
        <v>Inviable Sanitariamente</v>
      </c>
      <c r="QWZ469" s="48" t="str">
        <f t="shared" si="1235"/>
        <v>Inviable Sanitariamente</v>
      </c>
      <c r="QXA469" s="48" t="str">
        <f t="shared" si="1235"/>
        <v>Inviable Sanitariamente</v>
      </c>
      <c r="QXB469" s="48" t="str">
        <f t="shared" si="1235"/>
        <v>Inviable Sanitariamente</v>
      </c>
      <c r="QXC469" s="48" t="str">
        <f t="shared" si="1235"/>
        <v>Inviable Sanitariamente</v>
      </c>
      <c r="QXD469" s="48" t="str">
        <f t="shared" ref="QXD469:QXM471" si="1236">IF(QXB469&lt;5,"Sin Riesgo",IF(QXB469 &lt;=14,"Bajo",IF(QXB469&lt;=35,"Medio",IF(QXB469&lt;=80,"Alto","Inviable Sanitariamente"))))</f>
        <v>Inviable Sanitariamente</v>
      </c>
      <c r="QXE469" s="48" t="str">
        <f t="shared" si="1236"/>
        <v>Inviable Sanitariamente</v>
      </c>
      <c r="QXF469" s="48" t="str">
        <f t="shared" si="1236"/>
        <v>Inviable Sanitariamente</v>
      </c>
      <c r="QXG469" s="48" t="str">
        <f t="shared" si="1236"/>
        <v>Inviable Sanitariamente</v>
      </c>
      <c r="QXH469" s="48" t="str">
        <f t="shared" si="1236"/>
        <v>Inviable Sanitariamente</v>
      </c>
      <c r="QXI469" s="48" t="str">
        <f t="shared" si="1236"/>
        <v>Inviable Sanitariamente</v>
      </c>
      <c r="QXJ469" s="48" t="str">
        <f t="shared" si="1236"/>
        <v>Inviable Sanitariamente</v>
      </c>
      <c r="QXK469" s="48" t="str">
        <f t="shared" si="1236"/>
        <v>Inviable Sanitariamente</v>
      </c>
      <c r="QXL469" s="48" t="str">
        <f t="shared" si="1236"/>
        <v>Inviable Sanitariamente</v>
      </c>
      <c r="QXM469" s="48" t="str">
        <f t="shared" si="1236"/>
        <v>Inviable Sanitariamente</v>
      </c>
      <c r="QXN469" s="48" t="str">
        <f t="shared" ref="QXN469:QXW471" si="1237">IF(QXL469&lt;5,"Sin Riesgo",IF(QXL469 &lt;=14,"Bajo",IF(QXL469&lt;=35,"Medio",IF(QXL469&lt;=80,"Alto","Inviable Sanitariamente"))))</f>
        <v>Inviable Sanitariamente</v>
      </c>
      <c r="QXO469" s="48" t="str">
        <f t="shared" si="1237"/>
        <v>Inviable Sanitariamente</v>
      </c>
      <c r="QXP469" s="48" t="str">
        <f t="shared" si="1237"/>
        <v>Inviable Sanitariamente</v>
      </c>
      <c r="QXQ469" s="48" t="str">
        <f t="shared" si="1237"/>
        <v>Inviable Sanitariamente</v>
      </c>
      <c r="QXR469" s="48" t="str">
        <f t="shared" si="1237"/>
        <v>Inviable Sanitariamente</v>
      </c>
      <c r="QXS469" s="48" t="str">
        <f t="shared" si="1237"/>
        <v>Inviable Sanitariamente</v>
      </c>
      <c r="QXT469" s="48" t="str">
        <f t="shared" si="1237"/>
        <v>Inviable Sanitariamente</v>
      </c>
      <c r="QXU469" s="48" t="str">
        <f t="shared" si="1237"/>
        <v>Inviable Sanitariamente</v>
      </c>
      <c r="QXV469" s="48" t="str">
        <f t="shared" si="1237"/>
        <v>Inviable Sanitariamente</v>
      </c>
      <c r="QXW469" s="48" t="str">
        <f t="shared" si="1237"/>
        <v>Inviable Sanitariamente</v>
      </c>
      <c r="QXX469" s="48" t="str">
        <f t="shared" ref="QXX469:QYG471" si="1238">IF(QXV469&lt;5,"Sin Riesgo",IF(QXV469 &lt;=14,"Bajo",IF(QXV469&lt;=35,"Medio",IF(QXV469&lt;=80,"Alto","Inviable Sanitariamente"))))</f>
        <v>Inviable Sanitariamente</v>
      </c>
      <c r="QXY469" s="48" t="str">
        <f t="shared" si="1238"/>
        <v>Inviable Sanitariamente</v>
      </c>
      <c r="QXZ469" s="48" t="str">
        <f t="shared" si="1238"/>
        <v>Inviable Sanitariamente</v>
      </c>
      <c r="QYA469" s="48" t="str">
        <f t="shared" si="1238"/>
        <v>Inviable Sanitariamente</v>
      </c>
      <c r="QYB469" s="48" t="str">
        <f t="shared" si="1238"/>
        <v>Inviable Sanitariamente</v>
      </c>
      <c r="QYC469" s="48" t="str">
        <f t="shared" si="1238"/>
        <v>Inviable Sanitariamente</v>
      </c>
      <c r="QYD469" s="48" t="str">
        <f t="shared" si="1238"/>
        <v>Inviable Sanitariamente</v>
      </c>
      <c r="QYE469" s="48" t="str">
        <f t="shared" si="1238"/>
        <v>Inviable Sanitariamente</v>
      </c>
      <c r="QYF469" s="48" t="str">
        <f t="shared" si="1238"/>
        <v>Inviable Sanitariamente</v>
      </c>
      <c r="QYG469" s="48" t="str">
        <f t="shared" si="1238"/>
        <v>Inviable Sanitariamente</v>
      </c>
      <c r="QYH469" s="48" t="str">
        <f t="shared" ref="QYH469:QYQ471" si="1239">IF(QYF469&lt;5,"Sin Riesgo",IF(QYF469 &lt;=14,"Bajo",IF(QYF469&lt;=35,"Medio",IF(QYF469&lt;=80,"Alto","Inviable Sanitariamente"))))</f>
        <v>Inviable Sanitariamente</v>
      </c>
      <c r="QYI469" s="48" t="str">
        <f t="shared" si="1239"/>
        <v>Inviable Sanitariamente</v>
      </c>
      <c r="QYJ469" s="48" t="str">
        <f t="shared" si="1239"/>
        <v>Inviable Sanitariamente</v>
      </c>
      <c r="QYK469" s="48" t="str">
        <f t="shared" si="1239"/>
        <v>Inviable Sanitariamente</v>
      </c>
      <c r="QYL469" s="48" t="str">
        <f t="shared" si="1239"/>
        <v>Inviable Sanitariamente</v>
      </c>
      <c r="QYM469" s="48" t="str">
        <f t="shared" si="1239"/>
        <v>Inviable Sanitariamente</v>
      </c>
      <c r="QYN469" s="48" t="str">
        <f t="shared" si="1239"/>
        <v>Inviable Sanitariamente</v>
      </c>
      <c r="QYO469" s="48" t="str">
        <f t="shared" si="1239"/>
        <v>Inviable Sanitariamente</v>
      </c>
      <c r="QYP469" s="48" t="str">
        <f t="shared" si="1239"/>
        <v>Inviable Sanitariamente</v>
      </c>
      <c r="QYQ469" s="48" t="str">
        <f t="shared" si="1239"/>
        <v>Inviable Sanitariamente</v>
      </c>
      <c r="QYR469" s="48" t="str">
        <f t="shared" ref="QYR469:QZA471" si="1240">IF(QYP469&lt;5,"Sin Riesgo",IF(QYP469 &lt;=14,"Bajo",IF(QYP469&lt;=35,"Medio",IF(QYP469&lt;=80,"Alto","Inviable Sanitariamente"))))</f>
        <v>Inviable Sanitariamente</v>
      </c>
      <c r="QYS469" s="48" t="str">
        <f t="shared" si="1240"/>
        <v>Inviable Sanitariamente</v>
      </c>
      <c r="QYT469" s="48" t="str">
        <f t="shared" si="1240"/>
        <v>Inviable Sanitariamente</v>
      </c>
      <c r="QYU469" s="48" t="str">
        <f t="shared" si="1240"/>
        <v>Inviable Sanitariamente</v>
      </c>
      <c r="QYV469" s="48" t="str">
        <f t="shared" si="1240"/>
        <v>Inviable Sanitariamente</v>
      </c>
      <c r="QYW469" s="48" t="str">
        <f t="shared" si="1240"/>
        <v>Inviable Sanitariamente</v>
      </c>
      <c r="QYX469" s="48" t="str">
        <f t="shared" si="1240"/>
        <v>Inviable Sanitariamente</v>
      </c>
      <c r="QYY469" s="48" t="str">
        <f t="shared" si="1240"/>
        <v>Inviable Sanitariamente</v>
      </c>
      <c r="QYZ469" s="48" t="str">
        <f t="shared" si="1240"/>
        <v>Inviable Sanitariamente</v>
      </c>
      <c r="QZA469" s="48" t="str">
        <f t="shared" si="1240"/>
        <v>Inviable Sanitariamente</v>
      </c>
      <c r="QZB469" s="48" t="str">
        <f t="shared" ref="QZB469:QZK471" si="1241">IF(QYZ469&lt;5,"Sin Riesgo",IF(QYZ469 &lt;=14,"Bajo",IF(QYZ469&lt;=35,"Medio",IF(QYZ469&lt;=80,"Alto","Inviable Sanitariamente"))))</f>
        <v>Inviable Sanitariamente</v>
      </c>
      <c r="QZC469" s="48" t="str">
        <f t="shared" si="1241"/>
        <v>Inviable Sanitariamente</v>
      </c>
      <c r="QZD469" s="48" t="str">
        <f t="shared" si="1241"/>
        <v>Inviable Sanitariamente</v>
      </c>
      <c r="QZE469" s="48" t="str">
        <f t="shared" si="1241"/>
        <v>Inviable Sanitariamente</v>
      </c>
      <c r="QZF469" s="48" t="str">
        <f t="shared" si="1241"/>
        <v>Inviable Sanitariamente</v>
      </c>
      <c r="QZG469" s="48" t="str">
        <f t="shared" si="1241"/>
        <v>Inviable Sanitariamente</v>
      </c>
      <c r="QZH469" s="48" t="str">
        <f t="shared" si="1241"/>
        <v>Inviable Sanitariamente</v>
      </c>
      <c r="QZI469" s="48" t="str">
        <f t="shared" si="1241"/>
        <v>Inviable Sanitariamente</v>
      </c>
      <c r="QZJ469" s="48" t="str">
        <f t="shared" si="1241"/>
        <v>Inviable Sanitariamente</v>
      </c>
      <c r="QZK469" s="48" t="str">
        <f t="shared" si="1241"/>
        <v>Inviable Sanitariamente</v>
      </c>
      <c r="QZL469" s="48" t="str">
        <f t="shared" ref="QZL469:QZU471" si="1242">IF(QZJ469&lt;5,"Sin Riesgo",IF(QZJ469 &lt;=14,"Bajo",IF(QZJ469&lt;=35,"Medio",IF(QZJ469&lt;=80,"Alto","Inviable Sanitariamente"))))</f>
        <v>Inviable Sanitariamente</v>
      </c>
      <c r="QZM469" s="48" t="str">
        <f t="shared" si="1242"/>
        <v>Inviable Sanitariamente</v>
      </c>
      <c r="QZN469" s="48" t="str">
        <f t="shared" si="1242"/>
        <v>Inviable Sanitariamente</v>
      </c>
      <c r="QZO469" s="48" t="str">
        <f t="shared" si="1242"/>
        <v>Inviable Sanitariamente</v>
      </c>
      <c r="QZP469" s="48" t="str">
        <f t="shared" si="1242"/>
        <v>Inviable Sanitariamente</v>
      </c>
      <c r="QZQ469" s="48" t="str">
        <f t="shared" si="1242"/>
        <v>Inviable Sanitariamente</v>
      </c>
      <c r="QZR469" s="48" t="str">
        <f t="shared" si="1242"/>
        <v>Inviable Sanitariamente</v>
      </c>
      <c r="QZS469" s="48" t="str">
        <f t="shared" si="1242"/>
        <v>Inviable Sanitariamente</v>
      </c>
      <c r="QZT469" s="48" t="str">
        <f t="shared" si="1242"/>
        <v>Inviable Sanitariamente</v>
      </c>
      <c r="QZU469" s="48" t="str">
        <f t="shared" si="1242"/>
        <v>Inviable Sanitariamente</v>
      </c>
      <c r="QZV469" s="48" t="str">
        <f t="shared" ref="QZV469:RAE471" si="1243">IF(QZT469&lt;5,"Sin Riesgo",IF(QZT469 &lt;=14,"Bajo",IF(QZT469&lt;=35,"Medio",IF(QZT469&lt;=80,"Alto","Inviable Sanitariamente"))))</f>
        <v>Inviable Sanitariamente</v>
      </c>
      <c r="QZW469" s="48" t="str">
        <f t="shared" si="1243"/>
        <v>Inviable Sanitariamente</v>
      </c>
      <c r="QZX469" s="48" t="str">
        <f t="shared" si="1243"/>
        <v>Inviable Sanitariamente</v>
      </c>
      <c r="QZY469" s="48" t="str">
        <f t="shared" si="1243"/>
        <v>Inviable Sanitariamente</v>
      </c>
      <c r="QZZ469" s="48" t="str">
        <f t="shared" si="1243"/>
        <v>Inviable Sanitariamente</v>
      </c>
      <c r="RAA469" s="48" t="str">
        <f t="shared" si="1243"/>
        <v>Inviable Sanitariamente</v>
      </c>
      <c r="RAB469" s="48" t="str">
        <f t="shared" si="1243"/>
        <v>Inviable Sanitariamente</v>
      </c>
      <c r="RAC469" s="48" t="str">
        <f t="shared" si="1243"/>
        <v>Inviable Sanitariamente</v>
      </c>
      <c r="RAD469" s="48" t="str">
        <f t="shared" si="1243"/>
        <v>Inviable Sanitariamente</v>
      </c>
      <c r="RAE469" s="48" t="str">
        <f t="shared" si="1243"/>
        <v>Inviable Sanitariamente</v>
      </c>
      <c r="RAF469" s="48" t="str">
        <f t="shared" ref="RAF469:RAO471" si="1244">IF(RAD469&lt;5,"Sin Riesgo",IF(RAD469 &lt;=14,"Bajo",IF(RAD469&lt;=35,"Medio",IF(RAD469&lt;=80,"Alto","Inviable Sanitariamente"))))</f>
        <v>Inviable Sanitariamente</v>
      </c>
      <c r="RAG469" s="48" t="str">
        <f t="shared" si="1244"/>
        <v>Inviable Sanitariamente</v>
      </c>
      <c r="RAH469" s="48" t="str">
        <f t="shared" si="1244"/>
        <v>Inviable Sanitariamente</v>
      </c>
      <c r="RAI469" s="48" t="str">
        <f t="shared" si="1244"/>
        <v>Inviable Sanitariamente</v>
      </c>
      <c r="RAJ469" s="48" t="str">
        <f t="shared" si="1244"/>
        <v>Inviable Sanitariamente</v>
      </c>
      <c r="RAK469" s="48" t="str">
        <f t="shared" si="1244"/>
        <v>Inviable Sanitariamente</v>
      </c>
      <c r="RAL469" s="48" t="str">
        <f t="shared" si="1244"/>
        <v>Inviable Sanitariamente</v>
      </c>
      <c r="RAM469" s="48" t="str">
        <f t="shared" si="1244"/>
        <v>Inviable Sanitariamente</v>
      </c>
      <c r="RAN469" s="48" t="str">
        <f t="shared" si="1244"/>
        <v>Inviable Sanitariamente</v>
      </c>
      <c r="RAO469" s="48" t="str">
        <f t="shared" si="1244"/>
        <v>Inviable Sanitariamente</v>
      </c>
      <c r="RAP469" s="48" t="str">
        <f t="shared" ref="RAP469:RAY471" si="1245">IF(RAN469&lt;5,"Sin Riesgo",IF(RAN469 &lt;=14,"Bajo",IF(RAN469&lt;=35,"Medio",IF(RAN469&lt;=80,"Alto","Inviable Sanitariamente"))))</f>
        <v>Inviable Sanitariamente</v>
      </c>
      <c r="RAQ469" s="48" t="str">
        <f t="shared" si="1245"/>
        <v>Inviable Sanitariamente</v>
      </c>
      <c r="RAR469" s="48" t="str">
        <f t="shared" si="1245"/>
        <v>Inviable Sanitariamente</v>
      </c>
      <c r="RAS469" s="48" t="str">
        <f t="shared" si="1245"/>
        <v>Inviable Sanitariamente</v>
      </c>
      <c r="RAT469" s="48" t="str">
        <f t="shared" si="1245"/>
        <v>Inviable Sanitariamente</v>
      </c>
      <c r="RAU469" s="48" t="str">
        <f t="shared" si="1245"/>
        <v>Inviable Sanitariamente</v>
      </c>
      <c r="RAV469" s="48" t="str">
        <f t="shared" si="1245"/>
        <v>Inviable Sanitariamente</v>
      </c>
      <c r="RAW469" s="48" t="str">
        <f t="shared" si="1245"/>
        <v>Inviable Sanitariamente</v>
      </c>
      <c r="RAX469" s="48" t="str">
        <f t="shared" si="1245"/>
        <v>Inviable Sanitariamente</v>
      </c>
      <c r="RAY469" s="48" t="str">
        <f t="shared" si="1245"/>
        <v>Inviable Sanitariamente</v>
      </c>
      <c r="RAZ469" s="48" t="str">
        <f t="shared" ref="RAZ469:RBI471" si="1246">IF(RAX469&lt;5,"Sin Riesgo",IF(RAX469 &lt;=14,"Bajo",IF(RAX469&lt;=35,"Medio",IF(RAX469&lt;=80,"Alto","Inviable Sanitariamente"))))</f>
        <v>Inviable Sanitariamente</v>
      </c>
      <c r="RBA469" s="48" t="str">
        <f t="shared" si="1246"/>
        <v>Inviable Sanitariamente</v>
      </c>
      <c r="RBB469" s="48" t="str">
        <f t="shared" si="1246"/>
        <v>Inviable Sanitariamente</v>
      </c>
      <c r="RBC469" s="48" t="str">
        <f t="shared" si="1246"/>
        <v>Inviable Sanitariamente</v>
      </c>
      <c r="RBD469" s="48" t="str">
        <f t="shared" si="1246"/>
        <v>Inviable Sanitariamente</v>
      </c>
      <c r="RBE469" s="48" t="str">
        <f t="shared" si="1246"/>
        <v>Inviable Sanitariamente</v>
      </c>
      <c r="RBF469" s="48" t="str">
        <f t="shared" si="1246"/>
        <v>Inviable Sanitariamente</v>
      </c>
      <c r="RBG469" s="48" t="str">
        <f t="shared" si="1246"/>
        <v>Inviable Sanitariamente</v>
      </c>
      <c r="RBH469" s="48" t="str">
        <f t="shared" si="1246"/>
        <v>Inviable Sanitariamente</v>
      </c>
      <c r="RBI469" s="48" t="str">
        <f t="shared" si="1246"/>
        <v>Inviable Sanitariamente</v>
      </c>
      <c r="RBJ469" s="48" t="str">
        <f t="shared" ref="RBJ469:RBS471" si="1247">IF(RBH469&lt;5,"Sin Riesgo",IF(RBH469 &lt;=14,"Bajo",IF(RBH469&lt;=35,"Medio",IF(RBH469&lt;=80,"Alto","Inviable Sanitariamente"))))</f>
        <v>Inviable Sanitariamente</v>
      </c>
      <c r="RBK469" s="48" t="str">
        <f t="shared" si="1247"/>
        <v>Inviable Sanitariamente</v>
      </c>
      <c r="RBL469" s="48" t="str">
        <f t="shared" si="1247"/>
        <v>Inviable Sanitariamente</v>
      </c>
      <c r="RBM469" s="48" t="str">
        <f t="shared" si="1247"/>
        <v>Inviable Sanitariamente</v>
      </c>
      <c r="RBN469" s="48" t="str">
        <f t="shared" si="1247"/>
        <v>Inviable Sanitariamente</v>
      </c>
      <c r="RBO469" s="48" t="str">
        <f t="shared" si="1247"/>
        <v>Inviable Sanitariamente</v>
      </c>
      <c r="RBP469" s="48" t="str">
        <f t="shared" si="1247"/>
        <v>Inviable Sanitariamente</v>
      </c>
      <c r="RBQ469" s="48" t="str">
        <f t="shared" si="1247"/>
        <v>Inviable Sanitariamente</v>
      </c>
      <c r="RBR469" s="48" t="str">
        <f t="shared" si="1247"/>
        <v>Inviable Sanitariamente</v>
      </c>
      <c r="RBS469" s="48" t="str">
        <f t="shared" si="1247"/>
        <v>Inviable Sanitariamente</v>
      </c>
      <c r="RBT469" s="48" t="str">
        <f t="shared" ref="RBT469:RCC471" si="1248">IF(RBR469&lt;5,"Sin Riesgo",IF(RBR469 &lt;=14,"Bajo",IF(RBR469&lt;=35,"Medio",IF(RBR469&lt;=80,"Alto","Inviable Sanitariamente"))))</f>
        <v>Inviable Sanitariamente</v>
      </c>
      <c r="RBU469" s="48" t="str">
        <f t="shared" si="1248"/>
        <v>Inviable Sanitariamente</v>
      </c>
      <c r="RBV469" s="48" t="str">
        <f t="shared" si="1248"/>
        <v>Inviable Sanitariamente</v>
      </c>
      <c r="RBW469" s="48" t="str">
        <f t="shared" si="1248"/>
        <v>Inviable Sanitariamente</v>
      </c>
      <c r="RBX469" s="48" t="str">
        <f t="shared" si="1248"/>
        <v>Inviable Sanitariamente</v>
      </c>
      <c r="RBY469" s="48" t="str">
        <f t="shared" si="1248"/>
        <v>Inviable Sanitariamente</v>
      </c>
      <c r="RBZ469" s="48" t="str">
        <f t="shared" si="1248"/>
        <v>Inviable Sanitariamente</v>
      </c>
      <c r="RCA469" s="48" t="str">
        <f t="shared" si="1248"/>
        <v>Inviable Sanitariamente</v>
      </c>
      <c r="RCB469" s="48" t="str">
        <f t="shared" si="1248"/>
        <v>Inviable Sanitariamente</v>
      </c>
      <c r="RCC469" s="48" t="str">
        <f t="shared" si="1248"/>
        <v>Inviable Sanitariamente</v>
      </c>
      <c r="RCD469" s="48" t="str">
        <f t="shared" ref="RCD469:RCM471" si="1249">IF(RCB469&lt;5,"Sin Riesgo",IF(RCB469 &lt;=14,"Bajo",IF(RCB469&lt;=35,"Medio",IF(RCB469&lt;=80,"Alto","Inviable Sanitariamente"))))</f>
        <v>Inviable Sanitariamente</v>
      </c>
      <c r="RCE469" s="48" t="str">
        <f t="shared" si="1249"/>
        <v>Inviable Sanitariamente</v>
      </c>
      <c r="RCF469" s="48" t="str">
        <f t="shared" si="1249"/>
        <v>Inviable Sanitariamente</v>
      </c>
      <c r="RCG469" s="48" t="str">
        <f t="shared" si="1249"/>
        <v>Inviable Sanitariamente</v>
      </c>
      <c r="RCH469" s="48" t="str">
        <f t="shared" si="1249"/>
        <v>Inviable Sanitariamente</v>
      </c>
      <c r="RCI469" s="48" t="str">
        <f t="shared" si="1249"/>
        <v>Inviable Sanitariamente</v>
      </c>
      <c r="RCJ469" s="48" t="str">
        <f t="shared" si="1249"/>
        <v>Inviable Sanitariamente</v>
      </c>
      <c r="RCK469" s="48" t="str">
        <f t="shared" si="1249"/>
        <v>Inviable Sanitariamente</v>
      </c>
      <c r="RCL469" s="48" t="str">
        <f t="shared" si="1249"/>
        <v>Inviable Sanitariamente</v>
      </c>
      <c r="RCM469" s="48" t="str">
        <f t="shared" si="1249"/>
        <v>Inviable Sanitariamente</v>
      </c>
      <c r="RCN469" s="48" t="str">
        <f t="shared" ref="RCN469:RCW471" si="1250">IF(RCL469&lt;5,"Sin Riesgo",IF(RCL469 &lt;=14,"Bajo",IF(RCL469&lt;=35,"Medio",IF(RCL469&lt;=80,"Alto","Inviable Sanitariamente"))))</f>
        <v>Inviable Sanitariamente</v>
      </c>
      <c r="RCO469" s="48" t="str">
        <f t="shared" si="1250"/>
        <v>Inviable Sanitariamente</v>
      </c>
      <c r="RCP469" s="48" t="str">
        <f t="shared" si="1250"/>
        <v>Inviable Sanitariamente</v>
      </c>
      <c r="RCQ469" s="48" t="str">
        <f t="shared" si="1250"/>
        <v>Inviable Sanitariamente</v>
      </c>
      <c r="RCR469" s="48" t="str">
        <f t="shared" si="1250"/>
        <v>Inviable Sanitariamente</v>
      </c>
      <c r="RCS469" s="48" t="str">
        <f t="shared" si="1250"/>
        <v>Inviable Sanitariamente</v>
      </c>
      <c r="RCT469" s="48" t="str">
        <f t="shared" si="1250"/>
        <v>Inviable Sanitariamente</v>
      </c>
      <c r="RCU469" s="48" t="str">
        <f t="shared" si="1250"/>
        <v>Inviable Sanitariamente</v>
      </c>
      <c r="RCV469" s="48" t="str">
        <f t="shared" si="1250"/>
        <v>Inviable Sanitariamente</v>
      </c>
      <c r="RCW469" s="48" t="str">
        <f t="shared" si="1250"/>
        <v>Inviable Sanitariamente</v>
      </c>
      <c r="RCX469" s="48" t="str">
        <f t="shared" ref="RCX469:RDG471" si="1251">IF(RCV469&lt;5,"Sin Riesgo",IF(RCV469 &lt;=14,"Bajo",IF(RCV469&lt;=35,"Medio",IF(RCV469&lt;=80,"Alto","Inviable Sanitariamente"))))</f>
        <v>Inviable Sanitariamente</v>
      </c>
      <c r="RCY469" s="48" t="str">
        <f t="shared" si="1251"/>
        <v>Inviable Sanitariamente</v>
      </c>
      <c r="RCZ469" s="48" t="str">
        <f t="shared" si="1251"/>
        <v>Inviable Sanitariamente</v>
      </c>
      <c r="RDA469" s="48" t="str">
        <f t="shared" si="1251"/>
        <v>Inviable Sanitariamente</v>
      </c>
      <c r="RDB469" s="48" t="str">
        <f t="shared" si="1251"/>
        <v>Inviable Sanitariamente</v>
      </c>
      <c r="RDC469" s="48" t="str">
        <f t="shared" si="1251"/>
        <v>Inviable Sanitariamente</v>
      </c>
      <c r="RDD469" s="48" t="str">
        <f t="shared" si="1251"/>
        <v>Inviable Sanitariamente</v>
      </c>
      <c r="RDE469" s="48" t="str">
        <f t="shared" si="1251"/>
        <v>Inviable Sanitariamente</v>
      </c>
      <c r="RDF469" s="48" t="str">
        <f t="shared" si="1251"/>
        <v>Inviable Sanitariamente</v>
      </c>
      <c r="RDG469" s="48" t="str">
        <f t="shared" si="1251"/>
        <v>Inviable Sanitariamente</v>
      </c>
      <c r="RDH469" s="48" t="str">
        <f t="shared" ref="RDH469:RDQ471" si="1252">IF(RDF469&lt;5,"Sin Riesgo",IF(RDF469 &lt;=14,"Bajo",IF(RDF469&lt;=35,"Medio",IF(RDF469&lt;=80,"Alto","Inviable Sanitariamente"))))</f>
        <v>Inviable Sanitariamente</v>
      </c>
      <c r="RDI469" s="48" t="str">
        <f t="shared" si="1252"/>
        <v>Inviable Sanitariamente</v>
      </c>
      <c r="RDJ469" s="48" t="str">
        <f t="shared" si="1252"/>
        <v>Inviable Sanitariamente</v>
      </c>
      <c r="RDK469" s="48" t="str">
        <f t="shared" si="1252"/>
        <v>Inviable Sanitariamente</v>
      </c>
      <c r="RDL469" s="48" t="str">
        <f t="shared" si="1252"/>
        <v>Inviable Sanitariamente</v>
      </c>
      <c r="RDM469" s="48" t="str">
        <f t="shared" si="1252"/>
        <v>Inviable Sanitariamente</v>
      </c>
      <c r="RDN469" s="48" t="str">
        <f t="shared" si="1252"/>
        <v>Inviable Sanitariamente</v>
      </c>
      <c r="RDO469" s="48" t="str">
        <f t="shared" si="1252"/>
        <v>Inviable Sanitariamente</v>
      </c>
      <c r="RDP469" s="48" t="str">
        <f t="shared" si="1252"/>
        <v>Inviable Sanitariamente</v>
      </c>
      <c r="RDQ469" s="48" t="str">
        <f t="shared" si="1252"/>
        <v>Inviable Sanitariamente</v>
      </c>
      <c r="RDR469" s="48" t="str">
        <f t="shared" ref="RDR469:REA471" si="1253">IF(RDP469&lt;5,"Sin Riesgo",IF(RDP469 &lt;=14,"Bajo",IF(RDP469&lt;=35,"Medio",IF(RDP469&lt;=80,"Alto","Inviable Sanitariamente"))))</f>
        <v>Inviable Sanitariamente</v>
      </c>
      <c r="RDS469" s="48" t="str">
        <f t="shared" si="1253"/>
        <v>Inviable Sanitariamente</v>
      </c>
      <c r="RDT469" s="48" t="str">
        <f t="shared" si="1253"/>
        <v>Inviable Sanitariamente</v>
      </c>
      <c r="RDU469" s="48" t="str">
        <f t="shared" si="1253"/>
        <v>Inviable Sanitariamente</v>
      </c>
      <c r="RDV469" s="48" t="str">
        <f t="shared" si="1253"/>
        <v>Inviable Sanitariamente</v>
      </c>
      <c r="RDW469" s="48" t="str">
        <f t="shared" si="1253"/>
        <v>Inviable Sanitariamente</v>
      </c>
      <c r="RDX469" s="48" t="str">
        <f t="shared" si="1253"/>
        <v>Inviable Sanitariamente</v>
      </c>
      <c r="RDY469" s="48" t="str">
        <f t="shared" si="1253"/>
        <v>Inviable Sanitariamente</v>
      </c>
      <c r="RDZ469" s="48" t="str">
        <f t="shared" si="1253"/>
        <v>Inviable Sanitariamente</v>
      </c>
      <c r="REA469" s="48" t="str">
        <f t="shared" si="1253"/>
        <v>Inviable Sanitariamente</v>
      </c>
      <c r="REB469" s="48" t="str">
        <f t="shared" ref="REB469:REK471" si="1254">IF(RDZ469&lt;5,"Sin Riesgo",IF(RDZ469 &lt;=14,"Bajo",IF(RDZ469&lt;=35,"Medio",IF(RDZ469&lt;=80,"Alto","Inviable Sanitariamente"))))</f>
        <v>Inviable Sanitariamente</v>
      </c>
      <c r="REC469" s="48" t="str">
        <f t="shared" si="1254"/>
        <v>Inviable Sanitariamente</v>
      </c>
      <c r="RED469" s="48" t="str">
        <f t="shared" si="1254"/>
        <v>Inviable Sanitariamente</v>
      </c>
      <c r="REE469" s="48" t="str">
        <f t="shared" si="1254"/>
        <v>Inviable Sanitariamente</v>
      </c>
      <c r="REF469" s="48" t="str">
        <f t="shared" si="1254"/>
        <v>Inviable Sanitariamente</v>
      </c>
      <c r="REG469" s="48" t="str">
        <f t="shared" si="1254"/>
        <v>Inviable Sanitariamente</v>
      </c>
      <c r="REH469" s="48" t="str">
        <f t="shared" si="1254"/>
        <v>Inviable Sanitariamente</v>
      </c>
      <c r="REI469" s="48" t="str">
        <f t="shared" si="1254"/>
        <v>Inviable Sanitariamente</v>
      </c>
      <c r="REJ469" s="48" t="str">
        <f t="shared" si="1254"/>
        <v>Inviable Sanitariamente</v>
      </c>
      <c r="REK469" s="48" t="str">
        <f t="shared" si="1254"/>
        <v>Inviable Sanitariamente</v>
      </c>
      <c r="REL469" s="48" t="str">
        <f t="shared" ref="REL469:REU471" si="1255">IF(REJ469&lt;5,"Sin Riesgo",IF(REJ469 &lt;=14,"Bajo",IF(REJ469&lt;=35,"Medio",IF(REJ469&lt;=80,"Alto","Inviable Sanitariamente"))))</f>
        <v>Inviable Sanitariamente</v>
      </c>
      <c r="REM469" s="48" t="str">
        <f t="shared" si="1255"/>
        <v>Inviable Sanitariamente</v>
      </c>
      <c r="REN469" s="48" t="str">
        <f t="shared" si="1255"/>
        <v>Inviable Sanitariamente</v>
      </c>
      <c r="REO469" s="48" t="str">
        <f t="shared" si="1255"/>
        <v>Inviable Sanitariamente</v>
      </c>
      <c r="REP469" s="48" t="str">
        <f t="shared" si="1255"/>
        <v>Inviable Sanitariamente</v>
      </c>
      <c r="REQ469" s="48" t="str">
        <f t="shared" si="1255"/>
        <v>Inviable Sanitariamente</v>
      </c>
      <c r="RER469" s="48" t="str">
        <f t="shared" si="1255"/>
        <v>Inviable Sanitariamente</v>
      </c>
      <c r="RES469" s="48" t="str">
        <f t="shared" si="1255"/>
        <v>Inviable Sanitariamente</v>
      </c>
      <c r="RET469" s="48" t="str">
        <f t="shared" si="1255"/>
        <v>Inviable Sanitariamente</v>
      </c>
      <c r="REU469" s="48" t="str">
        <f t="shared" si="1255"/>
        <v>Inviable Sanitariamente</v>
      </c>
      <c r="REV469" s="48" t="str">
        <f t="shared" ref="REV469:RFE471" si="1256">IF(RET469&lt;5,"Sin Riesgo",IF(RET469 &lt;=14,"Bajo",IF(RET469&lt;=35,"Medio",IF(RET469&lt;=80,"Alto","Inviable Sanitariamente"))))</f>
        <v>Inviable Sanitariamente</v>
      </c>
      <c r="REW469" s="48" t="str">
        <f t="shared" si="1256"/>
        <v>Inviable Sanitariamente</v>
      </c>
      <c r="REX469" s="48" t="str">
        <f t="shared" si="1256"/>
        <v>Inviable Sanitariamente</v>
      </c>
      <c r="REY469" s="48" t="str">
        <f t="shared" si="1256"/>
        <v>Inviable Sanitariamente</v>
      </c>
      <c r="REZ469" s="48" t="str">
        <f t="shared" si="1256"/>
        <v>Inviable Sanitariamente</v>
      </c>
      <c r="RFA469" s="48" t="str">
        <f t="shared" si="1256"/>
        <v>Inviable Sanitariamente</v>
      </c>
      <c r="RFB469" s="48" t="str">
        <f t="shared" si="1256"/>
        <v>Inviable Sanitariamente</v>
      </c>
      <c r="RFC469" s="48" t="str">
        <f t="shared" si="1256"/>
        <v>Inviable Sanitariamente</v>
      </c>
      <c r="RFD469" s="48" t="str">
        <f t="shared" si="1256"/>
        <v>Inviable Sanitariamente</v>
      </c>
      <c r="RFE469" s="48" t="str">
        <f t="shared" si="1256"/>
        <v>Inviable Sanitariamente</v>
      </c>
      <c r="RFF469" s="48" t="str">
        <f t="shared" ref="RFF469:RFO471" si="1257">IF(RFD469&lt;5,"Sin Riesgo",IF(RFD469 &lt;=14,"Bajo",IF(RFD469&lt;=35,"Medio",IF(RFD469&lt;=80,"Alto","Inviable Sanitariamente"))))</f>
        <v>Inviable Sanitariamente</v>
      </c>
      <c r="RFG469" s="48" t="str">
        <f t="shared" si="1257"/>
        <v>Inviable Sanitariamente</v>
      </c>
      <c r="RFH469" s="48" t="str">
        <f t="shared" si="1257"/>
        <v>Inviable Sanitariamente</v>
      </c>
      <c r="RFI469" s="48" t="str">
        <f t="shared" si="1257"/>
        <v>Inviable Sanitariamente</v>
      </c>
      <c r="RFJ469" s="48" t="str">
        <f t="shared" si="1257"/>
        <v>Inviable Sanitariamente</v>
      </c>
      <c r="RFK469" s="48" t="str">
        <f t="shared" si="1257"/>
        <v>Inviable Sanitariamente</v>
      </c>
      <c r="RFL469" s="48" t="str">
        <f t="shared" si="1257"/>
        <v>Inviable Sanitariamente</v>
      </c>
      <c r="RFM469" s="48" t="str">
        <f t="shared" si="1257"/>
        <v>Inviable Sanitariamente</v>
      </c>
      <c r="RFN469" s="48" t="str">
        <f t="shared" si="1257"/>
        <v>Inviable Sanitariamente</v>
      </c>
      <c r="RFO469" s="48" t="str">
        <f t="shared" si="1257"/>
        <v>Inviable Sanitariamente</v>
      </c>
      <c r="RFP469" s="48" t="str">
        <f t="shared" ref="RFP469:RFY471" si="1258">IF(RFN469&lt;5,"Sin Riesgo",IF(RFN469 &lt;=14,"Bajo",IF(RFN469&lt;=35,"Medio",IF(RFN469&lt;=80,"Alto","Inviable Sanitariamente"))))</f>
        <v>Inviable Sanitariamente</v>
      </c>
      <c r="RFQ469" s="48" t="str">
        <f t="shared" si="1258"/>
        <v>Inviable Sanitariamente</v>
      </c>
      <c r="RFR469" s="48" t="str">
        <f t="shared" si="1258"/>
        <v>Inviable Sanitariamente</v>
      </c>
      <c r="RFS469" s="48" t="str">
        <f t="shared" si="1258"/>
        <v>Inviable Sanitariamente</v>
      </c>
      <c r="RFT469" s="48" t="str">
        <f t="shared" si="1258"/>
        <v>Inviable Sanitariamente</v>
      </c>
      <c r="RFU469" s="48" t="str">
        <f t="shared" si="1258"/>
        <v>Inviable Sanitariamente</v>
      </c>
      <c r="RFV469" s="48" t="str">
        <f t="shared" si="1258"/>
        <v>Inviable Sanitariamente</v>
      </c>
      <c r="RFW469" s="48" t="str">
        <f t="shared" si="1258"/>
        <v>Inviable Sanitariamente</v>
      </c>
      <c r="RFX469" s="48" t="str">
        <f t="shared" si="1258"/>
        <v>Inviable Sanitariamente</v>
      </c>
      <c r="RFY469" s="48" t="str">
        <f t="shared" si="1258"/>
        <v>Inviable Sanitariamente</v>
      </c>
      <c r="RFZ469" s="48" t="str">
        <f t="shared" ref="RFZ469:RGI471" si="1259">IF(RFX469&lt;5,"Sin Riesgo",IF(RFX469 &lt;=14,"Bajo",IF(RFX469&lt;=35,"Medio",IF(RFX469&lt;=80,"Alto","Inviable Sanitariamente"))))</f>
        <v>Inviable Sanitariamente</v>
      </c>
      <c r="RGA469" s="48" t="str">
        <f t="shared" si="1259"/>
        <v>Inviable Sanitariamente</v>
      </c>
      <c r="RGB469" s="48" t="str">
        <f t="shared" si="1259"/>
        <v>Inviable Sanitariamente</v>
      </c>
      <c r="RGC469" s="48" t="str">
        <f t="shared" si="1259"/>
        <v>Inviable Sanitariamente</v>
      </c>
      <c r="RGD469" s="48" t="str">
        <f t="shared" si="1259"/>
        <v>Inviable Sanitariamente</v>
      </c>
      <c r="RGE469" s="48" t="str">
        <f t="shared" si="1259"/>
        <v>Inviable Sanitariamente</v>
      </c>
      <c r="RGF469" s="48" t="str">
        <f t="shared" si="1259"/>
        <v>Inviable Sanitariamente</v>
      </c>
      <c r="RGG469" s="48" t="str">
        <f t="shared" si="1259"/>
        <v>Inviable Sanitariamente</v>
      </c>
      <c r="RGH469" s="48" t="str">
        <f t="shared" si="1259"/>
        <v>Inviable Sanitariamente</v>
      </c>
      <c r="RGI469" s="48" t="str">
        <f t="shared" si="1259"/>
        <v>Inviable Sanitariamente</v>
      </c>
      <c r="RGJ469" s="48" t="str">
        <f t="shared" ref="RGJ469:RGS471" si="1260">IF(RGH469&lt;5,"Sin Riesgo",IF(RGH469 &lt;=14,"Bajo",IF(RGH469&lt;=35,"Medio",IF(RGH469&lt;=80,"Alto","Inviable Sanitariamente"))))</f>
        <v>Inviable Sanitariamente</v>
      </c>
      <c r="RGK469" s="48" t="str">
        <f t="shared" si="1260"/>
        <v>Inviable Sanitariamente</v>
      </c>
      <c r="RGL469" s="48" t="str">
        <f t="shared" si="1260"/>
        <v>Inviable Sanitariamente</v>
      </c>
      <c r="RGM469" s="48" t="str">
        <f t="shared" si="1260"/>
        <v>Inviable Sanitariamente</v>
      </c>
      <c r="RGN469" s="48" t="str">
        <f t="shared" si="1260"/>
        <v>Inviable Sanitariamente</v>
      </c>
      <c r="RGO469" s="48" t="str">
        <f t="shared" si="1260"/>
        <v>Inviable Sanitariamente</v>
      </c>
      <c r="RGP469" s="48" t="str">
        <f t="shared" si="1260"/>
        <v>Inviable Sanitariamente</v>
      </c>
      <c r="RGQ469" s="48" t="str">
        <f t="shared" si="1260"/>
        <v>Inviable Sanitariamente</v>
      </c>
      <c r="RGR469" s="48" t="str">
        <f t="shared" si="1260"/>
        <v>Inviable Sanitariamente</v>
      </c>
      <c r="RGS469" s="48" t="str">
        <f t="shared" si="1260"/>
        <v>Inviable Sanitariamente</v>
      </c>
      <c r="RGT469" s="48" t="str">
        <f t="shared" ref="RGT469:RHC471" si="1261">IF(RGR469&lt;5,"Sin Riesgo",IF(RGR469 &lt;=14,"Bajo",IF(RGR469&lt;=35,"Medio",IF(RGR469&lt;=80,"Alto","Inviable Sanitariamente"))))</f>
        <v>Inviable Sanitariamente</v>
      </c>
      <c r="RGU469" s="48" t="str">
        <f t="shared" si="1261"/>
        <v>Inviable Sanitariamente</v>
      </c>
      <c r="RGV469" s="48" t="str">
        <f t="shared" si="1261"/>
        <v>Inviable Sanitariamente</v>
      </c>
      <c r="RGW469" s="48" t="str">
        <f t="shared" si="1261"/>
        <v>Inviable Sanitariamente</v>
      </c>
      <c r="RGX469" s="48" t="str">
        <f t="shared" si="1261"/>
        <v>Inviable Sanitariamente</v>
      </c>
      <c r="RGY469" s="48" t="str">
        <f t="shared" si="1261"/>
        <v>Inviable Sanitariamente</v>
      </c>
      <c r="RGZ469" s="48" t="str">
        <f t="shared" si="1261"/>
        <v>Inviable Sanitariamente</v>
      </c>
      <c r="RHA469" s="48" t="str">
        <f t="shared" si="1261"/>
        <v>Inviable Sanitariamente</v>
      </c>
      <c r="RHB469" s="48" t="str">
        <f t="shared" si="1261"/>
        <v>Inviable Sanitariamente</v>
      </c>
      <c r="RHC469" s="48" t="str">
        <f t="shared" si="1261"/>
        <v>Inviable Sanitariamente</v>
      </c>
      <c r="RHD469" s="48" t="str">
        <f t="shared" ref="RHD469:RHM471" si="1262">IF(RHB469&lt;5,"Sin Riesgo",IF(RHB469 &lt;=14,"Bajo",IF(RHB469&lt;=35,"Medio",IF(RHB469&lt;=80,"Alto","Inviable Sanitariamente"))))</f>
        <v>Inviable Sanitariamente</v>
      </c>
      <c r="RHE469" s="48" t="str">
        <f t="shared" si="1262"/>
        <v>Inviable Sanitariamente</v>
      </c>
      <c r="RHF469" s="48" t="str">
        <f t="shared" si="1262"/>
        <v>Inviable Sanitariamente</v>
      </c>
      <c r="RHG469" s="48" t="str">
        <f t="shared" si="1262"/>
        <v>Inviable Sanitariamente</v>
      </c>
      <c r="RHH469" s="48" t="str">
        <f t="shared" si="1262"/>
        <v>Inviable Sanitariamente</v>
      </c>
      <c r="RHI469" s="48" t="str">
        <f t="shared" si="1262"/>
        <v>Inviable Sanitariamente</v>
      </c>
      <c r="RHJ469" s="48" t="str">
        <f t="shared" si="1262"/>
        <v>Inviable Sanitariamente</v>
      </c>
      <c r="RHK469" s="48" t="str">
        <f t="shared" si="1262"/>
        <v>Inviable Sanitariamente</v>
      </c>
      <c r="RHL469" s="48" t="str">
        <f t="shared" si="1262"/>
        <v>Inviable Sanitariamente</v>
      </c>
      <c r="RHM469" s="48" t="str">
        <f t="shared" si="1262"/>
        <v>Inviable Sanitariamente</v>
      </c>
      <c r="RHN469" s="48" t="str">
        <f t="shared" ref="RHN469:RHW471" si="1263">IF(RHL469&lt;5,"Sin Riesgo",IF(RHL469 &lt;=14,"Bajo",IF(RHL469&lt;=35,"Medio",IF(RHL469&lt;=80,"Alto","Inviable Sanitariamente"))))</f>
        <v>Inviable Sanitariamente</v>
      </c>
      <c r="RHO469" s="48" t="str">
        <f t="shared" si="1263"/>
        <v>Inviable Sanitariamente</v>
      </c>
      <c r="RHP469" s="48" t="str">
        <f t="shared" si="1263"/>
        <v>Inviable Sanitariamente</v>
      </c>
      <c r="RHQ469" s="48" t="str">
        <f t="shared" si="1263"/>
        <v>Inviable Sanitariamente</v>
      </c>
      <c r="RHR469" s="48" t="str">
        <f t="shared" si="1263"/>
        <v>Inviable Sanitariamente</v>
      </c>
      <c r="RHS469" s="48" t="str">
        <f t="shared" si="1263"/>
        <v>Inviable Sanitariamente</v>
      </c>
      <c r="RHT469" s="48" t="str">
        <f t="shared" si="1263"/>
        <v>Inviable Sanitariamente</v>
      </c>
      <c r="RHU469" s="48" t="str">
        <f t="shared" si="1263"/>
        <v>Inviable Sanitariamente</v>
      </c>
      <c r="RHV469" s="48" t="str">
        <f t="shared" si="1263"/>
        <v>Inviable Sanitariamente</v>
      </c>
      <c r="RHW469" s="48" t="str">
        <f t="shared" si="1263"/>
        <v>Inviable Sanitariamente</v>
      </c>
      <c r="RHX469" s="48" t="str">
        <f t="shared" ref="RHX469:RIG471" si="1264">IF(RHV469&lt;5,"Sin Riesgo",IF(RHV469 &lt;=14,"Bajo",IF(RHV469&lt;=35,"Medio",IF(RHV469&lt;=80,"Alto","Inviable Sanitariamente"))))</f>
        <v>Inviable Sanitariamente</v>
      </c>
      <c r="RHY469" s="48" t="str">
        <f t="shared" si="1264"/>
        <v>Inviable Sanitariamente</v>
      </c>
      <c r="RHZ469" s="48" t="str">
        <f t="shared" si="1264"/>
        <v>Inviable Sanitariamente</v>
      </c>
      <c r="RIA469" s="48" t="str">
        <f t="shared" si="1264"/>
        <v>Inviable Sanitariamente</v>
      </c>
      <c r="RIB469" s="48" t="str">
        <f t="shared" si="1264"/>
        <v>Inviable Sanitariamente</v>
      </c>
      <c r="RIC469" s="48" t="str">
        <f t="shared" si="1264"/>
        <v>Inviable Sanitariamente</v>
      </c>
      <c r="RID469" s="48" t="str">
        <f t="shared" si="1264"/>
        <v>Inviable Sanitariamente</v>
      </c>
      <c r="RIE469" s="48" t="str">
        <f t="shared" si="1264"/>
        <v>Inviable Sanitariamente</v>
      </c>
      <c r="RIF469" s="48" t="str">
        <f t="shared" si="1264"/>
        <v>Inviable Sanitariamente</v>
      </c>
      <c r="RIG469" s="48" t="str">
        <f t="shared" si="1264"/>
        <v>Inviable Sanitariamente</v>
      </c>
      <c r="RIH469" s="48" t="str">
        <f t="shared" ref="RIH469:RIQ471" si="1265">IF(RIF469&lt;5,"Sin Riesgo",IF(RIF469 &lt;=14,"Bajo",IF(RIF469&lt;=35,"Medio",IF(RIF469&lt;=80,"Alto","Inviable Sanitariamente"))))</f>
        <v>Inviable Sanitariamente</v>
      </c>
      <c r="RII469" s="48" t="str">
        <f t="shared" si="1265"/>
        <v>Inviable Sanitariamente</v>
      </c>
      <c r="RIJ469" s="48" t="str">
        <f t="shared" si="1265"/>
        <v>Inviable Sanitariamente</v>
      </c>
      <c r="RIK469" s="48" t="str">
        <f t="shared" si="1265"/>
        <v>Inviable Sanitariamente</v>
      </c>
      <c r="RIL469" s="48" t="str">
        <f t="shared" si="1265"/>
        <v>Inviable Sanitariamente</v>
      </c>
      <c r="RIM469" s="48" t="str">
        <f t="shared" si="1265"/>
        <v>Inviable Sanitariamente</v>
      </c>
      <c r="RIN469" s="48" t="str">
        <f t="shared" si="1265"/>
        <v>Inviable Sanitariamente</v>
      </c>
      <c r="RIO469" s="48" t="str">
        <f t="shared" si="1265"/>
        <v>Inviable Sanitariamente</v>
      </c>
      <c r="RIP469" s="48" t="str">
        <f t="shared" si="1265"/>
        <v>Inviable Sanitariamente</v>
      </c>
      <c r="RIQ469" s="48" t="str">
        <f t="shared" si="1265"/>
        <v>Inviable Sanitariamente</v>
      </c>
      <c r="RIR469" s="48" t="str">
        <f t="shared" ref="RIR469:RJA471" si="1266">IF(RIP469&lt;5,"Sin Riesgo",IF(RIP469 &lt;=14,"Bajo",IF(RIP469&lt;=35,"Medio",IF(RIP469&lt;=80,"Alto","Inviable Sanitariamente"))))</f>
        <v>Inviable Sanitariamente</v>
      </c>
      <c r="RIS469" s="48" t="str">
        <f t="shared" si="1266"/>
        <v>Inviable Sanitariamente</v>
      </c>
      <c r="RIT469" s="48" t="str">
        <f t="shared" si="1266"/>
        <v>Inviable Sanitariamente</v>
      </c>
      <c r="RIU469" s="48" t="str">
        <f t="shared" si="1266"/>
        <v>Inviable Sanitariamente</v>
      </c>
      <c r="RIV469" s="48" t="str">
        <f t="shared" si="1266"/>
        <v>Inviable Sanitariamente</v>
      </c>
      <c r="RIW469" s="48" t="str">
        <f t="shared" si="1266"/>
        <v>Inviable Sanitariamente</v>
      </c>
      <c r="RIX469" s="48" t="str">
        <f t="shared" si="1266"/>
        <v>Inviable Sanitariamente</v>
      </c>
      <c r="RIY469" s="48" t="str">
        <f t="shared" si="1266"/>
        <v>Inviable Sanitariamente</v>
      </c>
      <c r="RIZ469" s="48" t="str">
        <f t="shared" si="1266"/>
        <v>Inviable Sanitariamente</v>
      </c>
      <c r="RJA469" s="48" t="str">
        <f t="shared" si="1266"/>
        <v>Inviable Sanitariamente</v>
      </c>
      <c r="RJB469" s="48" t="str">
        <f t="shared" ref="RJB469:RJK471" si="1267">IF(RIZ469&lt;5,"Sin Riesgo",IF(RIZ469 &lt;=14,"Bajo",IF(RIZ469&lt;=35,"Medio",IF(RIZ469&lt;=80,"Alto","Inviable Sanitariamente"))))</f>
        <v>Inviable Sanitariamente</v>
      </c>
      <c r="RJC469" s="48" t="str">
        <f t="shared" si="1267"/>
        <v>Inviable Sanitariamente</v>
      </c>
      <c r="RJD469" s="48" t="str">
        <f t="shared" si="1267"/>
        <v>Inviable Sanitariamente</v>
      </c>
      <c r="RJE469" s="48" t="str">
        <f t="shared" si="1267"/>
        <v>Inviable Sanitariamente</v>
      </c>
      <c r="RJF469" s="48" t="str">
        <f t="shared" si="1267"/>
        <v>Inviable Sanitariamente</v>
      </c>
      <c r="RJG469" s="48" t="str">
        <f t="shared" si="1267"/>
        <v>Inviable Sanitariamente</v>
      </c>
      <c r="RJH469" s="48" t="str">
        <f t="shared" si="1267"/>
        <v>Inviable Sanitariamente</v>
      </c>
      <c r="RJI469" s="48" t="str">
        <f t="shared" si="1267"/>
        <v>Inviable Sanitariamente</v>
      </c>
      <c r="RJJ469" s="48" t="str">
        <f t="shared" si="1267"/>
        <v>Inviable Sanitariamente</v>
      </c>
      <c r="RJK469" s="48" t="str">
        <f t="shared" si="1267"/>
        <v>Inviable Sanitariamente</v>
      </c>
      <c r="RJL469" s="48" t="str">
        <f t="shared" ref="RJL469:RJU471" si="1268">IF(RJJ469&lt;5,"Sin Riesgo",IF(RJJ469 &lt;=14,"Bajo",IF(RJJ469&lt;=35,"Medio",IF(RJJ469&lt;=80,"Alto","Inviable Sanitariamente"))))</f>
        <v>Inviable Sanitariamente</v>
      </c>
      <c r="RJM469" s="48" t="str">
        <f t="shared" si="1268"/>
        <v>Inviable Sanitariamente</v>
      </c>
      <c r="RJN469" s="48" t="str">
        <f t="shared" si="1268"/>
        <v>Inviable Sanitariamente</v>
      </c>
      <c r="RJO469" s="48" t="str">
        <f t="shared" si="1268"/>
        <v>Inviable Sanitariamente</v>
      </c>
      <c r="RJP469" s="48" t="str">
        <f t="shared" si="1268"/>
        <v>Inviable Sanitariamente</v>
      </c>
      <c r="RJQ469" s="48" t="str">
        <f t="shared" si="1268"/>
        <v>Inviable Sanitariamente</v>
      </c>
      <c r="RJR469" s="48" t="str">
        <f t="shared" si="1268"/>
        <v>Inviable Sanitariamente</v>
      </c>
      <c r="RJS469" s="48" t="str">
        <f t="shared" si="1268"/>
        <v>Inviable Sanitariamente</v>
      </c>
      <c r="RJT469" s="48" t="str">
        <f t="shared" si="1268"/>
        <v>Inviable Sanitariamente</v>
      </c>
      <c r="RJU469" s="48" t="str">
        <f t="shared" si="1268"/>
        <v>Inviable Sanitariamente</v>
      </c>
      <c r="RJV469" s="48" t="str">
        <f t="shared" ref="RJV469:RKE471" si="1269">IF(RJT469&lt;5,"Sin Riesgo",IF(RJT469 &lt;=14,"Bajo",IF(RJT469&lt;=35,"Medio",IF(RJT469&lt;=80,"Alto","Inviable Sanitariamente"))))</f>
        <v>Inviable Sanitariamente</v>
      </c>
      <c r="RJW469" s="48" t="str">
        <f t="shared" si="1269"/>
        <v>Inviable Sanitariamente</v>
      </c>
      <c r="RJX469" s="48" t="str">
        <f t="shared" si="1269"/>
        <v>Inviable Sanitariamente</v>
      </c>
      <c r="RJY469" s="48" t="str">
        <f t="shared" si="1269"/>
        <v>Inviable Sanitariamente</v>
      </c>
      <c r="RJZ469" s="48" t="str">
        <f t="shared" si="1269"/>
        <v>Inviable Sanitariamente</v>
      </c>
      <c r="RKA469" s="48" t="str">
        <f t="shared" si="1269"/>
        <v>Inviable Sanitariamente</v>
      </c>
      <c r="RKB469" s="48" t="str">
        <f t="shared" si="1269"/>
        <v>Inviable Sanitariamente</v>
      </c>
      <c r="RKC469" s="48" t="str">
        <f t="shared" si="1269"/>
        <v>Inviable Sanitariamente</v>
      </c>
      <c r="RKD469" s="48" t="str">
        <f t="shared" si="1269"/>
        <v>Inviable Sanitariamente</v>
      </c>
      <c r="RKE469" s="48" t="str">
        <f t="shared" si="1269"/>
        <v>Inviable Sanitariamente</v>
      </c>
      <c r="RKF469" s="48" t="str">
        <f t="shared" ref="RKF469:RKO471" si="1270">IF(RKD469&lt;5,"Sin Riesgo",IF(RKD469 &lt;=14,"Bajo",IF(RKD469&lt;=35,"Medio",IF(RKD469&lt;=80,"Alto","Inviable Sanitariamente"))))</f>
        <v>Inviable Sanitariamente</v>
      </c>
      <c r="RKG469" s="48" t="str">
        <f t="shared" si="1270"/>
        <v>Inviable Sanitariamente</v>
      </c>
      <c r="RKH469" s="48" t="str">
        <f t="shared" si="1270"/>
        <v>Inviable Sanitariamente</v>
      </c>
      <c r="RKI469" s="48" t="str">
        <f t="shared" si="1270"/>
        <v>Inviable Sanitariamente</v>
      </c>
      <c r="RKJ469" s="48" t="str">
        <f t="shared" si="1270"/>
        <v>Inviable Sanitariamente</v>
      </c>
      <c r="RKK469" s="48" t="str">
        <f t="shared" si="1270"/>
        <v>Inviable Sanitariamente</v>
      </c>
      <c r="RKL469" s="48" t="str">
        <f t="shared" si="1270"/>
        <v>Inviable Sanitariamente</v>
      </c>
      <c r="RKM469" s="48" t="str">
        <f t="shared" si="1270"/>
        <v>Inviable Sanitariamente</v>
      </c>
      <c r="RKN469" s="48" t="str">
        <f t="shared" si="1270"/>
        <v>Inviable Sanitariamente</v>
      </c>
      <c r="RKO469" s="48" t="str">
        <f t="shared" si="1270"/>
        <v>Inviable Sanitariamente</v>
      </c>
      <c r="RKP469" s="48" t="str">
        <f t="shared" ref="RKP469:RKY471" si="1271">IF(RKN469&lt;5,"Sin Riesgo",IF(RKN469 &lt;=14,"Bajo",IF(RKN469&lt;=35,"Medio",IF(RKN469&lt;=80,"Alto","Inviable Sanitariamente"))))</f>
        <v>Inviable Sanitariamente</v>
      </c>
      <c r="RKQ469" s="48" t="str">
        <f t="shared" si="1271"/>
        <v>Inviable Sanitariamente</v>
      </c>
      <c r="RKR469" s="48" t="str">
        <f t="shared" si="1271"/>
        <v>Inviable Sanitariamente</v>
      </c>
      <c r="RKS469" s="48" t="str">
        <f t="shared" si="1271"/>
        <v>Inviable Sanitariamente</v>
      </c>
      <c r="RKT469" s="48" t="str">
        <f t="shared" si="1271"/>
        <v>Inviable Sanitariamente</v>
      </c>
      <c r="RKU469" s="48" t="str">
        <f t="shared" si="1271"/>
        <v>Inviable Sanitariamente</v>
      </c>
      <c r="RKV469" s="48" t="str">
        <f t="shared" si="1271"/>
        <v>Inviable Sanitariamente</v>
      </c>
      <c r="RKW469" s="48" t="str">
        <f t="shared" si="1271"/>
        <v>Inviable Sanitariamente</v>
      </c>
      <c r="RKX469" s="48" t="str">
        <f t="shared" si="1271"/>
        <v>Inviable Sanitariamente</v>
      </c>
      <c r="RKY469" s="48" t="str">
        <f t="shared" si="1271"/>
        <v>Inviable Sanitariamente</v>
      </c>
      <c r="RKZ469" s="48" t="str">
        <f t="shared" ref="RKZ469:RLI471" si="1272">IF(RKX469&lt;5,"Sin Riesgo",IF(RKX469 &lt;=14,"Bajo",IF(RKX469&lt;=35,"Medio",IF(RKX469&lt;=80,"Alto","Inviable Sanitariamente"))))</f>
        <v>Inviable Sanitariamente</v>
      </c>
      <c r="RLA469" s="48" t="str">
        <f t="shared" si="1272"/>
        <v>Inviable Sanitariamente</v>
      </c>
      <c r="RLB469" s="48" t="str">
        <f t="shared" si="1272"/>
        <v>Inviable Sanitariamente</v>
      </c>
      <c r="RLC469" s="48" t="str">
        <f t="shared" si="1272"/>
        <v>Inviable Sanitariamente</v>
      </c>
      <c r="RLD469" s="48" t="str">
        <f t="shared" si="1272"/>
        <v>Inviable Sanitariamente</v>
      </c>
      <c r="RLE469" s="48" t="str">
        <f t="shared" si="1272"/>
        <v>Inviable Sanitariamente</v>
      </c>
      <c r="RLF469" s="48" t="str">
        <f t="shared" si="1272"/>
        <v>Inviable Sanitariamente</v>
      </c>
      <c r="RLG469" s="48" t="str">
        <f t="shared" si="1272"/>
        <v>Inviable Sanitariamente</v>
      </c>
      <c r="RLH469" s="48" t="str">
        <f t="shared" si="1272"/>
        <v>Inviable Sanitariamente</v>
      </c>
      <c r="RLI469" s="48" t="str">
        <f t="shared" si="1272"/>
        <v>Inviable Sanitariamente</v>
      </c>
      <c r="RLJ469" s="48" t="str">
        <f t="shared" ref="RLJ469:RLS471" si="1273">IF(RLH469&lt;5,"Sin Riesgo",IF(RLH469 &lt;=14,"Bajo",IF(RLH469&lt;=35,"Medio",IF(RLH469&lt;=80,"Alto","Inviable Sanitariamente"))))</f>
        <v>Inviable Sanitariamente</v>
      </c>
      <c r="RLK469" s="48" t="str">
        <f t="shared" si="1273"/>
        <v>Inviable Sanitariamente</v>
      </c>
      <c r="RLL469" s="48" t="str">
        <f t="shared" si="1273"/>
        <v>Inviable Sanitariamente</v>
      </c>
      <c r="RLM469" s="48" t="str">
        <f t="shared" si="1273"/>
        <v>Inviable Sanitariamente</v>
      </c>
      <c r="RLN469" s="48" t="str">
        <f t="shared" si="1273"/>
        <v>Inviable Sanitariamente</v>
      </c>
      <c r="RLO469" s="48" t="str">
        <f t="shared" si="1273"/>
        <v>Inviable Sanitariamente</v>
      </c>
      <c r="RLP469" s="48" t="str">
        <f t="shared" si="1273"/>
        <v>Inviable Sanitariamente</v>
      </c>
      <c r="RLQ469" s="48" t="str">
        <f t="shared" si="1273"/>
        <v>Inviable Sanitariamente</v>
      </c>
      <c r="RLR469" s="48" t="str">
        <f t="shared" si="1273"/>
        <v>Inviable Sanitariamente</v>
      </c>
      <c r="RLS469" s="48" t="str">
        <f t="shared" si="1273"/>
        <v>Inviable Sanitariamente</v>
      </c>
      <c r="RLT469" s="48" t="str">
        <f t="shared" ref="RLT469:RMC471" si="1274">IF(RLR469&lt;5,"Sin Riesgo",IF(RLR469 &lt;=14,"Bajo",IF(RLR469&lt;=35,"Medio",IF(RLR469&lt;=80,"Alto","Inviable Sanitariamente"))))</f>
        <v>Inviable Sanitariamente</v>
      </c>
      <c r="RLU469" s="48" t="str">
        <f t="shared" si="1274"/>
        <v>Inviable Sanitariamente</v>
      </c>
      <c r="RLV469" s="48" t="str">
        <f t="shared" si="1274"/>
        <v>Inviable Sanitariamente</v>
      </c>
      <c r="RLW469" s="48" t="str">
        <f t="shared" si="1274"/>
        <v>Inviable Sanitariamente</v>
      </c>
      <c r="RLX469" s="48" t="str">
        <f t="shared" si="1274"/>
        <v>Inviable Sanitariamente</v>
      </c>
      <c r="RLY469" s="48" t="str">
        <f t="shared" si="1274"/>
        <v>Inviable Sanitariamente</v>
      </c>
      <c r="RLZ469" s="48" t="str">
        <f t="shared" si="1274"/>
        <v>Inviable Sanitariamente</v>
      </c>
      <c r="RMA469" s="48" t="str">
        <f t="shared" si="1274"/>
        <v>Inviable Sanitariamente</v>
      </c>
      <c r="RMB469" s="48" t="str">
        <f t="shared" si="1274"/>
        <v>Inviable Sanitariamente</v>
      </c>
      <c r="RMC469" s="48" t="str">
        <f t="shared" si="1274"/>
        <v>Inviable Sanitariamente</v>
      </c>
      <c r="RMD469" s="48" t="str">
        <f t="shared" ref="RMD469:RMM471" si="1275">IF(RMB469&lt;5,"Sin Riesgo",IF(RMB469 &lt;=14,"Bajo",IF(RMB469&lt;=35,"Medio",IF(RMB469&lt;=80,"Alto","Inviable Sanitariamente"))))</f>
        <v>Inviable Sanitariamente</v>
      </c>
      <c r="RME469" s="48" t="str">
        <f t="shared" si="1275"/>
        <v>Inviable Sanitariamente</v>
      </c>
      <c r="RMF469" s="48" t="str">
        <f t="shared" si="1275"/>
        <v>Inviable Sanitariamente</v>
      </c>
      <c r="RMG469" s="48" t="str">
        <f t="shared" si="1275"/>
        <v>Inviable Sanitariamente</v>
      </c>
      <c r="RMH469" s="48" t="str">
        <f t="shared" si="1275"/>
        <v>Inviable Sanitariamente</v>
      </c>
      <c r="RMI469" s="48" t="str">
        <f t="shared" si="1275"/>
        <v>Inviable Sanitariamente</v>
      </c>
      <c r="RMJ469" s="48" t="str">
        <f t="shared" si="1275"/>
        <v>Inviable Sanitariamente</v>
      </c>
      <c r="RMK469" s="48" t="str">
        <f t="shared" si="1275"/>
        <v>Inviable Sanitariamente</v>
      </c>
      <c r="RML469" s="48" t="str">
        <f t="shared" si="1275"/>
        <v>Inviable Sanitariamente</v>
      </c>
      <c r="RMM469" s="48" t="str">
        <f t="shared" si="1275"/>
        <v>Inviable Sanitariamente</v>
      </c>
      <c r="RMN469" s="48" t="str">
        <f t="shared" ref="RMN469:RMW471" si="1276">IF(RML469&lt;5,"Sin Riesgo",IF(RML469 &lt;=14,"Bajo",IF(RML469&lt;=35,"Medio",IF(RML469&lt;=80,"Alto","Inviable Sanitariamente"))))</f>
        <v>Inviable Sanitariamente</v>
      </c>
      <c r="RMO469" s="48" t="str">
        <f t="shared" si="1276"/>
        <v>Inviable Sanitariamente</v>
      </c>
      <c r="RMP469" s="48" t="str">
        <f t="shared" si="1276"/>
        <v>Inviable Sanitariamente</v>
      </c>
      <c r="RMQ469" s="48" t="str">
        <f t="shared" si="1276"/>
        <v>Inviable Sanitariamente</v>
      </c>
      <c r="RMR469" s="48" t="str">
        <f t="shared" si="1276"/>
        <v>Inviable Sanitariamente</v>
      </c>
      <c r="RMS469" s="48" t="str">
        <f t="shared" si="1276"/>
        <v>Inviable Sanitariamente</v>
      </c>
      <c r="RMT469" s="48" t="str">
        <f t="shared" si="1276"/>
        <v>Inviable Sanitariamente</v>
      </c>
      <c r="RMU469" s="48" t="str">
        <f t="shared" si="1276"/>
        <v>Inviable Sanitariamente</v>
      </c>
      <c r="RMV469" s="48" t="str">
        <f t="shared" si="1276"/>
        <v>Inviable Sanitariamente</v>
      </c>
      <c r="RMW469" s="48" t="str">
        <f t="shared" si="1276"/>
        <v>Inviable Sanitariamente</v>
      </c>
      <c r="RMX469" s="48" t="str">
        <f t="shared" ref="RMX469:RNG471" si="1277">IF(RMV469&lt;5,"Sin Riesgo",IF(RMV469 &lt;=14,"Bajo",IF(RMV469&lt;=35,"Medio",IF(RMV469&lt;=80,"Alto","Inviable Sanitariamente"))))</f>
        <v>Inviable Sanitariamente</v>
      </c>
      <c r="RMY469" s="48" t="str">
        <f t="shared" si="1277"/>
        <v>Inviable Sanitariamente</v>
      </c>
      <c r="RMZ469" s="48" t="str">
        <f t="shared" si="1277"/>
        <v>Inviable Sanitariamente</v>
      </c>
      <c r="RNA469" s="48" t="str">
        <f t="shared" si="1277"/>
        <v>Inviable Sanitariamente</v>
      </c>
      <c r="RNB469" s="48" t="str">
        <f t="shared" si="1277"/>
        <v>Inviable Sanitariamente</v>
      </c>
      <c r="RNC469" s="48" t="str">
        <f t="shared" si="1277"/>
        <v>Inviable Sanitariamente</v>
      </c>
      <c r="RND469" s="48" t="str">
        <f t="shared" si="1277"/>
        <v>Inviable Sanitariamente</v>
      </c>
      <c r="RNE469" s="48" t="str">
        <f t="shared" si="1277"/>
        <v>Inviable Sanitariamente</v>
      </c>
      <c r="RNF469" s="48" t="str">
        <f t="shared" si="1277"/>
        <v>Inviable Sanitariamente</v>
      </c>
      <c r="RNG469" s="48" t="str">
        <f t="shared" si="1277"/>
        <v>Inviable Sanitariamente</v>
      </c>
      <c r="RNH469" s="48" t="str">
        <f t="shared" ref="RNH469:RNQ471" si="1278">IF(RNF469&lt;5,"Sin Riesgo",IF(RNF469 &lt;=14,"Bajo",IF(RNF469&lt;=35,"Medio",IF(RNF469&lt;=80,"Alto","Inviable Sanitariamente"))))</f>
        <v>Inviable Sanitariamente</v>
      </c>
      <c r="RNI469" s="48" t="str">
        <f t="shared" si="1278"/>
        <v>Inviable Sanitariamente</v>
      </c>
      <c r="RNJ469" s="48" t="str">
        <f t="shared" si="1278"/>
        <v>Inviable Sanitariamente</v>
      </c>
      <c r="RNK469" s="48" t="str">
        <f t="shared" si="1278"/>
        <v>Inviable Sanitariamente</v>
      </c>
      <c r="RNL469" s="48" t="str">
        <f t="shared" si="1278"/>
        <v>Inviable Sanitariamente</v>
      </c>
      <c r="RNM469" s="48" t="str">
        <f t="shared" si="1278"/>
        <v>Inviable Sanitariamente</v>
      </c>
      <c r="RNN469" s="48" t="str">
        <f t="shared" si="1278"/>
        <v>Inviable Sanitariamente</v>
      </c>
      <c r="RNO469" s="48" t="str">
        <f t="shared" si="1278"/>
        <v>Inviable Sanitariamente</v>
      </c>
      <c r="RNP469" s="48" t="str">
        <f t="shared" si="1278"/>
        <v>Inviable Sanitariamente</v>
      </c>
      <c r="RNQ469" s="48" t="str">
        <f t="shared" si="1278"/>
        <v>Inviable Sanitariamente</v>
      </c>
      <c r="RNR469" s="48" t="str">
        <f t="shared" ref="RNR469:ROA471" si="1279">IF(RNP469&lt;5,"Sin Riesgo",IF(RNP469 &lt;=14,"Bajo",IF(RNP469&lt;=35,"Medio",IF(RNP469&lt;=80,"Alto","Inviable Sanitariamente"))))</f>
        <v>Inviable Sanitariamente</v>
      </c>
      <c r="RNS469" s="48" t="str">
        <f t="shared" si="1279"/>
        <v>Inviable Sanitariamente</v>
      </c>
      <c r="RNT469" s="48" t="str">
        <f t="shared" si="1279"/>
        <v>Inviable Sanitariamente</v>
      </c>
      <c r="RNU469" s="48" t="str">
        <f t="shared" si="1279"/>
        <v>Inviable Sanitariamente</v>
      </c>
      <c r="RNV469" s="48" t="str">
        <f t="shared" si="1279"/>
        <v>Inviable Sanitariamente</v>
      </c>
      <c r="RNW469" s="48" t="str">
        <f t="shared" si="1279"/>
        <v>Inviable Sanitariamente</v>
      </c>
      <c r="RNX469" s="48" t="str">
        <f t="shared" si="1279"/>
        <v>Inviable Sanitariamente</v>
      </c>
      <c r="RNY469" s="48" t="str">
        <f t="shared" si="1279"/>
        <v>Inviable Sanitariamente</v>
      </c>
      <c r="RNZ469" s="48" t="str">
        <f t="shared" si="1279"/>
        <v>Inviable Sanitariamente</v>
      </c>
      <c r="ROA469" s="48" t="str">
        <f t="shared" si="1279"/>
        <v>Inviable Sanitariamente</v>
      </c>
      <c r="ROB469" s="48" t="str">
        <f t="shared" ref="ROB469:ROK471" si="1280">IF(RNZ469&lt;5,"Sin Riesgo",IF(RNZ469 &lt;=14,"Bajo",IF(RNZ469&lt;=35,"Medio",IF(RNZ469&lt;=80,"Alto","Inviable Sanitariamente"))))</f>
        <v>Inviable Sanitariamente</v>
      </c>
      <c r="ROC469" s="48" t="str">
        <f t="shared" si="1280"/>
        <v>Inviable Sanitariamente</v>
      </c>
      <c r="ROD469" s="48" t="str">
        <f t="shared" si="1280"/>
        <v>Inviable Sanitariamente</v>
      </c>
      <c r="ROE469" s="48" t="str">
        <f t="shared" si="1280"/>
        <v>Inviable Sanitariamente</v>
      </c>
      <c r="ROF469" s="48" t="str">
        <f t="shared" si="1280"/>
        <v>Inviable Sanitariamente</v>
      </c>
      <c r="ROG469" s="48" t="str">
        <f t="shared" si="1280"/>
        <v>Inviable Sanitariamente</v>
      </c>
      <c r="ROH469" s="48" t="str">
        <f t="shared" si="1280"/>
        <v>Inviable Sanitariamente</v>
      </c>
      <c r="ROI469" s="48" t="str">
        <f t="shared" si="1280"/>
        <v>Inviable Sanitariamente</v>
      </c>
      <c r="ROJ469" s="48" t="str">
        <f t="shared" si="1280"/>
        <v>Inviable Sanitariamente</v>
      </c>
      <c r="ROK469" s="48" t="str">
        <f t="shared" si="1280"/>
        <v>Inviable Sanitariamente</v>
      </c>
      <c r="ROL469" s="48" t="str">
        <f t="shared" ref="ROL469:ROU471" si="1281">IF(ROJ469&lt;5,"Sin Riesgo",IF(ROJ469 &lt;=14,"Bajo",IF(ROJ469&lt;=35,"Medio",IF(ROJ469&lt;=80,"Alto","Inviable Sanitariamente"))))</f>
        <v>Inviable Sanitariamente</v>
      </c>
      <c r="ROM469" s="48" t="str">
        <f t="shared" si="1281"/>
        <v>Inviable Sanitariamente</v>
      </c>
      <c r="RON469" s="48" t="str">
        <f t="shared" si="1281"/>
        <v>Inviable Sanitariamente</v>
      </c>
      <c r="ROO469" s="48" t="str">
        <f t="shared" si="1281"/>
        <v>Inviable Sanitariamente</v>
      </c>
      <c r="ROP469" s="48" t="str">
        <f t="shared" si="1281"/>
        <v>Inviable Sanitariamente</v>
      </c>
      <c r="ROQ469" s="48" t="str">
        <f t="shared" si="1281"/>
        <v>Inviable Sanitariamente</v>
      </c>
      <c r="ROR469" s="48" t="str">
        <f t="shared" si="1281"/>
        <v>Inviable Sanitariamente</v>
      </c>
      <c r="ROS469" s="48" t="str">
        <f t="shared" si="1281"/>
        <v>Inviable Sanitariamente</v>
      </c>
      <c r="ROT469" s="48" t="str">
        <f t="shared" si="1281"/>
        <v>Inviable Sanitariamente</v>
      </c>
      <c r="ROU469" s="48" t="str">
        <f t="shared" si="1281"/>
        <v>Inviable Sanitariamente</v>
      </c>
      <c r="ROV469" s="48" t="str">
        <f t="shared" ref="ROV469:RPE471" si="1282">IF(ROT469&lt;5,"Sin Riesgo",IF(ROT469 &lt;=14,"Bajo",IF(ROT469&lt;=35,"Medio",IF(ROT469&lt;=80,"Alto","Inviable Sanitariamente"))))</f>
        <v>Inviable Sanitariamente</v>
      </c>
      <c r="ROW469" s="48" t="str">
        <f t="shared" si="1282"/>
        <v>Inviable Sanitariamente</v>
      </c>
      <c r="ROX469" s="48" t="str">
        <f t="shared" si="1282"/>
        <v>Inviable Sanitariamente</v>
      </c>
      <c r="ROY469" s="48" t="str">
        <f t="shared" si="1282"/>
        <v>Inviable Sanitariamente</v>
      </c>
      <c r="ROZ469" s="48" t="str">
        <f t="shared" si="1282"/>
        <v>Inviable Sanitariamente</v>
      </c>
      <c r="RPA469" s="48" t="str">
        <f t="shared" si="1282"/>
        <v>Inviable Sanitariamente</v>
      </c>
      <c r="RPB469" s="48" t="str">
        <f t="shared" si="1282"/>
        <v>Inviable Sanitariamente</v>
      </c>
      <c r="RPC469" s="48" t="str">
        <f t="shared" si="1282"/>
        <v>Inviable Sanitariamente</v>
      </c>
      <c r="RPD469" s="48" t="str">
        <f t="shared" si="1282"/>
        <v>Inviable Sanitariamente</v>
      </c>
      <c r="RPE469" s="48" t="str">
        <f t="shared" si="1282"/>
        <v>Inviable Sanitariamente</v>
      </c>
      <c r="RPF469" s="48" t="str">
        <f t="shared" ref="RPF469:RPO471" si="1283">IF(RPD469&lt;5,"Sin Riesgo",IF(RPD469 &lt;=14,"Bajo",IF(RPD469&lt;=35,"Medio",IF(RPD469&lt;=80,"Alto","Inviable Sanitariamente"))))</f>
        <v>Inviable Sanitariamente</v>
      </c>
      <c r="RPG469" s="48" t="str">
        <f t="shared" si="1283"/>
        <v>Inviable Sanitariamente</v>
      </c>
      <c r="RPH469" s="48" t="str">
        <f t="shared" si="1283"/>
        <v>Inviable Sanitariamente</v>
      </c>
      <c r="RPI469" s="48" t="str">
        <f t="shared" si="1283"/>
        <v>Inviable Sanitariamente</v>
      </c>
      <c r="RPJ469" s="48" t="str">
        <f t="shared" si="1283"/>
        <v>Inviable Sanitariamente</v>
      </c>
      <c r="RPK469" s="48" t="str">
        <f t="shared" si="1283"/>
        <v>Inviable Sanitariamente</v>
      </c>
      <c r="RPL469" s="48" t="str">
        <f t="shared" si="1283"/>
        <v>Inviable Sanitariamente</v>
      </c>
      <c r="RPM469" s="48" t="str">
        <f t="shared" si="1283"/>
        <v>Inviable Sanitariamente</v>
      </c>
      <c r="RPN469" s="48" t="str">
        <f t="shared" si="1283"/>
        <v>Inviable Sanitariamente</v>
      </c>
      <c r="RPO469" s="48" t="str">
        <f t="shared" si="1283"/>
        <v>Inviable Sanitariamente</v>
      </c>
      <c r="RPP469" s="48" t="str">
        <f t="shared" ref="RPP469:RPY471" si="1284">IF(RPN469&lt;5,"Sin Riesgo",IF(RPN469 &lt;=14,"Bajo",IF(RPN469&lt;=35,"Medio",IF(RPN469&lt;=80,"Alto","Inviable Sanitariamente"))))</f>
        <v>Inviable Sanitariamente</v>
      </c>
      <c r="RPQ469" s="48" t="str">
        <f t="shared" si="1284"/>
        <v>Inviable Sanitariamente</v>
      </c>
      <c r="RPR469" s="48" t="str">
        <f t="shared" si="1284"/>
        <v>Inviable Sanitariamente</v>
      </c>
      <c r="RPS469" s="48" t="str">
        <f t="shared" si="1284"/>
        <v>Inviable Sanitariamente</v>
      </c>
      <c r="RPT469" s="48" t="str">
        <f t="shared" si="1284"/>
        <v>Inviable Sanitariamente</v>
      </c>
      <c r="RPU469" s="48" t="str">
        <f t="shared" si="1284"/>
        <v>Inviable Sanitariamente</v>
      </c>
      <c r="RPV469" s="48" t="str">
        <f t="shared" si="1284"/>
        <v>Inviable Sanitariamente</v>
      </c>
      <c r="RPW469" s="48" t="str">
        <f t="shared" si="1284"/>
        <v>Inviable Sanitariamente</v>
      </c>
      <c r="RPX469" s="48" t="str">
        <f t="shared" si="1284"/>
        <v>Inviable Sanitariamente</v>
      </c>
      <c r="RPY469" s="48" t="str">
        <f t="shared" si="1284"/>
        <v>Inviable Sanitariamente</v>
      </c>
      <c r="RPZ469" s="48" t="str">
        <f t="shared" ref="RPZ469:RQI471" si="1285">IF(RPX469&lt;5,"Sin Riesgo",IF(RPX469 &lt;=14,"Bajo",IF(RPX469&lt;=35,"Medio",IF(RPX469&lt;=80,"Alto","Inviable Sanitariamente"))))</f>
        <v>Inviable Sanitariamente</v>
      </c>
      <c r="RQA469" s="48" t="str">
        <f t="shared" si="1285"/>
        <v>Inviable Sanitariamente</v>
      </c>
      <c r="RQB469" s="48" t="str">
        <f t="shared" si="1285"/>
        <v>Inviable Sanitariamente</v>
      </c>
      <c r="RQC469" s="48" t="str">
        <f t="shared" si="1285"/>
        <v>Inviable Sanitariamente</v>
      </c>
      <c r="RQD469" s="48" t="str">
        <f t="shared" si="1285"/>
        <v>Inviable Sanitariamente</v>
      </c>
      <c r="RQE469" s="48" t="str">
        <f t="shared" si="1285"/>
        <v>Inviable Sanitariamente</v>
      </c>
      <c r="RQF469" s="48" t="str">
        <f t="shared" si="1285"/>
        <v>Inviable Sanitariamente</v>
      </c>
      <c r="RQG469" s="48" t="str">
        <f t="shared" si="1285"/>
        <v>Inviable Sanitariamente</v>
      </c>
      <c r="RQH469" s="48" t="str">
        <f t="shared" si="1285"/>
        <v>Inviable Sanitariamente</v>
      </c>
      <c r="RQI469" s="48" t="str">
        <f t="shared" si="1285"/>
        <v>Inviable Sanitariamente</v>
      </c>
      <c r="RQJ469" s="48" t="str">
        <f t="shared" ref="RQJ469:RQS471" si="1286">IF(RQH469&lt;5,"Sin Riesgo",IF(RQH469 &lt;=14,"Bajo",IF(RQH469&lt;=35,"Medio",IF(RQH469&lt;=80,"Alto","Inviable Sanitariamente"))))</f>
        <v>Inviable Sanitariamente</v>
      </c>
      <c r="RQK469" s="48" t="str">
        <f t="shared" si="1286"/>
        <v>Inviable Sanitariamente</v>
      </c>
      <c r="RQL469" s="48" t="str">
        <f t="shared" si="1286"/>
        <v>Inviable Sanitariamente</v>
      </c>
      <c r="RQM469" s="48" t="str">
        <f t="shared" si="1286"/>
        <v>Inviable Sanitariamente</v>
      </c>
      <c r="RQN469" s="48" t="str">
        <f t="shared" si="1286"/>
        <v>Inviable Sanitariamente</v>
      </c>
      <c r="RQO469" s="48" t="str">
        <f t="shared" si="1286"/>
        <v>Inviable Sanitariamente</v>
      </c>
      <c r="RQP469" s="48" t="str">
        <f t="shared" si="1286"/>
        <v>Inviable Sanitariamente</v>
      </c>
      <c r="RQQ469" s="48" t="str">
        <f t="shared" si="1286"/>
        <v>Inviable Sanitariamente</v>
      </c>
      <c r="RQR469" s="48" t="str">
        <f t="shared" si="1286"/>
        <v>Inviable Sanitariamente</v>
      </c>
      <c r="RQS469" s="48" t="str">
        <f t="shared" si="1286"/>
        <v>Inviable Sanitariamente</v>
      </c>
      <c r="RQT469" s="48" t="str">
        <f t="shared" ref="RQT469:RRC471" si="1287">IF(RQR469&lt;5,"Sin Riesgo",IF(RQR469 &lt;=14,"Bajo",IF(RQR469&lt;=35,"Medio",IF(RQR469&lt;=80,"Alto","Inviable Sanitariamente"))))</f>
        <v>Inviable Sanitariamente</v>
      </c>
      <c r="RQU469" s="48" t="str">
        <f t="shared" si="1287"/>
        <v>Inviable Sanitariamente</v>
      </c>
      <c r="RQV469" s="48" t="str">
        <f t="shared" si="1287"/>
        <v>Inviable Sanitariamente</v>
      </c>
      <c r="RQW469" s="48" t="str">
        <f t="shared" si="1287"/>
        <v>Inviable Sanitariamente</v>
      </c>
      <c r="RQX469" s="48" t="str">
        <f t="shared" si="1287"/>
        <v>Inviable Sanitariamente</v>
      </c>
      <c r="RQY469" s="48" t="str">
        <f t="shared" si="1287"/>
        <v>Inviable Sanitariamente</v>
      </c>
      <c r="RQZ469" s="48" t="str">
        <f t="shared" si="1287"/>
        <v>Inviable Sanitariamente</v>
      </c>
      <c r="RRA469" s="48" t="str">
        <f t="shared" si="1287"/>
        <v>Inviable Sanitariamente</v>
      </c>
      <c r="RRB469" s="48" t="str">
        <f t="shared" si="1287"/>
        <v>Inviable Sanitariamente</v>
      </c>
      <c r="RRC469" s="48" t="str">
        <f t="shared" si="1287"/>
        <v>Inviable Sanitariamente</v>
      </c>
      <c r="RRD469" s="48" t="str">
        <f t="shared" ref="RRD469:RRM471" si="1288">IF(RRB469&lt;5,"Sin Riesgo",IF(RRB469 &lt;=14,"Bajo",IF(RRB469&lt;=35,"Medio",IF(RRB469&lt;=80,"Alto","Inviable Sanitariamente"))))</f>
        <v>Inviable Sanitariamente</v>
      </c>
      <c r="RRE469" s="48" t="str">
        <f t="shared" si="1288"/>
        <v>Inviable Sanitariamente</v>
      </c>
      <c r="RRF469" s="48" t="str">
        <f t="shared" si="1288"/>
        <v>Inviable Sanitariamente</v>
      </c>
      <c r="RRG469" s="48" t="str">
        <f t="shared" si="1288"/>
        <v>Inviable Sanitariamente</v>
      </c>
      <c r="RRH469" s="48" t="str">
        <f t="shared" si="1288"/>
        <v>Inviable Sanitariamente</v>
      </c>
      <c r="RRI469" s="48" t="str">
        <f t="shared" si="1288"/>
        <v>Inviable Sanitariamente</v>
      </c>
      <c r="RRJ469" s="48" t="str">
        <f t="shared" si="1288"/>
        <v>Inviable Sanitariamente</v>
      </c>
      <c r="RRK469" s="48" t="str">
        <f t="shared" si="1288"/>
        <v>Inviable Sanitariamente</v>
      </c>
      <c r="RRL469" s="48" t="str">
        <f t="shared" si="1288"/>
        <v>Inviable Sanitariamente</v>
      </c>
      <c r="RRM469" s="48" t="str">
        <f t="shared" si="1288"/>
        <v>Inviable Sanitariamente</v>
      </c>
      <c r="RRN469" s="48" t="str">
        <f t="shared" ref="RRN469:RRW471" si="1289">IF(RRL469&lt;5,"Sin Riesgo",IF(RRL469 &lt;=14,"Bajo",IF(RRL469&lt;=35,"Medio",IF(RRL469&lt;=80,"Alto","Inviable Sanitariamente"))))</f>
        <v>Inviable Sanitariamente</v>
      </c>
      <c r="RRO469" s="48" t="str">
        <f t="shared" si="1289"/>
        <v>Inviable Sanitariamente</v>
      </c>
      <c r="RRP469" s="48" t="str">
        <f t="shared" si="1289"/>
        <v>Inviable Sanitariamente</v>
      </c>
      <c r="RRQ469" s="48" t="str">
        <f t="shared" si="1289"/>
        <v>Inviable Sanitariamente</v>
      </c>
      <c r="RRR469" s="48" t="str">
        <f t="shared" si="1289"/>
        <v>Inviable Sanitariamente</v>
      </c>
      <c r="RRS469" s="48" t="str">
        <f t="shared" si="1289"/>
        <v>Inviable Sanitariamente</v>
      </c>
      <c r="RRT469" s="48" t="str">
        <f t="shared" si="1289"/>
        <v>Inviable Sanitariamente</v>
      </c>
      <c r="RRU469" s="48" t="str">
        <f t="shared" si="1289"/>
        <v>Inviable Sanitariamente</v>
      </c>
      <c r="RRV469" s="48" t="str">
        <f t="shared" si="1289"/>
        <v>Inviable Sanitariamente</v>
      </c>
      <c r="RRW469" s="48" t="str">
        <f t="shared" si="1289"/>
        <v>Inviable Sanitariamente</v>
      </c>
      <c r="RRX469" s="48" t="str">
        <f t="shared" ref="RRX469:RSG471" si="1290">IF(RRV469&lt;5,"Sin Riesgo",IF(RRV469 &lt;=14,"Bajo",IF(RRV469&lt;=35,"Medio",IF(RRV469&lt;=80,"Alto","Inviable Sanitariamente"))))</f>
        <v>Inviable Sanitariamente</v>
      </c>
      <c r="RRY469" s="48" t="str">
        <f t="shared" si="1290"/>
        <v>Inviable Sanitariamente</v>
      </c>
      <c r="RRZ469" s="48" t="str">
        <f t="shared" si="1290"/>
        <v>Inviable Sanitariamente</v>
      </c>
      <c r="RSA469" s="48" t="str">
        <f t="shared" si="1290"/>
        <v>Inviable Sanitariamente</v>
      </c>
      <c r="RSB469" s="48" t="str">
        <f t="shared" si="1290"/>
        <v>Inviable Sanitariamente</v>
      </c>
      <c r="RSC469" s="48" t="str">
        <f t="shared" si="1290"/>
        <v>Inviable Sanitariamente</v>
      </c>
      <c r="RSD469" s="48" t="str">
        <f t="shared" si="1290"/>
        <v>Inviable Sanitariamente</v>
      </c>
      <c r="RSE469" s="48" t="str">
        <f t="shared" si="1290"/>
        <v>Inviable Sanitariamente</v>
      </c>
      <c r="RSF469" s="48" t="str">
        <f t="shared" si="1290"/>
        <v>Inviable Sanitariamente</v>
      </c>
      <c r="RSG469" s="48" t="str">
        <f t="shared" si="1290"/>
        <v>Inviable Sanitariamente</v>
      </c>
      <c r="RSH469" s="48" t="str">
        <f t="shared" ref="RSH469:RSQ471" si="1291">IF(RSF469&lt;5,"Sin Riesgo",IF(RSF469 &lt;=14,"Bajo",IF(RSF469&lt;=35,"Medio",IF(RSF469&lt;=80,"Alto","Inviable Sanitariamente"))))</f>
        <v>Inviable Sanitariamente</v>
      </c>
      <c r="RSI469" s="48" t="str">
        <f t="shared" si="1291"/>
        <v>Inviable Sanitariamente</v>
      </c>
      <c r="RSJ469" s="48" t="str">
        <f t="shared" si="1291"/>
        <v>Inviable Sanitariamente</v>
      </c>
      <c r="RSK469" s="48" t="str">
        <f t="shared" si="1291"/>
        <v>Inviable Sanitariamente</v>
      </c>
      <c r="RSL469" s="48" t="str">
        <f t="shared" si="1291"/>
        <v>Inviable Sanitariamente</v>
      </c>
      <c r="RSM469" s="48" t="str">
        <f t="shared" si="1291"/>
        <v>Inviable Sanitariamente</v>
      </c>
      <c r="RSN469" s="48" t="str">
        <f t="shared" si="1291"/>
        <v>Inviable Sanitariamente</v>
      </c>
      <c r="RSO469" s="48" t="str">
        <f t="shared" si="1291"/>
        <v>Inviable Sanitariamente</v>
      </c>
      <c r="RSP469" s="48" t="str">
        <f t="shared" si="1291"/>
        <v>Inviable Sanitariamente</v>
      </c>
      <c r="RSQ469" s="48" t="str">
        <f t="shared" si="1291"/>
        <v>Inviable Sanitariamente</v>
      </c>
      <c r="RSR469" s="48" t="str">
        <f t="shared" ref="RSR469:RTA471" si="1292">IF(RSP469&lt;5,"Sin Riesgo",IF(RSP469 &lt;=14,"Bajo",IF(RSP469&lt;=35,"Medio",IF(RSP469&lt;=80,"Alto","Inviable Sanitariamente"))))</f>
        <v>Inviable Sanitariamente</v>
      </c>
      <c r="RSS469" s="48" t="str">
        <f t="shared" si="1292"/>
        <v>Inviable Sanitariamente</v>
      </c>
      <c r="RST469" s="48" t="str">
        <f t="shared" si="1292"/>
        <v>Inviable Sanitariamente</v>
      </c>
      <c r="RSU469" s="48" t="str">
        <f t="shared" si="1292"/>
        <v>Inviable Sanitariamente</v>
      </c>
      <c r="RSV469" s="48" t="str">
        <f t="shared" si="1292"/>
        <v>Inviable Sanitariamente</v>
      </c>
      <c r="RSW469" s="48" t="str">
        <f t="shared" si="1292"/>
        <v>Inviable Sanitariamente</v>
      </c>
      <c r="RSX469" s="48" t="str">
        <f t="shared" si="1292"/>
        <v>Inviable Sanitariamente</v>
      </c>
      <c r="RSY469" s="48" t="str">
        <f t="shared" si="1292"/>
        <v>Inviable Sanitariamente</v>
      </c>
      <c r="RSZ469" s="48" t="str">
        <f t="shared" si="1292"/>
        <v>Inviable Sanitariamente</v>
      </c>
      <c r="RTA469" s="48" t="str">
        <f t="shared" si="1292"/>
        <v>Inviable Sanitariamente</v>
      </c>
      <c r="RTB469" s="48" t="str">
        <f t="shared" ref="RTB469:RTK471" si="1293">IF(RSZ469&lt;5,"Sin Riesgo",IF(RSZ469 &lt;=14,"Bajo",IF(RSZ469&lt;=35,"Medio",IF(RSZ469&lt;=80,"Alto","Inviable Sanitariamente"))))</f>
        <v>Inviable Sanitariamente</v>
      </c>
      <c r="RTC469" s="48" t="str">
        <f t="shared" si="1293"/>
        <v>Inviable Sanitariamente</v>
      </c>
      <c r="RTD469" s="48" t="str">
        <f t="shared" si="1293"/>
        <v>Inviable Sanitariamente</v>
      </c>
      <c r="RTE469" s="48" t="str">
        <f t="shared" si="1293"/>
        <v>Inviable Sanitariamente</v>
      </c>
      <c r="RTF469" s="48" t="str">
        <f t="shared" si="1293"/>
        <v>Inviable Sanitariamente</v>
      </c>
      <c r="RTG469" s="48" t="str">
        <f t="shared" si="1293"/>
        <v>Inviable Sanitariamente</v>
      </c>
      <c r="RTH469" s="48" t="str">
        <f t="shared" si="1293"/>
        <v>Inviable Sanitariamente</v>
      </c>
      <c r="RTI469" s="48" t="str">
        <f t="shared" si="1293"/>
        <v>Inviable Sanitariamente</v>
      </c>
      <c r="RTJ469" s="48" t="str">
        <f t="shared" si="1293"/>
        <v>Inviable Sanitariamente</v>
      </c>
      <c r="RTK469" s="48" t="str">
        <f t="shared" si="1293"/>
        <v>Inviable Sanitariamente</v>
      </c>
      <c r="RTL469" s="48" t="str">
        <f t="shared" ref="RTL469:RTU471" si="1294">IF(RTJ469&lt;5,"Sin Riesgo",IF(RTJ469 &lt;=14,"Bajo",IF(RTJ469&lt;=35,"Medio",IF(RTJ469&lt;=80,"Alto","Inviable Sanitariamente"))))</f>
        <v>Inviable Sanitariamente</v>
      </c>
      <c r="RTM469" s="48" t="str">
        <f t="shared" si="1294"/>
        <v>Inviable Sanitariamente</v>
      </c>
      <c r="RTN469" s="48" t="str">
        <f t="shared" si="1294"/>
        <v>Inviable Sanitariamente</v>
      </c>
      <c r="RTO469" s="48" t="str">
        <f t="shared" si="1294"/>
        <v>Inviable Sanitariamente</v>
      </c>
      <c r="RTP469" s="48" t="str">
        <f t="shared" si="1294"/>
        <v>Inviable Sanitariamente</v>
      </c>
      <c r="RTQ469" s="48" t="str">
        <f t="shared" si="1294"/>
        <v>Inviable Sanitariamente</v>
      </c>
      <c r="RTR469" s="48" t="str">
        <f t="shared" si="1294"/>
        <v>Inviable Sanitariamente</v>
      </c>
      <c r="RTS469" s="48" t="str">
        <f t="shared" si="1294"/>
        <v>Inviable Sanitariamente</v>
      </c>
      <c r="RTT469" s="48" t="str">
        <f t="shared" si="1294"/>
        <v>Inviable Sanitariamente</v>
      </c>
      <c r="RTU469" s="48" t="str">
        <f t="shared" si="1294"/>
        <v>Inviable Sanitariamente</v>
      </c>
      <c r="RTV469" s="48" t="str">
        <f t="shared" ref="RTV469:RUE471" si="1295">IF(RTT469&lt;5,"Sin Riesgo",IF(RTT469 &lt;=14,"Bajo",IF(RTT469&lt;=35,"Medio",IF(RTT469&lt;=80,"Alto","Inviable Sanitariamente"))))</f>
        <v>Inviable Sanitariamente</v>
      </c>
      <c r="RTW469" s="48" t="str">
        <f t="shared" si="1295"/>
        <v>Inviable Sanitariamente</v>
      </c>
      <c r="RTX469" s="48" t="str">
        <f t="shared" si="1295"/>
        <v>Inviable Sanitariamente</v>
      </c>
      <c r="RTY469" s="48" t="str">
        <f t="shared" si="1295"/>
        <v>Inviable Sanitariamente</v>
      </c>
      <c r="RTZ469" s="48" t="str">
        <f t="shared" si="1295"/>
        <v>Inviable Sanitariamente</v>
      </c>
      <c r="RUA469" s="48" t="str">
        <f t="shared" si="1295"/>
        <v>Inviable Sanitariamente</v>
      </c>
      <c r="RUB469" s="48" t="str">
        <f t="shared" si="1295"/>
        <v>Inviable Sanitariamente</v>
      </c>
      <c r="RUC469" s="48" t="str">
        <f t="shared" si="1295"/>
        <v>Inviable Sanitariamente</v>
      </c>
      <c r="RUD469" s="48" t="str">
        <f t="shared" si="1295"/>
        <v>Inviable Sanitariamente</v>
      </c>
      <c r="RUE469" s="48" t="str">
        <f t="shared" si="1295"/>
        <v>Inviable Sanitariamente</v>
      </c>
      <c r="RUF469" s="48" t="str">
        <f t="shared" ref="RUF469:RUO471" si="1296">IF(RUD469&lt;5,"Sin Riesgo",IF(RUD469 &lt;=14,"Bajo",IF(RUD469&lt;=35,"Medio",IF(RUD469&lt;=80,"Alto","Inviable Sanitariamente"))))</f>
        <v>Inviable Sanitariamente</v>
      </c>
      <c r="RUG469" s="48" t="str">
        <f t="shared" si="1296"/>
        <v>Inviable Sanitariamente</v>
      </c>
      <c r="RUH469" s="48" t="str">
        <f t="shared" si="1296"/>
        <v>Inviable Sanitariamente</v>
      </c>
      <c r="RUI469" s="48" t="str">
        <f t="shared" si="1296"/>
        <v>Inviable Sanitariamente</v>
      </c>
      <c r="RUJ469" s="48" t="str">
        <f t="shared" si="1296"/>
        <v>Inviable Sanitariamente</v>
      </c>
      <c r="RUK469" s="48" t="str">
        <f t="shared" si="1296"/>
        <v>Inviable Sanitariamente</v>
      </c>
      <c r="RUL469" s="48" t="str">
        <f t="shared" si="1296"/>
        <v>Inviable Sanitariamente</v>
      </c>
      <c r="RUM469" s="48" t="str">
        <f t="shared" si="1296"/>
        <v>Inviable Sanitariamente</v>
      </c>
      <c r="RUN469" s="48" t="str">
        <f t="shared" si="1296"/>
        <v>Inviable Sanitariamente</v>
      </c>
      <c r="RUO469" s="48" t="str">
        <f t="shared" si="1296"/>
        <v>Inviable Sanitariamente</v>
      </c>
      <c r="RUP469" s="48" t="str">
        <f t="shared" ref="RUP469:RUY471" si="1297">IF(RUN469&lt;5,"Sin Riesgo",IF(RUN469 &lt;=14,"Bajo",IF(RUN469&lt;=35,"Medio",IF(RUN469&lt;=80,"Alto","Inviable Sanitariamente"))))</f>
        <v>Inviable Sanitariamente</v>
      </c>
      <c r="RUQ469" s="48" t="str">
        <f t="shared" si="1297"/>
        <v>Inviable Sanitariamente</v>
      </c>
      <c r="RUR469" s="48" t="str">
        <f t="shared" si="1297"/>
        <v>Inviable Sanitariamente</v>
      </c>
      <c r="RUS469" s="48" t="str">
        <f t="shared" si="1297"/>
        <v>Inviable Sanitariamente</v>
      </c>
      <c r="RUT469" s="48" t="str">
        <f t="shared" si="1297"/>
        <v>Inviable Sanitariamente</v>
      </c>
      <c r="RUU469" s="48" t="str">
        <f t="shared" si="1297"/>
        <v>Inviable Sanitariamente</v>
      </c>
      <c r="RUV469" s="48" t="str">
        <f t="shared" si="1297"/>
        <v>Inviable Sanitariamente</v>
      </c>
      <c r="RUW469" s="48" t="str">
        <f t="shared" si="1297"/>
        <v>Inviable Sanitariamente</v>
      </c>
      <c r="RUX469" s="48" t="str">
        <f t="shared" si="1297"/>
        <v>Inviable Sanitariamente</v>
      </c>
      <c r="RUY469" s="48" t="str">
        <f t="shared" si="1297"/>
        <v>Inviable Sanitariamente</v>
      </c>
      <c r="RUZ469" s="48" t="str">
        <f t="shared" ref="RUZ469:RVI471" si="1298">IF(RUX469&lt;5,"Sin Riesgo",IF(RUX469 &lt;=14,"Bajo",IF(RUX469&lt;=35,"Medio",IF(RUX469&lt;=80,"Alto","Inviable Sanitariamente"))))</f>
        <v>Inviable Sanitariamente</v>
      </c>
      <c r="RVA469" s="48" t="str">
        <f t="shared" si="1298"/>
        <v>Inviable Sanitariamente</v>
      </c>
      <c r="RVB469" s="48" t="str">
        <f t="shared" si="1298"/>
        <v>Inviable Sanitariamente</v>
      </c>
      <c r="RVC469" s="48" t="str">
        <f t="shared" si="1298"/>
        <v>Inviable Sanitariamente</v>
      </c>
      <c r="RVD469" s="48" t="str">
        <f t="shared" si="1298"/>
        <v>Inviable Sanitariamente</v>
      </c>
      <c r="RVE469" s="48" t="str">
        <f t="shared" si="1298"/>
        <v>Inviable Sanitariamente</v>
      </c>
      <c r="RVF469" s="48" t="str">
        <f t="shared" si="1298"/>
        <v>Inviable Sanitariamente</v>
      </c>
      <c r="RVG469" s="48" t="str">
        <f t="shared" si="1298"/>
        <v>Inviable Sanitariamente</v>
      </c>
      <c r="RVH469" s="48" t="str">
        <f t="shared" si="1298"/>
        <v>Inviable Sanitariamente</v>
      </c>
      <c r="RVI469" s="48" t="str">
        <f t="shared" si="1298"/>
        <v>Inviable Sanitariamente</v>
      </c>
      <c r="RVJ469" s="48" t="str">
        <f t="shared" ref="RVJ469:RVS471" si="1299">IF(RVH469&lt;5,"Sin Riesgo",IF(RVH469 &lt;=14,"Bajo",IF(RVH469&lt;=35,"Medio",IF(RVH469&lt;=80,"Alto","Inviable Sanitariamente"))))</f>
        <v>Inviable Sanitariamente</v>
      </c>
      <c r="RVK469" s="48" t="str">
        <f t="shared" si="1299"/>
        <v>Inviable Sanitariamente</v>
      </c>
      <c r="RVL469" s="48" t="str">
        <f t="shared" si="1299"/>
        <v>Inviable Sanitariamente</v>
      </c>
      <c r="RVM469" s="48" t="str">
        <f t="shared" si="1299"/>
        <v>Inviable Sanitariamente</v>
      </c>
      <c r="RVN469" s="48" t="str">
        <f t="shared" si="1299"/>
        <v>Inviable Sanitariamente</v>
      </c>
      <c r="RVO469" s="48" t="str">
        <f t="shared" si="1299"/>
        <v>Inviable Sanitariamente</v>
      </c>
      <c r="RVP469" s="48" t="str">
        <f t="shared" si="1299"/>
        <v>Inviable Sanitariamente</v>
      </c>
      <c r="RVQ469" s="48" t="str">
        <f t="shared" si="1299"/>
        <v>Inviable Sanitariamente</v>
      </c>
      <c r="RVR469" s="48" t="str">
        <f t="shared" si="1299"/>
        <v>Inviable Sanitariamente</v>
      </c>
      <c r="RVS469" s="48" t="str">
        <f t="shared" si="1299"/>
        <v>Inviable Sanitariamente</v>
      </c>
      <c r="RVT469" s="48" t="str">
        <f t="shared" ref="RVT469:RWC471" si="1300">IF(RVR469&lt;5,"Sin Riesgo",IF(RVR469 &lt;=14,"Bajo",IF(RVR469&lt;=35,"Medio",IF(RVR469&lt;=80,"Alto","Inviable Sanitariamente"))))</f>
        <v>Inviable Sanitariamente</v>
      </c>
      <c r="RVU469" s="48" t="str">
        <f t="shared" si="1300"/>
        <v>Inviable Sanitariamente</v>
      </c>
      <c r="RVV469" s="48" t="str">
        <f t="shared" si="1300"/>
        <v>Inviable Sanitariamente</v>
      </c>
      <c r="RVW469" s="48" t="str">
        <f t="shared" si="1300"/>
        <v>Inviable Sanitariamente</v>
      </c>
      <c r="RVX469" s="48" t="str">
        <f t="shared" si="1300"/>
        <v>Inviable Sanitariamente</v>
      </c>
      <c r="RVY469" s="48" t="str">
        <f t="shared" si="1300"/>
        <v>Inviable Sanitariamente</v>
      </c>
      <c r="RVZ469" s="48" t="str">
        <f t="shared" si="1300"/>
        <v>Inviable Sanitariamente</v>
      </c>
      <c r="RWA469" s="48" t="str">
        <f t="shared" si="1300"/>
        <v>Inviable Sanitariamente</v>
      </c>
      <c r="RWB469" s="48" t="str">
        <f t="shared" si="1300"/>
        <v>Inviable Sanitariamente</v>
      </c>
      <c r="RWC469" s="48" t="str">
        <f t="shared" si="1300"/>
        <v>Inviable Sanitariamente</v>
      </c>
      <c r="RWD469" s="48" t="str">
        <f t="shared" ref="RWD469:RWM471" si="1301">IF(RWB469&lt;5,"Sin Riesgo",IF(RWB469 &lt;=14,"Bajo",IF(RWB469&lt;=35,"Medio",IF(RWB469&lt;=80,"Alto","Inviable Sanitariamente"))))</f>
        <v>Inviable Sanitariamente</v>
      </c>
      <c r="RWE469" s="48" t="str">
        <f t="shared" si="1301"/>
        <v>Inviable Sanitariamente</v>
      </c>
      <c r="RWF469" s="48" t="str">
        <f t="shared" si="1301"/>
        <v>Inviable Sanitariamente</v>
      </c>
      <c r="RWG469" s="48" t="str">
        <f t="shared" si="1301"/>
        <v>Inviable Sanitariamente</v>
      </c>
      <c r="RWH469" s="48" t="str">
        <f t="shared" si="1301"/>
        <v>Inviable Sanitariamente</v>
      </c>
      <c r="RWI469" s="48" t="str">
        <f t="shared" si="1301"/>
        <v>Inviable Sanitariamente</v>
      </c>
      <c r="RWJ469" s="48" t="str">
        <f t="shared" si="1301"/>
        <v>Inviable Sanitariamente</v>
      </c>
      <c r="RWK469" s="48" t="str">
        <f t="shared" si="1301"/>
        <v>Inviable Sanitariamente</v>
      </c>
      <c r="RWL469" s="48" t="str">
        <f t="shared" si="1301"/>
        <v>Inviable Sanitariamente</v>
      </c>
      <c r="RWM469" s="48" t="str">
        <f t="shared" si="1301"/>
        <v>Inviable Sanitariamente</v>
      </c>
      <c r="RWN469" s="48" t="str">
        <f t="shared" ref="RWN469:RWW471" si="1302">IF(RWL469&lt;5,"Sin Riesgo",IF(RWL469 &lt;=14,"Bajo",IF(RWL469&lt;=35,"Medio",IF(RWL469&lt;=80,"Alto","Inviable Sanitariamente"))))</f>
        <v>Inviable Sanitariamente</v>
      </c>
      <c r="RWO469" s="48" t="str">
        <f t="shared" si="1302"/>
        <v>Inviable Sanitariamente</v>
      </c>
      <c r="RWP469" s="48" t="str">
        <f t="shared" si="1302"/>
        <v>Inviable Sanitariamente</v>
      </c>
      <c r="RWQ469" s="48" t="str">
        <f t="shared" si="1302"/>
        <v>Inviable Sanitariamente</v>
      </c>
      <c r="RWR469" s="48" t="str">
        <f t="shared" si="1302"/>
        <v>Inviable Sanitariamente</v>
      </c>
      <c r="RWS469" s="48" t="str">
        <f t="shared" si="1302"/>
        <v>Inviable Sanitariamente</v>
      </c>
      <c r="RWT469" s="48" t="str">
        <f t="shared" si="1302"/>
        <v>Inviable Sanitariamente</v>
      </c>
      <c r="RWU469" s="48" t="str">
        <f t="shared" si="1302"/>
        <v>Inviable Sanitariamente</v>
      </c>
      <c r="RWV469" s="48" t="str">
        <f t="shared" si="1302"/>
        <v>Inviable Sanitariamente</v>
      </c>
      <c r="RWW469" s="48" t="str">
        <f t="shared" si="1302"/>
        <v>Inviable Sanitariamente</v>
      </c>
      <c r="RWX469" s="48" t="str">
        <f t="shared" ref="RWX469:RXG471" si="1303">IF(RWV469&lt;5,"Sin Riesgo",IF(RWV469 &lt;=14,"Bajo",IF(RWV469&lt;=35,"Medio",IF(RWV469&lt;=80,"Alto","Inviable Sanitariamente"))))</f>
        <v>Inviable Sanitariamente</v>
      </c>
      <c r="RWY469" s="48" t="str">
        <f t="shared" si="1303"/>
        <v>Inviable Sanitariamente</v>
      </c>
      <c r="RWZ469" s="48" t="str">
        <f t="shared" si="1303"/>
        <v>Inviable Sanitariamente</v>
      </c>
      <c r="RXA469" s="48" t="str">
        <f t="shared" si="1303"/>
        <v>Inviable Sanitariamente</v>
      </c>
      <c r="RXB469" s="48" t="str">
        <f t="shared" si="1303"/>
        <v>Inviable Sanitariamente</v>
      </c>
      <c r="RXC469" s="48" t="str">
        <f t="shared" si="1303"/>
        <v>Inviable Sanitariamente</v>
      </c>
      <c r="RXD469" s="48" t="str">
        <f t="shared" si="1303"/>
        <v>Inviable Sanitariamente</v>
      </c>
      <c r="RXE469" s="48" t="str">
        <f t="shared" si="1303"/>
        <v>Inviable Sanitariamente</v>
      </c>
      <c r="RXF469" s="48" t="str">
        <f t="shared" si="1303"/>
        <v>Inviable Sanitariamente</v>
      </c>
      <c r="RXG469" s="48" t="str">
        <f t="shared" si="1303"/>
        <v>Inviable Sanitariamente</v>
      </c>
      <c r="RXH469" s="48" t="str">
        <f t="shared" ref="RXH469:RXQ471" si="1304">IF(RXF469&lt;5,"Sin Riesgo",IF(RXF469 &lt;=14,"Bajo",IF(RXF469&lt;=35,"Medio",IF(RXF469&lt;=80,"Alto","Inviable Sanitariamente"))))</f>
        <v>Inviable Sanitariamente</v>
      </c>
      <c r="RXI469" s="48" t="str">
        <f t="shared" si="1304"/>
        <v>Inviable Sanitariamente</v>
      </c>
      <c r="RXJ469" s="48" t="str">
        <f t="shared" si="1304"/>
        <v>Inviable Sanitariamente</v>
      </c>
      <c r="RXK469" s="48" t="str">
        <f t="shared" si="1304"/>
        <v>Inviable Sanitariamente</v>
      </c>
      <c r="RXL469" s="48" t="str">
        <f t="shared" si="1304"/>
        <v>Inviable Sanitariamente</v>
      </c>
      <c r="RXM469" s="48" t="str">
        <f t="shared" si="1304"/>
        <v>Inviable Sanitariamente</v>
      </c>
      <c r="RXN469" s="48" t="str">
        <f t="shared" si="1304"/>
        <v>Inviable Sanitariamente</v>
      </c>
      <c r="RXO469" s="48" t="str">
        <f t="shared" si="1304"/>
        <v>Inviable Sanitariamente</v>
      </c>
      <c r="RXP469" s="48" t="str">
        <f t="shared" si="1304"/>
        <v>Inviable Sanitariamente</v>
      </c>
      <c r="RXQ469" s="48" t="str">
        <f t="shared" si="1304"/>
        <v>Inviable Sanitariamente</v>
      </c>
      <c r="RXR469" s="48" t="str">
        <f t="shared" ref="RXR469:RYA471" si="1305">IF(RXP469&lt;5,"Sin Riesgo",IF(RXP469 &lt;=14,"Bajo",IF(RXP469&lt;=35,"Medio",IF(RXP469&lt;=80,"Alto","Inviable Sanitariamente"))))</f>
        <v>Inviable Sanitariamente</v>
      </c>
      <c r="RXS469" s="48" t="str">
        <f t="shared" si="1305"/>
        <v>Inviable Sanitariamente</v>
      </c>
      <c r="RXT469" s="48" t="str">
        <f t="shared" si="1305"/>
        <v>Inviable Sanitariamente</v>
      </c>
      <c r="RXU469" s="48" t="str">
        <f t="shared" si="1305"/>
        <v>Inviable Sanitariamente</v>
      </c>
      <c r="RXV469" s="48" t="str">
        <f t="shared" si="1305"/>
        <v>Inviable Sanitariamente</v>
      </c>
      <c r="RXW469" s="48" t="str">
        <f t="shared" si="1305"/>
        <v>Inviable Sanitariamente</v>
      </c>
      <c r="RXX469" s="48" t="str">
        <f t="shared" si="1305"/>
        <v>Inviable Sanitariamente</v>
      </c>
      <c r="RXY469" s="48" t="str">
        <f t="shared" si="1305"/>
        <v>Inviable Sanitariamente</v>
      </c>
      <c r="RXZ469" s="48" t="str">
        <f t="shared" si="1305"/>
        <v>Inviable Sanitariamente</v>
      </c>
      <c r="RYA469" s="48" t="str">
        <f t="shared" si="1305"/>
        <v>Inviable Sanitariamente</v>
      </c>
      <c r="RYB469" s="48" t="str">
        <f t="shared" ref="RYB469:RYK471" si="1306">IF(RXZ469&lt;5,"Sin Riesgo",IF(RXZ469 &lt;=14,"Bajo",IF(RXZ469&lt;=35,"Medio",IF(RXZ469&lt;=80,"Alto","Inviable Sanitariamente"))))</f>
        <v>Inviable Sanitariamente</v>
      </c>
      <c r="RYC469" s="48" t="str">
        <f t="shared" si="1306"/>
        <v>Inviable Sanitariamente</v>
      </c>
      <c r="RYD469" s="48" t="str">
        <f t="shared" si="1306"/>
        <v>Inviable Sanitariamente</v>
      </c>
      <c r="RYE469" s="48" t="str">
        <f t="shared" si="1306"/>
        <v>Inviable Sanitariamente</v>
      </c>
      <c r="RYF469" s="48" t="str">
        <f t="shared" si="1306"/>
        <v>Inviable Sanitariamente</v>
      </c>
      <c r="RYG469" s="48" t="str">
        <f t="shared" si="1306"/>
        <v>Inviable Sanitariamente</v>
      </c>
      <c r="RYH469" s="48" t="str">
        <f t="shared" si="1306"/>
        <v>Inviable Sanitariamente</v>
      </c>
      <c r="RYI469" s="48" t="str">
        <f t="shared" si="1306"/>
        <v>Inviable Sanitariamente</v>
      </c>
      <c r="RYJ469" s="48" t="str">
        <f t="shared" si="1306"/>
        <v>Inviable Sanitariamente</v>
      </c>
      <c r="RYK469" s="48" t="str">
        <f t="shared" si="1306"/>
        <v>Inviable Sanitariamente</v>
      </c>
      <c r="RYL469" s="48" t="str">
        <f t="shared" ref="RYL469:RYU471" si="1307">IF(RYJ469&lt;5,"Sin Riesgo",IF(RYJ469 &lt;=14,"Bajo",IF(RYJ469&lt;=35,"Medio",IF(RYJ469&lt;=80,"Alto","Inviable Sanitariamente"))))</f>
        <v>Inviable Sanitariamente</v>
      </c>
      <c r="RYM469" s="48" t="str">
        <f t="shared" si="1307"/>
        <v>Inviable Sanitariamente</v>
      </c>
      <c r="RYN469" s="48" t="str">
        <f t="shared" si="1307"/>
        <v>Inviable Sanitariamente</v>
      </c>
      <c r="RYO469" s="48" t="str">
        <f t="shared" si="1307"/>
        <v>Inviable Sanitariamente</v>
      </c>
      <c r="RYP469" s="48" t="str">
        <f t="shared" si="1307"/>
        <v>Inviable Sanitariamente</v>
      </c>
      <c r="RYQ469" s="48" t="str">
        <f t="shared" si="1307"/>
        <v>Inviable Sanitariamente</v>
      </c>
      <c r="RYR469" s="48" t="str">
        <f t="shared" si="1307"/>
        <v>Inviable Sanitariamente</v>
      </c>
      <c r="RYS469" s="48" t="str">
        <f t="shared" si="1307"/>
        <v>Inviable Sanitariamente</v>
      </c>
      <c r="RYT469" s="48" t="str">
        <f t="shared" si="1307"/>
        <v>Inviable Sanitariamente</v>
      </c>
      <c r="RYU469" s="48" t="str">
        <f t="shared" si="1307"/>
        <v>Inviable Sanitariamente</v>
      </c>
      <c r="RYV469" s="48" t="str">
        <f t="shared" ref="RYV469:RZE471" si="1308">IF(RYT469&lt;5,"Sin Riesgo",IF(RYT469 &lt;=14,"Bajo",IF(RYT469&lt;=35,"Medio",IF(RYT469&lt;=80,"Alto","Inviable Sanitariamente"))))</f>
        <v>Inviable Sanitariamente</v>
      </c>
      <c r="RYW469" s="48" t="str">
        <f t="shared" si="1308"/>
        <v>Inviable Sanitariamente</v>
      </c>
      <c r="RYX469" s="48" t="str">
        <f t="shared" si="1308"/>
        <v>Inviable Sanitariamente</v>
      </c>
      <c r="RYY469" s="48" t="str">
        <f t="shared" si="1308"/>
        <v>Inviable Sanitariamente</v>
      </c>
      <c r="RYZ469" s="48" t="str">
        <f t="shared" si="1308"/>
        <v>Inviable Sanitariamente</v>
      </c>
      <c r="RZA469" s="48" t="str">
        <f t="shared" si="1308"/>
        <v>Inviable Sanitariamente</v>
      </c>
      <c r="RZB469" s="48" t="str">
        <f t="shared" si="1308"/>
        <v>Inviable Sanitariamente</v>
      </c>
      <c r="RZC469" s="48" t="str">
        <f t="shared" si="1308"/>
        <v>Inviable Sanitariamente</v>
      </c>
      <c r="RZD469" s="48" t="str">
        <f t="shared" si="1308"/>
        <v>Inviable Sanitariamente</v>
      </c>
      <c r="RZE469" s="48" t="str">
        <f t="shared" si="1308"/>
        <v>Inviable Sanitariamente</v>
      </c>
      <c r="RZF469" s="48" t="str">
        <f t="shared" ref="RZF469:RZO471" si="1309">IF(RZD469&lt;5,"Sin Riesgo",IF(RZD469 &lt;=14,"Bajo",IF(RZD469&lt;=35,"Medio",IF(RZD469&lt;=80,"Alto","Inviable Sanitariamente"))))</f>
        <v>Inviable Sanitariamente</v>
      </c>
      <c r="RZG469" s="48" t="str">
        <f t="shared" si="1309"/>
        <v>Inviable Sanitariamente</v>
      </c>
      <c r="RZH469" s="48" t="str">
        <f t="shared" si="1309"/>
        <v>Inviable Sanitariamente</v>
      </c>
      <c r="RZI469" s="48" t="str">
        <f t="shared" si="1309"/>
        <v>Inviable Sanitariamente</v>
      </c>
      <c r="RZJ469" s="48" t="str">
        <f t="shared" si="1309"/>
        <v>Inviable Sanitariamente</v>
      </c>
      <c r="RZK469" s="48" t="str">
        <f t="shared" si="1309"/>
        <v>Inviable Sanitariamente</v>
      </c>
      <c r="RZL469" s="48" t="str">
        <f t="shared" si="1309"/>
        <v>Inviable Sanitariamente</v>
      </c>
      <c r="RZM469" s="48" t="str">
        <f t="shared" si="1309"/>
        <v>Inviable Sanitariamente</v>
      </c>
      <c r="RZN469" s="48" t="str">
        <f t="shared" si="1309"/>
        <v>Inviable Sanitariamente</v>
      </c>
      <c r="RZO469" s="48" t="str">
        <f t="shared" si="1309"/>
        <v>Inviable Sanitariamente</v>
      </c>
      <c r="RZP469" s="48" t="str">
        <f t="shared" ref="RZP469:RZY471" si="1310">IF(RZN469&lt;5,"Sin Riesgo",IF(RZN469 &lt;=14,"Bajo",IF(RZN469&lt;=35,"Medio",IF(RZN469&lt;=80,"Alto","Inviable Sanitariamente"))))</f>
        <v>Inviable Sanitariamente</v>
      </c>
      <c r="RZQ469" s="48" t="str">
        <f t="shared" si="1310"/>
        <v>Inviable Sanitariamente</v>
      </c>
      <c r="RZR469" s="48" t="str">
        <f t="shared" si="1310"/>
        <v>Inviable Sanitariamente</v>
      </c>
      <c r="RZS469" s="48" t="str">
        <f t="shared" si="1310"/>
        <v>Inviable Sanitariamente</v>
      </c>
      <c r="RZT469" s="48" t="str">
        <f t="shared" si="1310"/>
        <v>Inviable Sanitariamente</v>
      </c>
      <c r="RZU469" s="48" t="str">
        <f t="shared" si="1310"/>
        <v>Inviable Sanitariamente</v>
      </c>
      <c r="RZV469" s="48" t="str">
        <f t="shared" si="1310"/>
        <v>Inviable Sanitariamente</v>
      </c>
      <c r="RZW469" s="48" t="str">
        <f t="shared" si="1310"/>
        <v>Inviable Sanitariamente</v>
      </c>
      <c r="RZX469" s="48" t="str">
        <f t="shared" si="1310"/>
        <v>Inviable Sanitariamente</v>
      </c>
      <c r="RZY469" s="48" t="str">
        <f t="shared" si="1310"/>
        <v>Inviable Sanitariamente</v>
      </c>
      <c r="RZZ469" s="48" t="str">
        <f t="shared" ref="RZZ469:SAI471" si="1311">IF(RZX469&lt;5,"Sin Riesgo",IF(RZX469 &lt;=14,"Bajo",IF(RZX469&lt;=35,"Medio",IF(RZX469&lt;=80,"Alto","Inviable Sanitariamente"))))</f>
        <v>Inviable Sanitariamente</v>
      </c>
      <c r="SAA469" s="48" t="str">
        <f t="shared" si="1311"/>
        <v>Inviable Sanitariamente</v>
      </c>
      <c r="SAB469" s="48" t="str">
        <f t="shared" si="1311"/>
        <v>Inviable Sanitariamente</v>
      </c>
      <c r="SAC469" s="48" t="str">
        <f t="shared" si="1311"/>
        <v>Inviable Sanitariamente</v>
      </c>
      <c r="SAD469" s="48" t="str">
        <f t="shared" si="1311"/>
        <v>Inviable Sanitariamente</v>
      </c>
      <c r="SAE469" s="48" t="str">
        <f t="shared" si="1311"/>
        <v>Inviable Sanitariamente</v>
      </c>
      <c r="SAF469" s="48" t="str">
        <f t="shared" si="1311"/>
        <v>Inviable Sanitariamente</v>
      </c>
      <c r="SAG469" s="48" t="str">
        <f t="shared" si="1311"/>
        <v>Inviable Sanitariamente</v>
      </c>
      <c r="SAH469" s="48" t="str">
        <f t="shared" si="1311"/>
        <v>Inviable Sanitariamente</v>
      </c>
      <c r="SAI469" s="48" t="str">
        <f t="shared" si="1311"/>
        <v>Inviable Sanitariamente</v>
      </c>
      <c r="SAJ469" s="48" t="str">
        <f t="shared" ref="SAJ469:SAS471" si="1312">IF(SAH469&lt;5,"Sin Riesgo",IF(SAH469 &lt;=14,"Bajo",IF(SAH469&lt;=35,"Medio",IF(SAH469&lt;=80,"Alto","Inviable Sanitariamente"))))</f>
        <v>Inviable Sanitariamente</v>
      </c>
      <c r="SAK469" s="48" t="str">
        <f t="shared" si="1312"/>
        <v>Inviable Sanitariamente</v>
      </c>
      <c r="SAL469" s="48" t="str">
        <f t="shared" si="1312"/>
        <v>Inviable Sanitariamente</v>
      </c>
      <c r="SAM469" s="48" t="str">
        <f t="shared" si="1312"/>
        <v>Inviable Sanitariamente</v>
      </c>
      <c r="SAN469" s="48" t="str">
        <f t="shared" si="1312"/>
        <v>Inviable Sanitariamente</v>
      </c>
      <c r="SAO469" s="48" t="str">
        <f t="shared" si="1312"/>
        <v>Inviable Sanitariamente</v>
      </c>
      <c r="SAP469" s="48" t="str">
        <f t="shared" si="1312"/>
        <v>Inviable Sanitariamente</v>
      </c>
      <c r="SAQ469" s="48" t="str">
        <f t="shared" si="1312"/>
        <v>Inviable Sanitariamente</v>
      </c>
      <c r="SAR469" s="48" t="str">
        <f t="shared" si="1312"/>
        <v>Inviable Sanitariamente</v>
      </c>
      <c r="SAS469" s="48" t="str">
        <f t="shared" si="1312"/>
        <v>Inviable Sanitariamente</v>
      </c>
      <c r="SAT469" s="48" t="str">
        <f t="shared" ref="SAT469:SBC471" si="1313">IF(SAR469&lt;5,"Sin Riesgo",IF(SAR469 &lt;=14,"Bajo",IF(SAR469&lt;=35,"Medio",IF(SAR469&lt;=80,"Alto","Inviable Sanitariamente"))))</f>
        <v>Inviable Sanitariamente</v>
      </c>
      <c r="SAU469" s="48" t="str">
        <f t="shared" si="1313"/>
        <v>Inviable Sanitariamente</v>
      </c>
      <c r="SAV469" s="48" t="str">
        <f t="shared" si="1313"/>
        <v>Inviable Sanitariamente</v>
      </c>
      <c r="SAW469" s="48" t="str">
        <f t="shared" si="1313"/>
        <v>Inviable Sanitariamente</v>
      </c>
      <c r="SAX469" s="48" t="str">
        <f t="shared" si="1313"/>
        <v>Inviable Sanitariamente</v>
      </c>
      <c r="SAY469" s="48" t="str">
        <f t="shared" si="1313"/>
        <v>Inviable Sanitariamente</v>
      </c>
      <c r="SAZ469" s="48" t="str">
        <f t="shared" si="1313"/>
        <v>Inviable Sanitariamente</v>
      </c>
      <c r="SBA469" s="48" t="str">
        <f t="shared" si="1313"/>
        <v>Inviable Sanitariamente</v>
      </c>
      <c r="SBB469" s="48" t="str">
        <f t="shared" si="1313"/>
        <v>Inviable Sanitariamente</v>
      </c>
      <c r="SBC469" s="48" t="str">
        <f t="shared" si="1313"/>
        <v>Inviable Sanitariamente</v>
      </c>
      <c r="SBD469" s="48" t="str">
        <f t="shared" ref="SBD469:SBM471" si="1314">IF(SBB469&lt;5,"Sin Riesgo",IF(SBB469 &lt;=14,"Bajo",IF(SBB469&lt;=35,"Medio",IF(SBB469&lt;=80,"Alto","Inviable Sanitariamente"))))</f>
        <v>Inviable Sanitariamente</v>
      </c>
      <c r="SBE469" s="48" t="str">
        <f t="shared" si="1314"/>
        <v>Inviable Sanitariamente</v>
      </c>
      <c r="SBF469" s="48" t="str">
        <f t="shared" si="1314"/>
        <v>Inviable Sanitariamente</v>
      </c>
      <c r="SBG469" s="48" t="str">
        <f t="shared" si="1314"/>
        <v>Inviable Sanitariamente</v>
      </c>
      <c r="SBH469" s="48" t="str">
        <f t="shared" si="1314"/>
        <v>Inviable Sanitariamente</v>
      </c>
      <c r="SBI469" s="48" t="str">
        <f t="shared" si="1314"/>
        <v>Inviable Sanitariamente</v>
      </c>
      <c r="SBJ469" s="48" t="str">
        <f t="shared" si="1314"/>
        <v>Inviable Sanitariamente</v>
      </c>
      <c r="SBK469" s="48" t="str">
        <f t="shared" si="1314"/>
        <v>Inviable Sanitariamente</v>
      </c>
      <c r="SBL469" s="48" t="str">
        <f t="shared" si="1314"/>
        <v>Inviable Sanitariamente</v>
      </c>
      <c r="SBM469" s="48" t="str">
        <f t="shared" si="1314"/>
        <v>Inviable Sanitariamente</v>
      </c>
      <c r="SBN469" s="48" t="str">
        <f t="shared" ref="SBN469:SBW471" si="1315">IF(SBL469&lt;5,"Sin Riesgo",IF(SBL469 &lt;=14,"Bajo",IF(SBL469&lt;=35,"Medio",IF(SBL469&lt;=80,"Alto","Inviable Sanitariamente"))))</f>
        <v>Inviable Sanitariamente</v>
      </c>
      <c r="SBO469" s="48" t="str">
        <f t="shared" si="1315"/>
        <v>Inviable Sanitariamente</v>
      </c>
      <c r="SBP469" s="48" t="str">
        <f t="shared" si="1315"/>
        <v>Inviable Sanitariamente</v>
      </c>
      <c r="SBQ469" s="48" t="str">
        <f t="shared" si="1315"/>
        <v>Inviable Sanitariamente</v>
      </c>
      <c r="SBR469" s="48" t="str">
        <f t="shared" si="1315"/>
        <v>Inviable Sanitariamente</v>
      </c>
      <c r="SBS469" s="48" t="str">
        <f t="shared" si="1315"/>
        <v>Inviable Sanitariamente</v>
      </c>
      <c r="SBT469" s="48" t="str">
        <f t="shared" si="1315"/>
        <v>Inviable Sanitariamente</v>
      </c>
      <c r="SBU469" s="48" t="str">
        <f t="shared" si="1315"/>
        <v>Inviable Sanitariamente</v>
      </c>
      <c r="SBV469" s="48" t="str">
        <f t="shared" si="1315"/>
        <v>Inviable Sanitariamente</v>
      </c>
      <c r="SBW469" s="48" t="str">
        <f t="shared" si="1315"/>
        <v>Inviable Sanitariamente</v>
      </c>
      <c r="SBX469" s="48" t="str">
        <f t="shared" ref="SBX469:SCG471" si="1316">IF(SBV469&lt;5,"Sin Riesgo",IF(SBV469 &lt;=14,"Bajo",IF(SBV469&lt;=35,"Medio",IF(SBV469&lt;=80,"Alto","Inviable Sanitariamente"))))</f>
        <v>Inviable Sanitariamente</v>
      </c>
      <c r="SBY469" s="48" t="str">
        <f t="shared" si="1316"/>
        <v>Inviable Sanitariamente</v>
      </c>
      <c r="SBZ469" s="48" t="str">
        <f t="shared" si="1316"/>
        <v>Inviable Sanitariamente</v>
      </c>
      <c r="SCA469" s="48" t="str">
        <f t="shared" si="1316"/>
        <v>Inviable Sanitariamente</v>
      </c>
      <c r="SCB469" s="48" t="str">
        <f t="shared" si="1316"/>
        <v>Inviable Sanitariamente</v>
      </c>
      <c r="SCC469" s="48" t="str">
        <f t="shared" si="1316"/>
        <v>Inviable Sanitariamente</v>
      </c>
      <c r="SCD469" s="48" t="str">
        <f t="shared" si="1316"/>
        <v>Inviable Sanitariamente</v>
      </c>
      <c r="SCE469" s="48" t="str">
        <f t="shared" si="1316"/>
        <v>Inviable Sanitariamente</v>
      </c>
      <c r="SCF469" s="48" t="str">
        <f t="shared" si="1316"/>
        <v>Inviable Sanitariamente</v>
      </c>
      <c r="SCG469" s="48" t="str">
        <f t="shared" si="1316"/>
        <v>Inviable Sanitariamente</v>
      </c>
      <c r="SCH469" s="48" t="str">
        <f t="shared" ref="SCH469:SCQ471" si="1317">IF(SCF469&lt;5,"Sin Riesgo",IF(SCF469 &lt;=14,"Bajo",IF(SCF469&lt;=35,"Medio",IF(SCF469&lt;=80,"Alto","Inviable Sanitariamente"))))</f>
        <v>Inviable Sanitariamente</v>
      </c>
      <c r="SCI469" s="48" t="str">
        <f t="shared" si="1317"/>
        <v>Inviable Sanitariamente</v>
      </c>
      <c r="SCJ469" s="48" t="str">
        <f t="shared" si="1317"/>
        <v>Inviable Sanitariamente</v>
      </c>
      <c r="SCK469" s="48" t="str">
        <f t="shared" si="1317"/>
        <v>Inviable Sanitariamente</v>
      </c>
      <c r="SCL469" s="48" t="str">
        <f t="shared" si="1317"/>
        <v>Inviable Sanitariamente</v>
      </c>
      <c r="SCM469" s="48" t="str">
        <f t="shared" si="1317"/>
        <v>Inviable Sanitariamente</v>
      </c>
      <c r="SCN469" s="48" t="str">
        <f t="shared" si="1317"/>
        <v>Inviable Sanitariamente</v>
      </c>
      <c r="SCO469" s="48" t="str">
        <f t="shared" si="1317"/>
        <v>Inviable Sanitariamente</v>
      </c>
      <c r="SCP469" s="48" t="str">
        <f t="shared" si="1317"/>
        <v>Inviable Sanitariamente</v>
      </c>
      <c r="SCQ469" s="48" t="str">
        <f t="shared" si="1317"/>
        <v>Inviable Sanitariamente</v>
      </c>
      <c r="SCR469" s="48" t="str">
        <f t="shared" ref="SCR469:SDA471" si="1318">IF(SCP469&lt;5,"Sin Riesgo",IF(SCP469 &lt;=14,"Bajo",IF(SCP469&lt;=35,"Medio",IF(SCP469&lt;=80,"Alto","Inviable Sanitariamente"))))</f>
        <v>Inviable Sanitariamente</v>
      </c>
      <c r="SCS469" s="48" t="str">
        <f t="shared" si="1318"/>
        <v>Inviable Sanitariamente</v>
      </c>
      <c r="SCT469" s="48" t="str">
        <f t="shared" si="1318"/>
        <v>Inviable Sanitariamente</v>
      </c>
      <c r="SCU469" s="48" t="str">
        <f t="shared" si="1318"/>
        <v>Inviable Sanitariamente</v>
      </c>
      <c r="SCV469" s="48" t="str">
        <f t="shared" si="1318"/>
        <v>Inviable Sanitariamente</v>
      </c>
      <c r="SCW469" s="48" t="str">
        <f t="shared" si="1318"/>
        <v>Inviable Sanitariamente</v>
      </c>
      <c r="SCX469" s="48" t="str">
        <f t="shared" si="1318"/>
        <v>Inviable Sanitariamente</v>
      </c>
      <c r="SCY469" s="48" t="str">
        <f t="shared" si="1318"/>
        <v>Inviable Sanitariamente</v>
      </c>
      <c r="SCZ469" s="48" t="str">
        <f t="shared" si="1318"/>
        <v>Inviable Sanitariamente</v>
      </c>
      <c r="SDA469" s="48" t="str">
        <f t="shared" si="1318"/>
        <v>Inviable Sanitariamente</v>
      </c>
      <c r="SDB469" s="48" t="str">
        <f t="shared" ref="SDB469:SDK471" si="1319">IF(SCZ469&lt;5,"Sin Riesgo",IF(SCZ469 &lt;=14,"Bajo",IF(SCZ469&lt;=35,"Medio",IF(SCZ469&lt;=80,"Alto","Inviable Sanitariamente"))))</f>
        <v>Inviable Sanitariamente</v>
      </c>
      <c r="SDC469" s="48" t="str">
        <f t="shared" si="1319"/>
        <v>Inviable Sanitariamente</v>
      </c>
      <c r="SDD469" s="48" t="str">
        <f t="shared" si="1319"/>
        <v>Inviable Sanitariamente</v>
      </c>
      <c r="SDE469" s="48" t="str">
        <f t="shared" si="1319"/>
        <v>Inviable Sanitariamente</v>
      </c>
      <c r="SDF469" s="48" t="str">
        <f t="shared" si="1319"/>
        <v>Inviable Sanitariamente</v>
      </c>
      <c r="SDG469" s="48" t="str">
        <f t="shared" si="1319"/>
        <v>Inviable Sanitariamente</v>
      </c>
      <c r="SDH469" s="48" t="str">
        <f t="shared" si="1319"/>
        <v>Inviable Sanitariamente</v>
      </c>
      <c r="SDI469" s="48" t="str">
        <f t="shared" si="1319"/>
        <v>Inviable Sanitariamente</v>
      </c>
      <c r="SDJ469" s="48" t="str">
        <f t="shared" si="1319"/>
        <v>Inviable Sanitariamente</v>
      </c>
      <c r="SDK469" s="48" t="str">
        <f t="shared" si="1319"/>
        <v>Inviable Sanitariamente</v>
      </c>
      <c r="SDL469" s="48" t="str">
        <f t="shared" ref="SDL469:SDU471" si="1320">IF(SDJ469&lt;5,"Sin Riesgo",IF(SDJ469 &lt;=14,"Bajo",IF(SDJ469&lt;=35,"Medio",IF(SDJ469&lt;=80,"Alto","Inviable Sanitariamente"))))</f>
        <v>Inviable Sanitariamente</v>
      </c>
      <c r="SDM469" s="48" t="str">
        <f t="shared" si="1320"/>
        <v>Inviable Sanitariamente</v>
      </c>
      <c r="SDN469" s="48" t="str">
        <f t="shared" si="1320"/>
        <v>Inviable Sanitariamente</v>
      </c>
      <c r="SDO469" s="48" t="str">
        <f t="shared" si="1320"/>
        <v>Inviable Sanitariamente</v>
      </c>
      <c r="SDP469" s="48" t="str">
        <f t="shared" si="1320"/>
        <v>Inviable Sanitariamente</v>
      </c>
      <c r="SDQ469" s="48" t="str">
        <f t="shared" si="1320"/>
        <v>Inviable Sanitariamente</v>
      </c>
      <c r="SDR469" s="48" t="str">
        <f t="shared" si="1320"/>
        <v>Inviable Sanitariamente</v>
      </c>
      <c r="SDS469" s="48" t="str">
        <f t="shared" si="1320"/>
        <v>Inviable Sanitariamente</v>
      </c>
      <c r="SDT469" s="48" t="str">
        <f t="shared" si="1320"/>
        <v>Inviable Sanitariamente</v>
      </c>
      <c r="SDU469" s="48" t="str">
        <f t="shared" si="1320"/>
        <v>Inviable Sanitariamente</v>
      </c>
      <c r="SDV469" s="48" t="str">
        <f t="shared" ref="SDV469:SEE471" si="1321">IF(SDT469&lt;5,"Sin Riesgo",IF(SDT469 &lt;=14,"Bajo",IF(SDT469&lt;=35,"Medio",IF(SDT469&lt;=80,"Alto","Inviable Sanitariamente"))))</f>
        <v>Inviable Sanitariamente</v>
      </c>
      <c r="SDW469" s="48" t="str">
        <f t="shared" si="1321"/>
        <v>Inviable Sanitariamente</v>
      </c>
      <c r="SDX469" s="48" t="str">
        <f t="shared" si="1321"/>
        <v>Inviable Sanitariamente</v>
      </c>
      <c r="SDY469" s="48" t="str">
        <f t="shared" si="1321"/>
        <v>Inviable Sanitariamente</v>
      </c>
      <c r="SDZ469" s="48" t="str">
        <f t="shared" si="1321"/>
        <v>Inviable Sanitariamente</v>
      </c>
      <c r="SEA469" s="48" t="str">
        <f t="shared" si="1321"/>
        <v>Inviable Sanitariamente</v>
      </c>
      <c r="SEB469" s="48" t="str">
        <f t="shared" si="1321"/>
        <v>Inviable Sanitariamente</v>
      </c>
      <c r="SEC469" s="48" t="str">
        <f t="shared" si="1321"/>
        <v>Inviable Sanitariamente</v>
      </c>
      <c r="SED469" s="48" t="str">
        <f t="shared" si="1321"/>
        <v>Inviable Sanitariamente</v>
      </c>
      <c r="SEE469" s="48" t="str">
        <f t="shared" si="1321"/>
        <v>Inviable Sanitariamente</v>
      </c>
      <c r="SEF469" s="48" t="str">
        <f t="shared" ref="SEF469:SEO471" si="1322">IF(SED469&lt;5,"Sin Riesgo",IF(SED469 &lt;=14,"Bajo",IF(SED469&lt;=35,"Medio",IF(SED469&lt;=80,"Alto","Inviable Sanitariamente"))))</f>
        <v>Inviable Sanitariamente</v>
      </c>
      <c r="SEG469" s="48" t="str">
        <f t="shared" si="1322"/>
        <v>Inviable Sanitariamente</v>
      </c>
      <c r="SEH469" s="48" t="str">
        <f t="shared" si="1322"/>
        <v>Inviable Sanitariamente</v>
      </c>
      <c r="SEI469" s="48" t="str">
        <f t="shared" si="1322"/>
        <v>Inviable Sanitariamente</v>
      </c>
      <c r="SEJ469" s="48" t="str">
        <f t="shared" si="1322"/>
        <v>Inviable Sanitariamente</v>
      </c>
      <c r="SEK469" s="48" t="str">
        <f t="shared" si="1322"/>
        <v>Inviable Sanitariamente</v>
      </c>
      <c r="SEL469" s="48" t="str">
        <f t="shared" si="1322"/>
        <v>Inviable Sanitariamente</v>
      </c>
      <c r="SEM469" s="48" t="str">
        <f t="shared" si="1322"/>
        <v>Inviable Sanitariamente</v>
      </c>
      <c r="SEN469" s="48" t="str">
        <f t="shared" si="1322"/>
        <v>Inviable Sanitariamente</v>
      </c>
      <c r="SEO469" s="48" t="str">
        <f t="shared" si="1322"/>
        <v>Inviable Sanitariamente</v>
      </c>
      <c r="SEP469" s="48" t="str">
        <f t="shared" ref="SEP469:SEY471" si="1323">IF(SEN469&lt;5,"Sin Riesgo",IF(SEN469 &lt;=14,"Bajo",IF(SEN469&lt;=35,"Medio",IF(SEN469&lt;=80,"Alto","Inviable Sanitariamente"))))</f>
        <v>Inviable Sanitariamente</v>
      </c>
      <c r="SEQ469" s="48" t="str">
        <f t="shared" si="1323"/>
        <v>Inviable Sanitariamente</v>
      </c>
      <c r="SER469" s="48" t="str">
        <f t="shared" si="1323"/>
        <v>Inviable Sanitariamente</v>
      </c>
      <c r="SES469" s="48" t="str">
        <f t="shared" si="1323"/>
        <v>Inviable Sanitariamente</v>
      </c>
      <c r="SET469" s="48" t="str">
        <f t="shared" si="1323"/>
        <v>Inviable Sanitariamente</v>
      </c>
      <c r="SEU469" s="48" t="str">
        <f t="shared" si="1323"/>
        <v>Inviable Sanitariamente</v>
      </c>
      <c r="SEV469" s="48" t="str">
        <f t="shared" si="1323"/>
        <v>Inviable Sanitariamente</v>
      </c>
      <c r="SEW469" s="48" t="str">
        <f t="shared" si="1323"/>
        <v>Inviable Sanitariamente</v>
      </c>
      <c r="SEX469" s="48" t="str">
        <f t="shared" si="1323"/>
        <v>Inviable Sanitariamente</v>
      </c>
      <c r="SEY469" s="48" t="str">
        <f t="shared" si="1323"/>
        <v>Inviable Sanitariamente</v>
      </c>
      <c r="SEZ469" s="48" t="str">
        <f t="shared" ref="SEZ469:SFI471" si="1324">IF(SEX469&lt;5,"Sin Riesgo",IF(SEX469 &lt;=14,"Bajo",IF(SEX469&lt;=35,"Medio",IF(SEX469&lt;=80,"Alto","Inviable Sanitariamente"))))</f>
        <v>Inviable Sanitariamente</v>
      </c>
      <c r="SFA469" s="48" t="str">
        <f t="shared" si="1324"/>
        <v>Inviable Sanitariamente</v>
      </c>
      <c r="SFB469" s="48" t="str">
        <f t="shared" si="1324"/>
        <v>Inviable Sanitariamente</v>
      </c>
      <c r="SFC469" s="48" t="str">
        <f t="shared" si="1324"/>
        <v>Inviable Sanitariamente</v>
      </c>
      <c r="SFD469" s="48" t="str">
        <f t="shared" si="1324"/>
        <v>Inviable Sanitariamente</v>
      </c>
      <c r="SFE469" s="48" t="str">
        <f t="shared" si="1324"/>
        <v>Inviable Sanitariamente</v>
      </c>
      <c r="SFF469" s="48" t="str">
        <f t="shared" si="1324"/>
        <v>Inviable Sanitariamente</v>
      </c>
      <c r="SFG469" s="48" t="str">
        <f t="shared" si="1324"/>
        <v>Inviable Sanitariamente</v>
      </c>
      <c r="SFH469" s="48" t="str">
        <f t="shared" si="1324"/>
        <v>Inviable Sanitariamente</v>
      </c>
      <c r="SFI469" s="48" t="str">
        <f t="shared" si="1324"/>
        <v>Inviable Sanitariamente</v>
      </c>
      <c r="SFJ469" s="48" t="str">
        <f t="shared" ref="SFJ469:SFS471" si="1325">IF(SFH469&lt;5,"Sin Riesgo",IF(SFH469 &lt;=14,"Bajo",IF(SFH469&lt;=35,"Medio",IF(SFH469&lt;=80,"Alto","Inviable Sanitariamente"))))</f>
        <v>Inviable Sanitariamente</v>
      </c>
      <c r="SFK469" s="48" t="str">
        <f t="shared" si="1325"/>
        <v>Inviable Sanitariamente</v>
      </c>
      <c r="SFL469" s="48" t="str">
        <f t="shared" si="1325"/>
        <v>Inviable Sanitariamente</v>
      </c>
      <c r="SFM469" s="48" t="str">
        <f t="shared" si="1325"/>
        <v>Inviable Sanitariamente</v>
      </c>
      <c r="SFN469" s="48" t="str">
        <f t="shared" si="1325"/>
        <v>Inviable Sanitariamente</v>
      </c>
      <c r="SFO469" s="48" t="str">
        <f t="shared" si="1325"/>
        <v>Inviable Sanitariamente</v>
      </c>
      <c r="SFP469" s="48" t="str">
        <f t="shared" si="1325"/>
        <v>Inviable Sanitariamente</v>
      </c>
      <c r="SFQ469" s="48" t="str">
        <f t="shared" si="1325"/>
        <v>Inviable Sanitariamente</v>
      </c>
      <c r="SFR469" s="48" t="str">
        <f t="shared" si="1325"/>
        <v>Inviable Sanitariamente</v>
      </c>
      <c r="SFS469" s="48" t="str">
        <f t="shared" si="1325"/>
        <v>Inviable Sanitariamente</v>
      </c>
      <c r="SFT469" s="48" t="str">
        <f t="shared" ref="SFT469:SGC471" si="1326">IF(SFR469&lt;5,"Sin Riesgo",IF(SFR469 &lt;=14,"Bajo",IF(SFR469&lt;=35,"Medio",IF(SFR469&lt;=80,"Alto","Inviable Sanitariamente"))))</f>
        <v>Inviable Sanitariamente</v>
      </c>
      <c r="SFU469" s="48" t="str">
        <f t="shared" si="1326"/>
        <v>Inviable Sanitariamente</v>
      </c>
      <c r="SFV469" s="48" t="str">
        <f t="shared" si="1326"/>
        <v>Inviable Sanitariamente</v>
      </c>
      <c r="SFW469" s="48" t="str">
        <f t="shared" si="1326"/>
        <v>Inviable Sanitariamente</v>
      </c>
      <c r="SFX469" s="48" t="str">
        <f t="shared" si="1326"/>
        <v>Inviable Sanitariamente</v>
      </c>
      <c r="SFY469" s="48" t="str">
        <f t="shared" si="1326"/>
        <v>Inviable Sanitariamente</v>
      </c>
      <c r="SFZ469" s="48" t="str">
        <f t="shared" si="1326"/>
        <v>Inviable Sanitariamente</v>
      </c>
      <c r="SGA469" s="48" t="str">
        <f t="shared" si="1326"/>
        <v>Inviable Sanitariamente</v>
      </c>
      <c r="SGB469" s="48" t="str">
        <f t="shared" si="1326"/>
        <v>Inviable Sanitariamente</v>
      </c>
      <c r="SGC469" s="48" t="str">
        <f t="shared" si="1326"/>
        <v>Inviable Sanitariamente</v>
      </c>
      <c r="SGD469" s="48" t="str">
        <f t="shared" ref="SGD469:SGM471" si="1327">IF(SGB469&lt;5,"Sin Riesgo",IF(SGB469 &lt;=14,"Bajo",IF(SGB469&lt;=35,"Medio",IF(SGB469&lt;=80,"Alto","Inviable Sanitariamente"))))</f>
        <v>Inviable Sanitariamente</v>
      </c>
      <c r="SGE469" s="48" t="str">
        <f t="shared" si="1327"/>
        <v>Inviable Sanitariamente</v>
      </c>
      <c r="SGF469" s="48" t="str">
        <f t="shared" si="1327"/>
        <v>Inviable Sanitariamente</v>
      </c>
      <c r="SGG469" s="48" t="str">
        <f t="shared" si="1327"/>
        <v>Inviable Sanitariamente</v>
      </c>
      <c r="SGH469" s="48" t="str">
        <f t="shared" si="1327"/>
        <v>Inviable Sanitariamente</v>
      </c>
      <c r="SGI469" s="48" t="str">
        <f t="shared" si="1327"/>
        <v>Inviable Sanitariamente</v>
      </c>
      <c r="SGJ469" s="48" t="str">
        <f t="shared" si="1327"/>
        <v>Inviable Sanitariamente</v>
      </c>
      <c r="SGK469" s="48" t="str">
        <f t="shared" si="1327"/>
        <v>Inviable Sanitariamente</v>
      </c>
      <c r="SGL469" s="48" t="str">
        <f t="shared" si="1327"/>
        <v>Inviable Sanitariamente</v>
      </c>
      <c r="SGM469" s="48" t="str">
        <f t="shared" si="1327"/>
        <v>Inviable Sanitariamente</v>
      </c>
      <c r="SGN469" s="48" t="str">
        <f t="shared" ref="SGN469:SGW471" si="1328">IF(SGL469&lt;5,"Sin Riesgo",IF(SGL469 &lt;=14,"Bajo",IF(SGL469&lt;=35,"Medio",IF(SGL469&lt;=80,"Alto","Inviable Sanitariamente"))))</f>
        <v>Inviable Sanitariamente</v>
      </c>
      <c r="SGO469" s="48" t="str">
        <f t="shared" si="1328"/>
        <v>Inviable Sanitariamente</v>
      </c>
      <c r="SGP469" s="48" t="str">
        <f t="shared" si="1328"/>
        <v>Inviable Sanitariamente</v>
      </c>
      <c r="SGQ469" s="48" t="str">
        <f t="shared" si="1328"/>
        <v>Inviable Sanitariamente</v>
      </c>
      <c r="SGR469" s="48" t="str">
        <f t="shared" si="1328"/>
        <v>Inviable Sanitariamente</v>
      </c>
      <c r="SGS469" s="48" t="str">
        <f t="shared" si="1328"/>
        <v>Inviable Sanitariamente</v>
      </c>
      <c r="SGT469" s="48" t="str">
        <f t="shared" si="1328"/>
        <v>Inviable Sanitariamente</v>
      </c>
      <c r="SGU469" s="48" t="str">
        <f t="shared" si="1328"/>
        <v>Inviable Sanitariamente</v>
      </c>
      <c r="SGV469" s="48" t="str">
        <f t="shared" si="1328"/>
        <v>Inviable Sanitariamente</v>
      </c>
      <c r="SGW469" s="48" t="str">
        <f t="shared" si="1328"/>
        <v>Inviable Sanitariamente</v>
      </c>
      <c r="SGX469" s="48" t="str">
        <f t="shared" ref="SGX469:SHG471" si="1329">IF(SGV469&lt;5,"Sin Riesgo",IF(SGV469 &lt;=14,"Bajo",IF(SGV469&lt;=35,"Medio",IF(SGV469&lt;=80,"Alto","Inviable Sanitariamente"))))</f>
        <v>Inviable Sanitariamente</v>
      </c>
      <c r="SGY469" s="48" t="str">
        <f t="shared" si="1329"/>
        <v>Inviable Sanitariamente</v>
      </c>
      <c r="SGZ469" s="48" t="str">
        <f t="shared" si="1329"/>
        <v>Inviable Sanitariamente</v>
      </c>
      <c r="SHA469" s="48" t="str">
        <f t="shared" si="1329"/>
        <v>Inviable Sanitariamente</v>
      </c>
      <c r="SHB469" s="48" t="str">
        <f t="shared" si="1329"/>
        <v>Inviable Sanitariamente</v>
      </c>
      <c r="SHC469" s="48" t="str">
        <f t="shared" si="1329"/>
        <v>Inviable Sanitariamente</v>
      </c>
      <c r="SHD469" s="48" t="str">
        <f t="shared" si="1329"/>
        <v>Inviable Sanitariamente</v>
      </c>
      <c r="SHE469" s="48" t="str">
        <f t="shared" si="1329"/>
        <v>Inviable Sanitariamente</v>
      </c>
      <c r="SHF469" s="48" t="str">
        <f t="shared" si="1329"/>
        <v>Inviable Sanitariamente</v>
      </c>
      <c r="SHG469" s="48" t="str">
        <f t="shared" si="1329"/>
        <v>Inviable Sanitariamente</v>
      </c>
      <c r="SHH469" s="48" t="str">
        <f t="shared" ref="SHH469:SHQ471" si="1330">IF(SHF469&lt;5,"Sin Riesgo",IF(SHF469 &lt;=14,"Bajo",IF(SHF469&lt;=35,"Medio",IF(SHF469&lt;=80,"Alto","Inviable Sanitariamente"))))</f>
        <v>Inviable Sanitariamente</v>
      </c>
      <c r="SHI469" s="48" t="str">
        <f t="shared" si="1330"/>
        <v>Inviable Sanitariamente</v>
      </c>
      <c r="SHJ469" s="48" t="str">
        <f t="shared" si="1330"/>
        <v>Inviable Sanitariamente</v>
      </c>
      <c r="SHK469" s="48" t="str">
        <f t="shared" si="1330"/>
        <v>Inviable Sanitariamente</v>
      </c>
      <c r="SHL469" s="48" t="str">
        <f t="shared" si="1330"/>
        <v>Inviable Sanitariamente</v>
      </c>
      <c r="SHM469" s="48" t="str">
        <f t="shared" si="1330"/>
        <v>Inviable Sanitariamente</v>
      </c>
      <c r="SHN469" s="48" t="str">
        <f t="shared" si="1330"/>
        <v>Inviable Sanitariamente</v>
      </c>
      <c r="SHO469" s="48" t="str">
        <f t="shared" si="1330"/>
        <v>Inviable Sanitariamente</v>
      </c>
      <c r="SHP469" s="48" t="str">
        <f t="shared" si="1330"/>
        <v>Inviable Sanitariamente</v>
      </c>
      <c r="SHQ469" s="48" t="str">
        <f t="shared" si="1330"/>
        <v>Inviable Sanitariamente</v>
      </c>
      <c r="SHR469" s="48" t="str">
        <f t="shared" ref="SHR469:SIA471" si="1331">IF(SHP469&lt;5,"Sin Riesgo",IF(SHP469 &lt;=14,"Bajo",IF(SHP469&lt;=35,"Medio",IF(SHP469&lt;=80,"Alto","Inviable Sanitariamente"))))</f>
        <v>Inviable Sanitariamente</v>
      </c>
      <c r="SHS469" s="48" t="str">
        <f t="shared" si="1331"/>
        <v>Inviable Sanitariamente</v>
      </c>
      <c r="SHT469" s="48" t="str">
        <f t="shared" si="1331"/>
        <v>Inviable Sanitariamente</v>
      </c>
      <c r="SHU469" s="48" t="str">
        <f t="shared" si="1331"/>
        <v>Inviable Sanitariamente</v>
      </c>
      <c r="SHV469" s="48" t="str">
        <f t="shared" si="1331"/>
        <v>Inviable Sanitariamente</v>
      </c>
      <c r="SHW469" s="48" t="str">
        <f t="shared" si="1331"/>
        <v>Inviable Sanitariamente</v>
      </c>
      <c r="SHX469" s="48" t="str">
        <f t="shared" si="1331"/>
        <v>Inviable Sanitariamente</v>
      </c>
      <c r="SHY469" s="48" t="str">
        <f t="shared" si="1331"/>
        <v>Inviable Sanitariamente</v>
      </c>
      <c r="SHZ469" s="48" t="str">
        <f t="shared" si="1331"/>
        <v>Inviable Sanitariamente</v>
      </c>
      <c r="SIA469" s="48" t="str">
        <f t="shared" si="1331"/>
        <v>Inviable Sanitariamente</v>
      </c>
      <c r="SIB469" s="48" t="str">
        <f t="shared" ref="SIB469:SIK471" si="1332">IF(SHZ469&lt;5,"Sin Riesgo",IF(SHZ469 &lt;=14,"Bajo",IF(SHZ469&lt;=35,"Medio",IF(SHZ469&lt;=80,"Alto","Inviable Sanitariamente"))))</f>
        <v>Inviable Sanitariamente</v>
      </c>
      <c r="SIC469" s="48" t="str">
        <f t="shared" si="1332"/>
        <v>Inviable Sanitariamente</v>
      </c>
      <c r="SID469" s="48" t="str">
        <f t="shared" si="1332"/>
        <v>Inviable Sanitariamente</v>
      </c>
      <c r="SIE469" s="48" t="str">
        <f t="shared" si="1332"/>
        <v>Inviable Sanitariamente</v>
      </c>
      <c r="SIF469" s="48" t="str">
        <f t="shared" si="1332"/>
        <v>Inviable Sanitariamente</v>
      </c>
      <c r="SIG469" s="48" t="str">
        <f t="shared" si="1332"/>
        <v>Inviable Sanitariamente</v>
      </c>
      <c r="SIH469" s="48" t="str">
        <f t="shared" si="1332"/>
        <v>Inviable Sanitariamente</v>
      </c>
      <c r="SII469" s="48" t="str">
        <f t="shared" si="1332"/>
        <v>Inviable Sanitariamente</v>
      </c>
      <c r="SIJ469" s="48" t="str">
        <f t="shared" si="1332"/>
        <v>Inviable Sanitariamente</v>
      </c>
      <c r="SIK469" s="48" t="str">
        <f t="shared" si="1332"/>
        <v>Inviable Sanitariamente</v>
      </c>
      <c r="SIL469" s="48" t="str">
        <f t="shared" ref="SIL469:SIU471" si="1333">IF(SIJ469&lt;5,"Sin Riesgo",IF(SIJ469 &lt;=14,"Bajo",IF(SIJ469&lt;=35,"Medio",IF(SIJ469&lt;=80,"Alto","Inviable Sanitariamente"))))</f>
        <v>Inviable Sanitariamente</v>
      </c>
      <c r="SIM469" s="48" t="str">
        <f t="shared" si="1333"/>
        <v>Inviable Sanitariamente</v>
      </c>
      <c r="SIN469" s="48" t="str">
        <f t="shared" si="1333"/>
        <v>Inviable Sanitariamente</v>
      </c>
      <c r="SIO469" s="48" t="str">
        <f t="shared" si="1333"/>
        <v>Inviable Sanitariamente</v>
      </c>
      <c r="SIP469" s="48" t="str">
        <f t="shared" si="1333"/>
        <v>Inviable Sanitariamente</v>
      </c>
      <c r="SIQ469" s="48" t="str">
        <f t="shared" si="1333"/>
        <v>Inviable Sanitariamente</v>
      </c>
      <c r="SIR469" s="48" t="str">
        <f t="shared" si="1333"/>
        <v>Inviable Sanitariamente</v>
      </c>
      <c r="SIS469" s="48" t="str">
        <f t="shared" si="1333"/>
        <v>Inviable Sanitariamente</v>
      </c>
      <c r="SIT469" s="48" t="str">
        <f t="shared" si="1333"/>
        <v>Inviable Sanitariamente</v>
      </c>
      <c r="SIU469" s="48" t="str">
        <f t="shared" si="1333"/>
        <v>Inviable Sanitariamente</v>
      </c>
      <c r="SIV469" s="48" t="str">
        <f t="shared" ref="SIV469:SJE471" si="1334">IF(SIT469&lt;5,"Sin Riesgo",IF(SIT469 &lt;=14,"Bajo",IF(SIT469&lt;=35,"Medio",IF(SIT469&lt;=80,"Alto","Inviable Sanitariamente"))))</f>
        <v>Inviable Sanitariamente</v>
      </c>
      <c r="SIW469" s="48" t="str">
        <f t="shared" si="1334"/>
        <v>Inviable Sanitariamente</v>
      </c>
      <c r="SIX469" s="48" t="str">
        <f t="shared" si="1334"/>
        <v>Inviable Sanitariamente</v>
      </c>
      <c r="SIY469" s="48" t="str">
        <f t="shared" si="1334"/>
        <v>Inviable Sanitariamente</v>
      </c>
      <c r="SIZ469" s="48" t="str">
        <f t="shared" si="1334"/>
        <v>Inviable Sanitariamente</v>
      </c>
      <c r="SJA469" s="48" t="str">
        <f t="shared" si="1334"/>
        <v>Inviable Sanitariamente</v>
      </c>
      <c r="SJB469" s="48" t="str">
        <f t="shared" si="1334"/>
        <v>Inviable Sanitariamente</v>
      </c>
      <c r="SJC469" s="48" t="str">
        <f t="shared" si="1334"/>
        <v>Inviable Sanitariamente</v>
      </c>
      <c r="SJD469" s="48" t="str">
        <f t="shared" si="1334"/>
        <v>Inviable Sanitariamente</v>
      </c>
      <c r="SJE469" s="48" t="str">
        <f t="shared" si="1334"/>
        <v>Inviable Sanitariamente</v>
      </c>
      <c r="SJF469" s="48" t="str">
        <f t="shared" ref="SJF469:SJO471" si="1335">IF(SJD469&lt;5,"Sin Riesgo",IF(SJD469 &lt;=14,"Bajo",IF(SJD469&lt;=35,"Medio",IF(SJD469&lt;=80,"Alto","Inviable Sanitariamente"))))</f>
        <v>Inviable Sanitariamente</v>
      </c>
      <c r="SJG469" s="48" t="str">
        <f t="shared" si="1335"/>
        <v>Inviable Sanitariamente</v>
      </c>
      <c r="SJH469" s="48" t="str">
        <f t="shared" si="1335"/>
        <v>Inviable Sanitariamente</v>
      </c>
      <c r="SJI469" s="48" t="str">
        <f t="shared" si="1335"/>
        <v>Inviable Sanitariamente</v>
      </c>
      <c r="SJJ469" s="48" t="str">
        <f t="shared" si="1335"/>
        <v>Inviable Sanitariamente</v>
      </c>
      <c r="SJK469" s="48" t="str">
        <f t="shared" si="1335"/>
        <v>Inviable Sanitariamente</v>
      </c>
      <c r="SJL469" s="48" t="str">
        <f t="shared" si="1335"/>
        <v>Inviable Sanitariamente</v>
      </c>
      <c r="SJM469" s="48" t="str">
        <f t="shared" si="1335"/>
        <v>Inviable Sanitariamente</v>
      </c>
      <c r="SJN469" s="48" t="str">
        <f t="shared" si="1335"/>
        <v>Inviable Sanitariamente</v>
      </c>
      <c r="SJO469" s="48" t="str">
        <f t="shared" si="1335"/>
        <v>Inviable Sanitariamente</v>
      </c>
      <c r="SJP469" s="48" t="str">
        <f t="shared" ref="SJP469:SJY471" si="1336">IF(SJN469&lt;5,"Sin Riesgo",IF(SJN469 &lt;=14,"Bajo",IF(SJN469&lt;=35,"Medio",IF(SJN469&lt;=80,"Alto","Inviable Sanitariamente"))))</f>
        <v>Inviable Sanitariamente</v>
      </c>
      <c r="SJQ469" s="48" t="str">
        <f t="shared" si="1336"/>
        <v>Inviable Sanitariamente</v>
      </c>
      <c r="SJR469" s="48" t="str">
        <f t="shared" si="1336"/>
        <v>Inviable Sanitariamente</v>
      </c>
      <c r="SJS469" s="48" t="str">
        <f t="shared" si="1336"/>
        <v>Inviable Sanitariamente</v>
      </c>
      <c r="SJT469" s="48" t="str">
        <f t="shared" si="1336"/>
        <v>Inviable Sanitariamente</v>
      </c>
      <c r="SJU469" s="48" t="str">
        <f t="shared" si="1336"/>
        <v>Inviable Sanitariamente</v>
      </c>
      <c r="SJV469" s="48" t="str">
        <f t="shared" si="1336"/>
        <v>Inviable Sanitariamente</v>
      </c>
      <c r="SJW469" s="48" t="str">
        <f t="shared" si="1336"/>
        <v>Inviable Sanitariamente</v>
      </c>
      <c r="SJX469" s="48" t="str">
        <f t="shared" si="1336"/>
        <v>Inviable Sanitariamente</v>
      </c>
      <c r="SJY469" s="48" t="str">
        <f t="shared" si="1336"/>
        <v>Inviable Sanitariamente</v>
      </c>
      <c r="SJZ469" s="48" t="str">
        <f t="shared" ref="SJZ469:SKI471" si="1337">IF(SJX469&lt;5,"Sin Riesgo",IF(SJX469 &lt;=14,"Bajo",IF(SJX469&lt;=35,"Medio",IF(SJX469&lt;=80,"Alto","Inviable Sanitariamente"))))</f>
        <v>Inviable Sanitariamente</v>
      </c>
      <c r="SKA469" s="48" t="str">
        <f t="shared" si="1337"/>
        <v>Inviable Sanitariamente</v>
      </c>
      <c r="SKB469" s="48" t="str">
        <f t="shared" si="1337"/>
        <v>Inviable Sanitariamente</v>
      </c>
      <c r="SKC469" s="48" t="str">
        <f t="shared" si="1337"/>
        <v>Inviable Sanitariamente</v>
      </c>
      <c r="SKD469" s="48" t="str">
        <f t="shared" si="1337"/>
        <v>Inviable Sanitariamente</v>
      </c>
      <c r="SKE469" s="48" t="str">
        <f t="shared" si="1337"/>
        <v>Inviable Sanitariamente</v>
      </c>
      <c r="SKF469" s="48" t="str">
        <f t="shared" si="1337"/>
        <v>Inviable Sanitariamente</v>
      </c>
      <c r="SKG469" s="48" t="str">
        <f t="shared" si="1337"/>
        <v>Inviable Sanitariamente</v>
      </c>
      <c r="SKH469" s="48" t="str">
        <f t="shared" si="1337"/>
        <v>Inviable Sanitariamente</v>
      </c>
      <c r="SKI469" s="48" t="str">
        <f t="shared" si="1337"/>
        <v>Inviable Sanitariamente</v>
      </c>
      <c r="SKJ469" s="48" t="str">
        <f t="shared" ref="SKJ469:SKS471" si="1338">IF(SKH469&lt;5,"Sin Riesgo",IF(SKH469 &lt;=14,"Bajo",IF(SKH469&lt;=35,"Medio",IF(SKH469&lt;=80,"Alto","Inviable Sanitariamente"))))</f>
        <v>Inviable Sanitariamente</v>
      </c>
      <c r="SKK469" s="48" t="str">
        <f t="shared" si="1338"/>
        <v>Inviable Sanitariamente</v>
      </c>
      <c r="SKL469" s="48" t="str">
        <f t="shared" si="1338"/>
        <v>Inviable Sanitariamente</v>
      </c>
      <c r="SKM469" s="48" t="str">
        <f t="shared" si="1338"/>
        <v>Inviable Sanitariamente</v>
      </c>
      <c r="SKN469" s="48" t="str">
        <f t="shared" si="1338"/>
        <v>Inviable Sanitariamente</v>
      </c>
      <c r="SKO469" s="48" t="str">
        <f t="shared" si="1338"/>
        <v>Inviable Sanitariamente</v>
      </c>
      <c r="SKP469" s="48" t="str">
        <f t="shared" si="1338"/>
        <v>Inviable Sanitariamente</v>
      </c>
      <c r="SKQ469" s="48" t="str">
        <f t="shared" si="1338"/>
        <v>Inviable Sanitariamente</v>
      </c>
      <c r="SKR469" s="48" t="str">
        <f t="shared" si="1338"/>
        <v>Inviable Sanitariamente</v>
      </c>
      <c r="SKS469" s="48" t="str">
        <f t="shared" si="1338"/>
        <v>Inviable Sanitariamente</v>
      </c>
      <c r="SKT469" s="48" t="str">
        <f t="shared" ref="SKT469:SLC471" si="1339">IF(SKR469&lt;5,"Sin Riesgo",IF(SKR469 &lt;=14,"Bajo",IF(SKR469&lt;=35,"Medio",IF(SKR469&lt;=80,"Alto","Inviable Sanitariamente"))))</f>
        <v>Inviable Sanitariamente</v>
      </c>
      <c r="SKU469" s="48" t="str">
        <f t="shared" si="1339"/>
        <v>Inviable Sanitariamente</v>
      </c>
      <c r="SKV469" s="48" t="str">
        <f t="shared" si="1339"/>
        <v>Inviable Sanitariamente</v>
      </c>
      <c r="SKW469" s="48" t="str">
        <f t="shared" si="1339"/>
        <v>Inviable Sanitariamente</v>
      </c>
      <c r="SKX469" s="48" t="str">
        <f t="shared" si="1339"/>
        <v>Inviable Sanitariamente</v>
      </c>
      <c r="SKY469" s="48" t="str">
        <f t="shared" si="1339"/>
        <v>Inviable Sanitariamente</v>
      </c>
      <c r="SKZ469" s="48" t="str">
        <f t="shared" si="1339"/>
        <v>Inviable Sanitariamente</v>
      </c>
      <c r="SLA469" s="48" t="str">
        <f t="shared" si="1339"/>
        <v>Inviable Sanitariamente</v>
      </c>
      <c r="SLB469" s="48" t="str">
        <f t="shared" si="1339"/>
        <v>Inviable Sanitariamente</v>
      </c>
      <c r="SLC469" s="48" t="str">
        <f t="shared" si="1339"/>
        <v>Inviable Sanitariamente</v>
      </c>
      <c r="SLD469" s="48" t="str">
        <f t="shared" ref="SLD469:SLM471" si="1340">IF(SLB469&lt;5,"Sin Riesgo",IF(SLB469 &lt;=14,"Bajo",IF(SLB469&lt;=35,"Medio",IF(SLB469&lt;=80,"Alto","Inviable Sanitariamente"))))</f>
        <v>Inviable Sanitariamente</v>
      </c>
      <c r="SLE469" s="48" t="str">
        <f t="shared" si="1340"/>
        <v>Inviable Sanitariamente</v>
      </c>
      <c r="SLF469" s="48" t="str">
        <f t="shared" si="1340"/>
        <v>Inviable Sanitariamente</v>
      </c>
      <c r="SLG469" s="48" t="str">
        <f t="shared" si="1340"/>
        <v>Inviable Sanitariamente</v>
      </c>
      <c r="SLH469" s="48" t="str">
        <f t="shared" si="1340"/>
        <v>Inviable Sanitariamente</v>
      </c>
      <c r="SLI469" s="48" t="str">
        <f t="shared" si="1340"/>
        <v>Inviable Sanitariamente</v>
      </c>
      <c r="SLJ469" s="48" t="str">
        <f t="shared" si="1340"/>
        <v>Inviable Sanitariamente</v>
      </c>
      <c r="SLK469" s="48" t="str">
        <f t="shared" si="1340"/>
        <v>Inviable Sanitariamente</v>
      </c>
      <c r="SLL469" s="48" t="str">
        <f t="shared" si="1340"/>
        <v>Inviable Sanitariamente</v>
      </c>
      <c r="SLM469" s="48" t="str">
        <f t="shared" si="1340"/>
        <v>Inviable Sanitariamente</v>
      </c>
      <c r="SLN469" s="48" t="str">
        <f t="shared" ref="SLN469:SLW471" si="1341">IF(SLL469&lt;5,"Sin Riesgo",IF(SLL469 &lt;=14,"Bajo",IF(SLL469&lt;=35,"Medio",IF(SLL469&lt;=80,"Alto","Inviable Sanitariamente"))))</f>
        <v>Inviable Sanitariamente</v>
      </c>
      <c r="SLO469" s="48" t="str">
        <f t="shared" si="1341"/>
        <v>Inviable Sanitariamente</v>
      </c>
      <c r="SLP469" s="48" t="str">
        <f t="shared" si="1341"/>
        <v>Inviable Sanitariamente</v>
      </c>
      <c r="SLQ469" s="48" t="str">
        <f t="shared" si="1341"/>
        <v>Inviable Sanitariamente</v>
      </c>
      <c r="SLR469" s="48" t="str">
        <f t="shared" si="1341"/>
        <v>Inviable Sanitariamente</v>
      </c>
      <c r="SLS469" s="48" t="str">
        <f t="shared" si="1341"/>
        <v>Inviable Sanitariamente</v>
      </c>
      <c r="SLT469" s="48" t="str">
        <f t="shared" si="1341"/>
        <v>Inviable Sanitariamente</v>
      </c>
      <c r="SLU469" s="48" t="str">
        <f t="shared" si="1341"/>
        <v>Inviable Sanitariamente</v>
      </c>
      <c r="SLV469" s="48" t="str">
        <f t="shared" si="1341"/>
        <v>Inviable Sanitariamente</v>
      </c>
      <c r="SLW469" s="48" t="str">
        <f t="shared" si="1341"/>
        <v>Inviable Sanitariamente</v>
      </c>
      <c r="SLX469" s="48" t="str">
        <f t="shared" ref="SLX469:SMG471" si="1342">IF(SLV469&lt;5,"Sin Riesgo",IF(SLV469 &lt;=14,"Bajo",IF(SLV469&lt;=35,"Medio",IF(SLV469&lt;=80,"Alto","Inviable Sanitariamente"))))</f>
        <v>Inviable Sanitariamente</v>
      </c>
      <c r="SLY469" s="48" t="str">
        <f t="shared" si="1342"/>
        <v>Inviable Sanitariamente</v>
      </c>
      <c r="SLZ469" s="48" t="str">
        <f t="shared" si="1342"/>
        <v>Inviable Sanitariamente</v>
      </c>
      <c r="SMA469" s="48" t="str">
        <f t="shared" si="1342"/>
        <v>Inviable Sanitariamente</v>
      </c>
      <c r="SMB469" s="48" t="str">
        <f t="shared" si="1342"/>
        <v>Inviable Sanitariamente</v>
      </c>
      <c r="SMC469" s="48" t="str">
        <f t="shared" si="1342"/>
        <v>Inviable Sanitariamente</v>
      </c>
      <c r="SMD469" s="48" t="str">
        <f t="shared" si="1342"/>
        <v>Inviable Sanitariamente</v>
      </c>
      <c r="SME469" s="48" t="str">
        <f t="shared" si="1342"/>
        <v>Inviable Sanitariamente</v>
      </c>
      <c r="SMF469" s="48" t="str">
        <f t="shared" si="1342"/>
        <v>Inviable Sanitariamente</v>
      </c>
      <c r="SMG469" s="48" t="str">
        <f t="shared" si="1342"/>
        <v>Inviable Sanitariamente</v>
      </c>
      <c r="SMH469" s="48" t="str">
        <f t="shared" ref="SMH469:SMQ471" si="1343">IF(SMF469&lt;5,"Sin Riesgo",IF(SMF469 &lt;=14,"Bajo",IF(SMF469&lt;=35,"Medio",IF(SMF469&lt;=80,"Alto","Inviable Sanitariamente"))))</f>
        <v>Inviable Sanitariamente</v>
      </c>
      <c r="SMI469" s="48" t="str">
        <f t="shared" si="1343"/>
        <v>Inviable Sanitariamente</v>
      </c>
      <c r="SMJ469" s="48" t="str">
        <f t="shared" si="1343"/>
        <v>Inviable Sanitariamente</v>
      </c>
      <c r="SMK469" s="48" t="str">
        <f t="shared" si="1343"/>
        <v>Inviable Sanitariamente</v>
      </c>
      <c r="SML469" s="48" t="str">
        <f t="shared" si="1343"/>
        <v>Inviable Sanitariamente</v>
      </c>
      <c r="SMM469" s="48" t="str">
        <f t="shared" si="1343"/>
        <v>Inviable Sanitariamente</v>
      </c>
      <c r="SMN469" s="48" t="str">
        <f t="shared" si="1343"/>
        <v>Inviable Sanitariamente</v>
      </c>
      <c r="SMO469" s="48" t="str">
        <f t="shared" si="1343"/>
        <v>Inviable Sanitariamente</v>
      </c>
      <c r="SMP469" s="48" t="str">
        <f t="shared" si="1343"/>
        <v>Inviable Sanitariamente</v>
      </c>
      <c r="SMQ469" s="48" t="str">
        <f t="shared" si="1343"/>
        <v>Inviable Sanitariamente</v>
      </c>
      <c r="SMR469" s="48" t="str">
        <f t="shared" ref="SMR469:SNA471" si="1344">IF(SMP469&lt;5,"Sin Riesgo",IF(SMP469 &lt;=14,"Bajo",IF(SMP469&lt;=35,"Medio",IF(SMP469&lt;=80,"Alto","Inviable Sanitariamente"))))</f>
        <v>Inviable Sanitariamente</v>
      </c>
      <c r="SMS469" s="48" t="str">
        <f t="shared" si="1344"/>
        <v>Inviable Sanitariamente</v>
      </c>
      <c r="SMT469" s="48" t="str">
        <f t="shared" si="1344"/>
        <v>Inviable Sanitariamente</v>
      </c>
      <c r="SMU469" s="48" t="str">
        <f t="shared" si="1344"/>
        <v>Inviable Sanitariamente</v>
      </c>
      <c r="SMV469" s="48" t="str">
        <f t="shared" si="1344"/>
        <v>Inviable Sanitariamente</v>
      </c>
      <c r="SMW469" s="48" t="str">
        <f t="shared" si="1344"/>
        <v>Inviable Sanitariamente</v>
      </c>
      <c r="SMX469" s="48" t="str">
        <f t="shared" si="1344"/>
        <v>Inviable Sanitariamente</v>
      </c>
      <c r="SMY469" s="48" t="str">
        <f t="shared" si="1344"/>
        <v>Inviable Sanitariamente</v>
      </c>
      <c r="SMZ469" s="48" t="str">
        <f t="shared" si="1344"/>
        <v>Inviable Sanitariamente</v>
      </c>
      <c r="SNA469" s="48" t="str">
        <f t="shared" si="1344"/>
        <v>Inviable Sanitariamente</v>
      </c>
      <c r="SNB469" s="48" t="str">
        <f t="shared" ref="SNB469:SNK471" si="1345">IF(SMZ469&lt;5,"Sin Riesgo",IF(SMZ469 &lt;=14,"Bajo",IF(SMZ469&lt;=35,"Medio",IF(SMZ469&lt;=80,"Alto","Inviable Sanitariamente"))))</f>
        <v>Inviable Sanitariamente</v>
      </c>
      <c r="SNC469" s="48" t="str">
        <f t="shared" si="1345"/>
        <v>Inviable Sanitariamente</v>
      </c>
      <c r="SND469" s="48" t="str">
        <f t="shared" si="1345"/>
        <v>Inviable Sanitariamente</v>
      </c>
      <c r="SNE469" s="48" t="str">
        <f t="shared" si="1345"/>
        <v>Inviable Sanitariamente</v>
      </c>
      <c r="SNF469" s="48" t="str">
        <f t="shared" si="1345"/>
        <v>Inviable Sanitariamente</v>
      </c>
      <c r="SNG469" s="48" t="str">
        <f t="shared" si="1345"/>
        <v>Inviable Sanitariamente</v>
      </c>
      <c r="SNH469" s="48" t="str">
        <f t="shared" si="1345"/>
        <v>Inviable Sanitariamente</v>
      </c>
      <c r="SNI469" s="48" t="str">
        <f t="shared" si="1345"/>
        <v>Inviable Sanitariamente</v>
      </c>
      <c r="SNJ469" s="48" t="str">
        <f t="shared" si="1345"/>
        <v>Inviable Sanitariamente</v>
      </c>
      <c r="SNK469" s="48" t="str">
        <f t="shared" si="1345"/>
        <v>Inviable Sanitariamente</v>
      </c>
      <c r="SNL469" s="48" t="str">
        <f t="shared" ref="SNL469:SNU471" si="1346">IF(SNJ469&lt;5,"Sin Riesgo",IF(SNJ469 &lt;=14,"Bajo",IF(SNJ469&lt;=35,"Medio",IF(SNJ469&lt;=80,"Alto","Inviable Sanitariamente"))))</f>
        <v>Inviable Sanitariamente</v>
      </c>
      <c r="SNM469" s="48" t="str">
        <f t="shared" si="1346"/>
        <v>Inviable Sanitariamente</v>
      </c>
      <c r="SNN469" s="48" t="str">
        <f t="shared" si="1346"/>
        <v>Inviable Sanitariamente</v>
      </c>
      <c r="SNO469" s="48" t="str">
        <f t="shared" si="1346"/>
        <v>Inviable Sanitariamente</v>
      </c>
      <c r="SNP469" s="48" t="str">
        <f t="shared" si="1346"/>
        <v>Inviable Sanitariamente</v>
      </c>
      <c r="SNQ469" s="48" t="str">
        <f t="shared" si="1346"/>
        <v>Inviable Sanitariamente</v>
      </c>
      <c r="SNR469" s="48" t="str">
        <f t="shared" si="1346"/>
        <v>Inviable Sanitariamente</v>
      </c>
      <c r="SNS469" s="48" t="str">
        <f t="shared" si="1346"/>
        <v>Inviable Sanitariamente</v>
      </c>
      <c r="SNT469" s="48" t="str">
        <f t="shared" si="1346"/>
        <v>Inviable Sanitariamente</v>
      </c>
      <c r="SNU469" s="48" t="str">
        <f t="shared" si="1346"/>
        <v>Inviable Sanitariamente</v>
      </c>
      <c r="SNV469" s="48" t="str">
        <f t="shared" ref="SNV469:SOE471" si="1347">IF(SNT469&lt;5,"Sin Riesgo",IF(SNT469 &lt;=14,"Bajo",IF(SNT469&lt;=35,"Medio",IF(SNT469&lt;=80,"Alto","Inviable Sanitariamente"))))</f>
        <v>Inviable Sanitariamente</v>
      </c>
      <c r="SNW469" s="48" t="str">
        <f t="shared" si="1347"/>
        <v>Inviable Sanitariamente</v>
      </c>
      <c r="SNX469" s="48" t="str">
        <f t="shared" si="1347"/>
        <v>Inviable Sanitariamente</v>
      </c>
      <c r="SNY469" s="48" t="str">
        <f t="shared" si="1347"/>
        <v>Inviable Sanitariamente</v>
      </c>
      <c r="SNZ469" s="48" t="str">
        <f t="shared" si="1347"/>
        <v>Inviable Sanitariamente</v>
      </c>
      <c r="SOA469" s="48" t="str">
        <f t="shared" si="1347"/>
        <v>Inviable Sanitariamente</v>
      </c>
      <c r="SOB469" s="48" t="str">
        <f t="shared" si="1347"/>
        <v>Inviable Sanitariamente</v>
      </c>
      <c r="SOC469" s="48" t="str">
        <f t="shared" si="1347"/>
        <v>Inviable Sanitariamente</v>
      </c>
      <c r="SOD469" s="48" t="str">
        <f t="shared" si="1347"/>
        <v>Inviable Sanitariamente</v>
      </c>
      <c r="SOE469" s="48" t="str">
        <f t="shared" si="1347"/>
        <v>Inviable Sanitariamente</v>
      </c>
      <c r="SOF469" s="48" t="str">
        <f t="shared" ref="SOF469:SOO471" si="1348">IF(SOD469&lt;5,"Sin Riesgo",IF(SOD469 &lt;=14,"Bajo",IF(SOD469&lt;=35,"Medio",IF(SOD469&lt;=80,"Alto","Inviable Sanitariamente"))))</f>
        <v>Inviable Sanitariamente</v>
      </c>
      <c r="SOG469" s="48" t="str">
        <f t="shared" si="1348"/>
        <v>Inviable Sanitariamente</v>
      </c>
      <c r="SOH469" s="48" t="str">
        <f t="shared" si="1348"/>
        <v>Inviable Sanitariamente</v>
      </c>
      <c r="SOI469" s="48" t="str">
        <f t="shared" si="1348"/>
        <v>Inviable Sanitariamente</v>
      </c>
      <c r="SOJ469" s="48" t="str">
        <f t="shared" si="1348"/>
        <v>Inviable Sanitariamente</v>
      </c>
      <c r="SOK469" s="48" t="str">
        <f t="shared" si="1348"/>
        <v>Inviable Sanitariamente</v>
      </c>
      <c r="SOL469" s="48" t="str">
        <f t="shared" si="1348"/>
        <v>Inviable Sanitariamente</v>
      </c>
      <c r="SOM469" s="48" t="str">
        <f t="shared" si="1348"/>
        <v>Inviable Sanitariamente</v>
      </c>
      <c r="SON469" s="48" t="str">
        <f t="shared" si="1348"/>
        <v>Inviable Sanitariamente</v>
      </c>
      <c r="SOO469" s="48" t="str">
        <f t="shared" si="1348"/>
        <v>Inviable Sanitariamente</v>
      </c>
      <c r="SOP469" s="48" t="str">
        <f t="shared" ref="SOP469:SOY471" si="1349">IF(SON469&lt;5,"Sin Riesgo",IF(SON469 &lt;=14,"Bajo",IF(SON469&lt;=35,"Medio",IF(SON469&lt;=80,"Alto","Inviable Sanitariamente"))))</f>
        <v>Inviable Sanitariamente</v>
      </c>
      <c r="SOQ469" s="48" t="str">
        <f t="shared" si="1349"/>
        <v>Inviable Sanitariamente</v>
      </c>
      <c r="SOR469" s="48" t="str">
        <f t="shared" si="1349"/>
        <v>Inviable Sanitariamente</v>
      </c>
      <c r="SOS469" s="48" t="str">
        <f t="shared" si="1349"/>
        <v>Inviable Sanitariamente</v>
      </c>
      <c r="SOT469" s="48" t="str">
        <f t="shared" si="1349"/>
        <v>Inviable Sanitariamente</v>
      </c>
      <c r="SOU469" s="48" t="str">
        <f t="shared" si="1349"/>
        <v>Inviable Sanitariamente</v>
      </c>
      <c r="SOV469" s="48" t="str">
        <f t="shared" si="1349"/>
        <v>Inviable Sanitariamente</v>
      </c>
      <c r="SOW469" s="48" t="str">
        <f t="shared" si="1349"/>
        <v>Inviable Sanitariamente</v>
      </c>
      <c r="SOX469" s="48" t="str">
        <f t="shared" si="1349"/>
        <v>Inviable Sanitariamente</v>
      </c>
      <c r="SOY469" s="48" t="str">
        <f t="shared" si="1349"/>
        <v>Inviable Sanitariamente</v>
      </c>
      <c r="SOZ469" s="48" t="str">
        <f t="shared" ref="SOZ469:SPI471" si="1350">IF(SOX469&lt;5,"Sin Riesgo",IF(SOX469 &lt;=14,"Bajo",IF(SOX469&lt;=35,"Medio",IF(SOX469&lt;=80,"Alto","Inviable Sanitariamente"))))</f>
        <v>Inviable Sanitariamente</v>
      </c>
      <c r="SPA469" s="48" t="str">
        <f t="shared" si="1350"/>
        <v>Inviable Sanitariamente</v>
      </c>
      <c r="SPB469" s="48" t="str">
        <f t="shared" si="1350"/>
        <v>Inviable Sanitariamente</v>
      </c>
      <c r="SPC469" s="48" t="str">
        <f t="shared" si="1350"/>
        <v>Inviable Sanitariamente</v>
      </c>
      <c r="SPD469" s="48" t="str">
        <f t="shared" si="1350"/>
        <v>Inviable Sanitariamente</v>
      </c>
      <c r="SPE469" s="48" t="str">
        <f t="shared" si="1350"/>
        <v>Inviable Sanitariamente</v>
      </c>
      <c r="SPF469" s="48" t="str">
        <f t="shared" si="1350"/>
        <v>Inviable Sanitariamente</v>
      </c>
      <c r="SPG469" s="48" t="str">
        <f t="shared" si="1350"/>
        <v>Inviable Sanitariamente</v>
      </c>
      <c r="SPH469" s="48" t="str">
        <f t="shared" si="1350"/>
        <v>Inviable Sanitariamente</v>
      </c>
      <c r="SPI469" s="48" t="str">
        <f t="shared" si="1350"/>
        <v>Inviable Sanitariamente</v>
      </c>
      <c r="SPJ469" s="48" t="str">
        <f t="shared" ref="SPJ469:SPS471" si="1351">IF(SPH469&lt;5,"Sin Riesgo",IF(SPH469 &lt;=14,"Bajo",IF(SPH469&lt;=35,"Medio",IF(SPH469&lt;=80,"Alto","Inviable Sanitariamente"))))</f>
        <v>Inviable Sanitariamente</v>
      </c>
      <c r="SPK469" s="48" t="str">
        <f t="shared" si="1351"/>
        <v>Inviable Sanitariamente</v>
      </c>
      <c r="SPL469" s="48" t="str">
        <f t="shared" si="1351"/>
        <v>Inviable Sanitariamente</v>
      </c>
      <c r="SPM469" s="48" t="str">
        <f t="shared" si="1351"/>
        <v>Inviable Sanitariamente</v>
      </c>
      <c r="SPN469" s="48" t="str">
        <f t="shared" si="1351"/>
        <v>Inviable Sanitariamente</v>
      </c>
      <c r="SPO469" s="48" t="str">
        <f t="shared" si="1351"/>
        <v>Inviable Sanitariamente</v>
      </c>
      <c r="SPP469" s="48" t="str">
        <f t="shared" si="1351"/>
        <v>Inviable Sanitariamente</v>
      </c>
      <c r="SPQ469" s="48" t="str">
        <f t="shared" si="1351"/>
        <v>Inviable Sanitariamente</v>
      </c>
      <c r="SPR469" s="48" t="str">
        <f t="shared" si="1351"/>
        <v>Inviable Sanitariamente</v>
      </c>
      <c r="SPS469" s="48" t="str">
        <f t="shared" si="1351"/>
        <v>Inviable Sanitariamente</v>
      </c>
      <c r="SPT469" s="48" t="str">
        <f t="shared" ref="SPT469:SQC471" si="1352">IF(SPR469&lt;5,"Sin Riesgo",IF(SPR469 &lt;=14,"Bajo",IF(SPR469&lt;=35,"Medio",IF(SPR469&lt;=80,"Alto","Inviable Sanitariamente"))))</f>
        <v>Inviable Sanitariamente</v>
      </c>
      <c r="SPU469" s="48" t="str">
        <f t="shared" si="1352"/>
        <v>Inviable Sanitariamente</v>
      </c>
      <c r="SPV469" s="48" t="str">
        <f t="shared" si="1352"/>
        <v>Inviable Sanitariamente</v>
      </c>
      <c r="SPW469" s="48" t="str">
        <f t="shared" si="1352"/>
        <v>Inviable Sanitariamente</v>
      </c>
      <c r="SPX469" s="48" t="str">
        <f t="shared" si="1352"/>
        <v>Inviable Sanitariamente</v>
      </c>
      <c r="SPY469" s="48" t="str">
        <f t="shared" si="1352"/>
        <v>Inviable Sanitariamente</v>
      </c>
      <c r="SPZ469" s="48" t="str">
        <f t="shared" si="1352"/>
        <v>Inviable Sanitariamente</v>
      </c>
      <c r="SQA469" s="48" t="str">
        <f t="shared" si="1352"/>
        <v>Inviable Sanitariamente</v>
      </c>
      <c r="SQB469" s="48" t="str">
        <f t="shared" si="1352"/>
        <v>Inviable Sanitariamente</v>
      </c>
      <c r="SQC469" s="48" t="str">
        <f t="shared" si="1352"/>
        <v>Inviable Sanitariamente</v>
      </c>
      <c r="SQD469" s="48" t="str">
        <f t="shared" ref="SQD469:SQM471" si="1353">IF(SQB469&lt;5,"Sin Riesgo",IF(SQB469 &lt;=14,"Bajo",IF(SQB469&lt;=35,"Medio",IF(SQB469&lt;=80,"Alto","Inviable Sanitariamente"))))</f>
        <v>Inviable Sanitariamente</v>
      </c>
      <c r="SQE469" s="48" t="str">
        <f t="shared" si="1353"/>
        <v>Inviable Sanitariamente</v>
      </c>
      <c r="SQF469" s="48" t="str">
        <f t="shared" si="1353"/>
        <v>Inviable Sanitariamente</v>
      </c>
      <c r="SQG469" s="48" t="str">
        <f t="shared" si="1353"/>
        <v>Inviable Sanitariamente</v>
      </c>
      <c r="SQH469" s="48" t="str">
        <f t="shared" si="1353"/>
        <v>Inviable Sanitariamente</v>
      </c>
      <c r="SQI469" s="48" t="str">
        <f t="shared" si="1353"/>
        <v>Inviable Sanitariamente</v>
      </c>
      <c r="SQJ469" s="48" t="str">
        <f t="shared" si="1353"/>
        <v>Inviable Sanitariamente</v>
      </c>
      <c r="SQK469" s="48" t="str">
        <f t="shared" si="1353"/>
        <v>Inviable Sanitariamente</v>
      </c>
      <c r="SQL469" s="48" t="str">
        <f t="shared" si="1353"/>
        <v>Inviable Sanitariamente</v>
      </c>
      <c r="SQM469" s="48" t="str">
        <f t="shared" si="1353"/>
        <v>Inviable Sanitariamente</v>
      </c>
      <c r="SQN469" s="48" t="str">
        <f t="shared" ref="SQN469:SQW471" si="1354">IF(SQL469&lt;5,"Sin Riesgo",IF(SQL469 &lt;=14,"Bajo",IF(SQL469&lt;=35,"Medio",IF(SQL469&lt;=80,"Alto","Inviable Sanitariamente"))))</f>
        <v>Inviable Sanitariamente</v>
      </c>
      <c r="SQO469" s="48" t="str">
        <f t="shared" si="1354"/>
        <v>Inviable Sanitariamente</v>
      </c>
      <c r="SQP469" s="48" t="str">
        <f t="shared" si="1354"/>
        <v>Inviable Sanitariamente</v>
      </c>
      <c r="SQQ469" s="48" t="str">
        <f t="shared" si="1354"/>
        <v>Inviable Sanitariamente</v>
      </c>
      <c r="SQR469" s="48" t="str">
        <f t="shared" si="1354"/>
        <v>Inviable Sanitariamente</v>
      </c>
      <c r="SQS469" s="48" t="str">
        <f t="shared" si="1354"/>
        <v>Inviable Sanitariamente</v>
      </c>
      <c r="SQT469" s="48" t="str">
        <f t="shared" si="1354"/>
        <v>Inviable Sanitariamente</v>
      </c>
      <c r="SQU469" s="48" t="str">
        <f t="shared" si="1354"/>
        <v>Inviable Sanitariamente</v>
      </c>
      <c r="SQV469" s="48" t="str">
        <f t="shared" si="1354"/>
        <v>Inviable Sanitariamente</v>
      </c>
      <c r="SQW469" s="48" t="str">
        <f t="shared" si="1354"/>
        <v>Inviable Sanitariamente</v>
      </c>
      <c r="SQX469" s="48" t="str">
        <f t="shared" ref="SQX469:SRG471" si="1355">IF(SQV469&lt;5,"Sin Riesgo",IF(SQV469 &lt;=14,"Bajo",IF(SQV469&lt;=35,"Medio",IF(SQV469&lt;=80,"Alto","Inviable Sanitariamente"))))</f>
        <v>Inviable Sanitariamente</v>
      </c>
      <c r="SQY469" s="48" t="str">
        <f t="shared" si="1355"/>
        <v>Inviable Sanitariamente</v>
      </c>
      <c r="SQZ469" s="48" t="str">
        <f t="shared" si="1355"/>
        <v>Inviable Sanitariamente</v>
      </c>
      <c r="SRA469" s="48" t="str">
        <f t="shared" si="1355"/>
        <v>Inviable Sanitariamente</v>
      </c>
      <c r="SRB469" s="48" t="str">
        <f t="shared" si="1355"/>
        <v>Inviable Sanitariamente</v>
      </c>
      <c r="SRC469" s="48" t="str">
        <f t="shared" si="1355"/>
        <v>Inviable Sanitariamente</v>
      </c>
      <c r="SRD469" s="48" t="str">
        <f t="shared" si="1355"/>
        <v>Inviable Sanitariamente</v>
      </c>
      <c r="SRE469" s="48" t="str">
        <f t="shared" si="1355"/>
        <v>Inviable Sanitariamente</v>
      </c>
      <c r="SRF469" s="48" t="str">
        <f t="shared" si="1355"/>
        <v>Inviable Sanitariamente</v>
      </c>
      <c r="SRG469" s="48" t="str">
        <f t="shared" si="1355"/>
        <v>Inviable Sanitariamente</v>
      </c>
      <c r="SRH469" s="48" t="str">
        <f t="shared" ref="SRH469:SRQ471" si="1356">IF(SRF469&lt;5,"Sin Riesgo",IF(SRF469 &lt;=14,"Bajo",IF(SRF469&lt;=35,"Medio",IF(SRF469&lt;=80,"Alto","Inviable Sanitariamente"))))</f>
        <v>Inviable Sanitariamente</v>
      </c>
      <c r="SRI469" s="48" t="str">
        <f t="shared" si="1356"/>
        <v>Inviable Sanitariamente</v>
      </c>
      <c r="SRJ469" s="48" t="str">
        <f t="shared" si="1356"/>
        <v>Inviable Sanitariamente</v>
      </c>
      <c r="SRK469" s="48" t="str">
        <f t="shared" si="1356"/>
        <v>Inviable Sanitariamente</v>
      </c>
      <c r="SRL469" s="48" t="str">
        <f t="shared" si="1356"/>
        <v>Inviable Sanitariamente</v>
      </c>
      <c r="SRM469" s="48" t="str">
        <f t="shared" si="1356"/>
        <v>Inviable Sanitariamente</v>
      </c>
      <c r="SRN469" s="48" t="str">
        <f t="shared" si="1356"/>
        <v>Inviable Sanitariamente</v>
      </c>
      <c r="SRO469" s="48" t="str">
        <f t="shared" si="1356"/>
        <v>Inviable Sanitariamente</v>
      </c>
      <c r="SRP469" s="48" t="str">
        <f t="shared" si="1356"/>
        <v>Inviable Sanitariamente</v>
      </c>
      <c r="SRQ469" s="48" t="str">
        <f t="shared" si="1356"/>
        <v>Inviable Sanitariamente</v>
      </c>
      <c r="SRR469" s="48" t="str">
        <f t="shared" ref="SRR469:SSA471" si="1357">IF(SRP469&lt;5,"Sin Riesgo",IF(SRP469 &lt;=14,"Bajo",IF(SRP469&lt;=35,"Medio",IF(SRP469&lt;=80,"Alto","Inviable Sanitariamente"))))</f>
        <v>Inviable Sanitariamente</v>
      </c>
      <c r="SRS469" s="48" t="str">
        <f t="shared" si="1357"/>
        <v>Inviable Sanitariamente</v>
      </c>
      <c r="SRT469" s="48" t="str">
        <f t="shared" si="1357"/>
        <v>Inviable Sanitariamente</v>
      </c>
      <c r="SRU469" s="48" t="str">
        <f t="shared" si="1357"/>
        <v>Inviable Sanitariamente</v>
      </c>
      <c r="SRV469" s="48" t="str">
        <f t="shared" si="1357"/>
        <v>Inviable Sanitariamente</v>
      </c>
      <c r="SRW469" s="48" t="str">
        <f t="shared" si="1357"/>
        <v>Inviable Sanitariamente</v>
      </c>
      <c r="SRX469" s="48" t="str">
        <f t="shared" si="1357"/>
        <v>Inviable Sanitariamente</v>
      </c>
      <c r="SRY469" s="48" t="str">
        <f t="shared" si="1357"/>
        <v>Inviable Sanitariamente</v>
      </c>
      <c r="SRZ469" s="48" t="str">
        <f t="shared" si="1357"/>
        <v>Inviable Sanitariamente</v>
      </c>
      <c r="SSA469" s="48" t="str">
        <f t="shared" si="1357"/>
        <v>Inviable Sanitariamente</v>
      </c>
      <c r="SSB469" s="48" t="str">
        <f t="shared" ref="SSB469:SSK471" si="1358">IF(SRZ469&lt;5,"Sin Riesgo",IF(SRZ469 &lt;=14,"Bajo",IF(SRZ469&lt;=35,"Medio",IF(SRZ469&lt;=80,"Alto","Inviable Sanitariamente"))))</f>
        <v>Inviable Sanitariamente</v>
      </c>
      <c r="SSC469" s="48" t="str">
        <f t="shared" si="1358"/>
        <v>Inviable Sanitariamente</v>
      </c>
      <c r="SSD469" s="48" t="str">
        <f t="shared" si="1358"/>
        <v>Inviable Sanitariamente</v>
      </c>
      <c r="SSE469" s="48" t="str">
        <f t="shared" si="1358"/>
        <v>Inviable Sanitariamente</v>
      </c>
      <c r="SSF469" s="48" t="str">
        <f t="shared" si="1358"/>
        <v>Inviable Sanitariamente</v>
      </c>
      <c r="SSG469" s="48" t="str">
        <f t="shared" si="1358"/>
        <v>Inviable Sanitariamente</v>
      </c>
      <c r="SSH469" s="48" t="str">
        <f t="shared" si="1358"/>
        <v>Inviable Sanitariamente</v>
      </c>
      <c r="SSI469" s="48" t="str">
        <f t="shared" si="1358"/>
        <v>Inviable Sanitariamente</v>
      </c>
      <c r="SSJ469" s="48" t="str">
        <f t="shared" si="1358"/>
        <v>Inviable Sanitariamente</v>
      </c>
      <c r="SSK469" s="48" t="str">
        <f t="shared" si="1358"/>
        <v>Inviable Sanitariamente</v>
      </c>
      <c r="SSL469" s="48" t="str">
        <f t="shared" ref="SSL469:SSU471" si="1359">IF(SSJ469&lt;5,"Sin Riesgo",IF(SSJ469 &lt;=14,"Bajo",IF(SSJ469&lt;=35,"Medio",IF(SSJ469&lt;=80,"Alto","Inviable Sanitariamente"))))</f>
        <v>Inviable Sanitariamente</v>
      </c>
      <c r="SSM469" s="48" t="str">
        <f t="shared" si="1359"/>
        <v>Inviable Sanitariamente</v>
      </c>
      <c r="SSN469" s="48" t="str">
        <f t="shared" si="1359"/>
        <v>Inviable Sanitariamente</v>
      </c>
      <c r="SSO469" s="48" t="str">
        <f t="shared" si="1359"/>
        <v>Inviable Sanitariamente</v>
      </c>
      <c r="SSP469" s="48" t="str">
        <f t="shared" si="1359"/>
        <v>Inviable Sanitariamente</v>
      </c>
      <c r="SSQ469" s="48" t="str">
        <f t="shared" si="1359"/>
        <v>Inviable Sanitariamente</v>
      </c>
      <c r="SSR469" s="48" t="str">
        <f t="shared" si="1359"/>
        <v>Inviable Sanitariamente</v>
      </c>
      <c r="SSS469" s="48" t="str">
        <f t="shared" si="1359"/>
        <v>Inviable Sanitariamente</v>
      </c>
      <c r="SST469" s="48" t="str">
        <f t="shared" si="1359"/>
        <v>Inviable Sanitariamente</v>
      </c>
      <c r="SSU469" s="48" t="str">
        <f t="shared" si="1359"/>
        <v>Inviable Sanitariamente</v>
      </c>
      <c r="SSV469" s="48" t="str">
        <f t="shared" ref="SSV469:STE471" si="1360">IF(SST469&lt;5,"Sin Riesgo",IF(SST469 &lt;=14,"Bajo",IF(SST469&lt;=35,"Medio",IF(SST469&lt;=80,"Alto","Inviable Sanitariamente"))))</f>
        <v>Inviable Sanitariamente</v>
      </c>
      <c r="SSW469" s="48" t="str">
        <f t="shared" si="1360"/>
        <v>Inviable Sanitariamente</v>
      </c>
      <c r="SSX469" s="48" t="str">
        <f t="shared" si="1360"/>
        <v>Inviable Sanitariamente</v>
      </c>
      <c r="SSY469" s="48" t="str">
        <f t="shared" si="1360"/>
        <v>Inviable Sanitariamente</v>
      </c>
      <c r="SSZ469" s="48" t="str">
        <f t="shared" si="1360"/>
        <v>Inviable Sanitariamente</v>
      </c>
      <c r="STA469" s="48" t="str">
        <f t="shared" si="1360"/>
        <v>Inviable Sanitariamente</v>
      </c>
      <c r="STB469" s="48" t="str">
        <f t="shared" si="1360"/>
        <v>Inviable Sanitariamente</v>
      </c>
      <c r="STC469" s="48" t="str">
        <f t="shared" si="1360"/>
        <v>Inviable Sanitariamente</v>
      </c>
      <c r="STD469" s="48" t="str">
        <f t="shared" si="1360"/>
        <v>Inviable Sanitariamente</v>
      </c>
      <c r="STE469" s="48" t="str">
        <f t="shared" si="1360"/>
        <v>Inviable Sanitariamente</v>
      </c>
      <c r="STF469" s="48" t="str">
        <f t="shared" ref="STF469:STO471" si="1361">IF(STD469&lt;5,"Sin Riesgo",IF(STD469 &lt;=14,"Bajo",IF(STD469&lt;=35,"Medio",IF(STD469&lt;=80,"Alto","Inviable Sanitariamente"))))</f>
        <v>Inviable Sanitariamente</v>
      </c>
      <c r="STG469" s="48" t="str">
        <f t="shared" si="1361"/>
        <v>Inviable Sanitariamente</v>
      </c>
      <c r="STH469" s="48" t="str">
        <f t="shared" si="1361"/>
        <v>Inviable Sanitariamente</v>
      </c>
      <c r="STI469" s="48" t="str">
        <f t="shared" si="1361"/>
        <v>Inviable Sanitariamente</v>
      </c>
      <c r="STJ469" s="48" t="str">
        <f t="shared" si="1361"/>
        <v>Inviable Sanitariamente</v>
      </c>
      <c r="STK469" s="48" t="str">
        <f t="shared" si="1361"/>
        <v>Inviable Sanitariamente</v>
      </c>
      <c r="STL469" s="48" t="str">
        <f t="shared" si="1361"/>
        <v>Inviable Sanitariamente</v>
      </c>
      <c r="STM469" s="48" t="str">
        <f t="shared" si="1361"/>
        <v>Inviable Sanitariamente</v>
      </c>
      <c r="STN469" s="48" t="str">
        <f t="shared" si="1361"/>
        <v>Inviable Sanitariamente</v>
      </c>
      <c r="STO469" s="48" t="str">
        <f t="shared" si="1361"/>
        <v>Inviable Sanitariamente</v>
      </c>
      <c r="STP469" s="48" t="str">
        <f t="shared" ref="STP469:STY471" si="1362">IF(STN469&lt;5,"Sin Riesgo",IF(STN469 &lt;=14,"Bajo",IF(STN469&lt;=35,"Medio",IF(STN469&lt;=80,"Alto","Inviable Sanitariamente"))))</f>
        <v>Inviable Sanitariamente</v>
      </c>
      <c r="STQ469" s="48" t="str">
        <f t="shared" si="1362"/>
        <v>Inviable Sanitariamente</v>
      </c>
      <c r="STR469" s="48" t="str">
        <f t="shared" si="1362"/>
        <v>Inviable Sanitariamente</v>
      </c>
      <c r="STS469" s="48" t="str">
        <f t="shared" si="1362"/>
        <v>Inviable Sanitariamente</v>
      </c>
      <c r="STT469" s="48" t="str">
        <f t="shared" si="1362"/>
        <v>Inviable Sanitariamente</v>
      </c>
      <c r="STU469" s="48" t="str">
        <f t="shared" si="1362"/>
        <v>Inviable Sanitariamente</v>
      </c>
      <c r="STV469" s="48" t="str">
        <f t="shared" si="1362"/>
        <v>Inviable Sanitariamente</v>
      </c>
      <c r="STW469" s="48" t="str">
        <f t="shared" si="1362"/>
        <v>Inviable Sanitariamente</v>
      </c>
      <c r="STX469" s="48" t="str">
        <f t="shared" si="1362"/>
        <v>Inviable Sanitariamente</v>
      </c>
      <c r="STY469" s="48" t="str">
        <f t="shared" si="1362"/>
        <v>Inviable Sanitariamente</v>
      </c>
      <c r="STZ469" s="48" t="str">
        <f t="shared" ref="STZ469:SUI471" si="1363">IF(STX469&lt;5,"Sin Riesgo",IF(STX469 &lt;=14,"Bajo",IF(STX469&lt;=35,"Medio",IF(STX469&lt;=80,"Alto","Inviable Sanitariamente"))))</f>
        <v>Inviable Sanitariamente</v>
      </c>
      <c r="SUA469" s="48" t="str">
        <f t="shared" si="1363"/>
        <v>Inviable Sanitariamente</v>
      </c>
      <c r="SUB469" s="48" t="str">
        <f t="shared" si="1363"/>
        <v>Inviable Sanitariamente</v>
      </c>
      <c r="SUC469" s="48" t="str">
        <f t="shared" si="1363"/>
        <v>Inviable Sanitariamente</v>
      </c>
      <c r="SUD469" s="48" t="str">
        <f t="shared" si="1363"/>
        <v>Inviable Sanitariamente</v>
      </c>
      <c r="SUE469" s="48" t="str">
        <f t="shared" si="1363"/>
        <v>Inviable Sanitariamente</v>
      </c>
      <c r="SUF469" s="48" t="str">
        <f t="shared" si="1363"/>
        <v>Inviable Sanitariamente</v>
      </c>
      <c r="SUG469" s="48" t="str">
        <f t="shared" si="1363"/>
        <v>Inviable Sanitariamente</v>
      </c>
      <c r="SUH469" s="48" t="str">
        <f t="shared" si="1363"/>
        <v>Inviable Sanitariamente</v>
      </c>
      <c r="SUI469" s="48" t="str">
        <f t="shared" si="1363"/>
        <v>Inviable Sanitariamente</v>
      </c>
      <c r="SUJ469" s="48" t="str">
        <f t="shared" ref="SUJ469:SUS471" si="1364">IF(SUH469&lt;5,"Sin Riesgo",IF(SUH469 &lt;=14,"Bajo",IF(SUH469&lt;=35,"Medio",IF(SUH469&lt;=80,"Alto","Inviable Sanitariamente"))))</f>
        <v>Inviable Sanitariamente</v>
      </c>
      <c r="SUK469" s="48" t="str">
        <f t="shared" si="1364"/>
        <v>Inviable Sanitariamente</v>
      </c>
      <c r="SUL469" s="48" t="str">
        <f t="shared" si="1364"/>
        <v>Inviable Sanitariamente</v>
      </c>
      <c r="SUM469" s="48" t="str">
        <f t="shared" si="1364"/>
        <v>Inviable Sanitariamente</v>
      </c>
      <c r="SUN469" s="48" t="str">
        <f t="shared" si="1364"/>
        <v>Inviable Sanitariamente</v>
      </c>
      <c r="SUO469" s="48" t="str">
        <f t="shared" si="1364"/>
        <v>Inviable Sanitariamente</v>
      </c>
      <c r="SUP469" s="48" t="str">
        <f t="shared" si="1364"/>
        <v>Inviable Sanitariamente</v>
      </c>
      <c r="SUQ469" s="48" t="str">
        <f t="shared" si="1364"/>
        <v>Inviable Sanitariamente</v>
      </c>
      <c r="SUR469" s="48" t="str">
        <f t="shared" si="1364"/>
        <v>Inviable Sanitariamente</v>
      </c>
      <c r="SUS469" s="48" t="str">
        <f t="shared" si="1364"/>
        <v>Inviable Sanitariamente</v>
      </c>
      <c r="SUT469" s="48" t="str">
        <f t="shared" ref="SUT469:SVC471" si="1365">IF(SUR469&lt;5,"Sin Riesgo",IF(SUR469 &lt;=14,"Bajo",IF(SUR469&lt;=35,"Medio",IF(SUR469&lt;=80,"Alto","Inviable Sanitariamente"))))</f>
        <v>Inviable Sanitariamente</v>
      </c>
      <c r="SUU469" s="48" t="str">
        <f t="shared" si="1365"/>
        <v>Inviable Sanitariamente</v>
      </c>
      <c r="SUV469" s="48" t="str">
        <f t="shared" si="1365"/>
        <v>Inviable Sanitariamente</v>
      </c>
      <c r="SUW469" s="48" t="str">
        <f t="shared" si="1365"/>
        <v>Inviable Sanitariamente</v>
      </c>
      <c r="SUX469" s="48" t="str">
        <f t="shared" si="1365"/>
        <v>Inviable Sanitariamente</v>
      </c>
      <c r="SUY469" s="48" t="str">
        <f t="shared" si="1365"/>
        <v>Inviable Sanitariamente</v>
      </c>
      <c r="SUZ469" s="48" t="str">
        <f t="shared" si="1365"/>
        <v>Inviable Sanitariamente</v>
      </c>
      <c r="SVA469" s="48" t="str">
        <f t="shared" si="1365"/>
        <v>Inviable Sanitariamente</v>
      </c>
      <c r="SVB469" s="48" t="str">
        <f t="shared" si="1365"/>
        <v>Inviable Sanitariamente</v>
      </c>
      <c r="SVC469" s="48" t="str">
        <f t="shared" si="1365"/>
        <v>Inviable Sanitariamente</v>
      </c>
      <c r="SVD469" s="48" t="str">
        <f t="shared" ref="SVD469:SVM471" si="1366">IF(SVB469&lt;5,"Sin Riesgo",IF(SVB469 &lt;=14,"Bajo",IF(SVB469&lt;=35,"Medio",IF(SVB469&lt;=80,"Alto","Inviable Sanitariamente"))))</f>
        <v>Inviable Sanitariamente</v>
      </c>
      <c r="SVE469" s="48" t="str">
        <f t="shared" si="1366"/>
        <v>Inviable Sanitariamente</v>
      </c>
      <c r="SVF469" s="48" t="str">
        <f t="shared" si="1366"/>
        <v>Inviable Sanitariamente</v>
      </c>
      <c r="SVG469" s="48" t="str">
        <f t="shared" si="1366"/>
        <v>Inviable Sanitariamente</v>
      </c>
      <c r="SVH469" s="48" t="str">
        <f t="shared" si="1366"/>
        <v>Inviable Sanitariamente</v>
      </c>
      <c r="SVI469" s="48" t="str">
        <f t="shared" si="1366"/>
        <v>Inviable Sanitariamente</v>
      </c>
      <c r="SVJ469" s="48" t="str">
        <f t="shared" si="1366"/>
        <v>Inviable Sanitariamente</v>
      </c>
      <c r="SVK469" s="48" t="str">
        <f t="shared" si="1366"/>
        <v>Inviable Sanitariamente</v>
      </c>
      <c r="SVL469" s="48" t="str">
        <f t="shared" si="1366"/>
        <v>Inviable Sanitariamente</v>
      </c>
      <c r="SVM469" s="48" t="str">
        <f t="shared" si="1366"/>
        <v>Inviable Sanitariamente</v>
      </c>
      <c r="SVN469" s="48" t="str">
        <f t="shared" ref="SVN469:SVW471" si="1367">IF(SVL469&lt;5,"Sin Riesgo",IF(SVL469 &lt;=14,"Bajo",IF(SVL469&lt;=35,"Medio",IF(SVL469&lt;=80,"Alto","Inviable Sanitariamente"))))</f>
        <v>Inviable Sanitariamente</v>
      </c>
      <c r="SVO469" s="48" t="str">
        <f t="shared" si="1367"/>
        <v>Inviable Sanitariamente</v>
      </c>
      <c r="SVP469" s="48" t="str">
        <f t="shared" si="1367"/>
        <v>Inviable Sanitariamente</v>
      </c>
      <c r="SVQ469" s="48" t="str">
        <f t="shared" si="1367"/>
        <v>Inviable Sanitariamente</v>
      </c>
      <c r="SVR469" s="48" t="str">
        <f t="shared" si="1367"/>
        <v>Inviable Sanitariamente</v>
      </c>
      <c r="SVS469" s="48" t="str">
        <f t="shared" si="1367"/>
        <v>Inviable Sanitariamente</v>
      </c>
      <c r="SVT469" s="48" t="str">
        <f t="shared" si="1367"/>
        <v>Inviable Sanitariamente</v>
      </c>
      <c r="SVU469" s="48" t="str">
        <f t="shared" si="1367"/>
        <v>Inviable Sanitariamente</v>
      </c>
      <c r="SVV469" s="48" t="str">
        <f t="shared" si="1367"/>
        <v>Inviable Sanitariamente</v>
      </c>
      <c r="SVW469" s="48" t="str">
        <f t="shared" si="1367"/>
        <v>Inviable Sanitariamente</v>
      </c>
      <c r="SVX469" s="48" t="str">
        <f t="shared" ref="SVX469:SWG471" si="1368">IF(SVV469&lt;5,"Sin Riesgo",IF(SVV469 &lt;=14,"Bajo",IF(SVV469&lt;=35,"Medio",IF(SVV469&lt;=80,"Alto","Inviable Sanitariamente"))))</f>
        <v>Inviable Sanitariamente</v>
      </c>
      <c r="SVY469" s="48" t="str">
        <f t="shared" si="1368"/>
        <v>Inviable Sanitariamente</v>
      </c>
      <c r="SVZ469" s="48" t="str">
        <f t="shared" si="1368"/>
        <v>Inviable Sanitariamente</v>
      </c>
      <c r="SWA469" s="48" t="str">
        <f t="shared" si="1368"/>
        <v>Inviable Sanitariamente</v>
      </c>
      <c r="SWB469" s="48" t="str">
        <f t="shared" si="1368"/>
        <v>Inviable Sanitariamente</v>
      </c>
      <c r="SWC469" s="48" t="str">
        <f t="shared" si="1368"/>
        <v>Inviable Sanitariamente</v>
      </c>
      <c r="SWD469" s="48" t="str">
        <f t="shared" si="1368"/>
        <v>Inviable Sanitariamente</v>
      </c>
      <c r="SWE469" s="48" t="str">
        <f t="shared" si="1368"/>
        <v>Inviable Sanitariamente</v>
      </c>
      <c r="SWF469" s="48" t="str">
        <f t="shared" si="1368"/>
        <v>Inviable Sanitariamente</v>
      </c>
      <c r="SWG469" s="48" t="str">
        <f t="shared" si="1368"/>
        <v>Inviable Sanitariamente</v>
      </c>
      <c r="SWH469" s="48" t="str">
        <f t="shared" ref="SWH469:SWQ471" si="1369">IF(SWF469&lt;5,"Sin Riesgo",IF(SWF469 &lt;=14,"Bajo",IF(SWF469&lt;=35,"Medio",IF(SWF469&lt;=80,"Alto","Inviable Sanitariamente"))))</f>
        <v>Inviable Sanitariamente</v>
      </c>
      <c r="SWI469" s="48" t="str">
        <f t="shared" si="1369"/>
        <v>Inviable Sanitariamente</v>
      </c>
      <c r="SWJ469" s="48" t="str">
        <f t="shared" si="1369"/>
        <v>Inviable Sanitariamente</v>
      </c>
      <c r="SWK469" s="48" t="str">
        <f t="shared" si="1369"/>
        <v>Inviable Sanitariamente</v>
      </c>
      <c r="SWL469" s="48" t="str">
        <f t="shared" si="1369"/>
        <v>Inviable Sanitariamente</v>
      </c>
      <c r="SWM469" s="48" t="str">
        <f t="shared" si="1369"/>
        <v>Inviable Sanitariamente</v>
      </c>
      <c r="SWN469" s="48" t="str">
        <f t="shared" si="1369"/>
        <v>Inviable Sanitariamente</v>
      </c>
      <c r="SWO469" s="48" t="str">
        <f t="shared" si="1369"/>
        <v>Inviable Sanitariamente</v>
      </c>
      <c r="SWP469" s="48" t="str">
        <f t="shared" si="1369"/>
        <v>Inviable Sanitariamente</v>
      </c>
      <c r="SWQ469" s="48" t="str">
        <f t="shared" si="1369"/>
        <v>Inviable Sanitariamente</v>
      </c>
      <c r="SWR469" s="48" t="str">
        <f t="shared" ref="SWR469:SXA471" si="1370">IF(SWP469&lt;5,"Sin Riesgo",IF(SWP469 &lt;=14,"Bajo",IF(SWP469&lt;=35,"Medio",IF(SWP469&lt;=80,"Alto","Inviable Sanitariamente"))))</f>
        <v>Inviable Sanitariamente</v>
      </c>
      <c r="SWS469" s="48" t="str">
        <f t="shared" si="1370"/>
        <v>Inviable Sanitariamente</v>
      </c>
      <c r="SWT469" s="48" t="str">
        <f t="shared" si="1370"/>
        <v>Inviable Sanitariamente</v>
      </c>
      <c r="SWU469" s="48" t="str">
        <f t="shared" si="1370"/>
        <v>Inviable Sanitariamente</v>
      </c>
      <c r="SWV469" s="48" t="str">
        <f t="shared" si="1370"/>
        <v>Inviable Sanitariamente</v>
      </c>
      <c r="SWW469" s="48" t="str">
        <f t="shared" si="1370"/>
        <v>Inviable Sanitariamente</v>
      </c>
      <c r="SWX469" s="48" t="str">
        <f t="shared" si="1370"/>
        <v>Inviable Sanitariamente</v>
      </c>
      <c r="SWY469" s="48" t="str">
        <f t="shared" si="1370"/>
        <v>Inviable Sanitariamente</v>
      </c>
      <c r="SWZ469" s="48" t="str">
        <f t="shared" si="1370"/>
        <v>Inviable Sanitariamente</v>
      </c>
      <c r="SXA469" s="48" t="str">
        <f t="shared" si="1370"/>
        <v>Inviable Sanitariamente</v>
      </c>
      <c r="SXB469" s="48" t="str">
        <f t="shared" ref="SXB469:SXK471" si="1371">IF(SWZ469&lt;5,"Sin Riesgo",IF(SWZ469 &lt;=14,"Bajo",IF(SWZ469&lt;=35,"Medio",IF(SWZ469&lt;=80,"Alto","Inviable Sanitariamente"))))</f>
        <v>Inviable Sanitariamente</v>
      </c>
      <c r="SXC469" s="48" t="str">
        <f t="shared" si="1371"/>
        <v>Inviable Sanitariamente</v>
      </c>
      <c r="SXD469" s="48" t="str">
        <f t="shared" si="1371"/>
        <v>Inviable Sanitariamente</v>
      </c>
      <c r="SXE469" s="48" t="str">
        <f t="shared" si="1371"/>
        <v>Inviable Sanitariamente</v>
      </c>
      <c r="SXF469" s="48" t="str">
        <f t="shared" si="1371"/>
        <v>Inviable Sanitariamente</v>
      </c>
      <c r="SXG469" s="48" t="str">
        <f t="shared" si="1371"/>
        <v>Inviable Sanitariamente</v>
      </c>
      <c r="SXH469" s="48" t="str">
        <f t="shared" si="1371"/>
        <v>Inviable Sanitariamente</v>
      </c>
      <c r="SXI469" s="48" t="str">
        <f t="shared" si="1371"/>
        <v>Inviable Sanitariamente</v>
      </c>
      <c r="SXJ469" s="48" t="str">
        <f t="shared" si="1371"/>
        <v>Inviable Sanitariamente</v>
      </c>
      <c r="SXK469" s="48" t="str">
        <f t="shared" si="1371"/>
        <v>Inviable Sanitariamente</v>
      </c>
      <c r="SXL469" s="48" t="str">
        <f t="shared" ref="SXL469:SXU471" si="1372">IF(SXJ469&lt;5,"Sin Riesgo",IF(SXJ469 &lt;=14,"Bajo",IF(SXJ469&lt;=35,"Medio",IF(SXJ469&lt;=80,"Alto","Inviable Sanitariamente"))))</f>
        <v>Inviable Sanitariamente</v>
      </c>
      <c r="SXM469" s="48" t="str">
        <f t="shared" si="1372"/>
        <v>Inviable Sanitariamente</v>
      </c>
      <c r="SXN469" s="48" t="str">
        <f t="shared" si="1372"/>
        <v>Inviable Sanitariamente</v>
      </c>
      <c r="SXO469" s="48" t="str">
        <f t="shared" si="1372"/>
        <v>Inviable Sanitariamente</v>
      </c>
      <c r="SXP469" s="48" t="str">
        <f t="shared" si="1372"/>
        <v>Inviable Sanitariamente</v>
      </c>
      <c r="SXQ469" s="48" t="str">
        <f t="shared" si="1372"/>
        <v>Inviable Sanitariamente</v>
      </c>
      <c r="SXR469" s="48" t="str">
        <f t="shared" si="1372"/>
        <v>Inviable Sanitariamente</v>
      </c>
      <c r="SXS469" s="48" t="str">
        <f t="shared" si="1372"/>
        <v>Inviable Sanitariamente</v>
      </c>
      <c r="SXT469" s="48" t="str">
        <f t="shared" si="1372"/>
        <v>Inviable Sanitariamente</v>
      </c>
      <c r="SXU469" s="48" t="str">
        <f t="shared" si="1372"/>
        <v>Inviable Sanitariamente</v>
      </c>
      <c r="SXV469" s="48" t="str">
        <f t="shared" ref="SXV469:SYE471" si="1373">IF(SXT469&lt;5,"Sin Riesgo",IF(SXT469 &lt;=14,"Bajo",IF(SXT469&lt;=35,"Medio",IF(SXT469&lt;=80,"Alto","Inviable Sanitariamente"))))</f>
        <v>Inviable Sanitariamente</v>
      </c>
      <c r="SXW469" s="48" t="str">
        <f t="shared" si="1373"/>
        <v>Inviable Sanitariamente</v>
      </c>
      <c r="SXX469" s="48" t="str">
        <f t="shared" si="1373"/>
        <v>Inviable Sanitariamente</v>
      </c>
      <c r="SXY469" s="48" t="str">
        <f t="shared" si="1373"/>
        <v>Inviable Sanitariamente</v>
      </c>
      <c r="SXZ469" s="48" t="str">
        <f t="shared" si="1373"/>
        <v>Inviable Sanitariamente</v>
      </c>
      <c r="SYA469" s="48" t="str">
        <f t="shared" si="1373"/>
        <v>Inviable Sanitariamente</v>
      </c>
      <c r="SYB469" s="48" t="str">
        <f t="shared" si="1373"/>
        <v>Inviable Sanitariamente</v>
      </c>
      <c r="SYC469" s="48" t="str">
        <f t="shared" si="1373"/>
        <v>Inviable Sanitariamente</v>
      </c>
      <c r="SYD469" s="48" t="str">
        <f t="shared" si="1373"/>
        <v>Inviable Sanitariamente</v>
      </c>
      <c r="SYE469" s="48" t="str">
        <f t="shared" si="1373"/>
        <v>Inviable Sanitariamente</v>
      </c>
      <c r="SYF469" s="48" t="str">
        <f t="shared" ref="SYF469:SYO471" si="1374">IF(SYD469&lt;5,"Sin Riesgo",IF(SYD469 &lt;=14,"Bajo",IF(SYD469&lt;=35,"Medio",IF(SYD469&lt;=80,"Alto","Inviable Sanitariamente"))))</f>
        <v>Inviable Sanitariamente</v>
      </c>
      <c r="SYG469" s="48" t="str">
        <f t="shared" si="1374"/>
        <v>Inviable Sanitariamente</v>
      </c>
      <c r="SYH469" s="48" t="str">
        <f t="shared" si="1374"/>
        <v>Inviable Sanitariamente</v>
      </c>
      <c r="SYI469" s="48" t="str">
        <f t="shared" si="1374"/>
        <v>Inviable Sanitariamente</v>
      </c>
      <c r="SYJ469" s="48" t="str">
        <f t="shared" si="1374"/>
        <v>Inviable Sanitariamente</v>
      </c>
      <c r="SYK469" s="48" t="str">
        <f t="shared" si="1374"/>
        <v>Inviable Sanitariamente</v>
      </c>
      <c r="SYL469" s="48" t="str">
        <f t="shared" si="1374"/>
        <v>Inviable Sanitariamente</v>
      </c>
      <c r="SYM469" s="48" t="str">
        <f t="shared" si="1374"/>
        <v>Inviable Sanitariamente</v>
      </c>
      <c r="SYN469" s="48" t="str">
        <f t="shared" si="1374"/>
        <v>Inviable Sanitariamente</v>
      </c>
      <c r="SYO469" s="48" t="str">
        <f t="shared" si="1374"/>
        <v>Inviable Sanitariamente</v>
      </c>
      <c r="SYP469" s="48" t="str">
        <f t="shared" ref="SYP469:SYY471" si="1375">IF(SYN469&lt;5,"Sin Riesgo",IF(SYN469 &lt;=14,"Bajo",IF(SYN469&lt;=35,"Medio",IF(SYN469&lt;=80,"Alto","Inviable Sanitariamente"))))</f>
        <v>Inviable Sanitariamente</v>
      </c>
      <c r="SYQ469" s="48" t="str">
        <f t="shared" si="1375"/>
        <v>Inviable Sanitariamente</v>
      </c>
      <c r="SYR469" s="48" t="str">
        <f t="shared" si="1375"/>
        <v>Inviable Sanitariamente</v>
      </c>
      <c r="SYS469" s="48" t="str">
        <f t="shared" si="1375"/>
        <v>Inviable Sanitariamente</v>
      </c>
      <c r="SYT469" s="48" t="str">
        <f t="shared" si="1375"/>
        <v>Inviable Sanitariamente</v>
      </c>
      <c r="SYU469" s="48" t="str">
        <f t="shared" si="1375"/>
        <v>Inviable Sanitariamente</v>
      </c>
      <c r="SYV469" s="48" t="str">
        <f t="shared" si="1375"/>
        <v>Inviable Sanitariamente</v>
      </c>
      <c r="SYW469" s="48" t="str">
        <f t="shared" si="1375"/>
        <v>Inviable Sanitariamente</v>
      </c>
      <c r="SYX469" s="48" t="str">
        <f t="shared" si="1375"/>
        <v>Inviable Sanitariamente</v>
      </c>
      <c r="SYY469" s="48" t="str">
        <f t="shared" si="1375"/>
        <v>Inviable Sanitariamente</v>
      </c>
      <c r="SYZ469" s="48" t="str">
        <f t="shared" ref="SYZ469:SZI471" si="1376">IF(SYX469&lt;5,"Sin Riesgo",IF(SYX469 &lt;=14,"Bajo",IF(SYX469&lt;=35,"Medio",IF(SYX469&lt;=80,"Alto","Inviable Sanitariamente"))))</f>
        <v>Inviable Sanitariamente</v>
      </c>
      <c r="SZA469" s="48" t="str">
        <f t="shared" si="1376"/>
        <v>Inviable Sanitariamente</v>
      </c>
      <c r="SZB469" s="48" t="str">
        <f t="shared" si="1376"/>
        <v>Inviable Sanitariamente</v>
      </c>
      <c r="SZC469" s="48" t="str">
        <f t="shared" si="1376"/>
        <v>Inviable Sanitariamente</v>
      </c>
      <c r="SZD469" s="48" t="str">
        <f t="shared" si="1376"/>
        <v>Inviable Sanitariamente</v>
      </c>
      <c r="SZE469" s="48" t="str">
        <f t="shared" si="1376"/>
        <v>Inviable Sanitariamente</v>
      </c>
      <c r="SZF469" s="48" t="str">
        <f t="shared" si="1376"/>
        <v>Inviable Sanitariamente</v>
      </c>
      <c r="SZG469" s="48" t="str">
        <f t="shared" si="1376"/>
        <v>Inviable Sanitariamente</v>
      </c>
      <c r="SZH469" s="48" t="str">
        <f t="shared" si="1376"/>
        <v>Inviable Sanitariamente</v>
      </c>
      <c r="SZI469" s="48" t="str">
        <f t="shared" si="1376"/>
        <v>Inviable Sanitariamente</v>
      </c>
      <c r="SZJ469" s="48" t="str">
        <f t="shared" ref="SZJ469:SZS471" si="1377">IF(SZH469&lt;5,"Sin Riesgo",IF(SZH469 &lt;=14,"Bajo",IF(SZH469&lt;=35,"Medio",IF(SZH469&lt;=80,"Alto","Inviable Sanitariamente"))))</f>
        <v>Inviable Sanitariamente</v>
      </c>
      <c r="SZK469" s="48" t="str">
        <f t="shared" si="1377"/>
        <v>Inviable Sanitariamente</v>
      </c>
      <c r="SZL469" s="48" t="str">
        <f t="shared" si="1377"/>
        <v>Inviable Sanitariamente</v>
      </c>
      <c r="SZM469" s="48" t="str">
        <f t="shared" si="1377"/>
        <v>Inviable Sanitariamente</v>
      </c>
      <c r="SZN469" s="48" t="str">
        <f t="shared" si="1377"/>
        <v>Inviable Sanitariamente</v>
      </c>
      <c r="SZO469" s="48" t="str">
        <f t="shared" si="1377"/>
        <v>Inviable Sanitariamente</v>
      </c>
      <c r="SZP469" s="48" t="str">
        <f t="shared" si="1377"/>
        <v>Inviable Sanitariamente</v>
      </c>
      <c r="SZQ469" s="48" t="str">
        <f t="shared" si="1377"/>
        <v>Inviable Sanitariamente</v>
      </c>
      <c r="SZR469" s="48" t="str">
        <f t="shared" si="1377"/>
        <v>Inviable Sanitariamente</v>
      </c>
      <c r="SZS469" s="48" t="str">
        <f t="shared" si="1377"/>
        <v>Inviable Sanitariamente</v>
      </c>
      <c r="SZT469" s="48" t="str">
        <f t="shared" ref="SZT469:TAC471" si="1378">IF(SZR469&lt;5,"Sin Riesgo",IF(SZR469 &lt;=14,"Bajo",IF(SZR469&lt;=35,"Medio",IF(SZR469&lt;=80,"Alto","Inviable Sanitariamente"))))</f>
        <v>Inviable Sanitariamente</v>
      </c>
      <c r="SZU469" s="48" t="str">
        <f t="shared" si="1378"/>
        <v>Inviable Sanitariamente</v>
      </c>
      <c r="SZV469" s="48" t="str">
        <f t="shared" si="1378"/>
        <v>Inviable Sanitariamente</v>
      </c>
      <c r="SZW469" s="48" t="str">
        <f t="shared" si="1378"/>
        <v>Inviable Sanitariamente</v>
      </c>
      <c r="SZX469" s="48" t="str">
        <f t="shared" si="1378"/>
        <v>Inviable Sanitariamente</v>
      </c>
      <c r="SZY469" s="48" t="str">
        <f t="shared" si="1378"/>
        <v>Inviable Sanitariamente</v>
      </c>
      <c r="SZZ469" s="48" t="str">
        <f t="shared" si="1378"/>
        <v>Inviable Sanitariamente</v>
      </c>
      <c r="TAA469" s="48" t="str">
        <f t="shared" si="1378"/>
        <v>Inviable Sanitariamente</v>
      </c>
      <c r="TAB469" s="48" t="str">
        <f t="shared" si="1378"/>
        <v>Inviable Sanitariamente</v>
      </c>
      <c r="TAC469" s="48" t="str">
        <f t="shared" si="1378"/>
        <v>Inviable Sanitariamente</v>
      </c>
      <c r="TAD469" s="48" t="str">
        <f t="shared" ref="TAD469:TAM471" si="1379">IF(TAB469&lt;5,"Sin Riesgo",IF(TAB469 &lt;=14,"Bajo",IF(TAB469&lt;=35,"Medio",IF(TAB469&lt;=80,"Alto","Inviable Sanitariamente"))))</f>
        <v>Inviable Sanitariamente</v>
      </c>
      <c r="TAE469" s="48" t="str">
        <f t="shared" si="1379"/>
        <v>Inviable Sanitariamente</v>
      </c>
      <c r="TAF469" s="48" t="str">
        <f t="shared" si="1379"/>
        <v>Inviable Sanitariamente</v>
      </c>
      <c r="TAG469" s="48" t="str">
        <f t="shared" si="1379"/>
        <v>Inviable Sanitariamente</v>
      </c>
      <c r="TAH469" s="48" t="str">
        <f t="shared" si="1379"/>
        <v>Inviable Sanitariamente</v>
      </c>
      <c r="TAI469" s="48" t="str">
        <f t="shared" si="1379"/>
        <v>Inviable Sanitariamente</v>
      </c>
      <c r="TAJ469" s="48" t="str">
        <f t="shared" si="1379"/>
        <v>Inviable Sanitariamente</v>
      </c>
      <c r="TAK469" s="48" t="str">
        <f t="shared" si="1379"/>
        <v>Inviable Sanitariamente</v>
      </c>
      <c r="TAL469" s="48" t="str">
        <f t="shared" si="1379"/>
        <v>Inviable Sanitariamente</v>
      </c>
      <c r="TAM469" s="48" t="str">
        <f t="shared" si="1379"/>
        <v>Inviable Sanitariamente</v>
      </c>
      <c r="TAN469" s="48" t="str">
        <f t="shared" ref="TAN469:TAW471" si="1380">IF(TAL469&lt;5,"Sin Riesgo",IF(TAL469 &lt;=14,"Bajo",IF(TAL469&lt;=35,"Medio",IF(TAL469&lt;=80,"Alto","Inviable Sanitariamente"))))</f>
        <v>Inviable Sanitariamente</v>
      </c>
      <c r="TAO469" s="48" t="str">
        <f t="shared" si="1380"/>
        <v>Inviable Sanitariamente</v>
      </c>
      <c r="TAP469" s="48" t="str">
        <f t="shared" si="1380"/>
        <v>Inviable Sanitariamente</v>
      </c>
      <c r="TAQ469" s="48" t="str">
        <f t="shared" si="1380"/>
        <v>Inviable Sanitariamente</v>
      </c>
      <c r="TAR469" s="48" t="str">
        <f t="shared" si="1380"/>
        <v>Inviable Sanitariamente</v>
      </c>
      <c r="TAS469" s="48" t="str">
        <f t="shared" si="1380"/>
        <v>Inviable Sanitariamente</v>
      </c>
      <c r="TAT469" s="48" t="str">
        <f t="shared" si="1380"/>
        <v>Inviable Sanitariamente</v>
      </c>
      <c r="TAU469" s="48" t="str">
        <f t="shared" si="1380"/>
        <v>Inviable Sanitariamente</v>
      </c>
      <c r="TAV469" s="48" t="str">
        <f t="shared" si="1380"/>
        <v>Inviable Sanitariamente</v>
      </c>
      <c r="TAW469" s="48" t="str">
        <f t="shared" si="1380"/>
        <v>Inviable Sanitariamente</v>
      </c>
      <c r="TAX469" s="48" t="str">
        <f t="shared" ref="TAX469:TBG471" si="1381">IF(TAV469&lt;5,"Sin Riesgo",IF(TAV469 &lt;=14,"Bajo",IF(TAV469&lt;=35,"Medio",IF(TAV469&lt;=80,"Alto","Inviable Sanitariamente"))))</f>
        <v>Inviable Sanitariamente</v>
      </c>
      <c r="TAY469" s="48" t="str">
        <f t="shared" si="1381"/>
        <v>Inviable Sanitariamente</v>
      </c>
      <c r="TAZ469" s="48" t="str">
        <f t="shared" si="1381"/>
        <v>Inviable Sanitariamente</v>
      </c>
      <c r="TBA469" s="48" t="str">
        <f t="shared" si="1381"/>
        <v>Inviable Sanitariamente</v>
      </c>
      <c r="TBB469" s="48" t="str">
        <f t="shared" si="1381"/>
        <v>Inviable Sanitariamente</v>
      </c>
      <c r="TBC469" s="48" t="str">
        <f t="shared" si="1381"/>
        <v>Inviable Sanitariamente</v>
      </c>
      <c r="TBD469" s="48" t="str">
        <f t="shared" si="1381"/>
        <v>Inviable Sanitariamente</v>
      </c>
      <c r="TBE469" s="48" t="str">
        <f t="shared" si="1381"/>
        <v>Inviable Sanitariamente</v>
      </c>
      <c r="TBF469" s="48" t="str">
        <f t="shared" si="1381"/>
        <v>Inviable Sanitariamente</v>
      </c>
      <c r="TBG469" s="48" t="str">
        <f t="shared" si="1381"/>
        <v>Inviable Sanitariamente</v>
      </c>
      <c r="TBH469" s="48" t="str">
        <f t="shared" ref="TBH469:TBQ471" si="1382">IF(TBF469&lt;5,"Sin Riesgo",IF(TBF469 &lt;=14,"Bajo",IF(TBF469&lt;=35,"Medio",IF(TBF469&lt;=80,"Alto","Inviable Sanitariamente"))))</f>
        <v>Inviable Sanitariamente</v>
      </c>
      <c r="TBI469" s="48" t="str">
        <f t="shared" si="1382"/>
        <v>Inviable Sanitariamente</v>
      </c>
      <c r="TBJ469" s="48" t="str">
        <f t="shared" si="1382"/>
        <v>Inviable Sanitariamente</v>
      </c>
      <c r="TBK469" s="48" t="str">
        <f t="shared" si="1382"/>
        <v>Inviable Sanitariamente</v>
      </c>
      <c r="TBL469" s="48" t="str">
        <f t="shared" si="1382"/>
        <v>Inviable Sanitariamente</v>
      </c>
      <c r="TBM469" s="48" t="str">
        <f t="shared" si="1382"/>
        <v>Inviable Sanitariamente</v>
      </c>
      <c r="TBN469" s="48" t="str">
        <f t="shared" si="1382"/>
        <v>Inviable Sanitariamente</v>
      </c>
      <c r="TBO469" s="48" t="str">
        <f t="shared" si="1382"/>
        <v>Inviable Sanitariamente</v>
      </c>
      <c r="TBP469" s="48" t="str">
        <f t="shared" si="1382"/>
        <v>Inviable Sanitariamente</v>
      </c>
      <c r="TBQ469" s="48" t="str">
        <f t="shared" si="1382"/>
        <v>Inviable Sanitariamente</v>
      </c>
      <c r="TBR469" s="48" t="str">
        <f t="shared" ref="TBR469:TCA471" si="1383">IF(TBP469&lt;5,"Sin Riesgo",IF(TBP469 &lt;=14,"Bajo",IF(TBP469&lt;=35,"Medio",IF(TBP469&lt;=80,"Alto","Inviable Sanitariamente"))))</f>
        <v>Inviable Sanitariamente</v>
      </c>
      <c r="TBS469" s="48" t="str">
        <f t="shared" si="1383"/>
        <v>Inviable Sanitariamente</v>
      </c>
      <c r="TBT469" s="48" t="str">
        <f t="shared" si="1383"/>
        <v>Inviable Sanitariamente</v>
      </c>
      <c r="TBU469" s="48" t="str">
        <f t="shared" si="1383"/>
        <v>Inviable Sanitariamente</v>
      </c>
      <c r="TBV469" s="48" t="str">
        <f t="shared" si="1383"/>
        <v>Inviable Sanitariamente</v>
      </c>
      <c r="TBW469" s="48" t="str">
        <f t="shared" si="1383"/>
        <v>Inviable Sanitariamente</v>
      </c>
      <c r="TBX469" s="48" t="str">
        <f t="shared" si="1383"/>
        <v>Inviable Sanitariamente</v>
      </c>
      <c r="TBY469" s="48" t="str">
        <f t="shared" si="1383"/>
        <v>Inviable Sanitariamente</v>
      </c>
      <c r="TBZ469" s="48" t="str">
        <f t="shared" si="1383"/>
        <v>Inviable Sanitariamente</v>
      </c>
      <c r="TCA469" s="48" t="str">
        <f t="shared" si="1383"/>
        <v>Inviable Sanitariamente</v>
      </c>
      <c r="TCB469" s="48" t="str">
        <f t="shared" ref="TCB469:TCK471" si="1384">IF(TBZ469&lt;5,"Sin Riesgo",IF(TBZ469 &lt;=14,"Bajo",IF(TBZ469&lt;=35,"Medio",IF(TBZ469&lt;=80,"Alto","Inviable Sanitariamente"))))</f>
        <v>Inviable Sanitariamente</v>
      </c>
      <c r="TCC469" s="48" t="str">
        <f t="shared" si="1384"/>
        <v>Inviable Sanitariamente</v>
      </c>
      <c r="TCD469" s="48" t="str">
        <f t="shared" si="1384"/>
        <v>Inviable Sanitariamente</v>
      </c>
      <c r="TCE469" s="48" t="str">
        <f t="shared" si="1384"/>
        <v>Inviable Sanitariamente</v>
      </c>
      <c r="TCF469" s="48" t="str">
        <f t="shared" si="1384"/>
        <v>Inviable Sanitariamente</v>
      </c>
      <c r="TCG469" s="48" t="str">
        <f t="shared" si="1384"/>
        <v>Inviable Sanitariamente</v>
      </c>
      <c r="TCH469" s="48" t="str">
        <f t="shared" si="1384"/>
        <v>Inviable Sanitariamente</v>
      </c>
      <c r="TCI469" s="48" t="str">
        <f t="shared" si="1384"/>
        <v>Inviable Sanitariamente</v>
      </c>
      <c r="TCJ469" s="48" t="str">
        <f t="shared" si="1384"/>
        <v>Inviable Sanitariamente</v>
      </c>
      <c r="TCK469" s="48" t="str">
        <f t="shared" si="1384"/>
        <v>Inviable Sanitariamente</v>
      </c>
      <c r="TCL469" s="48" t="str">
        <f t="shared" ref="TCL469:TCU471" si="1385">IF(TCJ469&lt;5,"Sin Riesgo",IF(TCJ469 &lt;=14,"Bajo",IF(TCJ469&lt;=35,"Medio",IF(TCJ469&lt;=80,"Alto","Inviable Sanitariamente"))))</f>
        <v>Inviable Sanitariamente</v>
      </c>
      <c r="TCM469" s="48" t="str">
        <f t="shared" si="1385"/>
        <v>Inviable Sanitariamente</v>
      </c>
      <c r="TCN469" s="48" t="str">
        <f t="shared" si="1385"/>
        <v>Inviable Sanitariamente</v>
      </c>
      <c r="TCO469" s="48" t="str">
        <f t="shared" si="1385"/>
        <v>Inviable Sanitariamente</v>
      </c>
      <c r="TCP469" s="48" t="str">
        <f t="shared" si="1385"/>
        <v>Inviable Sanitariamente</v>
      </c>
      <c r="TCQ469" s="48" t="str">
        <f t="shared" si="1385"/>
        <v>Inviable Sanitariamente</v>
      </c>
      <c r="TCR469" s="48" t="str">
        <f t="shared" si="1385"/>
        <v>Inviable Sanitariamente</v>
      </c>
      <c r="TCS469" s="48" t="str">
        <f t="shared" si="1385"/>
        <v>Inviable Sanitariamente</v>
      </c>
      <c r="TCT469" s="48" t="str">
        <f t="shared" si="1385"/>
        <v>Inviable Sanitariamente</v>
      </c>
      <c r="TCU469" s="48" t="str">
        <f t="shared" si="1385"/>
        <v>Inviable Sanitariamente</v>
      </c>
      <c r="TCV469" s="48" t="str">
        <f t="shared" ref="TCV469:TDE471" si="1386">IF(TCT469&lt;5,"Sin Riesgo",IF(TCT469 &lt;=14,"Bajo",IF(TCT469&lt;=35,"Medio",IF(TCT469&lt;=80,"Alto","Inviable Sanitariamente"))))</f>
        <v>Inviable Sanitariamente</v>
      </c>
      <c r="TCW469" s="48" t="str">
        <f t="shared" si="1386"/>
        <v>Inviable Sanitariamente</v>
      </c>
      <c r="TCX469" s="48" t="str">
        <f t="shared" si="1386"/>
        <v>Inviable Sanitariamente</v>
      </c>
      <c r="TCY469" s="48" t="str">
        <f t="shared" si="1386"/>
        <v>Inviable Sanitariamente</v>
      </c>
      <c r="TCZ469" s="48" t="str">
        <f t="shared" si="1386"/>
        <v>Inviable Sanitariamente</v>
      </c>
      <c r="TDA469" s="48" t="str">
        <f t="shared" si="1386"/>
        <v>Inviable Sanitariamente</v>
      </c>
      <c r="TDB469" s="48" t="str">
        <f t="shared" si="1386"/>
        <v>Inviable Sanitariamente</v>
      </c>
      <c r="TDC469" s="48" t="str">
        <f t="shared" si="1386"/>
        <v>Inviable Sanitariamente</v>
      </c>
      <c r="TDD469" s="48" t="str">
        <f t="shared" si="1386"/>
        <v>Inviable Sanitariamente</v>
      </c>
      <c r="TDE469" s="48" t="str">
        <f t="shared" si="1386"/>
        <v>Inviable Sanitariamente</v>
      </c>
      <c r="TDF469" s="48" t="str">
        <f t="shared" ref="TDF469:TDO471" si="1387">IF(TDD469&lt;5,"Sin Riesgo",IF(TDD469 &lt;=14,"Bajo",IF(TDD469&lt;=35,"Medio",IF(TDD469&lt;=80,"Alto","Inviable Sanitariamente"))))</f>
        <v>Inviable Sanitariamente</v>
      </c>
      <c r="TDG469" s="48" t="str">
        <f t="shared" si="1387"/>
        <v>Inviable Sanitariamente</v>
      </c>
      <c r="TDH469" s="48" t="str">
        <f t="shared" si="1387"/>
        <v>Inviable Sanitariamente</v>
      </c>
      <c r="TDI469" s="48" t="str">
        <f t="shared" si="1387"/>
        <v>Inviable Sanitariamente</v>
      </c>
      <c r="TDJ469" s="48" t="str">
        <f t="shared" si="1387"/>
        <v>Inviable Sanitariamente</v>
      </c>
      <c r="TDK469" s="48" t="str">
        <f t="shared" si="1387"/>
        <v>Inviable Sanitariamente</v>
      </c>
      <c r="TDL469" s="48" t="str">
        <f t="shared" si="1387"/>
        <v>Inviable Sanitariamente</v>
      </c>
      <c r="TDM469" s="48" t="str">
        <f t="shared" si="1387"/>
        <v>Inviable Sanitariamente</v>
      </c>
      <c r="TDN469" s="48" t="str">
        <f t="shared" si="1387"/>
        <v>Inviable Sanitariamente</v>
      </c>
      <c r="TDO469" s="48" t="str">
        <f t="shared" si="1387"/>
        <v>Inviable Sanitariamente</v>
      </c>
      <c r="TDP469" s="48" t="str">
        <f t="shared" ref="TDP469:TDY471" si="1388">IF(TDN469&lt;5,"Sin Riesgo",IF(TDN469 &lt;=14,"Bajo",IF(TDN469&lt;=35,"Medio",IF(TDN469&lt;=80,"Alto","Inviable Sanitariamente"))))</f>
        <v>Inviable Sanitariamente</v>
      </c>
      <c r="TDQ469" s="48" t="str">
        <f t="shared" si="1388"/>
        <v>Inviable Sanitariamente</v>
      </c>
      <c r="TDR469" s="48" t="str">
        <f t="shared" si="1388"/>
        <v>Inviable Sanitariamente</v>
      </c>
      <c r="TDS469" s="48" t="str">
        <f t="shared" si="1388"/>
        <v>Inviable Sanitariamente</v>
      </c>
      <c r="TDT469" s="48" t="str">
        <f t="shared" si="1388"/>
        <v>Inviable Sanitariamente</v>
      </c>
      <c r="TDU469" s="48" t="str">
        <f t="shared" si="1388"/>
        <v>Inviable Sanitariamente</v>
      </c>
      <c r="TDV469" s="48" t="str">
        <f t="shared" si="1388"/>
        <v>Inviable Sanitariamente</v>
      </c>
      <c r="TDW469" s="48" t="str">
        <f t="shared" si="1388"/>
        <v>Inviable Sanitariamente</v>
      </c>
      <c r="TDX469" s="48" t="str">
        <f t="shared" si="1388"/>
        <v>Inviable Sanitariamente</v>
      </c>
      <c r="TDY469" s="48" t="str">
        <f t="shared" si="1388"/>
        <v>Inviable Sanitariamente</v>
      </c>
      <c r="TDZ469" s="48" t="str">
        <f t="shared" ref="TDZ469:TEI471" si="1389">IF(TDX469&lt;5,"Sin Riesgo",IF(TDX469 &lt;=14,"Bajo",IF(TDX469&lt;=35,"Medio",IF(TDX469&lt;=80,"Alto","Inviable Sanitariamente"))))</f>
        <v>Inviable Sanitariamente</v>
      </c>
      <c r="TEA469" s="48" t="str">
        <f t="shared" si="1389"/>
        <v>Inviable Sanitariamente</v>
      </c>
      <c r="TEB469" s="48" t="str">
        <f t="shared" si="1389"/>
        <v>Inviable Sanitariamente</v>
      </c>
      <c r="TEC469" s="48" t="str">
        <f t="shared" si="1389"/>
        <v>Inviable Sanitariamente</v>
      </c>
      <c r="TED469" s="48" t="str">
        <f t="shared" si="1389"/>
        <v>Inviable Sanitariamente</v>
      </c>
      <c r="TEE469" s="48" t="str">
        <f t="shared" si="1389"/>
        <v>Inviable Sanitariamente</v>
      </c>
      <c r="TEF469" s="48" t="str">
        <f t="shared" si="1389"/>
        <v>Inviable Sanitariamente</v>
      </c>
      <c r="TEG469" s="48" t="str">
        <f t="shared" si="1389"/>
        <v>Inviable Sanitariamente</v>
      </c>
      <c r="TEH469" s="48" t="str">
        <f t="shared" si="1389"/>
        <v>Inviable Sanitariamente</v>
      </c>
      <c r="TEI469" s="48" t="str">
        <f t="shared" si="1389"/>
        <v>Inviable Sanitariamente</v>
      </c>
      <c r="TEJ469" s="48" t="str">
        <f t="shared" ref="TEJ469:TES471" si="1390">IF(TEH469&lt;5,"Sin Riesgo",IF(TEH469 &lt;=14,"Bajo",IF(TEH469&lt;=35,"Medio",IF(TEH469&lt;=80,"Alto","Inviable Sanitariamente"))))</f>
        <v>Inviable Sanitariamente</v>
      </c>
      <c r="TEK469" s="48" t="str">
        <f t="shared" si="1390"/>
        <v>Inviable Sanitariamente</v>
      </c>
      <c r="TEL469" s="48" t="str">
        <f t="shared" si="1390"/>
        <v>Inviable Sanitariamente</v>
      </c>
      <c r="TEM469" s="48" t="str">
        <f t="shared" si="1390"/>
        <v>Inviable Sanitariamente</v>
      </c>
      <c r="TEN469" s="48" t="str">
        <f t="shared" si="1390"/>
        <v>Inviable Sanitariamente</v>
      </c>
      <c r="TEO469" s="48" t="str">
        <f t="shared" si="1390"/>
        <v>Inviable Sanitariamente</v>
      </c>
      <c r="TEP469" s="48" t="str">
        <f t="shared" si="1390"/>
        <v>Inviable Sanitariamente</v>
      </c>
      <c r="TEQ469" s="48" t="str">
        <f t="shared" si="1390"/>
        <v>Inviable Sanitariamente</v>
      </c>
      <c r="TER469" s="48" t="str">
        <f t="shared" si="1390"/>
        <v>Inviable Sanitariamente</v>
      </c>
      <c r="TES469" s="48" t="str">
        <f t="shared" si="1390"/>
        <v>Inviable Sanitariamente</v>
      </c>
      <c r="TET469" s="48" t="str">
        <f t="shared" ref="TET469:TFC471" si="1391">IF(TER469&lt;5,"Sin Riesgo",IF(TER469 &lt;=14,"Bajo",IF(TER469&lt;=35,"Medio",IF(TER469&lt;=80,"Alto","Inviable Sanitariamente"))))</f>
        <v>Inviable Sanitariamente</v>
      </c>
      <c r="TEU469" s="48" t="str">
        <f t="shared" si="1391"/>
        <v>Inviable Sanitariamente</v>
      </c>
      <c r="TEV469" s="48" t="str">
        <f t="shared" si="1391"/>
        <v>Inviable Sanitariamente</v>
      </c>
      <c r="TEW469" s="48" t="str">
        <f t="shared" si="1391"/>
        <v>Inviable Sanitariamente</v>
      </c>
      <c r="TEX469" s="48" t="str">
        <f t="shared" si="1391"/>
        <v>Inviable Sanitariamente</v>
      </c>
      <c r="TEY469" s="48" t="str">
        <f t="shared" si="1391"/>
        <v>Inviable Sanitariamente</v>
      </c>
      <c r="TEZ469" s="48" t="str">
        <f t="shared" si="1391"/>
        <v>Inviable Sanitariamente</v>
      </c>
      <c r="TFA469" s="48" t="str">
        <f t="shared" si="1391"/>
        <v>Inviable Sanitariamente</v>
      </c>
      <c r="TFB469" s="48" t="str">
        <f t="shared" si="1391"/>
        <v>Inviable Sanitariamente</v>
      </c>
      <c r="TFC469" s="48" t="str">
        <f t="shared" si="1391"/>
        <v>Inviable Sanitariamente</v>
      </c>
      <c r="TFD469" s="48" t="str">
        <f t="shared" ref="TFD469:TFM471" si="1392">IF(TFB469&lt;5,"Sin Riesgo",IF(TFB469 &lt;=14,"Bajo",IF(TFB469&lt;=35,"Medio",IF(TFB469&lt;=80,"Alto","Inviable Sanitariamente"))))</f>
        <v>Inviable Sanitariamente</v>
      </c>
      <c r="TFE469" s="48" t="str">
        <f t="shared" si="1392"/>
        <v>Inviable Sanitariamente</v>
      </c>
      <c r="TFF469" s="48" t="str">
        <f t="shared" si="1392"/>
        <v>Inviable Sanitariamente</v>
      </c>
      <c r="TFG469" s="48" t="str">
        <f t="shared" si="1392"/>
        <v>Inviable Sanitariamente</v>
      </c>
      <c r="TFH469" s="48" t="str">
        <f t="shared" si="1392"/>
        <v>Inviable Sanitariamente</v>
      </c>
      <c r="TFI469" s="48" t="str">
        <f t="shared" si="1392"/>
        <v>Inviable Sanitariamente</v>
      </c>
      <c r="TFJ469" s="48" t="str">
        <f t="shared" si="1392"/>
        <v>Inviable Sanitariamente</v>
      </c>
      <c r="TFK469" s="48" t="str">
        <f t="shared" si="1392"/>
        <v>Inviable Sanitariamente</v>
      </c>
      <c r="TFL469" s="48" t="str">
        <f t="shared" si="1392"/>
        <v>Inviable Sanitariamente</v>
      </c>
      <c r="TFM469" s="48" t="str">
        <f t="shared" si="1392"/>
        <v>Inviable Sanitariamente</v>
      </c>
      <c r="TFN469" s="48" t="str">
        <f t="shared" ref="TFN469:TFW471" si="1393">IF(TFL469&lt;5,"Sin Riesgo",IF(TFL469 &lt;=14,"Bajo",IF(TFL469&lt;=35,"Medio",IF(TFL469&lt;=80,"Alto","Inviable Sanitariamente"))))</f>
        <v>Inviable Sanitariamente</v>
      </c>
      <c r="TFO469" s="48" t="str">
        <f t="shared" si="1393"/>
        <v>Inviable Sanitariamente</v>
      </c>
      <c r="TFP469" s="48" t="str">
        <f t="shared" si="1393"/>
        <v>Inviable Sanitariamente</v>
      </c>
      <c r="TFQ469" s="48" t="str">
        <f t="shared" si="1393"/>
        <v>Inviable Sanitariamente</v>
      </c>
      <c r="TFR469" s="48" t="str">
        <f t="shared" si="1393"/>
        <v>Inviable Sanitariamente</v>
      </c>
      <c r="TFS469" s="48" t="str">
        <f t="shared" si="1393"/>
        <v>Inviable Sanitariamente</v>
      </c>
      <c r="TFT469" s="48" t="str">
        <f t="shared" si="1393"/>
        <v>Inviable Sanitariamente</v>
      </c>
      <c r="TFU469" s="48" t="str">
        <f t="shared" si="1393"/>
        <v>Inviable Sanitariamente</v>
      </c>
      <c r="TFV469" s="48" t="str">
        <f t="shared" si="1393"/>
        <v>Inviable Sanitariamente</v>
      </c>
      <c r="TFW469" s="48" t="str">
        <f t="shared" si="1393"/>
        <v>Inviable Sanitariamente</v>
      </c>
      <c r="TFX469" s="48" t="str">
        <f t="shared" ref="TFX469:TGG471" si="1394">IF(TFV469&lt;5,"Sin Riesgo",IF(TFV469 &lt;=14,"Bajo",IF(TFV469&lt;=35,"Medio",IF(TFV469&lt;=80,"Alto","Inviable Sanitariamente"))))</f>
        <v>Inviable Sanitariamente</v>
      </c>
      <c r="TFY469" s="48" t="str">
        <f t="shared" si="1394"/>
        <v>Inviable Sanitariamente</v>
      </c>
      <c r="TFZ469" s="48" t="str">
        <f t="shared" si="1394"/>
        <v>Inviable Sanitariamente</v>
      </c>
      <c r="TGA469" s="48" t="str">
        <f t="shared" si="1394"/>
        <v>Inviable Sanitariamente</v>
      </c>
      <c r="TGB469" s="48" t="str">
        <f t="shared" si="1394"/>
        <v>Inviable Sanitariamente</v>
      </c>
      <c r="TGC469" s="48" t="str">
        <f t="shared" si="1394"/>
        <v>Inviable Sanitariamente</v>
      </c>
      <c r="TGD469" s="48" t="str">
        <f t="shared" si="1394"/>
        <v>Inviable Sanitariamente</v>
      </c>
      <c r="TGE469" s="48" t="str">
        <f t="shared" si="1394"/>
        <v>Inviable Sanitariamente</v>
      </c>
      <c r="TGF469" s="48" t="str">
        <f t="shared" si="1394"/>
        <v>Inviable Sanitariamente</v>
      </c>
      <c r="TGG469" s="48" t="str">
        <f t="shared" si="1394"/>
        <v>Inviable Sanitariamente</v>
      </c>
      <c r="TGH469" s="48" t="str">
        <f t="shared" ref="TGH469:TGQ471" si="1395">IF(TGF469&lt;5,"Sin Riesgo",IF(TGF469 &lt;=14,"Bajo",IF(TGF469&lt;=35,"Medio",IF(TGF469&lt;=80,"Alto","Inviable Sanitariamente"))))</f>
        <v>Inviable Sanitariamente</v>
      </c>
      <c r="TGI469" s="48" t="str">
        <f t="shared" si="1395"/>
        <v>Inviable Sanitariamente</v>
      </c>
      <c r="TGJ469" s="48" t="str">
        <f t="shared" si="1395"/>
        <v>Inviable Sanitariamente</v>
      </c>
      <c r="TGK469" s="48" t="str">
        <f t="shared" si="1395"/>
        <v>Inviable Sanitariamente</v>
      </c>
      <c r="TGL469" s="48" t="str">
        <f t="shared" si="1395"/>
        <v>Inviable Sanitariamente</v>
      </c>
      <c r="TGM469" s="48" t="str">
        <f t="shared" si="1395"/>
        <v>Inviable Sanitariamente</v>
      </c>
      <c r="TGN469" s="48" t="str">
        <f t="shared" si="1395"/>
        <v>Inviable Sanitariamente</v>
      </c>
      <c r="TGO469" s="48" t="str">
        <f t="shared" si="1395"/>
        <v>Inviable Sanitariamente</v>
      </c>
      <c r="TGP469" s="48" t="str">
        <f t="shared" si="1395"/>
        <v>Inviable Sanitariamente</v>
      </c>
      <c r="TGQ469" s="48" t="str">
        <f t="shared" si="1395"/>
        <v>Inviable Sanitariamente</v>
      </c>
      <c r="TGR469" s="48" t="str">
        <f t="shared" ref="TGR469:THA471" si="1396">IF(TGP469&lt;5,"Sin Riesgo",IF(TGP469 &lt;=14,"Bajo",IF(TGP469&lt;=35,"Medio",IF(TGP469&lt;=80,"Alto","Inviable Sanitariamente"))))</f>
        <v>Inviable Sanitariamente</v>
      </c>
      <c r="TGS469" s="48" t="str">
        <f t="shared" si="1396"/>
        <v>Inviable Sanitariamente</v>
      </c>
      <c r="TGT469" s="48" t="str">
        <f t="shared" si="1396"/>
        <v>Inviable Sanitariamente</v>
      </c>
      <c r="TGU469" s="48" t="str">
        <f t="shared" si="1396"/>
        <v>Inviable Sanitariamente</v>
      </c>
      <c r="TGV469" s="48" t="str">
        <f t="shared" si="1396"/>
        <v>Inviable Sanitariamente</v>
      </c>
      <c r="TGW469" s="48" t="str">
        <f t="shared" si="1396"/>
        <v>Inviable Sanitariamente</v>
      </c>
      <c r="TGX469" s="48" t="str">
        <f t="shared" si="1396"/>
        <v>Inviable Sanitariamente</v>
      </c>
      <c r="TGY469" s="48" t="str">
        <f t="shared" si="1396"/>
        <v>Inviable Sanitariamente</v>
      </c>
      <c r="TGZ469" s="48" t="str">
        <f t="shared" si="1396"/>
        <v>Inviable Sanitariamente</v>
      </c>
      <c r="THA469" s="48" t="str">
        <f t="shared" si="1396"/>
        <v>Inviable Sanitariamente</v>
      </c>
      <c r="THB469" s="48" t="str">
        <f t="shared" ref="THB469:THK471" si="1397">IF(TGZ469&lt;5,"Sin Riesgo",IF(TGZ469 &lt;=14,"Bajo",IF(TGZ469&lt;=35,"Medio",IF(TGZ469&lt;=80,"Alto","Inviable Sanitariamente"))))</f>
        <v>Inviable Sanitariamente</v>
      </c>
      <c r="THC469" s="48" t="str">
        <f t="shared" si="1397"/>
        <v>Inviable Sanitariamente</v>
      </c>
      <c r="THD469" s="48" t="str">
        <f t="shared" si="1397"/>
        <v>Inviable Sanitariamente</v>
      </c>
      <c r="THE469" s="48" t="str">
        <f t="shared" si="1397"/>
        <v>Inviable Sanitariamente</v>
      </c>
      <c r="THF469" s="48" t="str">
        <f t="shared" si="1397"/>
        <v>Inviable Sanitariamente</v>
      </c>
      <c r="THG469" s="48" t="str">
        <f t="shared" si="1397"/>
        <v>Inviable Sanitariamente</v>
      </c>
      <c r="THH469" s="48" t="str">
        <f t="shared" si="1397"/>
        <v>Inviable Sanitariamente</v>
      </c>
      <c r="THI469" s="48" t="str">
        <f t="shared" si="1397"/>
        <v>Inviable Sanitariamente</v>
      </c>
      <c r="THJ469" s="48" t="str">
        <f t="shared" si="1397"/>
        <v>Inviable Sanitariamente</v>
      </c>
      <c r="THK469" s="48" t="str">
        <f t="shared" si="1397"/>
        <v>Inviable Sanitariamente</v>
      </c>
      <c r="THL469" s="48" t="str">
        <f t="shared" ref="THL469:THU471" si="1398">IF(THJ469&lt;5,"Sin Riesgo",IF(THJ469 &lt;=14,"Bajo",IF(THJ469&lt;=35,"Medio",IF(THJ469&lt;=80,"Alto","Inviable Sanitariamente"))))</f>
        <v>Inviable Sanitariamente</v>
      </c>
      <c r="THM469" s="48" t="str">
        <f t="shared" si="1398"/>
        <v>Inviable Sanitariamente</v>
      </c>
      <c r="THN469" s="48" t="str">
        <f t="shared" si="1398"/>
        <v>Inviable Sanitariamente</v>
      </c>
      <c r="THO469" s="48" t="str">
        <f t="shared" si="1398"/>
        <v>Inviable Sanitariamente</v>
      </c>
      <c r="THP469" s="48" t="str">
        <f t="shared" si="1398"/>
        <v>Inviable Sanitariamente</v>
      </c>
      <c r="THQ469" s="48" t="str">
        <f t="shared" si="1398"/>
        <v>Inviable Sanitariamente</v>
      </c>
      <c r="THR469" s="48" t="str">
        <f t="shared" si="1398"/>
        <v>Inviable Sanitariamente</v>
      </c>
      <c r="THS469" s="48" t="str">
        <f t="shared" si="1398"/>
        <v>Inviable Sanitariamente</v>
      </c>
      <c r="THT469" s="48" t="str">
        <f t="shared" si="1398"/>
        <v>Inviable Sanitariamente</v>
      </c>
      <c r="THU469" s="48" t="str">
        <f t="shared" si="1398"/>
        <v>Inviable Sanitariamente</v>
      </c>
      <c r="THV469" s="48" t="str">
        <f t="shared" ref="THV469:TIE471" si="1399">IF(THT469&lt;5,"Sin Riesgo",IF(THT469 &lt;=14,"Bajo",IF(THT469&lt;=35,"Medio",IF(THT469&lt;=80,"Alto","Inviable Sanitariamente"))))</f>
        <v>Inviable Sanitariamente</v>
      </c>
      <c r="THW469" s="48" t="str">
        <f t="shared" si="1399"/>
        <v>Inviable Sanitariamente</v>
      </c>
      <c r="THX469" s="48" t="str">
        <f t="shared" si="1399"/>
        <v>Inviable Sanitariamente</v>
      </c>
      <c r="THY469" s="48" t="str">
        <f t="shared" si="1399"/>
        <v>Inviable Sanitariamente</v>
      </c>
      <c r="THZ469" s="48" t="str">
        <f t="shared" si="1399"/>
        <v>Inviable Sanitariamente</v>
      </c>
      <c r="TIA469" s="48" t="str">
        <f t="shared" si="1399"/>
        <v>Inviable Sanitariamente</v>
      </c>
      <c r="TIB469" s="48" t="str">
        <f t="shared" si="1399"/>
        <v>Inviable Sanitariamente</v>
      </c>
      <c r="TIC469" s="48" t="str">
        <f t="shared" si="1399"/>
        <v>Inviable Sanitariamente</v>
      </c>
      <c r="TID469" s="48" t="str">
        <f t="shared" si="1399"/>
        <v>Inviable Sanitariamente</v>
      </c>
      <c r="TIE469" s="48" t="str">
        <f t="shared" si="1399"/>
        <v>Inviable Sanitariamente</v>
      </c>
      <c r="TIF469" s="48" t="str">
        <f t="shared" ref="TIF469:TIO471" si="1400">IF(TID469&lt;5,"Sin Riesgo",IF(TID469 &lt;=14,"Bajo",IF(TID469&lt;=35,"Medio",IF(TID469&lt;=80,"Alto","Inviable Sanitariamente"))))</f>
        <v>Inviable Sanitariamente</v>
      </c>
      <c r="TIG469" s="48" t="str">
        <f t="shared" si="1400"/>
        <v>Inviable Sanitariamente</v>
      </c>
      <c r="TIH469" s="48" t="str">
        <f t="shared" si="1400"/>
        <v>Inviable Sanitariamente</v>
      </c>
      <c r="TII469" s="48" t="str">
        <f t="shared" si="1400"/>
        <v>Inviable Sanitariamente</v>
      </c>
      <c r="TIJ469" s="48" t="str">
        <f t="shared" si="1400"/>
        <v>Inviable Sanitariamente</v>
      </c>
      <c r="TIK469" s="48" t="str">
        <f t="shared" si="1400"/>
        <v>Inviable Sanitariamente</v>
      </c>
      <c r="TIL469" s="48" t="str">
        <f t="shared" si="1400"/>
        <v>Inviable Sanitariamente</v>
      </c>
      <c r="TIM469" s="48" t="str">
        <f t="shared" si="1400"/>
        <v>Inviable Sanitariamente</v>
      </c>
      <c r="TIN469" s="48" t="str">
        <f t="shared" si="1400"/>
        <v>Inviable Sanitariamente</v>
      </c>
      <c r="TIO469" s="48" t="str">
        <f t="shared" si="1400"/>
        <v>Inviable Sanitariamente</v>
      </c>
      <c r="TIP469" s="48" t="str">
        <f t="shared" ref="TIP469:TIY471" si="1401">IF(TIN469&lt;5,"Sin Riesgo",IF(TIN469 &lt;=14,"Bajo",IF(TIN469&lt;=35,"Medio",IF(TIN469&lt;=80,"Alto","Inviable Sanitariamente"))))</f>
        <v>Inviable Sanitariamente</v>
      </c>
      <c r="TIQ469" s="48" t="str">
        <f t="shared" si="1401"/>
        <v>Inviable Sanitariamente</v>
      </c>
      <c r="TIR469" s="48" t="str">
        <f t="shared" si="1401"/>
        <v>Inviable Sanitariamente</v>
      </c>
      <c r="TIS469" s="48" t="str">
        <f t="shared" si="1401"/>
        <v>Inviable Sanitariamente</v>
      </c>
      <c r="TIT469" s="48" t="str">
        <f t="shared" si="1401"/>
        <v>Inviable Sanitariamente</v>
      </c>
      <c r="TIU469" s="48" t="str">
        <f t="shared" si="1401"/>
        <v>Inviable Sanitariamente</v>
      </c>
      <c r="TIV469" s="48" t="str">
        <f t="shared" si="1401"/>
        <v>Inviable Sanitariamente</v>
      </c>
      <c r="TIW469" s="48" t="str">
        <f t="shared" si="1401"/>
        <v>Inviable Sanitariamente</v>
      </c>
      <c r="TIX469" s="48" t="str">
        <f t="shared" si="1401"/>
        <v>Inviable Sanitariamente</v>
      </c>
      <c r="TIY469" s="48" t="str">
        <f t="shared" si="1401"/>
        <v>Inviable Sanitariamente</v>
      </c>
      <c r="TIZ469" s="48" t="str">
        <f t="shared" ref="TIZ469:TJI471" si="1402">IF(TIX469&lt;5,"Sin Riesgo",IF(TIX469 &lt;=14,"Bajo",IF(TIX469&lt;=35,"Medio",IF(TIX469&lt;=80,"Alto","Inviable Sanitariamente"))))</f>
        <v>Inviable Sanitariamente</v>
      </c>
      <c r="TJA469" s="48" t="str">
        <f t="shared" si="1402"/>
        <v>Inviable Sanitariamente</v>
      </c>
      <c r="TJB469" s="48" t="str">
        <f t="shared" si="1402"/>
        <v>Inviable Sanitariamente</v>
      </c>
      <c r="TJC469" s="48" t="str">
        <f t="shared" si="1402"/>
        <v>Inviable Sanitariamente</v>
      </c>
      <c r="TJD469" s="48" t="str">
        <f t="shared" si="1402"/>
        <v>Inviable Sanitariamente</v>
      </c>
      <c r="TJE469" s="48" t="str">
        <f t="shared" si="1402"/>
        <v>Inviable Sanitariamente</v>
      </c>
      <c r="TJF469" s="48" t="str">
        <f t="shared" si="1402"/>
        <v>Inviable Sanitariamente</v>
      </c>
      <c r="TJG469" s="48" t="str">
        <f t="shared" si="1402"/>
        <v>Inviable Sanitariamente</v>
      </c>
      <c r="TJH469" s="48" t="str">
        <f t="shared" si="1402"/>
        <v>Inviable Sanitariamente</v>
      </c>
      <c r="TJI469" s="48" t="str">
        <f t="shared" si="1402"/>
        <v>Inviable Sanitariamente</v>
      </c>
      <c r="TJJ469" s="48" t="str">
        <f t="shared" ref="TJJ469:TJS471" si="1403">IF(TJH469&lt;5,"Sin Riesgo",IF(TJH469 &lt;=14,"Bajo",IF(TJH469&lt;=35,"Medio",IF(TJH469&lt;=80,"Alto","Inviable Sanitariamente"))))</f>
        <v>Inviable Sanitariamente</v>
      </c>
      <c r="TJK469" s="48" t="str">
        <f t="shared" si="1403"/>
        <v>Inviable Sanitariamente</v>
      </c>
      <c r="TJL469" s="48" t="str">
        <f t="shared" si="1403"/>
        <v>Inviable Sanitariamente</v>
      </c>
      <c r="TJM469" s="48" t="str">
        <f t="shared" si="1403"/>
        <v>Inviable Sanitariamente</v>
      </c>
      <c r="TJN469" s="48" t="str">
        <f t="shared" si="1403"/>
        <v>Inviable Sanitariamente</v>
      </c>
      <c r="TJO469" s="48" t="str">
        <f t="shared" si="1403"/>
        <v>Inviable Sanitariamente</v>
      </c>
      <c r="TJP469" s="48" t="str">
        <f t="shared" si="1403"/>
        <v>Inviable Sanitariamente</v>
      </c>
      <c r="TJQ469" s="48" t="str">
        <f t="shared" si="1403"/>
        <v>Inviable Sanitariamente</v>
      </c>
      <c r="TJR469" s="48" t="str">
        <f t="shared" si="1403"/>
        <v>Inviable Sanitariamente</v>
      </c>
      <c r="TJS469" s="48" t="str">
        <f t="shared" si="1403"/>
        <v>Inviable Sanitariamente</v>
      </c>
      <c r="TJT469" s="48" t="str">
        <f t="shared" ref="TJT469:TKC471" si="1404">IF(TJR469&lt;5,"Sin Riesgo",IF(TJR469 &lt;=14,"Bajo",IF(TJR469&lt;=35,"Medio",IF(TJR469&lt;=80,"Alto","Inviable Sanitariamente"))))</f>
        <v>Inviable Sanitariamente</v>
      </c>
      <c r="TJU469" s="48" t="str">
        <f t="shared" si="1404"/>
        <v>Inviable Sanitariamente</v>
      </c>
      <c r="TJV469" s="48" t="str">
        <f t="shared" si="1404"/>
        <v>Inviable Sanitariamente</v>
      </c>
      <c r="TJW469" s="48" t="str">
        <f t="shared" si="1404"/>
        <v>Inviable Sanitariamente</v>
      </c>
      <c r="TJX469" s="48" t="str">
        <f t="shared" si="1404"/>
        <v>Inviable Sanitariamente</v>
      </c>
      <c r="TJY469" s="48" t="str">
        <f t="shared" si="1404"/>
        <v>Inviable Sanitariamente</v>
      </c>
      <c r="TJZ469" s="48" t="str">
        <f t="shared" si="1404"/>
        <v>Inviable Sanitariamente</v>
      </c>
      <c r="TKA469" s="48" t="str">
        <f t="shared" si="1404"/>
        <v>Inviable Sanitariamente</v>
      </c>
      <c r="TKB469" s="48" t="str">
        <f t="shared" si="1404"/>
        <v>Inviable Sanitariamente</v>
      </c>
      <c r="TKC469" s="48" t="str">
        <f t="shared" si="1404"/>
        <v>Inviable Sanitariamente</v>
      </c>
      <c r="TKD469" s="48" t="str">
        <f t="shared" ref="TKD469:TKM471" si="1405">IF(TKB469&lt;5,"Sin Riesgo",IF(TKB469 &lt;=14,"Bajo",IF(TKB469&lt;=35,"Medio",IF(TKB469&lt;=80,"Alto","Inviable Sanitariamente"))))</f>
        <v>Inviable Sanitariamente</v>
      </c>
      <c r="TKE469" s="48" t="str">
        <f t="shared" si="1405"/>
        <v>Inviable Sanitariamente</v>
      </c>
      <c r="TKF469" s="48" t="str">
        <f t="shared" si="1405"/>
        <v>Inviable Sanitariamente</v>
      </c>
      <c r="TKG469" s="48" t="str">
        <f t="shared" si="1405"/>
        <v>Inviable Sanitariamente</v>
      </c>
      <c r="TKH469" s="48" t="str">
        <f t="shared" si="1405"/>
        <v>Inviable Sanitariamente</v>
      </c>
      <c r="TKI469" s="48" t="str">
        <f t="shared" si="1405"/>
        <v>Inviable Sanitariamente</v>
      </c>
      <c r="TKJ469" s="48" t="str">
        <f t="shared" si="1405"/>
        <v>Inviable Sanitariamente</v>
      </c>
      <c r="TKK469" s="48" t="str">
        <f t="shared" si="1405"/>
        <v>Inviable Sanitariamente</v>
      </c>
      <c r="TKL469" s="48" t="str">
        <f t="shared" si="1405"/>
        <v>Inviable Sanitariamente</v>
      </c>
      <c r="TKM469" s="48" t="str">
        <f t="shared" si="1405"/>
        <v>Inviable Sanitariamente</v>
      </c>
      <c r="TKN469" s="48" t="str">
        <f t="shared" ref="TKN469:TKW471" si="1406">IF(TKL469&lt;5,"Sin Riesgo",IF(TKL469 &lt;=14,"Bajo",IF(TKL469&lt;=35,"Medio",IF(TKL469&lt;=80,"Alto","Inviable Sanitariamente"))))</f>
        <v>Inviable Sanitariamente</v>
      </c>
      <c r="TKO469" s="48" t="str">
        <f t="shared" si="1406"/>
        <v>Inviable Sanitariamente</v>
      </c>
      <c r="TKP469" s="48" t="str">
        <f t="shared" si="1406"/>
        <v>Inviable Sanitariamente</v>
      </c>
      <c r="TKQ469" s="48" t="str">
        <f t="shared" si="1406"/>
        <v>Inviable Sanitariamente</v>
      </c>
      <c r="TKR469" s="48" t="str">
        <f t="shared" si="1406"/>
        <v>Inviable Sanitariamente</v>
      </c>
      <c r="TKS469" s="48" t="str">
        <f t="shared" si="1406"/>
        <v>Inviable Sanitariamente</v>
      </c>
      <c r="TKT469" s="48" t="str">
        <f t="shared" si="1406"/>
        <v>Inviable Sanitariamente</v>
      </c>
      <c r="TKU469" s="48" t="str">
        <f t="shared" si="1406"/>
        <v>Inviable Sanitariamente</v>
      </c>
      <c r="TKV469" s="48" t="str">
        <f t="shared" si="1406"/>
        <v>Inviable Sanitariamente</v>
      </c>
      <c r="TKW469" s="48" t="str">
        <f t="shared" si="1406"/>
        <v>Inviable Sanitariamente</v>
      </c>
      <c r="TKX469" s="48" t="str">
        <f t="shared" ref="TKX469:TLG471" si="1407">IF(TKV469&lt;5,"Sin Riesgo",IF(TKV469 &lt;=14,"Bajo",IF(TKV469&lt;=35,"Medio",IF(TKV469&lt;=80,"Alto","Inviable Sanitariamente"))))</f>
        <v>Inviable Sanitariamente</v>
      </c>
      <c r="TKY469" s="48" t="str">
        <f t="shared" si="1407"/>
        <v>Inviable Sanitariamente</v>
      </c>
      <c r="TKZ469" s="48" t="str">
        <f t="shared" si="1407"/>
        <v>Inviable Sanitariamente</v>
      </c>
      <c r="TLA469" s="48" t="str">
        <f t="shared" si="1407"/>
        <v>Inviable Sanitariamente</v>
      </c>
      <c r="TLB469" s="48" t="str">
        <f t="shared" si="1407"/>
        <v>Inviable Sanitariamente</v>
      </c>
      <c r="TLC469" s="48" t="str">
        <f t="shared" si="1407"/>
        <v>Inviable Sanitariamente</v>
      </c>
      <c r="TLD469" s="48" t="str">
        <f t="shared" si="1407"/>
        <v>Inviable Sanitariamente</v>
      </c>
      <c r="TLE469" s="48" t="str">
        <f t="shared" si="1407"/>
        <v>Inviable Sanitariamente</v>
      </c>
      <c r="TLF469" s="48" t="str">
        <f t="shared" si="1407"/>
        <v>Inviable Sanitariamente</v>
      </c>
      <c r="TLG469" s="48" t="str">
        <f t="shared" si="1407"/>
        <v>Inviable Sanitariamente</v>
      </c>
      <c r="TLH469" s="48" t="str">
        <f t="shared" ref="TLH469:TLQ471" si="1408">IF(TLF469&lt;5,"Sin Riesgo",IF(TLF469 &lt;=14,"Bajo",IF(TLF469&lt;=35,"Medio",IF(TLF469&lt;=80,"Alto","Inviable Sanitariamente"))))</f>
        <v>Inviable Sanitariamente</v>
      </c>
      <c r="TLI469" s="48" t="str">
        <f t="shared" si="1408"/>
        <v>Inviable Sanitariamente</v>
      </c>
      <c r="TLJ469" s="48" t="str">
        <f t="shared" si="1408"/>
        <v>Inviable Sanitariamente</v>
      </c>
      <c r="TLK469" s="48" t="str">
        <f t="shared" si="1408"/>
        <v>Inviable Sanitariamente</v>
      </c>
      <c r="TLL469" s="48" t="str">
        <f t="shared" si="1408"/>
        <v>Inviable Sanitariamente</v>
      </c>
      <c r="TLM469" s="48" t="str">
        <f t="shared" si="1408"/>
        <v>Inviable Sanitariamente</v>
      </c>
      <c r="TLN469" s="48" t="str">
        <f t="shared" si="1408"/>
        <v>Inviable Sanitariamente</v>
      </c>
      <c r="TLO469" s="48" t="str">
        <f t="shared" si="1408"/>
        <v>Inviable Sanitariamente</v>
      </c>
      <c r="TLP469" s="48" t="str">
        <f t="shared" si="1408"/>
        <v>Inviable Sanitariamente</v>
      </c>
      <c r="TLQ469" s="48" t="str">
        <f t="shared" si="1408"/>
        <v>Inviable Sanitariamente</v>
      </c>
      <c r="TLR469" s="48" t="str">
        <f t="shared" ref="TLR469:TMA471" si="1409">IF(TLP469&lt;5,"Sin Riesgo",IF(TLP469 &lt;=14,"Bajo",IF(TLP469&lt;=35,"Medio",IF(TLP469&lt;=80,"Alto","Inviable Sanitariamente"))))</f>
        <v>Inviable Sanitariamente</v>
      </c>
      <c r="TLS469" s="48" t="str">
        <f t="shared" si="1409"/>
        <v>Inviable Sanitariamente</v>
      </c>
      <c r="TLT469" s="48" t="str">
        <f t="shared" si="1409"/>
        <v>Inviable Sanitariamente</v>
      </c>
      <c r="TLU469" s="48" t="str">
        <f t="shared" si="1409"/>
        <v>Inviable Sanitariamente</v>
      </c>
      <c r="TLV469" s="48" t="str">
        <f t="shared" si="1409"/>
        <v>Inviable Sanitariamente</v>
      </c>
      <c r="TLW469" s="48" t="str">
        <f t="shared" si="1409"/>
        <v>Inviable Sanitariamente</v>
      </c>
      <c r="TLX469" s="48" t="str">
        <f t="shared" si="1409"/>
        <v>Inviable Sanitariamente</v>
      </c>
      <c r="TLY469" s="48" t="str">
        <f t="shared" si="1409"/>
        <v>Inviable Sanitariamente</v>
      </c>
      <c r="TLZ469" s="48" t="str">
        <f t="shared" si="1409"/>
        <v>Inviable Sanitariamente</v>
      </c>
      <c r="TMA469" s="48" t="str">
        <f t="shared" si="1409"/>
        <v>Inviable Sanitariamente</v>
      </c>
      <c r="TMB469" s="48" t="str">
        <f t="shared" ref="TMB469:TMK471" si="1410">IF(TLZ469&lt;5,"Sin Riesgo",IF(TLZ469 &lt;=14,"Bajo",IF(TLZ469&lt;=35,"Medio",IF(TLZ469&lt;=80,"Alto","Inviable Sanitariamente"))))</f>
        <v>Inviable Sanitariamente</v>
      </c>
      <c r="TMC469" s="48" t="str">
        <f t="shared" si="1410"/>
        <v>Inviable Sanitariamente</v>
      </c>
      <c r="TMD469" s="48" t="str">
        <f t="shared" si="1410"/>
        <v>Inviable Sanitariamente</v>
      </c>
      <c r="TME469" s="48" t="str">
        <f t="shared" si="1410"/>
        <v>Inviable Sanitariamente</v>
      </c>
      <c r="TMF469" s="48" t="str">
        <f t="shared" si="1410"/>
        <v>Inviable Sanitariamente</v>
      </c>
      <c r="TMG469" s="48" t="str">
        <f t="shared" si="1410"/>
        <v>Inviable Sanitariamente</v>
      </c>
      <c r="TMH469" s="48" t="str">
        <f t="shared" si="1410"/>
        <v>Inviable Sanitariamente</v>
      </c>
      <c r="TMI469" s="48" t="str">
        <f t="shared" si="1410"/>
        <v>Inviable Sanitariamente</v>
      </c>
      <c r="TMJ469" s="48" t="str">
        <f t="shared" si="1410"/>
        <v>Inviable Sanitariamente</v>
      </c>
      <c r="TMK469" s="48" t="str">
        <f t="shared" si="1410"/>
        <v>Inviable Sanitariamente</v>
      </c>
      <c r="TML469" s="48" t="str">
        <f t="shared" ref="TML469:TMU471" si="1411">IF(TMJ469&lt;5,"Sin Riesgo",IF(TMJ469 &lt;=14,"Bajo",IF(TMJ469&lt;=35,"Medio",IF(TMJ469&lt;=80,"Alto","Inviable Sanitariamente"))))</f>
        <v>Inviable Sanitariamente</v>
      </c>
      <c r="TMM469" s="48" t="str">
        <f t="shared" si="1411"/>
        <v>Inviable Sanitariamente</v>
      </c>
      <c r="TMN469" s="48" t="str">
        <f t="shared" si="1411"/>
        <v>Inviable Sanitariamente</v>
      </c>
      <c r="TMO469" s="48" t="str">
        <f t="shared" si="1411"/>
        <v>Inviable Sanitariamente</v>
      </c>
      <c r="TMP469" s="48" t="str">
        <f t="shared" si="1411"/>
        <v>Inviable Sanitariamente</v>
      </c>
      <c r="TMQ469" s="48" t="str">
        <f t="shared" si="1411"/>
        <v>Inviable Sanitariamente</v>
      </c>
      <c r="TMR469" s="48" t="str">
        <f t="shared" si="1411"/>
        <v>Inviable Sanitariamente</v>
      </c>
      <c r="TMS469" s="48" t="str">
        <f t="shared" si="1411"/>
        <v>Inviable Sanitariamente</v>
      </c>
      <c r="TMT469" s="48" t="str">
        <f t="shared" si="1411"/>
        <v>Inviable Sanitariamente</v>
      </c>
      <c r="TMU469" s="48" t="str">
        <f t="shared" si="1411"/>
        <v>Inviable Sanitariamente</v>
      </c>
      <c r="TMV469" s="48" t="str">
        <f t="shared" ref="TMV469:TNE471" si="1412">IF(TMT469&lt;5,"Sin Riesgo",IF(TMT469 &lt;=14,"Bajo",IF(TMT469&lt;=35,"Medio",IF(TMT469&lt;=80,"Alto","Inviable Sanitariamente"))))</f>
        <v>Inviable Sanitariamente</v>
      </c>
      <c r="TMW469" s="48" t="str">
        <f t="shared" si="1412"/>
        <v>Inviable Sanitariamente</v>
      </c>
      <c r="TMX469" s="48" t="str">
        <f t="shared" si="1412"/>
        <v>Inviable Sanitariamente</v>
      </c>
      <c r="TMY469" s="48" t="str">
        <f t="shared" si="1412"/>
        <v>Inviable Sanitariamente</v>
      </c>
      <c r="TMZ469" s="48" t="str">
        <f t="shared" si="1412"/>
        <v>Inviable Sanitariamente</v>
      </c>
      <c r="TNA469" s="48" t="str">
        <f t="shared" si="1412"/>
        <v>Inviable Sanitariamente</v>
      </c>
      <c r="TNB469" s="48" t="str">
        <f t="shared" si="1412"/>
        <v>Inviable Sanitariamente</v>
      </c>
      <c r="TNC469" s="48" t="str">
        <f t="shared" si="1412"/>
        <v>Inviable Sanitariamente</v>
      </c>
      <c r="TND469" s="48" t="str">
        <f t="shared" si="1412"/>
        <v>Inviable Sanitariamente</v>
      </c>
      <c r="TNE469" s="48" t="str">
        <f t="shared" si="1412"/>
        <v>Inviable Sanitariamente</v>
      </c>
      <c r="TNF469" s="48" t="str">
        <f t="shared" ref="TNF469:TNO471" si="1413">IF(TND469&lt;5,"Sin Riesgo",IF(TND469 &lt;=14,"Bajo",IF(TND469&lt;=35,"Medio",IF(TND469&lt;=80,"Alto","Inviable Sanitariamente"))))</f>
        <v>Inviable Sanitariamente</v>
      </c>
      <c r="TNG469" s="48" t="str">
        <f t="shared" si="1413"/>
        <v>Inviable Sanitariamente</v>
      </c>
      <c r="TNH469" s="48" t="str">
        <f t="shared" si="1413"/>
        <v>Inviable Sanitariamente</v>
      </c>
      <c r="TNI469" s="48" t="str">
        <f t="shared" si="1413"/>
        <v>Inviable Sanitariamente</v>
      </c>
      <c r="TNJ469" s="48" t="str">
        <f t="shared" si="1413"/>
        <v>Inviable Sanitariamente</v>
      </c>
      <c r="TNK469" s="48" t="str">
        <f t="shared" si="1413"/>
        <v>Inviable Sanitariamente</v>
      </c>
      <c r="TNL469" s="48" t="str">
        <f t="shared" si="1413"/>
        <v>Inviable Sanitariamente</v>
      </c>
      <c r="TNM469" s="48" t="str">
        <f t="shared" si="1413"/>
        <v>Inviable Sanitariamente</v>
      </c>
      <c r="TNN469" s="48" t="str">
        <f t="shared" si="1413"/>
        <v>Inviable Sanitariamente</v>
      </c>
      <c r="TNO469" s="48" t="str">
        <f t="shared" si="1413"/>
        <v>Inviable Sanitariamente</v>
      </c>
      <c r="TNP469" s="48" t="str">
        <f t="shared" ref="TNP469:TNY471" si="1414">IF(TNN469&lt;5,"Sin Riesgo",IF(TNN469 &lt;=14,"Bajo",IF(TNN469&lt;=35,"Medio",IF(TNN469&lt;=80,"Alto","Inviable Sanitariamente"))))</f>
        <v>Inviable Sanitariamente</v>
      </c>
      <c r="TNQ469" s="48" t="str">
        <f t="shared" si="1414"/>
        <v>Inviable Sanitariamente</v>
      </c>
      <c r="TNR469" s="48" t="str">
        <f t="shared" si="1414"/>
        <v>Inviable Sanitariamente</v>
      </c>
      <c r="TNS469" s="48" t="str">
        <f t="shared" si="1414"/>
        <v>Inviable Sanitariamente</v>
      </c>
      <c r="TNT469" s="48" t="str">
        <f t="shared" si="1414"/>
        <v>Inviable Sanitariamente</v>
      </c>
      <c r="TNU469" s="48" t="str">
        <f t="shared" si="1414"/>
        <v>Inviable Sanitariamente</v>
      </c>
      <c r="TNV469" s="48" t="str">
        <f t="shared" si="1414"/>
        <v>Inviable Sanitariamente</v>
      </c>
      <c r="TNW469" s="48" t="str">
        <f t="shared" si="1414"/>
        <v>Inviable Sanitariamente</v>
      </c>
      <c r="TNX469" s="48" t="str">
        <f t="shared" si="1414"/>
        <v>Inviable Sanitariamente</v>
      </c>
      <c r="TNY469" s="48" t="str">
        <f t="shared" si="1414"/>
        <v>Inviable Sanitariamente</v>
      </c>
      <c r="TNZ469" s="48" t="str">
        <f t="shared" ref="TNZ469:TOI471" si="1415">IF(TNX469&lt;5,"Sin Riesgo",IF(TNX469 &lt;=14,"Bajo",IF(TNX469&lt;=35,"Medio",IF(TNX469&lt;=80,"Alto","Inviable Sanitariamente"))))</f>
        <v>Inviable Sanitariamente</v>
      </c>
      <c r="TOA469" s="48" t="str">
        <f t="shared" si="1415"/>
        <v>Inviable Sanitariamente</v>
      </c>
      <c r="TOB469" s="48" t="str">
        <f t="shared" si="1415"/>
        <v>Inviable Sanitariamente</v>
      </c>
      <c r="TOC469" s="48" t="str">
        <f t="shared" si="1415"/>
        <v>Inviable Sanitariamente</v>
      </c>
      <c r="TOD469" s="48" t="str">
        <f t="shared" si="1415"/>
        <v>Inviable Sanitariamente</v>
      </c>
      <c r="TOE469" s="48" t="str">
        <f t="shared" si="1415"/>
        <v>Inviable Sanitariamente</v>
      </c>
      <c r="TOF469" s="48" t="str">
        <f t="shared" si="1415"/>
        <v>Inviable Sanitariamente</v>
      </c>
      <c r="TOG469" s="48" t="str">
        <f t="shared" si="1415"/>
        <v>Inviable Sanitariamente</v>
      </c>
      <c r="TOH469" s="48" t="str">
        <f t="shared" si="1415"/>
        <v>Inviable Sanitariamente</v>
      </c>
      <c r="TOI469" s="48" t="str">
        <f t="shared" si="1415"/>
        <v>Inviable Sanitariamente</v>
      </c>
      <c r="TOJ469" s="48" t="str">
        <f t="shared" ref="TOJ469:TOS471" si="1416">IF(TOH469&lt;5,"Sin Riesgo",IF(TOH469 &lt;=14,"Bajo",IF(TOH469&lt;=35,"Medio",IF(TOH469&lt;=80,"Alto","Inviable Sanitariamente"))))</f>
        <v>Inviable Sanitariamente</v>
      </c>
      <c r="TOK469" s="48" t="str">
        <f t="shared" si="1416"/>
        <v>Inviable Sanitariamente</v>
      </c>
      <c r="TOL469" s="48" t="str">
        <f t="shared" si="1416"/>
        <v>Inviable Sanitariamente</v>
      </c>
      <c r="TOM469" s="48" t="str">
        <f t="shared" si="1416"/>
        <v>Inviable Sanitariamente</v>
      </c>
      <c r="TON469" s="48" t="str">
        <f t="shared" si="1416"/>
        <v>Inviable Sanitariamente</v>
      </c>
      <c r="TOO469" s="48" t="str">
        <f t="shared" si="1416"/>
        <v>Inviable Sanitariamente</v>
      </c>
      <c r="TOP469" s="48" t="str">
        <f t="shared" si="1416"/>
        <v>Inviable Sanitariamente</v>
      </c>
      <c r="TOQ469" s="48" t="str">
        <f t="shared" si="1416"/>
        <v>Inviable Sanitariamente</v>
      </c>
      <c r="TOR469" s="48" t="str">
        <f t="shared" si="1416"/>
        <v>Inviable Sanitariamente</v>
      </c>
      <c r="TOS469" s="48" t="str">
        <f t="shared" si="1416"/>
        <v>Inviable Sanitariamente</v>
      </c>
      <c r="TOT469" s="48" t="str">
        <f t="shared" ref="TOT469:TPC471" si="1417">IF(TOR469&lt;5,"Sin Riesgo",IF(TOR469 &lt;=14,"Bajo",IF(TOR469&lt;=35,"Medio",IF(TOR469&lt;=80,"Alto","Inviable Sanitariamente"))))</f>
        <v>Inviable Sanitariamente</v>
      </c>
      <c r="TOU469" s="48" t="str">
        <f t="shared" si="1417"/>
        <v>Inviable Sanitariamente</v>
      </c>
      <c r="TOV469" s="48" t="str">
        <f t="shared" si="1417"/>
        <v>Inviable Sanitariamente</v>
      </c>
      <c r="TOW469" s="48" t="str">
        <f t="shared" si="1417"/>
        <v>Inviable Sanitariamente</v>
      </c>
      <c r="TOX469" s="48" t="str">
        <f t="shared" si="1417"/>
        <v>Inviable Sanitariamente</v>
      </c>
      <c r="TOY469" s="48" t="str">
        <f t="shared" si="1417"/>
        <v>Inviable Sanitariamente</v>
      </c>
      <c r="TOZ469" s="48" t="str">
        <f t="shared" si="1417"/>
        <v>Inviable Sanitariamente</v>
      </c>
      <c r="TPA469" s="48" t="str">
        <f t="shared" si="1417"/>
        <v>Inviable Sanitariamente</v>
      </c>
      <c r="TPB469" s="48" t="str">
        <f t="shared" si="1417"/>
        <v>Inviable Sanitariamente</v>
      </c>
      <c r="TPC469" s="48" t="str">
        <f t="shared" si="1417"/>
        <v>Inviable Sanitariamente</v>
      </c>
      <c r="TPD469" s="48" t="str">
        <f t="shared" ref="TPD469:TPM471" si="1418">IF(TPB469&lt;5,"Sin Riesgo",IF(TPB469 &lt;=14,"Bajo",IF(TPB469&lt;=35,"Medio",IF(TPB469&lt;=80,"Alto","Inviable Sanitariamente"))))</f>
        <v>Inviable Sanitariamente</v>
      </c>
      <c r="TPE469" s="48" t="str">
        <f t="shared" si="1418"/>
        <v>Inviable Sanitariamente</v>
      </c>
      <c r="TPF469" s="48" t="str">
        <f t="shared" si="1418"/>
        <v>Inviable Sanitariamente</v>
      </c>
      <c r="TPG469" s="48" t="str">
        <f t="shared" si="1418"/>
        <v>Inviable Sanitariamente</v>
      </c>
      <c r="TPH469" s="48" t="str">
        <f t="shared" si="1418"/>
        <v>Inviable Sanitariamente</v>
      </c>
      <c r="TPI469" s="48" t="str">
        <f t="shared" si="1418"/>
        <v>Inviable Sanitariamente</v>
      </c>
      <c r="TPJ469" s="48" t="str">
        <f t="shared" si="1418"/>
        <v>Inviable Sanitariamente</v>
      </c>
      <c r="TPK469" s="48" t="str">
        <f t="shared" si="1418"/>
        <v>Inviable Sanitariamente</v>
      </c>
      <c r="TPL469" s="48" t="str">
        <f t="shared" si="1418"/>
        <v>Inviable Sanitariamente</v>
      </c>
      <c r="TPM469" s="48" t="str">
        <f t="shared" si="1418"/>
        <v>Inviable Sanitariamente</v>
      </c>
      <c r="TPN469" s="48" t="str">
        <f t="shared" ref="TPN469:TPW471" si="1419">IF(TPL469&lt;5,"Sin Riesgo",IF(TPL469 &lt;=14,"Bajo",IF(TPL469&lt;=35,"Medio",IF(TPL469&lt;=80,"Alto","Inviable Sanitariamente"))))</f>
        <v>Inviable Sanitariamente</v>
      </c>
      <c r="TPO469" s="48" t="str">
        <f t="shared" si="1419"/>
        <v>Inviable Sanitariamente</v>
      </c>
      <c r="TPP469" s="48" t="str">
        <f t="shared" si="1419"/>
        <v>Inviable Sanitariamente</v>
      </c>
      <c r="TPQ469" s="48" t="str">
        <f t="shared" si="1419"/>
        <v>Inviable Sanitariamente</v>
      </c>
      <c r="TPR469" s="48" t="str">
        <f t="shared" si="1419"/>
        <v>Inviable Sanitariamente</v>
      </c>
      <c r="TPS469" s="48" t="str">
        <f t="shared" si="1419"/>
        <v>Inviable Sanitariamente</v>
      </c>
      <c r="TPT469" s="48" t="str">
        <f t="shared" si="1419"/>
        <v>Inviable Sanitariamente</v>
      </c>
      <c r="TPU469" s="48" t="str">
        <f t="shared" si="1419"/>
        <v>Inviable Sanitariamente</v>
      </c>
      <c r="TPV469" s="48" t="str">
        <f t="shared" si="1419"/>
        <v>Inviable Sanitariamente</v>
      </c>
      <c r="TPW469" s="48" t="str">
        <f t="shared" si="1419"/>
        <v>Inviable Sanitariamente</v>
      </c>
      <c r="TPX469" s="48" t="str">
        <f t="shared" ref="TPX469:TQG471" si="1420">IF(TPV469&lt;5,"Sin Riesgo",IF(TPV469 &lt;=14,"Bajo",IF(TPV469&lt;=35,"Medio",IF(TPV469&lt;=80,"Alto","Inviable Sanitariamente"))))</f>
        <v>Inviable Sanitariamente</v>
      </c>
      <c r="TPY469" s="48" t="str">
        <f t="shared" si="1420"/>
        <v>Inviable Sanitariamente</v>
      </c>
      <c r="TPZ469" s="48" t="str">
        <f t="shared" si="1420"/>
        <v>Inviable Sanitariamente</v>
      </c>
      <c r="TQA469" s="48" t="str">
        <f t="shared" si="1420"/>
        <v>Inviable Sanitariamente</v>
      </c>
      <c r="TQB469" s="48" t="str">
        <f t="shared" si="1420"/>
        <v>Inviable Sanitariamente</v>
      </c>
      <c r="TQC469" s="48" t="str">
        <f t="shared" si="1420"/>
        <v>Inviable Sanitariamente</v>
      </c>
      <c r="TQD469" s="48" t="str">
        <f t="shared" si="1420"/>
        <v>Inviable Sanitariamente</v>
      </c>
      <c r="TQE469" s="48" t="str">
        <f t="shared" si="1420"/>
        <v>Inviable Sanitariamente</v>
      </c>
      <c r="TQF469" s="48" t="str">
        <f t="shared" si="1420"/>
        <v>Inviable Sanitariamente</v>
      </c>
      <c r="TQG469" s="48" t="str">
        <f t="shared" si="1420"/>
        <v>Inviable Sanitariamente</v>
      </c>
      <c r="TQH469" s="48" t="str">
        <f t="shared" ref="TQH469:TQQ471" si="1421">IF(TQF469&lt;5,"Sin Riesgo",IF(TQF469 &lt;=14,"Bajo",IF(TQF469&lt;=35,"Medio",IF(TQF469&lt;=80,"Alto","Inviable Sanitariamente"))))</f>
        <v>Inviable Sanitariamente</v>
      </c>
      <c r="TQI469" s="48" t="str">
        <f t="shared" si="1421"/>
        <v>Inviable Sanitariamente</v>
      </c>
      <c r="TQJ469" s="48" t="str">
        <f t="shared" si="1421"/>
        <v>Inviable Sanitariamente</v>
      </c>
      <c r="TQK469" s="48" t="str">
        <f t="shared" si="1421"/>
        <v>Inviable Sanitariamente</v>
      </c>
      <c r="TQL469" s="48" t="str">
        <f t="shared" si="1421"/>
        <v>Inviable Sanitariamente</v>
      </c>
      <c r="TQM469" s="48" t="str">
        <f t="shared" si="1421"/>
        <v>Inviable Sanitariamente</v>
      </c>
      <c r="TQN469" s="48" t="str">
        <f t="shared" si="1421"/>
        <v>Inviable Sanitariamente</v>
      </c>
      <c r="TQO469" s="48" t="str">
        <f t="shared" si="1421"/>
        <v>Inviable Sanitariamente</v>
      </c>
      <c r="TQP469" s="48" t="str">
        <f t="shared" si="1421"/>
        <v>Inviable Sanitariamente</v>
      </c>
      <c r="TQQ469" s="48" t="str">
        <f t="shared" si="1421"/>
        <v>Inviable Sanitariamente</v>
      </c>
      <c r="TQR469" s="48" t="str">
        <f t="shared" ref="TQR469:TRA471" si="1422">IF(TQP469&lt;5,"Sin Riesgo",IF(TQP469 &lt;=14,"Bajo",IF(TQP469&lt;=35,"Medio",IF(TQP469&lt;=80,"Alto","Inviable Sanitariamente"))))</f>
        <v>Inviable Sanitariamente</v>
      </c>
      <c r="TQS469" s="48" t="str">
        <f t="shared" si="1422"/>
        <v>Inviable Sanitariamente</v>
      </c>
      <c r="TQT469" s="48" t="str">
        <f t="shared" si="1422"/>
        <v>Inviable Sanitariamente</v>
      </c>
      <c r="TQU469" s="48" t="str">
        <f t="shared" si="1422"/>
        <v>Inviable Sanitariamente</v>
      </c>
      <c r="TQV469" s="48" t="str">
        <f t="shared" si="1422"/>
        <v>Inviable Sanitariamente</v>
      </c>
      <c r="TQW469" s="48" t="str">
        <f t="shared" si="1422"/>
        <v>Inviable Sanitariamente</v>
      </c>
      <c r="TQX469" s="48" t="str">
        <f t="shared" si="1422"/>
        <v>Inviable Sanitariamente</v>
      </c>
      <c r="TQY469" s="48" t="str">
        <f t="shared" si="1422"/>
        <v>Inviable Sanitariamente</v>
      </c>
      <c r="TQZ469" s="48" t="str">
        <f t="shared" si="1422"/>
        <v>Inviable Sanitariamente</v>
      </c>
      <c r="TRA469" s="48" t="str">
        <f t="shared" si="1422"/>
        <v>Inviable Sanitariamente</v>
      </c>
      <c r="TRB469" s="48" t="str">
        <f t="shared" ref="TRB469:TRK471" si="1423">IF(TQZ469&lt;5,"Sin Riesgo",IF(TQZ469 &lt;=14,"Bajo",IF(TQZ469&lt;=35,"Medio",IF(TQZ469&lt;=80,"Alto","Inviable Sanitariamente"))))</f>
        <v>Inviable Sanitariamente</v>
      </c>
      <c r="TRC469" s="48" t="str">
        <f t="shared" si="1423"/>
        <v>Inviable Sanitariamente</v>
      </c>
      <c r="TRD469" s="48" t="str">
        <f t="shared" si="1423"/>
        <v>Inviable Sanitariamente</v>
      </c>
      <c r="TRE469" s="48" t="str">
        <f t="shared" si="1423"/>
        <v>Inviable Sanitariamente</v>
      </c>
      <c r="TRF469" s="48" t="str">
        <f t="shared" si="1423"/>
        <v>Inviable Sanitariamente</v>
      </c>
      <c r="TRG469" s="48" t="str">
        <f t="shared" si="1423"/>
        <v>Inviable Sanitariamente</v>
      </c>
      <c r="TRH469" s="48" t="str">
        <f t="shared" si="1423"/>
        <v>Inviable Sanitariamente</v>
      </c>
      <c r="TRI469" s="48" t="str">
        <f t="shared" si="1423"/>
        <v>Inviable Sanitariamente</v>
      </c>
      <c r="TRJ469" s="48" t="str">
        <f t="shared" si="1423"/>
        <v>Inviable Sanitariamente</v>
      </c>
      <c r="TRK469" s="48" t="str">
        <f t="shared" si="1423"/>
        <v>Inviable Sanitariamente</v>
      </c>
      <c r="TRL469" s="48" t="str">
        <f t="shared" ref="TRL469:TRU471" si="1424">IF(TRJ469&lt;5,"Sin Riesgo",IF(TRJ469 &lt;=14,"Bajo",IF(TRJ469&lt;=35,"Medio",IF(TRJ469&lt;=80,"Alto","Inviable Sanitariamente"))))</f>
        <v>Inviable Sanitariamente</v>
      </c>
      <c r="TRM469" s="48" t="str">
        <f t="shared" si="1424"/>
        <v>Inviable Sanitariamente</v>
      </c>
      <c r="TRN469" s="48" t="str">
        <f t="shared" si="1424"/>
        <v>Inviable Sanitariamente</v>
      </c>
      <c r="TRO469" s="48" t="str">
        <f t="shared" si="1424"/>
        <v>Inviable Sanitariamente</v>
      </c>
      <c r="TRP469" s="48" t="str">
        <f t="shared" si="1424"/>
        <v>Inviable Sanitariamente</v>
      </c>
      <c r="TRQ469" s="48" t="str">
        <f t="shared" si="1424"/>
        <v>Inviable Sanitariamente</v>
      </c>
      <c r="TRR469" s="48" t="str">
        <f t="shared" si="1424"/>
        <v>Inviable Sanitariamente</v>
      </c>
      <c r="TRS469" s="48" t="str">
        <f t="shared" si="1424"/>
        <v>Inviable Sanitariamente</v>
      </c>
      <c r="TRT469" s="48" t="str">
        <f t="shared" si="1424"/>
        <v>Inviable Sanitariamente</v>
      </c>
      <c r="TRU469" s="48" t="str">
        <f t="shared" si="1424"/>
        <v>Inviable Sanitariamente</v>
      </c>
      <c r="TRV469" s="48" t="str">
        <f t="shared" ref="TRV469:TSE471" si="1425">IF(TRT469&lt;5,"Sin Riesgo",IF(TRT469 &lt;=14,"Bajo",IF(TRT469&lt;=35,"Medio",IF(TRT469&lt;=80,"Alto","Inviable Sanitariamente"))))</f>
        <v>Inviable Sanitariamente</v>
      </c>
      <c r="TRW469" s="48" t="str">
        <f t="shared" si="1425"/>
        <v>Inviable Sanitariamente</v>
      </c>
      <c r="TRX469" s="48" t="str">
        <f t="shared" si="1425"/>
        <v>Inviable Sanitariamente</v>
      </c>
      <c r="TRY469" s="48" t="str">
        <f t="shared" si="1425"/>
        <v>Inviable Sanitariamente</v>
      </c>
      <c r="TRZ469" s="48" t="str">
        <f t="shared" si="1425"/>
        <v>Inviable Sanitariamente</v>
      </c>
      <c r="TSA469" s="48" t="str">
        <f t="shared" si="1425"/>
        <v>Inviable Sanitariamente</v>
      </c>
      <c r="TSB469" s="48" t="str">
        <f t="shared" si="1425"/>
        <v>Inviable Sanitariamente</v>
      </c>
      <c r="TSC469" s="48" t="str">
        <f t="shared" si="1425"/>
        <v>Inviable Sanitariamente</v>
      </c>
      <c r="TSD469" s="48" t="str">
        <f t="shared" si="1425"/>
        <v>Inviable Sanitariamente</v>
      </c>
      <c r="TSE469" s="48" t="str">
        <f t="shared" si="1425"/>
        <v>Inviable Sanitariamente</v>
      </c>
      <c r="TSF469" s="48" t="str">
        <f t="shared" ref="TSF469:TSO471" si="1426">IF(TSD469&lt;5,"Sin Riesgo",IF(TSD469 &lt;=14,"Bajo",IF(TSD469&lt;=35,"Medio",IF(TSD469&lt;=80,"Alto","Inviable Sanitariamente"))))</f>
        <v>Inviable Sanitariamente</v>
      </c>
      <c r="TSG469" s="48" t="str">
        <f t="shared" si="1426"/>
        <v>Inviable Sanitariamente</v>
      </c>
      <c r="TSH469" s="48" t="str">
        <f t="shared" si="1426"/>
        <v>Inviable Sanitariamente</v>
      </c>
      <c r="TSI469" s="48" t="str">
        <f t="shared" si="1426"/>
        <v>Inviable Sanitariamente</v>
      </c>
      <c r="TSJ469" s="48" t="str">
        <f t="shared" si="1426"/>
        <v>Inviable Sanitariamente</v>
      </c>
      <c r="TSK469" s="48" t="str">
        <f t="shared" si="1426"/>
        <v>Inviable Sanitariamente</v>
      </c>
      <c r="TSL469" s="48" t="str">
        <f t="shared" si="1426"/>
        <v>Inviable Sanitariamente</v>
      </c>
      <c r="TSM469" s="48" t="str">
        <f t="shared" si="1426"/>
        <v>Inviable Sanitariamente</v>
      </c>
      <c r="TSN469" s="48" t="str">
        <f t="shared" si="1426"/>
        <v>Inviable Sanitariamente</v>
      </c>
      <c r="TSO469" s="48" t="str">
        <f t="shared" si="1426"/>
        <v>Inviable Sanitariamente</v>
      </c>
      <c r="TSP469" s="48" t="str">
        <f t="shared" ref="TSP469:TSY471" si="1427">IF(TSN469&lt;5,"Sin Riesgo",IF(TSN469 &lt;=14,"Bajo",IF(TSN469&lt;=35,"Medio",IF(TSN469&lt;=80,"Alto","Inviable Sanitariamente"))))</f>
        <v>Inviable Sanitariamente</v>
      </c>
      <c r="TSQ469" s="48" t="str">
        <f t="shared" si="1427"/>
        <v>Inviable Sanitariamente</v>
      </c>
      <c r="TSR469" s="48" t="str">
        <f t="shared" si="1427"/>
        <v>Inviable Sanitariamente</v>
      </c>
      <c r="TSS469" s="48" t="str">
        <f t="shared" si="1427"/>
        <v>Inviable Sanitariamente</v>
      </c>
      <c r="TST469" s="48" t="str">
        <f t="shared" si="1427"/>
        <v>Inviable Sanitariamente</v>
      </c>
      <c r="TSU469" s="48" t="str">
        <f t="shared" si="1427"/>
        <v>Inviable Sanitariamente</v>
      </c>
      <c r="TSV469" s="48" t="str">
        <f t="shared" si="1427"/>
        <v>Inviable Sanitariamente</v>
      </c>
      <c r="TSW469" s="48" t="str">
        <f t="shared" si="1427"/>
        <v>Inviable Sanitariamente</v>
      </c>
      <c r="TSX469" s="48" t="str">
        <f t="shared" si="1427"/>
        <v>Inviable Sanitariamente</v>
      </c>
      <c r="TSY469" s="48" t="str">
        <f t="shared" si="1427"/>
        <v>Inviable Sanitariamente</v>
      </c>
      <c r="TSZ469" s="48" t="str">
        <f t="shared" ref="TSZ469:TTI471" si="1428">IF(TSX469&lt;5,"Sin Riesgo",IF(TSX469 &lt;=14,"Bajo",IF(TSX469&lt;=35,"Medio",IF(TSX469&lt;=80,"Alto","Inviable Sanitariamente"))))</f>
        <v>Inviable Sanitariamente</v>
      </c>
      <c r="TTA469" s="48" t="str">
        <f t="shared" si="1428"/>
        <v>Inviable Sanitariamente</v>
      </c>
      <c r="TTB469" s="48" t="str">
        <f t="shared" si="1428"/>
        <v>Inviable Sanitariamente</v>
      </c>
      <c r="TTC469" s="48" t="str">
        <f t="shared" si="1428"/>
        <v>Inviable Sanitariamente</v>
      </c>
      <c r="TTD469" s="48" t="str">
        <f t="shared" si="1428"/>
        <v>Inviable Sanitariamente</v>
      </c>
      <c r="TTE469" s="48" t="str">
        <f t="shared" si="1428"/>
        <v>Inviable Sanitariamente</v>
      </c>
      <c r="TTF469" s="48" t="str">
        <f t="shared" si="1428"/>
        <v>Inviable Sanitariamente</v>
      </c>
      <c r="TTG469" s="48" t="str">
        <f t="shared" si="1428"/>
        <v>Inviable Sanitariamente</v>
      </c>
      <c r="TTH469" s="48" t="str">
        <f t="shared" si="1428"/>
        <v>Inviable Sanitariamente</v>
      </c>
      <c r="TTI469" s="48" t="str">
        <f t="shared" si="1428"/>
        <v>Inviable Sanitariamente</v>
      </c>
      <c r="TTJ469" s="48" t="str">
        <f t="shared" ref="TTJ469:TTS471" si="1429">IF(TTH469&lt;5,"Sin Riesgo",IF(TTH469 &lt;=14,"Bajo",IF(TTH469&lt;=35,"Medio",IF(TTH469&lt;=80,"Alto","Inviable Sanitariamente"))))</f>
        <v>Inviable Sanitariamente</v>
      </c>
      <c r="TTK469" s="48" t="str">
        <f t="shared" si="1429"/>
        <v>Inviable Sanitariamente</v>
      </c>
      <c r="TTL469" s="48" t="str">
        <f t="shared" si="1429"/>
        <v>Inviable Sanitariamente</v>
      </c>
      <c r="TTM469" s="48" t="str">
        <f t="shared" si="1429"/>
        <v>Inviable Sanitariamente</v>
      </c>
      <c r="TTN469" s="48" t="str">
        <f t="shared" si="1429"/>
        <v>Inviable Sanitariamente</v>
      </c>
      <c r="TTO469" s="48" t="str">
        <f t="shared" si="1429"/>
        <v>Inviable Sanitariamente</v>
      </c>
      <c r="TTP469" s="48" t="str">
        <f t="shared" si="1429"/>
        <v>Inviable Sanitariamente</v>
      </c>
      <c r="TTQ469" s="48" t="str">
        <f t="shared" si="1429"/>
        <v>Inviable Sanitariamente</v>
      </c>
      <c r="TTR469" s="48" t="str">
        <f t="shared" si="1429"/>
        <v>Inviable Sanitariamente</v>
      </c>
      <c r="TTS469" s="48" t="str">
        <f t="shared" si="1429"/>
        <v>Inviable Sanitariamente</v>
      </c>
      <c r="TTT469" s="48" t="str">
        <f t="shared" ref="TTT469:TUC471" si="1430">IF(TTR469&lt;5,"Sin Riesgo",IF(TTR469 &lt;=14,"Bajo",IF(TTR469&lt;=35,"Medio",IF(TTR469&lt;=80,"Alto","Inviable Sanitariamente"))))</f>
        <v>Inviable Sanitariamente</v>
      </c>
      <c r="TTU469" s="48" t="str">
        <f t="shared" si="1430"/>
        <v>Inviable Sanitariamente</v>
      </c>
      <c r="TTV469" s="48" t="str">
        <f t="shared" si="1430"/>
        <v>Inviable Sanitariamente</v>
      </c>
      <c r="TTW469" s="48" t="str">
        <f t="shared" si="1430"/>
        <v>Inviable Sanitariamente</v>
      </c>
      <c r="TTX469" s="48" t="str">
        <f t="shared" si="1430"/>
        <v>Inviable Sanitariamente</v>
      </c>
      <c r="TTY469" s="48" t="str">
        <f t="shared" si="1430"/>
        <v>Inviable Sanitariamente</v>
      </c>
      <c r="TTZ469" s="48" t="str">
        <f t="shared" si="1430"/>
        <v>Inviable Sanitariamente</v>
      </c>
      <c r="TUA469" s="48" t="str">
        <f t="shared" si="1430"/>
        <v>Inviable Sanitariamente</v>
      </c>
      <c r="TUB469" s="48" t="str">
        <f t="shared" si="1430"/>
        <v>Inviable Sanitariamente</v>
      </c>
      <c r="TUC469" s="48" t="str">
        <f t="shared" si="1430"/>
        <v>Inviable Sanitariamente</v>
      </c>
      <c r="TUD469" s="48" t="str">
        <f t="shared" ref="TUD469:TUM471" si="1431">IF(TUB469&lt;5,"Sin Riesgo",IF(TUB469 &lt;=14,"Bajo",IF(TUB469&lt;=35,"Medio",IF(TUB469&lt;=80,"Alto","Inviable Sanitariamente"))))</f>
        <v>Inviable Sanitariamente</v>
      </c>
      <c r="TUE469" s="48" t="str">
        <f t="shared" si="1431"/>
        <v>Inviable Sanitariamente</v>
      </c>
      <c r="TUF469" s="48" t="str">
        <f t="shared" si="1431"/>
        <v>Inviable Sanitariamente</v>
      </c>
      <c r="TUG469" s="48" t="str">
        <f t="shared" si="1431"/>
        <v>Inviable Sanitariamente</v>
      </c>
      <c r="TUH469" s="48" t="str">
        <f t="shared" si="1431"/>
        <v>Inviable Sanitariamente</v>
      </c>
      <c r="TUI469" s="48" t="str">
        <f t="shared" si="1431"/>
        <v>Inviable Sanitariamente</v>
      </c>
      <c r="TUJ469" s="48" t="str">
        <f t="shared" si="1431"/>
        <v>Inviable Sanitariamente</v>
      </c>
      <c r="TUK469" s="48" t="str">
        <f t="shared" si="1431"/>
        <v>Inviable Sanitariamente</v>
      </c>
      <c r="TUL469" s="48" t="str">
        <f t="shared" si="1431"/>
        <v>Inviable Sanitariamente</v>
      </c>
      <c r="TUM469" s="48" t="str">
        <f t="shared" si="1431"/>
        <v>Inviable Sanitariamente</v>
      </c>
      <c r="TUN469" s="48" t="str">
        <f t="shared" ref="TUN469:TUW471" si="1432">IF(TUL469&lt;5,"Sin Riesgo",IF(TUL469 &lt;=14,"Bajo",IF(TUL469&lt;=35,"Medio",IF(TUL469&lt;=80,"Alto","Inviable Sanitariamente"))))</f>
        <v>Inviable Sanitariamente</v>
      </c>
      <c r="TUO469" s="48" t="str">
        <f t="shared" si="1432"/>
        <v>Inviable Sanitariamente</v>
      </c>
      <c r="TUP469" s="48" t="str">
        <f t="shared" si="1432"/>
        <v>Inviable Sanitariamente</v>
      </c>
      <c r="TUQ469" s="48" t="str">
        <f t="shared" si="1432"/>
        <v>Inviable Sanitariamente</v>
      </c>
      <c r="TUR469" s="48" t="str">
        <f t="shared" si="1432"/>
        <v>Inviable Sanitariamente</v>
      </c>
      <c r="TUS469" s="48" t="str">
        <f t="shared" si="1432"/>
        <v>Inviable Sanitariamente</v>
      </c>
      <c r="TUT469" s="48" t="str">
        <f t="shared" si="1432"/>
        <v>Inviable Sanitariamente</v>
      </c>
      <c r="TUU469" s="48" t="str">
        <f t="shared" si="1432"/>
        <v>Inviable Sanitariamente</v>
      </c>
      <c r="TUV469" s="48" t="str">
        <f t="shared" si="1432"/>
        <v>Inviable Sanitariamente</v>
      </c>
      <c r="TUW469" s="48" t="str">
        <f t="shared" si="1432"/>
        <v>Inviable Sanitariamente</v>
      </c>
      <c r="TUX469" s="48" t="str">
        <f t="shared" ref="TUX469:TVG471" si="1433">IF(TUV469&lt;5,"Sin Riesgo",IF(TUV469 &lt;=14,"Bajo",IF(TUV469&lt;=35,"Medio",IF(TUV469&lt;=80,"Alto","Inviable Sanitariamente"))))</f>
        <v>Inviable Sanitariamente</v>
      </c>
      <c r="TUY469" s="48" t="str">
        <f t="shared" si="1433"/>
        <v>Inviable Sanitariamente</v>
      </c>
      <c r="TUZ469" s="48" t="str">
        <f t="shared" si="1433"/>
        <v>Inviable Sanitariamente</v>
      </c>
      <c r="TVA469" s="48" t="str">
        <f t="shared" si="1433"/>
        <v>Inviable Sanitariamente</v>
      </c>
      <c r="TVB469" s="48" t="str">
        <f t="shared" si="1433"/>
        <v>Inviable Sanitariamente</v>
      </c>
      <c r="TVC469" s="48" t="str">
        <f t="shared" si="1433"/>
        <v>Inviable Sanitariamente</v>
      </c>
      <c r="TVD469" s="48" t="str">
        <f t="shared" si="1433"/>
        <v>Inviable Sanitariamente</v>
      </c>
      <c r="TVE469" s="48" t="str">
        <f t="shared" si="1433"/>
        <v>Inviable Sanitariamente</v>
      </c>
      <c r="TVF469" s="48" t="str">
        <f t="shared" si="1433"/>
        <v>Inviable Sanitariamente</v>
      </c>
      <c r="TVG469" s="48" t="str">
        <f t="shared" si="1433"/>
        <v>Inviable Sanitariamente</v>
      </c>
      <c r="TVH469" s="48" t="str">
        <f t="shared" ref="TVH469:TVQ471" si="1434">IF(TVF469&lt;5,"Sin Riesgo",IF(TVF469 &lt;=14,"Bajo",IF(TVF469&lt;=35,"Medio",IF(TVF469&lt;=80,"Alto","Inviable Sanitariamente"))))</f>
        <v>Inviable Sanitariamente</v>
      </c>
      <c r="TVI469" s="48" t="str">
        <f t="shared" si="1434"/>
        <v>Inviable Sanitariamente</v>
      </c>
      <c r="TVJ469" s="48" t="str">
        <f t="shared" si="1434"/>
        <v>Inviable Sanitariamente</v>
      </c>
      <c r="TVK469" s="48" t="str">
        <f t="shared" si="1434"/>
        <v>Inviable Sanitariamente</v>
      </c>
      <c r="TVL469" s="48" t="str">
        <f t="shared" si="1434"/>
        <v>Inviable Sanitariamente</v>
      </c>
      <c r="TVM469" s="48" t="str">
        <f t="shared" si="1434"/>
        <v>Inviable Sanitariamente</v>
      </c>
      <c r="TVN469" s="48" t="str">
        <f t="shared" si="1434"/>
        <v>Inviable Sanitariamente</v>
      </c>
      <c r="TVO469" s="48" t="str">
        <f t="shared" si="1434"/>
        <v>Inviable Sanitariamente</v>
      </c>
      <c r="TVP469" s="48" t="str">
        <f t="shared" si="1434"/>
        <v>Inviable Sanitariamente</v>
      </c>
      <c r="TVQ469" s="48" t="str">
        <f t="shared" si="1434"/>
        <v>Inviable Sanitariamente</v>
      </c>
      <c r="TVR469" s="48" t="str">
        <f t="shared" ref="TVR469:TWA471" si="1435">IF(TVP469&lt;5,"Sin Riesgo",IF(TVP469 &lt;=14,"Bajo",IF(TVP469&lt;=35,"Medio",IF(TVP469&lt;=80,"Alto","Inviable Sanitariamente"))))</f>
        <v>Inviable Sanitariamente</v>
      </c>
      <c r="TVS469" s="48" t="str">
        <f t="shared" si="1435"/>
        <v>Inviable Sanitariamente</v>
      </c>
      <c r="TVT469" s="48" t="str">
        <f t="shared" si="1435"/>
        <v>Inviable Sanitariamente</v>
      </c>
      <c r="TVU469" s="48" t="str">
        <f t="shared" si="1435"/>
        <v>Inviable Sanitariamente</v>
      </c>
      <c r="TVV469" s="48" t="str">
        <f t="shared" si="1435"/>
        <v>Inviable Sanitariamente</v>
      </c>
      <c r="TVW469" s="48" t="str">
        <f t="shared" si="1435"/>
        <v>Inviable Sanitariamente</v>
      </c>
      <c r="TVX469" s="48" t="str">
        <f t="shared" si="1435"/>
        <v>Inviable Sanitariamente</v>
      </c>
      <c r="TVY469" s="48" t="str">
        <f t="shared" si="1435"/>
        <v>Inviable Sanitariamente</v>
      </c>
      <c r="TVZ469" s="48" t="str">
        <f t="shared" si="1435"/>
        <v>Inviable Sanitariamente</v>
      </c>
      <c r="TWA469" s="48" t="str">
        <f t="shared" si="1435"/>
        <v>Inviable Sanitariamente</v>
      </c>
      <c r="TWB469" s="48" t="str">
        <f t="shared" ref="TWB469:TWK471" si="1436">IF(TVZ469&lt;5,"Sin Riesgo",IF(TVZ469 &lt;=14,"Bajo",IF(TVZ469&lt;=35,"Medio",IF(TVZ469&lt;=80,"Alto","Inviable Sanitariamente"))))</f>
        <v>Inviable Sanitariamente</v>
      </c>
      <c r="TWC469" s="48" t="str">
        <f t="shared" si="1436"/>
        <v>Inviable Sanitariamente</v>
      </c>
      <c r="TWD469" s="48" t="str">
        <f t="shared" si="1436"/>
        <v>Inviable Sanitariamente</v>
      </c>
      <c r="TWE469" s="48" t="str">
        <f t="shared" si="1436"/>
        <v>Inviable Sanitariamente</v>
      </c>
      <c r="TWF469" s="48" t="str">
        <f t="shared" si="1436"/>
        <v>Inviable Sanitariamente</v>
      </c>
      <c r="TWG469" s="48" t="str">
        <f t="shared" si="1436"/>
        <v>Inviable Sanitariamente</v>
      </c>
      <c r="TWH469" s="48" t="str">
        <f t="shared" si="1436"/>
        <v>Inviable Sanitariamente</v>
      </c>
      <c r="TWI469" s="48" t="str">
        <f t="shared" si="1436"/>
        <v>Inviable Sanitariamente</v>
      </c>
      <c r="TWJ469" s="48" t="str">
        <f t="shared" si="1436"/>
        <v>Inviable Sanitariamente</v>
      </c>
      <c r="TWK469" s="48" t="str">
        <f t="shared" si="1436"/>
        <v>Inviable Sanitariamente</v>
      </c>
      <c r="TWL469" s="48" t="str">
        <f t="shared" ref="TWL469:TWU471" si="1437">IF(TWJ469&lt;5,"Sin Riesgo",IF(TWJ469 &lt;=14,"Bajo",IF(TWJ469&lt;=35,"Medio",IF(TWJ469&lt;=80,"Alto","Inviable Sanitariamente"))))</f>
        <v>Inviable Sanitariamente</v>
      </c>
      <c r="TWM469" s="48" t="str">
        <f t="shared" si="1437"/>
        <v>Inviable Sanitariamente</v>
      </c>
      <c r="TWN469" s="48" t="str">
        <f t="shared" si="1437"/>
        <v>Inviable Sanitariamente</v>
      </c>
      <c r="TWO469" s="48" t="str">
        <f t="shared" si="1437"/>
        <v>Inviable Sanitariamente</v>
      </c>
      <c r="TWP469" s="48" t="str">
        <f t="shared" si="1437"/>
        <v>Inviable Sanitariamente</v>
      </c>
      <c r="TWQ469" s="48" t="str">
        <f t="shared" si="1437"/>
        <v>Inviable Sanitariamente</v>
      </c>
      <c r="TWR469" s="48" t="str">
        <f t="shared" si="1437"/>
        <v>Inviable Sanitariamente</v>
      </c>
      <c r="TWS469" s="48" t="str">
        <f t="shared" si="1437"/>
        <v>Inviable Sanitariamente</v>
      </c>
      <c r="TWT469" s="48" t="str">
        <f t="shared" si="1437"/>
        <v>Inviable Sanitariamente</v>
      </c>
      <c r="TWU469" s="48" t="str">
        <f t="shared" si="1437"/>
        <v>Inviable Sanitariamente</v>
      </c>
      <c r="TWV469" s="48" t="str">
        <f t="shared" ref="TWV469:TXE471" si="1438">IF(TWT469&lt;5,"Sin Riesgo",IF(TWT469 &lt;=14,"Bajo",IF(TWT469&lt;=35,"Medio",IF(TWT469&lt;=80,"Alto","Inviable Sanitariamente"))))</f>
        <v>Inviable Sanitariamente</v>
      </c>
      <c r="TWW469" s="48" t="str">
        <f t="shared" si="1438"/>
        <v>Inviable Sanitariamente</v>
      </c>
      <c r="TWX469" s="48" t="str">
        <f t="shared" si="1438"/>
        <v>Inviable Sanitariamente</v>
      </c>
      <c r="TWY469" s="48" t="str">
        <f t="shared" si="1438"/>
        <v>Inviable Sanitariamente</v>
      </c>
      <c r="TWZ469" s="48" t="str">
        <f t="shared" si="1438"/>
        <v>Inviable Sanitariamente</v>
      </c>
      <c r="TXA469" s="48" t="str">
        <f t="shared" si="1438"/>
        <v>Inviable Sanitariamente</v>
      </c>
      <c r="TXB469" s="48" t="str">
        <f t="shared" si="1438"/>
        <v>Inviable Sanitariamente</v>
      </c>
      <c r="TXC469" s="48" t="str">
        <f t="shared" si="1438"/>
        <v>Inviable Sanitariamente</v>
      </c>
      <c r="TXD469" s="48" t="str">
        <f t="shared" si="1438"/>
        <v>Inviable Sanitariamente</v>
      </c>
      <c r="TXE469" s="48" t="str">
        <f t="shared" si="1438"/>
        <v>Inviable Sanitariamente</v>
      </c>
      <c r="TXF469" s="48" t="str">
        <f t="shared" ref="TXF469:TXO471" si="1439">IF(TXD469&lt;5,"Sin Riesgo",IF(TXD469 &lt;=14,"Bajo",IF(TXD469&lt;=35,"Medio",IF(TXD469&lt;=80,"Alto","Inviable Sanitariamente"))))</f>
        <v>Inviable Sanitariamente</v>
      </c>
      <c r="TXG469" s="48" t="str">
        <f t="shared" si="1439"/>
        <v>Inviable Sanitariamente</v>
      </c>
      <c r="TXH469" s="48" t="str">
        <f t="shared" si="1439"/>
        <v>Inviable Sanitariamente</v>
      </c>
      <c r="TXI469" s="48" t="str">
        <f t="shared" si="1439"/>
        <v>Inviable Sanitariamente</v>
      </c>
      <c r="TXJ469" s="48" t="str">
        <f t="shared" si="1439"/>
        <v>Inviable Sanitariamente</v>
      </c>
      <c r="TXK469" s="48" t="str">
        <f t="shared" si="1439"/>
        <v>Inviable Sanitariamente</v>
      </c>
      <c r="TXL469" s="48" t="str">
        <f t="shared" si="1439"/>
        <v>Inviable Sanitariamente</v>
      </c>
      <c r="TXM469" s="48" t="str">
        <f t="shared" si="1439"/>
        <v>Inviable Sanitariamente</v>
      </c>
      <c r="TXN469" s="48" t="str">
        <f t="shared" si="1439"/>
        <v>Inviable Sanitariamente</v>
      </c>
      <c r="TXO469" s="48" t="str">
        <f t="shared" si="1439"/>
        <v>Inviable Sanitariamente</v>
      </c>
      <c r="TXP469" s="48" t="str">
        <f t="shared" ref="TXP469:TXY471" si="1440">IF(TXN469&lt;5,"Sin Riesgo",IF(TXN469 &lt;=14,"Bajo",IF(TXN469&lt;=35,"Medio",IF(TXN469&lt;=80,"Alto","Inviable Sanitariamente"))))</f>
        <v>Inviable Sanitariamente</v>
      </c>
      <c r="TXQ469" s="48" t="str">
        <f t="shared" si="1440"/>
        <v>Inviable Sanitariamente</v>
      </c>
      <c r="TXR469" s="48" t="str">
        <f t="shared" si="1440"/>
        <v>Inviable Sanitariamente</v>
      </c>
      <c r="TXS469" s="48" t="str">
        <f t="shared" si="1440"/>
        <v>Inviable Sanitariamente</v>
      </c>
      <c r="TXT469" s="48" t="str">
        <f t="shared" si="1440"/>
        <v>Inviable Sanitariamente</v>
      </c>
      <c r="TXU469" s="48" t="str">
        <f t="shared" si="1440"/>
        <v>Inviable Sanitariamente</v>
      </c>
      <c r="TXV469" s="48" t="str">
        <f t="shared" si="1440"/>
        <v>Inviable Sanitariamente</v>
      </c>
      <c r="TXW469" s="48" t="str">
        <f t="shared" si="1440"/>
        <v>Inviable Sanitariamente</v>
      </c>
      <c r="TXX469" s="48" t="str">
        <f t="shared" si="1440"/>
        <v>Inviable Sanitariamente</v>
      </c>
      <c r="TXY469" s="48" t="str">
        <f t="shared" si="1440"/>
        <v>Inviable Sanitariamente</v>
      </c>
      <c r="TXZ469" s="48" t="str">
        <f t="shared" ref="TXZ469:TYI471" si="1441">IF(TXX469&lt;5,"Sin Riesgo",IF(TXX469 &lt;=14,"Bajo",IF(TXX469&lt;=35,"Medio",IF(TXX469&lt;=80,"Alto","Inviable Sanitariamente"))))</f>
        <v>Inviable Sanitariamente</v>
      </c>
      <c r="TYA469" s="48" t="str">
        <f t="shared" si="1441"/>
        <v>Inviable Sanitariamente</v>
      </c>
      <c r="TYB469" s="48" t="str">
        <f t="shared" si="1441"/>
        <v>Inviable Sanitariamente</v>
      </c>
      <c r="TYC469" s="48" t="str">
        <f t="shared" si="1441"/>
        <v>Inviable Sanitariamente</v>
      </c>
      <c r="TYD469" s="48" t="str">
        <f t="shared" si="1441"/>
        <v>Inviable Sanitariamente</v>
      </c>
      <c r="TYE469" s="48" t="str">
        <f t="shared" si="1441"/>
        <v>Inviable Sanitariamente</v>
      </c>
      <c r="TYF469" s="48" t="str">
        <f t="shared" si="1441"/>
        <v>Inviable Sanitariamente</v>
      </c>
      <c r="TYG469" s="48" t="str">
        <f t="shared" si="1441"/>
        <v>Inviable Sanitariamente</v>
      </c>
      <c r="TYH469" s="48" t="str">
        <f t="shared" si="1441"/>
        <v>Inviable Sanitariamente</v>
      </c>
      <c r="TYI469" s="48" t="str">
        <f t="shared" si="1441"/>
        <v>Inviable Sanitariamente</v>
      </c>
      <c r="TYJ469" s="48" t="str">
        <f t="shared" ref="TYJ469:TYS471" si="1442">IF(TYH469&lt;5,"Sin Riesgo",IF(TYH469 &lt;=14,"Bajo",IF(TYH469&lt;=35,"Medio",IF(TYH469&lt;=80,"Alto","Inviable Sanitariamente"))))</f>
        <v>Inviable Sanitariamente</v>
      </c>
      <c r="TYK469" s="48" t="str">
        <f t="shared" si="1442"/>
        <v>Inviable Sanitariamente</v>
      </c>
      <c r="TYL469" s="48" t="str">
        <f t="shared" si="1442"/>
        <v>Inviable Sanitariamente</v>
      </c>
      <c r="TYM469" s="48" t="str">
        <f t="shared" si="1442"/>
        <v>Inviable Sanitariamente</v>
      </c>
      <c r="TYN469" s="48" t="str">
        <f t="shared" si="1442"/>
        <v>Inviable Sanitariamente</v>
      </c>
      <c r="TYO469" s="48" t="str">
        <f t="shared" si="1442"/>
        <v>Inviable Sanitariamente</v>
      </c>
      <c r="TYP469" s="48" t="str">
        <f t="shared" si="1442"/>
        <v>Inviable Sanitariamente</v>
      </c>
      <c r="TYQ469" s="48" t="str">
        <f t="shared" si="1442"/>
        <v>Inviable Sanitariamente</v>
      </c>
      <c r="TYR469" s="48" t="str">
        <f t="shared" si="1442"/>
        <v>Inviable Sanitariamente</v>
      </c>
      <c r="TYS469" s="48" t="str">
        <f t="shared" si="1442"/>
        <v>Inviable Sanitariamente</v>
      </c>
      <c r="TYT469" s="48" t="str">
        <f t="shared" ref="TYT469:TZC471" si="1443">IF(TYR469&lt;5,"Sin Riesgo",IF(TYR469 &lt;=14,"Bajo",IF(TYR469&lt;=35,"Medio",IF(TYR469&lt;=80,"Alto","Inviable Sanitariamente"))))</f>
        <v>Inviable Sanitariamente</v>
      </c>
      <c r="TYU469" s="48" t="str">
        <f t="shared" si="1443"/>
        <v>Inviable Sanitariamente</v>
      </c>
      <c r="TYV469" s="48" t="str">
        <f t="shared" si="1443"/>
        <v>Inviable Sanitariamente</v>
      </c>
      <c r="TYW469" s="48" t="str">
        <f t="shared" si="1443"/>
        <v>Inviable Sanitariamente</v>
      </c>
      <c r="TYX469" s="48" t="str">
        <f t="shared" si="1443"/>
        <v>Inviable Sanitariamente</v>
      </c>
      <c r="TYY469" s="48" t="str">
        <f t="shared" si="1443"/>
        <v>Inviable Sanitariamente</v>
      </c>
      <c r="TYZ469" s="48" t="str">
        <f t="shared" si="1443"/>
        <v>Inviable Sanitariamente</v>
      </c>
      <c r="TZA469" s="48" t="str">
        <f t="shared" si="1443"/>
        <v>Inviable Sanitariamente</v>
      </c>
      <c r="TZB469" s="48" t="str">
        <f t="shared" si="1443"/>
        <v>Inviable Sanitariamente</v>
      </c>
      <c r="TZC469" s="48" t="str">
        <f t="shared" si="1443"/>
        <v>Inviable Sanitariamente</v>
      </c>
      <c r="TZD469" s="48" t="str">
        <f t="shared" ref="TZD469:TZM471" si="1444">IF(TZB469&lt;5,"Sin Riesgo",IF(TZB469 &lt;=14,"Bajo",IF(TZB469&lt;=35,"Medio",IF(TZB469&lt;=80,"Alto","Inviable Sanitariamente"))))</f>
        <v>Inviable Sanitariamente</v>
      </c>
      <c r="TZE469" s="48" t="str">
        <f t="shared" si="1444"/>
        <v>Inviable Sanitariamente</v>
      </c>
      <c r="TZF469" s="48" t="str">
        <f t="shared" si="1444"/>
        <v>Inviable Sanitariamente</v>
      </c>
      <c r="TZG469" s="48" t="str">
        <f t="shared" si="1444"/>
        <v>Inviable Sanitariamente</v>
      </c>
      <c r="TZH469" s="48" t="str">
        <f t="shared" si="1444"/>
        <v>Inviable Sanitariamente</v>
      </c>
      <c r="TZI469" s="48" t="str">
        <f t="shared" si="1444"/>
        <v>Inviable Sanitariamente</v>
      </c>
      <c r="TZJ469" s="48" t="str">
        <f t="shared" si="1444"/>
        <v>Inviable Sanitariamente</v>
      </c>
      <c r="TZK469" s="48" t="str">
        <f t="shared" si="1444"/>
        <v>Inviable Sanitariamente</v>
      </c>
      <c r="TZL469" s="48" t="str">
        <f t="shared" si="1444"/>
        <v>Inviable Sanitariamente</v>
      </c>
      <c r="TZM469" s="48" t="str">
        <f t="shared" si="1444"/>
        <v>Inviable Sanitariamente</v>
      </c>
      <c r="TZN469" s="48" t="str">
        <f t="shared" ref="TZN469:TZW471" si="1445">IF(TZL469&lt;5,"Sin Riesgo",IF(TZL469 &lt;=14,"Bajo",IF(TZL469&lt;=35,"Medio",IF(TZL469&lt;=80,"Alto","Inviable Sanitariamente"))))</f>
        <v>Inviable Sanitariamente</v>
      </c>
      <c r="TZO469" s="48" t="str">
        <f t="shared" si="1445"/>
        <v>Inviable Sanitariamente</v>
      </c>
      <c r="TZP469" s="48" t="str">
        <f t="shared" si="1445"/>
        <v>Inviable Sanitariamente</v>
      </c>
      <c r="TZQ469" s="48" t="str">
        <f t="shared" si="1445"/>
        <v>Inviable Sanitariamente</v>
      </c>
      <c r="TZR469" s="48" t="str">
        <f t="shared" si="1445"/>
        <v>Inviable Sanitariamente</v>
      </c>
      <c r="TZS469" s="48" t="str">
        <f t="shared" si="1445"/>
        <v>Inviable Sanitariamente</v>
      </c>
      <c r="TZT469" s="48" t="str">
        <f t="shared" si="1445"/>
        <v>Inviable Sanitariamente</v>
      </c>
      <c r="TZU469" s="48" t="str">
        <f t="shared" si="1445"/>
        <v>Inviable Sanitariamente</v>
      </c>
      <c r="TZV469" s="48" t="str">
        <f t="shared" si="1445"/>
        <v>Inviable Sanitariamente</v>
      </c>
      <c r="TZW469" s="48" t="str">
        <f t="shared" si="1445"/>
        <v>Inviable Sanitariamente</v>
      </c>
      <c r="TZX469" s="48" t="str">
        <f t="shared" ref="TZX469:UAG471" si="1446">IF(TZV469&lt;5,"Sin Riesgo",IF(TZV469 &lt;=14,"Bajo",IF(TZV469&lt;=35,"Medio",IF(TZV469&lt;=80,"Alto","Inviable Sanitariamente"))))</f>
        <v>Inviable Sanitariamente</v>
      </c>
      <c r="TZY469" s="48" t="str">
        <f t="shared" si="1446"/>
        <v>Inviable Sanitariamente</v>
      </c>
      <c r="TZZ469" s="48" t="str">
        <f t="shared" si="1446"/>
        <v>Inviable Sanitariamente</v>
      </c>
      <c r="UAA469" s="48" t="str">
        <f t="shared" si="1446"/>
        <v>Inviable Sanitariamente</v>
      </c>
      <c r="UAB469" s="48" t="str">
        <f t="shared" si="1446"/>
        <v>Inviable Sanitariamente</v>
      </c>
      <c r="UAC469" s="48" t="str">
        <f t="shared" si="1446"/>
        <v>Inviable Sanitariamente</v>
      </c>
      <c r="UAD469" s="48" t="str">
        <f t="shared" si="1446"/>
        <v>Inviable Sanitariamente</v>
      </c>
      <c r="UAE469" s="48" t="str">
        <f t="shared" si="1446"/>
        <v>Inviable Sanitariamente</v>
      </c>
      <c r="UAF469" s="48" t="str">
        <f t="shared" si="1446"/>
        <v>Inviable Sanitariamente</v>
      </c>
      <c r="UAG469" s="48" t="str">
        <f t="shared" si="1446"/>
        <v>Inviable Sanitariamente</v>
      </c>
      <c r="UAH469" s="48" t="str">
        <f t="shared" ref="UAH469:UAQ471" si="1447">IF(UAF469&lt;5,"Sin Riesgo",IF(UAF469 &lt;=14,"Bajo",IF(UAF469&lt;=35,"Medio",IF(UAF469&lt;=80,"Alto","Inviable Sanitariamente"))))</f>
        <v>Inviable Sanitariamente</v>
      </c>
      <c r="UAI469" s="48" t="str">
        <f t="shared" si="1447"/>
        <v>Inviable Sanitariamente</v>
      </c>
      <c r="UAJ469" s="48" t="str">
        <f t="shared" si="1447"/>
        <v>Inviable Sanitariamente</v>
      </c>
      <c r="UAK469" s="48" t="str">
        <f t="shared" si="1447"/>
        <v>Inviable Sanitariamente</v>
      </c>
      <c r="UAL469" s="48" t="str">
        <f t="shared" si="1447"/>
        <v>Inviable Sanitariamente</v>
      </c>
      <c r="UAM469" s="48" t="str">
        <f t="shared" si="1447"/>
        <v>Inviable Sanitariamente</v>
      </c>
      <c r="UAN469" s="48" t="str">
        <f t="shared" si="1447"/>
        <v>Inviable Sanitariamente</v>
      </c>
      <c r="UAO469" s="48" t="str">
        <f t="shared" si="1447"/>
        <v>Inviable Sanitariamente</v>
      </c>
      <c r="UAP469" s="48" t="str">
        <f t="shared" si="1447"/>
        <v>Inviable Sanitariamente</v>
      </c>
      <c r="UAQ469" s="48" t="str">
        <f t="shared" si="1447"/>
        <v>Inviable Sanitariamente</v>
      </c>
      <c r="UAR469" s="48" t="str">
        <f t="shared" ref="UAR469:UBA471" si="1448">IF(UAP469&lt;5,"Sin Riesgo",IF(UAP469 &lt;=14,"Bajo",IF(UAP469&lt;=35,"Medio",IF(UAP469&lt;=80,"Alto","Inviable Sanitariamente"))))</f>
        <v>Inviable Sanitariamente</v>
      </c>
      <c r="UAS469" s="48" t="str">
        <f t="shared" si="1448"/>
        <v>Inviable Sanitariamente</v>
      </c>
      <c r="UAT469" s="48" t="str">
        <f t="shared" si="1448"/>
        <v>Inviable Sanitariamente</v>
      </c>
      <c r="UAU469" s="48" t="str">
        <f t="shared" si="1448"/>
        <v>Inviable Sanitariamente</v>
      </c>
      <c r="UAV469" s="48" t="str">
        <f t="shared" si="1448"/>
        <v>Inviable Sanitariamente</v>
      </c>
      <c r="UAW469" s="48" t="str">
        <f t="shared" si="1448"/>
        <v>Inviable Sanitariamente</v>
      </c>
      <c r="UAX469" s="48" t="str">
        <f t="shared" si="1448"/>
        <v>Inviable Sanitariamente</v>
      </c>
      <c r="UAY469" s="48" t="str">
        <f t="shared" si="1448"/>
        <v>Inviable Sanitariamente</v>
      </c>
      <c r="UAZ469" s="48" t="str">
        <f t="shared" si="1448"/>
        <v>Inviable Sanitariamente</v>
      </c>
      <c r="UBA469" s="48" t="str">
        <f t="shared" si="1448"/>
        <v>Inviable Sanitariamente</v>
      </c>
      <c r="UBB469" s="48" t="str">
        <f t="shared" ref="UBB469:UBK471" si="1449">IF(UAZ469&lt;5,"Sin Riesgo",IF(UAZ469 &lt;=14,"Bajo",IF(UAZ469&lt;=35,"Medio",IF(UAZ469&lt;=80,"Alto","Inviable Sanitariamente"))))</f>
        <v>Inviable Sanitariamente</v>
      </c>
      <c r="UBC469" s="48" t="str">
        <f t="shared" si="1449"/>
        <v>Inviable Sanitariamente</v>
      </c>
      <c r="UBD469" s="48" t="str">
        <f t="shared" si="1449"/>
        <v>Inviable Sanitariamente</v>
      </c>
      <c r="UBE469" s="48" t="str">
        <f t="shared" si="1449"/>
        <v>Inviable Sanitariamente</v>
      </c>
      <c r="UBF469" s="48" t="str">
        <f t="shared" si="1449"/>
        <v>Inviable Sanitariamente</v>
      </c>
      <c r="UBG469" s="48" t="str">
        <f t="shared" si="1449"/>
        <v>Inviable Sanitariamente</v>
      </c>
      <c r="UBH469" s="48" t="str">
        <f t="shared" si="1449"/>
        <v>Inviable Sanitariamente</v>
      </c>
      <c r="UBI469" s="48" t="str">
        <f t="shared" si="1449"/>
        <v>Inviable Sanitariamente</v>
      </c>
      <c r="UBJ469" s="48" t="str">
        <f t="shared" si="1449"/>
        <v>Inviable Sanitariamente</v>
      </c>
      <c r="UBK469" s="48" t="str">
        <f t="shared" si="1449"/>
        <v>Inviable Sanitariamente</v>
      </c>
      <c r="UBL469" s="48" t="str">
        <f t="shared" ref="UBL469:UBU471" si="1450">IF(UBJ469&lt;5,"Sin Riesgo",IF(UBJ469 &lt;=14,"Bajo",IF(UBJ469&lt;=35,"Medio",IF(UBJ469&lt;=80,"Alto","Inviable Sanitariamente"))))</f>
        <v>Inviable Sanitariamente</v>
      </c>
      <c r="UBM469" s="48" t="str">
        <f t="shared" si="1450"/>
        <v>Inviable Sanitariamente</v>
      </c>
      <c r="UBN469" s="48" t="str">
        <f t="shared" si="1450"/>
        <v>Inviable Sanitariamente</v>
      </c>
      <c r="UBO469" s="48" t="str">
        <f t="shared" si="1450"/>
        <v>Inviable Sanitariamente</v>
      </c>
      <c r="UBP469" s="48" t="str">
        <f t="shared" si="1450"/>
        <v>Inviable Sanitariamente</v>
      </c>
      <c r="UBQ469" s="48" t="str">
        <f t="shared" si="1450"/>
        <v>Inviable Sanitariamente</v>
      </c>
      <c r="UBR469" s="48" t="str">
        <f t="shared" si="1450"/>
        <v>Inviable Sanitariamente</v>
      </c>
      <c r="UBS469" s="48" t="str">
        <f t="shared" si="1450"/>
        <v>Inviable Sanitariamente</v>
      </c>
      <c r="UBT469" s="48" t="str">
        <f t="shared" si="1450"/>
        <v>Inviable Sanitariamente</v>
      </c>
      <c r="UBU469" s="48" t="str">
        <f t="shared" si="1450"/>
        <v>Inviable Sanitariamente</v>
      </c>
      <c r="UBV469" s="48" t="str">
        <f t="shared" ref="UBV469:UCE471" si="1451">IF(UBT469&lt;5,"Sin Riesgo",IF(UBT469 &lt;=14,"Bajo",IF(UBT469&lt;=35,"Medio",IF(UBT469&lt;=80,"Alto","Inviable Sanitariamente"))))</f>
        <v>Inviable Sanitariamente</v>
      </c>
      <c r="UBW469" s="48" t="str">
        <f t="shared" si="1451"/>
        <v>Inviable Sanitariamente</v>
      </c>
      <c r="UBX469" s="48" t="str">
        <f t="shared" si="1451"/>
        <v>Inviable Sanitariamente</v>
      </c>
      <c r="UBY469" s="48" t="str">
        <f t="shared" si="1451"/>
        <v>Inviable Sanitariamente</v>
      </c>
      <c r="UBZ469" s="48" t="str">
        <f t="shared" si="1451"/>
        <v>Inviable Sanitariamente</v>
      </c>
      <c r="UCA469" s="48" t="str">
        <f t="shared" si="1451"/>
        <v>Inviable Sanitariamente</v>
      </c>
      <c r="UCB469" s="48" t="str">
        <f t="shared" si="1451"/>
        <v>Inviable Sanitariamente</v>
      </c>
      <c r="UCC469" s="48" t="str">
        <f t="shared" si="1451"/>
        <v>Inviable Sanitariamente</v>
      </c>
      <c r="UCD469" s="48" t="str">
        <f t="shared" si="1451"/>
        <v>Inviable Sanitariamente</v>
      </c>
      <c r="UCE469" s="48" t="str">
        <f t="shared" si="1451"/>
        <v>Inviable Sanitariamente</v>
      </c>
      <c r="UCF469" s="48" t="str">
        <f t="shared" ref="UCF469:UCO471" si="1452">IF(UCD469&lt;5,"Sin Riesgo",IF(UCD469 &lt;=14,"Bajo",IF(UCD469&lt;=35,"Medio",IF(UCD469&lt;=80,"Alto","Inviable Sanitariamente"))))</f>
        <v>Inviable Sanitariamente</v>
      </c>
      <c r="UCG469" s="48" t="str">
        <f t="shared" si="1452"/>
        <v>Inviable Sanitariamente</v>
      </c>
      <c r="UCH469" s="48" t="str">
        <f t="shared" si="1452"/>
        <v>Inviable Sanitariamente</v>
      </c>
      <c r="UCI469" s="48" t="str">
        <f t="shared" si="1452"/>
        <v>Inviable Sanitariamente</v>
      </c>
      <c r="UCJ469" s="48" t="str">
        <f t="shared" si="1452"/>
        <v>Inviable Sanitariamente</v>
      </c>
      <c r="UCK469" s="48" t="str">
        <f t="shared" si="1452"/>
        <v>Inviable Sanitariamente</v>
      </c>
      <c r="UCL469" s="48" t="str">
        <f t="shared" si="1452"/>
        <v>Inviable Sanitariamente</v>
      </c>
      <c r="UCM469" s="48" t="str">
        <f t="shared" si="1452"/>
        <v>Inviable Sanitariamente</v>
      </c>
      <c r="UCN469" s="48" t="str">
        <f t="shared" si="1452"/>
        <v>Inviable Sanitariamente</v>
      </c>
      <c r="UCO469" s="48" t="str">
        <f t="shared" si="1452"/>
        <v>Inviable Sanitariamente</v>
      </c>
      <c r="UCP469" s="48" t="str">
        <f t="shared" ref="UCP469:UCY471" si="1453">IF(UCN469&lt;5,"Sin Riesgo",IF(UCN469 &lt;=14,"Bajo",IF(UCN469&lt;=35,"Medio",IF(UCN469&lt;=80,"Alto","Inviable Sanitariamente"))))</f>
        <v>Inviable Sanitariamente</v>
      </c>
      <c r="UCQ469" s="48" t="str">
        <f t="shared" si="1453"/>
        <v>Inviable Sanitariamente</v>
      </c>
      <c r="UCR469" s="48" t="str">
        <f t="shared" si="1453"/>
        <v>Inviable Sanitariamente</v>
      </c>
      <c r="UCS469" s="48" t="str">
        <f t="shared" si="1453"/>
        <v>Inviable Sanitariamente</v>
      </c>
      <c r="UCT469" s="48" t="str">
        <f t="shared" si="1453"/>
        <v>Inviable Sanitariamente</v>
      </c>
      <c r="UCU469" s="48" t="str">
        <f t="shared" si="1453"/>
        <v>Inviable Sanitariamente</v>
      </c>
      <c r="UCV469" s="48" t="str">
        <f t="shared" si="1453"/>
        <v>Inviable Sanitariamente</v>
      </c>
      <c r="UCW469" s="48" t="str">
        <f t="shared" si="1453"/>
        <v>Inviable Sanitariamente</v>
      </c>
      <c r="UCX469" s="48" t="str">
        <f t="shared" si="1453"/>
        <v>Inviable Sanitariamente</v>
      </c>
      <c r="UCY469" s="48" t="str">
        <f t="shared" si="1453"/>
        <v>Inviable Sanitariamente</v>
      </c>
      <c r="UCZ469" s="48" t="str">
        <f t="shared" ref="UCZ469:UDI471" si="1454">IF(UCX469&lt;5,"Sin Riesgo",IF(UCX469 &lt;=14,"Bajo",IF(UCX469&lt;=35,"Medio",IF(UCX469&lt;=80,"Alto","Inviable Sanitariamente"))))</f>
        <v>Inviable Sanitariamente</v>
      </c>
      <c r="UDA469" s="48" t="str">
        <f t="shared" si="1454"/>
        <v>Inviable Sanitariamente</v>
      </c>
      <c r="UDB469" s="48" t="str">
        <f t="shared" si="1454"/>
        <v>Inviable Sanitariamente</v>
      </c>
      <c r="UDC469" s="48" t="str">
        <f t="shared" si="1454"/>
        <v>Inviable Sanitariamente</v>
      </c>
      <c r="UDD469" s="48" t="str">
        <f t="shared" si="1454"/>
        <v>Inviable Sanitariamente</v>
      </c>
      <c r="UDE469" s="48" t="str">
        <f t="shared" si="1454"/>
        <v>Inviable Sanitariamente</v>
      </c>
      <c r="UDF469" s="48" t="str">
        <f t="shared" si="1454"/>
        <v>Inviable Sanitariamente</v>
      </c>
      <c r="UDG469" s="48" t="str">
        <f t="shared" si="1454"/>
        <v>Inviable Sanitariamente</v>
      </c>
      <c r="UDH469" s="48" t="str">
        <f t="shared" si="1454"/>
        <v>Inviable Sanitariamente</v>
      </c>
      <c r="UDI469" s="48" t="str">
        <f t="shared" si="1454"/>
        <v>Inviable Sanitariamente</v>
      </c>
      <c r="UDJ469" s="48" t="str">
        <f t="shared" ref="UDJ469:UDS471" si="1455">IF(UDH469&lt;5,"Sin Riesgo",IF(UDH469 &lt;=14,"Bajo",IF(UDH469&lt;=35,"Medio",IF(UDH469&lt;=80,"Alto","Inviable Sanitariamente"))))</f>
        <v>Inviable Sanitariamente</v>
      </c>
      <c r="UDK469" s="48" t="str">
        <f t="shared" si="1455"/>
        <v>Inviable Sanitariamente</v>
      </c>
      <c r="UDL469" s="48" t="str">
        <f t="shared" si="1455"/>
        <v>Inviable Sanitariamente</v>
      </c>
      <c r="UDM469" s="48" t="str">
        <f t="shared" si="1455"/>
        <v>Inviable Sanitariamente</v>
      </c>
      <c r="UDN469" s="48" t="str">
        <f t="shared" si="1455"/>
        <v>Inviable Sanitariamente</v>
      </c>
      <c r="UDO469" s="48" t="str">
        <f t="shared" si="1455"/>
        <v>Inviable Sanitariamente</v>
      </c>
      <c r="UDP469" s="48" t="str">
        <f t="shared" si="1455"/>
        <v>Inviable Sanitariamente</v>
      </c>
      <c r="UDQ469" s="48" t="str">
        <f t="shared" si="1455"/>
        <v>Inviable Sanitariamente</v>
      </c>
      <c r="UDR469" s="48" t="str">
        <f t="shared" si="1455"/>
        <v>Inviable Sanitariamente</v>
      </c>
      <c r="UDS469" s="48" t="str">
        <f t="shared" si="1455"/>
        <v>Inviable Sanitariamente</v>
      </c>
      <c r="UDT469" s="48" t="str">
        <f t="shared" ref="UDT469:UEC471" si="1456">IF(UDR469&lt;5,"Sin Riesgo",IF(UDR469 &lt;=14,"Bajo",IF(UDR469&lt;=35,"Medio",IF(UDR469&lt;=80,"Alto","Inviable Sanitariamente"))))</f>
        <v>Inviable Sanitariamente</v>
      </c>
      <c r="UDU469" s="48" t="str">
        <f t="shared" si="1456"/>
        <v>Inviable Sanitariamente</v>
      </c>
      <c r="UDV469" s="48" t="str">
        <f t="shared" si="1456"/>
        <v>Inviable Sanitariamente</v>
      </c>
      <c r="UDW469" s="48" t="str">
        <f t="shared" si="1456"/>
        <v>Inviable Sanitariamente</v>
      </c>
      <c r="UDX469" s="48" t="str">
        <f t="shared" si="1456"/>
        <v>Inviable Sanitariamente</v>
      </c>
      <c r="UDY469" s="48" t="str">
        <f t="shared" si="1456"/>
        <v>Inviable Sanitariamente</v>
      </c>
      <c r="UDZ469" s="48" t="str">
        <f t="shared" si="1456"/>
        <v>Inviable Sanitariamente</v>
      </c>
      <c r="UEA469" s="48" t="str">
        <f t="shared" si="1456"/>
        <v>Inviable Sanitariamente</v>
      </c>
      <c r="UEB469" s="48" t="str">
        <f t="shared" si="1456"/>
        <v>Inviable Sanitariamente</v>
      </c>
      <c r="UEC469" s="48" t="str">
        <f t="shared" si="1456"/>
        <v>Inviable Sanitariamente</v>
      </c>
      <c r="UED469" s="48" t="str">
        <f t="shared" ref="UED469:UEM471" si="1457">IF(UEB469&lt;5,"Sin Riesgo",IF(UEB469 &lt;=14,"Bajo",IF(UEB469&lt;=35,"Medio",IF(UEB469&lt;=80,"Alto","Inviable Sanitariamente"))))</f>
        <v>Inviable Sanitariamente</v>
      </c>
      <c r="UEE469" s="48" t="str">
        <f t="shared" si="1457"/>
        <v>Inviable Sanitariamente</v>
      </c>
      <c r="UEF469" s="48" t="str">
        <f t="shared" si="1457"/>
        <v>Inviable Sanitariamente</v>
      </c>
      <c r="UEG469" s="48" t="str">
        <f t="shared" si="1457"/>
        <v>Inviable Sanitariamente</v>
      </c>
      <c r="UEH469" s="48" t="str">
        <f t="shared" si="1457"/>
        <v>Inviable Sanitariamente</v>
      </c>
      <c r="UEI469" s="48" t="str">
        <f t="shared" si="1457"/>
        <v>Inviable Sanitariamente</v>
      </c>
      <c r="UEJ469" s="48" t="str">
        <f t="shared" si="1457"/>
        <v>Inviable Sanitariamente</v>
      </c>
      <c r="UEK469" s="48" t="str">
        <f t="shared" si="1457"/>
        <v>Inviable Sanitariamente</v>
      </c>
      <c r="UEL469" s="48" t="str">
        <f t="shared" si="1457"/>
        <v>Inviable Sanitariamente</v>
      </c>
      <c r="UEM469" s="48" t="str">
        <f t="shared" si="1457"/>
        <v>Inviable Sanitariamente</v>
      </c>
      <c r="UEN469" s="48" t="str">
        <f t="shared" ref="UEN469:UEW471" si="1458">IF(UEL469&lt;5,"Sin Riesgo",IF(UEL469 &lt;=14,"Bajo",IF(UEL469&lt;=35,"Medio",IF(UEL469&lt;=80,"Alto","Inviable Sanitariamente"))))</f>
        <v>Inviable Sanitariamente</v>
      </c>
      <c r="UEO469" s="48" t="str">
        <f t="shared" si="1458"/>
        <v>Inviable Sanitariamente</v>
      </c>
      <c r="UEP469" s="48" t="str">
        <f t="shared" si="1458"/>
        <v>Inviable Sanitariamente</v>
      </c>
      <c r="UEQ469" s="48" t="str">
        <f t="shared" si="1458"/>
        <v>Inviable Sanitariamente</v>
      </c>
      <c r="UER469" s="48" t="str">
        <f t="shared" si="1458"/>
        <v>Inviable Sanitariamente</v>
      </c>
      <c r="UES469" s="48" t="str">
        <f t="shared" si="1458"/>
        <v>Inviable Sanitariamente</v>
      </c>
      <c r="UET469" s="48" t="str">
        <f t="shared" si="1458"/>
        <v>Inviable Sanitariamente</v>
      </c>
      <c r="UEU469" s="48" t="str">
        <f t="shared" si="1458"/>
        <v>Inviable Sanitariamente</v>
      </c>
      <c r="UEV469" s="48" t="str">
        <f t="shared" si="1458"/>
        <v>Inviable Sanitariamente</v>
      </c>
      <c r="UEW469" s="48" t="str">
        <f t="shared" si="1458"/>
        <v>Inviable Sanitariamente</v>
      </c>
      <c r="UEX469" s="48" t="str">
        <f t="shared" ref="UEX469:UFG471" si="1459">IF(UEV469&lt;5,"Sin Riesgo",IF(UEV469 &lt;=14,"Bajo",IF(UEV469&lt;=35,"Medio",IF(UEV469&lt;=80,"Alto","Inviable Sanitariamente"))))</f>
        <v>Inviable Sanitariamente</v>
      </c>
      <c r="UEY469" s="48" t="str">
        <f t="shared" si="1459"/>
        <v>Inviable Sanitariamente</v>
      </c>
      <c r="UEZ469" s="48" t="str">
        <f t="shared" si="1459"/>
        <v>Inviable Sanitariamente</v>
      </c>
      <c r="UFA469" s="48" t="str">
        <f t="shared" si="1459"/>
        <v>Inviable Sanitariamente</v>
      </c>
      <c r="UFB469" s="48" t="str">
        <f t="shared" si="1459"/>
        <v>Inviable Sanitariamente</v>
      </c>
      <c r="UFC469" s="48" t="str">
        <f t="shared" si="1459"/>
        <v>Inviable Sanitariamente</v>
      </c>
      <c r="UFD469" s="48" t="str">
        <f t="shared" si="1459"/>
        <v>Inviable Sanitariamente</v>
      </c>
      <c r="UFE469" s="48" t="str">
        <f t="shared" si="1459"/>
        <v>Inviable Sanitariamente</v>
      </c>
      <c r="UFF469" s="48" t="str">
        <f t="shared" si="1459"/>
        <v>Inviable Sanitariamente</v>
      </c>
      <c r="UFG469" s="48" t="str">
        <f t="shared" si="1459"/>
        <v>Inviable Sanitariamente</v>
      </c>
      <c r="UFH469" s="48" t="str">
        <f t="shared" ref="UFH469:UFQ471" si="1460">IF(UFF469&lt;5,"Sin Riesgo",IF(UFF469 &lt;=14,"Bajo",IF(UFF469&lt;=35,"Medio",IF(UFF469&lt;=80,"Alto","Inviable Sanitariamente"))))</f>
        <v>Inviable Sanitariamente</v>
      </c>
      <c r="UFI469" s="48" t="str">
        <f t="shared" si="1460"/>
        <v>Inviable Sanitariamente</v>
      </c>
      <c r="UFJ469" s="48" t="str">
        <f t="shared" si="1460"/>
        <v>Inviable Sanitariamente</v>
      </c>
      <c r="UFK469" s="48" t="str">
        <f t="shared" si="1460"/>
        <v>Inviable Sanitariamente</v>
      </c>
      <c r="UFL469" s="48" t="str">
        <f t="shared" si="1460"/>
        <v>Inviable Sanitariamente</v>
      </c>
      <c r="UFM469" s="48" t="str">
        <f t="shared" si="1460"/>
        <v>Inviable Sanitariamente</v>
      </c>
      <c r="UFN469" s="48" t="str">
        <f t="shared" si="1460"/>
        <v>Inviable Sanitariamente</v>
      </c>
      <c r="UFO469" s="48" t="str">
        <f t="shared" si="1460"/>
        <v>Inviable Sanitariamente</v>
      </c>
      <c r="UFP469" s="48" t="str">
        <f t="shared" si="1460"/>
        <v>Inviable Sanitariamente</v>
      </c>
      <c r="UFQ469" s="48" t="str">
        <f t="shared" si="1460"/>
        <v>Inviable Sanitariamente</v>
      </c>
      <c r="UFR469" s="48" t="str">
        <f t="shared" ref="UFR469:UGA471" si="1461">IF(UFP469&lt;5,"Sin Riesgo",IF(UFP469 &lt;=14,"Bajo",IF(UFP469&lt;=35,"Medio",IF(UFP469&lt;=80,"Alto","Inviable Sanitariamente"))))</f>
        <v>Inviable Sanitariamente</v>
      </c>
      <c r="UFS469" s="48" t="str">
        <f t="shared" si="1461"/>
        <v>Inviable Sanitariamente</v>
      </c>
      <c r="UFT469" s="48" t="str">
        <f t="shared" si="1461"/>
        <v>Inviable Sanitariamente</v>
      </c>
      <c r="UFU469" s="48" t="str">
        <f t="shared" si="1461"/>
        <v>Inviable Sanitariamente</v>
      </c>
      <c r="UFV469" s="48" t="str">
        <f t="shared" si="1461"/>
        <v>Inviable Sanitariamente</v>
      </c>
      <c r="UFW469" s="48" t="str">
        <f t="shared" si="1461"/>
        <v>Inviable Sanitariamente</v>
      </c>
      <c r="UFX469" s="48" t="str">
        <f t="shared" si="1461"/>
        <v>Inviable Sanitariamente</v>
      </c>
      <c r="UFY469" s="48" t="str">
        <f t="shared" si="1461"/>
        <v>Inviable Sanitariamente</v>
      </c>
      <c r="UFZ469" s="48" t="str">
        <f t="shared" si="1461"/>
        <v>Inviable Sanitariamente</v>
      </c>
      <c r="UGA469" s="48" t="str">
        <f t="shared" si="1461"/>
        <v>Inviable Sanitariamente</v>
      </c>
      <c r="UGB469" s="48" t="str">
        <f t="shared" ref="UGB469:UGK471" si="1462">IF(UFZ469&lt;5,"Sin Riesgo",IF(UFZ469 &lt;=14,"Bajo",IF(UFZ469&lt;=35,"Medio",IF(UFZ469&lt;=80,"Alto","Inviable Sanitariamente"))))</f>
        <v>Inviable Sanitariamente</v>
      </c>
      <c r="UGC469" s="48" t="str">
        <f t="shared" si="1462"/>
        <v>Inviable Sanitariamente</v>
      </c>
      <c r="UGD469" s="48" t="str">
        <f t="shared" si="1462"/>
        <v>Inviable Sanitariamente</v>
      </c>
      <c r="UGE469" s="48" t="str">
        <f t="shared" si="1462"/>
        <v>Inviable Sanitariamente</v>
      </c>
      <c r="UGF469" s="48" t="str">
        <f t="shared" si="1462"/>
        <v>Inviable Sanitariamente</v>
      </c>
      <c r="UGG469" s="48" t="str">
        <f t="shared" si="1462"/>
        <v>Inviable Sanitariamente</v>
      </c>
      <c r="UGH469" s="48" t="str">
        <f t="shared" si="1462"/>
        <v>Inviable Sanitariamente</v>
      </c>
      <c r="UGI469" s="48" t="str">
        <f t="shared" si="1462"/>
        <v>Inviable Sanitariamente</v>
      </c>
      <c r="UGJ469" s="48" t="str">
        <f t="shared" si="1462"/>
        <v>Inviable Sanitariamente</v>
      </c>
      <c r="UGK469" s="48" t="str">
        <f t="shared" si="1462"/>
        <v>Inviable Sanitariamente</v>
      </c>
      <c r="UGL469" s="48" t="str">
        <f t="shared" ref="UGL469:UGU471" si="1463">IF(UGJ469&lt;5,"Sin Riesgo",IF(UGJ469 &lt;=14,"Bajo",IF(UGJ469&lt;=35,"Medio",IF(UGJ469&lt;=80,"Alto","Inviable Sanitariamente"))))</f>
        <v>Inviable Sanitariamente</v>
      </c>
      <c r="UGM469" s="48" t="str">
        <f t="shared" si="1463"/>
        <v>Inviable Sanitariamente</v>
      </c>
      <c r="UGN469" s="48" t="str">
        <f t="shared" si="1463"/>
        <v>Inviable Sanitariamente</v>
      </c>
      <c r="UGO469" s="48" t="str">
        <f t="shared" si="1463"/>
        <v>Inviable Sanitariamente</v>
      </c>
      <c r="UGP469" s="48" t="str">
        <f t="shared" si="1463"/>
        <v>Inviable Sanitariamente</v>
      </c>
      <c r="UGQ469" s="48" t="str">
        <f t="shared" si="1463"/>
        <v>Inviable Sanitariamente</v>
      </c>
      <c r="UGR469" s="48" t="str">
        <f t="shared" si="1463"/>
        <v>Inviable Sanitariamente</v>
      </c>
      <c r="UGS469" s="48" t="str">
        <f t="shared" si="1463"/>
        <v>Inviable Sanitariamente</v>
      </c>
      <c r="UGT469" s="48" t="str">
        <f t="shared" si="1463"/>
        <v>Inviable Sanitariamente</v>
      </c>
      <c r="UGU469" s="48" t="str">
        <f t="shared" si="1463"/>
        <v>Inviable Sanitariamente</v>
      </c>
      <c r="UGV469" s="48" t="str">
        <f t="shared" ref="UGV469:UHE471" si="1464">IF(UGT469&lt;5,"Sin Riesgo",IF(UGT469 &lt;=14,"Bajo",IF(UGT469&lt;=35,"Medio",IF(UGT469&lt;=80,"Alto","Inviable Sanitariamente"))))</f>
        <v>Inviable Sanitariamente</v>
      </c>
      <c r="UGW469" s="48" t="str">
        <f t="shared" si="1464"/>
        <v>Inviable Sanitariamente</v>
      </c>
      <c r="UGX469" s="48" t="str">
        <f t="shared" si="1464"/>
        <v>Inviable Sanitariamente</v>
      </c>
      <c r="UGY469" s="48" t="str">
        <f t="shared" si="1464"/>
        <v>Inviable Sanitariamente</v>
      </c>
      <c r="UGZ469" s="48" t="str">
        <f t="shared" si="1464"/>
        <v>Inviable Sanitariamente</v>
      </c>
      <c r="UHA469" s="48" t="str">
        <f t="shared" si="1464"/>
        <v>Inviable Sanitariamente</v>
      </c>
      <c r="UHB469" s="48" t="str">
        <f t="shared" si="1464"/>
        <v>Inviable Sanitariamente</v>
      </c>
      <c r="UHC469" s="48" t="str">
        <f t="shared" si="1464"/>
        <v>Inviable Sanitariamente</v>
      </c>
      <c r="UHD469" s="48" t="str">
        <f t="shared" si="1464"/>
        <v>Inviable Sanitariamente</v>
      </c>
      <c r="UHE469" s="48" t="str">
        <f t="shared" si="1464"/>
        <v>Inviable Sanitariamente</v>
      </c>
      <c r="UHF469" s="48" t="str">
        <f t="shared" ref="UHF469:UHO471" si="1465">IF(UHD469&lt;5,"Sin Riesgo",IF(UHD469 &lt;=14,"Bajo",IF(UHD469&lt;=35,"Medio",IF(UHD469&lt;=80,"Alto","Inviable Sanitariamente"))))</f>
        <v>Inviable Sanitariamente</v>
      </c>
      <c r="UHG469" s="48" t="str">
        <f t="shared" si="1465"/>
        <v>Inviable Sanitariamente</v>
      </c>
      <c r="UHH469" s="48" t="str">
        <f t="shared" si="1465"/>
        <v>Inviable Sanitariamente</v>
      </c>
      <c r="UHI469" s="48" t="str">
        <f t="shared" si="1465"/>
        <v>Inviable Sanitariamente</v>
      </c>
      <c r="UHJ469" s="48" t="str">
        <f t="shared" si="1465"/>
        <v>Inviable Sanitariamente</v>
      </c>
      <c r="UHK469" s="48" t="str">
        <f t="shared" si="1465"/>
        <v>Inviable Sanitariamente</v>
      </c>
      <c r="UHL469" s="48" t="str">
        <f t="shared" si="1465"/>
        <v>Inviable Sanitariamente</v>
      </c>
      <c r="UHM469" s="48" t="str">
        <f t="shared" si="1465"/>
        <v>Inviable Sanitariamente</v>
      </c>
      <c r="UHN469" s="48" t="str">
        <f t="shared" si="1465"/>
        <v>Inviable Sanitariamente</v>
      </c>
      <c r="UHO469" s="48" t="str">
        <f t="shared" si="1465"/>
        <v>Inviable Sanitariamente</v>
      </c>
      <c r="UHP469" s="48" t="str">
        <f t="shared" ref="UHP469:UHY471" si="1466">IF(UHN469&lt;5,"Sin Riesgo",IF(UHN469 &lt;=14,"Bajo",IF(UHN469&lt;=35,"Medio",IF(UHN469&lt;=80,"Alto","Inviable Sanitariamente"))))</f>
        <v>Inviable Sanitariamente</v>
      </c>
      <c r="UHQ469" s="48" t="str">
        <f t="shared" si="1466"/>
        <v>Inviable Sanitariamente</v>
      </c>
      <c r="UHR469" s="48" t="str">
        <f t="shared" si="1466"/>
        <v>Inviable Sanitariamente</v>
      </c>
      <c r="UHS469" s="48" t="str">
        <f t="shared" si="1466"/>
        <v>Inviable Sanitariamente</v>
      </c>
      <c r="UHT469" s="48" t="str">
        <f t="shared" si="1466"/>
        <v>Inviable Sanitariamente</v>
      </c>
      <c r="UHU469" s="48" t="str">
        <f t="shared" si="1466"/>
        <v>Inviable Sanitariamente</v>
      </c>
      <c r="UHV469" s="48" t="str">
        <f t="shared" si="1466"/>
        <v>Inviable Sanitariamente</v>
      </c>
      <c r="UHW469" s="48" t="str">
        <f t="shared" si="1466"/>
        <v>Inviable Sanitariamente</v>
      </c>
      <c r="UHX469" s="48" t="str">
        <f t="shared" si="1466"/>
        <v>Inviable Sanitariamente</v>
      </c>
      <c r="UHY469" s="48" t="str">
        <f t="shared" si="1466"/>
        <v>Inviable Sanitariamente</v>
      </c>
      <c r="UHZ469" s="48" t="str">
        <f t="shared" ref="UHZ469:UII471" si="1467">IF(UHX469&lt;5,"Sin Riesgo",IF(UHX469 &lt;=14,"Bajo",IF(UHX469&lt;=35,"Medio",IF(UHX469&lt;=80,"Alto","Inviable Sanitariamente"))))</f>
        <v>Inviable Sanitariamente</v>
      </c>
      <c r="UIA469" s="48" t="str">
        <f t="shared" si="1467"/>
        <v>Inviable Sanitariamente</v>
      </c>
      <c r="UIB469" s="48" t="str">
        <f t="shared" si="1467"/>
        <v>Inviable Sanitariamente</v>
      </c>
      <c r="UIC469" s="48" t="str">
        <f t="shared" si="1467"/>
        <v>Inviable Sanitariamente</v>
      </c>
      <c r="UID469" s="48" t="str">
        <f t="shared" si="1467"/>
        <v>Inviable Sanitariamente</v>
      </c>
      <c r="UIE469" s="48" t="str">
        <f t="shared" si="1467"/>
        <v>Inviable Sanitariamente</v>
      </c>
      <c r="UIF469" s="48" t="str">
        <f t="shared" si="1467"/>
        <v>Inviable Sanitariamente</v>
      </c>
      <c r="UIG469" s="48" t="str">
        <f t="shared" si="1467"/>
        <v>Inviable Sanitariamente</v>
      </c>
      <c r="UIH469" s="48" t="str">
        <f t="shared" si="1467"/>
        <v>Inviable Sanitariamente</v>
      </c>
      <c r="UII469" s="48" t="str">
        <f t="shared" si="1467"/>
        <v>Inviable Sanitariamente</v>
      </c>
      <c r="UIJ469" s="48" t="str">
        <f t="shared" ref="UIJ469:UIS471" si="1468">IF(UIH469&lt;5,"Sin Riesgo",IF(UIH469 &lt;=14,"Bajo",IF(UIH469&lt;=35,"Medio",IF(UIH469&lt;=80,"Alto","Inviable Sanitariamente"))))</f>
        <v>Inviable Sanitariamente</v>
      </c>
      <c r="UIK469" s="48" t="str">
        <f t="shared" si="1468"/>
        <v>Inviable Sanitariamente</v>
      </c>
      <c r="UIL469" s="48" t="str">
        <f t="shared" si="1468"/>
        <v>Inviable Sanitariamente</v>
      </c>
      <c r="UIM469" s="48" t="str">
        <f t="shared" si="1468"/>
        <v>Inviable Sanitariamente</v>
      </c>
      <c r="UIN469" s="48" t="str">
        <f t="shared" si="1468"/>
        <v>Inviable Sanitariamente</v>
      </c>
      <c r="UIO469" s="48" t="str">
        <f t="shared" si="1468"/>
        <v>Inviable Sanitariamente</v>
      </c>
      <c r="UIP469" s="48" t="str">
        <f t="shared" si="1468"/>
        <v>Inviable Sanitariamente</v>
      </c>
      <c r="UIQ469" s="48" t="str">
        <f t="shared" si="1468"/>
        <v>Inviable Sanitariamente</v>
      </c>
      <c r="UIR469" s="48" t="str">
        <f t="shared" si="1468"/>
        <v>Inviable Sanitariamente</v>
      </c>
      <c r="UIS469" s="48" t="str">
        <f t="shared" si="1468"/>
        <v>Inviable Sanitariamente</v>
      </c>
      <c r="UIT469" s="48" t="str">
        <f t="shared" ref="UIT469:UJC471" si="1469">IF(UIR469&lt;5,"Sin Riesgo",IF(UIR469 &lt;=14,"Bajo",IF(UIR469&lt;=35,"Medio",IF(UIR469&lt;=80,"Alto","Inviable Sanitariamente"))))</f>
        <v>Inviable Sanitariamente</v>
      </c>
      <c r="UIU469" s="48" t="str">
        <f t="shared" si="1469"/>
        <v>Inviable Sanitariamente</v>
      </c>
      <c r="UIV469" s="48" t="str">
        <f t="shared" si="1469"/>
        <v>Inviable Sanitariamente</v>
      </c>
      <c r="UIW469" s="48" t="str">
        <f t="shared" si="1469"/>
        <v>Inviable Sanitariamente</v>
      </c>
      <c r="UIX469" s="48" t="str">
        <f t="shared" si="1469"/>
        <v>Inviable Sanitariamente</v>
      </c>
      <c r="UIY469" s="48" t="str">
        <f t="shared" si="1469"/>
        <v>Inviable Sanitariamente</v>
      </c>
      <c r="UIZ469" s="48" t="str">
        <f t="shared" si="1469"/>
        <v>Inviable Sanitariamente</v>
      </c>
      <c r="UJA469" s="48" t="str">
        <f t="shared" si="1469"/>
        <v>Inviable Sanitariamente</v>
      </c>
      <c r="UJB469" s="48" t="str">
        <f t="shared" si="1469"/>
        <v>Inviable Sanitariamente</v>
      </c>
      <c r="UJC469" s="48" t="str">
        <f t="shared" si="1469"/>
        <v>Inviable Sanitariamente</v>
      </c>
      <c r="UJD469" s="48" t="str">
        <f t="shared" ref="UJD469:UJM471" si="1470">IF(UJB469&lt;5,"Sin Riesgo",IF(UJB469 &lt;=14,"Bajo",IF(UJB469&lt;=35,"Medio",IF(UJB469&lt;=80,"Alto","Inviable Sanitariamente"))))</f>
        <v>Inviable Sanitariamente</v>
      </c>
      <c r="UJE469" s="48" t="str">
        <f t="shared" si="1470"/>
        <v>Inviable Sanitariamente</v>
      </c>
      <c r="UJF469" s="48" t="str">
        <f t="shared" si="1470"/>
        <v>Inviable Sanitariamente</v>
      </c>
      <c r="UJG469" s="48" t="str">
        <f t="shared" si="1470"/>
        <v>Inviable Sanitariamente</v>
      </c>
      <c r="UJH469" s="48" t="str">
        <f t="shared" si="1470"/>
        <v>Inviable Sanitariamente</v>
      </c>
      <c r="UJI469" s="48" t="str">
        <f t="shared" si="1470"/>
        <v>Inviable Sanitariamente</v>
      </c>
      <c r="UJJ469" s="48" t="str">
        <f t="shared" si="1470"/>
        <v>Inviable Sanitariamente</v>
      </c>
      <c r="UJK469" s="48" t="str">
        <f t="shared" si="1470"/>
        <v>Inviable Sanitariamente</v>
      </c>
      <c r="UJL469" s="48" t="str">
        <f t="shared" si="1470"/>
        <v>Inviable Sanitariamente</v>
      </c>
      <c r="UJM469" s="48" t="str">
        <f t="shared" si="1470"/>
        <v>Inviable Sanitariamente</v>
      </c>
      <c r="UJN469" s="48" t="str">
        <f t="shared" ref="UJN469:UJW471" si="1471">IF(UJL469&lt;5,"Sin Riesgo",IF(UJL469 &lt;=14,"Bajo",IF(UJL469&lt;=35,"Medio",IF(UJL469&lt;=80,"Alto","Inviable Sanitariamente"))))</f>
        <v>Inviable Sanitariamente</v>
      </c>
      <c r="UJO469" s="48" t="str">
        <f t="shared" si="1471"/>
        <v>Inviable Sanitariamente</v>
      </c>
      <c r="UJP469" s="48" t="str">
        <f t="shared" si="1471"/>
        <v>Inviable Sanitariamente</v>
      </c>
      <c r="UJQ469" s="48" t="str">
        <f t="shared" si="1471"/>
        <v>Inviable Sanitariamente</v>
      </c>
      <c r="UJR469" s="48" t="str">
        <f t="shared" si="1471"/>
        <v>Inviable Sanitariamente</v>
      </c>
      <c r="UJS469" s="48" t="str">
        <f t="shared" si="1471"/>
        <v>Inviable Sanitariamente</v>
      </c>
      <c r="UJT469" s="48" t="str">
        <f t="shared" si="1471"/>
        <v>Inviable Sanitariamente</v>
      </c>
      <c r="UJU469" s="48" t="str">
        <f t="shared" si="1471"/>
        <v>Inviable Sanitariamente</v>
      </c>
      <c r="UJV469" s="48" t="str">
        <f t="shared" si="1471"/>
        <v>Inviable Sanitariamente</v>
      </c>
      <c r="UJW469" s="48" t="str">
        <f t="shared" si="1471"/>
        <v>Inviable Sanitariamente</v>
      </c>
      <c r="UJX469" s="48" t="str">
        <f t="shared" ref="UJX469:UKG471" si="1472">IF(UJV469&lt;5,"Sin Riesgo",IF(UJV469 &lt;=14,"Bajo",IF(UJV469&lt;=35,"Medio",IF(UJV469&lt;=80,"Alto","Inviable Sanitariamente"))))</f>
        <v>Inviable Sanitariamente</v>
      </c>
      <c r="UJY469" s="48" t="str">
        <f t="shared" si="1472"/>
        <v>Inviable Sanitariamente</v>
      </c>
      <c r="UJZ469" s="48" t="str">
        <f t="shared" si="1472"/>
        <v>Inviable Sanitariamente</v>
      </c>
      <c r="UKA469" s="48" t="str">
        <f t="shared" si="1472"/>
        <v>Inviable Sanitariamente</v>
      </c>
      <c r="UKB469" s="48" t="str">
        <f t="shared" si="1472"/>
        <v>Inviable Sanitariamente</v>
      </c>
      <c r="UKC469" s="48" t="str">
        <f t="shared" si="1472"/>
        <v>Inviable Sanitariamente</v>
      </c>
      <c r="UKD469" s="48" t="str">
        <f t="shared" si="1472"/>
        <v>Inviable Sanitariamente</v>
      </c>
      <c r="UKE469" s="48" t="str">
        <f t="shared" si="1472"/>
        <v>Inviable Sanitariamente</v>
      </c>
      <c r="UKF469" s="48" t="str">
        <f t="shared" si="1472"/>
        <v>Inviable Sanitariamente</v>
      </c>
      <c r="UKG469" s="48" t="str">
        <f t="shared" si="1472"/>
        <v>Inviable Sanitariamente</v>
      </c>
      <c r="UKH469" s="48" t="str">
        <f t="shared" ref="UKH469:UKQ471" si="1473">IF(UKF469&lt;5,"Sin Riesgo",IF(UKF469 &lt;=14,"Bajo",IF(UKF469&lt;=35,"Medio",IF(UKF469&lt;=80,"Alto","Inviable Sanitariamente"))))</f>
        <v>Inviable Sanitariamente</v>
      </c>
      <c r="UKI469" s="48" t="str">
        <f t="shared" si="1473"/>
        <v>Inviable Sanitariamente</v>
      </c>
      <c r="UKJ469" s="48" t="str">
        <f t="shared" si="1473"/>
        <v>Inviable Sanitariamente</v>
      </c>
      <c r="UKK469" s="48" t="str">
        <f t="shared" si="1473"/>
        <v>Inviable Sanitariamente</v>
      </c>
      <c r="UKL469" s="48" t="str">
        <f t="shared" si="1473"/>
        <v>Inviable Sanitariamente</v>
      </c>
      <c r="UKM469" s="48" t="str">
        <f t="shared" si="1473"/>
        <v>Inviable Sanitariamente</v>
      </c>
      <c r="UKN469" s="48" t="str">
        <f t="shared" si="1473"/>
        <v>Inviable Sanitariamente</v>
      </c>
      <c r="UKO469" s="48" t="str">
        <f t="shared" si="1473"/>
        <v>Inviable Sanitariamente</v>
      </c>
      <c r="UKP469" s="48" t="str">
        <f t="shared" si="1473"/>
        <v>Inviable Sanitariamente</v>
      </c>
      <c r="UKQ469" s="48" t="str">
        <f t="shared" si="1473"/>
        <v>Inviable Sanitariamente</v>
      </c>
      <c r="UKR469" s="48" t="str">
        <f t="shared" ref="UKR469:ULA471" si="1474">IF(UKP469&lt;5,"Sin Riesgo",IF(UKP469 &lt;=14,"Bajo",IF(UKP469&lt;=35,"Medio",IF(UKP469&lt;=80,"Alto","Inviable Sanitariamente"))))</f>
        <v>Inviable Sanitariamente</v>
      </c>
      <c r="UKS469" s="48" t="str">
        <f t="shared" si="1474"/>
        <v>Inviable Sanitariamente</v>
      </c>
      <c r="UKT469" s="48" t="str">
        <f t="shared" si="1474"/>
        <v>Inviable Sanitariamente</v>
      </c>
      <c r="UKU469" s="48" t="str">
        <f t="shared" si="1474"/>
        <v>Inviable Sanitariamente</v>
      </c>
      <c r="UKV469" s="48" t="str">
        <f t="shared" si="1474"/>
        <v>Inviable Sanitariamente</v>
      </c>
      <c r="UKW469" s="48" t="str">
        <f t="shared" si="1474"/>
        <v>Inviable Sanitariamente</v>
      </c>
      <c r="UKX469" s="48" t="str">
        <f t="shared" si="1474"/>
        <v>Inviable Sanitariamente</v>
      </c>
      <c r="UKY469" s="48" t="str">
        <f t="shared" si="1474"/>
        <v>Inviable Sanitariamente</v>
      </c>
      <c r="UKZ469" s="48" t="str">
        <f t="shared" si="1474"/>
        <v>Inviable Sanitariamente</v>
      </c>
      <c r="ULA469" s="48" t="str">
        <f t="shared" si="1474"/>
        <v>Inviable Sanitariamente</v>
      </c>
      <c r="ULB469" s="48" t="str">
        <f t="shared" ref="ULB469:ULK471" si="1475">IF(UKZ469&lt;5,"Sin Riesgo",IF(UKZ469 &lt;=14,"Bajo",IF(UKZ469&lt;=35,"Medio",IF(UKZ469&lt;=80,"Alto","Inviable Sanitariamente"))))</f>
        <v>Inviable Sanitariamente</v>
      </c>
      <c r="ULC469" s="48" t="str">
        <f t="shared" si="1475"/>
        <v>Inviable Sanitariamente</v>
      </c>
      <c r="ULD469" s="48" t="str">
        <f t="shared" si="1475"/>
        <v>Inviable Sanitariamente</v>
      </c>
      <c r="ULE469" s="48" t="str">
        <f t="shared" si="1475"/>
        <v>Inviable Sanitariamente</v>
      </c>
      <c r="ULF469" s="48" t="str">
        <f t="shared" si="1475"/>
        <v>Inviable Sanitariamente</v>
      </c>
      <c r="ULG469" s="48" t="str">
        <f t="shared" si="1475"/>
        <v>Inviable Sanitariamente</v>
      </c>
      <c r="ULH469" s="48" t="str">
        <f t="shared" si="1475"/>
        <v>Inviable Sanitariamente</v>
      </c>
      <c r="ULI469" s="48" t="str">
        <f t="shared" si="1475"/>
        <v>Inviable Sanitariamente</v>
      </c>
      <c r="ULJ469" s="48" t="str">
        <f t="shared" si="1475"/>
        <v>Inviable Sanitariamente</v>
      </c>
      <c r="ULK469" s="48" t="str">
        <f t="shared" si="1475"/>
        <v>Inviable Sanitariamente</v>
      </c>
      <c r="ULL469" s="48" t="str">
        <f t="shared" ref="ULL469:ULU471" si="1476">IF(ULJ469&lt;5,"Sin Riesgo",IF(ULJ469 &lt;=14,"Bajo",IF(ULJ469&lt;=35,"Medio",IF(ULJ469&lt;=80,"Alto","Inviable Sanitariamente"))))</f>
        <v>Inviable Sanitariamente</v>
      </c>
      <c r="ULM469" s="48" t="str">
        <f t="shared" si="1476"/>
        <v>Inviable Sanitariamente</v>
      </c>
      <c r="ULN469" s="48" t="str">
        <f t="shared" si="1476"/>
        <v>Inviable Sanitariamente</v>
      </c>
      <c r="ULO469" s="48" t="str">
        <f t="shared" si="1476"/>
        <v>Inviable Sanitariamente</v>
      </c>
      <c r="ULP469" s="48" t="str">
        <f t="shared" si="1476"/>
        <v>Inviable Sanitariamente</v>
      </c>
      <c r="ULQ469" s="48" t="str">
        <f t="shared" si="1476"/>
        <v>Inviable Sanitariamente</v>
      </c>
      <c r="ULR469" s="48" t="str">
        <f t="shared" si="1476"/>
        <v>Inviable Sanitariamente</v>
      </c>
      <c r="ULS469" s="48" t="str">
        <f t="shared" si="1476"/>
        <v>Inviable Sanitariamente</v>
      </c>
      <c r="ULT469" s="48" t="str">
        <f t="shared" si="1476"/>
        <v>Inviable Sanitariamente</v>
      </c>
      <c r="ULU469" s="48" t="str">
        <f t="shared" si="1476"/>
        <v>Inviable Sanitariamente</v>
      </c>
      <c r="ULV469" s="48" t="str">
        <f t="shared" ref="ULV469:UME471" si="1477">IF(ULT469&lt;5,"Sin Riesgo",IF(ULT469 &lt;=14,"Bajo",IF(ULT469&lt;=35,"Medio",IF(ULT469&lt;=80,"Alto","Inviable Sanitariamente"))))</f>
        <v>Inviable Sanitariamente</v>
      </c>
      <c r="ULW469" s="48" t="str">
        <f t="shared" si="1477"/>
        <v>Inviable Sanitariamente</v>
      </c>
      <c r="ULX469" s="48" t="str">
        <f t="shared" si="1477"/>
        <v>Inviable Sanitariamente</v>
      </c>
      <c r="ULY469" s="48" t="str">
        <f t="shared" si="1477"/>
        <v>Inviable Sanitariamente</v>
      </c>
      <c r="ULZ469" s="48" t="str">
        <f t="shared" si="1477"/>
        <v>Inviable Sanitariamente</v>
      </c>
      <c r="UMA469" s="48" t="str">
        <f t="shared" si="1477"/>
        <v>Inviable Sanitariamente</v>
      </c>
      <c r="UMB469" s="48" t="str">
        <f t="shared" si="1477"/>
        <v>Inviable Sanitariamente</v>
      </c>
      <c r="UMC469" s="48" t="str">
        <f t="shared" si="1477"/>
        <v>Inviable Sanitariamente</v>
      </c>
      <c r="UMD469" s="48" t="str">
        <f t="shared" si="1477"/>
        <v>Inviable Sanitariamente</v>
      </c>
      <c r="UME469" s="48" t="str">
        <f t="shared" si="1477"/>
        <v>Inviable Sanitariamente</v>
      </c>
      <c r="UMF469" s="48" t="str">
        <f t="shared" ref="UMF469:UMO471" si="1478">IF(UMD469&lt;5,"Sin Riesgo",IF(UMD469 &lt;=14,"Bajo",IF(UMD469&lt;=35,"Medio",IF(UMD469&lt;=80,"Alto","Inviable Sanitariamente"))))</f>
        <v>Inviable Sanitariamente</v>
      </c>
      <c r="UMG469" s="48" t="str">
        <f t="shared" si="1478"/>
        <v>Inviable Sanitariamente</v>
      </c>
      <c r="UMH469" s="48" t="str">
        <f t="shared" si="1478"/>
        <v>Inviable Sanitariamente</v>
      </c>
      <c r="UMI469" s="48" t="str">
        <f t="shared" si="1478"/>
        <v>Inviable Sanitariamente</v>
      </c>
      <c r="UMJ469" s="48" t="str">
        <f t="shared" si="1478"/>
        <v>Inviable Sanitariamente</v>
      </c>
      <c r="UMK469" s="48" t="str">
        <f t="shared" si="1478"/>
        <v>Inviable Sanitariamente</v>
      </c>
      <c r="UML469" s="48" t="str">
        <f t="shared" si="1478"/>
        <v>Inviable Sanitariamente</v>
      </c>
      <c r="UMM469" s="48" t="str">
        <f t="shared" si="1478"/>
        <v>Inviable Sanitariamente</v>
      </c>
      <c r="UMN469" s="48" t="str">
        <f t="shared" si="1478"/>
        <v>Inviable Sanitariamente</v>
      </c>
      <c r="UMO469" s="48" t="str">
        <f t="shared" si="1478"/>
        <v>Inviable Sanitariamente</v>
      </c>
      <c r="UMP469" s="48" t="str">
        <f t="shared" ref="UMP469:UMY471" si="1479">IF(UMN469&lt;5,"Sin Riesgo",IF(UMN469 &lt;=14,"Bajo",IF(UMN469&lt;=35,"Medio",IF(UMN469&lt;=80,"Alto","Inviable Sanitariamente"))))</f>
        <v>Inviable Sanitariamente</v>
      </c>
      <c r="UMQ469" s="48" t="str">
        <f t="shared" si="1479"/>
        <v>Inviable Sanitariamente</v>
      </c>
      <c r="UMR469" s="48" t="str">
        <f t="shared" si="1479"/>
        <v>Inviable Sanitariamente</v>
      </c>
      <c r="UMS469" s="48" t="str">
        <f t="shared" si="1479"/>
        <v>Inviable Sanitariamente</v>
      </c>
      <c r="UMT469" s="48" t="str">
        <f t="shared" si="1479"/>
        <v>Inviable Sanitariamente</v>
      </c>
      <c r="UMU469" s="48" t="str">
        <f t="shared" si="1479"/>
        <v>Inviable Sanitariamente</v>
      </c>
      <c r="UMV469" s="48" t="str">
        <f t="shared" si="1479"/>
        <v>Inviable Sanitariamente</v>
      </c>
      <c r="UMW469" s="48" t="str">
        <f t="shared" si="1479"/>
        <v>Inviable Sanitariamente</v>
      </c>
      <c r="UMX469" s="48" t="str">
        <f t="shared" si="1479"/>
        <v>Inviable Sanitariamente</v>
      </c>
      <c r="UMY469" s="48" t="str">
        <f t="shared" si="1479"/>
        <v>Inviable Sanitariamente</v>
      </c>
      <c r="UMZ469" s="48" t="str">
        <f t="shared" ref="UMZ469:UNI471" si="1480">IF(UMX469&lt;5,"Sin Riesgo",IF(UMX469 &lt;=14,"Bajo",IF(UMX469&lt;=35,"Medio",IF(UMX469&lt;=80,"Alto","Inviable Sanitariamente"))))</f>
        <v>Inviable Sanitariamente</v>
      </c>
      <c r="UNA469" s="48" t="str">
        <f t="shared" si="1480"/>
        <v>Inviable Sanitariamente</v>
      </c>
      <c r="UNB469" s="48" t="str">
        <f t="shared" si="1480"/>
        <v>Inviable Sanitariamente</v>
      </c>
      <c r="UNC469" s="48" t="str">
        <f t="shared" si="1480"/>
        <v>Inviable Sanitariamente</v>
      </c>
      <c r="UND469" s="48" t="str">
        <f t="shared" si="1480"/>
        <v>Inviable Sanitariamente</v>
      </c>
      <c r="UNE469" s="48" t="str">
        <f t="shared" si="1480"/>
        <v>Inviable Sanitariamente</v>
      </c>
      <c r="UNF469" s="48" t="str">
        <f t="shared" si="1480"/>
        <v>Inviable Sanitariamente</v>
      </c>
      <c r="UNG469" s="48" t="str">
        <f t="shared" si="1480"/>
        <v>Inviable Sanitariamente</v>
      </c>
      <c r="UNH469" s="48" t="str">
        <f t="shared" si="1480"/>
        <v>Inviable Sanitariamente</v>
      </c>
      <c r="UNI469" s="48" t="str">
        <f t="shared" si="1480"/>
        <v>Inviable Sanitariamente</v>
      </c>
      <c r="UNJ469" s="48" t="str">
        <f t="shared" ref="UNJ469:UNS471" si="1481">IF(UNH469&lt;5,"Sin Riesgo",IF(UNH469 &lt;=14,"Bajo",IF(UNH469&lt;=35,"Medio",IF(UNH469&lt;=80,"Alto","Inviable Sanitariamente"))))</f>
        <v>Inviable Sanitariamente</v>
      </c>
      <c r="UNK469" s="48" t="str">
        <f t="shared" si="1481"/>
        <v>Inviable Sanitariamente</v>
      </c>
      <c r="UNL469" s="48" t="str">
        <f t="shared" si="1481"/>
        <v>Inviable Sanitariamente</v>
      </c>
      <c r="UNM469" s="48" t="str">
        <f t="shared" si="1481"/>
        <v>Inviable Sanitariamente</v>
      </c>
      <c r="UNN469" s="48" t="str">
        <f t="shared" si="1481"/>
        <v>Inviable Sanitariamente</v>
      </c>
      <c r="UNO469" s="48" t="str">
        <f t="shared" si="1481"/>
        <v>Inviable Sanitariamente</v>
      </c>
      <c r="UNP469" s="48" t="str">
        <f t="shared" si="1481"/>
        <v>Inviable Sanitariamente</v>
      </c>
      <c r="UNQ469" s="48" t="str">
        <f t="shared" si="1481"/>
        <v>Inviable Sanitariamente</v>
      </c>
      <c r="UNR469" s="48" t="str">
        <f t="shared" si="1481"/>
        <v>Inviable Sanitariamente</v>
      </c>
      <c r="UNS469" s="48" t="str">
        <f t="shared" si="1481"/>
        <v>Inviable Sanitariamente</v>
      </c>
      <c r="UNT469" s="48" t="str">
        <f t="shared" ref="UNT469:UOC471" si="1482">IF(UNR469&lt;5,"Sin Riesgo",IF(UNR469 &lt;=14,"Bajo",IF(UNR469&lt;=35,"Medio",IF(UNR469&lt;=80,"Alto","Inviable Sanitariamente"))))</f>
        <v>Inviable Sanitariamente</v>
      </c>
      <c r="UNU469" s="48" t="str">
        <f t="shared" si="1482"/>
        <v>Inviable Sanitariamente</v>
      </c>
      <c r="UNV469" s="48" t="str">
        <f t="shared" si="1482"/>
        <v>Inviable Sanitariamente</v>
      </c>
      <c r="UNW469" s="48" t="str">
        <f t="shared" si="1482"/>
        <v>Inviable Sanitariamente</v>
      </c>
      <c r="UNX469" s="48" t="str">
        <f t="shared" si="1482"/>
        <v>Inviable Sanitariamente</v>
      </c>
      <c r="UNY469" s="48" t="str">
        <f t="shared" si="1482"/>
        <v>Inviable Sanitariamente</v>
      </c>
      <c r="UNZ469" s="48" t="str">
        <f t="shared" si="1482"/>
        <v>Inviable Sanitariamente</v>
      </c>
      <c r="UOA469" s="48" t="str">
        <f t="shared" si="1482"/>
        <v>Inviable Sanitariamente</v>
      </c>
      <c r="UOB469" s="48" t="str">
        <f t="shared" si="1482"/>
        <v>Inviable Sanitariamente</v>
      </c>
      <c r="UOC469" s="48" t="str">
        <f t="shared" si="1482"/>
        <v>Inviable Sanitariamente</v>
      </c>
      <c r="UOD469" s="48" t="str">
        <f t="shared" ref="UOD469:UOM471" si="1483">IF(UOB469&lt;5,"Sin Riesgo",IF(UOB469 &lt;=14,"Bajo",IF(UOB469&lt;=35,"Medio",IF(UOB469&lt;=80,"Alto","Inviable Sanitariamente"))))</f>
        <v>Inviable Sanitariamente</v>
      </c>
      <c r="UOE469" s="48" t="str">
        <f t="shared" si="1483"/>
        <v>Inviable Sanitariamente</v>
      </c>
      <c r="UOF469" s="48" t="str">
        <f t="shared" si="1483"/>
        <v>Inviable Sanitariamente</v>
      </c>
      <c r="UOG469" s="48" t="str">
        <f t="shared" si="1483"/>
        <v>Inviable Sanitariamente</v>
      </c>
      <c r="UOH469" s="48" t="str">
        <f t="shared" si="1483"/>
        <v>Inviable Sanitariamente</v>
      </c>
      <c r="UOI469" s="48" t="str">
        <f t="shared" si="1483"/>
        <v>Inviable Sanitariamente</v>
      </c>
      <c r="UOJ469" s="48" t="str">
        <f t="shared" si="1483"/>
        <v>Inviable Sanitariamente</v>
      </c>
      <c r="UOK469" s="48" t="str">
        <f t="shared" si="1483"/>
        <v>Inviable Sanitariamente</v>
      </c>
      <c r="UOL469" s="48" t="str">
        <f t="shared" si="1483"/>
        <v>Inviable Sanitariamente</v>
      </c>
      <c r="UOM469" s="48" t="str">
        <f t="shared" si="1483"/>
        <v>Inviable Sanitariamente</v>
      </c>
      <c r="UON469" s="48" t="str">
        <f t="shared" ref="UON469:UOW471" si="1484">IF(UOL469&lt;5,"Sin Riesgo",IF(UOL469 &lt;=14,"Bajo",IF(UOL469&lt;=35,"Medio",IF(UOL469&lt;=80,"Alto","Inviable Sanitariamente"))))</f>
        <v>Inviable Sanitariamente</v>
      </c>
      <c r="UOO469" s="48" t="str">
        <f t="shared" si="1484"/>
        <v>Inviable Sanitariamente</v>
      </c>
      <c r="UOP469" s="48" t="str">
        <f t="shared" si="1484"/>
        <v>Inviable Sanitariamente</v>
      </c>
      <c r="UOQ469" s="48" t="str">
        <f t="shared" si="1484"/>
        <v>Inviable Sanitariamente</v>
      </c>
      <c r="UOR469" s="48" t="str">
        <f t="shared" si="1484"/>
        <v>Inviable Sanitariamente</v>
      </c>
      <c r="UOS469" s="48" t="str">
        <f t="shared" si="1484"/>
        <v>Inviable Sanitariamente</v>
      </c>
      <c r="UOT469" s="48" t="str">
        <f t="shared" si="1484"/>
        <v>Inviable Sanitariamente</v>
      </c>
      <c r="UOU469" s="48" t="str">
        <f t="shared" si="1484"/>
        <v>Inviable Sanitariamente</v>
      </c>
      <c r="UOV469" s="48" t="str">
        <f t="shared" si="1484"/>
        <v>Inviable Sanitariamente</v>
      </c>
      <c r="UOW469" s="48" t="str">
        <f t="shared" si="1484"/>
        <v>Inviable Sanitariamente</v>
      </c>
      <c r="UOX469" s="48" t="str">
        <f t="shared" ref="UOX469:UPG471" si="1485">IF(UOV469&lt;5,"Sin Riesgo",IF(UOV469 &lt;=14,"Bajo",IF(UOV469&lt;=35,"Medio",IF(UOV469&lt;=80,"Alto","Inviable Sanitariamente"))))</f>
        <v>Inviable Sanitariamente</v>
      </c>
      <c r="UOY469" s="48" t="str">
        <f t="shared" si="1485"/>
        <v>Inviable Sanitariamente</v>
      </c>
      <c r="UOZ469" s="48" t="str">
        <f t="shared" si="1485"/>
        <v>Inviable Sanitariamente</v>
      </c>
      <c r="UPA469" s="48" t="str">
        <f t="shared" si="1485"/>
        <v>Inviable Sanitariamente</v>
      </c>
      <c r="UPB469" s="48" t="str">
        <f t="shared" si="1485"/>
        <v>Inviable Sanitariamente</v>
      </c>
      <c r="UPC469" s="48" t="str">
        <f t="shared" si="1485"/>
        <v>Inviable Sanitariamente</v>
      </c>
      <c r="UPD469" s="48" t="str">
        <f t="shared" si="1485"/>
        <v>Inviable Sanitariamente</v>
      </c>
      <c r="UPE469" s="48" t="str">
        <f t="shared" si="1485"/>
        <v>Inviable Sanitariamente</v>
      </c>
      <c r="UPF469" s="48" t="str">
        <f t="shared" si="1485"/>
        <v>Inviable Sanitariamente</v>
      </c>
      <c r="UPG469" s="48" t="str">
        <f t="shared" si="1485"/>
        <v>Inviable Sanitariamente</v>
      </c>
      <c r="UPH469" s="48" t="str">
        <f t="shared" ref="UPH469:UPQ471" si="1486">IF(UPF469&lt;5,"Sin Riesgo",IF(UPF469 &lt;=14,"Bajo",IF(UPF469&lt;=35,"Medio",IF(UPF469&lt;=80,"Alto","Inviable Sanitariamente"))))</f>
        <v>Inviable Sanitariamente</v>
      </c>
      <c r="UPI469" s="48" t="str">
        <f t="shared" si="1486"/>
        <v>Inviable Sanitariamente</v>
      </c>
      <c r="UPJ469" s="48" t="str">
        <f t="shared" si="1486"/>
        <v>Inviable Sanitariamente</v>
      </c>
      <c r="UPK469" s="48" t="str">
        <f t="shared" si="1486"/>
        <v>Inviable Sanitariamente</v>
      </c>
      <c r="UPL469" s="48" t="str">
        <f t="shared" si="1486"/>
        <v>Inviable Sanitariamente</v>
      </c>
      <c r="UPM469" s="48" t="str">
        <f t="shared" si="1486"/>
        <v>Inviable Sanitariamente</v>
      </c>
      <c r="UPN469" s="48" t="str">
        <f t="shared" si="1486"/>
        <v>Inviable Sanitariamente</v>
      </c>
      <c r="UPO469" s="48" t="str">
        <f t="shared" si="1486"/>
        <v>Inviable Sanitariamente</v>
      </c>
      <c r="UPP469" s="48" t="str">
        <f t="shared" si="1486"/>
        <v>Inviable Sanitariamente</v>
      </c>
      <c r="UPQ469" s="48" t="str">
        <f t="shared" si="1486"/>
        <v>Inviable Sanitariamente</v>
      </c>
      <c r="UPR469" s="48" t="str">
        <f t="shared" ref="UPR469:UQA471" si="1487">IF(UPP469&lt;5,"Sin Riesgo",IF(UPP469 &lt;=14,"Bajo",IF(UPP469&lt;=35,"Medio",IF(UPP469&lt;=80,"Alto","Inviable Sanitariamente"))))</f>
        <v>Inviable Sanitariamente</v>
      </c>
      <c r="UPS469" s="48" t="str">
        <f t="shared" si="1487"/>
        <v>Inviable Sanitariamente</v>
      </c>
      <c r="UPT469" s="48" t="str">
        <f t="shared" si="1487"/>
        <v>Inviable Sanitariamente</v>
      </c>
      <c r="UPU469" s="48" t="str">
        <f t="shared" si="1487"/>
        <v>Inviable Sanitariamente</v>
      </c>
      <c r="UPV469" s="48" t="str">
        <f t="shared" si="1487"/>
        <v>Inviable Sanitariamente</v>
      </c>
      <c r="UPW469" s="48" t="str">
        <f t="shared" si="1487"/>
        <v>Inviable Sanitariamente</v>
      </c>
      <c r="UPX469" s="48" t="str">
        <f t="shared" si="1487"/>
        <v>Inviable Sanitariamente</v>
      </c>
      <c r="UPY469" s="48" t="str">
        <f t="shared" si="1487"/>
        <v>Inviable Sanitariamente</v>
      </c>
      <c r="UPZ469" s="48" t="str">
        <f t="shared" si="1487"/>
        <v>Inviable Sanitariamente</v>
      </c>
      <c r="UQA469" s="48" t="str">
        <f t="shared" si="1487"/>
        <v>Inviable Sanitariamente</v>
      </c>
      <c r="UQB469" s="48" t="str">
        <f t="shared" ref="UQB469:UQK471" si="1488">IF(UPZ469&lt;5,"Sin Riesgo",IF(UPZ469 &lt;=14,"Bajo",IF(UPZ469&lt;=35,"Medio",IF(UPZ469&lt;=80,"Alto","Inviable Sanitariamente"))))</f>
        <v>Inviable Sanitariamente</v>
      </c>
      <c r="UQC469" s="48" t="str">
        <f t="shared" si="1488"/>
        <v>Inviable Sanitariamente</v>
      </c>
      <c r="UQD469" s="48" t="str">
        <f t="shared" si="1488"/>
        <v>Inviable Sanitariamente</v>
      </c>
      <c r="UQE469" s="48" t="str">
        <f t="shared" si="1488"/>
        <v>Inviable Sanitariamente</v>
      </c>
      <c r="UQF469" s="48" t="str">
        <f t="shared" si="1488"/>
        <v>Inviable Sanitariamente</v>
      </c>
      <c r="UQG469" s="48" t="str">
        <f t="shared" si="1488"/>
        <v>Inviable Sanitariamente</v>
      </c>
      <c r="UQH469" s="48" t="str">
        <f t="shared" si="1488"/>
        <v>Inviable Sanitariamente</v>
      </c>
      <c r="UQI469" s="48" t="str">
        <f t="shared" si="1488"/>
        <v>Inviable Sanitariamente</v>
      </c>
      <c r="UQJ469" s="48" t="str">
        <f t="shared" si="1488"/>
        <v>Inviable Sanitariamente</v>
      </c>
      <c r="UQK469" s="48" t="str">
        <f t="shared" si="1488"/>
        <v>Inviable Sanitariamente</v>
      </c>
      <c r="UQL469" s="48" t="str">
        <f t="shared" ref="UQL469:UQU471" si="1489">IF(UQJ469&lt;5,"Sin Riesgo",IF(UQJ469 &lt;=14,"Bajo",IF(UQJ469&lt;=35,"Medio",IF(UQJ469&lt;=80,"Alto","Inviable Sanitariamente"))))</f>
        <v>Inviable Sanitariamente</v>
      </c>
      <c r="UQM469" s="48" t="str">
        <f t="shared" si="1489"/>
        <v>Inviable Sanitariamente</v>
      </c>
      <c r="UQN469" s="48" t="str">
        <f t="shared" si="1489"/>
        <v>Inviable Sanitariamente</v>
      </c>
      <c r="UQO469" s="48" t="str">
        <f t="shared" si="1489"/>
        <v>Inviable Sanitariamente</v>
      </c>
      <c r="UQP469" s="48" t="str">
        <f t="shared" si="1489"/>
        <v>Inviable Sanitariamente</v>
      </c>
      <c r="UQQ469" s="48" t="str">
        <f t="shared" si="1489"/>
        <v>Inviable Sanitariamente</v>
      </c>
      <c r="UQR469" s="48" t="str">
        <f t="shared" si="1489"/>
        <v>Inviable Sanitariamente</v>
      </c>
      <c r="UQS469" s="48" t="str">
        <f t="shared" si="1489"/>
        <v>Inviable Sanitariamente</v>
      </c>
      <c r="UQT469" s="48" t="str">
        <f t="shared" si="1489"/>
        <v>Inviable Sanitariamente</v>
      </c>
      <c r="UQU469" s="48" t="str">
        <f t="shared" si="1489"/>
        <v>Inviable Sanitariamente</v>
      </c>
      <c r="UQV469" s="48" t="str">
        <f t="shared" ref="UQV469:URE471" si="1490">IF(UQT469&lt;5,"Sin Riesgo",IF(UQT469 &lt;=14,"Bajo",IF(UQT469&lt;=35,"Medio",IF(UQT469&lt;=80,"Alto","Inviable Sanitariamente"))))</f>
        <v>Inviable Sanitariamente</v>
      </c>
      <c r="UQW469" s="48" t="str">
        <f t="shared" si="1490"/>
        <v>Inviable Sanitariamente</v>
      </c>
      <c r="UQX469" s="48" t="str">
        <f t="shared" si="1490"/>
        <v>Inviable Sanitariamente</v>
      </c>
      <c r="UQY469" s="48" t="str">
        <f t="shared" si="1490"/>
        <v>Inviable Sanitariamente</v>
      </c>
      <c r="UQZ469" s="48" t="str">
        <f t="shared" si="1490"/>
        <v>Inviable Sanitariamente</v>
      </c>
      <c r="URA469" s="48" t="str">
        <f t="shared" si="1490"/>
        <v>Inviable Sanitariamente</v>
      </c>
      <c r="URB469" s="48" t="str">
        <f t="shared" si="1490"/>
        <v>Inviable Sanitariamente</v>
      </c>
      <c r="URC469" s="48" t="str">
        <f t="shared" si="1490"/>
        <v>Inviable Sanitariamente</v>
      </c>
      <c r="URD469" s="48" t="str">
        <f t="shared" si="1490"/>
        <v>Inviable Sanitariamente</v>
      </c>
      <c r="URE469" s="48" t="str">
        <f t="shared" si="1490"/>
        <v>Inviable Sanitariamente</v>
      </c>
      <c r="URF469" s="48" t="str">
        <f t="shared" ref="URF469:URO471" si="1491">IF(URD469&lt;5,"Sin Riesgo",IF(URD469 &lt;=14,"Bajo",IF(URD469&lt;=35,"Medio",IF(URD469&lt;=80,"Alto","Inviable Sanitariamente"))))</f>
        <v>Inviable Sanitariamente</v>
      </c>
      <c r="URG469" s="48" t="str">
        <f t="shared" si="1491"/>
        <v>Inviable Sanitariamente</v>
      </c>
      <c r="URH469" s="48" t="str">
        <f t="shared" si="1491"/>
        <v>Inviable Sanitariamente</v>
      </c>
      <c r="URI469" s="48" t="str">
        <f t="shared" si="1491"/>
        <v>Inviable Sanitariamente</v>
      </c>
      <c r="URJ469" s="48" t="str">
        <f t="shared" si="1491"/>
        <v>Inviable Sanitariamente</v>
      </c>
      <c r="URK469" s="48" t="str">
        <f t="shared" si="1491"/>
        <v>Inviable Sanitariamente</v>
      </c>
      <c r="URL469" s="48" t="str">
        <f t="shared" si="1491"/>
        <v>Inviable Sanitariamente</v>
      </c>
      <c r="URM469" s="48" t="str">
        <f t="shared" si="1491"/>
        <v>Inviable Sanitariamente</v>
      </c>
      <c r="URN469" s="48" t="str">
        <f t="shared" si="1491"/>
        <v>Inviable Sanitariamente</v>
      </c>
      <c r="URO469" s="48" t="str">
        <f t="shared" si="1491"/>
        <v>Inviable Sanitariamente</v>
      </c>
      <c r="URP469" s="48" t="str">
        <f t="shared" ref="URP469:URY471" si="1492">IF(URN469&lt;5,"Sin Riesgo",IF(URN469 &lt;=14,"Bajo",IF(URN469&lt;=35,"Medio",IF(URN469&lt;=80,"Alto","Inviable Sanitariamente"))))</f>
        <v>Inviable Sanitariamente</v>
      </c>
      <c r="URQ469" s="48" t="str">
        <f t="shared" si="1492"/>
        <v>Inviable Sanitariamente</v>
      </c>
      <c r="URR469" s="48" t="str">
        <f t="shared" si="1492"/>
        <v>Inviable Sanitariamente</v>
      </c>
      <c r="URS469" s="48" t="str">
        <f t="shared" si="1492"/>
        <v>Inviable Sanitariamente</v>
      </c>
      <c r="URT469" s="48" t="str">
        <f t="shared" si="1492"/>
        <v>Inviable Sanitariamente</v>
      </c>
      <c r="URU469" s="48" t="str">
        <f t="shared" si="1492"/>
        <v>Inviable Sanitariamente</v>
      </c>
      <c r="URV469" s="48" t="str">
        <f t="shared" si="1492"/>
        <v>Inviable Sanitariamente</v>
      </c>
      <c r="URW469" s="48" t="str">
        <f t="shared" si="1492"/>
        <v>Inviable Sanitariamente</v>
      </c>
      <c r="URX469" s="48" t="str">
        <f t="shared" si="1492"/>
        <v>Inviable Sanitariamente</v>
      </c>
      <c r="URY469" s="48" t="str">
        <f t="shared" si="1492"/>
        <v>Inviable Sanitariamente</v>
      </c>
      <c r="URZ469" s="48" t="str">
        <f t="shared" ref="URZ469:USI471" si="1493">IF(URX469&lt;5,"Sin Riesgo",IF(URX469 &lt;=14,"Bajo",IF(URX469&lt;=35,"Medio",IF(URX469&lt;=80,"Alto","Inviable Sanitariamente"))))</f>
        <v>Inviable Sanitariamente</v>
      </c>
      <c r="USA469" s="48" t="str">
        <f t="shared" si="1493"/>
        <v>Inviable Sanitariamente</v>
      </c>
      <c r="USB469" s="48" t="str">
        <f t="shared" si="1493"/>
        <v>Inviable Sanitariamente</v>
      </c>
      <c r="USC469" s="48" t="str">
        <f t="shared" si="1493"/>
        <v>Inviable Sanitariamente</v>
      </c>
      <c r="USD469" s="48" t="str">
        <f t="shared" si="1493"/>
        <v>Inviable Sanitariamente</v>
      </c>
      <c r="USE469" s="48" t="str">
        <f t="shared" si="1493"/>
        <v>Inviable Sanitariamente</v>
      </c>
      <c r="USF469" s="48" t="str">
        <f t="shared" si="1493"/>
        <v>Inviable Sanitariamente</v>
      </c>
      <c r="USG469" s="48" t="str">
        <f t="shared" si="1493"/>
        <v>Inviable Sanitariamente</v>
      </c>
      <c r="USH469" s="48" t="str">
        <f t="shared" si="1493"/>
        <v>Inviable Sanitariamente</v>
      </c>
      <c r="USI469" s="48" t="str">
        <f t="shared" si="1493"/>
        <v>Inviable Sanitariamente</v>
      </c>
      <c r="USJ469" s="48" t="str">
        <f t="shared" ref="USJ469:USS471" si="1494">IF(USH469&lt;5,"Sin Riesgo",IF(USH469 &lt;=14,"Bajo",IF(USH469&lt;=35,"Medio",IF(USH469&lt;=80,"Alto","Inviable Sanitariamente"))))</f>
        <v>Inviable Sanitariamente</v>
      </c>
      <c r="USK469" s="48" t="str">
        <f t="shared" si="1494"/>
        <v>Inviable Sanitariamente</v>
      </c>
      <c r="USL469" s="48" t="str">
        <f t="shared" si="1494"/>
        <v>Inviable Sanitariamente</v>
      </c>
      <c r="USM469" s="48" t="str">
        <f t="shared" si="1494"/>
        <v>Inviable Sanitariamente</v>
      </c>
      <c r="USN469" s="48" t="str">
        <f t="shared" si="1494"/>
        <v>Inviable Sanitariamente</v>
      </c>
      <c r="USO469" s="48" t="str">
        <f t="shared" si="1494"/>
        <v>Inviable Sanitariamente</v>
      </c>
      <c r="USP469" s="48" t="str">
        <f t="shared" si="1494"/>
        <v>Inviable Sanitariamente</v>
      </c>
      <c r="USQ469" s="48" t="str">
        <f t="shared" si="1494"/>
        <v>Inviable Sanitariamente</v>
      </c>
      <c r="USR469" s="48" t="str">
        <f t="shared" si="1494"/>
        <v>Inviable Sanitariamente</v>
      </c>
      <c r="USS469" s="48" t="str">
        <f t="shared" si="1494"/>
        <v>Inviable Sanitariamente</v>
      </c>
      <c r="UST469" s="48" t="str">
        <f t="shared" ref="UST469:UTC471" si="1495">IF(USR469&lt;5,"Sin Riesgo",IF(USR469 &lt;=14,"Bajo",IF(USR469&lt;=35,"Medio",IF(USR469&lt;=80,"Alto","Inviable Sanitariamente"))))</f>
        <v>Inviable Sanitariamente</v>
      </c>
      <c r="USU469" s="48" t="str">
        <f t="shared" si="1495"/>
        <v>Inviable Sanitariamente</v>
      </c>
      <c r="USV469" s="48" t="str">
        <f t="shared" si="1495"/>
        <v>Inviable Sanitariamente</v>
      </c>
      <c r="USW469" s="48" t="str">
        <f t="shared" si="1495"/>
        <v>Inviable Sanitariamente</v>
      </c>
      <c r="USX469" s="48" t="str">
        <f t="shared" si="1495"/>
        <v>Inviable Sanitariamente</v>
      </c>
      <c r="USY469" s="48" t="str">
        <f t="shared" si="1495"/>
        <v>Inviable Sanitariamente</v>
      </c>
      <c r="USZ469" s="48" t="str">
        <f t="shared" si="1495"/>
        <v>Inviable Sanitariamente</v>
      </c>
      <c r="UTA469" s="48" t="str">
        <f t="shared" si="1495"/>
        <v>Inviable Sanitariamente</v>
      </c>
      <c r="UTB469" s="48" t="str">
        <f t="shared" si="1495"/>
        <v>Inviable Sanitariamente</v>
      </c>
      <c r="UTC469" s="48" t="str">
        <f t="shared" si="1495"/>
        <v>Inviable Sanitariamente</v>
      </c>
      <c r="UTD469" s="48" t="str">
        <f t="shared" ref="UTD469:UTM471" si="1496">IF(UTB469&lt;5,"Sin Riesgo",IF(UTB469 &lt;=14,"Bajo",IF(UTB469&lt;=35,"Medio",IF(UTB469&lt;=80,"Alto","Inviable Sanitariamente"))))</f>
        <v>Inviable Sanitariamente</v>
      </c>
      <c r="UTE469" s="48" t="str">
        <f t="shared" si="1496"/>
        <v>Inviable Sanitariamente</v>
      </c>
      <c r="UTF469" s="48" t="str">
        <f t="shared" si="1496"/>
        <v>Inviable Sanitariamente</v>
      </c>
      <c r="UTG469" s="48" t="str">
        <f t="shared" si="1496"/>
        <v>Inviable Sanitariamente</v>
      </c>
      <c r="UTH469" s="48" t="str">
        <f t="shared" si="1496"/>
        <v>Inviable Sanitariamente</v>
      </c>
      <c r="UTI469" s="48" t="str">
        <f t="shared" si="1496"/>
        <v>Inviable Sanitariamente</v>
      </c>
      <c r="UTJ469" s="48" t="str">
        <f t="shared" si="1496"/>
        <v>Inviable Sanitariamente</v>
      </c>
      <c r="UTK469" s="48" t="str">
        <f t="shared" si="1496"/>
        <v>Inviable Sanitariamente</v>
      </c>
      <c r="UTL469" s="48" t="str">
        <f t="shared" si="1496"/>
        <v>Inviable Sanitariamente</v>
      </c>
      <c r="UTM469" s="48" t="str">
        <f t="shared" si="1496"/>
        <v>Inviable Sanitariamente</v>
      </c>
      <c r="UTN469" s="48" t="str">
        <f t="shared" ref="UTN469:UTW471" si="1497">IF(UTL469&lt;5,"Sin Riesgo",IF(UTL469 &lt;=14,"Bajo",IF(UTL469&lt;=35,"Medio",IF(UTL469&lt;=80,"Alto","Inviable Sanitariamente"))))</f>
        <v>Inviable Sanitariamente</v>
      </c>
      <c r="UTO469" s="48" t="str">
        <f t="shared" si="1497"/>
        <v>Inviable Sanitariamente</v>
      </c>
      <c r="UTP469" s="48" t="str">
        <f t="shared" si="1497"/>
        <v>Inviable Sanitariamente</v>
      </c>
      <c r="UTQ469" s="48" t="str">
        <f t="shared" si="1497"/>
        <v>Inviable Sanitariamente</v>
      </c>
      <c r="UTR469" s="48" t="str">
        <f t="shared" si="1497"/>
        <v>Inviable Sanitariamente</v>
      </c>
      <c r="UTS469" s="48" t="str">
        <f t="shared" si="1497"/>
        <v>Inviable Sanitariamente</v>
      </c>
      <c r="UTT469" s="48" t="str">
        <f t="shared" si="1497"/>
        <v>Inviable Sanitariamente</v>
      </c>
      <c r="UTU469" s="48" t="str">
        <f t="shared" si="1497"/>
        <v>Inviable Sanitariamente</v>
      </c>
      <c r="UTV469" s="48" t="str">
        <f t="shared" si="1497"/>
        <v>Inviable Sanitariamente</v>
      </c>
      <c r="UTW469" s="48" t="str">
        <f t="shared" si="1497"/>
        <v>Inviable Sanitariamente</v>
      </c>
      <c r="UTX469" s="48" t="str">
        <f t="shared" ref="UTX469:UUG471" si="1498">IF(UTV469&lt;5,"Sin Riesgo",IF(UTV469 &lt;=14,"Bajo",IF(UTV469&lt;=35,"Medio",IF(UTV469&lt;=80,"Alto","Inviable Sanitariamente"))))</f>
        <v>Inviable Sanitariamente</v>
      </c>
      <c r="UTY469" s="48" t="str">
        <f t="shared" si="1498"/>
        <v>Inviable Sanitariamente</v>
      </c>
      <c r="UTZ469" s="48" t="str">
        <f t="shared" si="1498"/>
        <v>Inviable Sanitariamente</v>
      </c>
      <c r="UUA469" s="48" t="str">
        <f t="shared" si="1498"/>
        <v>Inviable Sanitariamente</v>
      </c>
      <c r="UUB469" s="48" t="str">
        <f t="shared" si="1498"/>
        <v>Inviable Sanitariamente</v>
      </c>
      <c r="UUC469" s="48" t="str">
        <f t="shared" si="1498"/>
        <v>Inviable Sanitariamente</v>
      </c>
      <c r="UUD469" s="48" t="str">
        <f t="shared" si="1498"/>
        <v>Inviable Sanitariamente</v>
      </c>
      <c r="UUE469" s="48" t="str">
        <f t="shared" si="1498"/>
        <v>Inviable Sanitariamente</v>
      </c>
      <c r="UUF469" s="48" t="str">
        <f t="shared" si="1498"/>
        <v>Inviable Sanitariamente</v>
      </c>
      <c r="UUG469" s="48" t="str">
        <f t="shared" si="1498"/>
        <v>Inviable Sanitariamente</v>
      </c>
      <c r="UUH469" s="48" t="str">
        <f t="shared" ref="UUH469:UUQ471" si="1499">IF(UUF469&lt;5,"Sin Riesgo",IF(UUF469 &lt;=14,"Bajo",IF(UUF469&lt;=35,"Medio",IF(UUF469&lt;=80,"Alto","Inviable Sanitariamente"))))</f>
        <v>Inviable Sanitariamente</v>
      </c>
      <c r="UUI469" s="48" t="str">
        <f t="shared" si="1499"/>
        <v>Inviable Sanitariamente</v>
      </c>
      <c r="UUJ469" s="48" t="str">
        <f t="shared" si="1499"/>
        <v>Inviable Sanitariamente</v>
      </c>
      <c r="UUK469" s="48" t="str">
        <f t="shared" si="1499"/>
        <v>Inviable Sanitariamente</v>
      </c>
      <c r="UUL469" s="48" t="str">
        <f t="shared" si="1499"/>
        <v>Inviable Sanitariamente</v>
      </c>
      <c r="UUM469" s="48" t="str">
        <f t="shared" si="1499"/>
        <v>Inviable Sanitariamente</v>
      </c>
      <c r="UUN469" s="48" t="str">
        <f t="shared" si="1499"/>
        <v>Inviable Sanitariamente</v>
      </c>
      <c r="UUO469" s="48" t="str">
        <f t="shared" si="1499"/>
        <v>Inviable Sanitariamente</v>
      </c>
      <c r="UUP469" s="48" t="str">
        <f t="shared" si="1499"/>
        <v>Inviable Sanitariamente</v>
      </c>
      <c r="UUQ469" s="48" t="str">
        <f t="shared" si="1499"/>
        <v>Inviable Sanitariamente</v>
      </c>
      <c r="UUR469" s="48" t="str">
        <f t="shared" ref="UUR469:UVA471" si="1500">IF(UUP469&lt;5,"Sin Riesgo",IF(UUP469 &lt;=14,"Bajo",IF(UUP469&lt;=35,"Medio",IF(UUP469&lt;=80,"Alto","Inviable Sanitariamente"))))</f>
        <v>Inviable Sanitariamente</v>
      </c>
      <c r="UUS469" s="48" t="str">
        <f t="shared" si="1500"/>
        <v>Inviable Sanitariamente</v>
      </c>
      <c r="UUT469" s="48" t="str">
        <f t="shared" si="1500"/>
        <v>Inviable Sanitariamente</v>
      </c>
      <c r="UUU469" s="48" t="str">
        <f t="shared" si="1500"/>
        <v>Inviable Sanitariamente</v>
      </c>
      <c r="UUV469" s="48" t="str">
        <f t="shared" si="1500"/>
        <v>Inviable Sanitariamente</v>
      </c>
      <c r="UUW469" s="48" t="str">
        <f t="shared" si="1500"/>
        <v>Inviable Sanitariamente</v>
      </c>
      <c r="UUX469" s="48" t="str">
        <f t="shared" si="1500"/>
        <v>Inviable Sanitariamente</v>
      </c>
      <c r="UUY469" s="48" t="str">
        <f t="shared" si="1500"/>
        <v>Inviable Sanitariamente</v>
      </c>
      <c r="UUZ469" s="48" t="str">
        <f t="shared" si="1500"/>
        <v>Inviable Sanitariamente</v>
      </c>
      <c r="UVA469" s="48" t="str">
        <f t="shared" si="1500"/>
        <v>Inviable Sanitariamente</v>
      </c>
      <c r="UVB469" s="48" t="str">
        <f t="shared" ref="UVB469:UVK471" si="1501">IF(UUZ469&lt;5,"Sin Riesgo",IF(UUZ469 &lt;=14,"Bajo",IF(UUZ469&lt;=35,"Medio",IF(UUZ469&lt;=80,"Alto","Inviable Sanitariamente"))))</f>
        <v>Inviable Sanitariamente</v>
      </c>
      <c r="UVC469" s="48" t="str">
        <f t="shared" si="1501"/>
        <v>Inviable Sanitariamente</v>
      </c>
      <c r="UVD469" s="48" t="str">
        <f t="shared" si="1501"/>
        <v>Inviable Sanitariamente</v>
      </c>
      <c r="UVE469" s="48" t="str">
        <f t="shared" si="1501"/>
        <v>Inviable Sanitariamente</v>
      </c>
      <c r="UVF469" s="48" t="str">
        <f t="shared" si="1501"/>
        <v>Inviable Sanitariamente</v>
      </c>
      <c r="UVG469" s="48" t="str">
        <f t="shared" si="1501"/>
        <v>Inviable Sanitariamente</v>
      </c>
      <c r="UVH469" s="48" t="str">
        <f t="shared" si="1501"/>
        <v>Inviable Sanitariamente</v>
      </c>
      <c r="UVI469" s="48" t="str">
        <f t="shared" si="1501"/>
        <v>Inviable Sanitariamente</v>
      </c>
      <c r="UVJ469" s="48" t="str">
        <f t="shared" si="1501"/>
        <v>Inviable Sanitariamente</v>
      </c>
      <c r="UVK469" s="48" t="str">
        <f t="shared" si="1501"/>
        <v>Inviable Sanitariamente</v>
      </c>
      <c r="UVL469" s="48" t="str">
        <f t="shared" ref="UVL469:UVU471" si="1502">IF(UVJ469&lt;5,"Sin Riesgo",IF(UVJ469 &lt;=14,"Bajo",IF(UVJ469&lt;=35,"Medio",IF(UVJ469&lt;=80,"Alto","Inviable Sanitariamente"))))</f>
        <v>Inviable Sanitariamente</v>
      </c>
      <c r="UVM469" s="48" t="str">
        <f t="shared" si="1502"/>
        <v>Inviable Sanitariamente</v>
      </c>
      <c r="UVN469" s="48" t="str">
        <f t="shared" si="1502"/>
        <v>Inviable Sanitariamente</v>
      </c>
      <c r="UVO469" s="48" t="str">
        <f t="shared" si="1502"/>
        <v>Inviable Sanitariamente</v>
      </c>
      <c r="UVP469" s="48" t="str">
        <f t="shared" si="1502"/>
        <v>Inviable Sanitariamente</v>
      </c>
      <c r="UVQ469" s="48" t="str">
        <f t="shared" si="1502"/>
        <v>Inviable Sanitariamente</v>
      </c>
      <c r="UVR469" s="48" t="str">
        <f t="shared" si="1502"/>
        <v>Inviable Sanitariamente</v>
      </c>
      <c r="UVS469" s="48" t="str">
        <f t="shared" si="1502"/>
        <v>Inviable Sanitariamente</v>
      </c>
      <c r="UVT469" s="48" t="str">
        <f t="shared" si="1502"/>
        <v>Inviable Sanitariamente</v>
      </c>
      <c r="UVU469" s="48" t="str">
        <f t="shared" si="1502"/>
        <v>Inviable Sanitariamente</v>
      </c>
      <c r="UVV469" s="48" t="str">
        <f t="shared" ref="UVV469:UWE471" si="1503">IF(UVT469&lt;5,"Sin Riesgo",IF(UVT469 &lt;=14,"Bajo",IF(UVT469&lt;=35,"Medio",IF(UVT469&lt;=80,"Alto","Inviable Sanitariamente"))))</f>
        <v>Inviable Sanitariamente</v>
      </c>
      <c r="UVW469" s="48" t="str">
        <f t="shared" si="1503"/>
        <v>Inviable Sanitariamente</v>
      </c>
      <c r="UVX469" s="48" t="str">
        <f t="shared" si="1503"/>
        <v>Inviable Sanitariamente</v>
      </c>
      <c r="UVY469" s="48" t="str">
        <f t="shared" si="1503"/>
        <v>Inviable Sanitariamente</v>
      </c>
      <c r="UVZ469" s="48" t="str">
        <f t="shared" si="1503"/>
        <v>Inviable Sanitariamente</v>
      </c>
      <c r="UWA469" s="48" t="str">
        <f t="shared" si="1503"/>
        <v>Inviable Sanitariamente</v>
      </c>
      <c r="UWB469" s="48" t="str">
        <f t="shared" si="1503"/>
        <v>Inviable Sanitariamente</v>
      </c>
      <c r="UWC469" s="48" t="str">
        <f t="shared" si="1503"/>
        <v>Inviable Sanitariamente</v>
      </c>
      <c r="UWD469" s="48" t="str">
        <f t="shared" si="1503"/>
        <v>Inviable Sanitariamente</v>
      </c>
      <c r="UWE469" s="48" t="str">
        <f t="shared" si="1503"/>
        <v>Inviable Sanitariamente</v>
      </c>
      <c r="UWF469" s="48" t="str">
        <f t="shared" ref="UWF469:UWO471" si="1504">IF(UWD469&lt;5,"Sin Riesgo",IF(UWD469 &lt;=14,"Bajo",IF(UWD469&lt;=35,"Medio",IF(UWD469&lt;=80,"Alto","Inviable Sanitariamente"))))</f>
        <v>Inviable Sanitariamente</v>
      </c>
      <c r="UWG469" s="48" t="str">
        <f t="shared" si="1504"/>
        <v>Inviable Sanitariamente</v>
      </c>
      <c r="UWH469" s="48" t="str">
        <f t="shared" si="1504"/>
        <v>Inviable Sanitariamente</v>
      </c>
      <c r="UWI469" s="48" t="str">
        <f t="shared" si="1504"/>
        <v>Inviable Sanitariamente</v>
      </c>
      <c r="UWJ469" s="48" t="str">
        <f t="shared" si="1504"/>
        <v>Inviable Sanitariamente</v>
      </c>
      <c r="UWK469" s="48" t="str">
        <f t="shared" si="1504"/>
        <v>Inviable Sanitariamente</v>
      </c>
      <c r="UWL469" s="48" t="str">
        <f t="shared" si="1504"/>
        <v>Inviable Sanitariamente</v>
      </c>
      <c r="UWM469" s="48" t="str">
        <f t="shared" si="1504"/>
        <v>Inviable Sanitariamente</v>
      </c>
      <c r="UWN469" s="48" t="str">
        <f t="shared" si="1504"/>
        <v>Inviable Sanitariamente</v>
      </c>
      <c r="UWO469" s="48" t="str">
        <f t="shared" si="1504"/>
        <v>Inviable Sanitariamente</v>
      </c>
      <c r="UWP469" s="48" t="str">
        <f t="shared" ref="UWP469:UWY471" si="1505">IF(UWN469&lt;5,"Sin Riesgo",IF(UWN469 &lt;=14,"Bajo",IF(UWN469&lt;=35,"Medio",IF(UWN469&lt;=80,"Alto","Inviable Sanitariamente"))))</f>
        <v>Inviable Sanitariamente</v>
      </c>
      <c r="UWQ469" s="48" t="str">
        <f t="shared" si="1505"/>
        <v>Inviable Sanitariamente</v>
      </c>
      <c r="UWR469" s="48" t="str">
        <f t="shared" si="1505"/>
        <v>Inviable Sanitariamente</v>
      </c>
      <c r="UWS469" s="48" t="str">
        <f t="shared" si="1505"/>
        <v>Inviable Sanitariamente</v>
      </c>
      <c r="UWT469" s="48" t="str">
        <f t="shared" si="1505"/>
        <v>Inviable Sanitariamente</v>
      </c>
      <c r="UWU469" s="48" t="str">
        <f t="shared" si="1505"/>
        <v>Inviable Sanitariamente</v>
      </c>
      <c r="UWV469" s="48" t="str">
        <f t="shared" si="1505"/>
        <v>Inviable Sanitariamente</v>
      </c>
      <c r="UWW469" s="48" t="str">
        <f t="shared" si="1505"/>
        <v>Inviable Sanitariamente</v>
      </c>
      <c r="UWX469" s="48" t="str">
        <f t="shared" si="1505"/>
        <v>Inviable Sanitariamente</v>
      </c>
      <c r="UWY469" s="48" t="str">
        <f t="shared" si="1505"/>
        <v>Inviable Sanitariamente</v>
      </c>
      <c r="UWZ469" s="48" t="str">
        <f t="shared" ref="UWZ469:UXI471" si="1506">IF(UWX469&lt;5,"Sin Riesgo",IF(UWX469 &lt;=14,"Bajo",IF(UWX469&lt;=35,"Medio",IF(UWX469&lt;=80,"Alto","Inviable Sanitariamente"))))</f>
        <v>Inviable Sanitariamente</v>
      </c>
      <c r="UXA469" s="48" t="str">
        <f t="shared" si="1506"/>
        <v>Inviable Sanitariamente</v>
      </c>
      <c r="UXB469" s="48" t="str">
        <f t="shared" si="1506"/>
        <v>Inviable Sanitariamente</v>
      </c>
      <c r="UXC469" s="48" t="str">
        <f t="shared" si="1506"/>
        <v>Inviable Sanitariamente</v>
      </c>
      <c r="UXD469" s="48" t="str">
        <f t="shared" si="1506"/>
        <v>Inviable Sanitariamente</v>
      </c>
      <c r="UXE469" s="48" t="str">
        <f t="shared" si="1506"/>
        <v>Inviable Sanitariamente</v>
      </c>
      <c r="UXF469" s="48" t="str">
        <f t="shared" si="1506"/>
        <v>Inviable Sanitariamente</v>
      </c>
      <c r="UXG469" s="48" t="str">
        <f t="shared" si="1506"/>
        <v>Inviable Sanitariamente</v>
      </c>
      <c r="UXH469" s="48" t="str">
        <f t="shared" si="1506"/>
        <v>Inviable Sanitariamente</v>
      </c>
      <c r="UXI469" s="48" t="str">
        <f t="shared" si="1506"/>
        <v>Inviable Sanitariamente</v>
      </c>
      <c r="UXJ469" s="48" t="str">
        <f t="shared" ref="UXJ469:UXS471" si="1507">IF(UXH469&lt;5,"Sin Riesgo",IF(UXH469 &lt;=14,"Bajo",IF(UXH469&lt;=35,"Medio",IF(UXH469&lt;=80,"Alto","Inviable Sanitariamente"))))</f>
        <v>Inviable Sanitariamente</v>
      </c>
      <c r="UXK469" s="48" t="str">
        <f t="shared" si="1507"/>
        <v>Inviable Sanitariamente</v>
      </c>
      <c r="UXL469" s="48" t="str">
        <f t="shared" si="1507"/>
        <v>Inviable Sanitariamente</v>
      </c>
      <c r="UXM469" s="48" t="str">
        <f t="shared" si="1507"/>
        <v>Inviable Sanitariamente</v>
      </c>
      <c r="UXN469" s="48" t="str">
        <f t="shared" si="1507"/>
        <v>Inviable Sanitariamente</v>
      </c>
      <c r="UXO469" s="48" t="str">
        <f t="shared" si="1507"/>
        <v>Inviable Sanitariamente</v>
      </c>
      <c r="UXP469" s="48" t="str">
        <f t="shared" si="1507"/>
        <v>Inviable Sanitariamente</v>
      </c>
      <c r="UXQ469" s="48" t="str">
        <f t="shared" si="1507"/>
        <v>Inviable Sanitariamente</v>
      </c>
      <c r="UXR469" s="48" t="str">
        <f t="shared" si="1507"/>
        <v>Inviable Sanitariamente</v>
      </c>
      <c r="UXS469" s="48" t="str">
        <f t="shared" si="1507"/>
        <v>Inviable Sanitariamente</v>
      </c>
      <c r="UXT469" s="48" t="str">
        <f t="shared" ref="UXT469:UYC471" si="1508">IF(UXR469&lt;5,"Sin Riesgo",IF(UXR469 &lt;=14,"Bajo",IF(UXR469&lt;=35,"Medio",IF(UXR469&lt;=80,"Alto","Inviable Sanitariamente"))))</f>
        <v>Inviable Sanitariamente</v>
      </c>
      <c r="UXU469" s="48" t="str">
        <f t="shared" si="1508"/>
        <v>Inviable Sanitariamente</v>
      </c>
      <c r="UXV469" s="48" t="str">
        <f t="shared" si="1508"/>
        <v>Inviable Sanitariamente</v>
      </c>
      <c r="UXW469" s="48" t="str">
        <f t="shared" si="1508"/>
        <v>Inviable Sanitariamente</v>
      </c>
      <c r="UXX469" s="48" t="str">
        <f t="shared" si="1508"/>
        <v>Inviable Sanitariamente</v>
      </c>
      <c r="UXY469" s="48" t="str">
        <f t="shared" si="1508"/>
        <v>Inviable Sanitariamente</v>
      </c>
      <c r="UXZ469" s="48" t="str">
        <f t="shared" si="1508"/>
        <v>Inviable Sanitariamente</v>
      </c>
      <c r="UYA469" s="48" t="str">
        <f t="shared" si="1508"/>
        <v>Inviable Sanitariamente</v>
      </c>
      <c r="UYB469" s="48" t="str">
        <f t="shared" si="1508"/>
        <v>Inviable Sanitariamente</v>
      </c>
      <c r="UYC469" s="48" t="str">
        <f t="shared" si="1508"/>
        <v>Inviable Sanitariamente</v>
      </c>
      <c r="UYD469" s="48" t="str">
        <f t="shared" ref="UYD469:UYM471" si="1509">IF(UYB469&lt;5,"Sin Riesgo",IF(UYB469 &lt;=14,"Bajo",IF(UYB469&lt;=35,"Medio",IF(UYB469&lt;=80,"Alto","Inviable Sanitariamente"))))</f>
        <v>Inviable Sanitariamente</v>
      </c>
      <c r="UYE469" s="48" t="str">
        <f t="shared" si="1509"/>
        <v>Inviable Sanitariamente</v>
      </c>
      <c r="UYF469" s="48" t="str">
        <f t="shared" si="1509"/>
        <v>Inviable Sanitariamente</v>
      </c>
      <c r="UYG469" s="48" t="str">
        <f t="shared" si="1509"/>
        <v>Inviable Sanitariamente</v>
      </c>
      <c r="UYH469" s="48" t="str">
        <f t="shared" si="1509"/>
        <v>Inviable Sanitariamente</v>
      </c>
      <c r="UYI469" s="48" t="str">
        <f t="shared" si="1509"/>
        <v>Inviable Sanitariamente</v>
      </c>
      <c r="UYJ469" s="48" t="str">
        <f t="shared" si="1509"/>
        <v>Inviable Sanitariamente</v>
      </c>
      <c r="UYK469" s="48" t="str">
        <f t="shared" si="1509"/>
        <v>Inviable Sanitariamente</v>
      </c>
      <c r="UYL469" s="48" t="str">
        <f t="shared" si="1509"/>
        <v>Inviable Sanitariamente</v>
      </c>
      <c r="UYM469" s="48" t="str">
        <f t="shared" si="1509"/>
        <v>Inviable Sanitariamente</v>
      </c>
      <c r="UYN469" s="48" t="str">
        <f t="shared" ref="UYN469:UYW471" si="1510">IF(UYL469&lt;5,"Sin Riesgo",IF(UYL469 &lt;=14,"Bajo",IF(UYL469&lt;=35,"Medio",IF(UYL469&lt;=80,"Alto","Inviable Sanitariamente"))))</f>
        <v>Inviable Sanitariamente</v>
      </c>
      <c r="UYO469" s="48" t="str">
        <f t="shared" si="1510"/>
        <v>Inviable Sanitariamente</v>
      </c>
      <c r="UYP469" s="48" t="str">
        <f t="shared" si="1510"/>
        <v>Inviable Sanitariamente</v>
      </c>
      <c r="UYQ469" s="48" t="str">
        <f t="shared" si="1510"/>
        <v>Inviable Sanitariamente</v>
      </c>
      <c r="UYR469" s="48" t="str">
        <f t="shared" si="1510"/>
        <v>Inviable Sanitariamente</v>
      </c>
      <c r="UYS469" s="48" t="str">
        <f t="shared" si="1510"/>
        <v>Inviable Sanitariamente</v>
      </c>
      <c r="UYT469" s="48" t="str">
        <f t="shared" si="1510"/>
        <v>Inviable Sanitariamente</v>
      </c>
      <c r="UYU469" s="48" t="str">
        <f t="shared" si="1510"/>
        <v>Inviable Sanitariamente</v>
      </c>
      <c r="UYV469" s="48" t="str">
        <f t="shared" si="1510"/>
        <v>Inviable Sanitariamente</v>
      </c>
      <c r="UYW469" s="48" t="str">
        <f t="shared" si="1510"/>
        <v>Inviable Sanitariamente</v>
      </c>
      <c r="UYX469" s="48" t="str">
        <f t="shared" ref="UYX469:UZG471" si="1511">IF(UYV469&lt;5,"Sin Riesgo",IF(UYV469 &lt;=14,"Bajo",IF(UYV469&lt;=35,"Medio",IF(UYV469&lt;=80,"Alto","Inviable Sanitariamente"))))</f>
        <v>Inviable Sanitariamente</v>
      </c>
      <c r="UYY469" s="48" t="str">
        <f t="shared" si="1511"/>
        <v>Inviable Sanitariamente</v>
      </c>
      <c r="UYZ469" s="48" t="str">
        <f t="shared" si="1511"/>
        <v>Inviable Sanitariamente</v>
      </c>
      <c r="UZA469" s="48" t="str">
        <f t="shared" si="1511"/>
        <v>Inviable Sanitariamente</v>
      </c>
      <c r="UZB469" s="48" t="str">
        <f t="shared" si="1511"/>
        <v>Inviable Sanitariamente</v>
      </c>
      <c r="UZC469" s="48" t="str">
        <f t="shared" si="1511"/>
        <v>Inviable Sanitariamente</v>
      </c>
      <c r="UZD469" s="48" t="str">
        <f t="shared" si="1511"/>
        <v>Inviable Sanitariamente</v>
      </c>
      <c r="UZE469" s="48" t="str">
        <f t="shared" si="1511"/>
        <v>Inviable Sanitariamente</v>
      </c>
      <c r="UZF469" s="48" t="str">
        <f t="shared" si="1511"/>
        <v>Inviable Sanitariamente</v>
      </c>
      <c r="UZG469" s="48" t="str">
        <f t="shared" si="1511"/>
        <v>Inviable Sanitariamente</v>
      </c>
      <c r="UZH469" s="48" t="str">
        <f t="shared" ref="UZH469:UZQ471" si="1512">IF(UZF469&lt;5,"Sin Riesgo",IF(UZF469 &lt;=14,"Bajo",IF(UZF469&lt;=35,"Medio",IF(UZF469&lt;=80,"Alto","Inviable Sanitariamente"))))</f>
        <v>Inviable Sanitariamente</v>
      </c>
      <c r="UZI469" s="48" t="str">
        <f t="shared" si="1512"/>
        <v>Inviable Sanitariamente</v>
      </c>
      <c r="UZJ469" s="48" t="str">
        <f t="shared" si="1512"/>
        <v>Inviable Sanitariamente</v>
      </c>
      <c r="UZK469" s="48" t="str">
        <f t="shared" si="1512"/>
        <v>Inviable Sanitariamente</v>
      </c>
      <c r="UZL469" s="48" t="str">
        <f t="shared" si="1512"/>
        <v>Inviable Sanitariamente</v>
      </c>
      <c r="UZM469" s="48" t="str">
        <f t="shared" si="1512"/>
        <v>Inviable Sanitariamente</v>
      </c>
      <c r="UZN469" s="48" t="str">
        <f t="shared" si="1512"/>
        <v>Inviable Sanitariamente</v>
      </c>
      <c r="UZO469" s="48" t="str">
        <f t="shared" si="1512"/>
        <v>Inviable Sanitariamente</v>
      </c>
      <c r="UZP469" s="48" t="str">
        <f t="shared" si="1512"/>
        <v>Inviable Sanitariamente</v>
      </c>
      <c r="UZQ469" s="48" t="str">
        <f t="shared" si="1512"/>
        <v>Inviable Sanitariamente</v>
      </c>
      <c r="UZR469" s="48" t="str">
        <f t="shared" ref="UZR469:VAA471" si="1513">IF(UZP469&lt;5,"Sin Riesgo",IF(UZP469 &lt;=14,"Bajo",IF(UZP469&lt;=35,"Medio",IF(UZP469&lt;=80,"Alto","Inviable Sanitariamente"))))</f>
        <v>Inviable Sanitariamente</v>
      </c>
      <c r="UZS469" s="48" t="str">
        <f t="shared" si="1513"/>
        <v>Inviable Sanitariamente</v>
      </c>
      <c r="UZT469" s="48" t="str">
        <f t="shared" si="1513"/>
        <v>Inviable Sanitariamente</v>
      </c>
      <c r="UZU469" s="48" t="str">
        <f t="shared" si="1513"/>
        <v>Inviable Sanitariamente</v>
      </c>
      <c r="UZV469" s="48" t="str">
        <f t="shared" si="1513"/>
        <v>Inviable Sanitariamente</v>
      </c>
      <c r="UZW469" s="48" t="str">
        <f t="shared" si="1513"/>
        <v>Inviable Sanitariamente</v>
      </c>
      <c r="UZX469" s="48" t="str">
        <f t="shared" si="1513"/>
        <v>Inviable Sanitariamente</v>
      </c>
      <c r="UZY469" s="48" t="str">
        <f t="shared" si="1513"/>
        <v>Inviable Sanitariamente</v>
      </c>
      <c r="UZZ469" s="48" t="str">
        <f t="shared" si="1513"/>
        <v>Inviable Sanitariamente</v>
      </c>
      <c r="VAA469" s="48" t="str">
        <f t="shared" si="1513"/>
        <v>Inviable Sanitariamente</v>
      </c>
      <c r="VAB469" s="48" t="str">
        <f t="shared" ref="VAB469:VAK471" si="1514">IF(UZZ469&lt;5,"Sin Riesgo",IF(UZZ469 &lt;=14,"Bajo",IF(UZZ469&lt;=35,"Medio",IF(UZZ469&lt;=80,"Alto","Inviable Sanitariamente"))))</f>
        <v>Inviable Sanitariamente</v>
      </c>
      <c r="VAC469" s="48" t="str">
        <f t="shared" si="1514"/>
        <v>Inviable Sanitariamente</v>
      </c>
      <c r="VAD469" s="48" t="str">
        <f t="shared" si="1514"/>
        <v>Inviable Sanitariamente</v>
      </c>
      <c r="VAE469" s="48" t="str">
        <f t="shared" si="1514"/>
        <v>Inviable Sanitariamente</v>
      </c>
      <c r="VAF469" s="48" t="str">
        <f t="shared" si="1514"/>
        <v>Inviable Sanitariamente</v>
      </c>
      <c r="VAG469" s="48" t="str">
        <f t="shared" si="1514"/>
        <v>Inviable Sanitariamente</v>
      </c>
      <c r="VAH469" s="48" t="str">
        <f t="shared" si="1514"/>
        <v>Inviable Sanitariamente</v>
      </c>
      <c r="VAI469" s="48" t="str">
        <f t="shared" si="1514"/>
        <v>Inviable Sanitariamente</v>
      </c>
      <c r="VAJ469" s="48" t="str">
        <f t="shared" si="1514"/>
        <v>Inviable Sanitariamente</v>
      </c>
      <c r="VAK469" s="48" t="str">
        <f t="shared" si="1514"/>
        <v>Inviable Sanitariamente</v>
      </c>
      <c r="VAL469" s="48" t="str">
        <f t="shared" ref="VAL469:VAU471" si="1515">IF(VAJ469&lt;5,"Sin Riesgo",IF(VAJ469 &lt;=14,"Bajo",IF(VAJ469&lt;=35,"Medio",IF(VAJ469&lt;=80,"Alto","Inviable Sanitariamente"))))</f>
        <v>Inviable Sanitariamente</v>
      </c>
      <c r="VAM469" s="48" t="str">
        <f t="shared" si="1515"/>
        <v>Inviable Sanitariamente</v>
      </c>
      <c r="VAN469" s="48" t="str">
        <f t="shared" si="1515"/>
        <v>Inviable Sanitariamente</v>
      </c>
      <c r="VAO469" s="48" t="str">
        <f t="shared" si="1515"/>
        <v>Inviable Sanitariamente</v>
      </c>
      <c r="VAP469" s="48" t="str">
        <f t="shared" si="1515"/>
        <v>Inviable Sanitariamente</v>
      </c>
      <c r="VAQ469" s="48" t="str">
        <f t="shared" si="1515"/>
        <v>Inviable Sanitariamente</v>
      </c>
      <c r="VAR469" s="48" t="str">
        <f t="shared" si="1515"/>
        <v>Inviable Sanitariamente</v>
      </c>
      <c r="VAS469" s="48" t="str">
        <f t="shared" si="1515"/>
        <v>Inviable Sanitariamente</v>
      </c>
      <c r="VAT469" s="48" t="str">
        <f t="shared" si="1515"/>
        <v>Inviable Sanitariamente</v>
      </c>
      <c r="VAU469" s="48" t="str">
        <f t="shared" si="1515"/>
        <v>Inviable Sanitariamente</v>
      </c>
      <c r="VAV469" s="48" t="str">
        <f t="shared" ref="VAV469:VBE471" si="1516">IF(VAT469&lt;5,"Sin Riesgo",IF(VAT469 &lt;=14,"Bajo",IF(VAT469&lt;=35,"Medio",IF(VAT469&lt;=80,"Alto","Inviable Sanitariamente"))))</f>
        <v>Inviable Sanitariamente</v>
      </c>
      <c r="VAW469" s="48" t="str">
        <f t="shared" si="1516"/>
        <v>Inviable Sanitariamente</v>
      </c>
      <c r="VAX469" s="48" t="str">
        <f t="shared" si="1516"/>
        <v>Inviable Sanitariamente</v>
      </c>
      <c r="VAY469" s="48" t="str">
        <f t="shared" si="1516"/>
        <v>Inviable Sanitariamente</v>
      </c>
      <c r="VAZ469" s="48" t="str">
        <f t="shared" si="1516"/>
        <v>Inviable Sanitariamente</v>
      </c>
      <c r="VBA469" s="48" t="str">
        <f t="shared" si="1516"/>
        <v>Inviable Sanitariamente</v>
      </c>
      <c r="VBB469" s="48" t="str">
        <f t="shared" si="1516"/>
        <v>Inviable Sanitariamente</v>
      </c>
      <c r="VBC469" s="48" t="str">
        <f t="shared" si="1516"/>
        <v>Inviable Sanitariamente</v>
      </c>
      <c r="VBD469" s="48" t="str">
        <f t="shared" si="1516"/>
        <v>Inviable Sanitariamente</v>
      </c>
      <c r="VBE469" s="48" t="str">
        <f t="shared" si="1516"/>
        <v>Inviable Sanitariamente</v>
      </c>
      <c r="VBF469" s="48" t="str">
        <f t="shared" ref="VBF469:VBO471" si="1517">IF(VBD469&lt;5,"Sin Riesgo",IF(VBD469 &lt;=14,"Bajo",IF(VBD469&lt;=35,"Medio",IF(VBD469&lt;=80,"Alto","Inviable Sanitariamente"))))</f>
        <v>Inviable Sanitariamente</v>
      </c>
      <c r="VBG469" s="48" t="str">
        <f t="shared" si="1517"/>
        <v>Inviable Sanitariamente</v>
      </c>
      <c r="VBH469" s="48" t="str">
        <f t="shared" si="1517"/>
        <v>Inviable Sanitariamente</v>
      </c>
      <c r="VBI469" s="48" t="str">
        <f t="shared" si="1517"/>
        <v>Inviable Sanitariamente</v>
      </c>
      <c r="VBJ469" s="48" t="str">
        <f t="shared" si="1517"/>
        <v>Inviable Sanitariamente</v>
      </c>
      <c r="VBK469" s="48" t="str">
        <f t="shared" si="1517"/>
        <v>Inviable Sanitariamente</v>
      </c>
      <c r="VBL469" s="48" t="str">
        <f t="shared" si="1517"/>
        <v>Inviable Sanitariamente</v>
      </c>
      <c r="VBM469" s="48" t="str">
        <f t="shared" si="1517"/>
        <v>Inviable Sanitariamente</v>
      </c>
      <c r="VBN469" s="48" t="str">
        <f t="shared" si="1517"/>
        <v>Inviable Sanitariamente</v>
      </c>
      <c r="VBO469" s="48" t="str">
        <f t="shared" si="1517"/>
        <v>Inviable Sanitariamente</v>
      </c>
      <c r="VBP469" s="48" t="str">
        <f t="shared" ref="VBP469:VBY471" si="1518">IF(VBN469&lt;5,"Sin Riesgo",IF(VBN469 &lt;=14,"Bajo",IF(VBN469&lt;=35,"Medio",IF(VBN469&lt;=80,"Alto","Inviable Sanitariamente"))))</f>
        <v>Inviable Sanitariamente</v>
      </c>
      <c r="VBQ469" s="48" t="str">
        <f t="shared" si="1518"/>
        <v>Inviable Sanitariamente</v>
      </c>
      <c r="VBR469" s="48" t="str">
        <f t="shared" si="1518"/>
        <v>Inviable Sanitariamente</v>
      </c>
      <c r="VBS469" s="48" t="str">
        <f t="shared" si="1518"/>
        <v>Inviable Sanitariamente</v>
      </c>
      <c r="VBT469" s="48" t="str">
        <f t="shared" si="1518"/>
        <v>Inviable Sanitariamente</v>
      </c>
      <c r="VBU469" s="48" t="str">
        <f t="shared" si="1518"/>
        <v>Inviable Sanitariamente</v>
      </c>
      <c r="VBV469" s="48" t="str">
        <f t="shared" si="1518"/>
        <v>Inviable Sanitariamente</v>
      </c>
      <c r="VBW469" s="48" t="str">
        <f t="shared" si="1518"/>
        <v>Inviable Sanitariamente</v>
      </c>
      <c r="VBX469" s="48" t="str">
        <f t="shared" si="1518"/>
        <v>Inviable Sanitariamente</v>
      </c>
      <c r="VBY469" s="48" t="str">
        <f t="shared" si="1518"/>
        <v>Inviable Sanitariamente</v>
      </c>
      <c r="VBZ469" s="48" t="str">
        <f t="shared" ref="VBZ469:VCI471" si="1519">IF(VBX469&lt;5,"Sin Riesgo",IF(VBX469 &lt;=14,"Bajo",IF(VBX469&lt;=35,"Medio",IF(VBX469&lt;=80,"Alto","Inviable Sanitariamente"))))</f>
        <v>Inviable Sanitariamente</v>
      </c>
      <c r="VCA469" s="48" t="str">
        <f t="shared" si="1519"/>
        <v>Inviable Sanitariamente</v>
      </c>
      <c r="VCB469" s="48" t="str">
        <f t="shared" si="1519"/>
        <v>Inviable Sanitariamente</v>
      </c>
      <c r="VCC469" s="48" t="str">
        <f t="shared" si="1519"/>
        <v>Inviable Sanitariamente</v>
      </c>
      <c r="VCD469" s="48" t="str">
        <f t="shared" si="1519"/>
        <v>Inviable Sanitariamente</v>
      </c>
      <c r="VCE469" s="48" t="str">
        <f t="shared" si="1519"/>
        <v>Inviable Sanitariamente</v>
      </c>
      <c r="VCF469" s="48" t="str">
        <f t="shared" si="1519"/>
        <v>Inviable Sanitariamente</v>
      </c>
      <c r="VCG469" s="48" t="str">
        <f t="shared" si="1519"/>
        <v>Inviable Sanitariamente</v>
      </c>
      <c r="VCH469" s="48" t="str">
        <f t="shared" si="1519"/>
        <v>Inviable Sanitariamente</v>
      </c>
      <c r="VCI469" s="48" t="str">
        <f t="shared" si="1519"/>
        <v>Inviable Sanitariamente</v>
      </c>
      <c r="VCJ469" s="48" t="str">
        <f t="shared" ref="VCJ469:VCS471" si="1520">IF(VCH469&lt;5,"Sin Riesgo",IF(VCH469 &lt;=14,"Bajo",IF(VCH469&lt;=35,"Medio",IF(VCH469&lt;=80,"Alto","Inviable Sanitariamente"))))</f>
        <v>Inviable Sanitariamente</v>
      </c>
      <c r="VCK469" s="48" t="str">
        <f t="shared" si="1520"/>
        <v>Inviable Sanitariamente</v>
      </c>
      <c r="VCL469" s="48" t="str">
        <f t="shared" si="1520"/>
        <v>Inviable Sanitariamente</v>
      </c>
      <c r="VCM469" s="48" t="str">
        <f t="shared" si="1520"/>
        <v>Inviable Sanitariamente</v>
      </c>
      <c r="VCN469" s="48" t="str">
        <f t="shared" si="1520"/>
        <v>Inviable Sanitariamente</v>
      </c>
      <c r="VCO469" s="48" t="str">
        <f t="shared" si="1520"/>
        <v>Inviable Sanitariamente</v>
      </c>
      <c r="VCP469" s="48" t="str">
        <f t="shared" si="1520"/>
        <v>Inviable Sanitariamente</v>
      </c>
      <c r="VCQ469" s="48" t="str">
        <f t="shared" si="1520"/>
        <v>Inviable Sanitariamente</v>
      </c>
      <c r="VCR469" s="48" t="str">
        <f t="shared" si="1520"/>
        <v>Inviable Sanitariamente</v>
      </c>
      <c r="VCS469" s="48" t="str">
        <f t="shared" si="1520"/>
        <v>Inviable Sanitariamente</v>
      </c>
      <c r="VCT469" s="48" t="str">
        <f t="shared" ref="VCT469:VDC471" si="1521">IF(VCR469&lt;5,"Sin Riesgo",IF(VCR469 &lt;=14,"Bajo",IF(VCR469&lt;=35,"Medio",IF(VCR469&lt;=80,"Alto","Inviable Sanitariamente"))))</f>
        <v>Inviable Sanitariamente</v>
      </c>
      <c r="VCU469" s="48" t="str">
        <f t="shared" si="1521"/>
        <v>Inviable Sanitariamente</v>
      </c>
      <c r="VCV469" s="48" t="str">
        <f t="shared" si="1521"/>
        <v>Inviable Sanitariamente</v>
      </c>
      <c r="VCW469" s="48" t="str">
        <f t="shared" si="1521"/>
        <v>Inviable Sanitariamente</v>
      </c>
      <c r="VCX469" s="48" t="str">
        <f t="shared" si="1521"/>
        <v>Inviable Sanitariamente</v>
      </c>
      <c r="VCY469" s="48" t="str">
        <f t="shared" si="1521"/>
        <v>Inviable Sanitariamente</v>
      </c>
      <c r="VCZ469" s="48" t="str">
        <f t="shared" si="1521"/>
        <v>Inviable Sanitariamente</v>
      </c>
      <c r="VDA469" s="48" t="str">
        <f t="shared" si="1521"/>
        <v>Inviable Sanitariamente</v>
      </c>
      <c r="VDB469" s="48" t="str">
        <f t="shared" si="1521"/>
        <v>Inviable Sanitariamente</v>
      </c>
      <c r="VDC469" s="48" t="str">
        <f t="shared" si="1521"/>
        <v>Inviable Sanitariamente</v>
      </c>
      <c r="VDD469" s="48" t="str">
        <f t="shared" ref="VDD469:VDM471" si="1522">IF(VDB469&lt;5,"Sin Riesgo",IF(VDB469 &lt;=14,"Bajo",IF(VDB469&lt;=35,"Medio",IF(VDB469&lt;=80,"Alto","Inviable Sanitariamente"))))</f>
        <v>Inviable Sanitariamente</v>
      </c>
      <c r="VDE469" s="48" t="str">
        <f t="shared" si="1522"/>
        <v>Inviable Sanitariamente</v>
      </c>
      <c r="VDF469" s="48" t="str">
        <f t="shared" si="1522"/>
        <v>Inviable Sanitariamente</v>
      </c>
      <c r="VDG469" s="48" t="str">
        <f t="shared" si="1522"/>
        <v>Inviable Sanitariamente</v>
      </c>
      <c r="VDH469" s="48" t="str">
        <f t="shared" si="1522"/>
        <v>Inviable Sanitariamente</v>
      </c>
      <c r="VDI469" s="48" t="str">
        <f t="shared" si="1522"/>
        <v>Inviable Sanitariamente</v>
      </c>
      <c r="VDJ469" s="48" t="str">
        <f t="shared" si="1522"/>
        <v>Inviable Sanitariamente</v>
      </c>
      <c r="VDK469" s="48" t="str">
        <f t="shared" si="1522"/>
        <v>Inviable Sanitariamente</v>
      </c>
      <c r="VDL469" s="48" t="str">
        <f t="shared" si="1522"/>
        <v>Inviable Sanitariamente</v>
      </c>
      <c r="VDM469" s="48" t="str">
        <f t="shared" si="1522"/>
        <v>Inviable Sanitariamente</v>
      </c>
      <c r="VDN469" s="48" t="str">
        <f t="shared" ref="VDN469:VDW471" si="1523">IF(VDL469&lt;5,"Sin Riesgo",IF(VDL469 &lt;=14,"Bajo",IF(VDL469&lt;=35,"Medio",IF(VDL469&lt;=80,"Alto","Inviable Sanitariamente"))))</f>
        <v>Inviable Sanitariamente</v>
      </c>
      <c r="VDO469" s="48" t="str">
        <f t="shared" si="1523"/>
        <v>Inviable Sanitariamente</v>
      </c>
      <c r="VDP469" s="48" t="str">
        <f t="shared" si="1523"/>
        <v>Inviable Sanitariamente</v>
      </c>
      <c r="VDQ469" s="48" t="str">
        <f t="shared" si="1523"/>
        <v>Inviable Sanitariamente</v>
      </c>
      <c r="VDR469" s="48" t="str">
        <f t="shared" si="1523"/>
        <v>Inviable Sanitariamente</v>
      </c>
      <c r="VDS469" s="48" t="str">
        <f t="shared" si="1523"/>
        <v>Inviable Sanitariamente</v>
      </c>
      <c r="VDT469" s="48" t="str">
        <f t="shared" si="1523"/>
        <v>Inviable Sanitariamente</v>
      </c>
      <c r="VDU469" s="48" t="str">
        <f t="shared" si="1523"/>
        <v>Inviable Sanitariamente</v>
      </c>
      <c r="VDV469" s="48" t="str">
        <f t="shared" si="1523"/>
        <v>Inviable Sanitariamente</v>
      </c>
      <c r="VDW469" s="48" t="str">
        <f t="shared" si="1523"/>
        <v>Inviable Sanitariamente</v>
      </c>
      <c r="VDX469" s="48" t="str">
        <f t="shared" ref="VDX469:VEG471" si="1524">IF(VDV469&lt;5,"Sin Riesgo",IF(VDV469 &lt;=14,"Bajo",IF(VDV469&lt;=35,"Medio",IF(VDV469&lt;=80,"Alto","Inviable Sanitariamente"))))</f>
        <v>Inviable Sanitariamente</v>
      </c>
      <c r="VDY469" s="48" t="str">
        <f t="shared" si="1524"/>
        <v>Inviable Sanitariamente</v>
      </c>
      <c r="VDZ469" s="48" t="str">
        <f t="shared" si="1524"/>
        <v>Inviable Sanitariamente</v>
      </c>
      <c r="VEA469" s="48" t="str">
        <f t="shared" si="1524"/>
        <v>Inviable Sanitariamente</v>
      </c>
      <c r="VEB469" s="48" t="str">
        <f t="shared" si="1524"/>
        <v>Inviable Sanitariamente</v>
      </c>
      <c r="VEC469" s="48" t="str">
        <f t="shared" si="1524"/>
        <v>Inviable Sanitariamente</v>
      </c>
      <c r="VED469" s="48" t="str">
        <f t="shared" si="1524"/>
        <v>Inviable Sanitariamente</v>
      </c>
      <c r="VEE469" s="48" t="str">
        <f t="shared" si="1524"/>
        <v>Inviable Sanitariamente</v>
      </c>
      <c r="VEF469" s="48" t="str">
        <f t="shared" si="1524"/>
        <v>Inviable Sanitariamente</v>
      </c>
      <c r="VEG469" s="48" t="str">
        <f t="shared" si="1524"/>
        <v>Inviable Sanitariamente</v>
      </c>
      <c r="VEH469" s="48" t="str">
        <f t="shared" ref="VEH469:VEQ471" si="1525">IF(VEF469&lt;5,"Sin Riesgo",IF(VEF469 &lt;=14,"Bajo",IF(VEF469&lt;=35,"Medio",IF(VEF469&lt;=80,"Alto","Inviable Sanitariamente"))))</f>
        <v>Inviable Sanitariamente</v>
      </c>
      <c r="VEI469" s="48" t="str">
        <f t="shared" si="1525"/>
        <v>Inviable Sanitariamente</v>
      </c>
      <c r="VEJ469" s="48" t="str">
        <f t="shared" si="1525"/>
        <v>Inviable Sanitariamente</v>
      </c>
      <c r="VEK469" s="48" t="str">
        <f t="shared" si="1525"/>
        <v>Inviable Sanitariamente</v>
      </c>
      <c r="VEL469" s="48" t="str">
        <f t="shared" si="1525"/>
        <v>Inviable Sanitariamente</v>
      </c>
      <c r="VEM469" s="48" t="str">
        <f t="shared" si="1525"/>
        <v>Inviable Sanitariamente</v>
      </c>
      <c r="VEN469" s="48" t="str">
        <f t="shared" si="1525"/>
        <v>Inviable Sanitariamente</v>
      </c>
      <c r="VEO469" s="48" t="str">
        <f t="shared" si="1525"/>
        <v>Inviable Sanitariamente</v>
      </c>
      <c r="VEP469" s="48" t="str">
        <f t="shared" si="1525"/>
        <v>Inviable Sanitariamente</v>
      </c>
      <c r="VEQ469" s="48" t="str">
        <f t="shared" si="1525"/>
        <v>Inviable Sanitariamente</v>
      </c>
      <c r="VER469" s="48" t="str">
        <f t="shared" ref="VER469:VFA471" si="1526">IF(VEP469&lt;5,"Sin Riesgo",IF(VEP469 &lt;=14,"Bajo",IF(VEP469&lt;=35,"Medio",IF(VEP469&lt;=80,"Alto","Inviable Sanitariamente"))))</f>
        <v>Inviable Sanitariamente</v>
      </c>
      <c r="VES469" s="48" t="str">
        <f t="shared" si="1526"/>
        <v>Inviable Sanitariamente</v>
      </c>
      <c r="VET469" s="48" t="str">
        <f t="shared" si="1526"/>
        <v>Inviable Sanitariamente</v>
      </c>
      <c r="VEU469" s="48" t="str">
        <f t="shared" si="1526"/>
        <v>Inviable Sanitariamente</v>
      </c>
      <c r="VEV469" s="48" t="str">
        <f t="shared" si="1526"/>
        <v>Inviable Sanitariamente</v>
      </c>
      <c r="VEW469" s="48" t="str">
        <f t="shared" si="1526"/>
        <v>Inviable Sanitariamente</v>
      </c>
      <c r="VEX469" s="48" t="str">
        <f t="shared" si="1526"/>
        <v>Inviable Sanitariamente</v>
      </c>
      <c r="VEY469" s="48" t="str">
        <f t="shared" si="1526"/>
        <v>Inviable Sanitariamente</v>
      </c>
      <c r="VEZ469" s="48" t="str">
        <f t="shared" si="1526"/>
        <v>Inviable Sanitariamente</v>
      </c>
      <c r="VFA469" s="48" t="str">
        <f t="shared" si="1526"/>
        <v>Inviable Sanitariamente</v>
      </c>
      <c r="VFB469" s="48" t="str">
        <f t="shared" ref="VFB469:VFK471" si="1527">IF(VEZ469&lt;5,"Sin Riesgo",IF(VEZ469 &lt;=14,"Bajo",IF(VEZ469&lt;=35,"Medio",IF(VEZ469&lt;=80,"Alto","Inviable Sanitariamente"))))</f>
        <v>Inviable Sanitariamente</v>
      </c>
      <c r="VFC469" s="48" t="str">
        <f t="shared" si="1527"/>
        <v>Inviable Sanitariamente</v>
      </c>
      <c r="VFD469" s="48" t="str">
        <f t="shared" si="1527"/>
        <v>Inviable Sanitariamente</v>
      </c>
      <c r="VFE469" s="48" t="str">
        <f t="shared" si="1527"/>
        <v>Inviable Sanitariamente</v>
      </c>
      <c r="VFF469" s="48" t="str">
        <f t="shared" si="1527"/>
        <v>Inviable Sanitariamente</v>
      </c>
      <c r="VFG469" s="48" t="str">
        <f t="shared" si="1527"/>
        <v>Inviable Sanitariamente</v>
      </c>
      <c r="VFH469" s="48" t="str">
        <f t="shared" si="1527"/>
        <v>Inviable Sanitariamente</v>
      </c>
      <c r="VFI469" s="48" t="str">
        <f t="shared" si="1527"/>
        <v>Inviable Sanitariamente</v>
      </c>
      <c r="VFJ469" s="48" t="str">
        <f t="shared" si="1527"/>
        <v>Inviable Sanitariamente</v>
      </c>
      <c r="VFK469" s="48" t="str">
        <f t="shared" si="1527"/>
        <v>Inviable Sanitariamente</v>
      </c>
      <c r="VFL469" s="48" t="str">
        <f t="shared" ref="VFL469:VFU471" si="1528">IF(VFJ469&lt;5,"Sin Riesgo",IF(VFJ469 &lt;=14,"Bajo",IF(VFJ469&lt;=35,"Medio",IF(VFJ469&lt;=80,"Alto","Inviable Sanitariamente"))))</f>
        <v>Inviable Sanitariamente</v>
      </c>
      <c r="VFM469" s="48" t="str">
        <f t="shared" si="1528"/>
        <v>Inviable Sanitariamente</v>
      </c>
      <c r="VFN469" s="48" t="str">
        <f t="shared" si="1528"/>
        <v>Inviable Sanitariamente</v>
      </c>
      <c r="VFO469" s="48" t="str">
        <f t="shared" si="1528"/>
        <v>Inviable Sanitariamente</v>
      </c>
      <c r="VFP469" s="48" t="str">
        <f t="shared" si="1528"/>
        <v>Inviable Sanitariamente</v>
      </c>
      <c r="VFQ469" s="48" t="str">
        <f t="shared" si="1528"/>
        <v>Inviable Sanitariamente</v>
      </c>
      <c r="VFR469" s="48" t="str">
        <f t="shared" si="1528"/>
        <v>Inviable Sanitariamente</v>
      </c>
      <c r="VFS469" s="48" t="str">
        <f t="shared" si="1528"/>
        <v>Inviable Sanitariamente</v>
      </c>
      <c r="VFT469" s="48" t="str">
        <f t="shared" si="1528"/>
        <v>Inviable Sanitariamente</v>
      </c>
      <c r="VFU469" s="48" t="str">
        <f t="shared" si="1528"/>
        <v>Inviable Sanitariamente</v>
      </c>
      <c r="VFV469" s="48" t="str">
        <f t="shared" ref="VFV469:VGE471" si="1529">IF(VFT469&lt;5,"Sin Riesgo",IF(VFT469 &lt;=14,"Bajo",IF(VFT469&lt;=35,"Medio",IF(VFT469&lt;=80,"Alto","Inviable Sanitariamente"))))</f>
        <v>Inviable Sanitariamente</v>
      </c>
      <c r="VFW469" s="48" t="str">
        <f t="shared" si="1529"/>
        <v>Inviable Sanitariamente</v>
      </c>
      <c r="VFX469" s="48" t="str">
        <f t="shared" si="1529"/>
        <v>Inviable Sanitariamente</v>
      </c>
      <c r="VFY469" s="48" t="str">
        <f t="shared" si="1529"/>
        <v>Inviable Sanitariamente</v>
      </c>
      <c r="VFZ469" s="48" t="str">
        <f t="shared" si="1529"/>
        <v>Inviable Sanitariamente</v>
      </c>
      <c r="VGA469" s="48" t="str">
        <f t="shared" si="1529"/>
        <v>Inviable Sanitariamente</v>
      </c>
      <c r="VGB469" s="48" t="str">
        <f t="shared" si="1529"/>
        <v>Inviable Sanitariamente</v>
      </c>
      <c r="VGC469" s="48" t="str">
        <f t="shared" si="1529"/>
        <v>Inviable Sanitariamente</v>
      </c>
      <c r="VGD469" s="48" t="str">
        <f t="shared" si="1529"/>
        <v>Inviable Sanitariamente</v>
      </c>
      <c r="VGE469" s="48" t="str">
        <f t="shared" si="1529"/>
        <v>Inviable Sanitariamente</v>
      </c>
      <c r="VGF469" s="48" t="str">
        <f t="shared" ref="VGF469:VGO471" si="1530">IF(VGD469&lt;5,"Sin Riesgo",IF(VGD469 &lt;=14,"Bajo",IF(VGD469&lt;=35,"Medio",IF(VGD469&lt;=80,"Alto","Inviable Sanitariamente"))))</f>
        <v>Inviable Sanitariamente</v>
      </c>
      <c r="VGG469" s="48" t="str">
        <f t="shared" si="1530"/>
        <v>Inviable Sanitariamente</v>
      </c>
      <c r="VGH469" s="48" t="str">
        <f t="shared" si="1530"/>
        <v>Inviable Sanitariamente</v>
      </c>
      <c r="VGI469" s="48" t="str">
        <f t="shared" si="1530"/>
        <v>Inviable Sanitariamente</v>
      </c>
      <c r="VGJ469" s="48" t="str">
        <f t="shared" si="1530"/>
        <v>Inviable Sanitariamente</v>
      </c>
      <c r="VGK469" s="48" t="str">
        <f t="shared" si="1530"/>
        <v>Inviable Sanitariamente</v>
      </c>
      <c r="VGL469" s="48" t="str">
        <f t="shared" si="1530"/>
        <v>Inviable Sanitariamente</v>
      </c>
      <c r="VGM469" s="48" t="str">
        <f t="shared" si="1530"/>
        <v>Inviable Sanitariamente</v>
      </c>
      <c r="VGN469" s="48" t="str">
        <f t="shared" si="1530"/>
        <v>Inviable Sanitariamente</v>
      </c>
      <c r="VGO469" s="48" t="str">
        <f t="shared" si="1530"/>
        <v>Inviable Sanitariamente</v>
      </c>
      <c r="VGP469" s="48" t="str">
        <f t="shared" ref="VGP469:VGY471" si="1531">IF(VGN469&lt;5,"Sin Riesgo",IF(VGN469 &lt;=14,"Bajo",IF(VGN469&lt;=35,"Medio",IF(VGN469&lt;=80,"Alto","Inviable Sanitariamente"))))</f>
        <v>Inviable Sanitariamente</v>
      </c>
      <c r="VGQ469" s="48" t="str">
        <f t="shared" si="1531"/>
        <v>Inviable Sanitariamente</v>
      </c>
      <c r="VGR469" s="48" t="str">
        <f t="shared" si="1531"/>
        <v>Inviable Sanitariamente</v>
      </c>
      <c r="VGS469" s="48" t="str">
        <f t="shared" si="1531"/>
        <v>Inviable Sanitariamente</v>
      </c>
      <c r="VGT469" s="48" t="str">
        <f t="shared" si="1531"/>
        <v>Inviable Sanitariamente</v>
      </c>
      <c r="VGU469" s="48" t="str">
        <f t="shared" si="1531"/>
        <v>Inviable Sanitariamente</v>
      </c>
      <c r="VGV469" s="48" t="str">
        <f t="shared" si="1531"/>
        <v>Inviable Sanitariamente</v>
      </c>
      <c r="VGW469" s="48" t="str">
        <f t="shared" si="1531"/>
        <v>Inviable Sanitariamente</v>
      </c>
      <c r="VGX469" s="48" t="str">
        <f t="shared" si="1531"/>
        <v>Inviable Sanitariamente</v>
      </c>
      <c r="VGY469" s="48" t="str">
        <f t="shared" si="1531"/>
        <v>Inviable Sanitariamente</v>
      </c>
      <c r="VGZ469" s="48" t="str">
        <f t="shared" ref="VGZ469:VHI471" si="1532">IF(VGX469&lt;5,"Sin Riesgo",IF(VGX469 &lt;=14,"Bajo",IF(VGX469&lt;=35,"Medio",IF(VGX469&lt;=80,"Alto","Inviable Sanitariamente"))))</f>
        <v>Inviable Sanitariamente</v>
      </c>
      <c r="VHA469" s="48" t="str">
        <f t="shared" si="1532"/>
        <v>Inviable Sanitariamente</v>
      </c>
      <c r="VHB469" s="48" t="str">
        <f t="shared" si="1532"/>
        <v>Inviable Sanitariamente</v>
      </c>
      <c r="VHC469" s="48" t="str">
        <f t="shared" si="1532"/>
        <v>Inviable Sanitariamente</v>
      </c>
      <c r="VHD469" s="48" t="str">
        <f t="shared" si="1532"/>
        <v>Inviable Sanitariamente</v>
      </c>
      <c r="VHE469" s="48" t="str">
        <f t="shared" si="1532"/>
        <v>Inviable Sanitariamente</v>
      </c>
      <c r="VHF469" s="48" t="str">
        <f t="shared" si="1532"/>
        <v>Inviable Sanitariamente</v>
      </c>
      <c r="VHG469" s="48" t="str">
        <f t="shared" si="1532"/>
        <v>Inviable Sanitariamente</v>
      </c>
      <c r="VHH469" s="48" t="str">
        <f t="shared" si="1532"/>
        <v>Inviable Sanitariamente</v>
      </c>
      <c r="VHI469" s="48" t="str">
        <f t="shared" si="1532"/>
        <v>Inviable Sanitariamente</v>
      </c>
      <c r="VHJ469" s="48" t="str">
        <f t="shared" ref="VHJ469:VHS471" si="1533">IF(VHH469&lt;5,"Sin Riesgo",IF(VHH469 &lt;=14,"Bajo",IF(VHH469&lt;=35,"Medio",IF(VHH469&lt;=80,"Alto","Inviable Sanitariamente"))))</f>
        <v>Inviable Sanitariamente</v>
      </c>
      <c r="VHK469" s="48" t="str">
        <f t="shared" si="1533"/>
        <v>Inviable Sanitariamente</v>
      </c>
      <c r="VHL469" s="48" t="str">
        <f t="shared" si="1533"/>
        <v>Inviable Sanitariamente</v>
      </c>
      <c r="VHM469" s="48" t="str">
        <f t="shared" si="1533"/>
        <v>Inviable Sanitariamente</v>
      </c>
      <c r="VHN469" s="48" t="str">
        <f t="shared" si="1533"/>
        <v>Inviable Sanitariamente</v>
      </c>
      <c r="VHO469" s="48" t="str">
        <f t="shared" si="1533"/>
        <v>Inviable Sanitariamente</v>
      </c>
      <c r="VHP469" s="48" t="str">
        <f t="shared" si="1533"/>
        <v>Inviable Sanitariamente</v>
      </c>
      <c r="VHQ469" s="48" t="str">
        <f t="shared" si="1533"/>
        <v>Inviable Sanitariamente</v>
      </c>
      <c r="VHR469" s="48" t="str">
        <f t="shared" si="1533"/>
        <v>Inviable Sanitariamente</v>
      </c>
      <c r="VHS469" s="48" t="str">
        <f t="shared" si="1533"/>
        <v>Inviable Sanitariamente</v>
      </c>
      <c r="VHT469" s="48" t="str">
        <f t="shared" ref="VHT469:VIC471" si="1534">IF(VHR469&lt;5,"Sin Riesgo",IF(VHR469 &lt;=14,"Bajo",IF(VHR469&lt;=35,"Medio",IF(VHR469&lt;=80,"Alto","Inviable Sanitariamente"))))</f>
        <v>Inviable Sanitariamente</v>
      </c>
      <c r="VHU469" s="48" t="str">
        <f t="shared" si="1534"/>
        <v>Inviable Sanitariamente</v>
      </c>
      <c r="VHV469" s="48" t="str">
        <f t="shared" si="1534"/>
        <v>Inviable Sanitariamente</v>
      </c>
      <c r="VHW469" s="48" t="str">
        <f t="shared" si="1534"/>
        <v>Inviable Sanitariamente</v>
      </c>
      <c r="VHX469" s="48" t="str">
        <f t="shared" si="1534"/>
        <v>Inviable Sanitariamente</v>
      </c>
      <c r="VHY469" s="48" t="str">
        <f t="shared" si="1534"/>
        <v>Inviable Sanitariamente</v>
      </c>
      <c r="VHZ469" s="48" t="str">
        <f t="shared" si="1534"/>
        <v>Inviable Sanitariamente</v>
      </c>
      <c r="VIA469" s="48" t="str">
        <f t="shared" si="1534"/>
        <v>Inviable Sanitariamente</v>
      </c>
      <c r="VIB469" s="48" t="str">
        <f t="shared" si="1534"/>
        <v>Inviable Sanitariamente</v>
      </c>
      <c r="VIC469" s="48" t="str">
        <f t="shared" si="1534"/>
        <v>Inviable Sanitariamente</v>
      </c>
      <c r="VID469" s="48" t="str">
        <f t="shared" ref="VID469:VIM471" si="1535">IF(VIB469&lt;5,"Sin Riesgo",IF(VIB469 &lt;=14,"Bajo",IF(VIB469&lt;=35,"Medio",IF(VIB469&lt;=80,"Alto","Inviable Sanitariamente"))))</f>
        <v>Inviable Sanitariamente</v>
      </c>
      <c r="VIE469" s="48" t="str">
        <f t="shared" si="1535"/>
        <v>Inviable Sanitariamente</v>
      </c>
      <c r="VIF469" s="48" t="str">
        <f t="shared" si="1535"/>
        <v>Inviable Sanitariamente</v>
      </c>
      <c r="VIG469" s="48" t="str">
        <f t="shared" si="1535"/>
        <v>Inviable Sanitariamente</v>
      </c>
      <c r="VIH469" s="48" t="str">
        <f t="shared" si="1535"/>
        <v>Inviable Sanitariamente</v>
      </c>
      <c r="VII469" s="48" t="str">
        <f t="shared" si="1535"/>
        <v>Inviable Sanitariamente</v>
      </c>
      <c r="VIJ469" s="48" t="str">
        <f t="shared" si="1535"/>
        <v>Inviable Sanitariamente</v>
      </c>
      <c r="VIK469" s="48" t="str">
        <f t="shared" si="1535"/>
        <v>Inviable Sanitariamente</v>
      </c>
      <c r="VIL469" s="48" t="str">
        <f t="shared" si="1535"/>
        <v>Inviable Sanitariamente</v>
      </c>
      <c r="VIM469" s="48" t="str">
        <f t="shared" si="1535"/>
        <v>Inviable Sanitariamente</v>
      </c>
      <c r="VIN469" s="48" t="str">
        <f t="shared" ref="VIN469:VIW471" si="1536">IF(VIL469&lt;5,"Sin Riesgo",IF(VIL469 &lt;=14,"Bajo",IF(VIL469&lt;=35,"Medio",IF(VIL469&lt;=80,"Alto","Inviable Sanitariamente"))))</f>
        <v>Inviable Sanitariamente</v>
      </c>
      <c r="VIO469" s="48" t="str">
        <f t="shared" si="1536"/>
        <v>Inviable Sanitariamente</v>
      </c>
      <c r="VIP469" s="48" t="str">
        <f t="shared" si="1536"/>
        <v>Inviable Sanitariamente</v>
      </c>
      <c r="VIQ469" s="48" t="str">
        <f t="shared" si="1536"/>
        <v>Inviable Sanitariamente</v>
      </c>
      <c r="VIR469" s="48" t="str">
        <f t="shared" si="1536"/>
        <v>Inviable Sanitariamente</v>
      </c>
      <c r="VIS469" s="48" t="str">
        <f t="shared" si="1536"/>
        <v>Inviable Sanitariamente</v>
      </c>
      <c r="VIT469" s="48" t="str">
        <f t="shared" si="1536"/>
        <v>Inviable Sanitariamente</v>
      </c>
      <c r="VIU469" s="48" t="str">
        <f t="shared" si="1536"/>
        <v>Inviable Sanitariamente</v>
      </c>
      <c r="VIV469" s="48" t="str">
        <f t="shared" si="1536"/>
        <v>Inviable Sanitariamente</v>
      </c>
      <c r="VIW469" s="48" t="str">
        <f t="shared" si="1536"/>
        <v>Inviable Sanitariamente</v>
      </c>
      <c r="VIX469" s="48" t="str">
        <f t="shared" ref="VIX469:VJG471" si="1537">IF(VIV469&lt;5,"Sin Riesgo",IF(VIV469 &lt;=14,"Bajo",IF(VIV469&lt;=35,"Medio",IF(VIV469&lt;=80,"Alto","Inviable Sanitariamente"))))</f>
        <v>Inviable Sanitariamente</v>
      </c>
      <c r="VIY469" s="48" t="str">
        <f t="shared" si="1537"/>
        <v>Inviable Sanitariamente</v>
      </c>
      <c r="VIZ469" s="48" t="str">
        <f t="shared" si="1537"/>
        <v>Inviable Sanitariamente</v>
      </c>
      <c r="VJA469" s="48" t="str">
        <f t="shared" si="1537"/>
        <v>Inviable Sanitariamente</v>
      </c>
      <c r="VJB469" s="48" t="str">
        <f t="shared" si="1537"/>
        <v>Inviable Sanitariamente</v>
      </c>
      <c r="VJC469" s="48" t="str">
        <f t="shared" si="1537"/>
        <v>Inviable Sanitariamente</v>
      </c>
      <c r="VJD469" s="48" t="str">
        <f t="shared" si="1537"/>
        <v>Inviable Sanitariamente</v>
      </c>
      <c r="VJE469" s="48" t="str">
        <f t="shared" si="1537"/>
        <v>Inviable Sanitariamente</v>
      </c>
      <c r="VJF469" s="48" t="str">
        <f t="shared" si="1537"/>
        <v>Inviable Sanitariamente</v>
      </c>
      <c r="VJG469" s="48" t="str">
        <f t="shared" si="1537"/>
        <v>Inviable Sanitariamente</v>
      </c>
      <c r="VJH469" s="48" t="str">
        <f t="shared" ref="VJH469:VJQ471" si="1538">IF(VJF469&lt;5,"Sin Riesgo",IF(VJF469 &lt;=14,"Bajo",IF(VJF469&lt;=35,"Medio",IF(VJF469&lt;=80,"Alto","Inviable Sanitariamente"))))</f>
        <v>Inviable Sanitariamente</v>
      </c>
      <c r="VJI469" s="48" t="str">
        <f t="shared" si="1538"/>
        <v>Inviable Sanitariamente</v>
      </c>
      <c r="VJJ469" s="48" t="str">
        <f t="shared" si="1538"/>
        <v>Inviable Sanitariamente</v>
      </c>
      <c r="VJK469" s="48" t="str">
        <f t="shared" si="1538"/>
        <v>Inviable Sanitariamente</v>
      </c>
      <c r="VJL469" s="48" t="str">
        <f t="shared" si="1538"/>
        <v>Inviable Sanitariamente</v>
      </c>
      <c r="VJM469" s="48" t="str">
        <f t="shared" si="1538"/>
        <v>Inviable Sanitariamente</v>
      </c>
      <c r="VJN469" s="48" t="str">
        <f t="shared" si="1538"/>
        <v>Inviable Sanitariamente</v>
      </c>
      <c r="VJO469" s="48" t="str">
        <f t="shared" si="1538"/>
        <v>Inviable Sanitariamente</v>
      </c>
      <c r="VJP469" s="48" t="str">
        <f t="shared" si="1538"/>
        <v>Inviable Sanitariamente</v>
      </c>
      <c r="VJQ469" s="48" t="str">
        <f t="shared" si="1538"/>
        <v>Inviable Sanitariamente</v>
      </c>
      <c r="VJR469" s="48" t="str">
        <f t="shared" ref="VJR469:VKA471" si="1539">IF(VJP469&lt;5,"Sin Riesgo",IF(VJP469 &lt;=14,"Bajo",IF(VJP469&lt;=35,"Medio",IF(VJP469&lt;=80,"Alto","Inviable Sanitariamente"))))</f>
        <v>Inviable Sanitariamente</v>
      </c>
      <c r="VJS469" s="48" t="str">
        <f t="shared" si="1539"/>
        <v>Inviable Sanitariamente</v>
      </c>
      <c r="VJT469" s="48" t="str">
        <f t="shared" si="1539"/>
        <v>Inviable Sanitariamente</v>
      </c>
      <c r="VJU469" s="48" t="str">
        <f t="shared" si="1539"/>
        <v>Inviable Sanitariamente</v>
      </c>
      <c r="VJV469" s="48" t="str">
        <f t="shared" si="1539"/>
        <v>Inviable Sanitariamente</v>
      </c>
      <c r="VJW469" s="48" t="str">
        <f t="shared" si="1539"/>
        <v>Inviable Sanitariamente</v>
      </c>
      <c r="VJX469" s="48" t="str">
        <f t="shared" si="1539"/>
        <v>Inviable Sanitariamente</v>
      </c>
      <c r="VJY469" s="48" t="str">
        <f t="shared" si="1539"/>
        <v>Inviable Sanitariamente</v>
      </c>
      <c r="VJZ469" s="48" t="str">
        <f t="shared" si="1539"/>
        <v>Inviable Sanitariamente</v>
      </c>
      <c r="VKA469" s="48" t="str">
        <f t="shared" si="1539"/>
        <v>Inviable Sanitariamente</v>
      </c>
      <c r="VKB469" s="48" t="str">
        <f t="shared" ref="VKB469:VKK471" si="1540">IF(VJZ469&lt;5,"Sin Riesgo",IF(VJZ469 &lt;=14,"Bajo",IF(VJZ469&lt;=35,"Medio",IF(VJZ469&lt;=80,"Alto","Inviable Sanitariamente"))))</f>
        <v>Inviable Sanitariamente</v>
      </c>
      <c r="VKC469" s="48" t="str">
        <f t="shared" si="1540"/>
        <v>Inviable Sanitariamente</v>
      </c>
      <c r="VKD469" s="48" t="str">
        <f t="shared" si="1540"/>
        <v>Inviable Sanitariamente</v>
      </c>
      <c r="VKE469" s="48" t="str">
        <f t="shared" si="1540"/>
        <v>Inviable Sanitariamente</v>
      </c>
      <c r="VKF469" s="48" t="str">
        <f t="shared" si="1540"/>
        <v>Inviable Sanitariamente</v>
      </c>
      <c r="VKG469" s="48" t="str">
        <f t="shared" si="1540"/>
        <v>Inviable Sanitariamente</v>
      </c>
      <c r="VKH469" s="48" t="str">
        <f t="shared" si="1540"/>
        <v>Inviable Sanitariamente</v>
      </c>
      <c r="VKI469" s="48" t="str">
        <f t="shared" si="1540"/>
        <v>Inviable Sanitariamente</v>
      </c>
      <c r="VKJ469" s="48" t="str">
        <f t="shared" si="1540"/>
        <v>Inviable Sanitariamente</v>
      </c>
      <c r="VKK469" s="48" t="str">
        <f t="shared" si="1540"/>
        <v>Inviable Sanitariamente</v>
      </c>
      <c r="VKL469" s="48" t="str">
        <f t="shared" ref="VKL469:VKU471" si="1541">IF(VKJ469&lt;5,"Sin Riesgo",IF(VKJ469 &lt;=14,"Bajo",IF(VKJ469&lt;=35,"Medio",IF(VKJ469&lt;=80,"Alto","Inviable Sanitariamente"))))</f>
        <v>Inviable Sanitariamente</v>
      </c>
      <c r="VKM469" s="48" t="str">
        <f t="shared" si="1541"/>
        <v>Inviable Sanitariamente</v>
      </c>
      <c r="VKN469" s="48" t="str">
        <f t="shared" si="1541"/>
        <v>Inviable Sanitariamente</v>
      </c>
      <c r="VKO469" s="48" t="str">
        <f t="shared" si="1541"/>
        <v>Inviable Sanitariamente</v>
      </c>
      <c r="VKP469" s="48" t="str">
        <f t="shared" si="1541"/>
        <v>Inviable Sanitariamente</v>
      </c>
      <c r="VKQ469" s="48" t="str">
        <f t="shared" si="1541"/>
        <v>Inviable Sanitariamente</v>
      </c>
      <c r="VKR469" s="48" t="str">
        <f t="shared" si="1541"/>
        <v>Inviable Sanitariamente</v>
      </c>
      <c r="VKS469" s="48" t="str">
        <f t="shared" si="1541"/>
        <v>Inviable Sanitariamente</v>
      </c>
      <c r="VKT469" s="48" t="str">
        <f t="shared" si="1541"/>
        <v>Inviable Sanitariamente</v>
      </c>
      <c r="VKU469" s="48" t="str">
        <f t="shared" si="1541"/>
        <v>Inviable Sanitariamente</v>
      </c>
      <c r="VKV469" s="48" t="str">
        <f t="shared" ref="VKV469:VLE471" si="1542">IF(VKT469&lt;5,"Sin Riesgo",IF(VKT469 &lt;=14,"Bajo",IF(VKT469&lt;=35,"Medio",IF(VKT469&lt;=80,"Alto","Inviable Sanitariamente"))))</f>
        <v>Inviable Sanitariamente</v>
      </c>
      <c r="VKW469" s="48" t="str">
        <f t="shared" si="1542"/>
        <v>Inviable Sanitariamente</v>
      </c>
      <c r="VKX469" s="48" t="str">
        <f t="shared" si="1542"/>
        <v>Inviable Sanitariamente</v>
      </c>
      <c r="VKY469" s="48" t="str">
        <f t="shared" si="1542"/>
        <v>Inviable Sanitariamente</v>
      </c>
      <c r="VKZ469" s="48" t="str">
        <f t="shared" si="1542"/>
        <v>Inviable Sanitariamente</v>
      </c>
      <c r="VLA469" s="48" t="str">
        <f t="shared" si="1542"/>
        <v>Inviable Sanitariamente</v>
      </c>
      <c r="VLB469" s="48" t="str">
        <f t="shared" si="1542"/>
        <v>Inviable Sanitariamente</v>
      </c>
      <c r="VLC469" s="48" t="str">
        <f t="shared" si="1542"/>
        <v>Inviable Sanitariamente</v>
      </c>
      <c r="VLD469" s="48" t="str">
        <f t="shared" si="1542"/>
        <v>Inviable Sanitariamente</v>
      </c>
      <c r="VLE469" s="48" t="str">
        <f t="shared" si="1542"/>
        <v>Inviable Sanitariamente</v>
      </c>
      <c r="VLF469" s="48" t="str">
        <f t="shared" ref="VLF469:VLO471" si="1543">IF(VLD469&lt;5,"Sin Riesgo",IF(VLD469 &lt;=14,"Bajo",IF(VLD469&lt;=35,"Medio",IF(VLD469&lt;=80,"Alto","Inviable Sanitariamente"))))</f>
        <v>Inviable Sanitariamente</v>
      </c>
      <c r="VLG469" s="48" t="str">
        <f t="shared" si="1543"/>
        <v>Inviable Sanitariamente</v>
      </c>
      <c r="VLH469" s="48" t="str">
        <f t="shared" si="1543"/>
        <v>Inviable Sanitariamente</v>
      </c>
      <c r="VLI469" s="48" t="str">
        <f t="shared" si="1543"/>
        <v>Inviable Sanitariamente</v>
      </c>
      <c r="VLJ469" s="48" t="str">
        <f t="shared" si="1543"/>
        <v>Inviable Sanitariamente</v>
      </c>
      <c r="VLK469" s="48" t="str">
        <f t="shared" si="1543"/>
        <v>Inviable Sanitariamente</v>
      </c>
      <c r="VLL469" s="48" t="str">
        <f t="shared" si="1543"/>
        <v>Inviable Sanitariamente</v>
      </c>
      <c r="VLM469" s="48" t="str">
        <f t="shared" si="1543"/>
        <v>Inviable Sanitariamente</v>
      </c>
      <c r="VLN469" s="48" t="str">
        <f t="shared" si="1543"/>
        <v>Inviable Sanitariamente</v>
      </c>
      <c r="VLO469" s="48" t="str">
        <f t="shared" si="1543"/>
        <v>Inviable Sanitariamente</v>
      </c>
      <c r="VLP469" s="48" t="str">
        <f t="shared" ref="VLP469:VLY471" si="1544">IF(VLN469&lt;5,"Sin Riesgo",IF(VLN469 &lt;=14,"Bajo",IF(VLN469&lt;=35,"Medio",IF(VLN469&lt;=80,"Alto","Inviable Sanitariamente"))))</f>
        <v>Inviable Sanitariamente</v>
      </c>
      <c r="VLQ469" s="48" t="str">
        <f t="shared" si="1544"/>
        <v>Inviable Sanitariamente</v>
      </c>
      <c r="VLR469" s="48" t="str">
        <f t="shared" si="1544"/>
        <v>Inviable Sanitariamente</v>
      </c>
      <c r="VLS469" s="48" t="str">
        <f t="shared" si="1544"/>
        <v>Inviable Sanitariamente</v>
      </c>
      <c r="VLT469" s="48" t="str">
        <f t="shared" si="1544"/>
        <v>Inviable Sanitariamente</v>
      </c>
      <c r="VLU469" s="48" t="str">
        <f t="shared" si="1544"/>
        <v>Inviable Sanitariamente</v>
      </c>
      <c r="VLV469" s="48" t="str">
        <f t="shared" si="1544"/>
        <v>Inviable Sanitariamente</v>
      </c>
      <c r="VLW469" s="48" t="str">
        <f t="shared" si="1544"/>
        <v>Inviable Sanitariamente</v>
      </c>
      <c r="VLX469" s="48" t="str">
        <f t="shared" si="1544"/>
        <v>Inviable Sanitariamente</v>
      </c>
      <c r="VLY469" s="48" t="str">
        <f t="shared" si="1544"/>
        <v>Inviable Sanitariamente</v>
      </c>
      <c r="VLZ469" s="48" t="str">
        <f t="shared" ref="VLZ469:VMI471" si="1545">IF(VLX469&lt;5,"Sin Riesgo",IF(VLX469 &lt;=14,"Bajo",IF(VLX469&lt;=35,"Medio",IF(VLX469&lt;=80,"Alto","Inviable Sanitariamente"))))</f>
        <v>Inviable Sanitariamente</v>
      </c>
      <c r="VMA469" s="48" t="str">
        <f t="shared" si="1545"/>
        <v>Inviable Sanitariamente</v>
      </c>
      <c r="VMB469" s="48" t="str">
        <f t="shared" si="1545"/>
        <v>Inviable Sanitariamente</v>
      </c>
      <c r="VMC469" s="48" t="str">
        <f t="shared" si="1545"/>
        <v>Inviable Sanitariamente</v>
      </c>
      <c r="VMD469" s="48" t="str">
        <f t="shared" si="1545"/>
        <v>Inviable Sanitariamente</v>
      </c>
      <c r="VME469" s="48" t="str">
        <f t="shared" si="1545"/>
        <v>Inviable Sanitariamente</v>
      </c>
      <c r="VMF469" s="48" t="str">
        <f t="shared" si="1545"/>
        <v>Inviable Sanitariamente</v>
      </c>
      <c r="VMG469" s="48" t="str">
        <f t="shared" si="1545"/>
        <v>Inviable Sanitariamente</v>
      </c>
      <c r="VMH469" s="48" t="str">
        <f t="shared" si="1545"/>
        <v>Inviable Sanitariamente</v>
      </c>
      <c r="VMI469" s="48" t="str">
        <f t="shared" si="1545"/>
        <v>Inviable Sanitariamente</v>
      </c>
      <c r="VMJ469" s="48" t="str">
        <f t="shared" ref="VMJ469:VMS471" si="1546">IF(VMH469&lt;5,"Sin Riesgo",IF(VMH469 &lt;=14,"Bajo",IF(VMH469&lt;=35,"Medio",IF(VMH469&lt;=80,"Alto","Inviable Sanitariamente"))))</f>
        <v>Inviable Sanitariamente</v>
      </c>
      <c r="VMK469" s="48" t="str">
        <f t="shared" si="1546"/>
        <v>Inviable Sanitariamente</v>
      </c>
      <c r="VML469" s="48" t="str">
        <f t="shared" si="1546"/>
        <v>Inviable Sanitariamente</v>
      </c>
      <c r="VMM469" s="48" t="str">
        <f t="shared" si="1546"/>
        <v>Inviable Sanitariamente</v>
      </c>
      <c r="VMN469" s="48" t="str">
        <f t="shared" si="1546"/>
        <v>Inviable Sanitariamente</v>
      </c>
      <c r="VMO469" s="48" t="str">
        <f t="shared" si="1546"/>
        <v>Inviable Sanitariamente</v>
      </c>
      <c r="VMP469" s="48" t="str">
        <f t="shared" si="1546"/>
        <v>Inviable Sanitariamente</v>
      </c>
      <c r="VMQ469" s="48" t="str">
        <f t="shared" si="1546"/>
        <v>Inviable Sanitariamente</v>
      </c>
      <c r="VMR469" s="48" t="str">
        <f t="shared" si="1546"/>
        <v>Inviable Sanitariamente</v>
      </c>
      <c r="VMS469" s="48" t="str">
        <f t="shared" si="1546"/>
        <v>Inviable Sanitariamente</v>
      </c>
      <c r="VMT469" s="48" t="str">
        <f t="shared" ref="VMT469:VNC471" si="1547">IF(VMR469&lt;5,"Sin Riesgo",IF(VMR469 &lt;=14,"Bajo",IF(VMR469&lt;=35,"Medio",IF(VMR469&lt;=80,"Alto","Inviable Sanitariamente"))))</f>
        <v>Inviable Sanitariamente</v>
      </c>
      <c r="VMU469" s="48" t="str">
        <f t="shared" si="1547"/>
        <v>Inviable Sanitariamente</v>
      </c>
      <c r="VMV469" s="48" t="str">
        <f t="shared" si="1547"/>
        <v>Inviable Sanitariamente</v>
      </c>
      <c r="VMW469" s="48" t="str">
        <f t="shared" si="1547"/>
        <v>Inviable Sanitariamente</v>
      </c>
      <c r="VMX469" s="48" t="str">
        <f t="shared" si="1547"/>
        <v>Inviable Sanitariamente</v>
      </c>
      <c r="VMY469" s="48" t="str">
        <f t="shared" si="1547"/>
        <v>Inviable Sanitariamente</v>
      </c>
      <c r="VMZ469" s="48" t="str">
        <f t="shared" si="1547"/>
        <v>Inviable Sanitariamente</v>
      </c>
      <c r="VNA469" s="48" t="str">
        <f t="shared" si="1547"/>
        <v>Inviable Sanitariamente</v>
      </c>
      <c r="VNB469" s="48" t="str">
        <f t="shared" si="1547"/>
        <v>Inviable Sanitariamente</v>
      </c>
      <c r="VNC469" s="48" t="str">
        <f t="shared" si="1547"/>
        <v>Inviable Sanitariamente</v>
      </c>
      <c r="VND469" s="48" t="str">
        <f t="shared" ref="VND469:VNM471" si="1548">IF(VNB469&lt;5,"Sin Riesgo",IF(VNB469 &lt;=14,"Bajo",IF(VNB469&lt;=35,"Medio",IF(VNB469&lt;=80,"Alto","Inviable Sanitariamente"))))</f>
        <v>Inviable Sanitariamente</v>
      </c>
      <c r="VNE469" s="48" t="str">
        <f t="shared" si="1548"/>
        <v>Inviable Sanitariamente</v>
      </c>
      <c r="VNF469" s="48" t="str">
        <f t="shared" si="1548"/>
        <v>Inviable Sanitariamente</v>
      </c>
      <c r="VNG469" s="48" t="str">
        <f t="shared" si="1548"/>
        <v>Inviable Sanitariamente</v>
      </c>
      <c r="VNH469" s="48" t="str">
        <f t="shared" si="1548"/>
        <v>Inviable Sanitariamente</v>
      </c>
      <c r="VNI469" s="48" t="str">
        <f t="shared" si="1548"/>
        <v>Inviable Sanitariamente</v>
      </c>
      <c r="VNJ469" s="48" t="str">
        <f t="shared" si="1548"/>
        <v>Inviable Sanitariamente</v>
      </c>
      <c r="VNK469" s="48" t="str">
        <f t="shared" si="1548"/>
        <v>Inviable Sanitariamente</v>
      </c>
      <c r="VNL469" s="48" t="str">
        <f t="shared" si="1548"/>
        <v>Inviable Sanitariamente</v>
      </c>
      <c r="VNM469" s="48" t="str">
        <f t="shared" si="1548"/>
        <v>Inviable Sanitariamente</v>
      </c>
      <c r="VNN469" s="48" t="str">
        <f t="shared" ref="VNN469:VNW471" si="1549">IF(VNL469&lt;5,"Sin Riesgo",IF(VNL469 &lt;=14,"Bajo",IF(VNL469&lt;=35,"Medio",IF(VNL469&lt;=80,"Alto","Inviable Sanitariamente"))))</f>
        <v>Inviable Sanitariamente</v>
      </c>
      <c r="VNO469" s="48" t="str">
        <f t="shared" si="1549"/>
        <v>Inviable Sanitariamente</v>
      </c>
      <c r="VNP469" s="48" t="str">
        <f t="shared" si="1549"/>
        <v>Inviable Sanitariamente</v>
      </c>
      <c r="VNQ469" s="48" t="str">
        <f t="shared" si="1549"/>
        <v>Inviable Sanitariamente</v>
      </c>
      <c r="VNR469" s="48" t="str">
        <f t="shared" si="1549"/>
        <v>Inviable Sanitariamente</v>
      </c>
      <c r="VNS469" s="48" t="str">
        <f t="shared" si="1549"/>
        <v>Inviable Sanitariamente</v>
      </c>
      <c r="VNT469" s="48" t="str">
        <f t="shared" si="1549"/>
        <v>Inviable Sanitariamente</v>
      </c>
      <c r="VNU469" s="48" t="str">
        <f t="shared" si="1549"/>
        <v>Inviable Sanitariamente</v>
      </c>
      <c r="VNV469" s="48" t="str">
        <f t="shared" si="1549"/>
        <v>Inviable Sanitariamente</v>
      </c>
      <c r="VNW469" s="48" t="str">
        <f t="shared" si="1549"/>
        <v>Inviable Sanitariamente</v>
      </c>
      <c r="VNX469" s="48" t="str">
        <f t="shared" ref="VNX469:VOG471" si="1550">IF(VNV469&lt;5,"Sin Riesgo",IF(VNV469 &lt;=14,"Bajo",IF(VNV469&lt;=35,"Medio",IF(VNV469&lt;=80,"Alto","Inviable Sanitariamente"))))</f>
        <v>Inviable Sanitariamente</v>
      </c>
      <c r="VNY469" s="48" t="str">
        <f t="shared" si="1550"/>
        <v>Inviable Sanitariamente</v>
      </c>
      <c r="VNZ469" s="48" t="str">
        <f t="shared" si="1550"/>
        <v>Inviable Sanitariamente</v>
      </c>
      <c r="VOA469" s="48" t="str">
        <f t="shared" si="1550"/>
        <v>Inviable Sanitariamente</v>
      </c>
      <c r="VOB469" s="48" t="str">
        <f t="shared" si="1550"/>
        <v>Inviable Sanitariamente</v>
      </c>
      <c r="VOC469" s="48" t="str">
        <f t="shared" si="1550"/>
        <v>Inviable Sanitariamente</v>
      </c>
      <c r="VOD469" s="48" t="str">
        <f t="shared" si="1550"/>
        <v>Inviable Sanitariamente</v>
      </c>
      <c r="VOE469" s="48" t="str">
        <f t="shared" si="1550"/>
        <v>Inviable Sanitariamente</v>
      </c>
      <c r="VOF469" s="48" t="str">
        <f t="shared" si="1550"/>
        <v>Inviable Sanitariamente</v>
      </c>
      <c r="VOG469" s="48" t="str">
        <f t="shared" si="1550"/>
        <v>Inviable Sanitariamente</v>
      </c>
      <c r="VOH469" s="48" t="str">
        <f t="shared" ref="VOH469:VOQ471" si="1551">IF(VOF469&lt;5,"Sin Riesgo",IF(VOF469 &lt;=14,"Bajo",IF(VOF469&lt;=35,"Medio",IF(VOF469&lt;=80,"Alto","Inviable Sanitariamente"))))</f>
        <v>Inviable Sanitariamente</v>
      </c>
      <c r="VOI469" s="48" t="str">
        <f t="shared" si="1551"/>
        <v>Inviable Sanitariamente</v>
      </c>
      <c r="VOJ469" s="48" t="str">
        <f t="shared" si="1551"/>
        <v>Inviable Sanitariamente</v>
      </c>
      <c r="VOK469" s="48" t="str">
        <f t="shared" si="1551"/>
        <v>Inviable Sanitariamente</v>
      </c>
      <c r="VOL469" s="48" t="str">
        <f t="shared" si="1551"/>
        <v>Inviable Sanitariamente</v>
      </c>
      <c r="VOM469" s="48" t="str">
        <f t="shared" si="1551"/>
        <v>Inviable Sanitariamente</v>
      </c>
      <c r="VON469" s="48" t="str">
        <f t="shared" si="1551"/>
        <v>Inviable Sanitariamente</v>
      </c>
      <c r="VOO469" s="48" t="str">
        <f t="shared" si="1551"/>
        <v>Inviable Sanitariamente</v>
      </c>
      <c r="VOP469" s="48" t="str">
        <f t="shared" si="1551"/>
        <v>Inviable Sanitariamente</v>
      </c>
      <c r="VOQ469" s="48" t="str">
        <f t="shared" si="1551"/>
        <v>Inviable Sanitariamente</v>
      </c>
      <c r="VOR469" s="48" t="str">
        <f t="shared" ref="VOR469:VPA471" si="1552">IF(VOP469&lt;5,"Sin Riesgo",IF(VOP469 &lt;=14,"Bajo",IF(VOP469&lt;=35,"Medio",IF(VOP469&lt;=80,"Alto","Inviable Sanitariamente"))))</f>
        <v>Inviable Sanitariamente</v>
      </c>
      <c r="VOS469" s="48" t="str">
        <f t="shared" si="1552"/>
        <v>Inviable Sanitariamente</v>
      </c>
      <c r="VOT469" s="48" t="str">
        <f t="shared" si="1552"/>
        <v>Inviable Sanitariamente</v>
      </c>
      <c r="VOU469" s="48" t="str">
        <f t="shared" si="1552"/>
        <v>Inviable Sanitariamente</v>
      </c>
      <c r="VOV469" s="48" t="str">
        <f t="shared" si="1552"/>
        <v>Inviable Sanitariamente</v>
      </c>
      <c r="VOW469" s="48" t="str">
        <f t="shared" si="1552"/>
        <v>Inviable Sanitariamente</v>
      </c>
      <c r="VOX469" s="48" t="str">
        <f t="shared" si="1552"/>
        <v>Inviable Sanitariamente</v>
      </c>
      <c r="VOY469" s="48" t="str">
        <f t="shared" si="1552"/>
        <v>Inviable Sanitariamente</v>
      </c>
      <c r="VOZ469" s="48" t="str">
        <f t="shared" si="1552"/>
        <v>Inviable Sanitariamente</v>
      </c>
      <c r="VPA469" s="48" t="str">
        <f t="shared" si="1552"/>
        <v>Inviable Sanitariamente</v>
      </c>
      <c r="VPB469" s="48" t="str">
        <f t="shared" ref="VPB469:VPK471" si="1553">IF(VOZ469&lt;5,"Sin Riesgo",IF(VOZ469 &lt;=14,"Bajo",IF(VOZ469&lt;=35,"Medio",IF(VOZ469&lt;=80,"Alto","Inviable Sanitariamente"))))</f>
        <v>Inviable Sanitariamente</v>
      </c>
      <c r="VPC469" s="48" t="str">
        <f t="shared" si="1553"/>
        <v>Inviable Sanitariamente</v>
      </c>
      <c r="VPD469" s="48" t="str">
        <f t="shared" si="1553"/>
        <v>Inviable Sanitariamente</v>
      </c>
      <c r="VPE469" s="48" t="str">
        <f t="shared" si="1553"/>
        <v>Inviable Sanitariamente</v>
      </c>
      <c r="VPF469" s="48" t="str">
        <f t="shared" si="1553"/>
        <v>Inviable Sanitariamente</v>
      </c>
      <c r="VPG469" s="48" t="str">
        <f t="shared" si="1553"/>
        <v>Inviable Sanitariamente</v>
      </c>
      <c r="VPH469" s="48" t="str">
        <f t="shared" si="1553"/>
        <v>Inviable Sanitariamente</v>
      </c>
      <c r="VPI469" s="48" t="str">
        <f t="shared" si="1553"/>
        <v>Inviable Sanitariamente</v>
      </c>
      <c r="VPJ469" s="48" t="str">
        <f t="shared" si="1553"/>
        <v>Inviable Sanitariamente</v>
      </c>
      <c r="VPK469" s="48" t="str">
        <f t="shared" si="1553"/>
        <v>Inviable Sanitariamente</v>
      </c>
      <c r="VPL469" s="48" t="str">
        <f t="shared" ref="VPL469:VPU471" si="1554">IF(VPJ469&lt;5,"Sin Riesgo",IF(VPJ469 &lt;=14,"Bajo",IF(VPJ469&lt;=35,"Medio",IF(VPJ469&lt;=80,"Alto","Inviable Sanitariamente"))))</f>
        <v>Inviable Sanitariamente</v>
      </c>
      <c r="VPM469" s="48" t="str">
        <f t="shared" si="1554"/>
        <v>Inviable Sanitariamente</v>
      </c>
      <c r="VPN469" s="48" t="str">
        <f t="shared" si="1554"/>
        <v>Inviable Sanitariamente</v>
      </c>
      <c r="VPO469" s="48" t="str">
        <f t="shared" si="1554"/>
        <v>Inviable Sanitariamente</v>
      </c>
      <c r="VPP469" s="48" t="str">
        <f t="shared" si="1554"/>
        <v>Inviable Sanitariamente</v>
      </c>
      <c r="VPQ469" s="48" t="str">
        <f t="shared" si="1554"/>
        <v>Inviable Sanitariamente</v>
      </c>
      <c r="VPR469" s="48" t="str">
        <f t="shared" si="1554"/>
        <v>Inviable Sanitariamente</v>
      </c>
      <c r="VPS469" s="48" t="str">
        <f t="shared" si="1554"/>
        <v>Inviable Sanitariamente</v>
      </c>
      <c r="VPT469" s="48" t="str">
        <f t="shared" si="1554"/>
        <v>Inviable Sanitariamente</v>
      </c>
      <c r="VPU469" s="48" t="str">
        <f t="shared" si="1554"/>
        <v>Inviable Sanitariamente</v>
      </c>
      <c r="VPV469" s="48" t="str">
        <f t="shared" ref="VPV469:VQE471" si="1555">IF(VPT469&lt;5,"Sin Riesgo",IF(VPT469 &lt;=14,"Bajo",IF(VPT469&lt;=35,"Medio",IF(VPT469&lt;=80,"Alto","Inviable Sanitariamente"))))</f>
        <v>Inviable Sanitariamente</v>
      </c>
      <c r="VPW469" s="48" t="str">
        <f t="shared" si="1555"/>
        <v>Inviable Sanitariamente</v>
      </c>
      <c r="VPX469" s="48" t="str">
        <f t="shared" si="1555"/>
        <v>Inviable Sanitariamente</v>
      </c>
      <c r="VPY469" s="48" t="str">
        <f t="shared" si="1555"/>
        <v>Inviable Sanitariamente</v>
      </c>
      <c r="VPZ469" s="48" t="str">
        <f t="shared" si="1555"/>
        <v>Inviable Sanitariamente</v>
      </c>
      <c r="VQA469" s="48" t="str">
        <f t="shared" si="1555"/>
        <v>Inviable Sanitariamente</v>
      </c>
      <c r="VQB469" s="48" t="str">
        <f t="shared" si="1555"/>
        <v>Inviable Sanitariamente</v>
      </c>
      <c r="VQC469" s="48" t="str">
        <f t="shared" si="1555"/>
        <v>Inviable Sanitariamente</v>
      </c>
      <c r="VQD469" s="48" t="str">
        <f t="shared" si="1555"/>
        <v>Inviable Sanitariamente</v>
      </c>
      <c r="VQE469" s="48" t="str">
        <f t="shared" si="1555"/>
        <v>Inviable Sanitariamente</v>
      </c>
      <c r="VQF469" s="48" t="str">
        <f t="shared" ref="VQF469:VQO471" si="1556">IF(VQD469&lt;5,"Sin Riesgo",IF(VQD469 &lt;=14,"Bajo",IF(VQD469&lt;=35,"Medio",IF(VQD469&lt;=80,"Alto","Inviable Sanitariamente"))))</f>
        <v>Inviable Sanitariamente</v>
      </c>
      <c r="VQG469" s="48" t="str">
        <f t="shared" si="1556"/>
        <v>Inviable Sanitariamente</v>
      </c>
      <c r="VQH469" s="48" t="str">
        <f t="shared" si="1556"/>
        <v>Inviable Sanitariamente</v>
      </c>
      <c r="VQI469" s="48" t="str">
        <f t="shared" si="1556"/>
        <v>Inviable Sanitariamente</v>
      </c>
      <c r="VQJ469" s="48" t="str">
        <f t="shared" si="1556"/>
        <v>Inviable Sanitariamente</v>
      </c>
      <c r="VQK469" s="48" t="str">
        <f t="shared" si="1556"/>
        <v>Inviable Sanitariamente</v>
      </c>
      <c r="VQL469" s="48" t="str">
        <f t="shared" si="1556"/>
        <v>Inviable Sanitariamente</v>
      </c>
      <c r="VQM469" s="48" t="str">
        <f t="shared" si="1556"/>
        <v>Inviable Sanitariamente</v>
      </c>
      <c r="VQN469" s="48" t="str">
        <f t="shared" si="1556"/>
        <v>Inviable Sanitariamente</v>
      </c>
      <c r="VQO469" s="48" t="str">
        <f t="shared" si="1556"/>
        <v>Inviable Sanitariamente</v>
      </c>
      <c r="VQP469" s="48" t="str">
        <f t="shared" ref="VQP469:VQY471" si="1557">IF(VQN469&lt;5,"Sin Riesgo",IF(VQN469 &lt;=14,"Bajo",IF(VQN469&lt;=35,"Medio",IF(VQN469&lt;=80,"Alto","Inviable Sanitariamente"))))</f>
        <v>Inviable Sanitariamente</v>
      </c>
      <c r="VQQ469" s="48" t="str">
        <f t="shared" si="1557"/>
        <v>Inviable Sanitariamente</v>
      </c>
      <c r="VQR469" s="48" t="str">
        <f t="shared" si="1557"/>
        <v>Inviable Sanitariamente</v>
      </c>
      <c r="VQS469" s="48" t="str">
        <f t="shared" si="1557"/>
        <v>Inviable Sanitariamente</v>
      </c>
      <c r="VQT469" s="48" t="str">
        <f t="shared" si="1557"/>
        <v>Inviable Sanitariamente</v>
      </c>
      <c r="VQU469" s="48" t="str">
        <f t="shared" si="1557"/>
        <v>Inviable Sanitariamente</v>
      </c>
      <c r="VQV469" s="48" t="str">
        <f t="shared" si="1557"/>
        <v>Inviable Sanitariamente</v>
      </c>
      <c r="VQW469" s="48" t="str">
        <f t="shared" si="1557"/>
        <v>Inviable Sanitariamente</v>
      </c>
      <c r="VQX469" s="48" t="str">
        <f t="shared" si="1557"/>
        <v>Inviable Sanitariamente</v>
      </c>
      <c r="VQY469" s="48" t="str">
        <f t="shared" si="1557"/>
        <v>Inviable Sanitariamente</v>
      </c>
      <c r="VQZ469" s="48" t="str">
        <f t="shared" ref="VQZ469:VRI471" si="1558">IF(VQX469&lt;5,"Sin Riesgo",IF(VQX469 &lt;=14,"Bajo",IF(VQX469&lt;=35,"Medio",IF(VQX469&lt;=80,"Alto","Inviable Sanitariamente"))))</f>
        <v>Inviable Sanitariamente</v>
      </c>
      <c r="VRA469" s="48" t="str">
        <f t="shared" si="1558"/>
        <v>Inviable Sanitariamente</v>
      </c>
      <c r="VRB469" s="48" t="str">
        <f t="shared" si="1558"/>
        <v>Inviable Sanitariamente</v>
      </c>
      <c r="VRC469" s="48" t="str">
        <f t="shared" si="1558"/>
        <v>Inviable Sanitariamente</v>
      </c>
      <c r="VRD469" s="48" t="str">
        <f t="shared" si="1558"/>
        <v>Inviable Sanitariamente</v>
      </c>
      <c r="VRE469" s="48" t="str">
        <f t="shared" si="1558"/>
        <v>Inviable Sanitariamente</v>
      </c>
      <c r="VRF469" s="48" t="str">
        <f t="shared" si="1558"/>
        <v>Inviable Sanitariamente</v>
      </c>
      <c r="VRG469" s="48" t="str">
        <f t="shared" si="1558"/>
        <v>Inviable Sanitariamente</v>
      </c>
      <c r="VRH469" s="48" t="str">
        <f t="shared" si="1558"/>
        <v>Inviable Sanitariamente</v>
      </c>
      <c r="VRI469" s="48" t="str">
        <f t="shared" si="1558"/>
        <v>Inviable Sanitariamente</v>
      </c>
      <c r="VRJ469" s="48" t="str">
        <f t="shared" ref="VRJ469:VRS471" si="1559">IF(VRH469&lt;5,"Sin Riesgo",IF(VRH469 &lt;=14,"Bajo",IF(VRH469&lt;=35,"Medio",IF(VRH469&lt;=80,"Alto","Inviable Sanitariamente"))))</f>
        <v>Inviable Sanitariamente</v>
      </c>
      <c r="VRK469" s="48" t="str">
        <f t="shared" si="1559"/>
        <v>Inviable Sanitariamente</v>
      </c>
      <c r="VRL469" s="48" t="str">
        <f t="shared" si="1559"/>
        <v>Inviable Sanitariamente</v>
      </c>
      <c r="VRM469" s="48" t="str">
        <f t="shared" si="1559"/>
        <v>Inviable Sanitariamente</v>
      </c>
      <c r="VRN469" s="48" t="str">
        <f t="shared" si="1559"/>
        <v>Inviable Sanitariamente</v>
      </c>
      <c r="VRO469" s="48" t="str">
        <f t="shared" si="1559"/>
        <v>Inviable Sanitariamente</v>
      </c>
      <c r="VRP469" s="48" t="str">
        <f t="shared" si="1559"/>
        <v>Inviable Sanitariamente</v>
      </c>
      <c r="VRQ469" s="48" t="str">
        <f t="shared" si="1559"/>
        <v>Inviable Sanitariamente</v>
      </c>
      <c r="VRR469" s="48" t="str">
        <f t="shared" si="1559"/>
        <v>Inviable Sanitariamente</v>
      </c>
      <c r="VRS469" s="48" t="str">
        <f t="shared" si="1559"/>
        <v>Inviable Sanitariamente</v>
      </c>
      <c r="VRT469" s="48" t="str">
        <f t="shared" ref="VRT469:VSC471" si="1560">IF(VRR469&lt;5,"Sin Riesgo",IF(VRR469 &lt;=14,"Bajo",IF(VRR469&lt;=35,"Medio",IF(VRR469&lt;=80,"Alto","Inviable Sanitariamente"))))</f>
        <v>Inviable Sanitariamente</v>
      </c>
      <c r="VRU469" s="48" t="str">
        <f t="shared" si="1560"/>
        <v>Inviable Sanitariamente</v>
      </c>
      <c r="VRV469" s="48" t="str">
        <f t="shared" si="1560"/>
        <v>Inviable Sanitariamente</v>
      </c>
      <c r="VRW469" s="48" t="str">
        <f t="shared" si="1560"/>
        <v>Inviable Sanitariamente</v>
      </c>
      <c r="VRX469" s="48" t="str">
        <f t="shared" si="1560"/>
        <v>Inviable Sanitariamente</v>
      </c>
      <c r="VRY469" s="48" t="str">
        <f t="shared" si="1560"/>
        <v>Inviable Sanitariamente</v>
      </c>
      <c r="VRZ469" s="48" t="str">
        <f t="shared" si="1560"/>
        <v>Inviable Sanitariamente</v>
      </c>
      <c r="VSA469" s="48" t="str">
        <f t="shared" si="1560"/>
        <v>Inviable Sanitariamente</v>
      </c>
      <c r="VSB469" s="48" t="str">
        <f t="shared" si="1560"/>
        <v>Inviable Sanitariamente</v>
      </c>
      <c r="VSC469" s="48" t="str">
        <f t="shared" si="1560"/>
        <v>Inviable Sanitariamente</v>
      </c>
      <c r="VSD469" s="48" t="str">
        <f t="shared" ref="VSD469:VSM471" si="1561">IF(VSB469&lt;5,"Sin Riesgo",IF(VSB469 &lt;=14,"Bajo",IF(VSB469&lt;=35,"Medio",IF(VSB469&lt;=80,"Alto","Inviable Sanitariamente"))))</f>
        <v>Inviable Sanitariamente</v>
      </c>
      <c r="VSE469" s="48" t="str">
        <f t="shared" si="1561"/>
        <v>Inviable Sanitariamente</v>
      </c>
      <c r="VSF469" s="48" t="str">
        <f t="shared" si="1561"/>
        <v>Inviable Sanitariamente</v>
      </c>
      <c r="VSG469" s="48" t="str">
        <f t="shared" si="1561"/>
        <v>Inviable Sanitariamente</v>
      </c>
      <c r="VSH469" s="48" t="str">
        <f t="shared" si="1561"/>
        <v>Inviable Sanitariamente</v>
      </c>
      <c r="VSI469" s="48" t="str">
        <f t="shared" si="1561"/>
        <v>Inviable Sanitariamente</v>
      </c>
      <c r="VSJ469" s="48" t="str">
        <f t="shared" si="1561"/>
        <v>Inviable Sanitariamente</v>
      </c>
      <c r="VSK469" s="48" t="str">
        <f t="shared" si="1561"/>
        <v>Inviable Sanitariamente</v>
      </c>
      <c r="VSL469" s="48" t="str">
        <f t="shared" si="1561"/>
        <v>Inviable Sanitariamente</v>
      </c>
      <c r="VSM469" s="48" t="str">
        <f t="shared" si="1561"/>
        <v>Inviable Sanitariamente</v>
      </c>
      <c r="VSN469" s="48" t="str">
        <f t="shared" ref="VSN469:VSW471" si="1562">IF(VSL469&lt;5,"Sin Riesgo",IF(VSL469 &lt;=14,"Bajo",IF(VSL469&lt;=35,"Medio",IF(VSL469&lt;=80,"Alto","Inviable Sanitariamente"))))</f>
        <v>Inviable Sanitariamente</v>
      </c>
      <c r="VSO469" s="48" t="str">
        <f t="shared" si="1562"/>
        <v>Inviable Sanitariamente</v>
      </c>
      <c r="VSP469" s="48" t="str">
        <f t="shared" si="1562"/>
        <v>Inviable Sanitariamente</v>
      </c>
      <c r="VSQ469" s="48" t="str">
        <f t="shared" si="1562"/>
        <v>Inviable Sanitariamente</v>
      </c>
      <c r="VSR469" s="48" t="str">
        <f t="shared" si="1562"/>
        <v>Inviable Sanitariamente</v>
      </c>
      <c r="VSS469" s="48" t="str">
        <f t="shared" si="1562"/>
        <v>Inviable Sanitariamente</v>
      </c>
      <c r="VST469" s="48" t="str">
        <f t="shared" si="1562"/>
        <v>Inviable Sanitariamente</v>
      </c>
      <c r="VSU469" s="48" t="str">
        <f t="shared" si="1562"/>
        <v>Inviable Sanitariamente</v>
      </c>
      <c r="VSV469" s="48" t="str">
        <f t="shared" si="1562"/>
        <v>Inviable Sanitariamente</v>
      </c>
      <c r="VSW469" s="48" t="str">
        <f t="shared" si="1562"/>
        <v>Inviable Sanitariamente</v>
      </c>
      <c r="VSX469" s="48" t="str">
        <f t="shared" ref="VSX469:VTG471" si="1563">IF(VSV469&lt;5,"Sin Riesgo",IF(VSV469 &lt;=14,"Bajo",IF(VSV469&lt;=35,"Medio",IF(VSV469&lt;=80,"Alto","Inviable Sanitariamente"))))</f>
        <v>Inviable Sanitariamente</v>
      </c>
      <c r="VSY469" s="48" t="str">
        <f t="shared" si="1563"/>
        <v>Inviable Sanitariamente</v>
      </c>
      <c r="VSZ469" s="48" t="str">
        <f t="shared" si="1563"/>
        <v>Inviable Sanitariamente</v>
      </c>
      <c r="VTA469" s="48" t="str">
        <f t="shared" si="1563"/>
        <v>Inviable Sanitariamente</v>
      </c>
      <c r="VTB469" s="48" t="str">
        <f t="shared" si="1563"/>
        <v>Inviable Sanitariamente</v>
      </c>
      <c r="VTC469" s="48" t="str">
        <f t="shared" si="1563"/>
        <v>Inviable Sanitariamente</v>
      </c>
      <c r="VTD469" s="48" t="str">
        <f t="shared" si="1563"/>
        <v>Inviable Sanitariamente</v>
      </c>
      <c r="VTE469" s="48" t="str">
        <f t="shared" si="1563"/>
        <v>Inviable Sanitariamente</v>
      </c>
      <c r="VTF469" s="48" t="str">
        <f t="shared" si="1563"/>
        <v>Inviable Sanitariamente</v>
      </c>
      <c r="VTG469" s="48" t="str">
        <f t="shared" si="1563"/>
        <v>Inviable Sanitariamente</v>
      </c>
      <c r="VTH469" s="48" t="str">
        <f t="shared" ref="VTH469:VTQ471" si="1564">IF(VTF469&lt;5,"Sin Riesgo",IF(VTF469 &lt;=14,"Bajo",IF(VTF469&lt;=35,"Medio",IF(VTF469&lt;=80,"Alto","Inviable Sanitariamente"))))</f>
        <v>Inviable Sanitariamente</v>
      </c>
      <c r="VTI469" s="48" t="str">
        <f t="shared" si="1564"/>
        <v>Inviable Sanitariamente</v>
      </c>
      <c r="VTJ469" s="48" t="str">
        <f t="shared" si="1564"/>
        <v>Inviable Sanitariamente</v>
      </c>
      <c r="VTK469" s="48" t="str">
        <f t="shared" si="1564"/>
        <v>Inviable Sanitariamente</v>
      </c>
      <c r="VTL469" s="48" t="str">
        <f t="shared" si="1564"/>
        <v>Inviable Sanitariamente</v>
      </c>
      <c r="VTM469" s="48" t="str">
        <f t="shared" si="1564"/>
        <v>Inviable Sanitariamente</v>
      </c>
      <c r="VTN469" s="48" t="str">
        <f t="shared" si="1564"/>
        <v>Inviable Sanitariamente</v>
      </c>
      <c r="VTO469" s="48" t="str">
        <f t="shared" si="1564"/>
        <v>Inviable Sanitariamente</v>
      </c>
      <c r="VTP469" s="48" t="str">
        <f t="shared" si="1564"/>
        <v>Inviable Sanitariamente</v>
      </c>
      <c r="VTQ469" s="48" t="str">
        <f t="shared" si="1564"/>
        <v>Inviable Sanitariamente</v>
      </c>
      <c r="VTR469" s="48" t="str">
        <f t="shared" ref="VTR469:VUA471" si="1565">IF(VTP469&lt;5,"Sin Riesgo",IF(VTP469 &lt;=14,"Bajo",IF(VTP469&lt;=35,"Medio",IF(VTP469&lt;=80,"Alto","Inviable Sanitariamente"))))</f>
        <v>Inviable Sanitariamente</v>
      </c>
      <c r="VTS469" s="48" t="str">
        <f t="shared" si="1565"/>
        <v>Inviable Sanitariamente</v>
      </c>
      <c r="VTT469" s="48" t="str">
        <f t="shared" si="1565"/>
        <v>Inviable Sanitariamente</v>
      </c>
      <c r="VTU469" s="48" t="str">
        <f t="shared" si="1565"/>
        <v>Inviable Sanitariamente</v>
      </c>
      <c r="VTV469" s="48" t="str">
        <f t="shared" si="1565"/>
        <v>Inviable Sanitariamente</v>
      </c>
      <c r="VTW469" s="48" t="str">
        <f t="shared" si="1565"/>
        <v>Inviable Sanitariamente</v>
      </c>
      <c r="VTX469" s="48" t="str">
        <f t="shared" si="1565"/>
        <v>Inviable Sanitariamente</v>
      </c>
      <c r="VTY469" s="48" t="str">
        <f t="shared" si="1565"/>
        <v>Inviable Sanitariamente</v>
      </c>
      <c r="VTZ469" s="48" t="str">
        <f t="shared" si="1565"/>
        <v>Inviable Sanitariamente</v>
      </c>
      <c r="VUA469" s="48" t="str">
        <f t="shared" si="1565"/>
        <v>Inviable Sanitariamente</v>
      </c>
      <c r="VUB469" s="48" t="str">
        <f t="shared" ref="VUB469:VUK471" si="1566">IF(VTZ469&lt;5,"Sin Riesgo",IF(VTZ469 &lt;=14,"Bajo",IF(VTZ469&lt;=35,"Medio",IF(VTZ469&lt;=80,"Alto","Inviable Sanitariamente"))))</f>
        <v>Inviable Sanitariamente</v>
      </c>
      <c r="VUC469" s="48" t="str">
        <f t="shared" si="1566"/>
        <v>Inviable Sanitariamente</v>
      </c>
      <c r="VUD469" s="48" t="str">
        <f t="shared" si="1566"/>
        <v>Inviable Sanitariamente</v>
      </c>
      <c r="VUE469" s="48" t="str">
        <f t="shared" si="1566"/>
        <v>Inviable Sanitariamente</v>
      </c>
      <c r="VUF469" s="48" t="str">
        <f t="shared" si="1566"/>
        <v>Inviable Sanitariamente</v>
      </c>
      <c r="VUG469" s="48" t="str">
        <f t="shared" si="1566"/>
        <v>Inviable Sanitariamente</v>
      </c>
      <c r="VUH469" s="48" t="str">
        <f t="shared" si="1566"/>
        <v>Inviable Sanitariamente</v>
      </c>
      <c r="VUI469" s="48" t="str">
        <f t="shared" si="1566"/>
        <v>Inviable Sanitariamente</v>
      </c>
      <c r="VUJ469" s="48" t="str">
        <f t="shared" si="1566"/>
        <v>Inviable Sanitariamente</v>
      </c>
      <c r="VUK469" s="48" t="str">
        <f t="shared" si="1566"/>
        <v>Inviable Sanitariamente</v>
      </c>
      <c r="VUL469" s="48" t="str">
        <f t="shared" ref="VUL469:VUU471" si="1567">IF(VUJ469&lt;5,"Sin Riesgo",IF(VUJ469 &lt;=14,"Bajo",IF(VUJ469&lt;=35,"Medio",IF(VUJ469&lt;=80,"Alto","Inviable Sanitariamente"))))</f>
        <v>Inviable Sanitariamente</v>
      </c>
      <c r="VUM469" s="48" t="str">
        <f t="shared" si="1567"/>
        <v>Inviable Sanitariamente</v>
      </c>
      <c r="VUN469" s="48" t="str">
        <f t="shared" si="1567"/>
        <v>Inviable Sanitariamente</v>
      </c>
      <c r="VUO469" s="48" t="str">
        <f t="shared" si="1567"/>
        <v>Inviable Sanitariamente</v>
      </c>
      <c r="VUP469" s="48" t="str">
        <f t="shared" si="1567"/>
        <v>Inviable Sanitariamente</v>
      </c>
      <c r="VUQ469" s="48" t="str">
        <f t="shared" si="1567"/>
        <v>Inviable Sanitariamente</v>
      </c>
      <c r="VUR469" s="48" t="str">
        <f t="shared" si="1567"/>
        <v>Inviable Sanitariamente</v>
      </c>
      <c r="VUS469" s="48" t="str">
        <f t="shared" si="1567"/>
        <v>Inviable Sanitariamente</v>
      </c>
      <c r="VUT469" s="48" t="str">
        <f t="shared" si="1567"/>
        <v>Inviable Sanitariamente</v>
      </c>
      <c r="VUU469" s="48" t="str">
        <f t="shared" si="1567"/>
        <v>Inviable Sanitariamente</v>
      </c>
      <c r="VUV469" s="48" t="str">
        <f t="shared" ref="VUV469:VVE471" si="1568">IF(VUT469&lt;5,"Sin Riesgo",IF(VUT469 &lt;=14,"Bajo",IF(VUT469&lt;=35,"Medio",IF(VUT469&lt;=80,"Alto","Inviable Sanitariamente"))))</f>
        <v>Inviable Sanitariamente</v>
      </c>
      <c r="VUW469" s="48" t="str">
        <f t="shared" si="1568"/>
        <v>Inviable Sanitariamente</v>
      </c>
      <c r="VUX469" s="48" t="str">
        <f t="shared" si="1568"/>
        <v>Inviable Sanitariamente</v>
      </c>
      <c r="VUY469" s="48" t="str">
        <f t="shared" si="1568"/>
        <v>Inviable Sanitariamente</v>
      </c>
      <c r="VUZ469" s="48" t="str">
        <f t="shared" si="1568"/>
        <v>Inviable Sanitariamente</v>
      </c>
      <c r="VVA469" s="48" t="str">
        <f t="shared" si="1568"/>
        <v>Inviable Sanitariamente</v>
      </c>
      <c r="VVB469" s="48" t="str">
        <f t="shared" si="1568"/>
        <v>Inviable Sanitariamente</v>
      </c>
      <c r="VVC469" s="48" t="str">
        <f t="shared" si="1568"/>
        <v>Inviable Sanitariamente</v>
      </c>
      <c r="VVD469" s="48" t="str">
        <f t="shared" si="1568"/>
        <v>Inviable Sanitariamente</v>
      </c>
      <c r="VVE469" s="48" t="str">
        <f t="shared" si="1568"/>
        <v>Inviable Sanitariamente</v>
      </c>
      <c r="VVF469" s="48" t="str">
        <f t="shared" ref="VVF469:VVO471" si="1569">IF(VVD469&lt;5,"Sin Riesgo",IF(VVD469 &lt;=14,"Bajo",IF(VVD469&lt;=35,"Medio",IF(VVD469&lt;=80,"Alto","Inviable Sanitariamente"))))</f>
        <v>Inviable Sanitariamente</v>
      </c>
      <c r="VVG469" s="48" t="str">
        <f t="shared" si="1569"/>
        <v>Inviable Sanitariamente</v>
      </c>
      <c r="VVH469" s="48" t="str">
        <f t="shared" si="1569"/>
        <v>Inviable Sanitariamente</v>
      </c>
      <c r="VVI469" s="48" t="str">
        <f t="shared" si="1569"/>
        <v>Inviable Sanitariamente</v>
      </c>
      <c r="VVJ469" s="48" t="str">
        <f t="shared" si="1569"/>
        <v>Inviable Sanitariamente</v>
      </c>
      <c r="VVK469" s="48" t="str">
        <f t="shared" si="1569"/>
        <v>Inviable Sanitariamente</v>
      </c>
      <c r="VVL469" s="48" t="str">
        <f t="shared" si="1569"/>
        <v>Inviable Sanitariamente</v>
      </c>
      <c r="VVM469" s="48" t="str">
        <f t="shared" si="1569"/>
        <v>Inviable Sanitariamente</v>
      </c>
      <c r="VVN469" s="48" t="str">
        <f t="shared" si="1569"/>
        <v>Inviable Sanitariamente</v>
      </c>
      <c r="VVO469" s="48" t="str">
        <f t="shared" si="1569"/>
        <v>Inviable Sanitariamente</v>
      </c>
      <c r="VVP469" s="48" t="str">
        <f t="shared" ref="VVP469:VVY471" si="1570">IF(VVN469&lt;5,"Sin Riesgo",IF(VVN469 &lt;=14,"Bajo",IF(VVN469&lt;=35,"Medio",IF(VVN469&lt;=80,"Alto","Inviable Sanitariamente"))))</f>
        <v>Inviable Sanitariamente</v>
      </c>
      <c r="VVQ469" s="48" t="str">
        <f t="shared" si="1570"/>
        <v>Inviable Sanitariamente</v>
      </c>
      <c r="VVR469" s="48" t="str">
        <f t="shared" si="1570"/>
        <v>Inviable Sanitariamente</v>
      </c>
      <c r="VVS469" s="48" t="str">
        <f t="shared" si="1570"/>
        <v>Inviable Sanitariamente</v>
      </c>
      <c r="VVT469" s="48" t="str">
        <f t="shared" si="1570"/>
        <v>Inviable Sanitariamente</v>
      </c>
      <c r="VVU469" s="48" t="str">
        <f t="shared" si="1570"/>
        <v>Inviable Sanitariamente</v>
      </c>
      <c r="VVV469" s="48" t="str">
        <f t="shared" si="1570"/>
        <v>Inviable Sanitariamente</v>
      </c>
      <c r="VVW469" s="48" t="str">
        <f t="shared" si="1570"/>
        <v>Inviable Sanitariamente</v>
      </c>
      <c r="VVX469" s="48" t="str">
        <f t="shared" si="1570"/>
        <v>Inviable Sanitariamente</v>
      </c>
      <c r="VVY469" s="48" t="str">
        <f t="shared" si="1570"/>
        <v>Inviable Sanitariamente</v>
      </c>
      <c r="VVZ469" s="48" t="str">
        <f t="shared" ref="VVZ469:VWI471" si="1571">IF(VVX469&lt;5,"Sin Riesgo",IF(VVX469 &lt;=14,"Bajo",IF(VVX469&lt;=35,"Medio",IF(VVX469&lt;=80,"Alto","Inviable Sanitariamente"))))</f>
        <v>Inviable Sanitariamente</v>
      </c>
      <c r="VWA469" s="48" t="str">
        <f t="shared" si="1571"/>
        <v>Inviable Sanitariamente</v>
      </c>
      <c r="VWB469" s="48" t="str">
        <f t="shared" si="1571"/>
        <v>Inviable Sanitariamente</v>
      </c>
      <c r="VWC469" s="48" t="str">
        <f t="shared" si="1571"/>
        <v>Inviable Sanitariamente</v>
      </c>
      <c r="VWD469" s="48" t="str">
        <f t="shared" si="1571"/>
        <v>Inviable Sanitariamente</v>
      </c>
      <c r="VWE469" s="48" t="str">
        <f t="shared" si="1571"/>
        <v>Inviable Sanitariamente</v>
      </c>
      <c r="VWF469" s="48" t="str">
        <f t="shared" si="1571"/>
        <v>Inviable Sanitariamente</v>
      </c>
      <c r="VWG469" s="48" t="str">
        <f t="shared" si="1571"/>
        <v>Inviable Sanitariamente</v>
      </c>
      <c r="VWH469" s="48" t="str">
        <f t="shared" si="1571"/>
        <v>Inviable Sanitariamente</v>
      </c>
      <c r="VWI469" s="48" t="str">
        <f t="shared" si="1571"/>
        <v>Inviable Sanitariamente</v>
      </c>
      <c r="VWJ469" s="48" t="str">
        <f t="shared" ref="VWJ469:VWS471" si="1572">IF(VWH469&lt;5,"Sin Riesgo",IF(VWH469 &lt;=14,"Bajo",IF(VWH469&lt;=35,"Medio",IF(VWH469&lt;=80,"Alto","Inviable Sanitariamente"))))</f>
        <v>Inviable Sanitariamente</v>
      </c>
      <c r="VWK469" s="48" t="str">
        <f t="shared" si="1572"/>
        <v>Inviable Sanitariamente</v>
      </c>
      <c r="VWL469" s="48" t="str">
        <f t="shared" si="1572"/>
        <v>Inviable Sanitariamente</v>
      </c>
      <c r="VWM469" s="48" t="str">
        <f t="shared" si="1572"/>
        <v>Inviable Sanitariamente</v>
      </c>
      <c r="VWN469" s="48" t="str">
        <f t="shared" si="1572"/>
        <v>Inviable Sanitariamente</v>
      </c>
      <c r="VWO469" s="48" t="str">
        <f t="shared" si="1572"/>
        <v>Inviable Sanitariamente</v>
      </c>
      <c r="VWP469" s="48" t="str">
        <f t="shared" si="1572"/>
        <v>Inviable Sanitariamente</v>
      </c>
      <c r="VWQ469" s="48" t="str">
        <f t="shared" si="1572"/>
        <v>Inviable Sanitariamente</v>
      </c>
      <c r="VWR469" s="48" t="str">
        <f t="shared" si="1572"/>
        <v>Inviable Sanitariamente</v>
      </c>
      <c r="VWS469" s="48" t="str">
        <f t="shared" si="1572"/>
        <v>Inviable Sanitariamente</v>
      </c>
      <c r="VWT469" s="48" t="str">
        <f t="shared" ref="VWT469:VXC471" si="1573">IF(VWR469&lt;5,"Sin Riesgo",IF(VWR469 &lt;=14,"Bajo",IF(VWR469&lt;=35,"Medio",IF(VWR469&lt;=80,"Alto","Inviable Sanitariamente"))))</f>
        <v>Inviable Sanitariamente</v>
      </c>
      <c r="VWU469" s="48" t="str">
        <f t="shared" si="1573"/>
        <v>Inviable Sanitariamente</v>
      </c>
      <c r="VWV469" s="48" t="str">
        <f t="shared" si="1573"/>
        <v>Inviable Sanitariamente</v>
      </c>
      <c r="VWW469" s="48" t="str">
        <f t="shared" si="1573"/>
        <v>Inviable Sanitariamente</v>
      </c>
      <c r="VWX469" s="48" t="str">
        <f t="shared" si="1573"/>
        <v>Inviable Sanitariamente</v>
      </c>
      <c r="VWY469" s="48" t="str">
        <f t="shared" si="1573"/>
        <v>Inviable Sanitariamente</v>
      </c>
      <c r="VWZ469" s="48" t="str">
        <f t="shared" si="1573"/>
        <v>Inviable Sanitariamente</v>
      </c>
      <c r="VXA469" s="48" t="str">
        <f t="shared" si="1573"/>
        <v>Inviable Sanitariamente</v>
      </c>
      <c r="VXB469" s="48" t="str">
        <f t="shared" si="1573"/>
        <v>Inviable Sanitariamente</v>
      </c>
      <c r="VXC469" s="48" t="str">
        <f t="shared" si="1573"/>
        <v>Inviable Sanitariamente</v>
      </c>
      <c r="VXD469" s="48" t="str">
        <f t="shared" ref="VXD469:VXM471" si="1574">IF(VXB469&lt;5,"Sin Riesgo",IF(VXB469 &lt;=14,"Bajo",IF(VXB469&lt;=35,"Medio",IF(VXB469&lt;=80,"Alto","Inviable Sanitariamente"))))</f>
        <v>Inviable Sanitariamente</v>
      </c>
      <c r="VXE469" s="48" t="str">
        <f t="shared" si="1574"/>
        <v>Inviable Sanitariamente</v>
      </c>
      <c r="VXF469" s="48" t="str">
        <f t="shared" si="1574"/>
        <v>Inviable Sanitariamente</v>
      </c>
      <c r="VXG469" s="48" t="str">
        <f t="shared" si="1574"/>
        <v>Inviable Sanitariamente</v>
      </c>
      <c r="VXH469" s="48" t="str">
        <f t="shared" si="1574"/>
        <v>Inviable Sanitariamente</v>
      </c>
      <c r="VXI469" s="48" t="str">
        <f t="shared" si="1574"/>
        <v>Inviable Sanitariamente</v>
      </c>
      <c r="VXJ469" s="48" t="str">
        <f t="shared" si="1574"/>
        <v>Inviable Sanitariamente</v>
      </c>
      <c r="VXK469" s="48" t="str">
        <f t="shared" si="1574"/>
        <v>Inviable Sanitariamente</v>
      </c>
      <c r="VXL469" s="48" t="str">
        <f t="shared" si="1574"/>
        <v>Inviable Sanitariamente</v>
      </c>
      <c r="VXM469" s="48" t="str">
        <f t="shared" si="1574"/>
        <v>Inviable Sanitariamente</v>
      </c>
      <c r="VXN469" s="48" t="str">
        <f t="shared" ref="VXN469:VXW471" si="1575">IF(VXL469&lt;5,"Sin Riesgo",IF(VXL469 &lt;=14,"Bajo",IF(VXL469&lt;=35,"Medio",IF(VXL469&lt;=80,"Alto","Inviable Sanitariamente"))))</f>
        <v>Inviable Sanitariamente</v>
      </c>
      <c r="VXO469" s="48" t="str">
        <f t="shared" si="1575"/>
        <v>Inviable Sanitariamente</v>
      </c>
      <c r="VXP469" s="48" t="str">
        <f t="shared" si="1575"/>
        <v>Inviable Sanitariamente</v>
      </c>
      <c r="VXQ469" s="48" t="str">
        <f t="shared" si="1575"/>
        <v>Inviable Sanitariamente</v>
      </c>
      <c r="VXR469" s="48" t="str">
        <f t="shared" si="1575"/>
        <v>Inviable Sanitariamente</v>
      </c>
      <c r="VXS469" s="48" t="str">
        <f t="shared" si="1575"/>
        <v>Inviable Sanitariamente</v>
      </c>
      <c r="VXT469" s="48" t="str">
        <f t="shared" si="1575"/>
        <v>Inviable Sanitariamente</v>
      </c>
      <c r="VXU469" s="48" t="str">
        <f t="shared" si="1575"/>
        <v>Inviable Sanitariamente</v>
      </c>
      <c r="VXV469" s="48" t="str">
        <f t="shared" si="1575"/>
        <v>Inviable Sanitariamente</v>
      </c>
      <c r="VXW469" s="48" t="str">
        <f t="shared" si="1575"/>
        <v>Inviable Sanitariamente</v>
      </c>
      <c r="VXX469" s="48" t="str">
        <f t="shared" ref="VXX469:VYG471" si="1576">IF(VXV469&lt;5,"Sin Riesgo",IF(VXV469 &lt;=14,"Bajo",IF(VXV469&lt;=35,"Medio",IF(VXV469&lt;=80,"Alto","Inviable Sanitariamente"))))</f>
        <v>Inviable Sanitariamente</v>
      </c>
      <c r="VXY469" s="48" t="str">
        <f t="shared" si="1576"/>
        <v>Inviable Sanitariamente</v>
      </c>
      <c r="VXZ469" s="48" t="str">
        <f t="shared" si="1576"/>
        <v>Inviable Sanitariamente</v>
      </c>
      <c r="VYA469" s="48" t="str">
        <f t="shared" si="1576"/>
        <v>Inviable Sanitariamente</v>
      </c>
      <c r="VYB469" s="48" t="str">
        <f t="shared" si="1576"/>
        <v>Inviable Sanitariamente</v>
      </c>
      <c r="VYC469" s="48" t="str">
        <f t="shared" si="1576"/>
        <v>Inviable Sanitariamente</v>
      </c>
      <c r="VYD469" s="48" t="str">
        <f t="shared" si="1576"/>
        <v>Inviable Sanitariamente</v>
      </c>
      <c r="VYE469" s="48" t="str">
        <f t="shared" si="1576"/>
        <v>Inviable Sanitariamente</v>
      </c>
      <c r="VYF469" s="48" t="str">
        <f t="shared" si="1576"/>
        <v>Inviable Sanitariamente</v>
      </c>
      <c r="VYG469" s="48" t="str">
        <f t="shared" si="1576"/>
        <v>Inviable Sanitariamente</v>
      </c>
      <c r="VYH469" s="48" t="str">
        <f t="shared" ref="VYH469:VYQ471" si="1577">IF(VYF469&lt;5,"Sin Riesgo",IF(VYF469 &lt;=14,"Bajo",IF(VYF469&lt;=35,"Medio",IF(VYF469&lt;=80,"Alto","Inviable Sanitariamente"))))</f>
        <v>Inviable Sanitariamente</v>
      </c>
      <c r="VYI469" s="48" t="str">
        <f t="shared" si="1577"/>
        <v>Inviable Sanitariamente</v>
      </c>
      <c r="VYJ469" s="48" t="str">
        <f t="shared" si="1577"/>
        <v>Inviable Sanitariamente</v>
      </c>
      <c r="VYK469" s="48" t="str">
        <f t="shared" si="1577"/>
        <v>Inviable Sanitariamente</v>
      </c>
      <c r="VYL469" s="48" t="str">
        <f t="shared" si="1577"/>
        <v>Inviable Sanitariamente</v>
      </c>
      <c r="VYM469" s="48" t="str">
        <f t="shared" si="1577"/>
        <v>Inviable Sanitariamente</v>
      </c>
      <c r="VYN469" s="48" t="str">
        <f t="shared" si="1577"/>
        <v>Inviable Sanitariamente</v>
      </c>
      <c r="VYO469" s="48" t="str">
        <f t="shared" si="1577"/>
        <v>Inviable Sanitariamente</v>
      </c>
      <c r="VYP469" s="48" t="str">
        <f t="shared" si="1577"/>
        <v>Inviable Sanitariamente</v>
      </c>
      <c r="VYQ469" s="48" t="str">
        <f t="shared" si="1577"/>
        <v>Inviable Sanitariamente</v>
      </c>
      <c r="VYR469" s="48" t="str">
        <f t="shared" ref="VYR469:VZA471" si="1578">IF(VYP469&lt;5,"Sin Riesgo",IF(VYP469 &lt;=14,"Bajo",IF(VYP469&lt;=35,"Medio",IF(VYP469&lt;=80,"Alto","Inviable Sanitariamente"))))</f>
        <v>Inviable Sanitariamente</v>
      </c>
      <c r="VYS469" s="48" t="str">
        <f t="shared" si="1578"/>
        <v>Inviable Sanitariamente</v>
      </c>
      <c r="VYT469" s="48" t="str">
        <f t="shared" si="1578"/>
        <v>Inviable Sanitariamente</v>
      </c>
      <c r="VYU469" s="48" t="str">
        <f t="shared" si="1578"/>
        <v>Inviable Sanitariamente</v>
      </c>
      <c r="VYV469" s="48" t="str">
        <f t="shared" si="1578"/>
        <v>Inviable Sanitariamente</v>
      </c>
      <c r="VYW469" s="48" t="str">
        <f t="shared" si="1578"/>
        <v>Inviable Sanitariamente</v>
      </c>
      <c r="VYX469" s="48" t="str">
        <f t="shared" si="1578"/>
        <v>Inviable Sanitariamente</v>
      </c>
      <c r="VYY469" s="48" t="str">
        <f t="shared" si="1578"/>
        <v>Inviable Sanitariamente</v>
      </c>
      <c r="VYZ469" s="48" t="str">
        <f t="shared" si="1578"/>
        <v>Inviable Sanitariamente</v>
      </c>
      <c r="VZA469" s="48" t="str">
        <f t="shared" si="1578"/>
        <v>Inviable Sanitariamente</v>
      </c>
      <c r="VZB469" s="48" t="str">
        <f t="shared" ref="VZB469:VZK471" si="1579">IF(VYZ469&lt;5,"Sin Riesgo",IF(VYZ469 &lt;=14,"Bajo",IF(VYZ469&lt;=35,"Medio",IF(VYZ469&lt;=80,"Alto","Inviable Sanitariamente"))))</f>
        <v>Inviable Sanitariamente</v>
      </c>
      <c r="VZC469" s="48" t="str">
        <f t="shared" si="1579"/>
        <v>Inviable Sanitariamente</v>
      </c>
      <c r="VZD469" s="48" t="str">
        <f t="shared" si="1579"/>
        <v>Inviable Sanitariamente</v>
      </c>
      <c r="VZE469" s="48" t="str">
        <f t="shared" si="1579"/>
        <v>Inviable Sanitariamente</v>
      </c>
      <c r="VZF469" s="48" t="str">
        <f t="shared" si="1579"/>
        <v>Inviable Sanitariamente</v>
      </c>
      <c r="VZG469" s="48" t="str">
        <f t="shared" si="1579"/>
        <v>Inviable Sanitariamente</v>
      </c>
      <c r="VZH469" s="48" t="str">
        <f t="shared" si="1579"/>
        <v>Inviable Sanitariamente</v>
      </c>
      <c r="VZI469" s="48" t="str">
        <f t="shared" si="1579"/>
        <v>Inviable Sanitariamente</v>
      </c>
      <c r="VZJ469" s="48" t="str">
        <f t="shared" si="1579"/>
        <v>Inviable Sanitariamente</v>
      </c>
      <c r="VZK469" s="48" t="str">
        <f t="shared" si="1579"/>
        <v>Inviable Sanitariamente</v>
      </c>
      <c r="VZL469" s="48" t="str">
        <f t="shared" ref="VZL469:VZU471" si="1580">IF(VZJ469&lt;5,"Sin Riesgo",IF(VZJ469 &lt;=14,"Bajo",IF(VZJ469&lt;=35,"Medio",IF(VZJ469&lt;=80,"Alto","Inviable Sanitariamente"))))</f>
        <v>Inviable Sanitariamente</v>
      </c>
      <c r="VZM469" s="48" t="str">
        <f t="shared" si="1580"/>
        <v>Inviable Sanitariamente</v>
      </c>
      <c r="VZN469" s="48" t="str">
        <f t="shared" si="1580"/>
        <v>Inviable Sanitariamente</v>
      </c>
      <c r="VZO469" s="48" t="str">
        <f t="shared" si="1580"/>
        <v>Inviable Sanitariamente</v>
      </c>
      <c r="VZP469" s="48" t="str">
        <f t="shared" si="1580"/>
        <v>Inviable Sanitariamente</v>
      </c>
      <c r="VZQ469" s="48" t="str">
        <f t="shared" si="1580"/>
        <v>Inviable Sanitariamente</v>
      </c>
      <c r="VZR469" s="48" t="str">
        <f t="shared" si="1580"/>
        <v>Inviable Sanitariamente</v>
      </c>
      <c r="VZS469" s="48" t="str">
        <f t="shared" si="1580"/>
        <v>Inviable Sanitariamente</v>
      </c>
      <c r="VZT469" s="48" t="str">
        <f t="shared" si="1580"/>
        <v>Inviable Sanitariamente</v>
      </c>
      <c r="VZU469" s="48" t="str">
        <f t="shared" si="1580"/>
        <v>Inviable Sanitariamente</v>
      </c>
      <c r="VZV469" s="48" t="str">
        <f t="shared" ref="VZV469:WAE471" si="1581">IF(VZT469&lt;5,"Sin Riesgo",IF(VZT469 &lt;=14,"Bajo",IF(VZT469&lt;=35,"Medio",IF(VZT469&lt;=80,"Alto","Inviable Sanitariamente"))))</f>
        <v>Inviable Sanitariamente</v>
      </c>
      <c r="VZW469" s="48" t="str">
        <f t="shared" si="1581"/>
        <v>Inviable Sanitariamente</v>
      </c>
      <c r="VZX469" s="48" t="str">
        <f t="shared" si="1581"/>
        <v>Inviable Sanitariamente</v>
      </c>
      <c r="VZY469" s="48" t="str">
        <f t="shared" si="1581"/>
        <v>Inviable Sanitariamente</v>
      </c>
      <c r="VZZ469" s="48" t="str">
        <f t="shared" si="1581"/>
        <v>Inviable Sanitariamente</v>
      </c>
      <c r="WAA469" s="48" t="str">
        <f t="shared" si="1581"/>
        <v>Inviable Sanitariamente</v>
      </c>
      <c r="WAB469" s="48" t="str">
        <f t="shared" si="1581"/>
        <v>Inviable Sanitariamente</v>
      </c>
      <c r="WAC469" s="48" t="str">
        <f t="shared" si="1581"/>
        <v>Inviable Sanitariamente</v>
      </c>
      <c r="WAD469" s="48" t="str">
        <f t="shared" si="1581"/>
        <v>Inviable Sanitariamente</v>
      </c>
      <c r="WAE469" s="48" t="str">
        <f t="shared" si="1581"/>
        <v>Inviable Sanitariamente</v>
      </c>
      <c r="WAF469" s="48" t="str">
        <f t="shared" ref="WAF469:WAO471" si="1582">IF(WAD469&lt;5,"Sin Riesgo",IF(WAD469 &lt;=14,"Bajo",IF(WAD469&lt;=35,"Medio",IF(WAD469&lt;=80,"Alto","Inviable Sanitariamente"))))</f>
        <v>Inviable Sanitariamente</v>
      </c>
      <c r="WAG469" s="48" t="str">
        <f t="shared" si="1582"/>
        <v>Inviable Sanitariamente</v>
      </c>
      <c r="WAH469" s="48" t="str">
        <f t="shared" si="1582"/>
        <v>Inviable Sanitariamente</v>
      </c>
      <c r="WAI469" s="48" t="str">
        <f t="shared" si="1582"/>
        <v>Inviable Sanitariamente</v>
      </c>
      <c r="WAJ469" s="48" t="str">
        <f t="shared" si="1582"/>
        <v>Inviable Sanitariamente</v>
      </c>
      <c r="WAK469" s="48" t="str">
        <f t="shared" si="1582"/>
        <v>Inviable Sanitariamente</v>
      </c>
      <c r="WAL469" s="48" t="str">
        <f t="shared" si="1582"/>
        <v>Inviable Sanitariamente</v>
      </c>
      <c r="WAM469" s="48" t="str">
        <f t="shared" si="1582"/>
        <v>Inviable Sanitariamente</v>
      </c>
      <c r="WAN469" s="48" t="str">
        <f t="shared" si="1582"/>
        <v>Inviable Sanitariamente</v>
      </c>
      <c r="WAO469" s="48" t="str">
        <f t="shared" si="1582"/>
        <v>Inviable Sanitariamente</v>
      </c>
      <c r="WAP469" s="48" t="str">
        <f t="shared" ref="WAP469:WAY471" si="1583">IF(WAN469&lt;5,"Sin Riesgo",IF(WAN469 &lt;=14,"Bajo",IF(WAN469&lt;=35,"Medio",IF(WAN469&lt;=80,"Alto","Inviable Sanitariamente"))))</f>
        <v>Inviable Sanitariamente</v>
      </c>
      <c r="WAQ469" s="48" t="str">
        <f t="shared" si="1583"/>
        <v>Inviable Sanitariamente</v>
      </c>
      <c r="WAR469" s="48" t="str">
        <f t="shared" si="1583"/>
        <v>Inviable Sanitariamente</v>
      </c>
      <c r="WAS469" s="48" t="str">
        <f t="shared" si="1583"/>
        <v>Inviable Sanitariamente</v>
      </c>
      <c r="WAT469" s="48" t="str">
        <f t="shared" si="1583"/>
        <v>Inviable Sanitariamente</v>
      </c>
      <c r="WAU469" s="48" t="str">
        <f t="shared" si="1583"/>
        <v>Inviable Sanitariamente</v>
      </c>
      <c r="WAV469" s="48" t="str">
        <f t="shared" si="1583"/>
        <v>Inviable Sanitariamente</v>
      </c>
      <c r="WAW469" s="48" t="str">
        <f t="shared" si="1583"/>
        <v>Inviable Sanitariamente</v>
      </c>
      <c r="WAX469" s="48" t="str">
        <f t="shared" si="1583"/>
        <v>Inviable Sanitariamente</v>
      </c>
      <c r="WAY469" s="48" t="str">
        <f t="shared" si="1583"/>
        <v>Inviable Sanitariamente</v>
      </c>
      <c r="WAZ469" s="48" t="str">
        <f t="shared" ref="WAZ469:WBI471" si="1584">IF(WAX469&lt;5,"Sin Riesgo",IF(WAX469 &lt;=14,"Bajo",IF(WAX469&lt;=35,"Medio",IF(WAX469&lt;=80,"Alto","Inviable Sanitariamente"))))</f>
        <v>Inviable Sanitariamente</v>
      </c>
      <c r="WBA469" s="48" t="str">
        <f t="shared" si="1584"/>
        <v>Inviable Sanitariamente</v>
      </c>
      <c r="WBB469" s="48" t="str">
        <f t="shared" si="1584"/>
        <v>Inviable Sanitariamente</v>
      </c>
      <c r="WBC469" s="48" t="str">
        <f t="shared" si="1584"/>
        <v>Inviable Sanitariamente</v>
      </c>
      <c r="WBD469" s="48" t="str">
        <f t="shared" si="1584"/>
        <v>Inviable Sanitariamente</v>
      </c>
      <c r="WBE469" s="48" t="str">
        <f t="shared" si="1584"/>
        <v>Inviable Sanitariamente</v>
      </c>
      <c r="WBF469" s="48" t="str">
        <f t="shared" si="1584"/>
        <v>Inviable Sanitariamente</v>
      </c>
      <c r="WBG469" s="48" t="str">
        <f t="shared" si="1584"/>
        <v>Inviable Sanitariamente</v>
      </c>
      <c r="WBH469" s="48" t="str">
        <f t="shared" si="1584"/>
        <v>Inviable Sanitariamente</v>
      </c>
      <c r="WBI469" s="48" t="str">
        <f t="shared" si="1584"/>
        <v>Inviable Sanitariamente</v>
      </c>
      <c r="WBJ469" s="48" t="str">
        <f t="shared" ref="WBJ469:WBS471" si="1585">IF(WBH469&lt;5,"Sin Riesgo",IF(WBH469 &lt;=14,"Bajo",IF(WBH469&lt;=35,"Medio",IF(WBH469&lt;=80,"Alto","Inviable Sanitariamente"))))</f>
        <v>Inviable Sanitariamente</v>
      </c>
      <c r="WBK469" s="48" t="str">
        <f t="shared" si="1585"/>
        <v>Inviable Sanitariamente</v>
      </c>
      <c r="WBL469" s="48" t="str">
        <f t="shared" si="1585"/>
        <v>Inviable Sanitariamente</v>
      </c>
      <c r="WBM469" s="48" t="str">
        <f t="shared" si="1585"/>
        <v>Inviable Sanitariamente</v>
      </c>
      <c r="WBN469" s="48" t="str">
        <f t="shared" si="1585"/>
        <v>Inviable Sanitariamente</v>
      </c>
      <c r="WBO469" s="48" t="str">
        <f t="shared" si="1585"/>
        <v>Inviable Sanitariamente</v>
      </c>
      <c r="WBP469" s="48" t="str">
        <f t="shared" si="1585"/>
        <v>Inviable Sanitariamente</v>
      </c>
      <c r="WBQ469" s="48" t="str">
        <f t="shared" si="1585"/>
        <v>Inviable Sanitariamente</v>
      </c>
      <c r="WBR469" s="48" t="str">
        <f t="shared" si="1585"/>
        <v>Inviable Sanitariamente</v>
      </c>
      <c r="WBS469" s="48" t="str">
        <f t="shared" si="1585"/>
        <v>Inviable Sanitariamente</v>
      </c>
      <c r="WBT469" s="48" t="str">
        <f t="shared" ref="WBT469:WCC471" si="1586">IF(WBR469&lt;5,"Sin Riesgo",IF(WBR469 &lt;=14,"Bajo",IF(WBR469&lt;=35,"Medio",IF(WBR469&lt;=80,"Alto","Inviable Sanitariamente"))))</f>
        <v>Inviable Sanitariamente</v>
      </c>
      <c r="WBU469" s="48" t="str">
        <f t="shared" si="1586"/>
        <v>Inviable Sanitariamente</v>
      </c>
      <c r="WBV469" s="48" t="str">
        <f t="shared" si="1586"/>
        <v>Inviable Sanitariamente</v>
      </c>
      <c r="WBW469" s="48" t="str">
        <f t="shared" si="1586"/>
        <v>Inviable Sanitariamente</v>
      </c>
      <c r="WBX469" s="48" t="str">
        <f t="shared" si="1586"/>
        <v>Inviable Sanitariamente</v>
      </c>
      <c r="WBY469" s="48" t="str">
        <f t="shared" si="1586"/>
        <v>Inviable Sanitariamente</v>
      </c>
      <c r="WBZ469" s="48" t="str">
        <f t="shared" si="1586"/>
        <v>Inviable Sanitariamente</v>
      </c>
      <c r="WCA469" s="48" t="str">
        <f t="shared" si="1586"/>
        <v>Inviable Sanitariamente</v>
      </c>
      <c r="WCB469" s="48" t="str">
        <f t="shared" si="1586"/>
        <v>Inviable Sanitariamente</v>
      </c>
      <c r="WCC469" s="48" t="str">
        <f t="shared" si="1586"/>
        <v>Inviable Sanitariamente</v>
      </c>
      <c r="WCD469" s="48" t="str">
        <f t="shared" ref="WCD469:WCM471" si="1587">IF(WCB469&lt;5,"Sin Riesgo",IF(WCB469 &lt;=14,"Bajo",IF(WCB469&lt;=35,"Medio",IF(WCB469&lt;=80,"Alto","Inviable Sanitariamente"))))</f>
        <v>Inviable Sanitariamente</v>
      </c>
      <c r="WCE469" s="48" t="str">
        <f t="shared" si="1587"/>
        <v>Inviable Sanitariamente</v>
      </c>
      <c r="WCF469" s="48" t="str">
        <f t="shared" si="1587"/>
        <v>Inviable Sanitariamente</v>
      </c>
      <c r="WCG469" s="48" t="str">
        <f t="shared" si="1587"/>
        <v>Inviable Sanitariamente</v>
      </c>
      <c r="WCH469" s="48" t="str">
        <f t="shared" si="1587"/>
        <v>Inviable Sanitariamente</v>
      </c>
      <c r="WCI469" s="48" t="str">
        <f t="shared" si="1587"/>
        <v>Inviable Sanitariamente</v>
      </c>
      <c r="WCJ469" s="48" t="str">
        <f t="shared" si="1587"/>
        <v>Inviable Sanitariamente</v>
      </c>
      <c r="WCK469" s="48" t="str">
        <f t="shared" si="1587"/>
        <v>Inviable Sanitariamente</v>
      </c>
      <c r="WCL469" s="48" t="str">
        <f t="shared" si="1587"/>
        <v>Inviable Sanitariamente</v>
      </c>
      <c r="WCM469" s="48" t="str">
        <f t="shared" si="1587"/>
        <v>Inviable Sanitariamente</v>
      </c>
      <c r="WCN469" s="48" t="str">
        <f t="shared" ref="WCN469:WCW471" si="1588">IF(WCL469&lt;5,"Sin Riesgo",IF(WCL469 &lt;=14,"Bajo",IF(WCL469&lt;=35,"Medio",IF(WCL469&lt;=80,"Alto","Inviable Sanitariamente"))))</f>
        <v>Inviable Sanitariamente</v>
      </c>
      <c r="WCO469" s="48" t="str">
        <f t="shared" si="1588"/>
        <v>Inviable Sanitariamente</v>
      </c>
      <c r="WCP469" s="48" t="str">
        <f t="shared" si="1588"/>
        <v>Inviable Sanitariamente</v>
      </c>
      <c r="WCQ469" s="48" t="str">
        <f t="shared" si="1588"/>
        <v>Inviable Sanitariamente</v>
      </c>
      <c r="WCR469" s="48" t="str">
        <f t="shared" si="1588"/>
        <v>Inviable Sanitariamente</v>
      </c>
      <c r="WCS469" s="48" t="str">
        <f t="shared" si="1588"/>
        <v>Inviable Sanitariamente</v>
      </c>
      <c r="WCT469" s="48" t="str">
        <f t="shared" si="1588"/>
        <v>Inviable Sanitariamente</v>
      </c>
      <c r="WCU469" s="48" t="str">
        <f t="shared" si="1588"/>
        <v>Inviable Sanitariamente</v>
      </c>
      <c r="WCV469" s="48" t="str">
        <f t="shared" si="1588"/>
        <v>Inviable Sanitariamente</v>
      </c>
      <c r="WCW469" s="48" t="str">
        <f t="shared" si="1588"/>
        <v>Inviable Sanitariamente</v>
      </c>
      <c r="WCX469" s="48" t="str">
        <f t="shared" ref="WCX469:WDG471" si="1589">IF(WCV469&lt;5,"Sin Riesgo",IF(WCV469 &lt;=14,"Bajo",IF(WCV469&lt;=35,"Medio",IF(WCV469&lt;=80,"Alto","Inviable Sanitariamente"))))</f>
        <v>Inviable Sanitariamente</v>
      </c>
      <c r="WCY469" s="48" t="str">
        <f t="shared" si="1589"/>
        <v>Inviable Sanitariamente</v>
      </c>
      <c r="WCZ469" s="48" t="str">
        <f t="shared" si="1589"/>
        <v>Inviable Sanitariamente</v>
      </c>
      <c r="WDA469" s="48" t="str">
        <f t="shared" si="1589"/>
        <v>Inviable Sanitariamente</v>
      </c>
      <c r="WDB469" s="48" t="str">
        <f t="shared" si="1589"/>
        <v>Inviable Sanitariamente</v>
      </c>
      <c r="WDC469" s="48" t="str">
        <f t="shared" si="1589"/>
        <v>Inviable Sanitariamente</v>
      </c>
      <c r="WDD469" s="48" t="str">
        <f t="shared" si="1589"/>
        <v>Inviable Sanitariamente</v>
      </c>
      <c r="WDE469" s="48" t="str">
        <f t="shared" si="1589"/>
        <v>Inviable Sanitariamente</v>
      </c>
      <c r="WDF469" s="48" t="str">
        <f t="shared" si="1589"/>
        <v>Inviable Sanitariamente</v>
      </c>
      <c r="WDG469" s="48" t="str">
        <f t="shared" si="1589"/>
        <v>Inviable Sanitariamente</v>
      </c>
      <c r="WDH469" s="48" t="str">
        <f t="shared" ref="WDH469:WDQ471" si="1590">IF(WDF469&lt;5,"Sin Riesgo",IF(WDF469 &lt;=14,"Bajo",IF(WDF469&lt;=35,"Medio",IF(WDF469&lt;=80,"Alto","Inviable Sanitariamente"))))</f>
        <v>Inviable Sanitariamente</v>
      </c>
      <c r="WDI469" s="48" t="str">
        <f t="shared" si="1590"/>
        <v>Inviable Sanitariamente</v>
      </c>
      <c r="WDJ469" s="48" t="str">
        <f t="shared" si="1590"/>
        <v>Inviable Sanitariamente</v>
      </c>
      <c r="WDK469" s="48" t="str">
        <f t="shared" si="1590"/>
        <v>Inviable Sanitariamente</v>
      </c>
      <c r="WDL469" s="48" t="str">
        <f t="shared" si="1590"/>
        <v>Inviable Sanitariamente</v>
      </c>
      <c r="WDM469" s="48" t="str">
        <f t="shared" si="1590"/>
        <v>Inviable Sanitariamente</v>
      </c>
      <c r="WDN469" s="48" t="str">
        <f t="shared" si="1590"/>
        <v>Inviable Sanitariamente</v>
      </c>
      <c r="WDO469" s="48" t="str">
        <f t="shared" si="1590"/>
        <v>Inviable Sanitariamente</v>
      </c>
      <c r="WDP469" s="48" t="str">
        <f t="shared" si="1590"/>
        <v>Inviable Sanitariamente</v>
      </c>
      <c r="WDQ469" s="48" t="str">
        <f t="shared" si="1590"/>
        <v>Inviable Sanitariamente</v>
      </c>
      <c r="WDR469" s="48" t="str">
        <f t="shared" ref="WDR469:WEA471" si="1591">IF(WDP469&lt;5,"Sin Riesgo",IF(WDP469 &lt;=14,"Bajo",IF(WDP469&lt;=35,"Medio",IF(WDP469&lt;=80,"Alto","Inviable Sanitariamente"))))</f>
        <v>Inviable Sanitariamente</v>
      </c>
      <c r="WDS469" s="48" t="str">
        <f t="shared" si="1591"/>
        <v>Inviable Sanitariamente</v>
      </c>
      <c r="WDT469" s="48" t="str">
        <f t="shared" si="1591"/>
        <v>Inviable Sanitariamente</v>
      </c>
      <c r="WDU469" s="48" t="str">
        <f t="shared" si="1591"/>
        <v>Inviable Sanitariamente</v>
      </c>
      <c r="WDV469" s="48" t="str">
        <f t="shared" si="1591"/>
        <v>Inviable Sanitariamente</v>
      </c>
      <c r="WDW469" s="48" t="str">
        <f t="shared" si="1591"/>
        <v>Inviable Sanitariamente</v>
      </c>
      <c r="WDX469" s="48" t="str">
        <f t="shared" si="1591"/>
        <v>Inviable Sanitariamente</v>
      </c>
      <c r="WDY469" s="48" t="str">
        <f t="shared" si="1591"/>
        <v>Inviable Sanitariamente</v>
      </c>
      <c r="WDZ469" s="48" t="str">
        <f t="shared" si="1591"/>
        <v>Inviable Sanitariamente</v>
      </c>
      <c r="WEA469" s="48" t="str">
        <f t="shared" si="1591"/>
        <v>Inviable Sanitariamente</v>
      </c>
      <c r="WEB469" s="48" t="str">
        <f t="shared" ref="WEB469:WEK471" si="1592">IF(WDZ469&lt;5,"Sin Riesgo",IF(WDZ469 &lt;=14,"Bajo",IF(WDZ469&lt;=35,"Medio",IF(WDZ469&lt;=80,"Alto","Inviable Sanitariamente"))))</f>
        <v>Inviable Sanitariamente</v>
      </c>
      <c r="WEC469" s="48" t="str">
        <f t="shared" si="1592"/>
        <v>Inviable Sanitariamente</v>
      </c>
      <c r="WED469" s="48" t="str">
        <f t="shared" si="1592"/>
        <v>Inviable Sanitariamente</v>
      </c>
      <c r="WEE469" s="48" t="str">
        <f t="shared" si="1592"/>
        <v>Inviable Sanitariamente</v>
      </c>
      <c r="WEF469" s="48" t="str">
        <f t="shared" si="1592"/>
        <v>Inviable Sanitariamente</v>
      </c>
      <c r="WEG469" s="48" t="str">
        <f t="shared" si="1592"/>
        <v>Inviable Sanitariamente</v>
      </c>
      <c r="WEH469" s="48" t="str">
        <f t="shared" si="1592"/>
        <v>Inviable Sanitariamente</v>
      </c>
      <c r="WEI469" s="48" t="str">
        <f t="shared" si="1592"/>
        <v>Inviable Sanitariamente</v>
      </c>
      <c r="WEJ469" s="48" t="str">
        <f t="shared" si="1592"/>
        <v>Inviable Sanitariamente</v>
      </c>
      <c r="WEK469" s="48" t="str">
        <f t="shared" si="1592"/>
        <v>Inviable Sanitariamente</v>
      </c>
      <c r="WEL469" s="48" t="str">
        <f t="shared" ref="WEL469:WEU471" si="1593">IF(WEJ469&lt;5,"Sin Riesgo",IF(WEJ469 &lt;=14,"Bajo",IF(WEJ469&lt;=35,"Medio",IF(WEJ469&lt;=80,"Alto","Inviable Sanitariamente"))))</f>
        <v>Inviable Sanitariamente</v>
      </c>
      <c r="WEM469" s="48" t="str">
        <f t="shared" si="1593"/>
        <v>Inviable Sanitariamente</v>
      </c>
      <c r="WEN469" s="48" t="str">
        <f t="shared" si="1593"/>
        <v>Inviable Sanitariamente</v>
      </c>
      <c r="WEO469" s="48" t="str">
        <f t="shared" si="1593"/>
        <v>Inviable Sanitariamente</v>
      </c>
      <c r="WEP469" s="48" t="str">
        <f t="shared" si="1593"/>
        <v>Inviable Sanitariamente</v>
      </c>
      <c r="WEQ469" s="48" t="str">
        <f t="shared" si="1593"/>
        <v>Inviable Sanitariamente</v>
      </c>
      <c r="WER469" s="48" t="str">
        <f t="shared" si="1593"/>
        <v>Inviable Sanitariamente</v>
      </c>
      <c r="WES469" s="48" t="str">
        <f t="shared" si="1593"/>
        <v>Inviable Sanitariamente</v>
      </c>
      <c r="WET469" s="48" t="str">
        <f t="shared" si="1593"/>
        <v>Inviable Sanitariamente</v>
      </c>
      <c r="WEU469" s="48" t="str">
        <f t="shared" si="1593"/>
        <v>Inviable Sanitariamente</v>
      </c>
      <c r="WEV469" s="48" t="str">
        <f t="shared" ref="WEV469:WFE471" si="1594">IF(WET469&lt;5,"Sin Riesgo",IF(WET469 &lt;=14,"Bajo",IF(WET469&lt;=35,"Medio",IF(WET469&lt;=80,"Alto","Inviable Sanitariamente"))))</f>
        <v>Inviable Sanitariamente</v>
      </c>
      <c r="WEW469" s="48" t="str">
        <f t="shared" si="1594"/>
        <v>Inviable Sanitariamente</v>
      </c>
      <c r="WEX469" s="48" t="str">
        <f t="shared" si="1594"/>
        <v>Inviable Sanitariamente</v>
      </c>
      <c r="WEY469" s="48" t="str">
        <f t="shared" si="1594"/>
        <v>Inviable Sanitariamente</v>
      </c>
      <c r="WEZ469" s="48" t="str">
        <f t="shared" si="1594"/>
        <v>Inviable Sanitariamente</v>
      </c>
      <c r="WFA469" s="48" t="str">
        <f t="shared" si="1594"/>
        <v>Inviable Sanitariamente</v>
      </c>
      <c r="WFB469" s="48" t="str">
        <f t="shared" si="1594"/>
        <v>Inviable Sanitariamente</v>
      </c>
      <c r="WFC469" s="48" t="str">
        <f t="shared" si="1594"/>
        <v>Inviable Sanitariamente</v>
      </c>
      <c r="WFD469" s="48" t="str">
        <f t="shared" si="1594"/>
        <v>Inviable Sanitariamente</v>
      </c>
      <c r="WFE469" s="48" t="str">
        <f t="shared" si="1594"/>
        <v>Inviable Sanitariamente</v>
      </c>
      <c r="WFF469" s="48" t="str">
        <f t="shared" ref="WFF469:WFO471" si="1595">IF(WFD469&lt;5,"Sin Riesgo",IF(WFD469 &lt;=14,"Bajo",IF(WFD469&lt;=35,"Medio",IF(WFD469&lt;=80,"Alto","Inviable Sanitariamente"))))</f>
        <v>Inviable Sanitariamente</v>
      </c>
      <c r="WFG469" s="48" t="str">
        <f t="shared" si="1595"/>
        <v>Inviable Sanitariamente</v>
      </c>
      <c r="WFH469" s="48" t="str">
        <f t="shared" si="1595"/>
        <v>Inviable Sanitariamente</v>
      </c>
      <c r="WFI469" s="48" t="str">
        <f t="shared" si="1595"/>
        <v>Inviable Sanitariamente</v>
      </c>
      <c r="WFJ469" s="48" t="str">
        <f t="shared" si="1595"/>
        <v>Inviable Sanitariamente</v>
      </c>
      <c r="WFK469" s="48" t="str">
        <f t="shared" si="1595"/>
        <v>Inviable Sanitariamente</v>
      </c>
      <c r="WFL469" s="48" t="str">
        <f t="shared" si="1595"/>
        <v>Inviable Sanitariamente</v>
      </c>
      <c r="WFM469" s="48" t="str">
        <f t="shared" si="1595"/>
        <v>Inviable Sanitariamente</v>
      </c>
      <c r="WFN469" s="48" t="str">
        <f t="shared" si="1595"/>
        <v>Inviable Sanitariamente</v>
      </c>
      <c r="WFO469" s="48" t="str">
        <f t="shared" si="1595"/>
        <v>Inviable Sanitariamente</v>
      </c>
      <c r="WFP469" s="48" t="str">
        <f t="shared" ref="WFP469:WFY471" si="1596">IF(WFN469&lt;5,"Sin Riesgo",IF(WFN469 &lt;=14,"Bajo",IF(WFN469&lt;=35,"Medio",IF(WFN469&lt;=80,"Alto","Inviable Sanitariamente"))))</f>
        <v>Inviable Sanitariamente</v>
      </c>
      <c r="WFQ469" s="48" t="str">
        <f t="shared" si="1596"/>
        <v>Inviable Sanitariamente</v>
      </c>
      <c r="WFR469" s="48" t="str">
        <f t="shared" si="1596"/>
        <v>Inviable Sanitariamente</v>
      </c>
      <c r="WFS469" s="48" t="str">
        <f t="shared" si="1596"/>
        <v>Inviable Sanitariamente</v>
      </c>
      <c r="WFT469" s="48" t="str">
        <f t="shared" si="1596"/>
        <v>Inviable Sanitariamente</v>
      </c>
      <c r="WFU469" s="48" t="str">
        <f t="shared" si="1596"/>
        <v>Inviable Sanitariamente</v>
      </c>
      <c r="WFV469" s="48" t="str">
        <f t="shared" si="1596"/>
        <v>Inviable Sanitariamente</v>
      </c>
      <c r="WFW469" s="48" t="str">
        <f t="shared" si="1596"/>
        <v>Inviable Sanitariamente</v>
      </c>
      <c r="WFX469" s="48" t="str">
        <f t="shared" si="1596"/>
        <v>Inviable Sanitariamente</v>
      </c>
      <c r="WFY469" s="48" t="str">
        <f t="shared" si="1596"/>
        <v>Inviable Sanitariamente</v>
      </c>
      <c r="WFZ469" s="48" t="str">
        <f t="shared" ref="WFZ469:WGI471" si="1597">IF(WFX469&lt;5,"Sin Riesgo",IF(WFX469 &lt;=14,"Bajo",IF(WFX469&lt;=35,"Medio",IF(WFX469&lt;=80,"Alto","Inviable Sanitariamente"))))</f>
        <v>Inviable Sanitariamente</v>
      </c>
      <c r="WGA469" s="48" t="str">
        <f t="shared" si="1597"/>
        <v>Inviable Sanitariamente</v>
      </c>
      <c r="WGB469" s="48" t="str">
        <f t="shared" si="1597"/>
        <v>Inviable Sanitariamente</v>
      </c>
      <c r="WGC469" s="48" t="str">
        <f t="shared" si="1597"/>
        <v>Inviable Sanitariamente</v>
      </c>
      <c r="WGD469" s="48" t="str">
        <f t="shared" si="1597"/>
        <v>Inviable Sanitariamente</v>
      </c>
      <c r="WGE469" s="48" t="str">
        <f t="shared" si="1597"/>
        <v>Inviable Sanitariamente</v>
      </c>
      <c r="WGF469" s="48" t="str">
        <f t="shared" si="1597"/>
        <v>Inviable Sanitariamente</v>
      </c>
      <c r="WGG469" s="48" t="str">
        <f t="shared" si="1597"/>
        <v>Inviable Sanitariamente</v>
      </c>
      <c r="WGH469" s="48" t="str">
        <f t="shared" si="1597"/>
        <v>Inviable Sanitariamente</v>
      </c>
      <c r="WGI469" s="48" t="str">
        <f t="shared" si="1597"/>
        <v>Inviable Sanitariamente</v>
      </c>
      <c r="WGJ469" s="48" t="str">
        <f t="shared" ref="WGJ469:WGS471" si="1598">IF(WGH469&lt;5,"Sin Riesgo",IF(WGH469 &lt;=14,"Bajo",IF(WGH469&lt;=35,"Medio",IF(WGH469&lt;=80,"Alto","Inviable Sanitariamente"))))</f>
        <v>Inviable Sanitariamente</v>
      </c>
      <c r="WGK469" s="48" t="str">
        <f t="shared" si="1598"/>
        <v>Inviable Sanitariamente</v>
      </c>
      <c r="WGL469" s="48" t="str">
        <f t="shared" si="1598"/>
        <v>Inviable Sanitariamente</v>
      </c>
      <c r="WGM469" s="48" t="str">
        <f t="shared" si="1598"/>
        <v>Inviable Sanitariamente</v>
      </c>
      <c r="WGN469" s="48" t="str">
        <f t="shared" si="1598"/>
        <v>Inviable Sanitariamente</v>
      </c>
      <c r="WGO469" s="48" t="str">
        <f t="shared" si="1598"/>
        <v>Inviable Sanitariamente</v>
      </c>
      <c r="WGP469" s="48" t="str">
        <f t="shared" si="1598"/>
        <v>Inviable Sanitariamente</v>
      </c>
      <c r="WGQ469" s="48" t="str">
        <f t="shared" si="1598"/>
        <v>Inviable Sanitariamente</v>
      </c>
      <c r="WGR469" s="48" t="str">
        <f t="shared" si="1598"/>
        <v>Inviable Sanitariamente</v>
      </c>
      <c r="WGS469" s="48" t="str">
        <f t="shared" si="1598"/>
        <v>Inviable Sanitariamente</v>
      </c>
      <c r="WGT469" s="48" t="str">
        <f t="shared" ref="WGT469:WHC471" si="1599">IF(WGR469&lt;5,"Sin Riesgo",IF(WGR469 &lt;=14,"Bajo",IF(WGR469&lt;=35,"Medio",IF(WGR469&lt;=80,"Alto","Inviable Sanitariamente"))))</f>
        <v>Inviable Sanitariamente</v>
      </c>
      <c r="WGU469" s="48" t="str">
        <f t="shared" si="1599"/>
        <v>Inviable Sanitariamente</v>
      </c>
      <c r="WGV469" s="48" t="str">
        <f t="shared" si="1599"/>
        <v>Inviable Sanitariamente</v>
      </c>
      <c r="WGW469" s="48" t="str">
        <f t="shared" si="1599"/>
        <v>Inviable Sanitariamente</v>
      </c>
      <c r="WGX469" s="48" t="str">
        <f t="shared" si="1599"/>
        <v>Inviable Sanitariamente</v>
      </c>
      <c r="WGY469" s="48" t="str">
        <f t="shared" si="1599"/>
        <v>Inviable Sanitariamente</v>
      </c>
      <c r="WGZ469" s="48" t="str">
        <f t="shared" si="1599"/>
        <v>Inviable Sanitariamente</v>
      </c>
      <c r="WHA469" s="48" t="str">
        <f t="shared" si="1599"/>
        <v>Inviable Sanitariamente</v>
      </c>
      <c r="WHB469" s="48" t="str">
        <f t="shared" si="1599"/>
        <v>Inviable Sanitariamente</v>
      </c>
      <c r="WHC469" s="48" t="str">
        <f t="shared" si="1599"/>
        <v>Inviable Sanitariamente</v>
      </c>
      <c r="WHD469" s="48" t="str">
        <f t="shared" ref="WHD469:WHM471" si="1600">IF(WHB469&lt;5,"Sin Riesgo",IF(WHB469 &lt;=14,"Bajo",IF(WHB469&lt;=35,"Medio",IF(WHB469&lt;=80,"Alto","Inviable Sanitariamente"))))</f>
        <v>Inviable Sanitariamente</v>
      </c>
      <c r="WHE469" s="48" t="str">
        <f t="shared" si="1600"/>
        <v>Inviable Sanitariamente</v>
      </c>
      <c r="WHF469" s="48" t="str">
        <f t="shared" si="1600"/>
        <v>Inviable Sanitariamente</v>
      </c>
      <c r="WHG469" s="48" t="str">
        <f t="shared" si="1600"/>
        <v>Inviable Sanitariamente</v>
      </c>
      <c r="WHH469" s="48" t="str">
        <f t="shared" si="1600"/>
        <v>Inviable Sanitariamente</v>
      </c>
      <c r="WHI469" s="48" t="str">
        <f t="shared" si="1600"/>
        <v>Inviable Sanitariamente</v>
      </c>
      <c r="WHJ469" s="48" t="str">
        <f t="shared" si="1600"/>
        <v>Inviable Sanitariamente</v>
      </c>
      <c r="WHK469" s="48" t="str">
        <f t="shared" si="1600"/>
        <v>Inviable Sanitariamente</v>
      </c>
      <c r="WHL469" s="48" t="str">
        <f t="shared" si="1600"/>
        <v>Inviable Sanitariamente</v>
      </c>
      <c r="WHM469" s="48" t="str">
        <f t="shared" si="1600"/>
        <v>Inviable Sanitariamente</v>
      </c>
      <c r="WHN469" s="48" t="str">
        <f t="shared" ref="WHN469:WHW471" si="1601">IF(WHL469&lt;5,"Sin Riesgo",IF(WHL469 &lt;=14,"Bajo",IF(WHL469&lt;=35,"Medio",IF(WHL469&lt;=80,"Alto","Inviable Sanitariamente"))))</f>
        <v>Inviable Sanitariamente</v>
      </c>
      <c r="WHO469" s="48" t="str">
        <f t="shared" si="1601"/>
        <v>Inviable Sanitariamente</v>
      </c>
      <c r="WHP469" s="48" t="str">
        <f t="shared" si="1601"/>
        <v>Inviable Sanitariamente</v>
      </c>
      <c r="WHQ469" s="48" t="str">
        <f t="shared" si="1601"/>
        <v>Inviable Sanitariamente</v>
      </c>
      <c r="WHR469" s="48" t="str">
        <f t="shared" si="1601"/>
        <v>Inviable Sanitariamente</v>
      </c>
      <c r="WHS469" s="48" t="str">
        <f t="shared" si="1601"/>
        <v>Inviable Sanitariamente</v>
      </c>
      <c r="WHT469" s="48" t="str">
        <f t="shared" si="1601"/>
        <v>Inviable Sanitariamente</v>
      </c>
      <c r="WHU469" s="48" t="str">
        <f t="shared" si="1601"/>
        <v>Inviable Sanitariamente</v>
      </c>
      <c r="WHV469" s="48" t="str">
        <f t="shared" si="1601"/>
        <v>Inviable Sanitariamente</v>
      </c>
      <c r="WHW469" s="48" t="str">
        <f t="shared" si="1601"/>
        <v>Inviable Sanitariamente</v>
      </c>
      <c r="WHX469" s="48" t="str">
        <f t="shared" ref="WHX469:WIG471" si="1602">IF(WHV469&lt;5,"Sin Riesgo",IF(WHV469 &lt;=14,"Bajo",IF(WHV469&lt;=35,"Medio",IF(WHV469&lt;=80,"Alto","Inviable Sanitariamente"))))</f>
        <v>Inviable Sanitariamente</v>
      </c>
      <c r="WHY469" s="48" t="str">
        <f t="shared" si="1602"/>
        <v>Inviable Sanitariamente</v>
      </c>
      <c r="WHZ469" s="48" t="str">
        <f t="shared" si="1602"/>
        <v>Inviable Sanitariamente</v>
      </c>
      <c r="WIA469" s="48" t="str">
        <f t="shared" si="1602"/>
        <v>Inviable Sanitariamente</v>
      </c>
      <c r="WIB469" s="48" t="str">
        <f t="shared" si="1602"/>
        <v>Inviable Sanitariamente</v>
      </c>
      <c r="WIC469" s="48" t="str">
        <f t="shared" si="1602"/>
        <v>Inviable Sanitariamente</v>
      </c>
      <c r="WID469" s="48" t="str">
        <f t="shared" si="1602"/>
        <v>Inviable Sanitariamente</v>
      </c>
      <c r="WIE469" s="48" t="str">
        <f t="shared" si="1602"/>
        <v>Inviable Sanitariamente</v>
      </c>
      <c r="WIF469" s="48" t="str">
        <f t="shared" si="1602"/>
        <v>Inviable Sanitariamente</v>
      </c>
      <c r="WIG469" s="48" t="str">
        <f t="shared" si="1602"/>
        <v>Inviable Sanitariamente</v>
      </c>
      <c r="WIH469" s="48" t="str">
        <f t="shared" ref="WIH469:WIQ471" si="1603">IF(WIF469&lt;5,"Sin Riesgo",IF(WIF469 &lt;=14,"Bajo",IF(WIF469&lt;=35,"Medio",IF(WIF469&lt;=80,"Alto","Inviable Sanitariamente"))))</f>
        <v>Inviable Sanitariamente</v>
      </c>
      <c r="WII469" s="48" t="str">
        <f t="shared" si="1603"/>
        <v>Inviable Sanitariamente</v>
      </c>
      <c r="WIJ469" s="48" t="str">
        <f t="shared" si="1603"/>
        <v>Inviable Sanitariamente</v>
      </c>
      <c r="WIK469" s="48" t="str">
        <f t="shared" si="1603"/>
        <v>Inviable Sanitariamente</v>
      </c>
      <c r="WIL469" s="48" t="str">
        <f t="shared" si="1603"/>
        <v>Inviable Sanitariamente</v>
      </c>
      <c r="WIM469" s="48" t="str">
        <f t="shared" si="1603"/>
        <v>Inviable Sanitariamente</v>
      </c>
      <c r="WIN469" s="48" t="str">
        <f t="shared" si="1603"/>
        <v>Inviable Sanitariamente</v>
      </c>
      <c r="WIO469" s="48" t="str">
        <f t="shared" si="1603"/>
        <v>Inviable Sanitariamente</v>
      </c>
      <c r="WIP469" s="48" t="str">
        <f t="shared" si="1603"/>
        <v>Inviable Sanitariamente</v>
      </c>
      <c r="WIQ469" s="48" t="str">
        <f t="shared" si="1603"/>
        <v>Inviable Sanitariamente</v>
      </c>
      <c r="WIR469" s="48" t="str">
        <f t="shared" ref="WIR469:WJA471" si="1604">IF(WIP469&lt;5,"Sin Riesgo",IF(WIP469 &lt;=14,"Bajo",IF(WIP469&lt;=35,"Medio",IF(WIP469&lt;=80,"Alto","Inviable Sanitariamente"))))</f>
        <v>Inviable Sanitariamente</v>
      </c>
      <c r="WIS469" s="48" t="str">
        <f t="shared" si="1604"/>
        <v>Inviable Sanitariamente</v>
      </c>
      <c r="WIT469" s="48" t="str">
        <f t="shared" si="1604"/>
        <v>Inviable Sanitariamente</v>
      </c>
      <c r="WIU469" s="48" t="str">
        <f t="shared" si="1604"/>
        <v>Inviable Sanitariamente</v>
      </c>
      <c r="WIV469" s="48" t="str">
        <f t="shared" si="1604"/>
        <v>Inviable Sanitariamente</v>
      </c>
      <c r="WIW469" s="48" t="str">
        <f t="shared" si="1604"/>
        <v>Inviable Sanitariamente</v>
      </c>
      <c r="WIX469" s="48" t="str">
        <f t="shared" si="1604"/>
        <v>Inviable Sanitariamente</v>
      </c>
      <c r="WIY469" s="48" t="str">
        <f t="shared" si="1604"/>
        <v>Inviable Sanitariamente</v>
      </c>
      <c r="WIZ469" s="48" t="str">
        <f t="shared" si="1604"/>
        <v>Inviable Sanitariamente</v>
      </c>
      <c r="WJA469" s="48" t="str">
        <f t="shared" si="1604"/>
        <v>Inviable Sanitariamente</v>
      </c>
      <c r="WJB469" s="48" t="str">
        <f t="shared" ref="WJB469:WJK471" si="1605">IF(WIZ469&lt;5,"Sin Riesgo",IF(WIZ469 &lt;=14,"Bajo",IF(WIZ469&lt;=35,"Medio",IF(WIZ469&lt;=80,"Alto","Inviable Sanitariamente"))))</f>
        <v>Inviable Sanitariamente</v>
      </c>
      <c r="WJC469" s="48" t="str">
        <f t="shared" si="1605"/>
        <v>Inviable Sanitariamente</v>
      </c>
      <c r="WJD469" s="48" t="str">
        <f t="shared" si="1605"/>
        <v>Inviable Sanitariamente</v>
      </c>
      <c r="WJE469" s="48" t="str">
        <f t="shared" si="1605"/>
        <v>Inviable Sanitariamente</v>
      </c>
      <c r="WJF469" s="48" t="str">
        <f t="shared" si="1605"/>
        <v>Inviable Sanitariamente</v>
      </c>
      <c r="WJG469" s="48" t="str">
        <f t="shared" si="1605"/>
        <v>Inviable Sanitariamente</v>
      </c>
      <c r="WJH469" s="48" t="str">
        <f t="shared" si="1605"/>
        <v>Inviable Sanitariamente</v>
      </c>
      <c r="WJI469" s="48" t="str">
        <f t="shared" si="1605"/>
        <v>Inviable Sanitariamente</v>
      </c>
      <c r="WJJ469" s="48" t="str">
        <f t="shared" si="1605"/>
        <v>Inviable Sanitariamente</v>
      </c>
      <c r="WJK469" s="48" t="str">
        <f t="shared" si="1605"/>
        <v>Inviable Sanitariamente</v>
      </c>
      <c r="WJL469" s="48" t="str">
        <f t="shared" ref="WJL469:WJU471" si="1606">IF(WJJ469&lt;5,"Sin Riesgo",IF(WJJ469 &lt;=14,"Bajo",IF(WJJ469&lt;=35,"Medio",IF(WJJ469&lt;=80,"Alto","Inviable Sanitariamente"))))</f>
        <v>Inviable Sanitariamente</v>
      </c>
      <c r="WJM469" s="48" t="str">
        <f t="shared" si="1606"/>
        <v>Inviable Sanitariamente</v>
      </c>
      <c r="WJN469" s="48" t="str">
        <f t="shared" si="1606"/>
        <v>Inviable Sanitariamente</v>
      </c>
      <c r="WJO469" s="48" t="str">
        <f t="shared" si="1606"/>
        <v>Inviable Sanitariamente</v>
      </c>
      <c r="WJP469" s="48" t="str">
        <f t="shared" si="1606"/>
        <v>Inviable Sanitariamente</v>
      </c>
      <c r="WJQ469" s="48" t="str">
        <f t="shared" si="1606"/>
        <v>Inviable Sanitariamente</v>
      </c>
      <c r="WJR469" s="48" t="str">
        <f t="shared" si="1606"/>
        <v>Inviable Sanitariamente</v>
      </c>
      <c r="WJS469" s="48" t="str">
        <f t="shared" si="1606"/>
        <v>Inviable Sanitariamente</v>
      </c>
      <c r="WJT469" s="48" t="str">
        <f t="shared" si="1606"/>
        <v>Inviable Sanitariamente</v>
      </c>
      <c r="WJU469" s="48" t="str">
        <f t="shared" si="1606"/>
        <v>Inviable Sanitariamente</v>
      </c>
      <c r="WJV469" s="48" t="str">
        <f t="shared" ref="WJV469:WKE471" si="1607">IF(WJT469&lt;5,"Sin Riesgo",IF(WJT469 &lt;=14,"Bajo",IF(WJT469&lt;=35,"Medio",IF(WJT469&lt;=80,"Alto","Inviable Sanitariamente"))))</f>
        <v>Inviable Sanitariamente</v>
      </c>
      <c r="WJW469" s="48" t="str">
        <f t="shared" si="1607"/>
        <v>Inviable Sanitariamente</v>
      </c>
      <c r="WJX469" s="48" t="str">
        <f t="shared" si="1607"/>
        <v>Inviable Sanitariamente</v>
      </c>
      <c r="WJY469" s="48" t="str">
        <f t="shared" si="1607"/>
        <v>Inviable Sanitariamente</v>
      </c>
      <c r="WJZ469" s="48" t="str">
        <f t="shared" si="1607"/>
        <v>Inviable Sanitariamente</v>
      </c>
      <c r="WKA469" s="48" t="str">
        <f t="shared" si="1607"/>
        <v>Inviable Sanitariamente</v>
      </c>
      <c r="WKB469" s="48" t="str">
        <f t="shared" si="1607"/>
        <v>Inviable Sanitariamente</v>
      </c>
      <c r="WKC469" s="48" t="str">
        <f t="shared" si="1607"/>
        <v>Inviable Sanitariamente</v>
      </c>
      <c r="WKD469" s="48" t="str">
        <f t="shared" si="1607"/>
        <v>Inviable Sanitariamente</v>
      </c>
      <c r="WKE469" s="48" t="str">
        <f t="shared" si="1607"/>
        <v>Inviable Sanitariamente</v>
      </c>
      <c r="WKF469" s="48" t="str">
        <f t="shared" ref="WKF469:WKO471" si="1608">IF(WKD469&lt;5,"Sin Riesgo",IF(WKD469 &lt;=14,"Bajo",IF(WKD469&lt;=35,"Medio",IF(WKD469&lt;=80,"Alto","Inviable Sanitariamente"))))</f>
        <v>Inviable Sanitariamente</v>
      </c>
      <c r="WKG469" s="48" t="str">
        <f t="shared" si="1608"/>
        <v>Inviable Sanitariamente</v>
      </c>
      <c r="WKH469" s="48" t="str">
        <f t="shared" si="1608"/>
        <v>Inviable Sanitariamente</v>
      </c>
      <c r="WKI469" s="48" t="str">
        <f t="shared" si="1608"/>
        <v>Inviable Sanitariamente</v>
      </c>
      <c r="WKJ469" s="48" t="str">
        <f t="shared" si="1608"/>
        <v>Inviable Sanitariamente</v>
      </c>
      <c r="WKK469" s="48" t="str">
        <f t="shared" si="1608"/>
        <v>Inviable Sanitariamente</v>
      </c>
      <c r="WKL469" s="48" t="str">
        <f t="shared" si="1608"/>
        <v>Inviable Sanitariamente</v>
      </c>
      <c r="WKM469" s="48" t="str">
        <f t="shared" si="1608"/>
        <v>Inviable Sanitariamente</v>
      </c>
      <c r="WKN469" s="48" t="str">
        <f t="shared" si="1608"/>
        <v>Inviable Sanitariamente</v>
      </c>
      <c r="WKO469" s="48" t="str">
        <f t="shared" si="1608"/>
        <v>Inviable Sanitariamente</v>
      </c>
      <c r="WKP469" s="48" t="str">
        <f t="shared" ref="WKP469:WKY471" si="1609">IF(WKN469&lt;5,"Sin Riesgo",IF(WKN469 &lt;=14,"Bajo",IF(WKN469&lt;=35,"Medio",IF(WKN469&lt;=80,"Alto","Inviable Sanitariamente"))))</f>
        <v>Inviable Sanitariamente</v>
      </c>
      <c r="WKQ469" s="48" t="str">
        <f t="shared" si="1609"/>
        <v>Inviable Sanitariamente</v>
      </c>
      <c r="WKR469" s="48" t="str">
        <f t="shared" si="1609"/>
        <v>Inviable Sanitariamente</v>
      </c>
      <c r="WKS469" s="48" t="str">
        <f t="shared" si="1609"/>
        <v>Inviable Sanitariamente</v>
      </c>
      <c r="WKT469" s="48" t="str">
        <f t="shared" si="1609"/>
        <v>Inviable Sanitariamente</v>
      </c>
      <c r="WKU469" s="48" t="str">
        <f t="shared" si="1609"/>
        <v>Inviable Sanitariamente</v>
      </c>
      <c r="WKV469" s="48" t="str">
        <f t="shared" si="1609"/>
        <v>Inviable Sanitariamente</v>
      </c>
      <c r="WKW469" s="48" t="str">
        <f t="shared" si="1609"/>
        <v>Inviable Sanitariamente</v>
      </c>
      <c r="WKX469" s="48" t="str">
        <f t="shared" si="1609"/>
        <v>Inviable Sanitariamente</v>
      </c>
      <c r="WKY469" s="48" t="str">
        <f t="shared" si="1609"/>
        <v>Inviable Sanitariamente</v>
      </c>
      <c r="WKZ469" s="48" t="str">
        <f t="shared" ref="WKZ469:WLI471" si="1610">IF(WKX469&lt;5,"Sin Riesgo",IF(WKX469 &lt;=14,"Bajo",IF(WKX469&lt;=35,"Medio",IF(WKX469&lt;=80,"Alto","Inviable Sanitariamente"))))</f>
        <v>Inviable Sanitariamente</v>
      </c>
      <c r="WLA469" s="48" t="str">
        <f t="shared" si="1610"/>
        <v>Inviable Sanitariamente</v>
      </c>
      <c r="WLB469" s="48" t="str">
        <f t="shared" si="1610"/>
        <v>Inviable Sanitariamente</v>
      </c>
      <c r="WLC469" s="48" t="str">
        <f t="shared" si="1610"/>
        <v>Inviable Sanitariamente</v>
      </c>
      <c r="WLD469" s="48" t="str">
        <f t="shared" si="1610"/>
        <v>Inviable Sanitariamente</v>
      </c>
      <c r="WLE469" s="48" t="str">
        <f t="shared" si="1610"/>
        <v>Inviable Sanitariamente</v>
      </c>
      <c r="WLF469" s="48" t="str">
        <f t="shared" si="1610"/>
        <v>Inviable Sanitariamente</v>
      </c>
      <c r="WLG469" s="48" t="str">
        <f t="shared" si="1610"/>
        <v>Inviable Sanitariamente</v>
      </c>
      <c r="WLH469" s="48" t="str">
        <f t="shared" si="1610"/>
        <v>Inviable Sanitariamente</v>
      </c>
      <c r="WLI469" s="48" t="str">
        <f t="shared" si="1610"/>
        <v>Inviable Sanitariamente</v>
      </c>
      <c r="WLJ469" s="48" t="str">
        <f t="shared" ref="WLJ469:WLS471" si="1611">IF(WLH469&lt;5,"Sin Riesgo",IF(WLH469 &lt;=14,"Bajo",IF(WLH469&lt;=35,"Medio",IF(WLH469&lt;=80,"Alto","Inviable Sanitariamente"))))</f>
        <v>Inviable Sanitariamente</v>
      </c>
      <c r="WLK469" s="48" t="str">
        <f t="shared" si="1611"/>
        <v>Inviable Sanitariamente</v>
      </c>
      <c r="WLL469" s="48" t="str">
        <f t="shared" si="1611"/>
        <v>Inviable Sanitariamente</v>
      </c>
      <c r="WLM469" s="48" t="str">
        <f t="shared" si="1611"/>
        <v>Inviable Sanitariamente</v>
      </c>
      <c r="WLN469" s="48" t="str">
        <f t="shared" si="1611"/>
        <v>Inviable Sanitariamente</v>
      </c>
      <c r="WLO469" s="48" t="str">
        <f t="shared" si="1611"/>
        <v>Inviable Sanitariamente</v>
      </c>
      <c r="WLP469" s="48" t="str">
        <f t="shared" si="1611"/>
        <v>Inviable Sanitariamente</v>
      </c>
      <c r="WLQ469" s="48" t="str">
        <f t="shared" si="1611"/>
        <v>Inviable Sanitariamente</v>
      </c>
      <c r="WLR469" s="48" t="str">
        <f t="shared" si="1611"/>
        <v>Inviable Sanitariamente</v>
      </c>
      <c r="WLS469" s="48" t="str">
        <f t="shared" si="1611"/>
        <v>Inviable Sanitariamente</v>
      </c>
      <c r="WLT469" s="48" t="str">
        <f t="shared" ref="WLT469:WMC471" si="1612">IF(WLR469&lt;5,"Sin Riesgo",IF(WLR469 &lt;=14,"Bajo",IF(WLR469&lt;=35,"Medio",IF(WLR469&lt;=80,"Alto","Inviable Sanitariamente"))))</f>
        <v>Inviable Sanitariamente</v>
      </c>
      <c r="WLU469" s="48" t="str">
        <f t="shared" si="1612"/>
        <v>Inviable Sanitariamente</v>
      </c>
      <c r="WLV469" s="48" t="str">
        <f t="shared" si="1612"/>
        <v>Inviable Sanitariamente</v>
      </c>
      <c r="WLW469" s="48" t="str">
        <f t="shared" si="1612"/>
        <v>Inviable Sanitariamente</v>
      </c>
      <c r="WLX469" s="48" t="str">
        <f t="shared" si="1612"/>
        <v>Inviable Sanitariamente</v>
      </c>
      <c r="WLY469" s="48" t="str">
        <f t="shared" si="1612"/>
        <v>Inviable Sanitariamente</v>
      </c>
      <c r="WLZ469" s="48" t="str">
        <f t="shared" si="1612"/>
        <v>Inviable Sanitariamente</v>
      </c>
      <c r="WMA469" s="48" t="str">
        <f t="shared" si="1612"/>
        <v>Inviable Sanitariamente</v>
      </c>
      <c r="WMB469" s="48" t="str">
        <f t="shared" si="1612"/>
        <v>Inviable Sanitariamente</v>
      </c>
      <c r="WMC469" s="48" t="str">
        <f t="shared" si="1612"/>
        <v>Inviable Sanitariamente</v>
      </c>
      <c r="WMD469" s="48" t="str">
        <f t="shared" ref="WMD469:WMM471" si="1613">IF(WMB469&lt;5,"Sin Riesgo",IF(WMB469 &lt;=14,"Bajo",IF(WMB469&lt;=35,"Medio",IF(WMB469&lt;=80,"Alto","Inviable Sanitariamente"))))</f>
        <v>Inviable Sanitariamente</v>
      </c>
      <c r="WME469" s="48" t="str">
        <f t="shared" si="1613"/>
        <v>Inviable Sanitariamente</v>
      </c>
      <c r="WMF469" s="48" t="str">
        <f t="shared" si="1613"/>
        <v>Inviable Sanitariamente</v>
      </c>
      <c r="WMG469" s="48" t="str">
        <f t="shared" si="1613"/>
        <v>Inviable Sanitariamente</v>
      </c>
      <c r="WMH469" s="48" t="str">
        <f t="shared" si="1613"/>
        <v>Inviable Sanitariamente</v>
      </c>
      <c r="WMI469" s="48" t="str">
        <f t="shared" si="1613"/>
        <v>Inviable Sanitariamente</v>
      </c>
      <c r="WMJ469" s="48" t="str">
        <f t="shared" si="1613"/>
        <v>Inviable Sanitariamente</v>
      </c>
      <c r="WMK469" s="48" t="str">
        <f t="shared" si="1613"/>
        <v>Inviable Sanitariamente</v>
      </c>
      <c r="WML469" s="48" t="str">
        <f t="shared" si="1613"/>
        <v>Inviable Sanitariamente</v>
      </c>
      <c r="WMM469" s="48" t="str">
        <f t="shared" si="1613"/>
        <v>Inviable Sanitariamente</v>
      </c>
      <c r="WMN469" s="48" t="str">
        <f t="shared" ref="WMN469:WMW471" si="1614">IF(WML469&lt;5,"Sin Riesgo",IF(WML469 &lt;=14,"Bajo",IF(WML469&lt;=35,"Medio",IF(WML469&lt;=80,"Alto","Inviable Sanitariamente"))))</f>
        <v>Inviable Sanitariamente</v>
      </c>
      <c r="WMO469" s="48" t="str">
        <f t="shared" si="1614"/>
        <v>Inviable Sanitariamente</v>
      </c>
      <c r="WMP469" s="48" t="str">
        <f t="shared" si="1614"/>
        <v>Inviable Sanitariamente</v>
      </c>
      <c r="WMQ469" s="48" t="str">
        <f t="shared" si="1614"/>
        <v>Inviable Sanitariamente</v>
      </c>
      <c r="WMR469" s="48" t="str">
        <f t="shared" si="1614"/>
        <v>Inviable Sanitariamente</v>
      </c>
      <c r="WMS469" s="48" t="str">
        <f t="shared" si="1614"/>
        <v>Inviable Sanitariamente</v>
      </c>
      <c r="WMT469" s="48" t="str">
        <f t="shared" si="1614"/>
        <v>Inviable Sanitariamente</v>
      </c>
      <c r="WMU469" s="48" t="str">
        <f t="shared" si="1614"/>
        <v>Inviable Sanitariamente</v>
      </c>
      <c r="WMV469" s="48" t="str">
        <f t="shared" si="1614"/>
        <v>Inviable Sanitariamente</v>
      </c>
      <c r="WMW469" s="48" t="str">
        <f t="shared" si="1614"/>
        <v>Inviable Sanitariamente</v>
      </c>
      <c r="WMX469" s="48" t="str">
        <f t="shared" ref="WMX469:WNG471" si="1615">IF(WMV469&lt;5,"Sin Riesgo",IF(WMV469 &lt;=14,"Bajo",IF(WMV469&lt;=35,"Medio",IF(WMV469&lt;=80,"Alto","Inviable Sanitariamente"))))</f>
        <v>Inviable Sanitariamente</v>
      </c>
      <c r="WMY469" s="48" t="str">
        <f t="shared" si="1615"/>
        <v>Inviable Sanitariamente</v>
      </c>
      <c r="WMZ469" s="48" t="str">
        <f t="shared" si="1615"/>
        <v>Inviable Sanitariamente</v>
      </c>
      <c r="WNA469" s="48" t="str">
        <f t="shared" si="1615"/>
        <v>Inviable Sanitariamente</v>
      </c>
      <c r="WNB469" s="48" t="str">
        <f t="shared" si="1615"/>
        <v>Inviable Sanitariamente</v>
      </c>
      <c r="WNC469" s="48" t="str">
        <f t="shared" si="1615"/>
        <v>Inviable Sanitariamente</v>
      </c>
      <c r="WND469" s="48" t="str">
        <f t="shared" si="1615"/>
        <v>Inviable Sanitariamente</v>
      </c>
      <c r="WNE469" s="48" t="str">
        <f t="shared" si="1615"/>
        <v>Inviable Sanitariamente</v>
      </c>
      <c r="WNF469" s="48" t="str">
        <f t="shared" si="1615"/>
        <v>Inviable Sanitariamente</v>
      </c>
      <c r="WNG469" s="48" t="str">
        <f t="shared" si="1615"/>
        <v>Inviable Sanitariamente</v>
      </c>
      <c r="WNH469" s="48" t="str">
        <f t="shared" ref="WNH469:WNQ471" si="1616">IF(WNF469&lt;5,"Sin Riesgo",IF(WNF469 &lt;=14,"Bajo",IF(WNF469&lt;=35,"Medio",IF(WNF469&lt;=80,"Alto","Inviable Sanitariamente"))))</f>
        <v>Inviable Sanitariamente</v>
      </c>
      <c r="WNI469" s="48" t="str">
        <f t="shared" si="1616"/>
        <v>Inviable Sanitariamente</v>
      </c>
      <c r="WNJ469" s="48" t="str">
        <f t="shared" si="1616"/>
        <v>Inviable Sanitariamente</v>
      </c>
      <c r="WNK469" s="48" t="str">
        <f t="shared" si="1616"/>
        <v>Inviable Sanitariamente</v>
      </c>
      <c r="WNL469" s="48" t="str">
        <f t="shared" si="1616"/>
        <v>Inviable Sanitariamente</v>
      </c>
      <c r="WNM469" s="48" t="str">
        <f t="shared" si="1616"/>
        <v>Inviable Sanitariamente</v>
      </c>
      <c r="WNN469" s="48" t="str">
        <f t="shared" si="1616"/>
        <v>Inviable Sanitariamente</v>
      </c>
      <c r="WNO469" s="48" t="str">
        <f t="shared" si="1616"/>
        <v>Inviable Sanitariamente</v>
      </c>
      <c r="WNP469" s="48" t="str">
        <f t="shared" si="1616"/>
        <v>Inviable Sanitariamente</v>
      </c>
      <c r="WNQ469" s="48" t="str">
        <f t="shared" si="1616"/>
        <v>Inviable Sanitariamente</v>
      </c>
      <c r="WNR469" s="48" t="str">
        <f t="shared" ref="WNR469:WOA471" si="1617">IF(WNP469&lt;5,"Sin Riesgo",IF(WNP469 &lt;=14,"Bajo",IF(WNP469&lt;=35,"Medio",IF(WNP469&lt;=80,"Alto","Inviable Sanitariamente"))))</f>
        <v>Inviable Sanitariamente</v>
      </c>
      <c r="WNS469" s="48" t="str">
        <f t="shared" si="1617"/>
        <v>Inviable Sanitariamente</v>
      </c>
      <c r="WNT469" s="48" t="str">
        <f t="shared" si="1617"/>
        <v>Inviable Sanitariamente</v>
      </c>
      <c r="WNU469" s="48" t="str">
        <f t="shared" si="1617"/>
        <v>Inviable Sanitariamente</v>
      </c>
      <c r="WNV469" s="48" t="str">
        <f t="shared" si="1617"/>
        <v>Inviable Sanitariamente</v>
      </c>
      <c r="WNW469" s="48" t="str">
        <f t="shared" si="1617"/>
        <v>Inviable Sanitariamente</v>
      </c>
      <c r="WNX469" s="48" t="str">
        <f t="shared" si="1617"/>
        <v>Inviable Sanitariamente</v>
      </c>
      <c r="WNY469" s="48" t="str">
        <f t="shared" si="1617"/>
        <v>Inviable Sanitariamente</v>
      </c>
      <c r="WNZ469" s="48" t="str">
        <f t="shared" si="1617"/>
        <v>Inviable Sanitariamente</v>
      </c>
      <c r="WOA469" s="48" t="str">
        <f t="shared" si="1617"/>
        <v>Inviable Sanitariamente</v>
      </c>
      <c r="WOB469" s="48" t="str">
        <f t="shared" ref="WOB469:WOK471" si="1618">IF(WNZ469&lt;5,"Sin Riesgo",IF(WNZ469 &lt;=14,"Bajo",IF(WNZ469&lt;=35,"Medio",IF(WNZ469&lt;=80,"Alto","Inviable Sanitariamente"))))</f>
        <v>Inviable Sanitariamente</v>
      </c>
      <c r="WOC469" s="48" t="str">
        <f t="shared" si="1618"/>
        <v>Inviable Sanitariamente</v>
      </c>
      <c r="WOD469" s="48" t="str">
        <f t="shared" si="1618"/>
        <v>Inviable Sanitariamente</v>
      </c>
      <c r="WOE469" s="48" t="str">
        <f t="shared" si="1618"/>
        <v>Inviable Sanitariamente</v>
      </c>
      <c r="WOF469" s="48" t="str">
        <f t="shared" si="1618"/>
        <v>Inviable Sanitariamente</v>
      </c>
      <c r="WOG469" s="48" t="str">
        <f t="shared" si="1618"/>
        <v>Inviable Sanitariamente</v>
      </c>
      <c r="WOH469" s="48" t="str">
        <f t="shared" si="1618"/>
        <v>Inviable Sanitariamente</v>
      </c>
      <c r="WOI469" s="48" t="str">
        <f t="shared" si="1618"/>
        <v>Inviable Sanitariamente</v>
      </c>
      <c r="WOJ469" s="48" t="str">
        <f t="shared" si="1618"/>
        <v>Inviable Sanitariamente</v>
      </c>
      <c r="WOK469" s="48" t="str">
        <f t="shared" si="1618"/>
        <v>Inviable Sanitariamente</v>
      </c>
      <c r="WOL469" s="48" t="str">
        <f t="shared" ref="WOL469:WOU471" si="1619">IF(WOJ469&lt;5,"Sin Riesgo",IF(WOJ469 &lt;=14,"Bajo",IF(WOJ469&lt;=35,"Medio",IF(WOJ469&lt;=80,"Alto","Inviable Sanitariamente"))))</f>
        <v>Inviable Sanitariamente</v>
      </c>
      <c r="WOM469" s="48" t="str">
        <f t="shared" si="1619"/>
        <v>Inviable Sanitariamente</v>
      </c>
      <c r="WON469" s="48" t="str">
        <f t="shared" si="1619"/>
        <v>Inviable Sanitariamente</v>
      </c>
      <c r="WOO469" s="48" t="str">
        <f t="shared" si="1619"/>
        <v>Inviable Sanitariamente</v>
      </c>
      <c r="WOP469" s="48" t="str">
        <f t="shared" si="1619"/>
        <v>Inviable Sanitariamente</v>
      </c>
      <c r="WOQ469" s="48" t="str">
        <f t="shared" si="1619"/>
        <v>Inviable Sanitariamente</v>
      </c>
      <c r="WOR469" s="48" t="str">
        <f t="shared" si="1619"/>
        <v>Inviable Sanitariamente</v>
      </c>
      <c r="WOS469" s="48" t="str">
        <f t="shared" si="1619"/>
        <v>Inviable Sanitariamente</v>
      </c>
      <c r="WOT469" s="48" t="str">
        <f t="shared" si="1619"/>
        <v>Inviable Sanitariamente</v>
      </c>
      <c r="WOU469" s="48" t="str">
        <f t="shared" si="1619"/>
        <v>Inviable Sanitariamente</v>
      </c>
      <c r="WOV469" s="48" t="str">
        <f t="shared" ref="WOV469:WPE471" si="1620">IF(WOT469&lt;5,"Sin Riesgo",IF(WOT469 &lt;=14,"Bajo",IF(WOT469&lt;=35,"Medio",IF(WOT469&lt;=80,"Alto","Inviable Sanitariamente"))))</f>
        <v>Inviable Sanitariamente</v>
      </c>
      <c r="WOW469" s="48" t="str">
        <f t="shared" si="1620"/>
        <v>Inviable Sanitariamente</v>
      </c>
      <c r="WOX469" s="48" t="str">
        <f t="shared" si="1620"/>
        <v>Inviable Sanitariamente</v>
      </c>
      <c r="WOY469" s="48" t="str">
        <f t="shared" si="1620"/>
        <v>Inviable Sanitariamente</v>
      </c>
      <c r="WOZ469" s="48" t="str">
        <f t="shared" si="1620"/>
        <v>Inviable Sanitariamente</v>
      </c>
      <c r="WPA469" s="48" t="str">
        <f t="shared" si="1620"/>
        <v>Inviable Sanitariamente</v>
      </c>
      <c r="WPB469" s="48" t="str">
        <f t="shared" si="1620"/>
        <v>Inviable Sanitariamente</v>
      </c>
      <c r="WPC469" s="48" t="str">
        <f t="shared" si="1620"/>
        <v>Inviable Sanitariamente</v>
      </c>
      <c r="WPD469" s="48" t="str">
        <f t="shared" si="1620"/>
        <v>Inviable Sanitariamente</v>
      </c>
      <c r="WPE469" s="48" t="str">
        <f t="shared" si="1620"/>
        <v>Inviable Sanitariamente</v>
      </c>
      <c r="WPF469" s="48" t="str">
        <f t="shared" ref="WPF469:WPO471" si="1621">IF(WPD469&lt;5,"Sin Riesgo",IF(WPD469 &lt;=14,"Bajo",IF(WPD469&lt;=35,"Medio",IF(WPD469&lt;=80,"Alto","Inviable Sanitariamente"))))</f>
        <v>Inviable Sanitariamente</v>
      </c>
      <c r="WPG469" s="48" t="str">
        <f t="shared" si="1621"/>
        <v>Inviable Sanitariamente</v>
      </c>
      <c r="WPH469" s="48" t="str">
        <f t="shared" si="1621"/>
        <v>Inviable Sanitariamente</v>
      </c>
      <c r="WPI469" s="48" t="str">
        <f t="shared" si="1621"/>
        <v>Inviable Sanitariamente</v>
      </c>
      <c r="WPJ469" s="48" t="str">
        <f t="shared" si="1621"/>
        <v>Inviable Sanitariamente</v>
      </c>
      <c r="WPK469" s="48" t="str">
        <f t="shared" si="1621"/>
        <v>Inviable Sanitariamente</v>
      </c>
      <c r="WPL469" s="48" t="str">
        <f t="shared" si="1621"/>
        <v>Inviable Sanitariamente</v>
      </c>
      <c r="WPM469" s="48" t="str">
        <f t="shared" si="1621"/>
        <v>Inviable Sanitariamente</v>
      </c>
      <c r="WPN469" s="48" t="str">
        <f t="shared" si="1621"/>
        <v>Inviable Sanitariamente</v>
      </c>
      <c r="WPO469" s="48" t="str">
        <f t="shared" si="1621"/>
        <v>Inviable Sanitariamente</v>
      </c>
      <c r="WPP469" s="48" t="str">
        <f t="shared" ref="WPP469:WPY471" si="1622">IF(WPN469&lt;5,"Sin Riesgo",IF(WPN469 &lt;=14,"Bajo",IF(WPN469&lt;=35,"Medio",IF(WPN469&lt;=80,"Alto","Inviable Sanitariamente"))))</f>
        <v>Inviable Sanitariamente</v>
      </c>
      <c r="WPQ469" s="48" t="str">
        <f t="shared" si="1622"/>
        <v>Inviable Sanitariamente</v>
      </c>
      <c r="WPR469" s="48" t="str">
        <f t="shared" si="1622"/>
        <v>Inviable Sanitariamente</v>
      </c>
      <c r="WPS469" s="48" t="str">
        <f t="shared" si="1622"/>
        <v>Inviable Sanitariamente</v>
      </c>
      <c r="WPT469" s="48" t="str">
        <f t="shared" si="1622"/>
        <v>Inviable Sanitariamente</v>
      </c>
      <c r="WPU469" s="48" t="str">
        <f t="shared" si="1622"/>
        <v>Inviable Sanitariamente</v>
      </c>
      <c r="WPV469" s="48" t="str">
        <f t="shared" si="1622"/>
        <v>Inviable Sanitariamente</v>
      </c>
      <c r="WPW469" s="48" t="str">
        <f t="shared" si="1622"/>
        <v>Inviable Sanitariamente</v>
      </c>
      <c r="WPX469" s="48" t="str">
        <f t="shared" si="1622"/>
        <v>Inviable Sanitariamente</v>
      </c>
      <c r="WPY469" s="48" t="str">
        <f t="shared" si="1622"/>
        <v>Inviable Sanitariamente</v>
      </c>
      <c r="WPZ469" s="48" t="str">
        <f t="shared" ref="WPZ469:WQI471" si="1623">IF(WPX469&lt;5,"Sin Riesgo",IF(WPX469 &lt;=14,"Bajo",IF(WPX469&lt;=35,"Medio",IF(WPX469&lt;=80,"Alto","Inviable Sanitariamente"))))</f>
        <v>Inviable Sanitariamente</v>
      </c>
      <c r="WQA469" s="48" t="str">
        <f t="shared" si="1623"/>
        <v>Inviable Sanitariamente</v>
      </c>
      <c r="WQB469" s="48" t="str">
        <f t="shared" si="1623"/>
        <v>Inviable Sanitariamente</v>
      </c>
      <c r="WQC469" s="48" t="str">
        <f t="shared" si="1623"/>
        <v>Inviable Sanitariamente</v>
      </c>
      <c r="WQD469" s="48" t="str">
        <f t="shared" si="1623"/>
        <v>Inviable Sanitariamente</v>
      </c>
      <c r="WQE469" s="48" t="str">
        <f t="shared" si="1623"/>
        <v>Inviable Sanitariamente</v>
      </c>
      <c r="WQF469" s="48" t="str">
        <f t="shared" si="1623"/>
        <v>Inviable Sanitariamente</v>
      </c>
      <c r="WQG469" s="48" t="str">
        <f t="shared" si="1623"/>
        <v>Inviable Sanitariamente</v>
      </c>
      <c r="WQH469" s="48" t="str">
        <f t="shared" si="1623"/>
        <v>Inviable Sanitariamente</v>
      </c>
      <c r="WQI469" s="48" t="str">
        <f t="shared" si="1623"/>
        <v>Inviable Sanitariamente</v>
      </c>
      <c r="WQJ469" s="48" t="str">
        <f t="shared" ref="WQJ469:WQS471" si="1624">IF(WQH469&lt;5,"Sin Riesgo",IF(WQH469 &lt;=14,"Bajo",IF(WQH469&lt;=35,"Medio",IF(WQH469&lt;=80,"Alto","Inviable Sanitariamente"))))</f>
        <v>Inviable Sanitariamente</v>
      </c>
      <c r="WQK469" s="48" t="str">
        <f t="shared" si="1624"/>
        <v>Inviable Sanitariamente</v>
      </c>
      <c r="WQL469" s="48" t="str">
        <f t="shared" si="1624"/>
        <v>Inviable Sanitariamente</v>
      </c>
      <c r="WQM469" s="48" t="str">
        <f t="shared" si="1624"/>
        <v>Inviable Sanitariamente</v>
      </c>
      <c r="WQN469" s="48" t="str">
        <f t="shared" si="1624"/>
        <v>Inviable Sanitariamente</v>
      </c>
      <c r="WQO469" s="48" t="str">
        <f t="shared" si="1624"/>
        <v>Inviable Sanitariamente</v>
      </c>
      <c r="WQP469" s="48" t="str">
        <f t="shared" si="1624"/>
        <v>Inviable Sanitariamente</v>
      </c>
      <c r="WQQ469" s="48" t="str">
        <f t="shared" si="1624"/>
        <v>Inviable Sanitariamente</v>
      </c>
      <c r="WQR469" s="48" t="str">
        <f t="shared" si="1624"/>
        <v>Inviable Sanitariamente</v>
      </c>
      <c r="WQS469" s="48" t="str">
        <f t="shared" si="1624"/>
        <v>Inviable Sanitariamente</v>
      </c>
      <c r="WQT469" s="48" t="str">
        <f t="shared" ref="WQT469:WRC471" si="1625">IF(WQR469&lt;5,"Sin Riesgo",IF(WQR469 &lt;=14,"Bajo",IF(WQR469&lt;=35,"Medio",IF(WQR469&lt;=80,"Alto","Inviable Sanitariamente"))))</f>
        <v>Inviable Sanitariamente</v>
      </c>
      <c r="WQU469" s="48" t="str">
        <f t="shared" si="1625"/>
        <v>Inviable Sanitariamente</v>
      </c>
      <c r="WQV469" s="48" t="str">
        <f t="shared" si="1625"/>
        <v>Inviable Sanitariamente</v>
      </c>
      <c r="WQW469" s="48" t="str">
        <f t="shared" si="1625"/>
        <v>Inviable Sanitariamente</v>
      </c>
      <c r="WQX469" s="48" t="str">
        <f t="shared" si="1625"/>
        <v>Inviable Sanitariamente</v>
      </c>
      <c r="WQY469" s="48" t="str">
        <f t="shared" si="1625"/>
        <v>Inviable Sanitariamente</v>
      </c>
      <c r="WQZ469" s="48" t="str">
        <f t="shared" si="1625"/>
        <v>Inviable Sanitariamente</v>
      </c>
      <c r="WRA469" s="48" t="str">
        <f t="shared" si="1625"/>
        <v>Inviable Sanitariamente</v>
      </c>
      <c r="WRB469" s="48" t="str">
        <f t="shared" si="1625"/>
        <v>Inviable Sanitariamente</v>
      </c>
      <c r="WRC469" s="48" t="str">
        <f t="shared" si="1625"/>
        <v>Inviable Sanitariamente</v>
      </c>
      <c r="WRD469" s="48" t="str">
        <f t="shared" ref="WRD469:WRM471" si="1626">IF(WRB469&lt;5,"Sin Riesgo",IF(WRB469 &lt;=14,"Bajo",IF(WRB469&lt;=35,"Medio",IF(WRB469&lt;=80,"Alto","Inviable Sanitariamente"))))</f>
        <v>Inviable Sanitariamente</v>
      </c>
      <c r="WRE469" s="48" t="str">
        <f t="shared" si="1626"/>
        <v>Inviable Sanitariamente</v>
      </c>
      <c r="WRF469" s="48" t="str">
        <f t="shared" si="1626"/>
        <v>Inviable Sanitariamente</v>
      </c>
      <c r="WRG469" s="48" t="str">
        <f t="shared" si="1626"/>
        <v>Inviable Sanitariamente</v>
      </c>
      <c r="WRH469" s="48" t="str">
        <f t="shared" si="1626"/>
        <v>Inviable Sanitariamente</v>
      </c>
      <c r="WRI469" s="48" t="str">
        <f t="shared" si="1626"/>
        <v>Inviable Sanitariamente</v>
      </c>
      <c r="WRJ469" s="48" t="str">
        <f t="shared" si="1626"/>
        <v>Inviable Sanitariamente</v>
      </c>
      <c r="WRK469" s="48" t="str">
        <f t="shared" si="1626"/>
        <v>Inviable Sanitariamente</v>
      </c>
      <c r="WRL469" s="48" t="str">
        <f t="shared" si="1626"/>
        <v>Inviable Sanitariamente</v>
      </c>
      <c r="WRM469" s="48" t="str">
        <f t="shared" si="1626"/>
        <v>Inviable Sanitariamente</v>
      </c>
      <c r="WRN469" s="48" t="str">
        <f t="shared" ref="WRN469:WRW471" si="1627">IF(WRL469&lt;5,"Sin Riesgo",IF(WRL469 &lt;=14,"Bajo",IF(WRL469&lt;=35,"Medio",IF(WRL469&lt;=80,"Alto","Inviable Sanitariamente"))))</f>
        <v>Inviable Sanitariamente</v>
      </c>
      <c r="WRO469" s="48" t="str">
        <f t="shared" si="1627"/>
        <v>Inviable Sanitariamente</v>
      </c>
      <c r="WRP469" s="48" t="str">
        <f t="shared" si="1627"/>
        <v>Inviable Sanitariamente</v>
      </c>
      <c r="WRQ469" s="48" t="str">
        <f t="shared" si="1627"/>
        <v>Inviable Sanitariamente</v>
      </c>
      <c r="WRR469" s="48" t="str">
        <f t="shared" si="1627"/>
        <v>Inviable Sanitariamente</v>
      </c>
      <c r="WRS469" s="48" t="str">
        <f t="shared" si="1627"/>
        <v>Inviable Sanitariamente</v>
      </c>
      <c r="WRT469" s="48" t="str">
        <f t="shared" si="1627"/>
        <v>Inviable Sanitariamente</v>
      </c>
      <c r="WRU469" s="48" t="str">
        <f t="shared" si="1627"/>
        <v>Inviable Sanitariamente</v>
      </c>
      <c r="WRV469" s="48" t="str">
        <f t="shared" si="1627"/>
        <v>Inviable Sanitariamente</v>
      </c>
      <c r="WRW469" s="48" t="str">
        <f t="shared" si="1627"/>
        <v>Inviable Sanitariamente</v>
      </c>
      <c r="WRX469" s="48" t="str">
        <f t="shared" ref="WRX469:WSG471" si="1628">IF(WRV469&lt;5,"Sin Riesgo",IF(WRV469 &lt;=14,"Bajo",IF(WRV469&lt;=35,"Medio",IF(WRV469&lt;=80,"Alto","Inviable Sanitariamente"))))</f>
        <v>Inviable Sanitariamente</v>
      </c>
      <c r="WRY469" s="48" t="str">
        <f t="shared" si="1628"/>
        <v>Inviable Sanitariamente</v>
      </c>
      <c r="WRZ469" s="48" t="str">
        <f t="shared" si="1628"/>
        <v>Inviable Sanitariamente</v>
      </c>
      <c r="WSA469" s="48" t="str">
        <f t="shared" si="1628"/>
        <v>Inviable Sanitariamente</v>
      </c>
      <c r="WSB469" s="48" t="str">
        <f t="shared" si="1628"/>
        <v>Inviable Sanitariamente</v>
      </c>
      <c r="WSC469" s="48" t="str">
        <f t="shared" si="1628"/>
        <v>Inviable Sanitariamente</v>
      </c>
      <c r="WSD469" s="48" t="str">
        <f t="shared" si="1628"/>
        <v>Inviable Sanitariamente</v>
      </c>
      <c r="WSE469" s="48" t="str">
        <f t="shared" si="1628"/>
        <v>Inviable Sanitariamente</v>
      </c>
      <c r="WSF469" s="48" t="str">
        <f t="shared" si="1628"/>
        <v>Inviable Sanitariamente</v>
      </c>
      <c r="WSG469" s="48" t="str">
        <f t="shared" si="1628"/>
        <v>Inviable Sanitariamente</v>
      </c>
      <c r="WSH469" s="48" t="str">
        <f t="shared" ref="WSH469:WSQ471" si="1629">IF(WSF469&lt;5,"Sin Riesgo",IF(WSF469 &lt;=14,"Bajo",IF(WSF469&lt;=35,"Medio",IF(WSF469&lt;=80,"Alto","Inviable Sanitariamente"))))</f>
        <v>Inviable Sanitariamente</v>
      </c>
      <c r="WSI469" s="48" t="str">
        <f t="shared" si="1629"/>
        <v>Inviable Sanitariamente</v>
      </c>
      <c r="WSJ469" s="48" t="str">
        <f t="shared" si="1629"/>
        <v>Inviable Sanitariamente</v>
      </c>
      <c r="WSK469" s="48" t="str">
        <f t="shared" si="1629"/>
        <v>Inviable Sanitariamente</v>
      </c>
      <c r="WSL469" s="48" t="str">
        <f t="shared" si="1629"/>
        <v>Inviable Sanitariamente</v>
      </c>
      <c r="WSM469" s="48" t="str">
        <f t="shared" si="1629"/>
        <v>Inviable Sanitariamente</v>
      </c>
      <c r="WSN469" s="48" t="str">
        <f t="shared" si="1629"/>
        <v>Inviable Sanitariamente</v>
      </c>
      <c r="WSO469" s="48" t="str">
        <f t="shared" si="1629"/>
        <v>Inviable Sanitariamente</v>
      </c>
      <c r="WSP469" s="48" t="str">
        <f t="shared" si="1629"/>
        <v>Inviable Sanitariamente</v>
      </c>
      <c r="WSQ469" s="48" t="str">
        <f t="shared" si="1629"/>
        <v>Inviable Sanitariamente</v>
      </c>
      <c r="WSR469" s="48" t="str">
        <f t="shared" ref="WSR469:WTA471" si="1630">IF(WSP469&lt;5,"Sin Riesgo",IF(WSP469 &lt;=14,"Bajo",IF(WSP469&lt;=35,"Medio",IF(WSP469&lt;=80,"Alto","Inviable Sanitariamente"))))</f>
        <v>Inviable Sanitariamente</v>
      </c>
      <c r="WSS469" s="48" t="str">
        <f t="shared" si="1630"/>
        <v>Inviable Sanitariamente</v>
      </c>
      <c r="WST469" s="48" t="str">
        <f t="shared" si="1630"/>
        <v>Inviable Sanitariamente</v>
      </c>
      <c r="WSU469" s="48" t="str">
        <f t="shared" si="1630"/>
        <v>Inviable Sanitariamente</v>
      </c>
      <c r="WSV469" s="48" t="str">
        <f t="shared" si="1630"/>
        <v>Inviable Sanitariamente</v>
      </c>
      <c r="WSW469" s="48" t="str">
        <f t="shared" si="1630"/>
        <v>Inviable Sanitariamente</v>
      </c>
      <c r="WSX469" s="48" t="str">
        <f t="shared" si="1630"/>
        <v>Inviable Sanitariamente</v>
      </c>
      <c r="WSY469" s="48" t="str">
        <f t="shared" si="1630"/>
        <v>Inviable Sanitariamente</v>
      </c>
      <c r="WSZ469" s="48" t="str">
        <f t="shared" si="1630"/>
        <v>Inviable Sanitariamente</v>
      </c>
      <c r="WTA469" s="48" t="str">
        <f t="shared" si="1630"/>
        <v>Inviable Sanitariamente</v>
      </c>
      <c r="WTB469" s="48" t="str">
        <f t="shared" ref="WTB469:WTK471" si="1631">IF(WSZ469&lt;5,"Sin Riesgo",IF(WSZ469 &lt;=14,"Bajo",IF(WSZ469&lt;=35,"Medio",IF(WSZ469&lt;=80,"Alto","Inviable Sanitariamente"))))</f>
        <v>Inviable Sanitariamente</v>
      </c>
      <c r="WTC469" s="48" t="str">
        <f t="shared" si="1631"/>
        <v>Inviable Sanitariamente</v>
      </c>
      <c r="WTD469" s="48" t="str">
        <f t="shared" si="1631"/>
        <v>Inviable Sanitariamente</v>
      </c>
      <c r="WTE469" s="48" t="str">
        <f t="shared" si="1631"/>
        <v>Inviable Sanitariamente</v>
      </c>
      <c r="WTF469" s="48" t="str">
        <f t="shared" si="1631"/>
        <v>Inviable Sanitariamente</v>
      </c>
      <c r="WTG469" s="48" t="str">
        <f t="shared" si="1631"/>
        <v>Inviable Sanitariamente</v>
      </c>
      <c r="WTH469" s="48" t="str">
        <f t="shared" si="1631"/>
        <v>Inviable Sanitariamente</v>
      </c>
      <c r="WTI469" s="48" t="str">
        <f t="shared" si="1631"/>
        <v>Inviable Sanitariamente</v>
      </c>
      <c r="WTJ469" s="48" t="str">
        <f t="shared" si="1631"/>
        <v>Inviable Sanitariamente</v>
      </c>
      <c r="WTK469" s="48" t="str">
        <f t="shared" si="1631"/>
        <v>Inviable Sanitariamente</v>
      </c>
      <c r="WTL469" s="48" t="str">
        <f t="shared" ref="WTL469:WTU471" si="1632">IF(WTJ469&lt;5,"Sin Riesgo",IF(WTJ469 &lt;=14,"Bajo",IF(WTJ469&lt;=35,"Medio",IF(WTJ469&lt;=80,"Alto","Inviable Sanitariamente"))))</f>
        <v>Inviable Sanitariamente</v>
      </c>
      <c r="WTM469" s="48" t="str">
        <f t="shared" si="1632"/>
        <v>Inviable Sanitariamente</v>
      </c>
      <c r="WTN469" s="48" t="str">
        <f t="shared" si="1632"/>
        <v>Inviable Sanitariamente</v>
      </c>
      <c r="WTO469" s="48" t="str">
        <f t="shared" si="1632"/>
        <v>Inviable Sanitariamente</v>
      </c>
      <c r="WTP469" s="48" t="str">
        <f t="shared" si="1632"/>
        <v>Inviable Sanitariamente</v>
      </c>
      <c r="WTQ469" s="48" t="str">
        <f t="shared" si="1632"/>
        <v>Inviable Sanitariamente</v>
      </c>
      <c r="WTR469" s="48" t="str">
        <f t="shared" si="1632"/>
        <v>Inviable Sanitariamente</v>
      </c>
      <c r="WTS469" s="48" t="str">
        <f t="shared" si="1632"/>
        <v>Inviable Sanitariamente</v>
      </c>
      <c r="WTT469" s="48" t="str">
        <f t="shared" si="1632"/>
        <v>Inviable Sanitariamente</v>
      </c>
      <c r="WTU469" s="48" t="str">
        <f t="shared" si="1632"/>
        <v>Inviable Sanitariamente</v>
      </c>
      <c r="WTV469" s="48" t="str">
        <f t="shared" ref="WTV469:WUE471" si="1633">IF(WTT469&lt;5,"Sin Riesgo",IF(WTT469 &lt;=14,"Bajo",IF(WTT469&lt;=35,"Medio",IF(WTT469&lt;=80,"Alto","Inviable Sanitariamente"))))</f>
        <v>Inviable Sanitariamente</v>
      </c>
      <c r="WTW469" s="48" t="str">
        <f t="shared" si="1633"/>
        <v>Inviable Sanitariamente</v>
      </c>
      <c r="WTX469" s="48" t="str">
        <f t="shared" si="1633"/>
        <v>Inviable Sanitariamente</v>
      </c>
      <c r="WTY469" s="48" t="str">
        <f t="shared" si="1633"/>
        <v>Inviable Sanitariamente</v>
      </c>
      <c r="WTZ469" s="48" t="str">
        <f t="shared" si="1633"/>
        <v>Inviable Sanitariamente</v>
      </c>
      <c r="WUA469" s="48" t="str">
        <f t="shared" si="1633"/>
        <v>Inviable Sanitariamente</v>
      </c>
      <c r="WUB469" s="48" t="str">
        <f t="shared" si="1633"/>
        <v>Inviable Sanitariamente</v>
      </c>
      <c r="WUC469" s="48" t="str">
        <f t="shared" si="1633"/>
        <v>Inviable Sanitariamente</v>
      </c>
      <c r="WUD469" s="48" t="str">
        <f t="shared" si="1633"/>
        <v>Inviable Sanitariamente</v>
      </c>
      <c r="WUE469" s="48" t="str">
        <f t="shared" si="1633"/>
        <v>Inviable Sanitariamente</v>
      </c>
      <c r="WUF469" s="48" t="str">
        <f t="shared" ref="WUF469:WUO471" si="1634">IF(WUD469&lt;5,"Sin Riesgo",IF(WUD469 &lt;=14,"Bajo",IF(WUD469&lt;=35,"Medio",IF(WUD469&lt;=80,"Alto","Inviable Sanitariamente"))))</f>
        <v>Inviable Sanitariamente</v>
      </c>
      <c r="WUG469" s="48" t="str">
        <f t="shared" si="1634"/>
        <v>Inviable Sanitariamente</v>
      </c>
      <c r="WUH469" s="48" t="str">
        <f t="shared" si="1634"/>
        <v>Inviable Sanitariamente</v>
      </c>
      <c r="WUI469" s="48" t="str">
        <f t="shared" si="1634"/>
        <v>Inviable Sanitariamente</v>
      </c>
      <c r="WUJ469" s="48" t="str">
        <f t="shared" si="1634"/>
        <v>Inviable Sanitariamente</v>
      </c>
      <c r="WUK469" s="48" t="str">
        <f t="shared" si="1634"/>
        <v>Inviable Sanitariamente</v>
      </c>
      <c r="WUL469" s="48" t="str">
        <f t="shared" si="1634"/>
        <v>Inviable Sanitariamente</v>
      </c>
      <c r="WUM469" s="48" t="str">
        <f t="shared" si="1634"/>
        <v>Inviable Sanitariamente</v>
      </c>
      <c r="WUN469" s="48" t="str">
        <f t="shared" si="1634"/>
        <v>Inviable Sanitariamente</v>
      </c>
      <c r="WUO469" s="48" t="str">
        <f t="shared" si="1634"/>
        <v>Inviable Sanitariamente</v>
      </c>
      <c r="WUP469" s="48" t="str">
        <f t="shared" ref="WUP469:WUY471" si="1635">IF(WUN469&lt;5,"Sin Riesgo",IF(WUN469 &lt;=14,"Bajo",IF(WUN469&lt;=35,"Medio",IF(WUN469&lt;=80,"Alto","Inviable Sanitariamente"))))</f>
        <v>Inviable Sanitariamente</v>
      </c>
      <c r="WUQ469" s="48" t="str">
        <f t="shared" si="1635"/>
        <v>Inviable Sanitariamente</v>
      </c>
      <c r="WUR469" s="48" t="str">
        <f t="shared" si="1635"/>
        <v>Inviable Sanitariamente</v>
      </c>
      <c r="WUS469" s="48" t="str">
        <f t="shared" si="1635"/>
        <v>Inviable Sanitariamente</v>
      </c>
      <c r="WUT469" s="48" t="str">
        <f t="shared" si="1635"/>
        <v>Inviable Sanitariamente</v>
      </c>
      <c r="WUU469" s="48" t="str">
        <f t="shared" si="1635"/>
        <v>Inviable Sanitariamente</v>
      </c>
      <c r="WUV469" s="48" t="str">
        <f t="shared" si="1635"/>
        <v>Inviable Sanitariamente</v>
      </c>
      <c r="WUW469" s="48" t="str">
        <f t="shared" si="1635"/>
        <v>Inviable Sanitariamente</v>
      </c>
      <c r="WUX469" s="48" t="str">
        <f t="shared" si="1635"/>
        <v>Inviable Sanitariamente</v>
      </c>
      <c r="WUY469" s="48" t="str">
        <f t="shared" si="1635"/>
        <v>Inviable Sanitariamente</v>
      </c>
      <c r="WUZ469" s="48" t="str">
        <f t="shared" ref="WUZ469:WVI471" si="1636">IF(WUX469&lt;5,"Sin Riesgo",IF(WUX469 &lt;=14,"Bajo",IF(WUX469&lt;=35,"Medio",IF(WUX469&lt;=80,"Alto","Inviable Sanitariamente"))))</f>
        <v>Inviable Sanitariamente</v>
      </c>
      <c r="WVA469" s="48" t="str">
        <f t="shared" si="1636"/>
        <v>Inviable Sanitariamente</v>
      </c>
      <c r="WVB469" s="48" t="str">
        <f t="shared" si="1636"/>
        <v>Inviable Sanitariamente</v>
      </c>
      <c r="WVC469" s="48" t="str">
        <f t="shared" si="1636"/>
        <v>Inviable Sanitariamente</v>
      </c>
      <c r="WVD469" s="48" t="str">
        <f t="shared" si="1636"/>
        <v>Inviable Sanitariamente</v>
      </c>
      <c r="WVE469" s="48" t="str">
        <f t="shared" si="1636"/>
        <v>Inviable Sanitariamente</v>
      </c>
      <c r="WVF469" s="48" t="str">
        <f t="shared" si="1636"/>
        <v>Inviable Sanitariamente</v>
      </c>
      <c r="WVG469" s="48" t="str">
        <f t="shared" si="1636"/>
        <v>Inviable Sanitariamente</v>
      </c>
      <c r="WVH469" s="48" t="str">
        <f t="shared" si="1636"/>
        <v>Inviable Sanitariamente</v>
      </c>
      <c r="WVI469" s="48" t="str">
        <f t="shared" si="1636"/>
        <v>Inviable Sanitariamente</v>
      </c>
      <c r="WVJ469" s="48" t="str">
        <f t="shared" ref="WVJ469:WVS471" si="1637">IF(WVH469&lt;5,"Sin Riesgo",IF(WVH469 &lt;=14,"Bajo",IF(WVH469&lt;=35,"Medio",IF(WVH469&lt;=80,"Alto","Inviable Sanitariamente"))))</f>
        <v>Inviable Sanitariamente</v>
      </c>
      <c r="WVK469" s="48" t="str">
        <f t="shared" si="1637"/>
        <v>Inviable Sanitariamente</v>
      </c>
      <c r="WVL469" s="48" t="str">
        <f t="shared" si="1637"/>
        <v>Inviable Sanitariamente</v>
      </c>
      <c r="WVM469" s="48" t="str">
        <f t="shared" si="1637"/>
        <v>Inviable Sanitariamente</v>
      </c>
      <c r="WVN469" s="48" t="str">
        <f t="shared" si="1637"/>
        <v>Inviable Sanitariamente</v>
      </c>
      <c r="WVO469" s="48" t="str">
        <f t="shared" si="1637"/>
        <v>Inviable Sanitariamente</v>
      </c>
      <c r="WVP469" s="48" t="str">
        <f t="shared" si="1637"/>
        <v>Inviable Sanitariamente</v>
      </c>
      <c r="WVQ469" s="48" t="str">
        <f t="shared" si="1637"/>
        <v>Inviable Sanitariamente</v>
      </c>
      <c r="WVR469" s="48" t="str">
        <f t="shared" si="1637"/>
        <v>Inviable Sanitariamente</v>
      </c>
      <c r="WVS469" s="48" t="str">
        <f t="shared" si="1637"/>
        <v>Inviable Sanitariamente</v>
      </c>
      <c r="WVT469" s="48" t="str">
        <f t="shared" ref="WVT469:WWC471" si="1638">IF(WVR469&lt;5,"Sin Riesgo",IF(WVR469 &lt;=14,"Bajo",IF(WVR469&lt;=35,"Medio",IF(WVR469&lt;=80,"Alto","Inviable Sanitariamente"))))</f>
        <v>Inviable Sanitariamente</v>
      </c>
      <c r="WVU469" s="48" t="str">
        <f t="shared" si="1638"/>
        <v>Inviable Sanitariamente</v>
      </c>
      <c r="WVV469" s="48" t="str">
        <f t="shared" si="1638"/>
        <v>Inviable Sanitariamente</v>
      </c>
      <c r="WVW469" s="48" t="str">
        <f t="shared" si="1638"/>
        <v>Inviable Sanitariamente</v>
      </c>
      <c r="WVX469" s="48" t="str">
        <f t="shared" si="1638"/>
        <v>Inviable Sanitariamente</v>
      </c>
      <c r="WVY469" s="48" t="str">
        <f t="shared" si="1638"/>
        <v>Inviable Sanitariamente</v>
      </c>
      <c r="WVZ469" s="48" t="str">
        <f t="shared" si="1638"/>
        <v>Inviable Sanitariamente</v>
      </c>
      <c r="WWA469" s="48" t="str">
        <f t="shared" si="1638"/>
        <v>Inviable Sanitariamente</v>
      </c>
      <c r="WWB469" s="48" t="str">
        <f t="shared" si="1638"/>
        <v>Inviable Sanitariamente</v>
      </c>
      <c r="WWC469" s="48" t="str">
        <f t="shared" si="1638"/>
        <v>Inviable Sanitariamente</v>
      </c>
      <c r="WWD469" s="48" t="str">
        <f t="shared" ref="WWD469:WWM471" si="1639">IF(WWB469&lt;5,"Sin Riesgo",IF(WWB469 &lt;=14,"Bajo",IF(WWB469&lt;=35,"Medio",IF(WWB469&lt;=80,"Alto","Inviable Sanitariamente"))))</f>
        <v>Inviable Sanitariamente</v>
      </c>
      <c r="WWE469" s="48" t="str">
        <f t="shared" si="1639"/>
        <v>Inviable Sanitariamente</v>
      </c>
      <c r="WWF469" s="48" t="str">
        <f t="shared" si="1639"/>
        <v>Inviable Sanitariamente</v>
      </c>
      <c r="WWG469" s="48" t="str">
        <f t="shared" si="1639"/>
        <v>Inviable Sanitariamente</v>
      </c>
      <c r="WWH469" s="48" t="str">
        <f t="shared" si="1639"/>
        <v>Inviable Sanitariamente</v>
      </c>
      <c r="WWI469" s="48" t="str">
        <f t="shared" si="1639"/>
        <v>Inviable Sanitariamente</v>
      </c>
      <c r="WWJ469" s="48" t="str">
        <f t="shared" si="1639"/>
        <v>Inviable Sanitariamente</v>
      </c>
      <c r="WWK469" s="48" t="str">
        <f t="shared" si="1639"/>
        <v>Inviable Sanitariamente</v>
      </c>
      <c r="WWL469" s="48" t="str">
        <f t="shared" si="1639"/>
        <v>Inviable Sanitariamente</v>
      </c>
      <c r="WWM469" s="48" t="str">
        <f t="shared" si="1639"/>
        <v>Inviable Sanitariamente</v>
      </c>
      <c r="WWN469" s="48" t="str">
        <f t="shared" ref="WWN469:WWW471" si="1640">IF(WWL469&lt;5,"Sin Riesgo",IF(WWL469 &lt;=14,"Bajo",IF(WWL469&lt;=35,"Medio",IF(WWL469&lt;=80,"Alto","Inviable Sanitariamente"))))</f>
        <v>Inviable Sanitariamente</v>
      </c>
      <c r="WWO469" s="48" t="str">
        <f t="shared" si="1640"/>
        <v>Inviable Sanitariamente</v>
      </c>
      <c r="WWP469" s="48" t="str">
        <f t="shared" si="1640"/>
        <v>Inviable Sanitariamente</v>
      </c>
      <c r="WWQ469" s="48" t="str">
        <f t="shared" si="1640"/>
        <v>Inviable Sanitariamente</v>
      </c>
      <c r="WWR469" s="48" t="str">
        <f t="shared" si="1640"/>
        <v>Inviable Sanitariamente</v>
      </c>
      <c r="WWS469" s="48" t="str">
        <f t="shared" si="1640"/>
        <v>Inviable Sanitariamente</v>
      </c>
      <c r="WWT469" s="48" t="str">
        <f t="shared" si="1640"/>
        <v>Inviable Sanitariamente</v>
      </c>
      <c r="WWU469" s="48" t="str">
        <f t="shared" si="1640"/>
        <v>Inviable Sanitariamente</v>
      </c>
      <c r="WWV469" s="48" t="str">
        <f t="shared" si="1640"/>
        <v>Inviable Sanitariamente</v>
      </c>
      <c r="WWW469" s="48" t="str">
        <f t="shared" si="1640"/>
        <v>Inviable Sanitariamente</v>
      </c>
      <c r="WWX469" s="48" t="str">
        <f t="shared" ref="WWX469:WXG471" si="1641">IF(WWV469&lt;5,"Sin Riesgo",IF(WWV469 &lt;=14,"Bajo",IF(WWV469&lt;=35,"Medio",IF(WWV469&lt;=80,"Alto","Inviable Sanitariamente"))))</f>
        <v>Inviable Sanitariamente</v>
      </c>
      <c r="WWY469" s="48" t="str">
        <f t="shared" si="1641"/>
        <v>Inviable Sanitariamente</v>
      </c>
      <c r="WWZ469" s="48" t="str">
        <f t="shared" si="1641"/>
        <v>Inviable Sanitariamente</v>
      </c>
      <c r="WXA469" s="48" t="str">
        <f t="shared" si="1641"/>
        <v>Inviable Sanitariamente</v>
      </c>
      <c r="WXB469" s="48" t="str">
        <f t="shared" si="1641"/>
        <v>Inviable Sanitariamente</v>
      </c>
      <c r="WXC469" s="48" t="str">
        <f t="shared" si="1641"/>
        <v>Inviable Sanitariamente</v>
      </c>
      <c r="WXD469" s="48" t="str">
        <f t="shared" si="1641"/>
        <v>Inviable Sanitariamente</v>
      </c>
      <c r="WXE469" s="48" t="str">
        <f t="shared" si="1641"/>
        <v>Inviable Sanitariamente</v>
      </c>
      <c r="WXF469" s="48" t="str">
        <f t="shared" si="1641"/>
        <v>Inviable Sanitariamente</v>
      </c>
      <c r="WXG469" s="48" t="str">
        <f t="shared" si="1641"/>
        <v>Inviable Sanitariamente</v>
      </c>
      <c r="WXH469" s="48" t="str">
        <f t="shared" ref="WXH469:WXQ471" si="1642">IF(WXF469&lt;5,"Sin Riesgo",IF(WXF469 &lt;=14,"Bajo",IF(WXF469&lt;=35,"Medio",IF(WXF469&lt;=80,"Alto","Inviable Sanitariamente"))))</f>
        <v>Inviable Sanitariamente</v>
      </c>
      <c r="WXI469" s="48" t="str">
        <f t="shared" si="1642"/>
        <v>Inviable Sanitariamente</v>
      </c>
      <c r="WXJ469" s="48" t="str">
        <f t="shared" si="1642"/>
        <v>Inviable Sanitariamente</v>
      </c>
      <c r="WXK469" s="48" t="str">
        <f t="shared" si="1642"/>
        <v>Inviable Sanitariamente</v>
      </c>
      <c r="WXL469" s="48" t="str">
        <f t="shared" si="1642"/>
        <v>Inviable Sanitariamente</v>
      </c>
      <c r="WXM469" s="48" t="str">
        <f t="shared" si="1642"/>
        <v>Inviable Sanitariamente</v>
      </c>
      <c r="WXN469" s="48" t="str">
        <f t="shared" si="1642"/>
        <v>Inviable Sanitariamente</v>
      </c>
      <c r="WXO469" s="48" t="str">
        <f t="shared" si="1642"/>
        <v>Inviable Sanitariamente</v>
      </c>
      <c r="WXP469" s="48" t="str">
        <f t="shared" si="1642"/>
        <v>Inviable Sanitariamente</v>
      </c>
      <c r="WXQ469" s="48" t="str">
        <f t="shared" si="1642"/>
        <v>Inviable Sanitariamente</v>
      </c>
      <c r="WXR469" s="48" t="str">
        <f t="shared" ref="WXR469:WYA471" si="1643">IF(WXP469&lt;5,"Sin Riesgo",IF(WXP469 &lt;=14,"Bajo",IF(WXP469&lt;=35,"Medio",IF(WXP469&lt;=80,"Alto","Inviable Sanitariamente"))))</f>
        <v>Inviable Sanitariamente</v>
      </c>
      <c r="WXS469" s="48" t="str">
        <f t="shared" si="1643"/>
        <v>Inviable Sanitariamente</v>
      </c>
      <c r="WXT469" s="48" t="str">
        <f t="shared" si="1643"/>
        <v>Inviable Sanitariamente</v>
      </c>
      <c r="WXU469" s="48" t="str">
        <f t="shared" si="1643"/>
        <v>Inviable Sanitariamente</v>
      </c>
      <c r="WXV469" s="48" t="str">
        <f t="shared" si="1643"/>
        <v>Inviable Sanitariamente</v>
      </c>
      <c r="WXW469" s="48" t="str">
        <f t="shared" si="1643"/>
        <v>Inviable Sanitariamente</v>
      </c>
      <c r="WXX469" s="48" t="str">
        <f t="shared" si="1643"/>
        <v>Inviable Sanitariamente</v>
      </c>
      <c r="WXY469" s="48" t="str">
        <f t="shared" si="1643"/>
        <v>Inviable Sanitariamente</v>
      </c>
      <c r="WXZ469" s="48" t="str">
        <f t="shared" si="1643"/>
        <v>Inviable Sanitariamente</v>
      </c>
      <c r="WYA469" s="48" t="str">
        <f t="shared" si="1643"/>
        <v>Inviable Sanitariamente</v>
      </c>
      <c r="WYB469" s="48" t="str">
        <f t="shared" ref="WYB469:WYK471" si="1644">IF(WXZ469&lt;5,"Sin Riesgo",IF(WXZ469 &lt;=14,"Bajo",IF(WXZ469&lt;=35,"Medio",IF(WXZ469&lt;=80,"Alto","Inviable Sanitariamente"))))</f>
        <v>Inviable Sanitariamente</v>
      </c>
      <c r="WYC469" s="48" t="str">
        <f t="shared" si="1644"/>
        <v>Inviable Sanitariamente</v>
      </c>
      <c r="WYD469" s="48" t="str">
        <f t="shared" si="1644"/>
        <v>Inviable Sanitariamente</v>
      </c>
      <c r="WYE469" s="48" t="str">
        <f t="shared" si="1644"/>
        <v>Inviable Sanitariamente</v>
      </c>
      <c r="WYF469" s="48" t="str">
        <f t="shared" si="1644"/>
        <v>Inviable Sanitariamente</v>
      </c>
      <c r="WYG469" s="48" t="str">
        <f t="shared" si="1644"/>
        <v>Inviable Sanitariamente</v>
      </c>
      <c r="WYH469" s="48" t="str">
        <f t="shared" si="1644"/>
        <v>Inviable Sanitariamente</v>
      </c>
      <c r="WYI469" s="48" t="str">
        <f t="shared" si="1644"/>
        <v>Inviable Sanitariamente</v>
      </c>
      <c r="WYJ469" s="48" t="str">
        <f t="shared" si="1644"/>
        <v>Inviable Sanitariamente</v>
      </c>
      <c r="WYK469" s="48" t="str">
        <f t="shared" si="1644"/>
        <v>Inviable Sanitariamente</v>
      </c>
      <c r="WYL469" s="48" t="str">
        <f t="shared" ref="WYL469:WYU471" si="1645">IF(WYJ469&lt;5,"Sin Riesgo",IF(WYJ469 &lt;=14,"Bajo",IF(WYJ469&lt;=35,"Medio",IF(WYJ469&lt;=80,"Alto","Inviable Sanitariamente"))))</f>
        <v>Inviable Sanitariamente</v>
      </c>
      <c r="WYM469" s="48" t="str">
        <f t="shared" si="1645"/>
        <v>Inviable Sanitariamente</v>
      </c>
      <c r="WYN469" s="48" t="str">
        <f t="shared" si="1645"/>
        <v>Inviable Sanitariamente</v>
      </c>
      <c r="WYO469" s="48" t="str">
        <f t="shared" si="1645"/>
        <v>Inviable Sanitariamente</v>
      </c>
      <c r="WYP469" s="48" t="str">
        <f t="shared" si="1645"/>
        <v>Inviable Sanitariamente</v>
      </c>
      <c r="WYQ469" s="48" t="str">
        <f t="shared" si="1645"/>
        <v>Inviable Sanitariamente</v>
      </c>
      <c r="WYR469" s="48" t="str">
        <f t="shared" si="1645"/>
        <v>Inviable Sanitariamente</v>
      </c>
      <c r="WYS469" s="48" t="str">
        <f t="shared" si="1645"/>
        <v>Inviable Sanitariamente</v>
      </c>
      <c r="WYT469" s="48" t="str">
        <f t="shared" si="1645"/>
        <v>Inviable Sanitariamente</v>
      </c>
      <c r="WYU469" s="48" t="str">
        <f t="shared" si="1645"/>
        <v>Inviable Sanitariamente</v>
      </c>
      <c r="WYV469" s="48" t="str">
        <f t="shared" ref="WYV469:WZE471" si="1646">IF(WYT469&lt;5,"Sin Riesgo",IF(WYT469 &lt;=14,"Bajo",IF(WYT469&lt;=35,"Medio",IF(WYT469&lt;=80,"Alto","Inviable Sanitariamente"))))</f>
        <v>Inviable Sanitariamente</v>
      </c>
      <c r="WYW469" s="48" t="str">
        <f t="shared" si="1646"/>
        <v>Inviable Sanitariamente</v>
      </c>
      <c r="WYX469" s="48" t="str">
        <f t="shared" si="1646"/>
        <v>Inviable Sanitariamente</v>
      </c>
      <c r="WYY469" s="48" t="str">
        <f t="shared" si="1646"/>
        <v>Inviable Sanitariamente</v>
      </c>
      <c r="WYZ469" s="48" t="str">
        <f t="shared" si="1646"/>
        <v>Inviable Sanitariamente</v>
      </c>
      <c r="WZA469" s="48" t="str">
        <f t="shared" si="1646"/>
        <v>Inviable Sanitariamente</v>
      </c>
      <c r="WZB469" s="48" t="str">
        <f t="shared" si="1646"/>
        <v>Inviable Sanitariamente</v>
      </c>
      <c r="WZC469" s="48" t="str">
        <f t="shared" si="1646"/>
        <v>Inviable Sanitariamente</v>
      </c>
      <c r="WZD469" s="48" t="str">
        <f t="shared" si="1646"/>
        <v>Inviable Sanitariamente</v>
      </c>
      <c r="WZE469" s="48" t="str">
        <f t="shared" si="1646"/>
        <v>Inviable Sanitariamente</v>
      </c>
      <c r="WZF469" s="48" t="str">
        <f t="shared" ref="WZF469:WZO471" si="1647">IF(WZD469&lt;5,"Sin Riesgo",IF(WZD469 &lt;=14,"Bajo",IF(WZD469&lt;=35,"Medio",IF(WZD469&lt;=80,"Alto","Inviable Sanitariamente"))))</f>
        <v>Inviable Sanitariamente</v>
      </c>
      <c r="WZG469" s="48" t="str">
        <f t="shared" si="1647"/>
        <v>Inviable Sanitariamente</v>
      </c>
      <c r="WZH469" s="48" t="str">
        <f t="shared" si="1647"/>
        <v>Inviable Sanitariamente</v>
      </c>
      <c r="WZI469" s="48" t="str">
        <f t="shared" si="1647"/>
        <v>Inviable Sanitariamente</v>
      </c>
      <c r="WZJ469" s="48" t="str">
        <f t="shared" si="1647"/>
        <v>Inviable Sanitariamente</v>
      </c>
      <c r="WZK469" s="48" t="str">
        <f t="shared" si="1647"/>
        <v>Inviable Sanitariamente</v>
      </c>
      <c r="WZL469" s="48" t="str">
        <f t="shared" si="1647"/>
        <v>Inviable Sanitariamente</v>
      </c>
      <c r="WZM469" s="48" t="str">
        <f t="shared" si="1647"/>
        <v>Inviable Sanitariamente</v>
      </c>
      <c r="WZN469" s="48" t="str">
        <f t="shared" si="1647"/>
        <v>Inviable Sanitariamente</v>
      </c>
      <c r="WZO469" s="48" t="str">
        <f t="shared" si="1647"/>
        <v>Inviable Sanitariamente</v>
      </c>
      <c r="WZP469" s="48" t="str">
        <f t="shared" ref="WZP469:WZY471" si="1648">IF(WZN469&lt;5,"Sin Riesgo",IF(WZN469 &lt;=14,"Bajo",IF(WZN469&lt;=35,"Medio",IF(WZN469&lt;=80,"Alto","Inviable Sanitariamente"))))</f>
        <v>Inviable Sanitariamente</v>
      </c>
      <c r="WZQ469" s="48" t="str">
        <f t="shared" si="1648"/>
        <v>Inviable Sanitariamente</v>
      </c>
      <c r="WZR469" s="48" t="str">
        <f t="shared" si="1648"/>
        <v>Inviable Sanitariamente</v>
      </c>
      <c r="WZS469" s="48" t="str">
        <f t="shared" si="1648"/>
        <v>Inviable Sanitariamente</v>
      </c>
      <c r="WZT469" s="48" t="str">
        <f t="shared" si="1648"/>
        <v>Inviable Sanitariamente</v>
      </c>
      <c r="WZU469" s="48" t="str">
        <f t="shared" si="1648"/>
        <v>Inviable Sanitariamente</v>
      </c>
      <c r="WZV469" s="48" t="str">
        <f t="shared" si="1648"/>
        <v>Inviable Sanitariamente</v>
      </c>
      <c r="WZW469" s="48" t="str">
        <f t="shared" si="1648"/>
        <v>Inviable Sanitariamente</v>
      </c>
      <c r="WZX469" s="48" t="str">
        <f t="shared" si="1648"/>
        <v>Inviable Sanitariamente</v>
      </c>
      <c r="WZY469" s="48" t="str">
        <f t="shared" si="1648"/>
        <v>Inviable Sanitariamente</v>
      </c>
      <c r="WZZ469" s="48" t="str">
        <f t="shared" ref="WZZ469:XAI471" si="1649">IF(WZX469&lt;5,"Sin Riesgo",IF(WZX469 &lt;=14,"Bajo",IF(WZX469&lt;=35,"Medio",IF(WZX469&lt;=80,"Alto","Inviable Sanitariamente"))))</f>
        <v>Inviable Sanitariamente</v>
      </c>
      <c r="XAA469" s="48" t="str">
        <f t="shared" si="1649"/>
        <v>Inviable Sanitariamente</v>
      </c>
      <c r="XAB469" s="48" t="str">
        <f t="shared" si="1649"/>
        <v>Inviable Sanitariamente</v>
      </c>
      <c r="XAC469" s="48" t="str">
        <f t="shared" si="1649"/>
        <v>Inviable Sanitariamente</v>
      </c>
      <c r="XAD469" s="48" t="str">
        <f t="shared" si="1649"/>
        <v>Inviable Sanitariamente</v>
      </c>
      <c r="XAE469" s="48" t="str">
        <f t="shared" si="1649"/>
        <v>Inviable Sanitariamente</v>
      </c>
      <c r="XAF469" s="48" t="str">
        <f t="shared" si="1649"/>
        <v>Inviable Sanitariamente</v>
      </c>
      <c r="XAG469" s="48" t="str">
        <f t="shared" si="1649"/>
        <v>Inviable Sanitariamente</v>
      </c>
      <c r="XAH469" s="48" t="str">
        <f t="shared" si="1649"/>
        <v>Inviable Sanitariamente</v>
      </c>
      <c r="XAI469" s="48" t="str">
        <f t="shared" si="1649"/>
        <v>Inviable Sanitariamente</v>
      </c>
      <c r="XAJ469" s="48" t="str">
        <f t="shared" ref="XAJ469:XAS471" si="1650">IF(XAH469&lt;5,"Sin Riesgo",IF(XAH469 &lt;=14,"Bajo",IF(XAH469&lt;=35,"Medio",IF(XAH469&lt;=80,"Alto","Inviable Sanitariamente"))))</f>
        <v>Inviable Sanitariamente</v>
      </c>
      <c r="XAK469" s="48" t="str">
        <f t="shared" si="1650"/>
        <v>Inviable Sanitariamente</v>
      </c>
      <c r="XAL469" s="48" t="str">
        <f t="shared" si="1650"/>
        <v>Inviable Sanitariamente</v>
      </c>
      <c r="XAM469" s="48" t="str">
        <f t="shared" si="1650"/>
        <v>Inviable Sanitariamente</v>
      </c>
      <c r="XAN469" s="48" t="str">
        <f t="shared" si="1650"/>
        <v>Inviable Sanitariamente</v>
      </c>
      <c r="XAO469" s="48" t="str">
        <f t="shared" si="1650"/>
        <v>Inviable Sanitariamente</v>
      </c>
      <c r="XAP469" s="48" t="str">
        <f t="shared" si="1650"/>
        <v>Inviable Sanitariamente</v>
      </c>
      <c r="XAQ469" s="48" t="str">
        <f t="shared" si="1650"/>
        <v>Inviable Sanitariamente</v>
      </c>
      <c r="XAR469" s="48" t="str">
        <f t="shared" si="1650"/>
        <v>Inviable Sanitariamente</v>
      </c>
      <c r="XAS469" s="48" t="str">
        <f t="shared" si="1650"/>
        <v>Inviable Sanitariamente</v>
      </c>
      <c r="XAT469" s="48" t="str">
        <f t="shared" ref="XAT469:XBC471" si="1651">IF(XAR469&lt;5,"Sin Riesgo",IF(XAR469 &lt;=14,"Bajo",IF(XAR469&lt;=35,"Medio",IF(XAR469&lt;=80,"Alto","Inviable Sanitariamente"))))</f>
        <v>Inviable Sanitariamente</v>
      </c>
      <c r="XAU469" s="48" t="str">
        <f t="shared" si="1651"/>
        <v>Inviable Sanitariamente</v>
      </c>
      <c r="XAV469" s="48" t="str">
        <f t="shared" si="1651"/>
        <v>Inviable Sanitariamente</v>
      </c>
      <c r="XAW469" s="48" t="str">
        <f t="shared" si="1651"/>
        <v>Inviable Sanitariamente</v>
      </c>
      <c r="XAX469" s="48" t="str">
        <f t="shared" si="1651"/>
        <v>Inviable Sanitariamente</v>
      </c>
      <c r="XAY469" s="48" t="str">
        <f t="shared" si="1651"/>
        <v>Inviable Sanitariamente</v>
      </c>
      <c r="XAZ469" s="48" t="str">
        <f t="shared" si="1651"/>
        <v>Inviable Sanitariamente</v>
      </c>
      <c r="XBA469" s="48" t="str">
        <f t="shared" si="1651"/>
        <v>Inviable Sanitariamente</v>
      </c>
      <c r="XBB469" s="48" t="str">
        <f t="shared" si="1651"/>
        <v>Inviable Sanitariamente</v>
      </c>
      <c r="XBC469" s="48" t="str">
        <f t="shared" si="1651"/>
        <v>Inviable Sanitariamente</v>
      </c>
      <c r="XBD469" s="48" t="str">
        <f t="shared" ref="XBD469:XBM471" si="1652">IF(XBB469&lt;5,"Sin Riesgo",IF(XBB469 &lt;=14,"Bajo",IF(XBB469&lt;=35,"Medio",IF(XBB469&lt;=80,"Alto","Inviable Sanitariamente"))))</f>
        <v>Inviable Sanitariamente</v>
      </c>
      <c r="XBE469" s="48" t="str">
        <f t="shared" si="1652"/>
        <v>Inviable Sanitariamente</v>
      </c>
      <c r="XBF469" s="48" t="str">
        <f t="shared" si="1652"/>
        <v>Inviable Sanitariamente</v>
      </c>
      <c r="XBG469" s="48" t="str">
        <f t="shared" si="1652"/>
        <v>Inviable Sanitariamente</v>
      </c>
      <c r="XBH469" s="48" t="str">
        <f t="shared" si="1652"/>
        <v>Inviable Sanitariamente</v>
      </c>
      <c r="XBI469" s="48" t="str">
        <f t="shared" si="1652"/>
        <v>Inviable Sanitariamente</v>
      </c>
      <c r="XBJ469" s="48" t="str">
        <f t="shared" si="1652"/>
        <v>Inviable Sanitariamente</v>
      </c>
      <c r="XBK469" s="48" t="str">
        <f t="shared" si="1652"/>
        <v>Inviable Sanitariamente</v>
      </c>
      <c r="XBL469" s="48" t="str">
        <f t="shared" si="1652"/>
        <v>Inviable Sanitariamente</v>
      </c>
      <c r="XBM469" s="48" t="str">
        <f t="shared" si="1652"/>
        <v>Inviable Sanitariamente</v>
      </c>
      <c r="XBN469" s="48" t="str">
        <f t="shared" ref="XBN469:XBW471" si="1653">IF(XBL469&lt;5,"Sin Riesgo",IF(XBL469 &lt;=14,"Bajo",IF(XBL469&lt;=35,"Medio",IF(XBL469&lt;=80,"Alto","Inviable Sanitariamente"))))</f>
        <v>Inviable Sanitariamente</v>
      </c>
      <c r="XBO469" s="48" t="str">
        <f t="shared" si="1653"/>
        <v>Inviable Sanitariamente</v>
      </c>
      <c r="XBP469" s="48" t="str">
        <f t="shared" si="1653"/>
        <v>Inviable Sanitariamente</v>
      </c>
      <c r="XBQ469" s="48" t="str">
        <f t="shared" si="1653"/>
        <v>Inviable Sanitariamente</v>
      </c>
      <c r="XBR469" s="48" t="str">
        <f t="shared" si="1653"/>
        <v>Inviable Sanitariamente</v>
      </c>
      <c r="XBS469" s="48" t="str">
        <f t="shared" si="1653"/>
        <v>Inviable Sanitariamente</v>
      </c>
      <c r="XBT469" s="48" t="str">
        <f t="shared" si="1653"/>
        <v>Inviable Sanitariamente</v>
      </c>
      <c r="XBU469" s="48" t="str">
        <f t="shared" si="1653"/>
        <v>Inviable Sanitariamente</v>
      </c>
      <c r="XBV469" s="48" t="str">
        <f t="shared" si="1653"/>
        <v>Inviable Sanitariamente</v>
      </c>
      <c r="XBW469" s="48" t="str">
        <f t="shared" si="1653"/>
        <v>Inviable Sanitariamente</v>
      </c>
      <c r="XBX469" s="48" t="str">
        <f t="shared" ref="XBX469:XCG471" si="1654">IF(XBV469&lt;5,"Sin Riesgo",IF(XBV469 &lt;=14,"Bajo",IF(XBV469&lt;=35,"Medio",IF(XBV469&lt;=80,"Alto","Inviable Sanitariamente"))))</f>
        <v>Inviable Sanitariamente</v>
      </c>
      <c r="XBY469" s="48" t="str">
        <f t="shared" si="1654"/>
        <v>Inviable Sanitariamente</v>
      </c>
      <c r="XBZ469" s="48" t="str">
        <f t="shared" si="1654"/>
        <v>Inviable Sanitariamente</v>
      </c>
      <c r="XCA469" s="48" t="str">
        <f t="shared" si="1654"/>
        <v>Inviable Sanitariamente</v>
      </c>
      <c r="XCB469" s="48" t="str">
        <f t="shared" si="1654"/>
        <v>Inviable Sanitariamente</v>
      </c>
      <c r="XCC469" s="48" t="str">
        <f t="shared" si="1654"/>
        <v>Inviable Sanitariamente</v>
      </c>
      <c r="XCD469" s="48" t="str">
        <f t="shared" si="1654"/>
        <v>Inviable Sanitariamente</v>
      </c>
      <c r="XCE469" s="48" t="str">
        <f t="shared" si="1654"/>
        <v>Inviable Sanitariamente</v>
      </c>
      <c r="XCF469" s="48" t="str">
        <f t="shared" si="1654"/>
        <v>Inviable Sanitariamente</v>
      </c>
      <c r="XCG469" s="48" t="str">
        <f t="shared" si="1654"/>
        <v>Inviable Sanitariamente</v>
      </c>
      <c r="XCH469" s="48" t="str">
        <f t="shared" ref="XCH469:XCQ471" si="1655">IF(XCF469&lt;5,"Sin Riesgo",IF(XCF469 &lt;=14,"Bajo",IF(XCF469&lt;=35,"Medio",IF(XCF469&lt;=80,"Alto","Inviable Sanitariamente"))))</f>
        <v>Inviable Sanitariamente</v>
      </c>
      <c r="XCI469" s="48" t="str">
        <f t="shared" si="1655"/>
        <v>Inviable Sanitariamente</v>
      </c>
      <c r="XCJ469" s="48" t="str">
        <f t="shared" si="1655"/>
        <v>Inviable Sanitariamente</v>
      </c>
      <c r="XCK469" s="48" t="str">
        <f t="shared" si="1655"/>
        <v>Inviable Sanitariamente</v>
      </c>
      <c r="XCL469" s="48" t="str">
        <f t="shared" si="1655"/>
        <v>Inviable Sanitariamente</v>
      </c>
      <c r="XCM469" s="48" t="str">
        <f t="shared" si="1655"/>
        <v>Inviable Sanitariamente</v>
      </c>
      <c r="XCN469" s="48" t="str">
        <f t="shared" si="1655"/>
        <v>Inviable Sanitariamente</v>
      </c>
      <c r="XCO469" s="48" t="str">
        <f t="shared" si="1655"/>
        <v>Inviable Sanitariamente</v>
      </c>
      <c r="XCP469" s="48" t="str">
        <f t="shared" si="1655"/>
        <v>Inviable Sanitariamente</v>
      </c>
      <c r="XCQ469" s="48" t="str">
        <f t="shared" si="1655"/>
        <v>Inviable Sanitariamente</v>
      </c>
      <c r="XCR469" s="48" t="str">
        <f t="shared" ref="XCR469:XDA471" si="1656">IF(XCP469&lt;5,"Sin Riesgo",IF(XCP469 &lt;=14,"Bajo",IF(XCP469&lt;=35,"Medio",IF(XCP469&lt;=80,"Alto","Inviable Sanitariamente"))))</f>
        <v>Inviable Sanitariamente</v>
      </c>
      <c r="XCS469" s="48" t="str">
        <f t="shared" si="1656"/>
        <v>Inviable Sanitariamente</v>
      </c>
      <c r="XCT469" s="48" t="str">
        <f t="shared" si="1656"/>
        <v>Inviable Sanitariamente</v>
      </c>
      <c r="XCU469" s="48" t="str">
        <f t="shared" si="1656"/>
        <v>Inviable Sanitariamente</v>
      </c>
      <c r="XCV469" s="48" t="str">
        <f t="shared" si="1656"/>
        <v>Inviable Sanitariamente</v>
      </c>
      <c r="XCW469" s="48" t="str">
        <f t="shared" si="1656"/>
        <v>Inviable Sanitariamente</v>
      </c>
      <c r="XCX469" s="48" t="str">
        <f t="shared" si="1656"/>
        <v>Inviable Sanitariamente</v>
      </c>
      <c r="XCY469" s="48" t="str">
        <f t="shared" si="1656"/>
        <v>Inviable Sanitariamente</v>
      </c>
      <c r="XCZ469" s="48" t="str">
        <f t="shared" si="1656"/>
        <v>Inviable Sanitariamente</v>
      </c>
      <c r="XDA469" s="48" t="str">
        <f t="shared" si="1656"/>
        <v>Inviable Sanitariamente</v>
      </c>
      <c r="XDB469" s="48" t="str">
        <f t="shared" ref="XDB469:XDK471" si="1657">IF(XCZ469&lt;5,"Sin Riesgo",IF(XCZ469 &lt;=14,"Bajo",IF(XCZ469&lt;=35,"Medio",IF(XCZ469&lt;=80,"Alto","Inviable Sanitariamente"))))</f>
        <v>Inviable Sanitariamente</v>
      </c>
      <c r="XDC469" s="48" t="str">
        <f t="shared" si="1657"/>
        <v>Inviable Sanitariamente</v>
      </c>
      <c r="XDD469" s="48" t="str">
        <f t="shared" si="1657"/>
        <v>Inviable Sanitariamente</v>
      </c>
      <c r="XDE469" s="48" t="str">
        <f t="shared" si="1657"/>
        <v>Inviable Sanitariamente</v>
      </c>
      <c r="XDF469" s="48" t="str">
        <f t="shared" si="1657"/>
        <v>Inviable Sanitariamente</v>
      </c>
      <c r="XDG469" s="48" t="str">
        <f t="shared" si="1657"/>
        <v>Inviable Sanitariamente</v>
      </c>
      <c r="XDH469" s="48" t="str">
        <f t="shared" si="1657"/>
        <v>Inviable Sanitariamente</v>
      </c>
      <c r="XDI469" s="48" t="str">
        <f t="shared" si="1657"/>
        <v>Inviable Sanitariamente</v>
      </c>
      <c r="XDJ469" s="48" t="str">
        <f t="shared" si="1657"/>
        <v>Inviable Sanitariamente</v>
      </c>
      <c r="XDK469" s="48" t="str">
        <f t="shared" si="1657"/>
        <v>Inviable Sanitariamente</v>
      </c>
      <c r="XDL469" s="48" t="str">
        <f t="shared" ref="XDL469:XDU471" si="1658">IF(XDJ469&lt;5,"Sin Riesgo",IF(XDJ469 &lt;=14,"Bajo",IF(XDJ469&lt;=35,"Medio",IF(XDJ469&lt;=80,"Alto","Inviable Sanitariamente"))))</f>
        <v>Inviable Sanitariamente</v>
      </c>
      <c r="XDM469" s="48" t="str">
        <f t="shared" si="1658"/>
        <v>Inviable Sanitariamente</v>
      </c>
      <c r="XDN469" s="48" t="str">
        <f t="shared" si="1658"/>
        <v>Inviable Sanitariamente</v>
      </c>
      <c r="XDO469" s="48" t="str">
        <f t="shared" si="1658"/>
        <v>Inviable Sanitariamente</v>
      </c>
      <c r="XDP469" s="48" t="str">
        <f t="shared" si="1658"/>
        <v>Inviable Sanitariamente</v>
      </c>
      <c r="XDQ469" s="48" t="str">
        <f t="shared" si="1658"/>
        <v>Inviable Sanitariamente</v>
      </c>
      <c r="XDR469" s="48" t="str">
        <f t="shared" si="1658"/>
        <v>Inviable Sanitariamente</v>
      </c>
      <c r="XDS469" s="48" t="str">
        <f t="shared" si="1658"/>
        <v>Inviable Sanitariamente</v>
      </c>
      <c r="XDT469" s="48" t="str">
        <f t="shared" si="1658"/>
        <v>Inviable Sanitariamente</v>
      </c>
      <c r="XDU469" s="48" t="str">
        <f t="shared" si="1658"/>
        <v>Inviable Sanitariamente</v>
      </c>
      <c r="XDV469" s="48" t="str">
        <f t="shared" ref="XDV469:XEE471" si="1659">IF(XDT469&lt;5,"Sin Riesgo",IF(XDT469 &lt;=14,"Bajo",IF(XDT469&lt;=35,"Medio",IF(XDT469&lt;=80,"Alto","Inviable Sanitariamente"))))</f>
        <v>Inviable Sanitariamente</v>
      </c>
      <c r="XDW469" s="48" t="str">
        <f t="shared" si="1659"/>
        <v>Inviable Sanitariamente</v>
      </c>
      <c r="XDX469" s="48" t="str">
        <f t="shared" si="1659"/>
        <v>Inviable Sanitariamente</v>
      </c>
      <c r="XDY469" s="48" t="str">
        <f t="shared" si="1659"/>
        <v>Inviable Sanitariamente</v>
      </c>
      <c r="XDZ469" s="48" t="str">
        <f t="shared" si="1659"/>
        <v>Inviable Sanitariamente</v>
      </c>
      <c r="XEA469" s="48" t="str">
        <f t="shared" si="1659"/>
        <v>Inviable Sanitariamente</v>
      </c>
      <c r="XEB469" s="48" t="str">
        <f t="shared" si="1659"/>
        <v>Inviable Sanitariamente</v>
      </c>
      <c r="XEC469" s="48" t="str">
        <f t="shared" si="1659"/>
        <v>Inviable Sanitariamente</v>
      </c>
      <c r="XED469" s="48" t="str">
        <f t="shared" si="1659"/>
        <v>Inviable Sanitariamente</v>
      </c>
      <c r="XEE469" s="48" t="str">
        <f t="shared" si="1659"/>
        <v>Inviable Sanitariamente</v>
      </c>
      <c r="XEF469" s="48" t="str">
        <f t="shared" ref="XEF469:XEO471" si="1660">IF(XED469&lt;5,"Sin Riesgo",IF(XED469 &lt;=14,"Bajo",IF(XED469&lt;=35,"Medio",IF(XED469&lt;=80,"Alto","Inviable Sanitariamente"))))</f>
        <v>Inviable Sanitariamente</v>
      </c>
      <c r="XEG469" s="48" t="str">
        <f t="shared" si="1660"/>
        <v>Inviable Sanitariamente</v>
      </c>
      <c r="XEH469" s="48" t="str">
        <f t="shared" si="1660"/>
        <v>Inviable Sanitariamente</v>
      </c>
      <c r="XEI469" s="48" t="str">
        <f t="shared" si="1660"/>
        <v>Inviable Sanitariamente</v>
      </c>
      <c r="XEJ469" s="48" t="str">
        <f t="shared" si="1660"/>
        <v>Inviable Sanitariamente</v>
      </c>
      <c r="XEK469" s="48" t="str">
        <f t="shared" si="1660"/>
        <v>Inviable Sanitariamente</v>
      </c>
      <c r="XEL469" s="48" t="str">
        <f t="shared" si="1660"/>
        <v>Inviable Sanitariamente</v>
      </c>
      <c r="XEM469" s="48" t="str">
        <f t="shared" si="1660"/>
        <v>Inviable Sanitariamente</v>
      </c>
      <c r="XEN469" s="48" t="str">
        <f t="shared" si="1660"/>
        <v>Inviable Sanitariamente</v>
      </c>
      <c r="XEO469" s="48" t="str">
        <f t="shared" si="1660"/>
        <v>Inviable Sanitariamente</v>
      </c>
      <c r="XEP469" s="48" t="str">
        <f t="shared" ref="XEP469:XEY471" si="1661">IF(XEN469&lt;5,"Sin Riesgo",IF(XEN469 &lt;=14,"Bajo",IF(XEN469&lt;=35,"Medio",IF(XEN469&lt;=80,"Alto","Inviable Sanitariamente"))))</f>
        <v>Inviable Sanitariamente</v>
      </c>
      <c r="XEQ469" s="48" t="str">
        <f t="shared" si="1661"/>
        <v>Inviable Sanitariamente</v>
      </c>
      <c r="XER469" s="48" t="str">
        <f t="shared" si="1661"/>
        <v>Inviable Sanitariamente</v>
      </c>
      <c r="XES469" s="48" t="str">
        <f t="shared" si="1661"/>
        <v>Inviable Sanitariamente</v>
      </c>
      <c r="XET469" s="48" t="str">
        <f t="shared" si="1661"/>
        <v>Inviable Sanitariamente</v>
      </c>
      <c r="XEU469" s="48" t="str">
        <f t="shared" si="1661"/>
        <v>Inviable Sanitariamente</v>
      </c>
      <c r="XEV469" s="48" t="str">
        <f t="shared" si="1661"/>
        <v>Inviable Sanitariamente</v>
      </c>
      <c r="XEW469" s="48" t="str">
        <f t="shared" si="1661"/>
        <v>Inviable Sanitariamente</v>
      </c>
      <c r="XEX469" s="48" t="str">
        <f t="shared" si="1661"/>
        <v>Inviable Sanitariamente</v>
      </c>
      <c r="XEY469" s="48" t="str">
        <f t="shared" si="1661"/>
        <v>Inviable Sanitariamente</v>
      </c>
      <c r="XEZ469" s="48" t="str">
        <f t="shared" ref="XEZ469:XFD471" si="1662">IF(XEX469&lt;5,"Sin Riesgo",IF(XEX469 &lt;=14,"Bajo",IF(XEX469&lt;=35,"Medio",IF(XEX469&lt;=80,"Alto","Inviable Sanitariamente"))))</f>
        <v>Inviable Sanitariamente</v>
      </c>
      <c r="XFA469" s="48" t="str">
        <f t="shared" si="1662"/>
        <v>Inviable Sanitariamente</v>
      </c>
      <c r="XFB469" s="48" t="str">
        <f t="shared" si="1662"/>
        <v>Inviable Sanitariamente</v>
      </c>
      <c r="XFC469" s="48" t="str">
        <f t="shared" si="1662"/>
        <v>Inviable Sanitariamente</v>
      </c>
      <c r="XFD469" s="48" t="str">
        <f t="shared" si="1662"/>
        <v>Inviable Sanitariamente</v>
      </c>
    </row>
    <row r="470" spans="1:16384" s="48" customFormat="1" ht="32.1" customHeight="1" x14ac:dyDescent="0.2">
      <c r="A470" s="141" t="s">
        <v>2887</v>
      </c>
      <c r="B470" s="137" t="s">
        <v>2900</v>
      </c>
      <c r="C470" s="139" t="s">
        <v>2901</v>
      </c>
      <c r="D470" s="133">
        <v>70</v>
      </c>
      <c r="E470" s="138" t="s">
        <v>521</v>
      </c>
      <c r="F470" s="138">
        <v>53.1</v>
      </c>
      <c r="G470" s="138" t="s">
        <v>521</v>
      </c>
      <c r="H470" s="138" t="s">
        <v>521</v>
      </c>
      <c r="I470" s="140" t="s">
        <v>521</v>
      </c>
      <c r="J470" s="140" t="s">
        <v>521</v>
      </c>
      <c r="K470" s="138" t="s">
        <v>521</v>
      </c>
      <c r="L470" s="138" t="s">
        <v>521</v>
      </c>
      <c r="M470" s="138" t="s">
        <v>521</v>
      </c>
      <c r="N470" s="138" t="s">
        <v>521</v>
      </c>
      <c r="O470" s="138" t="s">
        <v>521</v>
      </c>
      <c r="P470" s="138" t="s">
        <v>521</v>
      </c>
      <c r="Q470" s="134">
        <f t="shared" si="24"/>
        <v>53.1</v>
      </c>
      <c r="R470" s="135" t="str">
        <f t="shared" si="23"/>
        <v>NO</v>
      </c>
      <c r="S470" s="136" t="str">
        <f t="shared" si="25"/>
        <v>Alto</v>
      </c>
      <c r="T470" s="45" t="str">
        <f t="shared" si="26"/>
        <v>Inviable Sanitariamente</v>
      </c>
      <c r="U470" s="48" t="str">
        <f t="shared" si="26"/>
        <v>Inviable Sanitariamente</v>
      </c>
      <c r="V470" s="48" t="str">
        <f t="shared" si="26"/>
        <v>Inviable Sanitariamente</v>
      </c>
      <c r="W470" s="48" t="str">
        <f t="shared" si="26"/>
        <v>Inviable Sanitariamente</v>
      </c>
      <c r="X470" s="48" t="str">
        <f t="shared" si="26"/>
        <v>Inviable Sanitariamente</v>
      </c>
      <c r="Y470" s="48" t="str">
        <f t="shared" si="26"/>
        <v>Inviable Sanitariamente</v>
      </c>
      <c r="Z470" s="48" t="str">
        <f t="shared" si="26"/>
        <v>Inviable Sanitariamente</v>
      </c>
      <c r="AA470" s="48" t="str">
        <f t="shared" si="26"/>
        <v>Inviable Sanitariamente</v>
      </c>
      <c r="AB470" s="48" t="str">
        <f t="shared" si="26"/>
        <v>Inviable Sanitariamente</v>
      </c>
      <c r="AC470" s="48" t="str">
        <f t="shared" si="26"/>
        <v>Inviable Sanitariamente</v>
      </c>
      <c r="AD470" s="48" t="str">
        <f t="shared" si="27"/>
        <v>Inviable Sanitariamente</v>
      </c>
      <c r="AE470" s="48" t="str">
        <f t="shared" si="27"/>
        <v>Inviable Sanitariamente</v>
      </c>
      <c r="AF470" s="48" t="str">
        <f t="shared" si="27"/>
        <v>Inviable Sanitariamente</v>
      </c>
      <c r="AG470" s="48" t="str">
        <f t="shared" si="27"/>
        <v>Inviable Sanitariamente</v>
      </c>
      <c r="AH470" s="48" t="str">
        <f t="shared" si="27"/>
        <v>Inviable Sanitariamente</v>
      </c>
      <c r="AI470" s="48" t="str">
        <f t="shared" si="27"/>
        <v>Inviable Sanitariamente</v>
      </c>
      <c r="AJ470" s="48" t="str">
        <f t="shared" si="27"/>
        <v>Inviable Sanitariamente</v>
      </c>
      <c r="AK470" s="48" t="str">
        <f t="shared" si="27"/>
        <v>Inviable Sanitariamente</v>
      </c>
      <c r="AL470" s="48" t="str">
        <f t="shared" si="27"/>
        <v>Inviable Sanitariamente</v>
      </c>
      <c r="AM470" s="48" t="str">
        <f t="shared" si="27"/>
        <v>Inviable Sanitariamente</v>
      </c>
      <c r="AN470" s="48" t="str">
        <f t="shared" si="28"/>
        <v>Inviable Sanitariamente</v>
      </c>
      <c r="AO470" s="48" t="str">
        <f t="shared" si="28"/>
        <v>Inviable Sanitariamente</v>
      </c>
      <c r="AP470" s="48" t="str">
        <f t="shared" si="28"/>
        <v>Inviable Sanitariamente</v>
      </c>
      <c r="AQ470" s="48" t="str">
        <f t="shared" si="28"/>
        <v>Inviable Sanitariamente</v>
      </c>
      <c r="AR470" s="48" t="str">
        <f t="shared" si="28"/>
        <v>Inviable Sanitariamente</v>
      </c>
      <c r="AS470" s="48" t="str">
        <f t="shared" si="28"/>
        <v>Inviable Sanitariamente</v>
      </c>
      <c r="AT470" s="48" t="str">
        <f t="shared" si="28"/>
        <v>Inviable Sanitariamente</v>
      </c>
      <c r="AU470" s="48" t="str">
        <f t="shared" si="28"/>
        <v>Inviable Sanitariamente</v>
      </c>
      <c r="AV470" s="48" t="str">
        <f t="shared" si="28"/>
        <v>Inviable Sanitariamente</v>
      </c>
      <c r="AW470" s="48" t="str">
        <f t="shared" si="28"/>
        <v>Inviable Sanitariamente</v>
      </c>
      <c r="AX470" s="48" t="str">
        <f t="shared" si="29"/>
        <v>Inviable Sanitariamente</v>
      </c>
      <c r="AY470" s="48" t="str">
        <f t="shared" si="29"/>
        <v>Inviable Sanitariamente</v>
      </c>
      <c r="AZ470" s="48" t="str">
        <f t="shared" si="29"/>
        <v>Inviable Sanitariamente</v>
      </c>
      <c r="BA470" s="48" t="str">
        <f t="shared" si="29"/>
        <v>Inviable Sanitariamente</v>
      </c>
      <c r="BB470" s="48" t="str">
        <f t="shared" si="29"/>
        <v>Inviable Sanitariamente</v>
      </c>
      <c r="BC470" s="48" t="str">
        <f t="shared" si="29"/>
        <v>Inviable Sanitariamente</v>
      </c>
      <c r="BD470" s="48" t="str">
        <f t="shared" si="29"/>
        <v>Inviable Sanitariamente</v>
      </c>
      <c r="BE470" s="48" t="str">
        <f t="shared" si="29"/>
        <v>Inviable Sanitariamente</v>
      </c>
      <c r="BF470" s="48" t="str">
        <f t="shared" si="29"/>
        <v>Inviable Sanitariamente</v>
      </c>
      <c r="BG470" s="48" t="str">
        <f t="shared" si="29"/>
        <v>Inviable Sanitariamente</v>
      </c>
      <c r="BH470" s="48" t="str">
        <f t="shared" si="30"/>
        <v>Inviable Sanitariamente</v>
      </c>
      <c r="BI470" s="48" t="str">
        <f t="shared" si="30"/>
        <v>Inviable Sanitariamente</v>
      </c>
      <c r="BJ470" s="48" t="str">
        <f t="shared" si="30"/>
        <v>Inviable Sanitariamente</v>
      </c>
      <c r="BK470" s="48" t="str">
        <f t="shared" si="30"/>
        <v>Inviable Sanitariamente</v>
      </c>
      <c r="BL470" s="48" t="str">
        <f t="shared" si="30"/>
        <v>Inviable Sanitariamente</v>
      </c>
      <c r="BM470" s="48" t="str">
        <f t="shared" si="30"/>
        <v>Inviable Sanitariamente</v>
      </c>
      <c r="BN470" s="48" t="str">
        <f t="shared" si="30"/>
        <v>Inviable Sanitariamente</v>
      </c>
      <c r="BO470" s="48" t="str">
        <f t="shared" si="30"/>
        <v>Inviable Sanitariamente</v>
      </c>
      <c r="BP470" s="48" t="str">
        <f t="shared" si="30"/>
        <v>Inviable Sanitariamente</v>
      </c>
      <c r="BQ470" s="48" t="str">
        <f t="shared" si="30"/>
        <v>Inviable Sanitariamente</v>
      </c>
      <c r="BR470" s="48" t="str">
        <f t="shared" si="31"/>
        <v>Inviable Sanitariamente</v>
      </c>
      <c r="BS470" s="48" t="str">
        <f t="shared" si="31"/>
        <v>Inviable Sanitariamente</v>
      </c>
      <c r="BT470" s="48" t="str">
        <f t="shared" si="31"/>
        <v>Inviable Sanitariamente</v>
      </c>
      <c r="BU470" s="48" t="str">
        <f t="shared" si="31"/>
        <v>Inviable Sanitariamente</v>
      </c>
      <c r="BV470" s="48" t="str">
        <f t="shared" si="31"/>
        <v>Inviable Sanitariamente</v>
      </c>
      <c r="BW470" s="48" t="str">
        <f t="shared" si="31"/>
        <v>Inviable Sanitariamente</v>
      </c>
      <c r="BX470" s="48" t="str">
        <f t="shared" si="31"/>
        <v>Inviable Sanitariamente</v>
      </c>
      <c r="BY470" s="48" t="str">
        <f t="shared" si="31"/>
        <v>Inviable Sanitariamente</v>
      </c>
      <c r="BZ470" s="48" t="str">
        <f t="shared" si="31"/>
        <v>Inviable Sanitariamente</v>
      </c>
      <c r="CA470" s="48" t="str">
        <f t="shared" si="31"/>
        <v>Inviable Sanitariamente</v>
      </c>
      <c r="CB470" s="48" t="str">
        <f t="shared" si="32"/>
        <v>Inviable Sanitariamente</v>
      </c>
      <c r="CC470" s="48" t="str">
        <f t="shared" si="32"/>
        <v>Inviable Sanitariamente</v>
      </c>
      <c r="CD470" s="48" t="str">
        <f t="shared" si="32"/>
        <v>Inviable Sanitariamente</v>
      </c>
      <c r="CE470" s="48" t="str">
        <f t="shared" si="32"/>
        <v>Inviable Sanitariamente</v>
      </c>
      <c r="CF470" s="48" t="str">
        <f t="shared" si="32"/>
        <v>Inviable Sanitariamente</v>
      </c>
      <c r="CG470" s="48" t="str">
        <f t="shared" si="32"/>
        <v>Inviable Sanitariamente</v>
      </c>
      <c r="CH470" s="48" t="str">
        <f t="shared" si="32"/>
        <v>Inviable Sanitariamente</v>
      </c>
      <c r="CI470" s="48" t="str">
        <f t="shared" si="32"/>
        <v>Inviable Sanitariamente</v>
      </c>
      <c r="CJ470" s="48" t="str">
        <f t="shared" si="32"/>
        <v>Inviable Sanitariamente</v>
      </c>
      <c r="CK470" s="48" t="str">
        <f t="shared" si="32"/>
        <v>Inviable Sanitariamente</v>
      </c>
      <c r="CL470" s="48" t="str">
        <f t="shared" si="33"/>
        <v>Inviable Sanitariamente</v>
      </c>
      <c r="CM470" s="48" t="str">
        <f t="shared" si="33"/>
        <v>Inviable Sanitariamente</v>
      </c>
      <c r="CN470" s="48" t="str">
        <f t="shared" si="33"/>
        <v>Inviable Sanitariamente</v>
      </c>
      <c r="CO470" s="48" t="str">
        <f t="shared" si="33"/>
        <v>Inviable Sanitariamente</v>
      </c>
      <c r="CP470" s="48" t="str">
        <f t="shared" si="33"/>
        <v>Inviable Sanitariamente</v>
      </c>
      <c r="CQ470" s="48" t="str">
        <f t="shared" si="33"/>
        <v>Inviable Sanitariamente</v>
      </c>
      <c r="CR470" s="48" t="str">
        <f t="shared" si="33"/>
        <v>Inviable Sanitariamente</v>
      </c>
      <c r="CS470" s="48" t="str">
        <f t="shared" si="33"/>
        <v>Inviable Sanitariamente</v>
      </c>
      <c r="CT470" s="48" t="str">
        <f t="shared" si="33"/>
        <v>Inviable Sanitariamente</v>
      </c>
      <c r="CU470" s="48" t="str">
        <f t="shared" si="33"/>
        <v>Inviable Sanitariamente</v>
      </c>
      <c r="CV470" s="48" t="str">
        <f t="shared" si="34"/>
        <v>Inviable Sanitariamente</v>
      </c>
      <c r="CW470" s="48" t="str">
        <f t="shared" si="34"/>
        <v>Inviable Sanitariamente</v>
      </c>
      <c r="CX470" s="48" t="str">
        <f t="shared" si="34"/>
        <v>Inviable Sanitariamente</v>
      </c>
      <c r="CY470" s="48" t="str">
        <f t="shared" si="34"/>
        <v>Inviable Sanitariamente</v>
      </c>
      <c r="CZ470" s="48" t="str">
        <f t="shared" si="34"/>
        <v>Inviable Sanitariamente</v>
      </c>
      <c r="DA470" s="48" t="str">
        <f t="shared" si="34"/>
        <v>Inviable Sanitariamente</v>
      </c>
      <c r="DB470" s="48" t="str">
        <f t="shared" si="34"/>
        <v>Inviable Sanitariamente</v>
      </c>
      <c r="DC470" s="48" t="str">
        <f t="shared" si="34"/>
        <v>Inviable Sanitariamente</v>
      </c>
      <c r="DD470" s="48" t="str">
        <f t="shared" si="34"/>
        <v>Inviable Sanitariamente</v>
      </c>
      <c r="DE470" s="48" t="str">
        <f t="shared" si="34"/>
        <v>Inviable Sanitariamente</v>
      </c>
      <c r="DF470" s="48" t="str">
        <f t="shared" si="35"/>
        <v>Inviable Sanitariamente</v>
      </c>
      <c r="DG470" s="48" t="str">
        <f t="shared" si="35"/>
        <v>Inviable Sanitariamente</v>
      </c>
      <c r="DH470" s="48" t="str">
        <f t="shared" si="35"/>
        <v>Inviable Sanitariamente</v>
      </c>
      <c r="DI470" s="48" t="str">
        <f t="shared" si="35"/>
        <v>Inviable Sanitariamente</v>
      </c>
      <c r="DJ470" s="48" t="str">
        <f t="shared" si="35"/>
        <v>Inviable Sanitariamente</v>
      </c>
      <c r="DK470" s="48" t="str">
        <f t="shared" si="35"/>
        <v>Inviable Sanitariamente</v>
      </c>
      <c r="DL470" s="48" t="str">
        <f t="shared" si="35"/>
        <v>Inviable Sanitariamente</v>
      </c>
      <c r="DM470" s="48" t="str">
        <f t="shared" si="35"/>
        <v>Inviable Sanitariamente</v>
      </c>
      <c r="DN470" s="48" t="str">
        <f t="shared" si="35"/>
        <v>Inviable Sanitariamente</v>
      </c>
      <c r="DO470" s="48" t="str">
        <f t="shared" si="35"/>
        <v>Inviable Sanitariamente</v>
      </c>
      <c r="DP470" s="48" t="str">
        <f t="shared" si="36"/>
        <v>Inviable Sanitariamente</v>
      </c>
      <c r="DQ470" s="48" t="str">
        <f t="shared" si="36"/>
        <v>Inviable Sanitariamente</v>
      </c>
      <c r="DR470" s="48" t="str">
        <f t="shared" si="36"/>
        <v>Inviable Sanitariamente</v>
      </c>
      <c r="DS470" s="48" t="str">
        <f t="shared" si="36"/>
        <v>Inviable Sanitariamente</v>
      </c>
      <c r="DT470" s="48" t="str">
        <f t="shared" si="36"/>
        <v>Inviable Sanitariamente</v>
      </c>
      <c r="DU470" s="48" t="str">
        <f t="shared" si="36"/>
        <v>Inviable Sanitariamente</v>
      </c>
      <c r="DV470" s="48" t="str">
        <f t="shared" si="36"/>
        <v>Inviable Sanitariamente</v>
      </c>
      <c r="DW470" s="48" t="str">
        <f t="shared" si="36"/>
        <v>Inviable Sanitariamente</v>
      </c>
      <c r="DX470" s="48" t="str">
        <f t="shared" si="36"/>
        <v>Inviable Sanitariamente</v>
      </c>
      <c r="DY470" s="48" t="str">
        <f t="shared" si="36"/>
        <v>Inviable Sanitariamente</v>
      </c>
      <c r="DZ470" s="48" t="str">
        <f t="shared" si="37"/>
        <v>Inviable Sanitariamente</v>
      </c>
      <c r="EA470" s="48" t="str">
        <f t="shared" si="37"/>
        <v>Inviable Sanitariamente</v>
      </c>
      <c r="EB470" s="48" t="str">
        <f t="shared" si="37"/>
        <v>Inviable Sanitariamente</v>
      </c>
      <c r="EC470" s="48" t="str">
        <f t="shared" si="37"/>
        <v>Inviable Sanitariamente</v>
      </c>
      <c r="ED470" s="48" t="str">
        <f t="shared" si="37"/>
        <v>Inviable Sanitariamente</v>
      </c>
      <c r="EE470" s="48" t="str">
        <f t="shared" si="37"/>
        <v>Inviable Sanitariamente</v>
      </c>
      <c r="EF470" s="48" t="str">
        <f t="shared" si="37"/>
        <v>Inviable Sanitariamente</v>
      </c>
      <c r="EG470" s="48" t="str">
        <f t="shared" si="37"/>
        <v>Inviable Sanitariamente</v>
      </c>
      <c r="EH470" s="48" t="str">
        <f t="shared" si="37"/>
        <v>Inviable Sanitariamente</v>
      </c>
      <c r="EI470" s="48" t="str">
        <f t="shared" si="37"/>
        <v>Inviable Sanitariamente</v>
      </c>
      <c r="EJ470" s="48" t="str">
        <f t="shared" si="38"/>
        <v>Inviable Sanitariamente</v>
      </c>
      <c r="EK470" s="48" t="str">
        <f t="shared" si="38"/>
        <v>Inviable Sanitariamente</v>
      </c>
      <c r="EL470" s="48" t="str">
        <f t="shared" si="38"/>
        <v>Inviable Sanitariamente</v>
      </c>
      <c r="EM470" s="48" t="str">
        <f t="shared" si="38"/>
        <v>Inviable Sanitariamente</v>
      </c>
      <c r="EN470" s="48" t="str">
        <f t="shared" si="38"/>
        <v>Inviable Sanitariamente</v>
      </c>
      <c r="EO470" s="48" t="str">
        <f t="shared" si="38"/>
        <v>Inviable Sanitariamente</v>
      </c>
      <c r="EP470" s="48" t="str">
        <f t="shared" si="38"/>
        <v>Inviable Sanitariamente</v>
      </c>
      <c r="EQ470" s="48" t="str">
        <f t="shared" si="38"/>
        <v>Inviable Sanitariamente</v>
      </c>
      <c r="ER470" s="48" t="str">
        <f t="shared" si="38"/>
        <v>Inviable Sanitariamente</v>
      </c>
      <c r="ES470" s="48" t="str">
        <f t="shared" si="38"/>
        <v>Inviable Sanitariamente</v>
      </c>
      <c r="ET470" s="48" t="str">
        <f t="shared" si="39"/>
        <v>Inviable Sanitariamente</v>
      </c>
      <c r="EU470" s="48" t="str">
        <f t="shared" si="39"/>
        <v>Inviable Sanitariamente</v>
      </c>
      <c r="EV470" s="48" t="str">
        <f t="shared" si="39"/>
        <v>Inviable Sanitariamente</v>
      </c>
      <c r="EW470" s="48" t="str">
        <f t="shared" si="39"/>
        <v>Inviable Sanitariamente</v>
      </c>
      <c r="EX470" s="48" t="str">
        <f t="shared" si="39"/>
        <v>Inviable Sanitariamente</v>
      </c>
      <c r="EY470" s="48" t="str">
        <f t="shared" si="39"/>
        <v>Inviable Sanitariamente</v>
      </c>
      <c r="EZ470" s="48" t="str">
        <f t="shared" si="39"/>
        <v>Inviable Sanitariamente</v>
      </c>
      <c r="FA470" s="48" t="str">
        <f t="shared" si="39"/>
        <v>Inviable Sanitariamente</v>
      </c>
      <c r="FB470" s="48" t="str">
        <f t="shared" si="39"/>
        <v>Inviable Sanitariamente</v>
      </c>
      <c r="FC470" s="48" t="str">
        <f t="shared" si="39"/>
        <v>Inviable Sanitariamente</v>
      </c>
      <c r="FD470" s="48" t="str">
        <f t="shared" si="40"/>
        <v>Inviable Sanitariamente</v>
      </c>
      <c r="FE470" s="48" t="str">
        <f t="shared" si="40"/>
        <v>Inviable Sanitariamente</v>
      </c>
      <c r="FF470" s="48" t="str">
        <f t="shared" si="40"/>
        <v>Inviable Sanitariamente</v>
      </c>
      <c r="FG470" s="48" t="str">
        <f t="shared" si="40"/>
        <v>Inviable Sanitariamente</v>
      </c>
      <c r="FH470" s="48" t="str">
        <f t="shared" si="40"/>
        <v>Inviable Sanitariamente</v>
      </c>
      <c r="FI470" s="48" t="str">
        <f t="shared" si="40"/>
        <v>Inviable Sanitariamente</v>
      </c>
      <c r="FJ470" s="48" t="str">
        <f t="shared" si="40"/>
        <v>Inviable Sanitariamente</v>
      </c>
      <c r="FK470" s="48" t="str">
        <f t="shared" si="40"/>
        <v>Inviable Sanitariamente</v>
      </c>
      <c r="FL470" s="48" t="str">
        <f t="shared" si="40"/>
        <v>Inviable Sanitariamente</v>
      </c>
      <c r="FM470" s="48" t="str">
        <f t="shared" si="40"/>
        <v>Inviable Sanitariamente</v>
      </c>
      <c r="FN470" s="48" t="str">
        <f t="shared" si="41"/>
        <v>Inviable Sanitariamente</v>
      </c>
      <c r="FO470" s="48" t="str">
        <f t="shared" si="41"/>
        <v>Inviable Sanitariamente</v>
      </c>
      <c r="FP470" s="48" t="str">
        <f t="shared" si="41"/>
        <v>Inviable Sanitariamente</v>
      </c>
      <c r="FQ470" s="48" t="str">
        <f t="shared" si="41"/>
        <v>Inviable Sanitariamente</v>
      </c>
      <c r="FR470" s="48" t="str">
        <f t="shared" si="41"/>
        <v>Inviable Sanitariamente</v>
      </c>
      <c r="FS470" s="48" t="str">
        <f t="shared" si="41"/>
        <v>Inviable Sanitariamente</v>
      </c>
      <c r="FT470" s="48" t="str">
        <f t="shared" si="41"/>
        <v>Inviable Sanitariamente</v>
      </c>
      <c r="FU470" s="48" t="str">
        <f t="shared" si="41"/>
        <v>Inviable Sanitariamente</v>
      </c>
      <c r="FV470" s="48" t="str">
        <f t="shared" si="41"/>
        <v>Inviable Sanitariamente</v>
      </c>
      <c r="FW470" s="48" t="str">
        <f t="shared" si="41"/>
        <v>Inviable Sanitariamente</v>
      </c>
      <c r="FX470" s="48" t="str">
        <f t="shared" si="42"/>
        <v>Inviable Sanitariamente</v>
      </c>
      <c r="FY470" s="48" t="str">
        <f t="shared" si="42"/>
        <v>Inviable Sanitariamente</v>
      </c>
      <c r="FZ470" s="48" t="str">
        <f t="shared" si="42"/>
        <v>Inviable Sanitariamente</v>
      </c>
      <c r="GA470" s="48" t="str">
        <f t="shared" si="42"/>
        <v>Inviable Sanitariamente</v>
      </c>
      <c r="GB470" s="48" t="str">
        <f t="shared" si="42"/>
        <v>Inviable Sanitariamente</v>
      </c>
      <c r="GC470" s="48" t="str">
        <f t="shared" si="42"/>
        <v>Inviable Sanitariamente</v>
      </c>
      <c r="GD470" s="48" t="str">
        <f t="shared" si="42"/>
        <v>Inviable Sanitariamente</v>
      </c>
      <c r="GE470" s="48" t="str">
        <f t="shared" si="42"/>
        <v>Inviable Sanitariamente</v>
      </c>
      <c r="GF470" s="48" t="str">
        <f t="shared" si="42"/>
        <v>Inviable Sanitariamente</v>
      </c>
      <c r="GG470" s="48" t="str">
        <f t="shared" si="42"/>
        <v>Inviable Sanitariamente</v>
      </c>
      <c r="GH470" s="48" t="str">
        <f t="shared" si="43"/>
        <v>Inviable Sanitariamente</v>
      </c>
      <c r="GI470" s="48" t="str">
        <f t="shared" si="43"/>
        <v>Inviable Sanitariamente</v>
      </c>
      <c r="GJ470" s="48" t="str">
        <f t="shared" si="43"/>
        <v>Inviable Sanitariamente</v>
      </c>
      <c r="GK470" s="48" t="str">
        <f t="shared" si="43"/>
        <v>Inviable Sanitariamente</v>
      </c>
      <c r="GL470" s="48" t="str">
        <f t="shared" si="43"/>
        <v>Inviable Sanitariamente</v>
      </c>
      <c r="GM470" s="48" t="str">
        <f t="shared" si="43"/>
        <v>Inviable Sanitariamente</v>
      </c>
      <c r="GN470" s="48" t="str">
        <f t="shared" si="43"/>
        <v>Inviable Sanitariamente</v>
      </c>
      <c r="GO470" s="48" t="str">
        <f t="shared" si="43"/>
        <v>Inviable Sanitariamente</v>
      </c>
      <c r="GP470" s="48" t="str">
        <f t="shared" si="43"/>
        <v>Inviable Sanitariamente</v>
      </c>
      <c r="GQ470" s="48" t="str">
        <f t="shared" si="43"/>
        <v>Inviable Sanitariamente</v>
      </c>
      <c r="GR470" s="48" t="str">
        <f t="shared" si="44"/>
        <v>Inviable Sanitariamente</v>
      </c>
      <c r="GS470" s="48" t="str">
        <f t="shared" si="44"/>
        <v>Inviable Sanitariamente</v>
      </c>
      <c r="GT470" s="48" t="str">
        <f t="shared" si="44"/>
        <v>Inviable Sanitariamente</v>
      </c>
      <c r="GU470" s="48" t="str">
        <f t="shared" si="44"/>
        <v>Inviable Sanitariamente</v>
      </c>
      <c r="GV470" s="48" t="str">
        <f t="shared" si="44"/>
        <v>Inviable Sanitariamente</v>
      </c>
      <c r="GW470" s="48" t="str">
        <f t="shared" si="44"/>
        <v>Inviable Sanitariamente</v>
      </c>
      <c r="GX470" s="48" t="str">
        <f t="shared" si="44"/>
        <v>Inviable Sanitariamente</v>
      </c>
      <c r="GY470" s="48" t="str">
        <f t="shared" si="44"/>
        <v>Inviable Sanitariamente</v>
      </c>
      <c r="GZ470" s="48" t="str">
        <f t="shared" si="44"/>
        <v>Inviable Sanitariamente</v>
      </c>
      <c r="HA470" s="48" t="str">
        <f t="shared" si="44"/>
        <v>Inviable Sanitariamente</v>
      </c>
      <c r="HB470" s="48" t="str">
        <f t="shared" si="45"/>
        <v>Inviable Sanitariamente</v>
      </c>
      <c r="HC470" s="48" t="str">
        <f t="shared" si="45"/>
        <v>Inviable Sanitariamente</v>
      </c>
      <c r="HD470" s="48" t="str">
        <f t="shared" si="45"/>
        <v>Inviable Sanitariamente</v>
      </c>
      <c r="HE470" s="48" t="str">
        <f t="shared" si="45"/>
        <v>Inviable Sanitariamente</v>
      </c>
      <c r="HF470" s="48" t="str">
        <f t="shared" si="45"/>
        <v>Inviable Sanitariamente</v>
      </c>
      <c r="HG470" s="48" t="str">
        <f t="shared" si="45"/>
        <v>Inviable Sanitariamente</v>
      </c>
      <c r="HH470" s="48" t="str">
        <f t="shared" si="45"/>
        <v>Inviable Sanitariamente</v>
      </c>
      <c r="HI470" s="48" t="str">
        <f t="shared" si="45"/>
        <v>Inviable Sanitariamente</v>
      </c>
      <c r="HJ470" s="48" t="str">
        <f t="shared" si="45"/>
        <v>Inviable Sanitariamente</v>
      </c>
      <c r="HK470" s="48" t="str">
        <f t="shared" si="45"/>
        <v>Inviable Sanitariamente</v>
      </c>
      <c r="HL470" s="48" t="str">
        <f t="shared" si="46"/>
        <v>Inviable Sanitariamente</v>
      </c>
      <c r="HM470" s="48" t="str">
        <f t="shared" si="46"/>
        <v>Inviable Sanitariamente</v>
      </c>
      <c r="HN470" s="48" t="str">
        <f t="shared" si="46"/>
        <v>Inviable Sanitariamente</v>
      </c>
      <c r="HO470" s="48" t="str">
        <f t="shared" si="46"/>
        <v>Inviable Sanitariamente</v>
      </c>
      <c r="HP470" s="48" t="str">
        <f t="shared" si="46"/>
        <v>Inviable Sanitariamente</v>
      </c>
      <c r="HQ470" s="48" t="str">
        <f t="shared" si="46"/>
        <v>Inviable Sanitariamente</v>
      </c>
      <c r="HR470" s="48" t="str">
        <f t="shared" si="46"/>
        <v>Inviable Sanitariamente</v>
      </c>
      <c r="HS470" s="48" t="str">
        <f t="shared" si="46"/>
        <v>Inviable Sanitariamente</v>
      </c>
      <c r="HT470" s="48" t="str">
        <f t="shared" si="46"/>
        <v>Inviable Sanitariamente</v>
      </c>
      <c r="HU470" s="48" t="str">
        <f t="shared" si="46"/>
        <v>Inviable Sanitariamente</v>
      </c>
      <c r="HV470" s="48" t="str">
        <f t="shared" si="47"/>
        <v>Inviable Sanitariamente</v>
      </c>
      <c r="HW470" s="48" t="str">
        <f t="shared" si="47"/>
        <v>Inviable Sanitariamente</v>
      </c>
      <c r="HX470" s="48" t="str">
        <f t="shared" si="47"/>
        <v>Inviable Sanitariamente</v>
      </c>
      <c r="HY470" s="48" t="str">
        <f t="shared" si="47"/>
        <v>Inviable Sanitariamente</v>
      </c>
      <c r="HZ470" s="48" t="str">
        <f t="shared" si="47"/>
        <v>Inviable Sanitariamente</v>
      </c>
      <c r="IA470" s="48" t="str">
        <f t="shared" si="47"/>
        <v>Inviable Sanitariamente</v>
      </c>
      <c r="IB470" s="48" t="str">
        <f t="shared" si="47"/>
        <v>Inviable Sanitariamente</v>
      </c>
      <c r="IC470" s="48" t="str">
        <f t="shared" si="47"/>
        <v>Inviable Sanitariamente</v>
      </c>
      <c r="ID470" s="48" t="str">
        <f t="shared" si="47"/>
        <v>Inviable Sanitariamente</v>
      </c>
      <c r="IE470" s="48" t="str">
        <f t="shared" si="47"/>
        <v>Inviable Sanitariamente</v>
      </c>
      <c r="IF470" s="48" t="str">
        <f t="shared" si="48"/>
        <v>Inviable Sanitariamente</v>
      </c>
      <c r="IG470" s="48" t="str">
        <f t="shared" si="48"/>
        <v>Inviable Sanitariamente</v>
      </c>
      <c r="IH470" s="48" t="str">
        <f t="shared" si="48"/>
        <v>Inviable Sanitariamente</v>
      </c>
      <c r="II470" s="48" t="str">
        <f t="shared" si="48"/>
        <v>Inviable Sanitariamente</v>
      </c>
      <c r="IJ470" s="48" t="str">
        <f t="shared" si="48"/>
        <v>Inviable Sanitariamente</v>
      </c>
      <c r="IK470" s="48" t="str">
        <f t="shared" si="48"/>
        <v>Inviable Sanitariamente</v>
      </c>
      <c r="IL470" s="48" t="str">
        <f t="shared" si="48"/>
        <v>Inviable Sanitariamente</v>
      </c>
      <c r="IM470" s="48" t="str">
        <f t="shared" si="48"/>
        <v>Inviable Sanitariamente</v>
      </c>
      <c r="IN470" s="48" t="str">
        <f t="shared" si="48"/>
        <v>Inviable Sanitariamente</v>
      </c>
      <c r="IO470" s="48" t="str">
        <f t="shared" si="48"/>
        <v>Inviable Sanitariamente</v>
      </c>
      <c r="IP470" s="48" t="str">
        <f t="shared" si="49"/>
        <v>Inviable Sanitariamente</v>
      </c>
      <c r="IQ470" s="48" t="str">
        <f t="shared" si="49"/>
        <v>Inviable Sanitariamente</v>
      </c>
      <c r="IR470" s="48" t="str">
        <f t="shared" si="49"/>
        <v>Inviable Sanitariamente</v>
      </c>
      <c r="IS470" s="48" t="str">
        <f t="shared" si="49"/>
        <v>Inviable Sanitariamente</v>
      </c>
      <c r="IT470" s="48" t="str">
        <f t="shared" si="49"/>
        <v>Inviable Sanitariamente</v>
      </c>
      <c r="IU470" s="48" t="str">
        <f t="shared" si="49"/>
        <v>Inviable Sanitariamente</v>
      </c>
      <c r="IV470" s="48" t="str">
        <f t="shared" si="49"/>
        <v>Inviable Sanitariamente</v>
      </c>
      <c r="IW470" s="48" t="str">
        <f t="shared" si="49"/>
        <v>Inviable Sanitariamente</v>
      </c>
      <c r="IX470" s="48" t="str">
        <f t="shared" si="49"/>
        <v>Inviable Sanitariamente</v>
      </c>
      <c r="IY470" s="48" t="str">
        <f t="shared" si="49"/>
        <v>Inviable Sanitariamente</v>
      </c>
      <c r="IZ470" s="48" t="str">
        <f t="shared" si="50"/>
        <v>Inviable Sanitariamente</v>
      </c>
      <c r="JA470" s="48" t="str">
        <f t="shared" si="50"/>
        <v>Inviable Sanitariamente</v>
      </c>
      <c r="JB470" s="48" t="str">
        <f t="shared" si="50"/>
        <v>Inviable Sanitariamente</v>
      </c>
      <c r="JC470" s="48" t="str">
        <f t="shared" si="50"/>
        <v>Inviable Sanitariamente</v>
      </c>
      <c r="JD470" s="48" t="str">
        <f t="shared" si="50"/>
        <v>Inviable Sanitariamente</v>
      </c>
      <c r="JE470" s="48" t="str">
        <f t="shared" si="50"/>
        <v>Inviable Sanitariamente</v>
      </c>
      <c r="JF470" s="48" t="str">
        <f t="shared" si="50"/>
        <v>Inviable Sanitariamente</v>
      </c>
      <c r="JG470" s="48" t="str">
        <f t="shared" si="50"/>
        <v>Inviable Sanitariamente</v>
      </c>
      <c r="JH470" s="48" t="str">
        <f t="shared" si="50"/>
        <v>Inviable Sanitariamente</v>
      </c>
      <c r="JI470" s="48" t="str">
        <f t="shared" si="50"/>
        <v>Inviable Sanitariamente</v>
      </c>
      <c r="JJ470" s="48" t="str">
        <f t="shared" si="51"/>
        <v>Inviable Sanitariamente</v>
      </c>
      <c r="JK470" s="48" t="str">
        <f t="shared" si="51"/>
        <v>Inviable Sanitariamente</v>
      </c>
      <c r="JL470" s="48" t="str">
        <f t="shared" si="51"/>
        <v>Inviable Sanitariamente</v>
      </c>
      <c r="JM470" s="48" t="str">
        <f t="shared" si="51"/>
        <v>Inviable Sanitariamente</v>
      </c>
      <c r="JN470" s="48" t="str">
        <f t="shared" si="51"/>
        <v>Inviable Sanitariamente</v>
      </c>
      <c r="JO470" s="48" t="str">
        <f t="shared" si="51"/>
        <v>Inviable Sanitariamente</v>
      </c>
      <c r="JP470" s="48" t="str">
        <f t="shared" si="51"/>
        <v>Inviable Sanitariamente</v>
      </c>
      <c r="JQ470" s="48" t="str">
        <f t="shared" si="51"/>
        <v>Inviable Sanitariamente</v>
      </c>
      <c r="JR470" s="48" t="str">
        <f t="shared" si="51"/>
        <v>Inviable Sanitariamente</v>
      </c>
      <c r="JS470" s="48" t="str">
        <f t="shared" si="51"/>
        <v>Inviable Sanitariamente</v>
      </c>
      <c r="JT470" s="48" t="str">
        <f t="shared" si="52"/>
        <v>Inviable Sanitariamente</v>
      </c>
      <c r="JU470" s="48" t="str">
        <f t="shared" si="52"/>
        <v>Inviable Sanitariamente</v>
      </c>
      <c r="JV470" s="48" t="str">
        <f t="shared" si="52"/>
        <v>Inviable Sanitariamente</v>
      </c>
      <c r="JW470" s="48" t="str">
        <f t="shared" si="52"/>
        <v>Inviable Sanitariamente</v>
      </c>
      <c r="JX470" s="48" t="str">
        <f t="shared" si="52"/>
        <v>Inviable Sanitariamente</v>
      </c>
      <c r="JY470" s="48" t="str">
        <f t="shared" si="52"/>
        <v>Inviable Sanitariamente</v>
      </c>
      <c r="JZ470" s="48" t="str">
        <f t="shared" si="52"/>
        <v>Inviable Sanitariamente</v>
      </c>
      <c r="KA470" s="48" t="str">
        <f t="shared" si="52"/>
        <v>Inviable Sanitariamente</v>
      </c>
      <c r="KB470" s="48" t="str">
        <f t="shared" si="52"/>
        <v>Inviable Sanitariamente</v>
      </c>
      <c r="KC470" s="48" t="str">
        <f t="shared" si="52"/>
        <v>Inviable Sanitariamente</v>
      </c>
      <c r="KD470" s="48" t="str">
        <f t="shared" si="53"/>
        <v>Inviable Sanitariamente</v>
      </c>
      <c r="KE470" s="48" t="str">
        <f t="shared" si="53"/>
        <v>Inviable Sanitariamente</v>
      </c>
      <c r="KF470" s="48" t="str">
        <f t="shared" si="53"/>
        <v>Inviable Sanitariamente</v>
      </c>
      <c r="KG470" s="48" t="str">
        <f t="shared" si="53"/>
        <v>Inviable Sanitariamente</v>
      </c>
      <c r="KH470" s="48" t="str">
        <f t="shared" si="53"/>
        <v>Inviable Sanitariamente</v>
      </c>
      <c r="KI470" s="48" t="str">
        <f t="shared" si="53"/>
        <v>Inviable Sanitariamente</v>
      </c>
      <c r="KJ470" s="48" t="str">
        <f t="shared" si="53"/>
        <v>Inviable Sanitariamente</v>
      </c>
      <c r="KK470" s="48" t="str">
        <f t="shared" si="53"/>
        <v>Inviable Sanitariamente</v>
      </c>
      <c r="KL470" s="48" t="str">
        <f t="shared" si="53"/>
        <v>Inviable Sanitariamente</v>
      </c>
      <c r="KM470" s="48" t="str">
        <f t="shared" si="53"/>
        <v>Inviable Sanitariamente</v>
      </c>
      <c r="KN470" s="48" t="str">
        <f t="shared" si="54"/>
        <v>Inviable Sanitariamente</v>
      </c>
      <c r="KO470" s="48" t="str">
        <f t="shared" si="54"/>
        <v>Inviable Sanitariamente</v>
      </c>
      <c r="KP470" s="48" t="str">
        <f t="shared" si="54"/>
        <v>Inviable Sanitariamente</v>
      </c>
      <c r="KQ470" s="48" t="str">
        <f t="shared" si="54"/>
        <v>Inviable Sanitariamente</v>
      </c>
      <c r="KR470" s="48" t="str">
        <f t="shared" si="54"/>
        <v>Inviable Sanitariamente</v>
      </c>
      <c r="KS470" s="48" t="str">
        <f t="shared" si="54"/>
        <v>Inviable Sanitariamente</v>
      </c>
      <c r="KT470" s="48" t="str">
        <f t="shared" si="54"/>
        <v>Inviable Sanitariamente</v>
      </c>
      <c r="KU470" s="48" t="str">
        <f t="shared" si="54"/>
        <v>Inviable Sanitariamente</v>
      </c>
      <c r="KV470" s="48" t="str">
        <f t="shared" si="54"/>
        <v>Inviable Sanitariamente</v>
      </c>
      <c r="KW470" s="48" t="str">
        <f t="shared" si="54"/>
        <v>Inviable Sanitariamente</v>
      </c>
      <c r="KX470" s="48" t="str">
        <f t="shared" si="55"/>
        <v>Inviable Sanitariamente</v>
      </c>
      <c r="KY470" s="48" t="str">
        <f t="shared" si="55"/>
        <v>Inviable Sanitariamente</v>
      </c>
      <c r="KZ470" s="48" t="str">
        <f t="shared" si="55"/>
        <v>Inviable Sanitariamente</v>
      </c>
      <c r="LA470" s="48" t="str">
        <f t="shared" si="55"/>
        <v>Inviable Sanitariamente</v>
      </c>
      <c r="LB470" s="48" t="str">
        <f t="shared" si="55"/>
        <v>Inviable Sanitariamente</v>
      </c>
      <c r="LC470" s="48" t="str">
        <f t="shared" si="55"/>
        <v>Inviable Sanitariamente</v>
      </c>
      <c r="LD470" s="48" t="str">
        <f t="shared" si="55"/>
        <v>Inviable Sanitariamente</v>
      </c>
      <c r="LE470" s="48" t="str">
        <f t="shared" si="55"/>
        <v>Inviable Sanitariamente</v>
      </c>
      <c r="LF470" s="48" t="str">
        <f t="shared" si="55"/>
        <v>Inviable Sanitariamente</v>
      </c>
      <c r="LG470" s="48" t="str">
        <f t="shared" si="55"/>
        <v>Inviable Sanitariamente</v>
      </c>
      <c r="LH470" s="48" t="str">
        <f t="shared" si="56"/>
        <v>Inviable Sanitariamente</v>
      </c>
      <c r="LI470" s="48" t="str">
        <f t="shared" si="56"/>
        <v>Inviable Sanitariamente</v>
      </c>
      <c r="LJ470" s="48" t="str">
        <f t="shared" si="56"/>
        <v>Inviable Sanitariamente</v>
      </c>
      <c r="LK470" s="48" t="str">
        <f t="shared" si="56"/>
        <v>Inviable Sanitariamente</v>
      </c>
      <c r="LL470" s="48" t="str">
        <f t="shared" si="56"/>
        <v>Inviable Sanitariamente</v>
      </c>
      <c r="LM470" s="48" t="str">
        <f t="shared" si="56"/>
        <v>Inviable Sanitariamente</v>
      </c>
      <c r="LN470" s="48" t="str">
        <f t="shared" si="56"/>
        <v>Inviable Sanitariamente</v>
      </c>
      <c r="LO470" s="48" t="str">
        <f t="shared" si="56"/>
        <v>Inviable Sanitariamente</v>
      </c>
      <c r="LP470" s="48" t="str">
        <f t="shared" si="56"/>
        <v>Inviable Sanitariamente</v>
      </c>
      <c r="LQ470" s="48" t="str">
        <f t="shared" si="56"/>
        <v>Inviable Sanitariamente</v>
      </c>
      <c r="LR470" s="48" t="str">
        <f t="shared" si="57"/>
        <v>Inviable Sanitariamente</v>
      </c>
      <c r="LS470" s="48" t="str">
        <f t="shared" si="57"/>
        <v>Inviable Sanitariamente</v>
      </c>
      <c r="LT470" s="48" t="str">
        <f t="shared" si="57"/>
        <v>Inviable Sanitariamente</v>
      </c>
      <c r="LU470" s="48" t="str">
        <f t="shared" si="57"/>
        <v>Inviable Sanitariamente</v>
      </c>
      <c r="LV470" s="48" t="str">
        <f t="shared" si="57"/>
        <v>Inviable Sanitariamente</v>
      </c>
      <c r="LW470" s="48" t="str">
        <f t="shared" si="57"/>
        <v>Inviable Sanitariamente</v>
      </c>
      <c r="LX470" s="48" t="str">
        <f t="shared" si="57"/>
        <v>Inviable Sanitariamente</v>
      </c>
      <c r="LY470" s="48" t="str">
        <f t="shared" si="57"/>
        <v>Inviable Sanitariamente</v>
      </c>
      <c r="LZ470" s="48" t="str">
        <f t="shared" si="57"/>
        <v>Inviable Sanitariamente</v>
      </c>
      <c r="MA470" s="48" t="str">
        <f t="shared" si="57"/>
        <v>Inviable Sanitariamente</v>
      </c>
      <c r="MB470" s="48" t="str">
        <f t="shared" si="58"/>
        <v>Inviable Sanitariamente</v>
      </c>
      <c r="MC470" s="48" t="str">
        <f t="shared" si="58"/>
        <v>Inviable Sanitariamente</v>
      </c>
      <c r="MD470" s="48" t="str">
        <f t="shared" si="58"/>
        <v>Inviable Sanitariamente</v>
      </c>
      <c r="ME470" s="48" t="str">
        <f t="shared" si="58"/>
        <v>Inviable Sanitariamente</v>
      </c>
      <c r="MF470" s="48" t="str">
        <f t="shared" si="58"/>
        <v>Inviable Sanitariamente</v>
      </c>
      <c r="MG470" s="48" t="str">
        <f t="shared" si="58"/>
        <v>Inviable Sanitariamente</v>
      </c>
      <c r="MH470" s="48" t="str">
        <f t="shared" si="58"/>
        <v>Inviable Sanitariamente</v>
      </c>
      <c r="MI470" s="48" t="str">
        <f t="shared" si="58"/>
        <v>Inviable Sanitariamente</v>
      </c>
      <c r="MJ470" s="48" t="str">
        <f t="shared" si="58"/>
        <v>Inviable Sanitariamente</v>
      </c>
      <c r="MK470" s="48" t="str">
        <f t="shared" si="58"/>
        <v>Inviable Sanitariamente</v>
      </c>
      <c r="ML470" s="48" t="str">
        <f t="shared" si="59"/>
        <v>Inviable Sanitariamente</v>
      </c>
      <c r="MM470" s="48" t="str">
        <f t="shared" si="59"/>
        <v>Inviable Sanitariamente</v>
      </c>
      <c r="MN470" s="48" t="str">
        <f t="shared" si="59"/>
        <v>Inviable Sanitariamente</v>
      </c>
      <c r="MO470" s="48" t="str">
        <f t="shared" si="59"/>
        <v>Inviable Sanitariamente</v>
      </c>
      <c r="MP470" s="48" t="str">
        <f t="shared" si="59"/>
        <v>Inviable Sanitariamente</v>
      </c>
      <c r="MQ470" s="48" t="str">
        <f t="shared" si="59"/>
        <v>Inviable Sanitariamente</v>
      </c>
      <c r="MR470" s="48" t="str">
        <f t="shared" si="59"/>
        <v>Inviable Sanitariamente</v>
      </c>
      <c r="MS470" s="48" t="str">
        <f t="shared" si="59"/>
        <v>Inviable Sanitariamente</v>
      </c>
      <c r="MT470" s="48" t="str">
        <f t="shared" si="59"/>
        <v>Inviable Sanitariamente</v>
      </c>
      <c r="MU470" s="48" t="str">
        <f t="shared" si="59"/>
        <v>Inviable Sanitariamente</v>
      </c>
      <c r="MV470" s="48" t="str">
        <f t="shared" si="60"/>
        <v>Inviable Sanitariamente</v>
      </c>
      <c r="MW470" s="48" t="str">
        <f t="shared" si="60"/>
        <v>Inviable Sanitariamente</v>
      </c>
      <c r="MX470" s="48" t="str">
        <f t="shared" si="60"/>
        <v>Inviable Sanitariamente</v>
      </c>
      <c r="MY470" s="48" t="str">
        <f t="shared" si="60"/>
        <v>Inviable Sanitariamente</v>
      </c>
      <c r="MZ470" s="48" t="str">
        <f t="shared" si="60"/>
        <v>Inviable Sanitariamente</v>
      </c>
      <c r="NA470" s="48" t="str">
        <f t="shared" si="60"/>
        <v>Inviable Sanitariamente</v>
      </c>
      <c r="NB470" s="48" t="str">
        <f t="shared" si="60"/>
        <v>Inviable Sanitariamente</v>
      </c>
      <c r="NC470" s="48" t="str">
        <f t="shared" si="60"/>
        <v>Inviable Sanitariamente</v>
      </c>
      <c r="ND470" s="48" t="str">
        <f t="shared" si="60"/>
        <v>Inviable Sanitariamente</v>
      </c>
      <c r="NE470" s="48" t="str">
        <f t="shared" si="60"/>
        <v>Inviable Sanitariamente</v>
      </c>
      <c r="NF470" s="48" t="str">
        <f t="shared" si="61"/>
        <v>Inviable Sanitariamente</v>
      </c>
      <c r="NG470" s="48" t="str">
        <f t="shared" si="61"/>
        <v>Inviable Sanitariamente</v>
      </c>
      <c r="NH470" s="48" t="str">
        <f t="shared" si="61"/>
        <v>Inviable Sanitariamente</v>
      </c>
      <c r="NI470" s="48" t="str">
        <f t="shared" si="61"/>
        <v>Inviable Sanitariamente</v>
      </c>
      <c r="NJ470" s="48" t="str">
        <f t="shared" si="61"/>
        <v>Inviable Sanitariamente</v>
      </c>
      <c r="NK470" s="48" t="str">
        <f t="shared" si="61"/>
        <v>Inviable Sanitariamente</v>
      </c>
      <c r="NL470" s="48" t="str">
        <f t="shared" si="61"/>
        <v>Inviable Sanitariamente</v>
      </c>
      <c r="NM470" s="48" t="str">
        <f t="shared" si="61"/>
        <v>Inviable Sanitariamente</v>
      </c>
      <c r="NN470" s="48" t="str">
        <f t="shared" si="61"/>
        <v>Inviable Sanitariamente</v>
      </c>
      <c r="NO470" s="48" t="str">
        <f t="shared" si="61"/>
        <v>Inviable Sanitariamente</v>
      </c>
      <c r="NP470" s="48" t="str">
        <f t="shared" si="62"/>
        <v>Inviable Sanitariamente</v>
      </c>
      <c r="NQ470" s="48" t="str">
        <f t="shared" si="62"/>
        <v>Inviable Sanitariamente</v>
      </c>
      <c r="NR470" s="48" t="str">
        <f t="shared" si="62"/>
        <v>Inviable Sanitariamente</v>
      </c>
      <c r="NS470" s="48" t="str">
        <f t="shared" si="62"/>
        <v>Inviable Sanitariamente</v>
      </c>
      <c r="NT470" s="48" t="str">
        <f t="shared" si="62"/>
        <v>Inviable Sanitariamente</v>
      </c>
      <c r="NU470" s="48" t="str">
        <f t="shared" si="62"/>
        <v>Inviable Sanitariamente</v>
      </c>
      <c r="NV470" s="48" t="str">
        <f t="shared" si="62"/>
        <v>Inviable Sanitariamente</v>
      </c>
      <c r="NW470" s="48" t="str">
        <f t="shared" si="62"/>
        <v>Inviable Sanitariamente</v>
      </c>
      <c r="NX470" s="48" t="str">
        <f t="shared" si="62"/>
        <v>Inviable Sanitariamente</v>
      </c>
      <c r="NY470" s="48" t="str">
        <f t="shared" si="62"/>
        <v>Inviable Sanitariamente</v>
      </c>
      <c r="NZ470" s="48" t="str">
        <f t="shared" si="63"/>
        <v>Inviable Sanitariamente</v>
      </c>
      <c r="OA470" s="48" t="str">
        <f t="shared" si="63"/>
        <v>Inviable Sanitariamente</v>
      </c>
      <c r="OB470" s="48" t="str">
        <f t="shared" si="63"/>
        <v>Inviable Sanitariamente</v>
      </c>
      <c r="OC470" s="48" t="str">
        <f t="shared" si="63"/>
        <v>Inviable Sanitariamente</v>
      </c>
      <c r="OD470" s="48" t="str">
        <f t="shared" si="63"/>
        <v>Inviable Sanitariamente</v>
      </c>
      <c r="OE470" s="48" t="str">
        <f t="shared" si="63"/>
        <v>Inviable Sanitariamente</v>
      </c>
      <c r="OF470" s="48" t="str">
        <f t="shared" si="63"/>
        <v>Inviable Sanitariamente</v>
      </c>
      <c r="OG470" s="48" t="str">
        <f t="shared" si="63"/>
        <v>Inviable Sanitariamente</v>
      </c>
      <c r="OH470" s="48" t="str">
        <f t="shared" si="63"/>
        <v>Inviable Sanitariamente</v>
      </c>
      <c r="OI470" s="48" t="str">
        <f t="shared" si="63"/>
        <v>Inviable Sanitariamente</v>
      </c>
      <c r="OJ470" s="48" t="str">
        <f t="shared" si="64"/>
        <v>Inviable Sanitariamente</v>
      </c>
      <c r="OK470" s="48" t="str">
        <f t="shared" si="64"/>
        <v>Inviable Sanitariamente</v>
      </c>
      <c r="OL470" s="48" t="str">
        <f t="shared" si="64"/>
        <v>Inviable Sanitariamente</v>
      </c>
      <c r="OM470" s="48" t="str">
        <f t="shared" si="64"/>
        <v>Inviable Sanitariamente</v>
      </c>
      <c r="ON470" s="48" t="str">
        <f t="shared" si="64"/>
        <v>Inviable Sanitariamente</v>
      </c>
      <c r="OO470" s="48" t="str">
        <f t="shared" si="64"/>
        <v>Inviable Sanitariamente</v>
      </c>
      <c r="OP470" s="48" t="str">
        <f t="shared" si="64"/>
        <v>Inviable Sanitariamente</v>
      </c>
      <c r="OQ470" s="48" t="str">
        <f t="shared" si="64"/>
        <v>Inviable Sanitariamente</v>
      </c>
      <c r="OR470" s="48" t="str">
        <f t="shared" si="64"/>
        <v>Inviable Sanitariamente</v>
      </c>
      <c r="OS470" s="48" t="str">
        <f t="shared" si="64"/>
        <v>Inviable Sanitariamente</v>
      </c>
      <c r="OT470" s="48" t="str">
        <f t="shared" si="65"/>
        <v>Inviable Sanitariamente</v>
      </c>
      <c r="OU470" s="48" t="str">
        <f t="shared" si="65"/>
        <v>Inviable Sanitariamente</v>
      </c>
      <c r="OV470" s="48" t="str">
        <f t="shared" si="65"/>
        <v>Inviable Sanitariamente</v>
      </c>
      <c r="OW470" s="48" t="str">
        <f t="shared" si="65"/>
        <v>Inviable Sanitariamente</v>
      </c>
      <c r="OX470" s="48" t="str">
        <f t="shared" si="65"/>
        <v>Inviable Sanitariamente</v>
      </c>
      <c r="OY470" s="48" t="str">
        <f t="shared" si="65"/>
        <v>Inviable Sanitariamente</v>
      </c>
      <c r="OZ470" s="48" t="str">
        <f t="shared" si="65"/>
        <v>Inviable Sanitariamente</v>
      </c>
      <c r="PA470" s="48" t="str">
        <f t="shared" si="65"/>
        <v>Inviable Sanitariamente</v>
      </c>
      <c r="PB470" s="48" t="str">
        <f t="shared" si="65"/>
        <v>Inviable Sanitariamente</v>
      </c>
      <c r="PC470" s="48" t="str">
        <f t="shared" si="65"/>
        <v>Inviable Sanitariamente</v>
      </c>
      <c r="PD470" s="48" t="str">
        <f t="shared" si="66"/>
        <v>Inviable Sanitariamente</v>
      </c>
      <c r="PE470" s="48" t="str">
        <f t="shared" si="66"/>
        <v>Inviable Sanitariamente</v>
      </c>
      <c r="PF470" s="48" t="str">
        <f t="shared" si="66"/>
        <v>Inviable Sanitariamente</v>
      </c>
      <c r="PG470" s="48" t="str">
        <f t="shared" si="66"/>
        <v>Inviable Sanitariamente</v>
      </c>
      <c r="PH470" s="48" t="str">
        <f t="shared" si="66"/>
        <v>Inviable Sanitariamente</v>
      </c>
      <c r="PI470" s="48" t="str">
        <f t="shared" si="66"/>
        <v>Inviable Sanitariamente</v>
      </c>
      <c r="PJ470" s="48" t="str">
        <f t="shared" si="66"/>
        <v>Inviable Sanitariamente</v>
      </c>
      <c r="PK470" s="48" t="str">
        <f t="shared" si="66"/>
        <v>Inviable Sanitariamente</v>
      </c>
      <c r="PL470" s="48" t="str">
        <f t="shared" si="66"/>
        <v>Inviable Sanitariamente</v>
      </c>
      <c r="PM470" s="48" t="str">
        <f t="shared" si="66"/>
        <v>Inviable Sanitariamente</v>
      </c>
      <c r="PN470" s="48" t="str">
        <f t="shared" si="67"/>
        <v>Inviable Sanitariamente</v>
      </c>
      <c r="PO470" s="48" t="str">
        <f t="shared" si="67"/>
        <v>Inviable Sanitariamente</v>
      </c>
      <c r="PP470" s="48" t="str">
        <f t="shared" si="67"/>
        <v>Inviable Sanitariamente</v>
      </c>
      <c r="PQ470" s="48" t="str">
        <f t="shared" si="67"/>
        <v>Inviable Sanitariamente</v>
      </c>
      <c r="PR470" s="48" t="str">
        <f t="shared" si="67"/>
        <v>Inviable Sanitariamente</v>
      </c>
      <c r="PS470" s="48" t="str">
        <f t="shared" si="67"/>
        <v>Inviable Sanitariamente</v>
      </c>
      <c r="PT470" s="48" t="str">
        <f t="shared" si="67"/>
        <v>Inviable Sanitariamente</v>
      </c>
      <c r="PU470" s="48" t="str">
        <f t="shared" si="67"/>
        <v>Inviable Sanitariamente</v>
      </c>
      <c r="PV470" s="48" t="str">
        <f t="shared" si="67"/>
        <v>Inviable Sanitariamente</v>
      </c>
      <c r="PW470" s="48" t="str">
        <f t="shared" si="67"/>
        <v>Inviable Sanitariamente</v>
      </c>
      <c r="PX470" s="48" t="str">
        <f t="shared" si="68"/>
        <v>Inviable Sanitariamente</v>
      </c>
      <c r="PY470" s="48" t="str">
        <f t="shared" si="68"/>
        <v>Inviable Sanitariamente</v>
      </c>
      <c r="PZ470" s="48" t="str">
        <f t="shared" si="68"/>
        <v>Inviable Sanitariamente</v>
      </c>
      <c r="QA470" s="48" t="str">
        <f t="shared" si="68"/>
        <v>Inviable Sanitariamente</v>
      </c>
      <c r="QB470" s="48" t="str">
        <f t="shared" si="68"/>
        <v>Inviable Sanitariamente</v>
      </c>
      <c r="QC470" s="48" t="str">
        <f t="shared" si="68"/>
        <v>Inviable Sanitariamente</v>
      </c>
      <c r="QD470" s="48" t="str">
        <f t="shared" si="68"/>
        <v>Inviable Sanitariamente</v>
      </c>
      <c r="QE470" s="48" t="str">
        <f t="shared" si="68"/>
        <v>Inviable Sanitariamente</v>
      </c>
      <c r="QF470" s="48" t="str">
        <f t="shared" si="68"/>
        <v>Inviable Sanitariamente</v>
      </c>
      <c r="QG470" s="48" t="str">
        <f t="shared" si="68"/>
        <v>Inviable Sanitariamente</v>
      </c>
      <c r="QH470" s="48" t="str">
        <f t="shared" si="69"/>
        <v>Inviable Sanitariamente</v>
      </c>
      <c r="QI470" s="48" t="str">
        <f t="shared" si="69"/>
        <v>Inviable Sanitariamente</v>
      </c>
      <c r="QJ470" s="48" t="str">
        <f t="shared" si="69"/>
        <v>Inviable Sanitariamente</v>
      </c>
      <c r="QK470" s="48" t="str">
        <f t="shared" si="69"/>
        <v>Inviable Sanitariamente</v>
      </c>
      <c r="QL470" s="48" t="str">
        <f t="shared" si="69"/>
        <v>Inviable Sanitariamente</v>
      </c>
      <c r="QM470" s="48" t="str">
        <f t="shared" si="69"/>
        <v>Inviable Sanitariamente</v>
      </c>
      <c r="QN470" s="48" t="str">
        <f t="shared" si="69"/>
        <v>Inviable Sanitariamente</v>
      </c>
      <c r="QO470" s="48" t="str">
        <f t="shared" si="69"/>
        <v>Inviable Sanitariamente</v>
      </c>
      <c r="QP470" s="48" t="str">
        <f t="shared" si="69"/>
        <v>Inviable Sanitariamente</v>
      </c>
      <c r="QQ470" s="48" t="str">
        <f t="shared" si="69"/>
        <v>Inviable Sanitariamente</v>
      </c>
      <c r="QR470" s="48" t="str">
        <f t="shared" si="70"/>
        <v>Inviable Sanitariamente</v>
      </c>
      <c r="QS470" s="48" t="str">
        <f t="shared" si="70"/>
        <v>Inviable Sanitariamente</v>
      </c>
      <c r="QT470" s="48" t="str">
        <f t="shared" si="70"/>
        <v>Inviable Sanitariamente</v>
      </c>
      <c r="QU470" s="48" t="str">
        <f t="shared" si="70"/>
        <v>Inviable Sanitariamente</v>
      </c>
      <c r="QV470" s="48" t="str">
        <f t="shared" si="70"/>
        <v>Inviable Sanitariamente</v>
      </c>
      <c r="QW470" s="48" t="str">
        <f t="shared" si="70"/>
        <v>Inviable Sanitariamente</v>
      </c>
      <c r="QX470" s="48" t="str">
        <f t="shared" si="70"/>
        <v>Inviable Sanitariamente</v>
      </c>
      <c r="QY470" s="48" t="str">
        <f t="shared" si="70"/>
        <v>Inviable Sanitariamente</v>
      </c>
      <c r="QZ470" s="48" t="str">
        <f t="shared" si="70"/>
        <v>Inviable Sanitariamente</v>
      </c>
      <c r="RA470" s="48" t="str">
        <f t="shared" si="70"/>
        <v>Inviable Sanitariamente</v>
      </c>
      <c r="RB470" s="48" t="str">
        <f t="shared" si="71"/>
        <v>Inviable Sanitariamente</v>
      </c>
      <c r="RC470" s="48" t="str">
        <f t="shared" si="71"/>
        <v>Inviable Sanitariamente</v>
      </c>
      <c r="RD470" s="48" t="str">
        <f t="shared" si="71"/>
        <v>Inviable Sanitariamente</v>
      </c>
      <c r="RE470" s="48" t="str">
        <f t="shared" si="71"/>
        <v>Inviable Sanitariamente</v>
      </c>
      <c r="RF470" s="48" t="str">
        <f t="shared" si="71"/>
        <v>Inviable Sanitariamente</v>
      </c>
      <c r="RG470" s="48" t="str">
        <f t="shared" si="71"/>
        <v>Inviable Sanitariamente</v>
      </c>
      <c r="RH470" s="48" t="str">
        <f t="shared" si="71"/>
        <v>Inviable Sanitariamente</v>
      </c>
      <c r="RI470" s="48" t="str">
        <f t="shared" si="71"/>
        <v>Inviable Sanitariamente</v>
      </c>
      <c r="RJ470" s="48" t="str">
        <f t="shared" si="71"/>
        <v>Inviable Sanitariamente</v>
      </c>
      <c r="RK470" s="48" t="str">
        <f t="shared" si="71"/>
        <v>Inviable Sanitariamente</v>
      </c>
      <c r="RL470" s="48" t="str">
        <f t="shared" si="72"/>
        <v>Inviable Sanitariamente</v>
      </c>
      <c r="RM470" s="48" t="str">
        <f t="shared" si="72"/>
        <v>Inviable Sanitariamente</v>
      </c>
      <c r="RN470" s="48" t="str">
        <f t="shared" si="72"/>
        <v>Inviable Sanitariamente</v>
      </c>
      <c r="RO470" s="48" t="str">
        <f t="shared" si="72"/>
        <v>Inviable Sanitariamente</v>
      </c>
      <c r="RP470" s="48" t="str">
        <f t="shared" si="72"/>
        <v>Inviable Sanitariamente</v>
      </c>
      <c r="RQ470" s="48" t="str">
        <f t="shared" si="72"/>
        <v>Inviable Sanitariamente</v>
      </c>
      <c r="RR470" s="48" t="str">
        <f t="shared" si="72"/>
        <v>Inviable Sanitariamente</v>
      </c>
      <c r="RS470" s="48" t="str">
        <f t="shared" si="72"/>
        <v>Inviable Sanitariamente</v>
      </c>
      <c r="RT470" s="48" t="str">
        <f t="shared" si="72"/>
        <v>Inviable Sanitariamente</v>
      </c>
      <c r="RU470" s="48" t="str">
        <f t="shared" si="72"/>
        <v>Inviable Sanitariamente</v>
      </c>
      <c r="RV470" s="48" t="str">
        <f t="shared" si="73"/>
        <v>Inviable Sanitariamente</v>
      </c>
      <c r="RW470" s="48" t="str">
        <f t="shared" si="73"/>
        <v>Inviable Sanitariamente</v>
      </c>
      <c r="RX470" s="48" t="str">
        <f t="shared" si="73"/>
        <v>Inviable Sanitariamente</v>
      </c>
      <c r="RY470" s="48" t="str">
        <f t="shared" si="73"/>
        <v>Inviable Sanitariamente</v>
      </c>
      <c r="RZ470" s="48" t="str">
        <f t="shared" si="73"/>
        <v>Inviable Sanitariamente</v>
      </c>
      <c r="SA470" s="48" t="str">
        <f t="shared" si="73"/>
        <v>Inviable Sanitariamente</v>
      </c>
      <c r="SB470" s="48" t="str">
        <f t="shared" si="73"/>
        <v>Inviable Sanitariamente</v>
      </c>
      <c r="SC470" s="48" t="str">
        <f t="shared" si="73"/>
        <v>Inviable Sanitariamente</v>
      </c>
      <c r="SD470" s="48" t="str">
        <f t="shared" si="73"/>
        <v>Inviable Sanitariamente</v>
      </c>
      <c r="SE470" s="48" t="str">
        <f t="shared" si="73"/>
        <v>Inviable Sanitariamente</v>
      </c>
      <c r="SF470" s="48" t="str">
        <f t="shared" si="74"/>
        <v>Inviable Sanitariamente</v>
      </c>
      <c r="SG470" s="48" t="str">
        <f t="shared" si="74"/>
        <v>Inviable Sanitariamente</v>
      </c>
      <c r="SH470" s="48" t="str">
        <f t="shared" si="74"/>
        <v>Inviable Sanitariamente</v>
      </c>
      <c r="SI470" s="48" t="str">
        <f t="shared" si="74"/>
        <v>Inviable Sanitariamente</v>
      </c>
      <c r="SJ470" s="48" t="str">
        <f t="shared" si="74"/>
        <v>Inviable Sanitariamente</v>
      </c>
      <c r="SK470" s="48" t="str">
        <f t="shared" si="74"/>
        <v>Inviable Sanitariamente</v>
      </c>
      <c r="SL470" s="48" t="str">
        <f t="shared" si="74"/>
        <v>Inviable Sanitariamente</v>
      </c>
      <c r="SM470" s="48" t="str">
        <f t="shared" si="74"/>
        <v>Inviable Sanitariamente</v>
      </c>
      <c r="SN470" s="48" t="str">
        <f t="shared" si="74"/>
        <v>Inviable Sanitariamente</v>
      </c>
      <c r="SO470" s="48" t="str">
        <f t="shared" si="74"/>
        <v>Inviable Sanitariamente</v>
      </c>
      <c r="SP470" s="48" t="str">
        <f t="shared" si="75"/>
        <v>Inviable Sanitariamente</v>
      </c>
      <c r="SQ470" s="48" t="str">
        <f t="shared" si="75"/>
        <v>Inviable Sanitariamente</v>
      </c>
      <c r="SR470" s="48" t="str">
        <f t="shared" si="75"/>
        <v>Inviable Sanitariamente</v>
      </c>
      <c r="SS470" s="48" t="str">
        <f t="shared" si="75"/>
        <v>Inviable Sanitariamente</v>
      </c>
      <c r="ST470" s="48" t="str">
        <f t="shared" si="75"/>
        <v>Inviable Sanitariamente</v>
      </c>
      <c r="SU470" s="48" t="str">
        <f t="shared" si="75"/>
        <v>Inviable Sanitariamente</v>
      </c>
      <c r="SV470" s="48" t="str">
        <f t="shared" si="75"/>
        <v>Inviable Sanitariamente</v>
      </c>
      <c r="SW470" s="48" t="str">
        <f t="shared" si="75"/>
        <v>Inviable Sanitariamente</v>
      </c>
      <c r="SX470" s="48" t="str">
        <f t="shared" si="75"/>
        <v>Inviable Sanitariamente</v>
      </c>
      <c r="SY470" s="48" t="str">
        <f t="shared" si="75"/>
        <v>Inviable Sanitariamente</v>
      </c>
      <c r="SZ470" s="48" t="str">
        <f t="shared" si="76"/>
        <v>Inviable Sanitariamente</v>
      </c>
      <c r="TA470" s="48" t="str">
        <f t="shared" si="76"/>
        <v>Inviable Sanitariamente</v>
      </c>
      <c r="TB470" s="48" t="str">
        <f t="shared" si="76"/>
        <v>Inviable Sanitariamente</v>
      </c>
      <c r="TC470" s="48" t="str">
        <f t="shared" si="76"/>
        <v>Inviable Sanitariamente</v>
      </c>
      <c r="TD470" s="48" t="str">
        <f t="shared" si="76"/>
        <v>Inviable Sanitariamente</v>
      </c>
      <c r="TE470" s="48" t="str">
        <f t="shared" si="76"/>
        <v>Inviable Sanitariamente</v>
      </c>
      <c r="TF470" s="48" t="str">
        <f t="shared" si="76"/>
        <v>Inviable Sanitariamente</v>
      </c>
      <c r="TG470" s="48" t="str">
        <f t="shared" si="76"/>
        <v>Inviable Sanitariamente</v>
      </c>
      <c r="TH470" s="48" t="str">
        <f t="shared" si="76"/>
        <v>Inviable Sanitariamente</v>
      </c>
      <c r="TI470" s="48" t="str">
        <f t="shared" si="76"/>
        <v>Inviable Sanitariamente</v>
      </c>
      <c r="TJ470" s="48" t="str">
        <f t="shared" si="77"/>
        <v>Inviable Sanitariamente</v>
      </c>
      <c r="TK470" s="48" t="str">
        <f t="shared" si="77"/>
        <v>Inviable Sanitariamente</v>
      </c>
      <c r="TL470" s="48" t="str">
        <f t="shared" si="77"/>
        <v>Inviable Sanitariamente</v>
      </c>
      <c r="TM470" s="48" t="str">
        <f t="shared" si="77"/>
        <v>Inviable Sanitariamente</v>
      </c>
      <c r="TN470" s="48" t="str">
        <f t="shared" si="77"/>
        <v>Inviable Sanitariamente</v>
      </c>
      <c r="TO470" s="48" t="str">
        <f t="shared" si="77"/>
        <v>Inviable Sanitariamente</v>
      </c>
      <c r="TP470" s="48" t="str">
        <f t="shared" si="77"/>
        <v>Inviable Sanitariamente</v>
      </c>
      <c r="TQ470" s="48" t="str">
        <f t="shared" si="77"/>
        <v>Inviable Sanitariamente</v>
      </c>
      <c r="TR470" s="48" t="str">
        <f t="shared" si="77"/>
        <v>Inviable Sanitariamente</v>
      </c>
      <c r="TS470" s="48" t="str">
        <f t="shared" si="77"/>
        <v>Inviable Sanitariamente</v>
      </c>
      <c r="TT470" s="48" t="str">
        <f t="shared" si="78"/>
        <v>Inviable Sanitariamente</v>
      </c>
      <c r="TU470" s="48" t="str">
        <f t="shared" si="78"/>
        <v>Inviable Sanitariamente</v>
      </c>
      <c r="TV470" s="48" t="str">
        <f t="shared" si="78"/>
        <v>Inviable Sanitariamente</v>
      </c>
      <c r="TW470" s="48" t="str">
        <f t="shared" si="78"/>
        <v>Inviable Sanitariamente</v>
      </c>
      <c r="TX470" s="48" t="str">
        <f t="shared" si="78"/>
        <v>Inviable Sanitariamente</v>
      </c>
      <c r="TY470" s="48" t="str">
        <f t="shared" si="78"/>
        <v>Inviable Sanitariamente</v>
      </c>
      <c r="TZ470" s="48" t="str">
        <f t="shared" si="78"/>
        <v>Inviable Sanitariamente</v>
      </c>
      <c r="UA470" s="48" t="str">
        <f t="shared" si="78"/>
        <v>Inviable Sanitariamente</v>
      </c>
      <c r="UB470" s="48" t="str">
        <f t="shared" si="78"/>
        <v>Inviable Sanitariamente</v>
      </c>
      <c r="UC470" s="48" t="str">
        <f t="shared" si="78"/>
        <v>Inviable Sanitariamente</v>
      </c>
      <c r="UD470" s="48" t="str">
        <f t="shared" si="79"/>
        <v>Inviable Sanitariamente</v>
      </c>
      <c r="UE470" s="48" t="str">
        <f t="shared" si="79"/>
        <v>Inviable Sanitariamente</v>
      </c>
      <c r="UF470" s="48" t="str">
        <f t="shared" si="79"/>
        <v>Inviable Sanitariamente</v>
      </c>
      <c r="UG470" s="48" t="str">
        <f t="shared" si="79"/>
        <v>Inviable Sanitariamente</v>
      </c>
      <c r="UH470" s="48" t="str">
        <f t="shared" si="79"/>
        <v>Inviable Sanitariamente</v>
      </c>
      <c r="UI470" s="48" t="str">
        <f t="shared" si="79"/>
        <v>Inviable Sanitariamente</v>
      </c>
      <c r="UJ470" s="48" t="str">
        <f t="shared" si="79"/>
        <v>Inviable Sanitariamente</v>
      </c>
      <c r="UK470" s="48" t="str">
        <f t="shared" si="79"/>
        <v>Inviable Sanitariamente</v>
      </c>
      <c r="UL470" s="48" t="str">
        <f t="shared" si="79"/>
        <v>Inviable Sanitariamente</v>
      </c>
      <c r="UM470" s="48" t="str">
        <f t="shared" si="79"/>
        <v>Inviable Sanitariamente</v>
      </c>
      <c r="UN470" s="48" t="str">
        <f t="shared" si="80"/>
        <v>Inviable Sanitariamente</v>
      </c>
      <c r="UO470" s="48" t="str">
        <f t="shared" si="80"/>
        <v>Inviable Sanitariamente</v>
      </c>
      <c r="UP470" s="48" t="str">
        <f t="shared" si="80"/>
        <v>Inviable Sanitariamente</v>
      </c>
      <c r="UQ470" s="48" t="str">
        <f t="shared" si="80"/>
        <v>Inviable Sanitariamente</v>
      </c>
      <c r="UR470" s="48" t="str">
        <f t="shared" si="80"/>
        <v>Inviable Sanitariamente</v>
      </c>
      <c r="US470" s="48" t="str">
        <f t="shared" si="80"/>
        <v>Inviable Sanitariamente</v>
      </c>
      <c r="UT470" s="48" t="str">
        <f t="shared" si="80"/>
        <v>Inviable Sanitariamente</v>
      </c>
      <c r="UU470" s="48" t="str">
        <f t="shared" si="80"/>
        <v>Inviable Sanitariamente</v>
      </c>
      <c r="UV470" s="48" t="str">
        <f t="shared" si="80"/>
        <v>Inviable Sanitariamente</v>
      </c>
      <c r="UW470" s="48" t="str">
        <f t="shared" si="80"/>
        <v>Inviable Sanitariamente</v>
      </c>
      <c r="UX470" s="48" t="str">
        <f t="shared" si="81"/>
        <v>Inviable Sanitariamente</v>
      </c>
      <c r="UY470" s="48" t="str">
        <f t="shared" si="81"/>
        <v>Inviable Sanitariamente</v>
      </c>
      <c r="UZ470" s="48" t="str">
        <f t="shared" si="81"/>
        <v>Inviable Sanitariamente</v>
      </c>
      <c r="VA470" s="48" t="str">
        <f t="shared" si="81"/>
        <v>Inviable Sanitariamente</v>
      </c>
      <c r="VB470" s="48" t="str">
        <f t="shared" si="81"/>
        <v>Inviable Sanitariamente</v>
      </c>
      <c r="VC470" s="48" t="str">
        <f t="shared" si="81"/>
        <v>Inviable Sanitariamente</v>
      </c>
      <c r="VD470" s="48" t="str">
        <f t="shared" si="81"/>
        <v>Inviable Sanitariamente</v>
      </c>
      <c r="VE470" s="48" t="str">
        <f t="shared" si="81"/>
        <v>Inviable Sanitariamente</v>
      </c>
      <c r="VF470" s="48" t="str">
        <f t="shared" si="81"/>
        <v>Inviable Sanitariamente</v>
      </c>
      <c r="VG470" s="48" t="str">
        <f t="shared" si="81"/>
        <v>Inviable Sanitariamente</v>
      </c>
      <c r="VH470" s="48" t="str">
        <f t="shared" si="82"/>
        <v>Inviable Sanitariamente</v>
      </c>
      <c r="VI470" s="48" t="str">
        <f t="shared" si="82"/>
        <v>Inviable Sanitariamente</v>
      </c>
      <c r="VJ470" s="48" t="str">
        <f t="shared" si="82"/>
        <v>Inviable Sanitariamente</v>
      </c>
      <c r="VK470" s="48" t="str">
        <f t="shared" si="82"/>
        <v>Inviable Sanitariamente</v>
      </c>
      <c r="VL470" s="48" t="str">
        <f t="shared" si="82"/>
        <v>Inviable Sanitariamente</v>
      </c>
      <c r="VM470" s="48" t="str">
        <f t="shared" si="82"/>
        <v>Inviable Sanitariamente</v>
      </c>
      <c r="VN470" s="48" t="str">
        <f t="shared" si="82"/>
        <v>Inviable Sanitariamente</v>
      </c>
      <c r="VO470" s="48" t="str">
        <f t="shared" si="82"/>
        <v>Inviable Sanitariamente</v>
      </c>
      <c r="VP470" s="48" t="str">
        <f t="shared" si="82"/>
        <v>Inviable Sanitariamente</v>
      </c>
      <c r="VQ470" s="48" t="str">
        <f t="shared" si="82"/>
        <v>Inviable Sanitariamente</v>
      </c>
      <c r="VR470" s="48" t="str">
        <f t="shared" si="83"/>
        <v>Inviable Sanitariamente</v>
      </c>
      <c r="VS470" s="48" t="str">
        <f t="shared" si="83"/>
        <v>Inviable Sanitariamente</v>
      </c>
      <c r="VT470" s="48" t="str">
        <f t="shared" si="83"/>
        <v>Inviable Sanitariamente</v>
      </c>
      <c r="VU470" s="48" t="str">
        <f t="shared" si="83"/>
        <v>Inviable Sanitariamente</v>
      </c>
      <c r="VV470" s="48" t="str">
        <f t="shared" si="83"/>
        <v>Inviable Sanitariamente</v>
      </c>
      <c r="VW470" s="48" t="str">
        <f t="shared" si="83"/>
        <v>Inviable Sanitariamente</v>
      </c>
      <c r="VX470" s="48" t="str">
        <f t="shared" si="83"/>
        <v>Inviable Sanitariamente</v>
      </c>
      <c r="VY470" s="48" t="str">
        <f t="shared" si="83"/>
        <v>Inviable Sanitariamente</v>
      </c>
      <c r="VZ470" s="48" t="str">
        <f t="shared" si="83"/>
        <v>Inviable Sanitariamente</v>
      </c>
      <c r="WA470" s="48" t="str">
        <f t="shared" si="83"/>
        <v>Inviable Sanitariamente</v>
      </c>
      <c r="WB470" s="48" t="str">
        <f t="shared" si="84"/>
        <v>Inviable Sanitariamente</v>
      </c>
      <c r="WC470" s="48" t="str">
        <f t="shared" si="84"/>
        <v>Inviable Sanitariamente</v>
      </c>
      <c r="WD470" s="48" t="str">
        <f t="shared" si="84"/>
        <v>Inviable Sanitariamente</v>
      </c>
      <c r="WE470" s="48" t="str">
        <f t="shared" si="84"/>
        <v>Inviable Sanitariamente</v>
      </c>
      <c r="WF470" s="48" t="str">
        <f t="shared" si="84"/>
        <v>Inviable Sanitariamente</v>
      </c>
      <c r="WG470" s="48" t="str">
        <f t="shared" si="84"/>
        <v>Inviable Sanitariamente</v>
      </c>
      <c r="WH470" s="48" t="str">
        <f t="shared" si="84"/>
        <v>Inviable Sanitariamente</v>
      </c>
      <c r="WI470" s="48" t="str">
        <f t="shared" si="84"/>
        <v>Inviable Sanitariamente</v>
      </c>
      <c r="WJ470" s="48" t="str">
        <f t="shared" si="84"/>
        <v>Inviable Sanitariamente</v>
      </c>
      <c r="WK470" s="48" t="str">
        <f t="shared" si="84"/>
        <v>Inviable Sanitariamente</v>
      </c>
      <c r="WL470" s="48" t="str">
        <f t="shared" si="85"/>
        <v>Inviable Sanitariamente</v>
      </c>
      <c r="WM470" s="48" t="str">
        <f t="shared" si="85"/>
        <v>Inviable Sanitariamente</v>
      </c>
      <c r="WN470" s="48" t="str">
        <f t="shared" si="85"/>
        <v>Inviable Sanitariamente</v>
      </c>
      <c r="WO470" s="48" t="str">
        <f t="shared" si="85"/>
        <v>Inviable Sanitariamente</v>
      </c>
      <c r="WP470" s="48" t="str">
        <f t="shared" si="85"/>
        <v>Inviable Sanitariamente</v>
      </c>
      <c r="WQ470" s="48" t="str">
        <f t="shared" si="85"/>
        <v>Inviable Sanitariamente</v>
      </c>
      <c r="WR470" s="48" t="str">
        <f t="shared" si="85"/>
        <v>Inviable Sanitariamente</v>
      </c>
      <c r="WS470" s="48" t="str">
        <f t="shared" si="85"/>
        <v>Inviable Sanitariamente</v>
      </c>
      <c r="WT470" s="48" t="str">
        <f t="shared" si="85"/>
        <v>Inviable Sanitariamente</v>
      </c>
      <c r="WU470" s="48" t="str">
        <f t="shared" si="85"/>
        <v>Inviable Sanitariamente</v>
      </c>
      <c r="WV470" s="48" t="str">
        <f t="shared" si="86"/>
        <v>Inviable Sanitariamente</v>
      </c>
      <c r="WW470" s="48" t="str">
        <f t="shared" si="86"/>
        <v>Inviable Sanitariamente</v>
      </c>
      <c r="WX470" s="48" t="str">
        <f t="shared" si="86"/>
        <v>Inviable Sanitariamente</v>
      </c>
      <c r="WY470" s="48" t="str">
        <f t="shared" si="86"/>
        <v>Inviable Sanitariamente</v>
      </c>
      <c r="WZ470" s="48" t="str">
        <f t="shared" si="86"/>
        <v>Inviable Sanitariamente</v>
      </c>
      <c r="XA470" s="48" t="str">
        <f t="shared" si="86"/>
        <v>Inviable Sanitariamente</v>
      </c>
      <c r="XB470" s="48" t="str">
        <f t="shared" si="86"/>
        <v>Inviable Sanitariamente</v>
      </c>
      <c r="XC470" s="48" t="str">
        <f t="shared" si="86"/>
        <v>Inviable Sanitariamente</v>
      </c>
      <c r="XD470" s="48" t="str">
        <f t="shared" si="86"/>
        <v>Inviable Sanitariamente</v>
      </c>
      <c r="XE470" s="48" t="str">
        <f t="shared" si="86"/>
        <v>Inviable Sanitariamente</v>
      </c>
      <c r="XF470" s="48" t="str">
        <f t="shared" si="87"/>
        <v>Inviable Sanitariamente</v>
      </c>
      <c r="XG470" s="48" t="str">
        <f t="shared" si="87"/>
        <v>Inviable Sanitariamente</v>
      </c>
      <c r="XH470" s="48" t="str">
        <f t="shared" si="87"/>
        <v>Inviable Sanitariamente</v>
      </c>
      <c r="XI470" s="48" t="str">
        <f t="shared" si="87"/>
        <v>Inviable Sanitariamente</v>
      </c>
      <c r="XJ470" s="48" t="str">
        <f t="shared" si="87"/>
        <v>Inviable Sanitariamente</v>
      </c>
      <c r="XK470" s="48" t="str">
        <f t="shared" si="87"/>
        <v>Inviable Sanitariamente</v>
      </c>
      <c r="XL470" s="48" t="str">
        <f t="shared" si="87"/>
        <v>Inviable Sanitariamente</v>
      </c>
      <c r="XM470" s="48" t="str">
        <f t="shared" si="87"/>
        <v>Inviable Sanitariamente</v>
      </c>
      <c r="XN470" s="48" t="str">
        <f t="shared" si="87"/>
        <v>Inviable Sanitariamente</v>
      </c>
      <c r="XO470" s="48" t="str">
        <f t="shared" si="87"/>
        <v>Inviable Sanitariamente</v>
      </c>
      <c r="XP470" s="48" t="str">
        <f t="shared" si="88"/>
        <v>Inviable Sanitariamente</v>
      </c>
      <c r="XQ470" s="48" t="str">
        <f t="shared" si="88"/>
        <v>Inviable Sanitariamente</v>
      </c>
      <c r="XR470" s="48" t="str">
        <f t="shared" si="88"/>
        <v>Inviable Sanitariamente</v>
      </c>
      <c r="XS470" s="48" t="str">
        <f t="shared" si="88"/>
        <v>Inviable Sanitariamente</v>
      </c>
      <c r="XT470" s="48" t="str">
        <f t="shared" si="88"/>
        <v>Inviable Sanitariamente</v>
      </c>
      <c r="XU470" s="48" t="str">
        <f t="shared" si="88"/>
        <v>Inviable Sanitariamente</v>
      </c>
      <c r="XV470" s="48" t="str">
        <f t="shared" si="88"/>
        <v>Inviable Sanitariamente</v>
      </c>
      <c r="XW470" s="48" t="str">
        <f t="shared" si="88"/>
        <v>Inviable Sanitariamente</v>
      </c>
      <c r="XX470" s="48" t="str">
        <f t="shared" si="88"/>
        <v>Inviable Sanitariamente</v>
      </c>
      <c r="XY470" s="48" t="str">
        <f t="shared" si="88"/>
        <v>Inviable Sanitariamente</v>
      </c>
      <c r="XZ470" s="48" t="str">
        <f t="shared" si="89"/>
        <v>Inviable Sanitariamente</v>
      </c>
      <c r="YA470" s="48" t="str">
        <f t="shared" si="89"/>
        <v>Inviable Sanitariamente</v>
      </c>
      <c r="YB470" s="48" t="str">
        <f t="shared" si="89"/>
        <v>Inviable Sanitariamente</v>
      </c>
      <c r="YC470" s="48" t="str">
        <f t="shared" si="89"/>
        <v>Inviable Sanitariamente</v>
      </c>
      <c r="YD470" s="48" t="str">
        <f t="shared" si="89"/>
        <v>Inviable Sanitariamente</v>
      </c>
      <c r="YE470" s="48" t="str">
        <f t="shared" si="89"/>
        <v>Inviable Sanitariamente</v>
      </c>
      <c r="YF470" s="48" t="str">
        <f t="shared" si="89"/>
        <v>Inviable Sanitariamente</v>
      </c>
      <c r="YG470" s="48" t="str">
        <f t="shared" si="89"/>
        <v>Inviable Sanitariamente</v>
      </c>
      <c r="YH470" s="48" t="str">
        <f t="shared" si="89"/>
        <v>Inviable Sanitariamente</v>
      </c>
      <c r="YI470" s="48" t="str">
        <f t="shared" si="89"/>
        <v>Inviable Sanitariamente</v>
      </c>
      <c r="YJ470" s="48" t="str">
        <f t="shared" si="90"/>
        <v>Inviable Sanitariamente</v>
      </c>
      <c r="YK470" s="48" t="str">
        <f t="shared" si="90"/>
        <v>Inviable Sanitariamente</v>
      </c>
      <c r="YL470" s="48" t="str">
        <f t="shared" si="90"/>
        <v>Inviable Sanitariamente</v>
      </c>
      <c r="YM470" s="48" t="str">
        <f t="shared" si="90"/>
        <v>Inviable Sanitariamente</v>
      </c>
      <c r="YN470" s="48" t="str">
        <f t="shared" si="90"/>
        <v>Inviable Sanitariamente</v>
      </c>
      <c r="YO470" s="48" t="str">
        <f t="shared" si="90"/>
        <v>Inviable Sanitariamente</v>
      </c>
      <c r="YP470" s="48" t="str">
        <f t="shared" si="90"/>
        <v>Inviable Sanitariamente</v>
      </c>
      <c r="YQ470" s="48" t="str">
        <f t="shared" si="90"/>
        <v>Inviable Sanitariamente</v>
      </c>
      <c r="YR470" s="48" t="str">
        <f t="shared" si="90"/>
        <v>Inviable Sanitariamente</v>
      </c>
      <c r="YS470" s="48" t="str">
        <f t="shared" si="90"/>
        <v>Inviable Sanitariamente</v>
      </c>
      <c r="YT470" s="48" t="str">
        <f t="shared" si="91"/>
        <v>Inviable Sanitariamente</v>
      </c>
      <c r="YU470" s="48" t="str">
        <f t="shared" si="91"/>
        <v>Inviable Sanitariamente</v>
      </c>
      <c r="YV470" s="48" t="str">
        <f t="shared" si="91"/>
        <v>Inviable Sanitariamente</v>
      </c>
      <c r="YW470" s="48" t="str">
        <f t="shared" si="91"/>
        <v>Inviable Sanitariamente</v>
      </c>
      <c r="YX470" s="48" t="str">
        <f t="shared" si="91"/>
        <v>Inviable Sanitariamente</v>
      </c>
      <c r="YY470" s="48" t="str">
        <f t="shared" si="91"/>
        <v>Inviable Sanitariamente</v>
      </c>
      <c r="YZ470" s="48" t="str">
        <f t="shared" si="91"/>
        <v>Inviable Sanitariamente</v>
      </c>
      <c r="ZA470" s="48" t="str">
        <f t="shared" si="91"/>
        <v>Inviable Sanitariamente</v>
      </c>
      <c r="ZB470" s="48" t="str">
        <f t="shared" si="91"/>
        <v>Inviable Sanitariamente</v>
      </c>
      <c r="ZC470" s="48" t="str">
        <f t="shared" si="91"/>
        <v>Inviable Sanitariamente</v>
      </c>
      <c r="ZD470" s="48" t="str">
        <f t="shared" si="92"/>
        <v>Inviable Sanitariamente</v>
      </c>
      <c r="ZE470" s="48" t="str">
        <f t="shared" si="92"/>
        <v>Inviable Sanitariamente</v>
      </c>
      <c r="ZF470" s="48" t="str">
        <f t="shared" si="92"/>
        <v>Inviable Sanitariamente</v>
      </c>
      <c r="ZG470" s="48" t="str">
        <f t="shared" si="92"/>
        <v>Inviable Sanitariamente</v>
      </c>
      <c r="ZH470" s="48" t="str">
        <f t="shared" si="92"/>
        <v>Inviable Sanitariamente</v>
      </c>
      <c r="ZI470" s="48" t="str">
        <f t="shared" si="92"/>
        <v>Inviable Sanitariamente</v>
      </c>
      <c r="ZJ470" s="48" t="str">
        <f t="shared" si="92"/>
        <v>Inviable Sanitariamente</v>
      </c>
      <c r="ZK470" s="48" t="str">
        <f t="shared" si="92"/>
        <v>Inviable Sanitariamente</v>
      </c>
      <c r="ZL470" s="48" t="str">
        <f t="shared" si="92"/>
        <v>Inviable Sanitariamente</v>
      </c>
      <c r="ZM470" s="48" t="str">
        <f t="shared" si="92"/>
        <v>Inviable Sanitariamente</v>
      </c>
      <c r="ZN470" s="48" t="str">
        <f t="shared" si="93"/>
        <v>Inviable Sanitariamente</v>
      </c>
      <c r="ZO470" s="48" t="str">
        <f t="shared" si="93"/>
        <v>Inviable Sanitariamente</v>
      </c>
      <c r="ZP470" s="48" t="str">
        <f t="shared" si="93"/>
        <v>Inviable Sanitariamente</v>
      </c>
      <c r="ZQ470" s="48" t="str">
        <f t="shared" si="93"/>
        <v>Inviable Sanitariamente</v>
      </c>
      <c r="ZR470" s="48" t="str">
        <f t="shared" si="93"/>
        <v>Inviable Sanitariamente</v>
      </c>
      <c r="ZS470" s="48" t="str">
        <f t="shared" si="93"/>
        <v>Inviable Sanitariamente</v>
      </c>
      <c r="ZT470" s="48" t="str">
        <f t="shared" si="93"/>
        <v>Inviable Sanitariamente</v>
      </c>
      <c r="ZU470" s="48" t="str">
        <f t="shared" si="93"/>
        <v>Inviable Sanitariamente</v>
      </c>
      <c r="ZV470" s="48" t="str">
        <f t="shared" si="93"/>
        <v>Inviable Sanitariamente</v>
      </c>
      <c r="ZW470" s="48" t="str">
        <f t="shared" si="93"/>
        <v>Inviable Sanitariamente</v>
      </c>
      <c r="ZX470" s="48" t="str">
        <f t="shared" si="94"/>
        <v>Inviable Sanitariamente</v>
      </c>
      <c r="ZY470" s="48" t="str">
        <f t="shared" si="94"/>
        <v>Inviable Sanitariamente</v>
      </c>
      <c r="ZZ470" s="48" t="str">
        <f t="shared" si="94"/>
        <v>Inviable Sanitariamente</v>
      </c>
      <c r="AAA470" s="48" t="str">
        <f t="shared" si="94"/>
        <v>Inviable Sanitariamente</v>
      </c>
      <c r="AAB470" s="48" t="str">
        <f t="shared" si="94"/>
        <v>Inviable Sanitariamente</v>
      </c>
      <c r="AAC470" s="48" t="str">
        <f t="shared" si="94"/>
        <v>Inviable Sanitariamente</v>
      </c>
      <c r="AAD470" s="48" t="str">
        <f t="shared" si="94"/>
        <v>Inviable Sanitariamente</v>
      </c>
      <c r="AAE470" s="48" t="str">
        <f t="shared" si="94"/>
        <v>Inviable Sanitariamente</v>
      </c>
      <c r="AAF470" s="48" t="str">
        <f t="shared" si="94"/>
        <v>Inviable Sanitariamente</v>
      </c>
      <c r="AAG470" s="48" t="str">
        <f t="shared" si="94"/>
        <v>Inviable Sanitariamente</v>
      </c>
      <c r="AAH470" s="48" t="str">
        <f t="shared" si="95"/>
        <v>Inviable Sanitariamente</v>
      </c>
      <c r="AAI470" s="48" t="str">
        <f t="shared" si="95"/>
        <v>Inviable Sanitariamente</v>
      </c>
      <c r="AAJ470" s="48" t="str">
        <f t="shared" si="95"/>
        <v>Inviable Sanitariamente</v>
      </c>
      <c r="AAK470" s="48" t="str">
        <f t="shared" si="95"/>
        <v>Inviable Sanitariamente</v>
      </c>
      <c r="AAL470" s="48" t="str">
        <f t="shared" si="95"/>
        <v>Inviable Sanitariamente</v>
      </c>
      <c r="AAM470" s="48" t="str">
        <f t="shared" si="95"/>
        <v>Inviable Sanitariamente</v>
      </c>
      <c r="AAN470" s="48" t="str">
        <f t="shared" si="95"/>
        <v>Inviable Sanitariamente</v>
      </c>
      <c r="AAO470" s="48" t="str">
        <f t="shared" si="95"/>
        <v>Inviable Sanitariamente</v>
      </c>
      <c r="AAP470" s="48" t="str">
        <f t="shared" si="95"/>
        <v>Inviable Sanitariamente</v>
      </c>
      <c r="AAQ470" s="48" t="str">
        <f t="shared" si="95"/>
        <v>Inviable Sanitariamente</v>
      </c>
      <c r="AAR470" s="48" t="str">
        <f t="shared" si="96"/>
        <v>Inviable Sanitariamente</v>
      </c>
      <c r="AAS470" s="48" t="str">
        <f t="shared" si="96"/>
        <v>Inviable Sanitariamente</v>
      </c>
      <c r="AAT470" s="48" t="str">
        <f t="shared" si="96"/>
        <v>Inviable Sanitariamente</v>
      </c>
      <c r="AAU470" s="48" t="str">
        <f t="shared" si="96"/>
        <v>Inviable Sanitariamente</v>
      </c>
      <c r="AAV470" s="48" t="str">
        <f t="shared" si="96"/>
        <v>Inviable Sanitariamente</v>
      </c>
      <c r="AAW470" s="48" t="str">
        <f t="shared" si="96"/>
        <v>Inviable Sanitariamente</v>
      </c>
      <c r="AAX470" s="48" t="str">
        <f t="shared" si="96"/>
        <v>Inviable Sanitariamente</v>
      </c>
      <c r="AAY470" s="48" t="str">
        <f t="shared" si="96"/>
        <v>Inviable Sanitariamente</v>
      </c>
      <c r="AAZ470" s="48" t="str">
        <f t="shared" si="96"/>
        <v>Inviable Sanitariamente</v>
      </c>
      <c r="ABA470" s="48" t="str">
        <f t="shared" si="96"/>
        <v>Inviable Sanitariamente</v>
      </c>
      <c r="ABB470" s="48" t="str">
        <f t="shared" si="97"/>
        <v>Inviable Sanitariamente</v>
      </c>
      <c r="ABC470" s="48" t="str">
        <f t="shared" si="97"/>
        <v>Inviable Sanitariamente</v>
      </c>
      <c r="ABD470" s="48" t="str">
        <f t="shared" si="97"/>
        <v>Inviable Sanitariamente</v>
      </c>
      <c r="ABE470" s="48" t="str">
        <f t="shared" si="97"/>
        <v>Inviable Sanitariamente</v>
      </c>
      <c r="ABF470" s="48" t="str">
        <f t="shared" si="97"/>
        <v>Inviable Sanitariamente</v>
      </c>
      <c r="ABG470" s="48" t="str">
        <f t="shared" si="97"/>
        <v>Inviable Sanitariamente</v>
      </c>
      <c r="ABH470" s="48" t="str">
        <f t="shared" si="97"/>
        <v>Inviable Sanitariamente</v>
      </c>
      <c r="ABI470" s="48" t="str">
        <f t="shared" si="97"/>
        <v>Inviable Sanitariamente</v>
      </c>
      <c r="ABJ470" s="48" t="str">
        <f t="shared" si="97"/>
        <v>Inviable Sanitariamente</v>
      </c>
      <c r="ABK470" s="48" t="str">
        <f t="shared" si="97"/>
        <v>Inviable Sanitariamente</v>
      </c>
      <c r="ABL470" s="48" t="str">
        <f t="shared" si="98"/>
        <v>Inviable Sanitariamente</v>
      </c>
      <c r="ABM470" s="48" t="str">
        <f t="shared" si="98"/>
        <v>Inviable Sanitariamente</v>
      </c>
      <c r="ABN470" s="48" t="str">
        <f t="shared" si="98"/>
        <v>Inviable Sanitariamente</v>
      </c>
      <c r="ABO470" s="48" t="str">
        <f t="shared" si="98"/>
        <v>Inviable Sanitariamente</v>
      </c>
      <c r="ABP470" s="48" t="str">
        <f t="shared" si="98"/>
        <v>Inviable Sanitariamente</v>
      </c>
      <c r="ABQ470" s="48" t="str">
        <f t="shared" si="98"/>
        <v>Inviable Sanitariamente</v>
      </c>
      <c r="ABR470" s="48" t="str">
        <f t="shared" si="98"/>
        <v>Inviable Sanitariamente</v>
      </c>
      <c r="ABS470" s="48" t="str">
        <f t="shared" si="98"/>
        <v>Inviable Sanitariamente</v>
      </c>
      <c r="ABT470" s="48" t="str">
        <f t="shared" si="98"/>
        <v>Inviable Sanitariamente</v>
      </c>
      <c r="ABU470" s="48" t="str">
        <f t="shared" si="98"/>
        <v>Inviable Sanitariamente</v>
      </c>
      <c r="ABV470" s="48" t="str">
        <f t="shared" si="99"/>
        <v>Inviable Sanitariamente</v>
      </c>
      <c r="ABW470" s="48" t="str">
        <f t="shared" si="99"/>
        <v>Inviable Sanitariamente</v>
      </c>
      <c r="ABX470" s="48" t="str">
        <f t="shared" si="99"/>
        <v>Inviable Sanitariamente</v>
      </c>
      <c r="ABY470" s="48" t="str">
        <f t="shared" si="99"/>
        <v>Inviable Sanitariamente</v>
      </c>
      <c r="ABZ470" s="48" t="str">
        <f t="shared" si="99"/>
        <v>Inviable Sanitariamente</v>
      </c>
      <c r="ACA470" s="48" t="str">
        <f t="shared" si="99"/>
        <v>Inviable Sanitariamente</v>
      </c>
      <c r="ACB470" s="48" t="str">
        <f t="shared" si="99"/>
        <v>Inviable Sanitariamente</v>
      </c>
      <c r="ACC470" s="48" t="str">
        <f t="shared" si="99"/>
        <v>Inviable Sanitariamente</v>
      </c>
      <c r="ACD470" s="48" t="str">
        <f t="shared" si="99"/>
        <v>Inviable Sanitariamente</v>
      </c>
      <c r="ACE470" s="48" t="str">
        <f t="shared" si="99"/>
        <v>Inviable Sanitariamente</v>
      </c>
      <c r="ACF470" s="48" t="str">
        <f t="shared" si="100"/>
        <v>Inviable Sanitariamente</v>
      </c>
      <c r="ACG470" s="48" t="str">
        <f t="shared" si="100"/>
        <v>Inviable Sanitariamente</v>
      </c>
      <c r="ACH470" s="48" t="str">
        <f t="shared" si="100"/>
        <v>Inviable Sanitariamente</v>
      </c>
      <c r="ACI470" s="48" t="str">
        <f t="shared" si="100"/>
        <v>Inviable Sanitariamente</v>
      </c>
      <c r="ACJ470" s="48" t="str">
        <f t="shared" si="100"/>
        <v>Inviable Sanitariamente</v>
      </c>
      <c r="ACK470" s="48" t="str">
        <f t="shared" si="100"/>
        <v>Inviable Sanitariamente</v>
      </c>
      <c r="ACL470" s="48" t="str">
        <f t="shared" si="100"/>
        <v>Inviable Sanitariamente</v>
      </c>
      <c r="ACM470" s="48" t="str">
        <f t="shared" si="100"/>
        <v>Inviable Sanitariamente</v>
      </c>
      <c r="ACN470" s="48" t="str">
        <f t="shared" si="100"/>
        <v>Inviable Sanitariamente</v>
      </c>
      <c r="ACO470" s="48" t="str">
        <f t="shared" si="100"/>
        <v>Inviable Sanitariamente</v>
      </c>
      <c r="ACP470" s="48" t="str">
        <f t="shared" si="101"/>
        <v>Inviable Sanitariamente</v>
      </c>
      <c r="ACQ470" s="48" t="str">
        <f t="shared" si="101"/>
        <v>Inviable Sanitariamente</v>
      </c>
      <c r="ACR470" s="48" t="str">
        <f t="shared" si="101"/>
        <v>Inviable Sanitariamente</v>
      </c>
      <c r="ACS470" s="48" t="str">
        <f t="shared" si="101"/>
        <v>Inviable Sanitariamente</v>
      </c>
      <c r="ACT470" s="48" t="str">
        <f t="shared" si="101"/>
        <v>Inviable Sanitariamente</v>
      </c>
      <c r="ACU470" s="48" t="str">
        <f t="shared" si="101"/>
        <v>Inviable Sanitariamente</v>
      </c>
      <c r="ACV470" s="48" t="str">
        <f t="shared" si="101"/>
        <v>Inviable Sanitariamente</v>
      </c>
      <c r="ACW470" s="48" t="str">
        <f t="shared" si="101"/>
        <v>Inviable Sanitariamente</v>
      </c>
      <c r="ACX470" s="48" t="str">
        <f t="shared" si="101"/>
        <v>Inviable Sanitariamente</v>
      </c>
      <c r="ACY470" s="48" t="str">
        <f t="shared" si="101"/>
        <v>Inviable Sanitariamente</v>
      </c>
      <c r="ACZ470" s="48" t="str">
        <f t="shared" si="102"/>
        <v>Inviable Sanitariamente</v>
      </c>
      <c r="ADA470" s="48" t="str">
        <f t="shared" si="102"/>
        <v>Inviable Sanitariamente</v>
      </c>
      <c r="ADB470" s="48" t="str">
        <f t="shared" si="102"/>
        <v>Inviable Sanitariamente</v>
      </c>
      <c r="ADC470" s="48" t="str">
        <f t="shared" si="102"/>
        <v>Inviable Sanitariamente</v>
      </c>
      <c r="ADD470" s="48" t="str">
        <f t="shared" si="102"/>
        <v>Inviable Sanitariamente</v>
      </c>
      <c r="ADE470" s="48" t="str">
        <f t="shared" si="102"/>
        <v>Inviable Sanitariamente</v>
      </c>
      <c r="ADF470" s="48" t="str">
        <f t="shared" si="102"/>
        <v>Inviable Sanitariamente</v>
      </c>
      <c r="ADG470" s="48" t="str">
        <f t="shared" si="102"/>
        <v>Inviable Sanitariamente</v>
      </c>
      <c r="ADH470" s="48" t="str">
        <f t="shared" si="102"/>
        <v>Inviable Sanitariamente</v>
      </c>
      <c r="ADI470" s="48" t="str">
        <f t="shared" si="102"/>
        <v>Inviable Sanitariamente</v>
      </c>
      <c r="ADJ470" s="48" t="str">
        <f t="shared" si="103"/>
        <v>Inviable Sanitariamente</v>
      </c>
      <c r="ADK470" s="48" t="str">
        <f t="shared" si="103"/>
        <v>Inviable Sanitariamente</v>
      </c>
      <c r="ADL470" s="48" t="str">
        <f t="shared" si="103"/>
        <v>Inviable Sanitariamente</v>
      </c>
      <c r="ADM470" s="48" t="str">
        <f t="shared" si="103"/>
        <v>Inviable Sanitariamente</v>
      </c>
      <c r="ADN470" s="48" t="str">
        <f t="shared" si="103"/>
        <v>Inviable Sanitariamente</v>
      </c>
      <c r="ADO470" s="48" t="str">
        <f t="shared" si="103"/>
        <v>Inviable Sanitariamente</v>
      </c>
      <c r="ADP470" s="48" t="str">
        <f t="shared" si="103"/>
        <v>Inviable Sanitariamente</v>
      </c>
      <c r="ADQ470" s="48" t="str">
        <f t="shared" si="103"/>
        <v>Inviable Sanitariamente</v>
      </c>
      <c r="ADR470" s="48" t="str">
        <f t="shared" si="103"/>
        <v>Inviable Sanitariamente</v>
      </c>
      <c r="ADS470" s="48" t="str">
        <f t="shared" si="103"/>
        <v>Inviable Sanitariamente</v>
      </c>
      <c r="ADT470" s="48" t="str">
        <f t="shared" si="104"/>
        <v>Inviable Sanitariamente</v>
      </c>
      <c r="ADU470" s="48" t="str">
        <f t="shared" si="104"/>
        <v>Inviable Sanitariamente</v>
      </c>
      <c r="ADV470" s="48" t="str">
        <f t="shared" si="104"/>
        <v>Inviable Sanitariamente</v>
      </c>
      <c r="ADW470" s="48" t="str">
        <f t="shared" si="104"/>
        <v>Inviable Sanitariamente</v>
      </c>
      <c r="ADX470" s="48" t="str">
        <f t="shared" si="104"/>
        <v>Inviable Sanitariamente</v>
      </c>
      <c r="ADY470" s="48" t="str">
        <f t="shared" si="104"/>
        <v>Inviable Sanitariamente</v>
      </c>
      <c r="ADZ470" s="48" t="str">
        <f t="shared" si="104"/>
        <v>Inviable Sanitariamente</v>
      </c>
      <c r="AEA470" s="48" t="str">
        <f t="shared" si="104"/>
        <v>Inviable Sanitariamente</v>
      </c>
      <c r="AEB470" s="48" t="str">
        <f t="shared" si="104"/>
        <v>Inviable Sanitariamente</v>
      </c>
      <c r="AEC470" s="48" t="str">
        <f t="shared" si="104"/>
        <v>Inviable Sanitariamente</v>
      </c>
      <c r="AED470" s="48" t="str">
        <f t="shared" si="105"/>
        <v>Inviable Sanitariamente</v>
      </c>
      <c r="AEE470" s="48" t="str">
        <f t="shared" si="105"/>
        <v>Inviable Sanitariamente</v>
      </c>
      <c r="AEF470" s="48" t="str">
        <f t="shared" si="105"/>
        <v>Inviable Sanitariamente</v>
      </c>
      <c r="AEG470" s="48" t="str">
        <f t="shared" si="105"/>
        <v>Inviable Sanitariamente</v>
      </c>
      <c r="AEH470" s="48" t="str">
        <f t="shared" si="105"/>
        <v>Inviable Sanitariamente</v>
      </c>
      <c r="AEI470" s="48" t="str">
        <f t="shared" si="105"/>
        <v>Inviable Sanitariamente</v>
      </c>
      <c r="AEJ470" s="48" t="str">
        <f t="shared" si="105"/>
        <v>Inviable Sanitariamente</v>
      </c>
      <c r="AEK470" s="48" t="str">
        <f t="shared" si="105"/>
        <v>Inviable Sanitariamente</v>
      </c>
      <c r="AEL470" s="48" t="str">
        <f t="shared" si="105"/>
        <v>Inviable Sanitariamente</v>
      </c>
      <c r="AEM470" s="48" t="str">
        <f t="shared" si="105"/>
        <v>Inviable Sanitariamente</v>
      </c>
      <c r="AEN470" s="48" t="str">
        <f t="shared" si="106"/>
        <v>Inviable Sanitariamente</v>
      </c>
      <c r="AEO470" s="48" t="str">
        <f t="shared" si="106"/>
        <v>Inviable Sanitariamente</v>
      </c>
      <c r="AEP470" s="48" t="str">
        <f t="shared" si="106"/>
        <v>Inviable Sanitariamente</v>
      </c>
      <c r="AEQ470" s="48" t="str">
        <f t="shared" si="106"/>
        <v>Inviable Sanitariamente</v>
      </c>
      <c r="AER470" s="48" t="str">
        <f t="shared" si="106"/>
        <v>Inviable Sanitariamente</v>
      </c>
      <c r="AES470" s="48" t="str">
        <f t="shared" si="106"/>
        <v>Inviable Sanitariamente</v>
      </c>
      <c r="AET470" s="48" t="str">
        <f t="shared" si="106"/>
        <v>Inviable Sanitariamente</v>
      </c>
      <c r="AEU470" s="48" t="str">
        <f t="shared" si="106"/>
        <v>Inviable Sanitariamente</v>
      </c>
      <c r="AEV470" s="48" t="str">
        <f t="shared" si="106"/>
        <v>Inviable Sanitariamente</v>
      </c>
      <c r="AEW470" s="48" t="str">
        <f t="shared" si="106"/>
        <v>Inviable Sanitariamente</v>
      </c>
      <c r="AEX470" s="48" t="str">
        <f t="shared" si="107"/>
        <v>Inviable Sanitariamente</v>
      </c>
      <c r="AEY470" s="48" t="str">
        <f t="shared" si="107"/>
        <v>Inviable Sanitariamente</v>
      </c>
      <c r="AEZ470" s="48" t="str">
        <f t="shared" si="107"/>
        <v>Inviable Sanitariamente</v>
      </c>
      <c r="AFA470" s="48" t="str">
        <f t="shared" si="107"/>
        <v>Inviable Sanitariamente</v>
      </c>
      <c r="AFB470" s="48" t="str">
        <f t="shared" si="107"/>
        <v>Inviable Sanitariamente</v>
      </c>
      <c r="AFC470" s="48" t="str">
        <f t="shared" si="107"/>
        <v>Inviable Sanitariamente</v>
      </c>
      <c r="AFD470" s="48" t="str">
        <f t="shared" si="107"/>
        <v>Inviable Sanitariamente</v>
      </c>
      <c r="AFE470" s="48" t="str">
        <f t="shared" si="107"/>
        <v>Inviable Sanitariamente</v>
      </c>
      <c r="AFF470" s="48" t="str">
        <f t="shared" si="107"/>
        <v>Inviable Sanitariamente</v>
      </c>
      <c r="AFG470" s="48" t="str">
        <f t="shared" si="107"/>
        <v>Inviable Sanitariamente</v>
      </c>
      <c r="AFH470" s="48" t="str">
        <f t="shared" si="108"/>
        <v>Inviable Sanitariamente</v>
      </c>
      <c r="AFI470" s="48" t="str">
        <f t="shared" si="108"/>
        <v>Inviable Sanitariamente</v>
      </c>
      <c r="AFJ470" s="48" t="str">
        <f t="shared" si="108"/>
        <v>Inviable Sanitariamente</v>
      </c>
      <c r="AFK470" s="48" t="str">
        <f t="shared" si="108"/>
        <v>Inviable Sanitariamente</v>
      </c>
      <c r="AFL470" s="48" t="str">
        <f t="shared" si="108"/>
        <v>Inviable Sanitariamente</v>
      </c>
      <c r="AFM470" s="48" t="str">
        <f t="shared" si="108"/>
        <v>Inviable Sanitariamente</v>
      </c>
      <c r="AFN470" s="48" t="str">
        <f t="shared" si="108"/>
        <v>Inviable Sanitariamente</v>
      </c>
      <c r="AFO470" s="48" t="str">
        <f t="shared" si="108"/>
        <v>Inviable Sanitariamente</v>
      </c>
      <c r="AFP470" s="48" t="str">
        <f t="shared" si="108"/>
        <v>Inviable Sanitariamente</v>
      </c>
      <c r="AFQ470" s="48" t="str">
        <f t="shared" si="108"/>
        <v>Inviable Sanitariamente</v>
      </c>
      <c r="AFR470" s="48" t="str">
        <f t="shared" si="109"/>
        <v>Inviable Sanitariamente</v>
      </c>
      <c r="AFS470" s="48" t="str">
        <f t="shared" si="109"/>
        <v>Inviable Sanitariamente</v>
      </c>
      <c r="AFT470" s="48" t="str">
        <f t="shared" si="109"/>
        <v>Inviable Sanitariamente</v>
      </c>
      <c r="AFU470" s="48" t="str">
        <f t="shared" si="109"/>
        <v>Inviable Sanitariamente</v>
      </c>
      <c r="AFV470" s="48" t="str">
        <f t="shared" si="109"/>
        <v>Inviable Sanitariamente</v>
      </c>
      <c r="AFW470" s="48" t="str">
        <f t="shared" si="109"/>
        <v>Inviable Sanitariamente</v>
      </c>
      <c r="AFX470" s="48" t="str">
        <f t="shared" si="109"/>
        <v>Inviable Sanitariamente</v>
      </c>
      <c r="AFY470" s="48" t="str">
        <f t="shared" si="109"/>
        <v>Inviable Sanitariamente</v>
      </c>
      <c r="AFZ470" s="48" t="str">
        <f t="shared" si="109"/>
        <v>Inviable Sanitariamente</v>
      </c>
      <c r="AGA470" s="48" t="str">
        <f t="shared" si="109"/>
        <v>Inviable Sanitariamente</v>
      </c>
      <c r="AGB470" s="48" t="str">
        <f t="shared" si="110"/>
        <v>Inviable Sanitariamente</v>
      </c>
      <c r="AGC470" s="48" t="str">
        <f t="shared" si="110"/>
        <v>Inviable Sanitariamente</v>
      </c>
      <c r="AGD470" s="48" t="str">
        <f t="shared" si="110"/>
        <v>Inviable Sanitariamente</v>
      </c>
      <c r="AGE470" s="48" t="str">
        <f t="shared" si="110"/>
        <v>Inviable Sanitariamente</v>
      </c>
      <c r="AGF470" s="48" t="str">
        <f t="shared" si="110"/>
        <v>Inviable Sanitariamente</v>
      </c>
      <c r="AGG470" s="48" t="str">
        <f t="shared" si="110"/>
        <v>Inviable Sanitariamente</v>
      </c>
      <c r="AGH470" s="48" t="str">
        <f t="shared" si="110"/>
        <v>Inviable Sanitariamente</v>
      </c>
      <c r="AGI470" s="48" t="str">
        <f t="shared" si="110"/>
        <v>Inviable Sanitariamente</v>
      </c>
      <c r="AGJ470" s="48" t="str">
        <f t="shared" si="110"/>
        <v>Inviable Sanitariamente</v>
      </c>
      <c r="AGK470" s="48" t="str">
        <f t="shared" si="110"/>
        <v>Inviable Sanitariamente</v>
      </c>
      <c r="AGL470" s="48" t="str">
        <f t="shared" si="111"/>
        <v>Inviable Sanitariamente</v>
      </c>
      <c r="AGM470" s="48" t="str">
        <f t="shared" si="111"/>
        <v>Inviable Sanitariamente</v>
      </c>
      <c r="AGN470" s="48" t="str">
        <f t="shared" si="111"/>
        <v>Inviable Sanitariamente</v>
      </c>
      <c r="AGO470" s="48" t="str">
        <f t="shared" si="111"/>
        <v>Inviable Sanitariamente</v>
      </c>
      <c r="AGP470" s="48" t="str">
        <f t="shared" si="111"/>
        <v>Inviable Sanitariamente</v>
      </c>
      <c r="AGQ470" s="48" t="str">
        <f t="shared" si="111"/>
        <v>Inviable Sanitariamente</v>
      </c>
      <c r="AGR470" s="48" t="str">
        <f t="shared" si="111"/>
        <v>Inviable Sanitariamente</v>
      </c>
      <c r="AGS470" s="48" t="str">
        <f t="shared" si="111"/>
        <v>Inviable Sanitariamente</v>
      </c>
      <c r="AGT470" s="48" t="str">
        <f t="shared" si="111"/>
        <v>Inviable Sanitariamente</v>
      </c>
      <c r="AGU470" s="48" t="str">
        <f t="shared" si="111"/>
        <v>Inviable Sanitariamente</v>
      </c>
      <c r="AGV470" s="48" t="str">
        <f t="shared" si="112"/>
        <v>Inviable Sanitariamente</v>
      </c>
      <c r="AGW470" s="48" t="str">
        <f t="shared" si="112"/>
        <v>Inviable Sanitariamente</v>
      </c>
      <c r="AGX470" s="48" t="str">
        <f t="shared" si="112"/>
        <v>Inviable Sanitariamente</v>
      </c>
      <c r="AGY470" s="48" t="str">
        <f t="shared" si="112"/>
        <v>Inviable Sanitariamente</v>
      </c>
      <c r="AGZ470" s="48" t="str">
        <f t="shared" si="112"/>
        <v>Inviable Sanitariamente</v>
      </c>
      <c r="AHA470" s="48" t="str">
        <f t="shared" si="112"/>
        <v>Inviable Sanitariamente</v>
      </c>
      <c r="AHB470" s="48" t="str">
        <f t="shared" si="112"/>
        <v>Inviable Sanitariamente</v>
      </c>
      <c r="AHC470" s="48" t="str">
        <f t="shared" si="112"/>
        <v>Inviable Sanitariamente</v>
      </c>
      <c r="AHD470" s="48" t="str">
        <f t="shared" si="112"/>
        <v>Inviable Sanitariamente</v>
      </c>
      <c r="AHE470" s="48" t="str">
        <f t="shared" si="112"/>
        <v>Inviable Sanitariamente</v>
      </c>
      <c r="AHF470" s="48" t="str">
        <f t="shared" si="113"/>
        <v>Inviable Sanitariamente</v>
      </c>
      <c r="AHG470" s="48" t="str">
        <f t="shared" si="113"/>
        <v>Inviable Sanitariamente</v>
      </c>
      <c r="AHH470" s="48" t="str">
        <f t="shared" si="113"/>
        <v>Inviable Sanitariamente</v>
      </c>
      <c r="AHI470" s="48" t="str">
        <f t="shared" si="113"/>
        <v>Inviable Sanitariamente</v>
      </c>
      <c r="AHJ470" s="48" t="str">
        <f t="shared" si="113"/>
        <v>Inviable Sanitariamente</v>
      </c>
      <c r="AHK470" s="48" t="str">
        <f t="shared" si="113"/>
        <v>Inviable Sanitariamente</v>
      </c>
      <c r="AHL470" s="48" t="str">
        <f t="shared" si="113"/>
        <v>Inviable Sanitariamente</v>
      </c>
      <c r="AHM470" s="48" t="str">
        <f t="shared" si="113"/>
        <v>Inviable Sanitariamente</v>
      </c>
      <c r="AHN470" s="48" t="str">
        <f t="shared" si="113"/>
        <v>Inviable Sanitariamente</v>
      </c>
      <c r="AHO470" s="48" t="str">
        <f t="shared" si="113"/>
        <v>Inviable Sanitariamente</v>
      </c>
      <c r="AHP470" s="48" t="str">
        <f t="shared" si="114"/>
        <v>Inviable Sanitariamente</v>
      </c>
      <c r="AHQ470" s="48" t="str">
        <f t="shared" si="114"/>
        <v>Inviable Sanitariamente</v>
      </c>
      <c r="AHR470" s="48" t="str">
        <f t="shared" si="114"/>
        <v>Inviable Sanitariamente</v>
      </c>
      <c r="AHS470" s="48" t="str">
        <f t="shared" si="114"/>
        <v>Inviable Sanitariamente</v>
      </c>
      <c r="AHT470" s="48" t="str">
        <f t="shared" si="114"/>
        <v>Inviable Sanitariamente</v>
      </c>
      <c r="AHU470" s="48" t="str">
        <f t="shared" si="114"/>
        <v>Inviable Sanitariamente</v>
      </c>
      <c r="AHV470" s="48" t="str">
        <f t="shared" si="114"/>
        <v>Inviable Sanitariamente</v>
      </c>
      <c r="AHW470" s="48" t="str">
        <f t="shared" si="114"/>
        <v>Inviable Sanitariamente</v>
      </c>
      <c r="AHX470" s="48" t="str">
        <f t="shared" si="114"/>
        <v>Inviable Sanitariamente</v>
      </c>
      <c r="AHY470" s="48" t="str">
        <f t="shared" si="114"/>
        <v>Inviable Sanitariamente</v>
      </c>
      <c r="AHZ470" s="48" t="str">
        <f t="shared" si="115"/>
        <v>Inviable Sanitariamente</v>
      </c>
      <c r="AIA470" s="48" t="str">
        <f t="shared" si="115"/>
        <v>Inviable Sanitariamente</v>
      </c>
      <c r="AIB470" s="48" t="str">
        <f t="shared" si="115"/>
        <v>Inviable Sanitariamente</v>
      </c>
      <c r="AIC470" s="48" t="str">
        <f t="shared" si="115"/>
        <v>Inviable Sanitariamente</v>
      </c>
      <c r="AID470" s="48" t="str">
        <f t="shared" si="115"/>
        <v>Inviable Sanitariamente</v>
      </c>
      <c r="AIE470" s="48" t="str">
        <f t="shared" si="115"/>
        <v>Inviable Sanitariamente</v>
      </c>
      <c r="AIF470" s="48" t="str">
        <f t="shared" si="115"/>
        <v>Inviable Sanitariamente</v>
      </c>
      <c r="AIG470" s="48" t="str">
        <f t="shared" si="115"/>
        <v>Inviable Sanitariamente</v>
      </c>
      <c r="AIH470" s="48" t="str">
        <f t="shared" si="115"/>
        <v>Inviable Sanitariamente</v>
      </c>
      <c r="AII470" s="48" t="str">
        <f t="shared" si="115"/>
        <v>Inviable Sanitariamente</v>
      </c>
      <c r="AIJ470" s="48" t="str">
        <f t="shared" si="116"/>
        <v>Inviable Sanitariamente</v>
      </c>
      <c r="AIK470" s="48" t="str">
        <f t="shared" si="116"/>
        <v>Inviable Sanitariamente</v>
      </c>
      <c r="AIL470" s="48" t="str">
        <f t="shared" si="116"/>
        <v>Inviable Sanitariamente</v>
      </c>
      <c r="AIM470" s="48" t="str">
        <f t="shared" si="116"/>
        <v>Inviable Sanitariamente</v>
      </c>
      <c r="AIN470" s="48" t="str">
        <f t="shared" si="116"/>
        <v>Inviable Sanitariamente</v>
      </c>
      <c r="AIO470" s="48" t="str">
        <f t="shared" si="116"/>
        <v>Inviable Sanitariamente</v>
      </c>
      <c r="AIP470" s="48" t="str">
        <f t="shared" si="116"/>
        <v>Inviable Sanitariamente</v>
      </c>
      <c r="AIQ470" s="48" t="str">
        <f t="shared" si="116"/>
        <v>Inviable Sanitariamente</v>
      </c>
      <c r="AIR470" s="48" t="str">
        <f t="shared" si="116"/>
        <v>Inviable Sanitariamente</v>
      </c>
      <c r="AIS470" s="48" t="str">
        <f t="shared" si="116"/>
        <v>Inviable Sanitariamente</v>
      </c>
      <c r="AIT470" s="48" t="str">
        <f t="shared" si="117"/>
        <v>Inviable Sanitariamente</v>
      </c>
      <c r="AIU470" s="48" t="str">
        <f t="shared" si="117"/>
        <v>Inviable Sanitariamente</v>
      </c>
      <c r="AIV470" s="48" t="str">
        <f t="shared" si="117"/>
        <v>Inviable Sanitariamente</v>
      </c>
      <c r="AIW470" s="48" t="str">
        <f t="shared" si="117"/>
        <v>Inviable Sanitariamente</v>
      </c>
      <c r="AIX470" s="48" t="str">
        <f t="shared" si="117"/>
        <v>Inviable Sanitariamente</v>
      </c>
      <c r="AIY470" s="48" t="str">
        <f t="shared" si="117"/>
        <v>Inviable Sanitariamente</v>
      </c>
      <c r="AIZ470" s="48" t="str">
        <f t="shared" si="117"/>
        <v>Inviable Sanitariamente</v>
      </c>
      <c r="AJA470" s="48" t="str">
        <f t="shared" si="117"/>
        <v>Inviable Sanitariamente</v>
      </c>
      <c r="AJB470" s="48" t="str">
        <f t="shared" si="117"/>
        <v>Inviable Sanitariamente</v>
      </c>
      <c r="AJC470" s="48" t="str">
        <f t="shared" si="117"/>
        <v>Inviable Sanitariamente</v>
      </c>
      <c r="AJD470" s="48" t="str">
        <f t="shared" si="118"/>
        <v>Inviable Sanitariamente</v>
      </c>
      <c r="AJE470" s="48" t="str">
        <f t="shared" si="118"/>
        <v>Inviable Sanitariamente</v>
      </c>
      <c r="AJF470" s="48" t="str">
        <f t="shared" si="118"/>
        <v>Inviable Sanitariamente</v>
      </c>
      <c r="AJG470" s="48" t="str">
        <f t="shared" si="118"/>
        <v>Inviable Sanitariamente</v>
      </c>
      <c r="AJH470" s="48" t="str">
        <f t="shared" si="118"/>
        <v>Inviable Sanitariamente</v>
      </c>
      <c r="AJI470" s="48" t="str">
        <f t="shared" si="118"/>
        <v>Inviable Sanitariamente</v>
      </c>
      <c r="AJJ470" s="48" t="str">
        <f t="shared" si="118"/>
        <v>Inviable Sanitariamente</v>
      </c>
      <c r="AJK470" s="48" t="str">
        <f t="shared" si="118"/>
        <v>Inviable Sanitariamente</v>
      </c>
      <c r="AJL470" s="48" t="str">
        <f t="shared" si="118"/>
        <v>Inviable Sanitariamente</v>
      </c>
      <c r="AJM470" s="48" t="str">
        <f t="shared" si="118"/>
        <v>Inviable Sanitariamente</v>
      </c>
      <c r="AJN470" s="48" t="str">
        <f t="shared" si="119"/>
        <v>Inviable Sanitariamente</v>
      </c>
      <c r="AJO470" s="48" t="str">
        <f t="shared" si="119"/>
        <v>Inviable Sanitariamente</v>
      </c>
      <c r="AJP470" s="48" t="str">
        <f t="shared" si="119"/>
        <v>Inviable Sanitariamente</v>
      </c>
      <c r="AJQ470" s="48" t="str">
        <f t="shared" si="119"/>
        <v>Inviable Sanitariamente</v>
      </c>
      <c r="AJR470" s="48" t="str">
        <f t="shared" si="119"/>
        <v>Inviable Sanitariamente</v>
      </c>
      <c r="AJS470" s="48" t="str">
        <f t="shared" si="119"/>
        <v>Inviable Sanitariamente</v>
      </c>
      <c r="AJT470" s="48" t="str">
        <f t="shared" si="119"/>
        <v>Inviable Sanitariamente</v>
      </c>
      <c r="AJU470" s="48" t="str">
        <f t="shared" si="119"/>
        <v>Inviable Sanitariamente</v>
      </c>
      <c r="AJV470" s="48" t="str">
        <f t="shared" si="119"/>
        <v>Inviable Sanitariamente</v>
      </c>
      <c r="AJW470" s="48" t="str">
        <f t="shared" si="119"/>
        <v>Inviable Sanitariamente</v>
      </c>
      <c r="AJX470" s="48" t="str">
        <f t="shared" si="120"/>
        <v>Inviable Sanitariamente</v>
      </c>
      <c r="AJY470" s="48" t="str">
        <f t="shared" si="120"/>
        <v>Inviable Sanitariamente</v>
      </c>
      <c r="AJZ470" s="48" t="str">
        <f t="shared" si="120"/>
        <v>Inviable Sanitariamente</v>
      </c>
      <c r="AKA470" s="48" t="str">
        <f t="shared" si="120"/>
        <v>Inviable Sanitariamente</v>
      </c>
      <c r="AKB470" s="48" t="str">
        <f t="shared" si="120"/>
        <v>Inviable Sanitariamente</v>
      </c>
      <c r="AKC470" s="48" t="str">
        <f t="shared" si="120"/>
        <v>Inviable Sanitariamente</v>
      </c>
      <c r="AKD470" s="48" t="str">
        <f t="shared" si="120"/>
        <v>Inviable Sanitariamente</v>
      </c>
      <c r="AKE470" s="48" t="str">
        <f t="shared" si="120"/>
        <v>Inviable Sanitariamente</v>
      </c>
      <c r="AKF470" s="48" t="str">
        <f t="shared" si="120"/>
        <v>Inviable Sanitariamente</v>
      </c>
      <c r="AKG470" s="48" t="str">
        <f t="shared" si="120"/>
        <v>Inviable Sanitariamente</v>
      </c>
      <c r="AKH470" s="48" t="str">
        <f t="shared" si="121"/>
        <v>Inviable Sanitariamente</v>
      </c>
      <c r="AKI470" s="48" t="str">
        <f t="shared" si="121"/>
        <v>Inviable Sanitariamente</v>
      </c>
      <c r="AKJ470" s="48" t="str">
        <f t="shared" si="121"/>
        <v>Inviable Sanitariamente</v>
      </c>
      <c r="AKK470" s="48" t="str">
        <f t="shared" si="121"/>
        <v>Inviable Sanitariamente</v>
      </c>
      <c r="AKL470" s="48" t="str">
        <f t="shared" si="121"/>
        <v>Inviable Sanitariamente</v>
      </c>
      <c r="AKM470" s="48" t="str">
        <f t="shared" si="121"/>
        <v>Inviable Sanitariamente</v>
      </c>
      <c r="AKN470" s="48" t="str">
        <f t="shared" si="121"/>
        <v>Inviable Sanitariamente</v>
      </c>
      <c r="AKO470" s="48" t="str">
        <f t="shared" si="121"/>
        <v>Inviable Sanitariamente</v>
      </c>
      <c r="AKP470" s="48" t="str">
        <f t="shared" si="121"/>
        <v>Inviable Sanitariamente</v>
      </c>
      <c r="AKQ470" s="48" t="str">
        <f t="shared" si="121"/>
        <v>Inviable Sanitariamente</v>
      </c>
      <c r="AKR470" s="48" t="str">
        <f t="shared" si="122"/>
        <v>Inviable Sanitariamente</v>
      </c>
      <c r="AKS470" s="48" t="str">
        <f t="shared" si="122"/>
        <v>Inviable Sanitariamente</v>
      </c>
      <c r="AKT470" s="48" t="str">
        <f t="shared" si="122"/>
        <v>Inviable Sanitariamente</v>
      </c>
      <c r="AKU470" s="48" t="str">
        <f t="shared" si="122"/>
        <v>Inviable Sanitariamente</v>
      </c>
      <c r="AKV470" s="48" t="str">
        <f t="shared" si="122"/>
        <v>Inviable Sanitariamente</v>
      </c>
      <c r="AKW470" s="48" t="str">
        <f t="shared" si="122"/>
        <v>Inviable Sanitariamente</v>
      </c>
      <c r="AKX470" s="48" t="str">
        <f t="shared" si="122"/>
        <v>Inviable Sanitariamente</v>
      </c>
      <c r="AKY470" s="48" t="str">
        <f t="shared" si="122"/>
        <v>Inviable Sanitariamente</v>
      </c>
      <c r="AKZ470" s="48" t="str">
        <f t="shared" si="122"/>
        <v>Inviable Sanitariamente</v>
      </c>
      <c r="ALA470" s="48" t="str">
        <f t="shared" si="122"/>
        <v>Inviable Sanitariamente</v>
      </c>
      <c r="ALB470" s="48" t="str">
        <f t="shared" si="123"/>
        <v>Inviable Sanitariamente</v>
      </c>
      <c r="ALC470" s="48" t="str">
        <f t="shared" si="123"/>
        <v>Inviable Sanitariamente</v>
      </c>
      <c r="ALD470" s="48" t="str">
        <f t="shared" si="123"/>
        <v>Inviable Sanitariamente</v>
      </c>
      <c r="ALE470" s="48" t="str">
        <f t="shared" si="123"/>
        <v>Inviable Sanitariamente</v>
      </c>
      <c r="ALF470" s="48" t="str">
        <f t="shared" si="123"/>
        <v>Inviable Sanitariamente</v>
      </c>
      <c r="ALG470" s="48" t="str">
        <f t="shared" si="123"/>
        <v>Inviable Sanitariamente</v>
      </c>
      <c r="ALH470" s="48" t="str">
        <f t="shared" si="123"/>
        <v>Inviable Sanitariamente</v>
      </c>
      <c r="ALI470" s="48" t="str">
        <f t="shared" si="123"/>
        <v>Inviable Sanitariamente</v>
      </c>
      <c r="ALJ470" s="48" t="str">
        <f t="shared" si="123"/>
        <v>Inviable Sanitariamente</v>
      </c>
      <c r="ALK470" s="48" t="str">
        <f t="shared" si="123"/>
        <v>Inviable Sanitariamente</v>
      </c>
      <c r="ALL470" s="48" t="str">
        <f t="shared" si="124"/>
        <v>Inviable Sanitariamente</v>
      </c>
      <c r="ALM470" s="48" t="str">
        <f t="shared" si="124"/>
        <v>Inviable Sanitariamente</v>
      </c>
      <c r="ALN470" s="48" t="str">
        <f t="shared" si="124"/>
        <v>Inviable Sanitariamente</v>
      </c>
      <c r="ALO470" s="48" t="str">
        <f t="shared" si="124"/>
        <v>Inviable Sanitariamente</v>
      </c>
      <c r="ALP470" s="48" t="str">
        <f t="shared" si="124"/>
        <v>Inviable Sanitariamente</v>
      </c>
      <c r="ALQ470" s="48" t="str">
        <f t="shared" si="124"/>
        <v>Inviable Sanitariamente</v>
      </c>
      <c r="ALR470" s="48" t="str">
        <f t="shared" si="124"/>
        <v>Inviable Sanitariamente</v>
      </c>
      <c r="ALS470" s="48" t="str">
        <f t="shared" si="124"/>
        <v>Inviable Sanitariamente</v>
      </c>
      <c r="ALT470" s="48" t="str">
        <f t="shared" si="124"/>
        <v>Inviable Sanitariamente</v>
      </c>
      <c r="ALU470" s="48" t="str">
        <f t="shared" si="124"/>
        <v>Inviable Sanitariamente</v>
      </c>
      <c r="ALV470" s="48" t="str">
        <f t="shared" si="125"/>
        <v>Inviable Sanitariamente</v>
      </c>
      <c r="ALW470" s="48" t="str">
        <f t="shared" si="125"/>
        <v>Inviable Sanitariamente</v>
      </c>
      <c r="ALX470" s="48" t="str">
        <f t="shared" si="125"/>
        <v>Inviable Sanitariamente</v>
      </c>
      <c r="ALY470" s="48" t="str">
        <f t="shared" si="125"/>
        <v>Inviable Sanitariamente</v>
      </c>
      <c r="ALZ470" s="48" t="str">
        <f t="shared" si="125"/>
        <v>Inviable Sanitariamente</v>
      </c>
      <c r="AMA470" s="48" t="str">
        <f t="shared" si="125"/>
        <v>Inviable Sanitariamente</v>
      </c>
      <c r="AMB470" s="48" t="str">
        <f t="shared" si="125"/>
        <v>Inviable Sanitariamente</v>
      </c>
      <c r="AMC470" s="48" t="str">
        <f t="shared" si="125"/>
        <v>Inviable Sanitariamente</v>
      </c>
      <c r="AMD470" s="48" t="str">
        <f t="shared" si="125"/>
        <v>Inviable Sanitariamente</v>
      </c>
      <c r="AME470" s="48" t="str">
        <f t="shared" si="125"/>
        <v>Inviable Sanitariamente</v>
      </c>
      <c r="AMF470" s="48" t="str">
        <f t="shared" si="126"/>
        <v>Inviable Sanitariamente</v>
      </c>
      <c r="AMG470" s="48" t="str">
        <f t="shared" si="126"/>
        <v>Inviable Sanitariamente</v>
      </c>
      <c r="AMH470" s="48" t="str">
        <f t="shared" si="126"/>
        <v>Inviable Sanitariamente</v>
      </c>
      <c r="AMI470" s="48" t="str">
        <f t="shared" si="126"/>
        <v>Inviable Sanitariamente</v>
      </c>
      <c r="AMJ470" s="48" t="str">
        <f t="shared" si="126"/>
        <v>Inviable Sanitariamente</v>
      </c>
      <c r="AMK470" s="48" t="str">
        <f t="shared" si="126"/>
        <v>Inviable Sanitariamente</v>
      </c>
      <c r="AML470" s="48" t="str">
        <f t="shared" si="126"/>
        <v>Inviable Sanitariamente</v>
      </c>
      <c r="AMM470" s="48" t="str">
        <f t="shared" si="126"/>
        <v>Inviable Sanitariamente</v>
      </c>
      <c r="AMN470" s="48" t="str">
        <f t="shared" si="126"/>
        <v>Inviable Sanitariamente</v>
      </c>
      <c r="AMO470" s="48" t="str">
        <f t="shared" si="126"/>
        <v>Inviable Sanitariamente</v>
      </c>
      <c r="AMP470" s="48" t="str">
        <f t="shared" si="127"/>
        <v>Inviable Sanitariamente</v>
      </c>
      <c r="AMQ470" s="48" t="str">
        <f t="shared" si="127"/>
        <v>Inviable Sanitariamente</v>
      </c>
      <c r="AMR470" s="48" t="str">
        <f t="shared" si="127"/>
        <v>Inviable Sanitariamente</v>
      </c>
      <c r="AMS470" s="48" t="str">
        <f t="shared" si="127"/>
        <v>Inviable Sanitariamente</v>
      </c>
      <c r="AMT470" s="48" t="str">
        <f t="shared" si="127"/>
        <v>Inviable Sanitariamente</v>
      </c>
      <c r="AMU470" s="48" t="str">
        <f t="shared" si="127"/>
        <v>Inviable Sanitariamente</v>
      </c>
      <c r="AMV470" s="48" t="str">
        <f t="shared" si="127"/>
        <v>Inviable Sanitariamente</v>
      </c>
      <c r="AMW470" s="48" t="str">
        <f t="shared" si="127"/>
        <v>Inviable Sanitariamente</v>
      </c>
      <c r="AMX470" s="48" t="str">
        <f t="shared" si="127"/>
        <v>Inviable Sanitariamente</v>
      </c>
      <c r="AMY470" s="48" t="str">
        <f t="shared" si="127"/>
        <v>Inviable Sanitariamente</v>
      </c>
      <c r="AMZ470" s="48" t="str">
        <f t="shared" si="128"/>
        <v>Inviable Sanitariamente</v>
      </c>
      <c r="ANA470" s="48" t="str">
        <f t="shared" si="128"/>
        <v>Inviable Sanitariamente</v>
      </c>
      <c r="ANB470" s="48" t="str">
        <f t="shared" si="128"/>
        <v>Inviable Sanitariamente</v>
      </c>
      <c r="ANC470" s="48" t="str">
        <f t="shared" si="128"/>
        <v>Inviable Sanitariamente</v>
      </c>
      <c r="AND470" s="48" t="str">
        <f t="shared" si="128"/>
        <v>Inviable Sanitariamente</v>
      </c>
      <c r="ANE470" s="48" t="str">
        <f t="shared" si="128"/>
        <v>Inviable Sanitariamente</v>
      </c>
      <c r="ANF470" s="48" t="str">
        <f t="shared" si="128"/>
        <v>Inviable Sanitariamente</v>
      </c>
      <c r="ANG470" s="48" t="str">
        <f t="shared" si="128"/>
        <v>Inviable Sanitariamente</v>
      </c>
      <c r="ANH470" s="48" t="str">
        <f t="shared" si="128"/>
        <v>Inviable Sanitariamente</v>
      </c>
      <c r="ANI470" s="48" t="str">
        <f t="shared" si="128"/>
        <v>Inviable Sanitariamente</v>
      </c>
      <c r="ANJ470" s="48" t="str">
        <f t="shared" si="129"/>
        <v>Inviable Sanitariamente</v>
      </c>
      <c r="ANK470" s="48" t="str">
        <f t="shared" si="129"/>
        <v>Inviable Sanitariamente</v>
      </c>
      <c r="ANL470" s="48" t="str">
        <f t="shared" si="129"/>
        <v>Inviable Sanitariamente</v>
      </c>
      <c r="ANM470" s="48" t="str">
        <f t="shared" si="129"/>
        <v>Inviable Sanitariamente</v>
      </c>
      <c r="ANN470" s="48" t="str">
        <f t="shared" si="129"/>
        <v>Inviable Sanitariamente</v>
      </c>
      <c r="ANO470" s="48" t="str">
        <f t="shared" si="129"/>
        <v>Inviable Sanitariamente</v>
      </c>
      <c r="ANP470" s="48" t="str">
        <f t="shared" si="129"/>
        <v>Inviable Sanitariamente</v>
      </c>
      <c r="ANQ470" s="48" t="str">
        <f t="shared" si="129"/>
        <v>Inviable Sanitariamente</v>
      </c>
      <c r="ANR470" s="48" t="str">
        <f t="shared" si="129"/>
        <v>Inviable Sanitariamente</v>
      </c>
      <c r="ANS470" s="48" t="str">
        <f t="shared" si="129"/>
        <v>Inviable Sanitariamente</v>
      </c>
      <c r="ANT470" s="48" t="str">
        <f t="shared" si="130"/>
        <v>Inviable Sanitariamente</v>
      </c>
      <c r="ANU470" s="48" t="str">
        <f t="shared" si="130"/>
        <v>Inviable Sanitariamente</v>
      </c>
      <c r="ANV470" s="48" t="str">
        <f t="shared" si="130"/>
        <v>Inviable Sanitariamente</v>
      </c>
      <c r="ANW470" s="48" t="str">
        <f t="shared" si="130"/>
        <v>Inviable Sanitariamente</v>
      </c>
      <c r="ANX470" s="48" t="str">
        <f t="shared" si="130"/>
        <v>Inviable Sanitariamente</v>
      </c>
      <c r="ANY470" s="48" t="str">
        <f t="shared" si="130"/>
        <v>Inviable Sanitariamente</v>
      </c>
      <c r="ANZ470" s="48" t="str">
        <f t="shared" si="130"/>
        <v>Inviable Sanitariamente</v>
      </c>
      <c r="AOA470" s="48" t="str">
        <f t="shared" si="130"/>
        <v>Inviable Sanitariamente</v>
      </c>
      <c r="AOB470" s="48" t="str">
        <f t="shared" si="130"/>
        <v>Inviable Sanitariamente</v>
      </c>
      <c r="AOC470" s="48" t="str">
        <f t="shared" si="130"/>
        <v>Inviable Sanitariamente</v>
      </c>
      <c r="AOD470" s="48" t="str">
        <f t="shared" si="131"/>
        <v>Inviable Sanitariamente</v>
      </c>
      <c r="AOE470" s="48" t="str">
        <f t="shared" si="131"/>
        <v>Inviable Sanitariamente</v>
      </c>
      <c r="AOF470" s="48" t="str">
        <f t="shared" si="131"/>
        <v>Inviable Sanitariamente</v>
      </c>
      <c r="AOG470" s="48" t="str">
        <f t="shared" si="131"/>
        <v>Inviable Sanitariamente</v>
      </c>
      <c r="AOH470" s="48" t="str">
        <f t="shared" si="131"/>
        <v>Inviable Sanitariamente</v>
      </c>
      <c r="AOI470" s="48" t="str">
        <f t="shared" si="131"/>
        <v>Inviable Sanitariamente</v>
      </c>
      <c r="AOJ470" s="48" t="str">
        <f t="shared" si="131"/>
        <v>Inviable Sanitariamente</v>
      </c>
      <c r="AOK470" s="48" t="str">
        <f t="shared" si="131"/>
        <v>Inviable Sanitariamente</v>
      </c>
      <c r="AOL470" s="48" t="str">
        <f t="shared" si="131"/>
        <v>Inviable Sanitariamente</v>
      </c>
      <c r="AOM470" s="48" t="str">
        <f t="shared" si="131"/>
        <v>Inviable Sanitariamente</v>
      </c>
      <c r="AON470" s="48" t="str">
        <f t="shared" si="132"/>
        <v>Inviable Sanitariamente</v>
      </c>
      <c r="AOO470" s="48" t="str">
        <f t="shared" si="132"/>
        <v>Inviable Sanitariamente</v>
      </c>
      <c r="AOP470" s="48" t="str">
        <f t="shared" si="132"/>
        <v>Inviable Sanitariamente</v>
      </c>
      <c r="AOQ470" s="48" t="str">
        <f t="shared" si="132"/>
        <v>Inviable Sanitariamente</v>
      </c>
      <c r="AOR470" s="48" t="str">
        <f t="shared" si="132"/>
        <v>Inviable Sanitariamente</v>
      </c>
      <c r="AOS470" s="48" t="str">
        <f t="shared" si="132"/>
        <v>Inviable Sanitariamente</v>
      </c>
      <c r="AOT470" s="48" t="str">
        <f t="shared" si="132"/>
        <v>Inviable Sanitariamente</v>
      </c>
      <c r="AOU470" s="48" t="str">
        <f t="shared" si="132"/>
        <v>Inviable Sanitariamente</v>
      </c>
      <c r="AOV470" s="48" t="str">
        <f t="shared" si="132"/>
        <v>Inviable Sanitariamente</v>
      </c>
      <c r="AOW470" s="48" t="str">
        <f t="shared" si="132"/>
        <v>Inviable Sanitariamente</v>
      </c>
      <c r="AOX470" s="48" t="str">
        <f t="shared" si="133"/>
        <v>Inviable Sanitariamente</v>
      </c>
      <c r="AOY470" s="48" t="str">
        <f t="shared" si="133"/>
        <v>Inviable Sanitariamente</v>
      </c>
      <c r="AOZ470" s="48" t="str">
        <f t="shared" si="133"/>
        <v>Inviable Sanitariamente</v>
      </c>
      <c r="APA470" s="48" t="str">
        <f t="shared" si="133"/>
        <v>Inviable Sanitariamente</v>
      </c>
      <c r="APB470" s="48" t="str">
        <f t="shared" si="133"/>
        <v>Inviable Sanitariamente</v>
      </c>
      <c r="APC470" s="48" t="str">
        <f t="shared" si="133"/>
        <v>Inviable Sanitariamente</v>
      </c>
      <c r="APD470" s="48" t="str">
        <f t="shared" si="133"/>
        <v>Inviable Sanitariamente</v>
      </c>
      <c r="APE470" s="48" t="str">
        <f t="shared" si="133"/>
        <v>Inviable Sanitariamente</v>
      </c>
      <c r="APF470" s="48" t="str">
        <f t="shared" si="133"/>
        <v>Inviable Sanitariamente</v>
      </c>
      <c r="APG470" s="48" t="str">
        <f t="shared" si="133"/>
        <v>Inviable Sanitariamente</v>
      </c>
      <c r="APH470" s="48" t="str">
        <f t="shared" si="134"/>
        <v>Inviable Sanitariamente</v>
      </c>
      <c r="API470" s="48" t="str">
        <f t="shared" si="134"/>
        <v>Inviable Sanitariamente</v>
      </c>
      <c r="APJ470" s="48" t="str">
        <f t="shared" si="134"/>
        <v>Inviable Sanitariamente</v>
      </c>
      <c r="APK470" s="48" t="str">
        <f t="shared" si="134"/>
        <v>Inviable Sanitariamente</v>
      </c>
      <c r="APL470" s="48" t="str">
        <f t="shared" si="134"/>
        <v>Inviable Sanitariamente</v>
      </c>
      <c r="APM470" s="48" t="str">
        <f t="shared" si="134"/>
        <v>Inviable Sanitariamente</v>
      </c>
      <c r="APN470" s="48" t="str">
        <f t="shared" si="134"/>
        <v>Inviable Sanitariamente</v>
      </c>
      <c r="APO470" s="48" t="str">
        <f t="shared" si="134"/>
        <v>Inviable Sanitariamente</v>
      </c>
      <c r="APP470" s="48" t="str">
        <f t="shared" si="134"/>
        <v>Inviable Sanitariamente</v>
      </c>
      <c r="APQ470" s="48" t="str">
        <f t="shared" si="134"/>
        <v>Inviable Sanitariamente</v>
      </c>
      <c r="APR470" s="48" t="str">
        <f t="shared" si="135"/>
        <v>Inviable Sanitariamente</v>
      </c>
      <c r="APS470" s="48" t="str">
        <f t="shared" si="135"/>
        <v>Inviable Sanitariamente</v>
      </c>
      <c r="APT470" s="48" t="str">
        <f t="shared" si="135"/>
        <v>Inviable Sanitariamente</v>
      </c>
      <c r="APU470" s="48" t="str">
        <f t="shared" si="135"/>
        <v>Inviable Sanitariamente</v>
      </c>
      <c r="APV470" s="48" t="str">
        <f t="shared" si="135"/>
        <v>Inviable Sanitariamente</v>
      </c>
      <c r="APW470" s="48" t="str">
        <f t="shared" si="135"/>
        <v>Inviable Sanitariamente</v>
      </c>
      <c r="APX470" s="48" t="str">
        <f t="shared" si="135"/>
        <v>Inviable Sanitariamente</v>
      </c>
      <c r="APY470" s="48" t="str">
        <f t="shared" si="135"/>
        <v>Inviable Sanitariamente</v>
      </c>
      <c r="APZ470" s="48" t="str">
        <f t="shared" si="135"/>
        <v>Inviable Sanitariamente</v>
      </c>
      <c r="AQA470" s="48" t="str">
        <f t="shared" si="135"/>
        <v>Inviable Sanitariamente</v>
      </c>
      <c r="AQB470" s="48" t="str">
        <f t="shared" si="136"/>
        <v>Inviable Sanitariamente</v>
      </c>
      <c r="AQC470" s="48" t="str">
        <f t="shared" si="136"/>
        <v>Inviable Sanitariamente</v>
      </c>
      <c r="AQD470" s="48" t="str">
        <f t="shared" si="136"/>
        <v>Inviable Sanitariamente</v>
      </c>
      <c r="AQE470" s="48" t="str">
        <f t="shared" si="136"/>
        <v>Inviable Sanitariamente</v>
      </c>
      <c r="AQF470" s="48" t="str">
        <f t="shared" si="136"/>
        <v>Inviable Sanitariamente</v>
      </c>
      <c r="AQG470" s="48" t="str">
        <f t="shared" si="136"/>
        <v>Inviable Sanitariamente</v>
      </c>
      <c r="AQH470" s="48" t="str">
        <f t="shared" si="136"/>
        <v>Inviable Sanitariamente</v>
      </c>
      <c r="AQI470" s="48" t="str">
        <f t="shared" si="136"/>
        <v>Inviable Sanitariamente</v>
      </c>
      <c r="AQJ470" s="48" t="str">
        <f t="shared" si="136"/>
        <v>Inviable Sanitariamente</v>
      </c>
      <c r="AQK470" s="48" t="str">
        <f t="shared" si="136"/>
        <v>Inviable Sanitariamente</v>
      </c>
      <c r="AQL470" s="48" t="str">
        <f t="shared" si="137"/>
        <v>Inviable Sanitariamente</v>
      </c>
      <c r="AQM470" s="48" t="str">
        <f t="shared" si="137"/>
        <v>Inviable Sanitariamente</v>
      </c>
      <c r="AQN470" s="48" t="str">
        <f t="shared" si="137"/>
        <v>Inviable Sanitariamente</v>
      </c>
      <c r="AQO470" s="48" t="str">
        <f t="shared" si="137"/>
        <v>Inviable Sanitariamente</v>
      </c>
      <c r="AQP470" s="48" t="str">
        <f t="shared" si="137"/>
        <v>Inviable Sanitariamente</v>
      </c>
      <c r="AQQ470" s="48" t="str">
        <f t="shared" si="137"/>
        <v>Inviable Sanitariamente</v>
      </c>
      <c r="AQR470" s="48" t="str">
        <f t="shared" si="137"/>
        <v>Inviable Sanitariamente</v>
      </c>
      <c r="AQS470" s="48" t="str">
        <f t="shared" si="137"/>
        <v>Inviable Sanitariamente</v>
      </c>
      <c r="AQT470" s="48" t="str">
        <f t="shared" si="137"/>
        <v>Inviable Sanitariamente</v>
      </c>
      <c r="AQU470" s="48" t="str">
        <f t="shared" si="137"/>
        <v>Inviable Sanitariamente</v>
      </c>
      <c r="AQV470" s="48" t="str">
        <f t="shared" si="138"/>
        <v>Inviable Sanitariamente</v>
      </c>
      <c r="AQW470" s="48" t="str">
        <f t="shared" si="138"/>
        <v>Inviable Sanitariamente</v>
      </c>
      <c r="AQX470" s="48" t="str">
        <f t="shared" si="138"/>
        <v>Inviable Sanitariamente</v>
      </c>
      <c r="AQY470" s="48" t="str">
        <f t="shared" si="138"/>
        <v>Inviable Sanitariamente</v>
      </c>
      <c r="AQZ470" s="48" t="str">
        <f t="shared" si="138"/>
        <v>Inviable Sanitariamente</v>
      </c>
      <c r="ARA470" s="48" t="str">
        <f t="shared" si="138"/>
        <v>Inviable Sanitariamente</v>
      </c>
      <c r="ARB470" s="48" t="str">
        <f t="shared" si="138"/>
        <v>Inviable Sanitariamente</v>
      </c>
      <c r="ARC470" s="48" t="str">
        <f t="shared" si="138"/>
        <v>Inviable Sanitariamente</v>
      </c>
      <c r="ARD470" s="48" t="str">
        <f t="shared" si="138"/>
        <v>Inviable Sanitariamente</v>
      </c>
      <c r="ARE470" s="48" t="str">
        <f t="shared" si="138"/>
        <v>Inviable Sanitariamente</v>
      </c>
      <c r="ARF470" s="48" t="str">
        <f t="shared" si="139"/>
        <v>Inviable Sanitariamente</v>
      </c>
      <c r="ARG470" s="48" t="str">
        <f t="shared" si="139"/>
        <v>Inviable Sanitariamente</v>
      </c>
      <c r="ARH470" s="48" t="str">
        <f t="shared" si="139"/>
        <v>Inviable Sanitariamente</v>
      </c>
      <c r="ARI470" s="48" t="str">
        <f t="shared" si="139"/>
        <v>Inviable Sanitariamente</v>
      </c>
      <c r="ARJ470" s="48" t="str">
        <f t="shared" si="139"/>
        <v>Inviable Sanitariamente</v>
      </c>
      <c r="ARK470" s="48" t="str">
        <f t="shared" si="139"/>
        <v>Inviable Sanitariamente</v>
      </c>
      <c r="ARL470" s="48" t="str">
        <f t="shared" si="139"/>
        <v>Inviable Sanitariamente</v>
      </c>
      <c r="ARM470" s="48" t="str">
        <f t="shared" si="139"/>
        <v>Inviable Sanitariamente</v>
      </c>
      <c r="ARN470" s="48" t="str">
        <f t="shared" si="139"/>
        <v>Inviable Sanitariamente</v>
      </c>
      <c r="ARO470" s="48" t="str">
        <f t="shared" si="139"/>
        <v>Inviable Sanitariamente</v>
      </c>
      <c r="ARP470" s="48" t="str">
        <f t="shared" si="140"/>
        <v>Inviable Sanitariamente</v>
      </c>
      <c r="ARQ470" s="48" t="str">
        <f t="shared" si="140"/>
        <v>Inviable Sanitariamente</v>
      </c>
      <c r="ARR470" s="48" t="str">
        <f t="shared" si="140"/>
        <v>Inviable Sanitariamente</v>
      </c>
      <c r="ARS470" s="48" t="str">
        <f t="shared" si="140"/>
        <v>Inviable Sanitariamente</v>
      </c>
      <c r="ART470" s="48" t="str">
        <f t="shared" si="140"/>
        <v>Inviable Sanitariamente</v>
      </c>
      <c r="ARU470" s="48" t="str">
        <f t="shared" si="140"/>
        <v>Inviable Sanitariamente</v>
      </c>
      <c r="ARV470" s="48" t="str">
        <f t="shared" si="140"/>
        <v>Inviable Sanitariamente</v>
      </c>
      <c r="ARW470" s="48" t="str">
        <f t="shared" si="140"/>
        <v>Inviable Sanitariamente</v>
      </c>
      <c r="ARX470" s="48" t="str">
        <f t="shared" si="140"/>
        <v>Inviable Sanitariamente</v>
      </c>
      <c r="ARY470" s="48" t="str">
        <f t="shared" si="140"/>
        <v>Inviable Sanitariamente</v>
      </c>
      <c r="ARZ470" s="48" t="str">
        <f t="shared" si="141"/>
        <v>Inviable Sanitariamente</v>
      </c>
      <c r="ASA470" s="48" t="str">
        <f t="shared" si="141"/>
        <v>Inviable Sanitariamente</v>
      </c>
      <c r="ASB470" s="48" t="str">
        <f t="shared" si="141"/>
        <v>Inviable Sanitariamente</v>
      </c>
      <c r="ASC470" s="48" t="str">
        <f t="shared" si="141"/>
        <v>Inviable Sanitariamente</v>
      </c>
      <c r="ASD470" s="48" t="str">
        <f t="shared" si="141"/>
        <v>Inviable Sanitariamente</v>
      </c>
      <c r="ASE470" s="48" t="str">
        <f t="shared" si="141"/>
        <v>Inviable Sanitariamente</v>
      </c>
      <c r="ASF470" s="48" t="str">
        <f t="shared" si="141"/>
        <v>Inviable Sanitariamente</v>
      </c>
      <c r="ASG470" s="48" t="str">
        <f t="shared" si="141"/>
        <v>Inviable Sanitariamente</v>
      </c>
      <c r="ASH470" s="48" t="str">
        <f t="shared" si="141"/>
        <v>Inviable Sanitariamente</v>
      </c>
      <c r="ASI470" s="48" t="str">
        <f t="shared" si="141"/>
        <v>Inviable Sanitariamente</v>
      </c>
      <c r="ASJ470" s="48" t="str">
        <f t="shared" si="142"/>
        <v>Inviable Sanitariamente</v>
      </c>
      <c r="ASK470" s="48" t="str">
        <f t="shared" si="142"/>
        <v>Inviable Sanitariamente</v>
      </c>
      <c r="ASL470" s="48" t="str">
        <f t="shared" si="142"/>
        <v>Inviable Sanitariamente</v>
      </c>
      <c r="ASM470" s="48" t="str">
        <f t="shared" si="142"/>
        <v>Inviable Sanitariamente</v>
      </c>
      <c r="ASN470" s="48" t="str">
        <f t="shared" si="142"/>
        <v>Inviable Sanitariamente</v>
      </c>
      <c r="ASO470" s="48" t="str">
        <f t="shared" si="142"/>
        <v>Inviable Sanitariamente</v>
      </c>
      <c r="ASP470" s="48" t="str">
        <f t="shared" si="142"/>
        <v>Inviable Sanitariamente</v>
      </c>
      <c r="ASQ470" s="48" t="str">
        <f t="shared" si="142"/>
        <v>Inviable Sanitariamente</v>
      </c>
      <c r="ASR470" s="48" t="str">
        <f t="shared" si="142"/>
        <v>Inviable Sanitariamente</v>
      </c>
      <c r="ASS470" s="48" t="str">
        <f t="shared" si="142"/>
        <v>Inviable Sanitariamente</v>
      </c>
      <c r="AST470" s="48" t="str">
        <f t="shared" si="143"/>
        <v>Inviable Sanitariamente</v>
      </c>
      <c r="ASU470" s="48" t="str">
        <f t="shared" si="143"/>
        <v>Inviable Sanitariamente</v>
      </c>
      <c r="ASV470" s="48" t="str">
        <f t="shared" si="143"/>
        <v>Inviable Sanitariamente</v>
      </c>
      <c r="ASW470" s="48" t="str">
        <f t="shared" si="143"/>
        <v>Inviable Sanitariamente</v>
      </c>
      <c r="ASX470" s="48" t="str">
        <f t="shared" si="143"/>
        <v>Inviable Sanitariamente</v>
      </c>
      <c r="ASY470" s="48" t="str">
        <f t="shared" si="143"/>
        <v>Inviable Sanitariamente</v>
      </c>
      <c r="ASZ470" s="48" t="str">
        <f t="shared" si="143"/>
        <v>Inviable Sanitariamente</v>
      </c>
      <c r="ATA470" s="48" t="str">
        <f t="shared" si="143"/>
        <v>Inviable Sanitariamente</v>
      </c>
      <c r="ATB470" s="48" t="str">
        <f t="shared" si="143"/>
        <v>Inviable Sanitariamente</v>
      </c>
      <c r="ATC470" s="48" t="str">
        <f t="shared" si="143"/>
        <v>Inviable Sanitariamente</v>
      </c>
      <c r="ATD470" s="48" t="str">
        <f t="shared" si="144"/>
        <v>Inviable Sanitariamente</v>
      </c>
      <c r="ATE470" s="48" t="str">
        <f t="shared" si="144"/>
        <v>Inviable Sanitariamente</v>
      </c>
      <c r="ATF470" s="48" t="str">
        <f t="shared" si="144"/>
        <v>Inviable Sanitariamente</v>
      </c>
      <c r="ATG470" s="48" t="str">
        <f t="shared" si="144"/>
        <v>Inviable Sanitariamente</v>
      </c>
      <c r="ATH470" s="48" t="str">
        <f t="shared" si="144"/>
        <v>Inviable Sanitariamente</v>
      </c>
      <c r="ATI470" s="48" t="str">
        <f t="shared" si="144"/>
        <v>Inviable Sanitariamente</v>
      </c>
      <c r="ATJ470" s="48" t="str">
        <f t="shared" si="144"/>
        <v>Inviable Sanitariamente</v>
      </c>
      <c r="ATK470" s="48" t="str">
        <f t="shared" si="144"/>
        <v>Inviable Sanitariamente</v>
      </c>
      <c r="ATL470" s="48" t="str">
        <f t="shared" si="144"/>
        <v>Inviable Sanitariamente</v>
      </c>
      <c r="ATM470" s="48" t="str">
        <f t="shared" si="144"/>
        <v>Inviable Sanitariamente</v>
      </c>
      <c r="ATN470" s="48" t="str">
        <f t="shared" si="145"/>
        <v>Inviable Sanitariamente</v>
      </c>
      <c r="ATO470" s="48" t="str">
        <f t="shared" si="145"/>
        <v>Inviable Sanitariamente</v>
      </c>
      <c r="ATP470" s="48" t="str">
        <f t="shared" si="145"/>
        <v>Inviable Sanitariamente</v>
      </c>
      <c r="ATQ470" s="48" t="str">
        <f t="shared" si="145"/>
        <v>Inviable Sanitariamente</v>
      </c>
      <c r="ATR470" s="48" t="str">
        <f t="shared" si="145"/>
        <v>Inviable Sanitariamente</v>
      </c>
      <c r="ATS470" s="48" t="str">
        <f t="shared" si="145"/>
        <v>Inviable Sanitariamente</v>
      </c>
      <c r="ATT470" s="48" t="str">
        <f t="shared" si="145"/>
        <v>Inviable Sanitariamente</v>
      </c>
      <c r="ATU470" s="48" t="str">
        <f t="shared" si="145"/>
        <v>Inviable Sanitariamente</v>
      </c>
      <c r="ATV470" s="48" t="str">
        <f t="shared" si="145"/>
        <v>Inviable Sanitariamente</v>
      </c>
      <c r="ATW470" s="48" t="str">
        <f t="shared" si="145"/>
        <v>Inviable Sanitariamente</v>
      </c>
      <c r="ATX470" s="48" t="str">
        <f t="shared" si="146"/>
        <v>Inviable Sanitariamente</v>
      </c>
      <c r="ATY470" s="48" t="str">
        <f t="shared" si="146"/>
        <v>Inviable Sanitariamente</v>
      </c>
      <c r="ATZ470" s="48" t="str">
        <f t="shared" si="146"/>
        <v>Inviable Sanitariamente</v>
      </c>
      <c r="AUA470" s="48" t="str">
        <f t="shared" si="146"/>
        <v>Inviable Sanitariamente</v>
      </c>
      <c r="AUB470" s="48" t="str">
        <f t="shared" si="146"/>
        <v>Inviable Sanitariamente</v>
      </c>
      <c r="AUC470" s="48" t="str">
        <f t="shared" si="146"/>
        <v>Inviable Sanitariamente</v>
      </c>
      <c r="AUD470" s="48" t="str">
        <f t="shared" si="146"/>
        <v>Inviable Sanitariamente</v>
      </c>
      <c r="AUE470" s="48" t="str">
        <f t="shared" si="146"/>
        <v>Inviable Sanitariamente</v>
      </c>
      <c r="AUF470" s="48" t="str">
        <f t="shared" si="146"/>
        <v>Inviable Sanitariamente</v>
      </c>
      <c r="AUG470" s="48" t="str">
        <f t="shared" si="146"/>
        <v>Inviable Sanitariamente</v>
      </c>
      <c r="AUH470" s="48" t="str">
        <f t="shared" si="147"/>
        <v>Inviable Sanitariamente</v>
      </c>
      <c r="AUI470" s="48" t="str">
        <f t="shared" si="147"/>
        <v>Inviable Sanitariamente</v>
      </c>
      <c r="AUJ470" s="48" t="str">
        <f t="shared" si="147"/>
        <v>Inviable Sanitariamente</v>
      </c>
      <c r="AUK470" s="48" t="str">
        <f t="shared" si="147"/>
        <v>Inviable Sanitariamente</v>
      </c>
      <c r="AUL470" s="48" t="str">
        <f t="shared" si="147"/>
        <v>Inviable Sanitariamente</v>
      </c>
      <c r="AUM470" s="48" t="str">
        <f t="shared" si="147"/>
        <v>Inviable Sanitariamente</v>
      </c>
      <c r="AUN470" s="48" t="str">
        <f t="shared" si="147"/>
        <v>Inviable Sanitariamente</v>
      </c>
      <c r="AUO470" s="48" t="str">
        <f t="shared" si="147"/>
        <v>Inviable Sanitariamente</v>
      </c>
      <c r="AUP470" s="48" t="str">
        <f t="shared" si="147"/>
        <v>Inviable Sanitariamente</v>
      </c>
      <c r="AUQ470" s="48" t="str">
        <f t="shared" si="147"/>
        <v>Inviable Sanitariamente</v>
      </c>
      <c r="AUR470" s="48" t="str">
        <f t="shared" si="148"/>
        <v>Inviable Sanitariamente</v>
      </c>
      <c r="AUS470" s="48" t="str">
        <f t="shared" si="148"/>
        <v>Inviable Sanitariamente</v>
      </c>
      <c r="AUT470" s="48" t="str">
        <f t="shared" si="148"/>
        <v>Inviable Sanitariamente</v>
      </c>
      <c r="AUU470" s="48" t="str">
        <f t="shared" si="148"/>
        <v>Inviable Sanitariamente</v>
      </c>
      <c r="AUV470" s="48" t="str">
        <f t="shared" si="148"/>
        <v>Inviable Sanitariamente</v>
      </c>
      <c r="AUW470" s="48" t="str">
        <f t="shared" si="148"/>
        <v>Inviable Sanitariamente</v>
      </c>
      <c r="AUX470" s="48" t="str">
        <f t="shared" si="148"/>
        <v>Inviable Sanitariamente</v>
      </c>
      <c r="AUY470" s="48" t="str">
        <f t="shared" si="148"/>
        <v>Inviable Sanitariamente</v>
      </c>
      <c r="AUZ470" s="48" t="str">
        <f t="shared" si="148"/>
        <v>Inviable Sanitariamente</v>
      </c>
      <c r="AVA470" s="48" t="str">
        <f t="shared" si="148"/>
        <v>Inviable Sanitariamente</v>
      </c>
      <c r="AVB470" s="48" t="str">
        <f t="shared" si="149"/>
        <v>Inviable Sanitariamente</v>
      </c>
      <c r="AVC470" s="48" t="str">
        <f t="shared" si="149"/>
        <v>Inviable Sanitariamente</v>
      </c>
      <c r="AVD470" s="48" t="str">
        <f t="shared" si="149"/>
        <v>Inviable Sanitariamente</v>
      </c>
      <c r="AVE470" s="48" t="str">
        <f t="shared" si="149"/>
        <v>Inviable Sanitariamente</v>
      </c>
      <c r="AVF470" s="48" t="str">
        <f t="shared" si="149"/>
        <v>Inviable Sanitariamente</v>
      </c>
      <c r="AVG470" s="48" t="str">
        <f t="shared" si="149"/>
        <v>Inviable Sanitariamente</v>
      </c>
      <c r="AVH470" s="48" t="str">
        <f t="shared" si="149"/>
        <v>Inviable Sanitariamente</v>
      </c>
      <c r="AVI470" s="48" t="str">
        <f t="shared" si="149"/>
        <v>Inviable Sanitariamente</v>
      </c>
      <c r="AVJ470" s="48" t="str">
        <f t="shared" si="149"/>
        <v>Inviable Sanitariamente</v>
      </c>
      <c r="AVK470" s="48" t="str">
        <f t="shared" si="149"/>
        <v>Inviable Sanitariamente</v>
      </c>
      <c r="AVL470" s="48" t="str">
        <f t="shared" si="150"/>
        <v>Inviable Sanitariamente</v>
      </c>
      <c r="AVM470" s="48" t="str">
        <f t="shared" si="150"/>
        <v>Inviable Sanitariamente</v>
      </c>
      <c r="AVN470" s="48" t="str">
        <f t="shared" si="150"/>
        <v>Inviable Sanitariamente</v>
      </c>
      <c r="AVO470" s="48" t="str">
        <f t="shared" si="150"/>
        <v>Inviable Sanitariamente</v>
      </c>
      <c r="AVP470" s="48" t="str">
        <f t="shared" si="150"/>
        <v>Inviable Sanitariamente</v>
      </c>
      <c r="AVQ470" s="48" t="str">
        <f t="shared" si="150"/>
        <v>Inviable Sanitariamente</v>
      </c>
      <c r="AVR470" s="48" t="str">
        <f t="shared" si="150"/>
        <v>Inviable Sanitariamente</v>
      </c>
      <c r="AVS470" s="48" t="str">
        <f t="shared" si="150"/>
        <v>Inviable Sanitariamente</v>
      </c>
      <c r="AVT470" s="48" t="str">
        <f t="shared" si="150"/>
        <v>Inviable Sanitariamente</v>
      </c>
      <c r="AVU470" s="48" t="str">
        <f t="shared" si="150"/>
        <v>Inviable Sanitariamente</v>
      </c>
      <c r="AVV470" s="48" t="str">
        <f t="shared" si="151"/>
        <v>Inviable Sanitariamente</v>
      </c>
      <c r="AVW470" s="48" t="str">
        <f t="shared" si="151"/>
        <v>Inviable Sanitariamente</v>
      </c>
      <c r="AVX470" s="48" t="str">
        <f t="shared" si="151"/>
        <v>Inviable Sanitariamente</v>
      </c>
      <c r="AVY470" s="48" t="str">
        <f t="shared" si="151"/>
        <v>Inviable Sanitariamente</v>
      </c>
      <c r="AVZ470" s="48" t="str">
        <f t="shared" si="151"/>
        <v>Inviable Sanitariamente</v>
      </c>
      <c r="AWA470" s="48" t="str">
        <f t="shared" si="151"/>
        <v>Inviable Sanitariamente</v>
      </c>
      <c r="AWB470" s="48" t="str">
        <f t="shared" si="151"/>
        <v>Inviable Sanitariamente</v>
      </c>
      <c r="AWC470" s="48" t="str">
        <f t="shared" si="151"/>
        <v>Inviable Sanitariamente</v>
      </c>
      <c r="AWD470" s="48" t="str">
        <f t="shared" si="151"/>
        <v>Inviable Sanitariamente</v>
      </c>
      <c r="AWE470" s="48" t="str">
        <f t="shared" si="151"/>
        <v>Inviable Sanitariamente</v>
      </c>
      <c r="AWF470" s="48" t="str">
        <f t="shared" si="152"/>
        <v>Inviable Sanitariamente</v>
      </c>
      <c r="AWG470" s="48" t="str">
        <f t="shared" si="152"/>
        <v>Inviable Sanitariamente</v>
      </c>
      <c r="AWH470" s="48" t="str">
        <f t="shared" si="152"/>
        <v>Inviable Sanitariamente</v>
      </c>
      <c r="AWI470" s="48" t="str">
        <f t="shared" si="152"/>
        <v>Inviable Sanitariamente</v>
      </c>
      <c r="AWJ470" s="48" t="str">
        <f t="shared" si="152"/>
        <v>Inviable Sanitariamente</v>
      </c>
      <c r="AWK470" s="48" t="str">
        <f t="shared" si="152"/>
        <v>Inviable Sanitariamente</v>
      </c>
      <c r="AWL470" s="48" t="str">
        <f t="shared" si="152"/>
        <v>Inviable Sanitariamente</v>
      </c>
      <c r="AWM470" s="48" t="str">
        <f t="shared" si="152"/>
        <v>Inviable Sanitariamente</v>
      </c>
      <c r="AWN470" s="48" t="str">
        <f t="shared" si="152"/>
        <v>Inviable Sanitariamente</v>
      </c>
      <c r="AWO470" s="48" t="str">
        <f t="shared" si="152"/>
        <v>Inviable Sanitariamente</v>
      </c>
      <c r="AWP470" s="48" t="str">
        <f t="shared" si="153"/>
        <v>Inviable Sanitariamente</v>
      </c>
      <c r="AWQ470" s="48" t="str">
        <f t="shared" si="153"/>
        <v>Inviable Sanitariamente</v>
      </c>
      <c r="AWR470" s="48" t="str">
        <f t="shared" si="153"/>
        <v>Inviable Sanitariamente</v>
      </c>
      <c r="AWS470" s="48" t="str">
        <f t="shared" si="153"/>
        <v>Inviable Sanitariamente</v>
      </c>
      <c r="AWT470" s="48" t="str">
        <f t="shared" si="153"/>
        <v>Inviable Sanitariamente</v>
      </c>
      <c r="AWU470" s="48" t="str">
        <f t="shared" si="153"/>
        <v>Inviable Sanitariamente</v>
      </c>
      <c r="AWV470" s="48" t="str">
        <f t="shared" si="153"/>
        <v>Inviable Sanitariamente</v>
      </c>
      <c r="AWW470" s="48" t="str">
        <f t="shared" si="153"/>
        <v>Inviable Sanitariamente</v>
      </c>
      <c r="AWX470" s="48" t="str">
        <f t="shared" si="153"/>
        <v>Inviable Sanitariamente</v>
      </c>
      <c r="AWY470" s="48" t="str">
        <f t="shared" si="153"/>
        <v>Inviable Sanitariamente</v>
      </c>
      <c r="AWZ470" s="48" t="str">
        <f t="shared" si="154"/>
        <v>Inviable Sanitariamente</v>
      </c>
      <c r="AXA470" s="48" t="str">
        <f t="shared" si="154"/>
        <v>Inviable Sanitariamente</v>
      </c>
      <c r="AXB470" s="48" t="str">
        <f t="shared" si="154"/>
        <v>Inviable Sanitariamente</v>
      </c>
      <c r="AXC470" s="48" t="str">
        <f t="shared" si="154"/>
        <v>Inviable Sanitariamente</v>
      </c>
      <c r="AXD470" s="48" t="str">
        <f t="shared" si="154"/>
        <v>Inviable Sanitariamente</v>
      </c>
      <c r="AXE470" s="48" t="str">
        <f t="shared" si="154"/>
        <v>Inviable Sanitariamente</v>
      </c>
      <c r="AXF470" s="48" t="str">
        <f t="shared" si="154"/>
        <v>Inviable Sanitariamente</v>
      </c>
      <c r="AXG470" s="48" t="str">
        <f t="shared" si="154"/>
        <v>Inviable Sanitariamente</v>
      </c>
      <c r="AXH470" s="48" t="str">
        <f t="shared" si="154"/>
        <v>Inviable Sanitariamente</v>
      </c>
      <c r="AXI470" s="48" t="str">
        <f t="shared" si="154"/>
        <v>Inviable Sanitariamente</v>
      </c>
      <c r="AXJ470" s="48" t="str">
        <f t="shared" si="155"/>
        <v>Inviable Sanitariamente</v>
      </c>
      <c r="AXK470" s="48" t="str">
        <f t="shared" si="155"/>
        <v>Inviable Sanitariamente</v>
      </c>
      <c r="AXL470" s="48" t="str">
        <f t="shared" si="155"/>
        <v>Inviable Sanitariamente</v>
      </c>
      <c r="AXM470" s="48" t="str">
        <f t="shared" si="155"/>
        <v>Inviable Sanitariamente</v>
      </c>
      <c r="AXN470" s="48" t="str">
        <f t="shared" si="155"/>
        <v>Inviable Sanitariamente</v>
      </c>
      <c r="AXO470" s="48" t="str">
        <f t="shared" si="155"/>
        <v>Inviable Sanitariamente</v>
      </c>
      <c r="AXP470" s="48" t="str">
        <f t="shared" si="155"/>
        <v>Inviable Sanitariamente</v>
      </c>
      <c r="AXQ470" s="48" t="str">
        <f t="shared" si="155"/>
        <v>Inviable Sanitariamente</v>
      </c>
      <c r="AXR470" s="48" t="str">
        <f t="shared" si="155"/>
        <v>Inviable Sanitariamente</v>
      </c>
      <c r="AXS470" s="48" t="str">
        <f t="shared" si="155"/>
        <v>Inviable Sanitariamente</v>
      </c>
      <c r="AXT470" s="48" t="str">
        <f t="shared" si="156"/>
        <v>Inviable Sanitariamente</v>
      </c>
      <c r="AXU470" s="48" t="str">
        <f t="shared" si="156"/>
        <v>Inviable Sanitariamente</v>
      </c>
      <c r="AXV470" s="48" t="str">
        <f t="shared" si="156"/>
        <v>Inviable Sanitariamente</v>
      </c>
      <c r="AXW470" s="48" t="str">
        <f t="shared" si="156"/>
        <v>Inviable Sanitariamente</v>
      </c>
      <c r="AXX470" s="48" t="str">
        <f t="shared" si="156"/>
        <v>Inviable Sanitariamente</v>
      </c>
      <c r="AXY470" s="48" t="str">
        <f t="shared" si="156"/>
        <v>Inviable Sanitariamente</v>
      </c>
      <c r="AXZ470" s="48" t="str">
        <f t="shared" si="156"/>
        <v>Inviable Sanitariamente</v>
      </c>
      <c r="AYA470" s="48" t="str">
        <f t="shared" si="156"/>
        <v>Inviable Sanitariamente</v>
      </c>
      <c r="AYB470" s="48" t="str">
        <f t="shared" si="156"/>
        <v>Inviable Sanitariamente</v>
      </c>
      <c r="AYC470" s="48" t="str">
        <f t="shared" si="156"/>
        <v>Inviable Sanitariamente</v>
      </c>
      <c r="AYD470" s="48" t="str">
        <f t="shared" si="157"/>
        <v>Inviable Sanitariamente</v>
      </c>
      <c r="AYE470" s="48" t="str">
        <f t="shared" si="157"/>
        <v>Inviable Sanitariamente</v>
      </c>
      <c r="AYF470" s="48" t="str">
        <f t="shared" si="157"/>
        <v>Inviable Sanitariamente</v>
      </c>
      <c r="AYG470" s="48" t="str">
        <f t="shared" si="157"/>
        <v>Inviable Sanitariamente</v>
      </c>
      <c r="AYH470" s="48" t="str">
        <f t="shared" si="157"/>
        <v>Inviable Sanitariamente</v>
      </c>
      <c r="AYI470" s="48" t="str">
        <f t="shared" si="157"/>
        <v>Inviable Sanitariamente</v>
      </c>
      <c r="AYJ470" s="48" t="str">
        <f t="shared" si="157"/>
        <v>Inviable Sanitariamente</v>
      </c>
      <c r="AYK470" s="48" t="str">
        <f t="shared" si="157"/>
        <v>Inviable Sanitariamente</v>
      </c>
      <c r="AYL470" s="48" t="str">
        <f t="shared" si="157"/>
        <v>Inviable Sanitariamente</v>
      </c>
      <c r="AYM470" s="48" t="str">
        <f t="shared" si="157"/>
        <v>Inviable Sanitariamente</v>
      </c>
      <c r="AYN470" s="48" t="str">
        <f t="shared" si="158"/>
        <v>Inviable Sanitariamente</v>
      </c>
      <c r="AYO470" s="48" t="str">
        <f t="shared" si="158"/>
        <v>Inviable Sanitariamente</v>
      </c>
      <c r="AYP470" s="48" t="str">
        <f t="shared" si="158"/>
        <v>Inviable Sanitariamente</v>
      </c>
      <c r="AYQ470" s="48" t="str">
        <f t="shared" si="158"/>
        <v>Inviable Sanitariamente</v>
      </c>
      <c r="AYR470" s="48" t="str">
        <f t="shared" si="158"/>
        <v>Inviable Sanitariamente</v>
      </c>
      <c r="AYS470" s="48" t="str">
        <f t="shared" si="158"/>
        <v>Inviable Sanitariamente</v>
      </c>
      <c r="AYT470" s="48" t="str">
        <f t="shared" si="158"/>
        <v>Inviable Sanitariamente</v>
      </c>
      <c r="AYU470" s="48" t="str">
        <f t="shared" si="158"/>
        <v>Inviable Sanitariamente</v>
      </c>
      <c r="AYV470" s="48" t="str">
        <f t="shared" si="158"/>
        <v>Inviable Sanitariamente</v>
      </c>
      <c r="AYW470" s="48" t="str">
        <f t="shared" si="158"/>
        <v>Inviable Sanitariamente</v>
      </c>
      <c r="AYX470" s="48" t="str">
        <f t="shared" si="159"/>
        <v>Inviable Sanitariamente</v>
      </c>
      <c r="AYY470" s="48" t="str">
        <f t="shared" si="159"/>
        <v>Inviable Sanitariamente</v>
      </c>
      <c r="AYZ470" s="48" t="str">
        <f t="shared" si="159"/>
        <v>Inviable Sanitariamente</v>
      </c>
      <c r="AZA470" s="48" t="str">
        <f t="shared" si="159"/>
        <v>Inviable Sanitariamente</v>
      </c>
      <c r="AZB470" s="48" t="str">
        <f t="shared" si="159"/>
        <v>Inviable Sanitariamente</v>
      </c>
      <c r="AZC470" s="48" t="str">
        <f t="shared" si="159"/>
        <v>Inviable Sanitariamente</v>
      </c>
      <c r="AZD470" s="48" t="str">
        <f t="shared" si="159"/>
        <v>Inviable Sanitariamente</v>
      </c>
      <c r="AZE470" s="48" t="str">
        <f t="shared" si="159"/>
        <v>Inviable Sanitariamente</v>
      </c>
      <c r="AZF470" s="48" t="str">
        <f t="shared" si="159"/>
        <v>Inviable Sanitariamente</v>
      </c>
      <c r="AZG470" s="48" t="str">
        <f t="shared" si="159"/>
        <v>Inviable Sanitariamente</v>
      </c>
      <c r="AZH470" s="48" t="str">
        <f t="shared" si="160"/>
        <v>Inviable Sanitariamente</v>
      </c>
      <c r="AZI470" s="48" t="str">
        <f t="shared" si="160"/>
        <v>Inviable Sanitariamente</v>
      </c>
      <c r="AZJ470" s="48" t="str">
        <f t="shared" si="160"/>
        <v>Inviable Sanitariamente</v>
      </c>
      <c r="AZK470" s="48" t="str">
        <f t="shared" si="160"/>
        <v>Inviable Sanitariamente</v>
      </c>
      <c r="AZL470" s="48" t="str">
        <f t="shared" si="160"/>
        <v>Inviable Sanitariamente</v>
      </c>
      <c r="AZM470" s="48" t="str">
        <f t="shared" si="160"/>
        <v>Inviable Sanitariamente</v>
      </c>
      <c r="AZN470" s="48" t="str">
        <f t="shared" si="160"/>
        <v>Inviable Sanitariamente</v>
      </c>
      <c r="AZO470" s="48" t="str">
        <f t="shared" si="160"/>
        <v>Inviable Sanitariamente</v>
      </c>
      <c r="AZP470" s="48" t="str">
        <f t="shared" si="160"/>
        <v>Inviable Sanitariamente</v>
      </c>
      <c r="AZQ470" s="48" t="str">
        <f t="shared" si="160"/>
        <v>Inviable Sanitariamente</v>
      </c>
      <c r="AZR470" s="48" t="str">
        <f t="shared" si="161"/>
        <v>Inviable Sanitariamente</v>
      </c>
      <c r="AZS470" s="48" t="str">
        <f t="shared" si="161"/>
        <v>Inviable Sanitariamente</v>
      </c>
      <c r="AZT470" s="48" t="str">
        <f t="shared" si="161"/>
        <v>Inviable Sanitariamente</v>
      </c>
      <c r="AZU470" s="48" t="str">
        <f t="shared" si="161"/>
        <v>Inviable Sanitariamente</v>
      </c>
      <c r="AZV470" s="48" t="str">
        <f t="shared" si="161"/>
        <v>Inviable Sanitariamente</v>
      </c>
      <c r="AZW470" s="48" t="str">
        <f t="shared" si="161"/>
        <v>Inviable Sanitariamente</v>
      </c>
      <c r="AZX470" s="48" t="str">
        <f t="shared" si="161"/>
        <v>Inviable Sanitariamente</v>
      </c>
      <c r="AZY470" s="48" t="str">
        <f t="shared" si="161"/>
        <v>Inviable Sanitariamente</v>
      </c>
      <c r="AZZ470" s="48" t="str">
        <f t="shared" si="161"/>
        <v>Inviable Sanitariamente</v>
      </c>
      <c r="BAA470" s="48" t="str">
        <f t="shared" si="161"/>
        <v>Inviable Sanitariamente</v>
      </c>
      <c r="BAB470" s="48" t="str">
        <f t="shared" si="162"/>
        <v>Inviable Sanitariamente</v>
      </c>
      <c r="BAC470" s="48" t="str">
        <f t="shared" si="162"/>
        <v>Inviable Sanitariamente</v>
      </c>
      <c r="BAD470" s="48" t="str">
        <f t="shared" si="162"/>
        <v>Inviable Sanitariamente</v>
      </c>
      <c r="BAE470" s="48" t="str">
        <f t="shared" si="162"/>
        <v>Inviable Sanitariamente</v>
      </c>
      <c r="BAF470" s="48" t="str">
        <f t="shared" si="162"/>
        <v>Inviable Sanitariamente</v>
      </c>
      <c r="BAG470" s="48" t="str">
        <f t="shared" si="162"/>
        <v>Inviable Sanitariamente</v>
      </c>
      <c r="BAH470" s="48" t="str">
        <f t="shared" si="162"/>
        <v>Inviable Sanitariamente</v>
      </c>
      <c r="BAI470" s="48" t="str">
        <f t="shared" si="162"/>
        <v>Inviable Sanitariamente</v>
      </c>
      <c r="BAJ470" s="48" t="str">
        <f t="shared" si="162"/>
        <v>Inviable Sanitariamente</v>
      </c>
      <c r="BAK470" s="48" t="str">
        <f t="shared" si="162"/>
        <v>Inviable Sanitariamente</v>
      </c>
      <c r="BAL470" s="48" t="str">
        <f t="shared" si="163"/>
        <v>Inviable Sanitariamente</v>
      </c>
      <c r="BAM470" s="48" t="str">
        <f t="shared" si="163"/>
        <v>Inviable Sanitariamente</v>
      </c>
      <c r="BAN470" s="48" t="str">
        <f t="shared" si="163"/>
        <v>Inviable Sanitariamente</v>
      </c>
      <c r="BAO470" s="48" t="str">
        <f t="shared" si="163"/>
        <v>Inviable Sanitariamente</v>
      </c>
      <c r="BAP470" s="48" t="str">
        <f t="shared" si="163"/>
        <v>Inviable Sanitariamente</v>
      </c>
      <c r="BAQ470" s="48" t="str">
        <f t="shared" si="163"/>
        <v>Inviable Sanitariamente</v>
      </c>
      <c r="BAR470" s="48" t="str">
        <f t="shared" si="163"/>
        <v>Inviable Sanitariamente</v>
      </c>
      <c r="BAS470" s="48" t="str">
        <f t="shared" si="163"/>
        <v>Inviable Sanitariamente</v>
      </c>
      <c r="BAT470" s="48" t="str">
        <f t="shared" si="163"/>
        <v>Inviable Sanitariamente</v>
      </c>
      <c r="BAU470" s="48" t="str">
        <f t="shared" si="163"/>
        <v>Inviable Sanitariamente</v>
      </c>
      <c r="BAV470" s="48" t="str">
        <f t="shared" si="164"/>
        <v>Inviable Sanitariamente</v>
      </c>
      <c r="BAW470" s="48" t="str">
        <f t="shared" si="164"/>
        <v>Inviable Sanitariamente</v>
      </c>
      <c r="BAX470" s="48" t="str">
        <f t="shared" si="164"/>
        <v>Inviable Sanitariamente</v>
      </c>
      <c r="BAY470" s="48" t="str">
        <f t="shared" si="164"/>
        <v>Inviable Sanitariamente</v>
      </c>
      <c r="BAZ470" s="48" t="str">
        <f t="shared" si="164"/>
        <v>Inviable Sanitariamente</v>
      </c>
      <c r="BBA470" s="48" t="str">
        <f t="shared" si="164"/>
        <v>Inviable Sanitariamente</v>
      </c>
      <c r="BBB470" s="48" t="str">
        <f t="shared" si="164"/>
        <v>Inviable Sanitariamente</v>
      </c>
      <c r="BBC470" s="48" t="str">
        <f t="shared" si="164"/>
        <v>Inviable Sanitariamente</v>
      </c>
      <c r="BBD470" s="48" t="str">
        <f t="shared" si="164"/>
        <v>Inviable Sanitariamente</v>
      </c>
      <c r="BBE470" s="48" t="str">
        <f t="shared" si="164"/>
        <v>Inviable Sanitariamente</v>
      </c>
      <c r="BBF470" s="48" t="str">
        <f t="shared" si="165"/>
        <v>Inviable Sanitariamente</v>
      </c>
      <c r="BBG470" s="48" t="str">
        <f t="shared" si="165"/>
        <v>Inviable Sanitariamente</v>
      </c>
      <c r="BBH470" s="48" t="str">
        <f t="shared" si="165"/>
        <v>Inviable Sanitariamente</v>
      </c>
      <c r="BBI470" s="48" t="str">
        <f t="shared" si="165"/>
        <v>Inviable Sanitariamente</v>
      </c>
      <c r="BBJ470" s="48" t="str">
        <f t="shared" si="165"/>
        <v>Inviable Sanitariamente</v>
      </c>
      <c r="BBK470" s="48" t="str">
        <f t="shared" si="165"/>
        <v>Inviable Sanitariamente</v>
      </c>
      <c r="BBL470" s="48" t="str">
        <f t="shared" si="165"/>
        <v>Inviable Sanitariamente</v>
      </c>
      <c r="BBM470" s="48" t="str">
        <f t="shared" si="165"/>
        <v>Inviable Sanitariamente</v>
      </c>
      <c r="BBN470" s="48" t="str">
        <f t="shared" si="165"/>
        <v>Inviable Sanitariamente</v>
      </c>
      <c r="BBO470" s="48" t="str">
        <f t="shared" si="165"/>
        <v>Inviable Sanitariamente</v>
      </c>
      <c r="BBP470" s="48" t="str">
        <f t="shared" si="166"/>
        <v>Inviable Sanitariamente</v>
      </c>
      <c r="BBQ470" s="48" t="str">
        <f t="shared" si="166"/>
        <v>Inviable Sanitariamente</v>
      </c>
      <c r="BBR470" s="48" t="str">
        <f t="shared" si="166"/>
        <v>Inviable Sanitariamente</v>
      </c>
      <c r="BBS470" s="48" t="str">
        <f t="shared" si="166"/>
        <v>Inviable Sanitariamente</v>
      </c>
      <c r="BBT470" s="48" t="str">
        <f t="shared" si="166"/>
        <v>Inviable Sanitariamente</v>
      </c>
      <c r="BBU470" s="48" t="str">
        <f t="shared" si="166"/>
        <v>Inviable Sanitariamente</v>
      </c>
      <c r="BBV470" s="48" t="str">
        <f t="shared" si="166"/>
        <v>Inviable Sanitariamente</v>
      </c>
      <c r="BBW470" s="48" t="str">
        <f t="shared" si="166"/>
        <v>Inviable Sanitariamente</v>
      </c>
      <c r="BBX470" s="48" t="str">
        <f t="shared" si="166"/>
        <v>Inviable Sanitariamente</v>
      </c>
      <c r="BBY470" s="48" t="str">
        <f t="shared" si="166"/>
        <v>Inviable Sanitariamente</v>
      </c>
      <c r="BBZ470" s="48" t="str">
        <f t="shared" si="167"/>
        <v>Inviable Sanitariamente</v>
      </c>
      <c r="BCA470" s="48" t="str">
        <f t="shared" si="167"/>
        <v>Inviable Sanitariamente</v>
      </c>
      <c r="BCB470" s="48" t="str">
        <f t="shared" si="167"/>
        <v>Inviable Sanitariamente</v>
      </c>
      <c r="BCC470" s="48" t="str">
        <f t="shared" si="167"/>
        <v>Inviable Sanitariamente</v>
      </c>
      <c r="BCD470" s="48" t="str">
        <f t="shared" si="167"/>
        <v>Inviable Sanitariamente</v>
      </c>
      <c r="BCE470" s="48" t="str">
        <f t="shared" si="167"/>
        <v>Inviable Sanitariamente</v>
      </c>
      <c r="BCF470" s="48" t="str">
        <f t="shared" si="167"/>
        <v>Inviable Sanitariamente</v>
      </c>
      <c r="BCG470" s="48" t="str">
        <f t="shared" si="167"/>
        <v>Inviable Sanitariamente</v>
      </c>
      <c r="BCH470" s="48" t="str">
        <f t="shared" si="167"/>
        <v>Inviable Sanitariamente</v>
      </c>
      <c r="BCI470" s="48" t="str">
        <f t="shared" si="167"/>
        <v>Inviable Sanitariamente</v>
      </c>
      <c r="BCJ470" s="48" t="str">
        <f t="shared" si="168"/>
        <v>Inviable Sanitariamente</v>
      </c>
      <c r="BCK470" s="48" t="str">
        <f t="shared" si="168"/>
        <v>Inviable Sanitariamente</v>
      </c>
      <c r="BCL470" s="48" t="str">
        <f t="shared" si="168"/>
        <v>Inviable Sanitariamente</v>
      </c>
      <c r="BCM470" s="48" t="str">
        <f t="shared" si="168"/>
        <v>Inviable Sanitariamente</v>
      </c>
      <c r="BCN470" s="48" t="str">
        <f t="shared" si="168"/>
        <v>Inviable Sanitariamente</v>
      </c>
      <c r="BCO470" s="48" t="str">
        <f t="shared" si="168"/>
        <v>Inviable Sanitariamente</v>
      </c>
      <c r="BCP470" s="48" t="str">
        <f t="shared" si="168"/>
        <v>Inviable Sanitariamente</v>
      </c>
      <c r="BCQ470" s="48" t="str">
        <f t="shared" si="168"/>
        <v>Inviable Sanitariamente</v>
      </c>
      <c r="BCR470" s="48" t="str">
        <f t="shared" si="168"/>
        <v>Inviable Sanitariamente</v>
      </c>
      <c r="BCS470" s="48" t="str">
        <f t="shared" si="168"/>
        <v>Inviable Sanitariamente</v>
      </c>
      <c r="BCT470" s="48" t="str">
        <f t="shared" si="169"/>
        <v>Inviable Sanitariamente</v>
      </c>
      <c r="BCU470" s="48" t="str">
        <f t="shared" si="169"/>
        <v>Inviable Sanitariamente</v>
      </c>
      <c r="BCV470" s="48" t="str">
        <f t="shared" si="169"/>
        <v>Inviable Sanitariamente</v>
      </c>
      <c r="BCW470" s="48" t="str">
        <f t="shared" si="169"/>
        <v>Inviable Sanitariamente</v>
      </c>
      <c r="BCX470" s="48" t="str">
        <f t="shared" si="169"/>
        <v>Inviable Sanitariamente</v>
      </c>
      <c r="BCY470" s="48" t="str">
        <f t="shared" si="169"/>
        <v>Inviable Sanitariamente</v>
      </c>
      <c r="BCZ470" s="48" t="str">
        <f t="shared" si="169"/>
        <v>Inviable Sanitariamente</v>
      </c>
      <c r="BDA470" s="48" t="str">
        <f t="shared" si="169"/>
        <v>Inviable Sanitariamente</v>
      </c>
      <c r="BDB470" s="48" t="str">
        <f t="shared" si="169"/>
        <v>Inviable Sanitariamente</v>
      </c>
      <c r="BDC470" s="48" t="str">
        <f t="shared" si="169"/>
        <v>Inviable Sanitariamente</v>
      </c>
      <c r="BDD470" s="48" t="str">
        <f t="shared" si="170"/>
        <v>Inviable Sanitariamente</v>
      </c>
      <c r="BDE470" s="48" t="str">
        <f t="shared" si="170"/>
        <v>Inviable Sanitariamente</v>
      </c>
      <c r="BDF470" s="48" t="str">
        <f t="shared" si="170"/>
        <v>Inviable Sanitariamente</v>
      </c>
      <c r="BDG470" s="48" t="str">
        <f t="shared" si="170"/>
        <v>Inviable Sanitariamente</v>
      </c>
      <c r="BDH470" s="48" t="str">
        <f t="shared" si="170"/>
        <v>Inviable Sanitariamente</v>
      </c>
      <c r="BDI470" s="48" t="str">
        <f t="shared" si="170"/>
        <v>Inviable Sanitariamente</v>
      </c>
      <c r="BDJ470" s="48" t="str">
        <f t="shared" si="170"/>
        <v>Inviable Sanitariamente</v>
      </c>
      <c r="BDK470" s="48" t="str">
        <f t="shared" si="170"/>
        <v>Inviable Sanitariamente</v>
      </c>
      <c r="BDL470" s="48" t="str">
        <f t="shared" si="170"/>
        <v>Inviable Sanitariamente</v>
      </c>
      <c r="BDM470" s="48" t="str">
        <f t="shared" si="170"/>
        <v>Inviable Sanitariamente</v>
      </c>
      <c r="BDN470" s="48" t="str">
        <f t="shared" si="171"/>
        <v>Inviable Sanitariamente</v>
      </c>
      <c r="BDO470" s="48" t="str">
        <f t="shared" si="171"/>
        <v>Inviable Sanitariamente</v>
      </c>
      <c r="BDP470" s="48" t="str">
        <f t="shared" si="171"/>
        <v>Inviable Sanitariamente</v>
      </c>
      <c r="BDQ470" s="48" t="str">
        <f t="shared" si="171"/>
        <v>Inviable Sanitariamente</v>
      </c>
      <c r="BDR470" s="48" t="str">
        <f t="shared" si="171"/>
        <v>Inviable Sanitariamente</v>
      </c>
      <c r="BDS470" s="48" t="str">
        <f t="shared" si="171"/>
        <v>Inviable Sanitariamente</v>
      </c>
      <c r="BDT470" s="48" t="str">
        <f t="shared" si="171"/>
        <v>Inviable Sanitariamente</v>
      </c>
      <c r="BDU470" s="48" t="str">
        <f t="shared" si="171"/>
        <v>Inviable Sanitariamente</v>
      </c>
      <c r="BDV470" s="48" t="str">
        <f t="shared" si="171"/>
        <v>Inviable Sanitariamente</v>
      </c>
      <c r="BDW470" s="48" t="str">
        <f t="shared" si="171"/>
        <v>Inviable Sanitariamente</v>
      </c>
      <c r="BDX470" s="48" t="str">
        <f t="shared" si="172"/>
        <v>Inviable Sanitariamente</v>
      </c>
      <c r="BDY470" s="48" t="str">
        <f t="shared" si="172"/>
        <v>Inviable Sanitariamente</v>
      </c>
      <c r="BDZ470" s="48" t="str">
        <f t="shared" si="172"/>
        <v>Inviable Sanitariamente</v>
      </c>
      <c r="BEA470" s="48" t="str">
        <f t="shared" si="172"/>
        <v>Inviable Sanitariamente</v>
      </c>
      <c r="BEB470" s="48" t="str">
        <f t="shared" si="172"/>
        <v>Inviable Sanitariamente</v>
      </c>
      <c r="BEC470" s="48" t="str">
        <f t="shared" si="172"/>
        <v>Inviable Sanitariamente</v>
      </c>
      <c r="BED470" s="48" t="str">
        <f t="shared" si="172"/>
        <v>Inviable Sanitariamente</v>
      </c>
      <c r="BEE470" s="48" t="str">
        <f t="shared" si="172"/>
        <v>Inviable Sanitariamente</v>
      </c>
      <c r="BEF470" s="48" t="str">
        <f t="shared" si="172"/>
        <v>Inviable Sanitariamente</v>
      </c>
      <c r="BEG470" s="48" t="str">
        <f t="shared" si="172"/>
        <v>Inviable Sanitariamente</v>
      </c>
      <c r="BEH470" s="48" t="str">
        <f t="shared" si="173"/>
        <v>Inviable Sanitariamente</v>
      </c>
      <c r="BEI470" s="48" t="str">
        <f t="shared" si="173"/>
        <v>Inviable Sanitariamente</v>
      </c>
      <c r="BEJ470" s="48" t="str">
        <f t="shared" si="173"/>
        <v>Inviable Sanitariamente</v>
      </c>
      <c r="BEK470" s="48" t="str">
        <f t="shared" si="173"/>
        <v>Inviable Sanitariamente</v>
      </c>
      <c r="BEL470" s="48" t="str">
        <f t="shared" si="173"/>
        <v>Inviable Sanitariamente</v>
      </c>
      <c r="BEM470" s="48" t="str">
        <f t="shared" si="173"/>
        <v>Inviable Sanitariamente</v>
      </c>
      <c r="BEN470" s="48" t="str">
        <f t="shared" si="173"/>
        <v>Inviable Sanitariamente</v>
      </c>
      <c r="BEO470" s="48" t="str">
        <f t="shared" si="173"/>
        <v>Inviable Sanitariamente</v>
      </c>
      <c r="BEP470" s="48" t="str">
        <f t="shared" si="173"/>
        <v>Inviable Sanitariamente</v>
      </c>
      <c r="BEQ470" s="48" t="str">
        <f t="shared" si="173"/>
        <v>Inviable Sanitariamente</v>
      </c>
      <c r="BER470" s="48" t="str">
        <f t="shared" si="174"/>
        <v>Inviable Sanitariamente</v>
      </c>
      <c r="BES470" s="48" t="str">
        <f t="shared" si="174"/>
        <v>Inviable Sanitariamente</v>
      </c>
      <c r="BET470" s="48" t="str">
        <f t="shared" si="174"/>
        <v>Inviable Sanitariamente</v>
      </c>
      <c r="BEU470" s="48" t="str">
        <f t="shared" si="174"/>
        <v>Inviable Sanitariamente</v>
      </c>
      <c r="BEV470" s="48" t="str">
        <f t="shared" si="174"/>
        <v>Inviable Sanitariamente</v>
      </c>
      <c r="BEW470" s="48" t="str">
        <f t="shared" si="174"/>
        <v>Inviable Sanitariamente</v>
      </c>
      <c r="BEX470" s="48" t="str">
        <f t="shared" si="174"/>
        <v>Inviable Sanitariamente</v>
      </c>
      <c r="BEY470" s="48" t="str">
        <f t="shared" si="174"/>
        <v>Inviable Sanitariamente</v>
      </c>
      <c r="BEZ470" s="48" t="str">
        <f t="shared" si="174"/>
        <v>Inviable Sanitariamente</v>
      </c>
      <c r="BFA470" s="48" t="str">
        <f t="shared" si="174"/>
        <v>Inviable Sanitariamente</v>
      </c>
      <c r="BFB470" s="48" t="str">
        <f t="shared" si="175"/>
        <v>Inviable Sanitariamente</v>
      </c>
      <c r="BFC470" s="48" t="str">
        <f t="shared" si="175"/>
        <v>Inviable Sanitariamente</v>
      </c>
      <c r="BFD470" s="48" t="str">
        <f t="shared" si="175"/>
        <v>Inviable Sanitariamente</v>
      </c>
      <c r="BFE470" s="48" t="str">
        <f t="shared" si="175"/>
        <v>Inviable Sanitariamente</v>
      </c>
      <c r="BFF470" s="48" t="str">
        <f t="shared" si="175"/>
        <v>Inviable Sanitariamente</v>
      </c>
      <c r="BFG470" s="48" t="str">
        <f t="shared" si="175"/>
        <v>Inviable Sanitariamente</v>
      </c>
      <c r="BFH470" s="48" t="str">
        <f t="shared" si="175"/>
        <v>Inviable Sanitariamente</v>
      </c>
      <c r="BFI470" s="48" t="str">
        <f t="shared" si="175"/>
        <v>Inviable Sanitariamente</v>
      </c>
      <c r="BFJ470" s="48" t="str">
        <f t="shared" si="175"/>
        <v>Inviable Sanitariamente</v>
      </c>
      <c r="BFK470" s="48" t="str">
        <f t="shared" si="175"/>
        <v>Inviable Sanitariamente</v>
      </c>
      <c r="BFL470" s="48" t="str">
        <f t="shared" si="176"/>
        <v>Inviable Sanitariamente</v>
      </c>
      <c r="BFM470" s="48" t="str">
        <f t="shared" si="176"/>
        <v>Inviable Sanitariamente</v>
      </c>
      <c r="BFN470" s="48" t="str">
        <f t="shared" si="176"/>
        <v>Inviable Sanitariamente</v>
      </c>
      <c r="BFO470" s="48" t="str">
        <f t="shared" si="176"/>
        <v>Inviable Sanitariamente</v>
      </c>
      <c r="BFP470" s="48" t="str">
        <f t="shared" si="176"/>
        <v>Inviable Sanitariamente</v>
      </c>
      <c r="BFQ470" s="48" t="str">
        <f t="shared" si="176"/>
        <v>Inviable Sanitariamente</v>
      </c>
      <c r="BFR470" s="48" t="str">
        <f t="shared" si="176"/>
        <v>Inviable Sanitariamente</v>
      </c>
      <c r="BFS470" s="48" t="str">
        <f t="shared" si="176"/>
        <v>Inviable Sanitariamente</v>
      </c>
      <c r="BFT470" s="48" t="str">
        <f t="shared" si="176"/>
        <v>Inviable Sanitariamente</v>
      </c>
      <c r="BFU470" s="48" t="str">
        <f t="shared" si="176"/>
        <v>Inviable Sanitariamente</v>
      </c>
      <c r="BFV470" s="48" t="str">
        <f t="shared" si="177"/>
        <v>Inviable Sanitariamente</v>
      </c>
      <c r="BFW470" s="48" t="str">
        <f t="shared" si="177"/>
        <v>Inviable Sanitariamente</v>
      </c>
      <c r="BFX470" s="48" t="str">
        <f t="shared" si="177"/>
        <v>Inviable Sanitariamente</v>
      </c>
      <c r="BFY470" s="48" t="str">
        <f t="shared" si="177"/>
        <v>Inviable Sanitariamente</v>
      </c>
      <c r="BFZ470" s="48" t="str">
        <f t="shared" si="177"/>
        <v>Inviable Sanitariamente</v>
      </c>
      <c r="BGA470" s="48" t="str">
        <f t="shared" si="177"/>
        <v>Inviable Sanitariamente</v>
      </c>
      <c r="BGB470" s="48" t="str">
        <f t="shared" si="177"/>
        <v>Inviable Sanitariamente</v>
      </c>
      <c r="BGC470" s="48" t="str">
        <f t="shared" si="177"/>
        <v>Inviable Sanitariamente</v>
      </c>
      <c r="BGD470" s="48" t="str">
        <f t="shared" si="177"/>
        <v>Inviable Sanitariamente</v>
      </c>
      <c r="BGE470" s="48" t="str">
        <f t="shared" si="177"/>
        <v>Inviable Sanitariamente</v>
      </c>
      <c r="BGF470" s="48" t="str">
        <f t="shared" si="178"/>
        <v>Inviable Sanitariamente</v>
      </c>
      <c r="BGG470" s="48" t="str">
        <f t="shared" si="178"/>
        <v>Inviable Sanitariamente</v>
      </c>
      <c r="BGH470" s="48" t="str">
        <f t="shared" si="178"/>
        <v>Inviable Sanitariamente</v>
      </c>
      <c r="BGI470" s="48" t="str">
        <f t="shared" si="178"/>
        <v>Inviable Sanitariamente</v>
      </c>
      <c r="BGJ470" s="48" t="str">
        <f t="shared" si="178"/>
        <v>Inviable Sanitariamente</v>
      </c>
      <c r="BGK470" s="48" t="str">
        <f t="shared" si="178"/>
        <v>Inviable Sanitariamente</v>
      </c>
      <c r="BGL470" s="48" t="str">
        <f t="shared" si="178"/>
        <v>Inviable Sanitariamente</v>
      </c>
      <c r="BGM470" s="48" t="str">
        <f t="shared" si="178"/>
        <v>Inviable Sanitariamente</v>
      </c>
      <c r="BGN470" s="48" t="str">
        <f t="shared" si="178"/>
        <v>Inviable Sanitariamente</v>
      </c>
      <c r="BGO470" s="48" t="str">
        <f t="shared" si="178"/>
        <v>Inviable Sanitariamente</v>
      </c>
      <c r="BGP470" s="48" t="str">
        <f t="shared" si="179"/>
        <v>Inviable Sanitariamente</v>
      </c>
      <c r="BGQ470" s="48" t="str">
        <f t="shared" si="179"/>
        <v>Inviable Sanitariamente</v>
      </c>
      <c r="BGR470" s="48" t="str">
        <f t="shared" si="179"/>
        <v>Inviable Sanitariamente</v>
      </c>
      <c r="BGS470" s="48" t="str">
        <f t="shared" si="179"/>
        <v>Inviable Sanitariamente</v>
      </c>
      <c r="BGT470" s="48" t="str">
        <f t="shared" si="179"/>
        <v>Inviable Sanitariamente</v>
      </c>
      <c r="BGU470" s="48" t="str">
        <f t="shared" si="179"/>
        <v>Inviable Sanitariamente</v>
      </c>
      <c r="BGV470" s="48" t="str">
        <f t="shared" si="179"/>
        <v>Inviable Sanitariamente</v>
      </c>
      <c r="BGW470" s="48" t="str">
        <f t="shared" si="179"/>
        <v>Inviable Sanitariamente</v>
      </c>
      <c r="BGX470" s="48" t="str">
        <f t="shared" si="179"/>
        <v>Inviable Sanitariamente</v>
      </c>
      <c r="BGY470" s="48" t="str">
        <f t="shared" si="179"/>
        <v>Inviable Sanitariamente</v>
      </c>
      <c r="BGZ470" s="48" t="str">
        <f t="shared" si="180"/>
        <v>Inviable Sanitariamente</v>
      </c>
      <c r="BHA470" s="48" t="str">
        <f t="shared" si="180"/>
        <v>Inviable Sanitariamente</v>
      </c>
      <c r="BHB470" s="48" t="str">
        <f t="shared" si="180"/>
        <v>Inviable Sanitariamente</v>
      </c>
      <c r="BHC470" s="48" t="str">
        <f t="shared" si="180"/>
        <v>Inviable Sanitariamente</v>
      </c>
      <c r="BHD470" s="48" t="str">
        <f t="shared" si="180"/>
        <v>Inviable Sanitariamente</v>
      </c>
      <c r="BHE470" s="48" t="str">
        <f t="shared" si="180"/>
        <v>Inviable Sanitariamente</v>
      </c>
      <c r="BHF470" s="48" t="str">
        <f t="shared" si="180"/>
        <v>Inviable Sanitariamente</v>
      </c>
      <c r="BHG470" s="48" t="str">
        <f t="shared" si="180"/>
        <v>Inviable Sanitariamente</v>
      </c>
      <c r="BHH470" s="48" t="str">
        <f t="shared" si="180"/>
        <v>Inviable Sanitariamente</v>
      </c>
      <c r="BHI470" s="48" t="str">
        <f t="shared" si="180"/>
        <v>Inviable Sanitariamente</v>
      </c>
      <c r="BHJ470" s="48" t="str">
        <f t="shared" si="181"/>
        <v>Inviable Sanitariamente</v>
      </c>
      <c r="BHK470" s="48" t="str">
        <f t="shared" si="181"/>
        <v>Inviable Sanitariamente</v>
      </c>
      <c r="BHL470" s="48" t="str">
        <f t="shared" si="181"/>
        <v>Inviable Sanitariamente</v>
      </c>
      <c r="BHM470" s="48" t="str">
        <f t="shared" si="181"/>
        <v>Inviable Sanitariamente</v>
      </c>
      <c r="BHN470" s="48" t="str">
        <f t="shared" si="181"/>
        <v>Inviable Sanitariamente</v>
      </c>
      <c r="BHO470" s="48" t="str">
        <f t="shared" si="181"/>
        <v>Inviable Sanitariamente</v>
      </c>
      <c r="BHP470" s="48" t="str">
        <f t="shared" si="181"/>
        <v>Inviable Sanitariamente</v>
      </c>
      <c r="BHQ470" s="48" t="str">
        <f t="shared" si="181"/>
        <v>Inviable Sanitariamente</v>
      </c>
      <c r="BHR470" s="48" t="str">
        <f t="shared" si="181"/>
        <v>Inviable Sanitariamente</v>
      </c>
      <c r="BHS470" s="48" t="str">
        <f t="shared" si="181"/>
        <v>Inviable Sanitariamente</v>
      </c>
      <c r="BHT470" s="48" t="str">
        <f t="shared" si="182"/>
        <v>Inviable Sanitariamente</v>
      </c>
      <c r="BHU470" s="48" t="str">
        <f t="shared" si="182"/>
        <v>Inviable Sanitariamente</v>
      </c>
      <c r="BHV470" s="48" t="str">
        <f t="shared" si="182"/>
        <v>Inviable Sanitariamente</v>
      </c>
      <c r="BHW470" s="48" t="str">
        <f t="shared" si="182"/>
        <v>Inviable Sanitariamente</v>
      </c>
      <c r="BHX470" s="48" t="str">
        <f t="shared" si="182"/>
        <v>Inviable Sanitariamente</v>
      </c>
      <c r="BHY470" s="48" t="str">
        <f t="shared" si="182"/>
        <v>Inviable Sanitariamente</v>
      </c>
      <c r="BHZ470" s="48" t="str">
        <f t="shared" si="182"/>
        <v>Inviable Sanitariamente</v>
      </c>
      <c r="BIA470" s="48" t="str">
        <f t="shared" si="182"/>
        <v>Inviable Sanitariamente</v>
      </c>
      <c r="BIB470" s="48" t="str">
        <f t="shared" si="182"/>
        <v>Inviable Sanitariamente</v>
      </c>
      <c r="BIC470" s="48" t="str">
        <f t="shared" si="182"/>
        <v>Inviable Sanitariamente</v>
      </c>
      <c r="BID470" s="48" t="str">
        <f t="shared" si="183"/>
        <v>Inviable Sanitariamente</v>
      </c>
      <c r="BIE470" s="48" t="str">
        <f t="shared" si="183"/>
        <v>Inviable Sanitariamente</v>
      </c>
      <c r="BIF470" s="48" t="str">
        <f t="shared" si="183"/>
        <v>Inviable Sanitariamente</v>
      </c>
      <c r="BIG470" s="48" t="str">
        <f t="shared" si="183"/>
        <v>Inviable Sanitariamente</v>
      </c>
      <c r="BIH470" s="48" t="str">
        <f t="shared" si="183"/>
        <v>Inviable Sanitariamente</v>
      </c>
      <c r="BII470" s="48" t="str">
        <f t="shared" si="183"/>
        <v>Inviable Sanitariamente</v>
      </c>
      <c r="BIJ470" s="48" t="str">
        <f t="shared" si="183"/>
        <v>Inviable Sanitariamente</v>
      </c>
      <c r="BIK470" s="48" t="str">
        <f t="shared" si="183"/>
        <v>Inviable Sanitariamente</v>
      </c>
      <c r="BIL470" s="48" t="str">
        <f t="shared" si="183"/>
        <v>Inviable Sanitariamente</v>
      </c>
      <c r="BIM470" s="48" t="str">
        <f t="shared" si="183"/>
        <v>Inviable Sanitariamente</v>
      </c>
      <c r="BIN470" s="48" t="str">
        <f t="shared" si="184"/>
        <v>Inviable Sanitariamente</v>
      </c>
      <c r="BIO470" s="48" t="str">
        <f t="shared" si="184"/>
        <v>Inviable Sanitariamente</v>
      </c>
      <c r="BIP470" s="48" t="str">
        <f t="shared" si="184"/>
        <v>Inviable Sanitariamente</v>
      </c>
      <c r="BIQ470" s="48" t="str">
        <f t="shared" si="184"/>
        <v>Inviable Sanitariamente</v>
      </c>
      <c r="BIR470" s="48" t="str">
        <f t="shared" si="184"/>
        <v>Inviable Sanitariamente</v>
      </c>
      <c r="BIS470" s="48" t="str">
        <f t="shared" si="184"/>
        <v>Inviable Sanitariamente</v>
      </c>
      <c r="BIT470" s="48" t="str">
        <f t="shared" si="184"/>
        <v>Inviable Sanitariamente</v>
      </c>
      <c r="BIU470" s="48" t="str">
        <f t="shared" si="184"/>
        <v>Inviable Sanitariamente</v>
      </c>
      <c r="BIV470" s="48" t="str">
        <f t="shared" si="184"/>
        <v>Inviable Sanitariamente</v>
      </c>
      <c r="BIW470" s="48" t="str">
        <f t="shared" si="184"/>
        <v>Inviable Sanitariamente</v>
      </c>
      <c r="BIX470" s="48" t="str">
        <f t="shared" si="185"/>
        <v>Inviable Sanitariamente</v>
      </c>
      <c r="BIY470" s="48" t="str">
        <f t="shared" si="185"/>
        <v>Inviable Sanitariamente</v>
      </c>
      <c r="BIZ470" s="48" t="str">
        <f t="shared" si="185"/>
        <v>Inviable Sanitariamente</v>
      </c>
      <c r="BJA470" s="48" t="str">
        <f t="shared" si="185"/>
        <v>Inviable Sanitariamente</v>
      </c>
      <c r="BJB470" s="48" t="str">
        <f t="shared" si="185"/>
        <v>Inviable Sanitariamente</v>
      </c>
      <c r="BJC470" s="48" t="str">
        <f t="shared" si="185"/>
        <v>Inviable Sanitariamente</v>
      </c>
      <c r="BJD470" s="48" t="str">
        <f t="shared" si="185"/>
        <v>Inviable Sanitariamente</v>
      </c>
      <c r="BJE470" s="48" t="str">
        <f t="shared" si="185"/>
        <v>Inviable Sanitariamente</v>
      </c>
      <c r="BJF470" s="48" t="str">
        <f t="shared" si="185"/>
        <v>Inviable Sanitariamente</v>
      </c>
      <c r="BJG470" s="48" t="str">
        <f t="shared" si="185"/>
        <v>Inviable Sanitariamente</v>
      </c>
      <c r="BJH470" s="48" t="str">
        <f t="shared" si="186"/>
        <v>Inviable Sanitariamente</v>
      </c>
      <c r="BJI470" s="48" t="str">
        <f t="shared" si="186"/>
        <v>Inviable Sanitariamente</v>
      </c>
      <c r="BJJ470" s="48" t="str">
        <f t="shared" si="186"/>
        <v>Inviable Sanitariamente</v>
      </c>
      <c r="BJK470" s="48" t="str">
        <f t="shared" si="186"/>
        <v>Inviable Sanitariamente</v>
      </c>
      <c r="BJL470" s="48" t="str">
        <f t="shared" si="186"/>
        <v>Inviable Sanitariamente</v>
      </c>
      <c r="BJM470" s="48" t="str">
        <f t="shared" si="186"/>
        <v>Inviable Sanitariamente</v>
      </c>
      <c r="BJN470" s="48" t="str">
        <f t="shared" si="186"/>
        <v>Inviable Sanitariamente</v>
      </c>
      <c r="BJO470" s="48" t="str">
        <f t="shared" si="186"/>
        <v>Inviable Sanitariamente</v>
      </c>
      <c r="BJP470" s="48" t="str">
        <f t="shared" si="186"/>
        <v>Inviable Sanitariamente</v>
      </c>
      <c r="BJQ470" s="48" t="str">
        <f t="shared" si="186"/>
        <v>Inviable Sanitariamente</v>
      </c>
      <c r="BJR470" s="48" t="str">
        <f t="shared" si="187"/>
        <v>Inviable Sanitariamente</v>
      </c>
      <c r="BJS470" s="48" t="str">
        <f t="shared" si="187"/>
        <v>Inviable Sanitariamente</v>
      </c>
      <c r="BJT470" s="48" t="str">
        <f t="shared" si="187"/>
        <v>Inviable Sanitariamente</v>
      </c>
      <c r="BJU470" s="48" t="str">
        <f t="shared" si="187"/>
        <v>Inviable Sanitariamente</v>
      </c>
      <c r="BJV470" s="48" t="str">
        <f t="shared" si="187"/>
        <v>Inviable Sanitariamente</v>
      </c>
      <c r="BJW470" s="48" t="str">
        <f t="shared" si="187"/>
        <v>Inviable Sanitariamente</v>
      </c>
      <c r="BJX470" s="48" t="str">
        <f t="shared" si="187"/>
        <v>Inviable Sanitariamente</v>
      </c>
      <c r="BJY470" s="48" t="str">
        <f t="shared" si="187"/>
        <v>Inviable Sanitariamente</v>
      </c>
      <c r="BJZ470" s="48" t="str">
        <f t="shared" si="187"/>
        <v>Inviable Sanitariamente</v>
      </c>
      <c r="BKA470" s="48" t="str">
        <f t="shared" si="187"/>
        <v>Inviable Sanitariamente</v>
      </c>
      <c r="BKB470" s="48" t="str">
        <f t="shared" si="188"/>
        <v>Inviable Sanitariamente</v>
      </c>
      <c r="BKC470" s="48" t="str">
        <f t="shared" si="188"/>
        <v>Inviable Sanitariamente</v>
      </c>
      <c r="BKD470" s="48" t="str">
        <f t="shared" si="188"/>
        <v>Inviable Sanitariamente</v>
      </c>
      <c r="BKE470" s="48" t="str">
        <f t="shared" si="188"/>
        <v>Inviable Sanitariamente</v>
      </c>
      <c r="BKF470" s="48" t="str">
        <f t="shared" si="188"/>
        <v>Inviable Sanitariamente</v>
      </c>
      <c r="BKG470" s="48" t="str">
        <f t="shared" si="188"/>
        <v>Inviable Sanitariamente</v>
      </c>
      <c r="BKH470" s="48" t="str">
        <f t="shared" si="188"/>
        <v>Inviable Sanitariamente</v>
      </c>
      <c r="BKI470" s="48" t="str">
        <f t="shared" si="188"/>
        <v>Inviable Sanitariamente</v>
      </c>
      <c r="BKJ470" s="48" t="str">
        <f t="shared" si="188"/>
        <v>Inviable Sanitariamente</v>
      </c>
      <c r="BKK470" s="48" t="str">
        <f t="shared" si="188"/>
        <v>Inviable Sanitariamente</v>
      </c>
      <c r="BKL470" s="48" t="str">
        <f t="shared" si="189"/>
        <v>Inviable Sanitariamente</v>
      </c>
      <c r="BKM470" s="48" t="str">
        <f t="shared" si="189"/>
        <v>Inviable Sanitariamente</v>
      </c>
      <c r="BKN470" s="48" t="str">
        <f t="shared" si="189"/>
        <v>Inviable Sanitariamente</v>
      </c>
      <c r="BKO470" s="48" t="str">
        <f t="shared" si="189"/>
        <v>Inviable Sanitariamente</v>
      </c>
      <c r="BKP470" s="48" t="str">
        <f t="shared" si="189"/>
        <v>Inviable Sanitariamente</v>
      </c>
      <c r="BKQ470" s="48" t="str">
        <f t="shared" si="189"/>
        <v>Inviable Sanitariamente</v>
      </c>
      <c r="BKR470" s="48" t="str">
        <f t="shared" si="189"/>
        <v>Inviable Sanitariamente</v>
      </c>
      <c r="BKS470" s="48" t="str">
        <f t="shared" si="189"/>
        <v>Inviable Sanitariamente</v>
      </c>
      <c r="BKT470" s="48" t="str">
        <f t="shared" si="189"/>
        <v>Inviable Sanitariamente</v>
      </c>
      <c r="BKU470" s="48" t="str">
        <f t="shared" si="189"/>
        <v>Inviable Sanitariamente</v>
      </c>
      <c r="BKV470" s="48" t="str">
        <f t="shared" si="190"/>
        <v>Inviable Sanitariamente</v>
      </c>
      <c r="BKW470" s="48" t="str">
        <f t="shared" si="190"/>
        <v>Inviable Sanitariamente</v>
      </c>
      <c r="BKX470" s="48" t="str">
        <f t="shared" si="190"/>
        <v>Inviable Sanitariamente</v>
      </c>
      <c r="BKY470" s="48" t="str">
        <f t="shared" si="190"/>
        <v>Inviable Sanitariamente</v>
      </c>
      <c r="BKZ470" s="48" t="str">
        <f t="shared" si="190"/>
        <v>Inviable Sanitariamente</v>
      </c>
      <c r="BLA470" s="48" t="str">
        <f t="shared" si="190"/>
        <v>Inviable Sanitariamente</v>
      </c>
      <c r="BLB470" s="48" t="str">
        <f t="shared" si="190"/>
        <v>Inviable Sanitariamente</v>
      </c>
      <c r="BLC470" s="48" t="str">
        <f t="shared" si="190"/>
        <v>Inviable Sanitariamente</v>
      </c>
      <c r="BLD470" s="48" t="str">
        <f t="shared" si="190"/>
        <v>Inviable Sanitariamente</v>
      </c>
      <c r="BLE470" s="48" t="str">
        <f t="shared" si="190"/>
        <v>Inviable Sanitariamente</v>
      </c>
      <c r="BLF470" s="48" t="str">
        <f t="shared" si="191"/>
        <v>Inviable Sanitariamente</v>
      </c>
      <c r="BLG470" s="48" t="str">
        <f t="shared" si="191"/>
        <v>Inviable Sanitariamente</v>
      </c>
      <c r="BLH470" s="48" t="str">
        <f t="shared" si="191"/>
        <v>Inviable Sanitariamente</v>
      </c>
      <c r="BLI470" s="48" t="str">
        <f t="shared" si="191"/>
        <v>Inviable Sanitariamente</v>
      </c>
      <c r="BLJ470" s="48" t="str">
        <f t="shared" si="191"/>
        <v>Inviable Sanitariamente</v>
      </c>
      <c r="BLK470" s="48" t="str">
        <f t="shared" si="191"/>
        <v>Inviable Sanitariamente</v>
      </c>
      <c r="BLL470" s="48" t="str">
        <f t="shared" si="191"/>
        <v>Inviable Sanitariamente</v>
      </c>
      <c r="BLM470" s="48" t="str">
        <f t="shared" si="191"/>
        <v>Inviable Sanitariamente</v>
      </c>
      <c r="BLN470" s="48" t="str">
        <f t="shared" si="191"/>
        <v>Inviable Sanitariamente</v>
      </c>
      <c r="BLO470" s="48" t="str">
        <f t="shared" si="191"/>
        <v>Inviable Sanitariamente</v>
      </c>
      <c r="BLP470" s="48" t="str">
        <f t="shared" si="192"/>
        <v>Inviable Sanitariamente</v>
      </c>
      <c r="BLQ470" s="48" t="str">
        <f t="shared" si="192"/>
        <v>Inviable Sanitariamente</v>
      </c>
      <c r="BLR470" s="48" t="str">
        <f t="shared" si="192"/>
        <v>Inviable Sanitariamente</v>
      </c>
      <c r="BLS470" s="48" t="str">
        <f t="shared" si="192"/>
        <v>Inviable Sanitariamente</v>
      </c>
      <c r="BLT470" s="48" t="str">
        <f t="shared" si="192"/>
        <v>Inviable Sanitariamente</v>
      </c>
      <c r="BLU470" s="48" t="str">
        <f t="shared" si="192"/>
        <v>Inviable Sanitariamente</v>
      </c>
      <c r="BLV470" s="48" t="str">
        <f t="shared" si="192"/>
        <v>Inviable Sanitariamente</v>
      </c>
      <c r="BLW470" s="48" t="str">
        <f t="shared" si="192"/>
        <v>Inviable Sanitariamente</v>
      </c>
      <c r="BLX470" s="48" t="str">
        <f t="shared" si="192"/>
        <v>Inviable Sanitariamente</v>
      </c>
      <c r="BLY470" s="48" t="str">
        <f t="shared" si="192"/>
        <v>Inviable Sanitariamente</v>
      </c>
      <c r="BLZ470" s="48" t="str">
        <f t="shared" si="193"/>
        <v>Inviable Sanitariamente</v>
      </c>
      <c r="BMA470" s="48" t="str">
        <f t="shared" si="193"/>
        <v>Inviable Sanitariamente</v>
      </c>
      <c r="BMB470" s="48" t="str">
        <f t="shared" si="193"/>
        <v>Inviable Sanitariamente</v>
      </c>
      <c r="BMC470" s="48" t="str">
        <f t="shared" si="193"/>
        <v>Inviable Sanitariamente</v>
      </c>
      <c r="BMD470" s="48" t="str">
        <f t="shared" si="193"/>
        <v>Inviable Sanitariamente</v>
      </c>
      <c r="BME470" s="48" t="str">
        <f t="shared" si="193"/>
        <v>Inviable Sanitariamente</v>
      </c>
      <c r="BMF470" s="48" t="str">
        <f t="shared" si="193"/>
        <v>Inviable Sanitariamente</v>
      </c>
      <c r="BMG470" s="48" t="str">
        <f t="shared" si="193"/>
        <v>Inviable Sanitariamente</v>
      </c>
      <c r="BMH470" s="48" t="str">
        <f t="shared" si="193"/>
        <v>Inviable Sanitariamente</v>
      </c>
      <c r="BMI470" s="48" t="str">
        <f t="shared" si="193"/>
        <v>Inviable Sanitariamente</v>
      </c>
      <c r="BMJ470" s="48" t="str">
        <f t="shared" si="194"/>
        <v>Inviable Sanitariamente</v>
      </c>
      <c r="BMK470" s="48" t="str">
        <f t="shared" si="194"/>
        <v>Inviable Sanitariamente</v>
      </c>
      <c r="BML470" s="48" t="str">
        <f t="shared" si="194"/>
        <v>Inviable Sanitariamente</v>
      </c>
      <c r="BMM470" s="48" t="str">
        <f t="shared" si="194"/>
        <v>Inviable Sanitariamente</v>
      </c>
      <c r="BMN470" s="48" t="str">
        <f t="shared" si="194"/>
        <v>Inviable Sanitariamente</v>
      </c>
      <c r="BMO470" s="48" t="str">
        <f t="shared" si="194"/>
        <v>Inviable Sanitariamente</v>
      </c>
      <c r="BMP470" s="48" t="str">
        <f t="shared" si="194"/>
        <v>Inviable Sanitariamente</v>
      </c>
      <c r="BMQ470" s="48" t="str">
        <f t="shared" si="194"/>
        <v>Inviable Sanitariamente</v>
      </c>
      <c r="BMR470" s="48" t="str">
        <f t="shared" si="194"/>
        <v>Inviable Sanitariamente</v>
      </c>
      <c r="BMS470" s="48" t="str">
        <f t="shared" si="194"/>
        <v>Inviable Sanitariamente</v>
      </c>
      <c r="BMT470" s="48" t="str">
        <f t="shared" si="195"/>
        <v>Inviable Sanitariamente</v>
      </c>
      <c r="BMU470" s="48" t="str">
        <f t="shared" si="195"/>
        <v>Inviable Sanitariamente</v>
      </c>
      <c r="BMV470" s="48" t="str">
        <f t="shared" si="195"/>
        <v>Inviable Sanitariamente</v>
      </c>
      <c r="BMW470" s="48" t="str">
        <f t="shared" si="195"/>
        <v>Inviable Sanitariamente</v>
      </c>
      <c r="BMX470" s="48" t="str">
        <f t="shared" si="195"/>
        <v>Inviable Sanitariamente</v>
      </c>
      <c r="BMY470" s="48" t="str">
        <f t="shared" si="195"/>
        <v>Inviable Sanitariamente</v>
      </c>
      <c r="BMZ470" s="48" t="str">
        <f t="shared" si="195"/>
        <v>Inviable Sanitariamente</v>
      </c>
      <c r="BNA470" s="48" t="str">
        <f t="shared" si="195"/>
        <v>Inviable Sanitariamente</v>
      </c>
      <c r="BNB470" s="48" t="str">
        <f t="shared" si="195"/>
        <v>Inviable Sanitariamente</v>
      </c>
      <c r="BNC470" s="48" t="str">
        <f t="shared" si="195"/>
        <v>Inviable Sanitariamente</v>
      </c>
      <c r="BND470" s="48" t="str">
        <f t="shared" si="196"/>
        <v>Inviable Sanitariamente</v>
      </c>
      <c r="BNE470" s="48" t="str">
        <f t="shared" si="196"/>
        <v>Inviable Sanitariamente</v>
      </c>
      <c r="BNF470" s="48" t="str">
        <f t="shared" si="196"/>
        <v>Inviable Sanitariamente</v>
      </c>
      <c r="BNG470" s="48" t="str">
        <f t="shared" si="196"/>
        <v>Inviable Sanitariamente</v>
      </c>
      <c r="BNH470" s="48" t="str">
        <f t="shared" si="196"/>
        <v>Inviable Sanitariamente</v>
      </c>
      <c r="BNI470" s="48" t="str">
        <f t="shared" si="196"/>
        <v>Inviable Sanitariamente</v>
      </c>
      <c r="BNJ470" s="48" t="str">
        <f t="shared" si="196"/>
        <v>Inviable Sanitariamente</v>
      </c>
      <c r="BNK470" s="48" t="str">
        <f t="shared" si="196"/>
        <v>Inviable Sanitariamente</v>
      </c>
      <c r="BNL470" s="48" t="str">
        <f t="shared" si="196"/>
        <v>Inviable Sanitariamente</v>
      </c>
      <c r="BNM470" s="48" t="str">
        <f t="shared" si="196"/>
        <v>Inviable Sanitariamente</v>
      </c>
      <c r="BNN470" s="48" t="str">
        <f t="shared" si="197"/>
        <v>Inviable Sanitariamente</v>
      </c>
      <c r="BNO470" s="48" t="str">
        <f t="shared" si="197"/>
        <v>Inviable Sanitariamente</v>
      </c>
      <c r="BNP470" s="48" t="str">
        <f t="shared" si="197"/>
        <v>Inviable Sanitariamente</v>
      </c>
      <c r="BNQ470" s="48" t="str">
        <f t="shared" si="197"/>
        <v>Inviable Sanitariamente</v>
      </c>
      <c r="BNR470" s="48" t="str">
        <f t="shared" si="197"/>
        <v>Inviable Sanitariamente</v>
      </c>
      <c r="BNS470" s="48" t="str">
        <f t="shared" si="197"/>
        <v>Inviable Sanitariamente</v>
      </c>
      <c r="BNT470" s="48" t="str">
        <f t="shared" si="197"/>
        <v>Inviable Sanitariamente</v>
      </c>
      <c r="BNU470" s="48" t="str">
        <f t="shared" si="197"/>
        <v>Inviable Sanitariamente</v>
      </c>
      <c r="BNV470" s="48" t="str">
        <f t="shared" si="197"/>
        <v>Inviable Sanitariamente</v>
      </c>
      <c r="BNW470" s="48" t="str">
        <f t="shared" si="197"/>
        <v>Inviable Sanitariamente</v>
      </c>
      <c r="BNX470" s="48" t="str">
        <f t="shared" si="198"/>
        <v>Inviable Sanitariamente</v>
      </c>
      <c r="BNY470" s="48" t="str">
        <f t="shared" si="198"/>
        <v>Inviable Sanitariamente</v>
      </c>
      <c r="BNZ470" s="48" t="str">
        <f t="shared" si="198"/>
        <v>Inviable Sanitariamente</v>
      </c>
      <c r="BOA470" s="48" t="str">
        <f t="shared" si="198"/>
        <v>Inviable Sanitariamente</v>
      </c>
      <c r="BOB470" s="48" t="str">
        <f t="shared" si="198"/>
        <v>Inviable Sanitariamente</v>
      </c>
      <c r="BOC470" s="48" t="str">
        <f t="shared" si="198"/>
        <v>Inviable Sanitariamente</v>
      </c>
      <c r="BOD470" s="48" t="str">
        <f t="shared" si="198"/>
        <v>Inviable Sanitariamente</v>
      </c>
      <c r="BOE470" s="48" t="str">
        <f t="shared" si="198"/>
        <v>Inviable Sanitariamente</v>
      </c>
      <c r="BOF470" s="48" t="str">
        <f t="shared" si="198"/>
        <v>Inviable Sanitariamente</v>
      </c>
      <c r="BOG470" s="48" t="str">
        <f t="shared" si="198"/>
        <v>Inviable Sanitariamente</v>
      </c>
      <c r="BOH470" s="48" t="str">
        <f t="shared" si="199"/>
        <v>Inviable Sanitariamente</v>
      </c>
      <c r="BOI470" s="48" t="str">
        <f t="shared" si="199"/>
        <v>Inviable Sanitariamente</v>
      </c>
      <c r="BOJ470" s="48" t="str">
        <f t="shared" si="199"/>
        <v>Inviable Sanitariamente</v>
      </c>
      <c r="BOK470" s="48" t="str">
        <f t="shared" si="199"/>
        <v>Inviable Sanitariamente</v>
      </c>
      <c r="BOL470" s="48" t="str">
        <f t="shared" si="199"/>
        <v>Inviable Sanitariamente</v>
      </c>
      <c r="BOM470" s="48" t="str">
        <f t="shared" si="199"/>
        <v>Inviable Sanitariamente</v>
      </c>
      <c r="BON470" s="48" t="str">
        <f t="shared" si="199"/>
        <v>Inviable Sanitariamente</v>
      </c>
      <c r="BOO470" s="48" t="str">
        <f t="shared" si="199"/>
        <v>Inviable Sanitariamente</v>
      </c>
      <c r="BOP470" s="48" t="str">
        <f t="shared" si="199"/>
        <v>Inviable Sanitariamente</v>
      </c>
      <c r="BOQ470" s="48" t="str">
        <f t="shared" si="199"/>
        <v>Inviable Sanitariamente</v>
      </c>
      <c r="BOR470" s="48" t="str">
        <f t="shared" si="200"/>
        <v>Inviable Sanitariamente</v>
      </c>
      <c r="BOS470" s="48" t="str">
        <f t="shared" si="200"/>
        <v>Inviable Sanitariamente</v>
      </c>
      <c r="BOT470" s="48" t="str">
        <f t="shared" si="200"/>
        <v>Inviable Sanitariamente</v>
      </c>
      <c r="BOU470" s="48" t="str">
        <f t="shared" si="200"/>
        <v>Inviable Sanitariamente</v>
      </c>
      <c r="BOV470" s="48" t="str">
        <f t="shared" si="200"/>
        <v>Inviable Sanitariamente</v>
      </c>
      <c r="BOW470" s="48" t="str">
        <f t="shared" si="200"/>
        <v>Inviable Sanitariamente</v>
      </c>
      <c r="BOX470" s="48" t="str">
        <f t="shared" si="200"/>
        <v>Inviable Sanitariamente</v>
      </c>
      <c r="BOY470" s="48" t="str">
        <f t="shared" si="200"/>
        <v>Inviable Sanitariamente</v>
      </c>
      <c r="BOZ470" s="48" t="str">
        <f t="shared" si="200"/>
        <v>Inviable Sanitariamente</v>
      </c>
      <c r="BPA470" s="48" t="str">
        <f t="shared" si="200"/>
        <v>Inviable Sanitariamente</v>
      </c>
      <c r="BPB470" s="48" t="str">
        <f t="shared" si="201"/>
        <v>Inviable Sanitariamente</v>
      </c>
      <c r="BPC470" s="48" t="str">
        <f t="shared" si="201"/>
        <v>Inviable Sanitariamente</v>
      </c>
      <c r="BPD470" s="48" t="str">
        <f t="shared" si="201"/>
        <v>Inviable Sanitariamente</v>
      </c>
      <c r="BPE470" s="48" t="str">
        <f t="shared" si="201"/>
        <v>Inviable Sanitariamente</v>
      </c>
      <c r="BPF470" s="48" t="str">
        <f t="shared" si="201"/>
        <v>Inviable Sanitariamente</v>
      </c>
      <c r="BPG470" s="48" t="str">
        <f t="shared" si="201"/>
        <v>Inviable Sanitariamente</v>
      </c>
      <c r="BPH470" s="48" t="str">
        <f t="shared" si="201"/>
        <v>Inviable Sanitariamente</v>
      </c>
      <c r="BPI470" s="48" t="str">
        <f t="shared" si="201"/>
        <v>Inviable Sanitariamente</v>
      </c>
      <c r="BPJ470" s="48" t="str">
        <f t="shared" si="201"/>
        <v>Inviable Sanitariamente</v>
      </c>
      <c r="BPK470" s="48" t="str">
        <f t="shared" si="201"/>
        <v>Inviable Sanitariamente</v>
      </c>
      <c r="BPL470" s="48" t="str">
        <f t="shared" si="202"/>
        <v>Inviable Sanitariamente</v>
      </c>
      <c r="BPM470" s="48" t="str">
        <f t="shared" si="202"/>
        <v>Inviable Sanitariamente</v>
      </c>
      <c r="BPN470" s="48" t="str">
        <f t="shared" si="202"/>
        <v>Inviable Sanitariamente</v>
      </c>
      <c r="BPO470" s="48" t="str">
        <f t="shared" si="202"/>
        <v>Inviable Sanitariamente</v>
      </c>
      <c r="BPP470" s="48" t="str">
        <f t="shared" si="202"/>
        <v>Inviable Sanitariamente</v>
      </c>
      <c r="BPQ470" s="48" t="str">
        <f t="shared" si="202"/>
        <v>Inviable Sanitariamente</v>
      </c>
      <c r="BPR470" s="48" t="str">
        <f t="shared" si="202"/>
        <v>Inviable Sanitariamente</v>
      </c>
      <c r="BPS470" s="48" t="str">
        <f t="shared" si="202"/>
        <v>Inviable Sanitariamente</v>
      </c>
      <c r="BPT470" s="48" t="str">
        <f t="shared" si="202"/>
        <v>Inviable Sanitariamente</v>
      </c>
      <c r="BPU470" s="48" t="str">
        <f t="shared" si="202"/>
        <v>Inviable Sanitariamente</v>
      </c>
      <c r="BPV470" s="48" t="str">
        <f t="shared" si="203"/>
        <v>Inviable Sanitariamente</v>
      </c>
      <c r="BPW470" s="48" t="str">
        <f t="shared" si="203"/>
        <v>Inviable Sanitariamente</v>
      </c>
      <c r="BPX470" s="48" t="str">
        <f t="shared" si="203"/>
        <v>Inviable Sanitariamente</v>
      </c>
      <c r="BPY470" s="48" t="str">
        <f t="shared" si="203"/>
        <v>Inviable Sanitariamente</v>
      </c>
      <c r="BPZ470" s="48" t="str">
        <f t="shared" si="203"/>
        <v>Inviable Sanitariamente</v>
      </c>
      <c r="BQA470" s="48" t="str">
        <f t="shared" si="203"/>
        <v>Inviable Sanitariamente</v>
      </c>
      <c r="BQB470" s="48" t="str">
        <f t="shared" si="203"/>
        <v>Inviable Sanitariamente</v>
      </c>
      <c r="BQC470" s="48" t="str">
        <f t="shared" si="203"/>
        <v>Inviable Sanitariamente</v>
      </c>
      <c r="BQD470" s="48" t="str">
        <f t="shared" si="203"/>
        <v>Inviable Sanitariamente</v>
      </c>
      <c r="BQE470" s="48" t="str">
        <f t="shared" si="203"/>
        <v>Inviable Sanitariamente</v>
      </c>
      <c r="BQF470" s="48" t="str">
        <f t="shared" si="204"/>
        <v>Inviable Sanitariamente</v>
      </c>
      <c r="BQG470" s="48" t="str">
        <f t="shared" si="204"/>
        <v>Inviable Sanitariamente</v>
      </c>
      <c r="BQH470" s="48" t="str">
        <f t="shared" si="204"/>
        <v>Inviable Sanitariamente</v>
      </c>
      <c r="BQI470" s="48" t="str">
        <f t="shared" si="204"/>
        <v>Inviable Sanitariamente</v>
      </c>
      <c r="BQJ470" s="48" t="str">
        <f t="shared" si="204"/>
        <v>Inviable Sanitariamente</v>
      </c>
      <c r="BQK470" s="48" t="str">
        <f t="shared" si="204"/>
        <v>Inviable Sanitariamente</v>
      </c>
      <c r="BQL470" s="48" t="str">
        <f t="shared" si="204"/>
        <v>Inviable Sanitariamente</v>
      </c>
      <c r="BQM470" s="48" t="str">
        <f t="shared" si="204"/>
        <v>Inviable Sanitariamente</v>
      </c>
      <c r="BQN470" s="48" t="str">
        <f t="shared" si="204"/>
        <v>Inviable Sanitariamente</v>
      </c>
      <c r="BQO470" s="48" t="str">
        <f t="shared" si="204"/>
        <v>Inviable Sanitariamente</v>
      </c>
      <c r="BQP470" s="48" t="str">
        <f t="shared" si="205"/>
        <v>Inviable Sanitariamente</v>
      </c>
      <c r="BQQ470" s="48" t="str">
        <f t="shared" si="205"/>
        <v>Inviable Sanitariamente</v>
      </c>
      <c r="BQR470" s="48" t="str">
        <f t="shared" si="205"/>
        <v>Inviable Sanitariamente</v>
      </c>
      <c r="BQS470" s="48" t="str">
        <f t="shared" si="205"/>
        <v>Inviable Sanitariamente</v>
      </c>
      <c r="BQT470" s="48" t="str">
        <f t="shared" si="205"/>
        <v>Inviable Sanitariamente</v>
      </c>
      <c r="BQU470" s="48" t="str">
        <f t="shared" si="205"/>
        <v>Inviable Sanitariamente</v>
      </c>
      <c r="BQV470" s="48" t="str">
        <f t="shared" si="205"/>
        <v>Inviable Sanitariamente</v>
      </c>
      <c r="BQW470" s="48" t="str">
        <f t="shared" si="205"/>
        <v>Inviable Sanitariamente</v>
      </c>
      <c r="BQX470" s="48" t="str">
        <f t="shared" si="205"/>
        <v>Inviable Sanitariamente</v>
      </c>
      <c r="BQY470" s="48" t="str">
        <f t="shared" si="205"/>
        <v>Inviable Sanitariamente</v>
      </c>
      <c r="BQZ470" s="48" t="str">
        <f t="shared" si="206"/>
        <v>Inviable Sanitariamente</v>
      </c>
      <c r="BRA470" s="48" t="str">
        <f t="shared" si="206"/>
        <v>Inviable Sanitariamente</v>
      </c>
      <c r="BRB470" s="48" t="str">
        <f t="shared" si="206"/>
        <v>Inviable Sanitariamente</v>
      </c>
      <c r="BRC470" s="48" t="str">
        <f t="shared" si="206"/>
        <v>Inviable Sanitariamente</v>
      </c>
      <c r="BRD470" s="48" t="str">
        <f t="shared" si="206"/>
        <v>Inviable Sanitariamente</v>
      </c>
      <c r="BRE470" s="48" t="str">
        <f t="shared" si="206"/>
        <v>Inviable Sanitariamente</v>
      </c>
      <c r="BRF470" s="48" t="str">
        <f t="shared" si="206"/>
        <v>Inviable Sanitariamente</v>
      </c>
      <c r="BRG470" s="48" t="str">
        <f t="shared" si="206"/>
        <v>Inviable Sanitariamente</v>
      </c>
      <c r="BRH470" s="48" t="str">
        <f t="shared" si="206"/>
        <v>Inviable Sanitariamente</v>
      </c>
      <c r="BRI470" s="48" t="str">
        <f t="shared" si="206"/>
        <v>Inviable Sanitariamente</v>
      </c>
      <c r="BRJ470" s="48" t="str">
        <f t="shared" si="207"/>
        <v>Inviable Sanitariamente</v>
      </c>
      <c r="BRK470" s="48" t="str">
        <f t="shared" si="207"/>
        <v>Inviable Sanitariamente</v>
      </c>
      <c r="BRL470" s="48" t="str">
        <f t="shared" si="207"/>
        <v>Inviable Sanitariamente</v>
      </c>
      <c r="BRM470" s="48" t="str">
        <f t="shared" si="207"/>
        <v>Inviable Sanitariamente</v>
      </c>
      <c r="BRN470" s="48" t="str">
        <f t="shared" si="207"/>
        <v>Inviable Sanitariamente</v>
      </c>
      <c r="BRO470" s="48" t="str">
        <f t="shared" si="207"/>
        <v>Inviable Sanitariamente</v>
      </c>
      <c r="BRP470" s="48" t="str">
        <f t="shared" si="207"/>
        <v>Inviable Sanitariamente</v>
      </c>
      <c r="BRQ470" s="48" t="str">
        <f t="shared" si="207"/>
        <v>Inviable Sanitariamente</v>
      </c>
      <c r="BRR470" s="48" t="str">
        <f t="shared" si="207"/>
        <v>Inviable Sanitariamente</v>
      </c>
      <c r="BRS470" s="48" t="str">
        <f t="shared" si="207"/>
        <v>Inviable Sanitariamente</v>
      </c>
      <c r="BRT470" s="48" t="str">
        <f t="shared" si="208"/>
        <v>Inviable Sanitariamente</v>
      </c>
      <c r="BRU470" s="48" t="str">
        <f t="shared" si="208"/>
        <v>Inviable Sanitariamente</v>
      </c>
      <c r="BRV470" s="48" t="str">
        <f t="shared" si="208"/>
        <v>Inviable Sanitariamente</v>
      </c>
      <c r="BRW470" s="48" t="str">
        <f t="shared" si="208"/>
        <v>Inviable Sanitariamente</v>
      </c>
      <c r="BRX470" s="48" t="str">
        <f t="shared" si="208"/>
        <v>Inviable Sanitariamente</v>
      </c>
      <c r="BRY470" s="48" t="str">
        <f t="shared" si="208"/>
        <v>Inviable Sanitariamente</v>
      </c>
      <c r="BRZ470" s="48" t="str">
        <f t="shared" si="208"/>
        <v>Inviable Sanitariamente</v>
      </c>
      <c r="BSA470" s="48" t="str">
        <f t="shared" si="208"/>
        <v>Inviable Sanitariamente</v>
      </c>
      <c r="BSB470" s="48" t="str">
        <f t="shared" si="208"/>
        <v>Inviable Sanitariamente</v>
      </c>
      <c r="BSC470" s="48" t="str">
        <f t="shared" si="208"/>
        <v>Inviable Sanitariamente</v>
      </c>
      <c r="BSD470" s="48" t="str">
        <f t="shared" si="209"/>
        <v>Inviable Sanitariamente</v>
      </c>
      <c r="BSE470" s="48" t="str">
        <f t="shared" si="209"/>
        <v>Inviable Sanitariamente</v>
      </c>
      <c r="BSF470" s="48" t="str">
        <f t="shared" si="209"/>
        <v>Inviable Sanitariamente</v>
      </c>
      <c r="BSG470" s="48" t="str">
        <f t="shared" si="209"/>
        <v>Inviable Sanitariamente</v>
      </c>
      <c r="BSH470" s="48" t="str">
        <f t="shared" si="209"/>
        <v>Inviable Sanitariamente</v>
      </c>
      <c r="BSI470" s="48" t="str">
        <f t="shared" si="209"/>
        <v>Inviable Sanitariamente</v>
      </c>
      <c r="BSJ470" s="48" t="str">
        <f t="shared" si="209"/>
        <v>Inviable Sanitariamente</v>
      </c>
      <c r="BSK470" s="48" t="str">
        <f t="shared" si="209"/>
        <v>Inviable Sanitariamente</v>
      </c>
      <c r="BSL470" s="48" t="str">
        <f t="shared" si="209"/>
        <v>Inviable Sanitariamente</v>
      </c>
      <c r="BSM470" s="48" t="str">
        <f t="shared" si="209"/>
        <v>Inviable Sanitariamente</v>
      </c>
      <c r="BSN470" s="48" t="str">
        <f t="shared" si="210"/>
        <v>Inviable Sanitariamente</v>
      </c>
      <c r="BSO470" s="48" t="str">
        <f t="shared" si="210"/>
        <v>Inviable Sanitariamente</v>
      </c>
      <c r="BSP470" s="48" t="str">
        <f t="shared" si="210"/>
        <v>Inviable Sanitariamente</v>
      </c>
      <c r="BSQ470" s="48" t="str">
        <f t="shared" si="210"/>
        <v>Inviable Sanitariamente</v>
      </c>
      <c r="BSR470" s="48" t="str">
        <f t="shared" si="210"/>
        <v>Inviable Sanitariamente</v>
      </c>
      <c r="BSS470" s="48" t="str">
        <f t="shared" si="210"/>
        <v>Inviable Sanitariamente</v>
      </c>
      <c r="BST470" s="48" t="str">
        <f t="shared" si="210"/>
        <v>Inviable Sanitariamente</v>
      </c>
      <c r="BSU470" s="48" t="str">
        <f t="shared" si="210"/>
        <v>Inviable Sanitariamente</v>
      </c>
      <c r="BSV470" s="48" t="str">
        <f t="shared" si="210"/>
        <v>Inviable Sanitariamente</v>
      </c>
      <c r="BSW470" s="48" t="str">
        <f t="shared" si="210"/>
        <v>Inviable Sanitariamente</v>
      </c>
      <c r="BSX470" s="48" t="str">
        <f t="shared" si="211"/>
        <v>Inviable Sanitariamente</v>
      </c>
      <c r="BSY470" s="48" t="str">
        <f t="shared" si="211"/>
        <v>Inviable Sanitariamente</v>
      </c>
      <c r="BSZ470" s="48" t="str">
        <f t="shared" si="211"/>
        <v>Inviable Sanitariamente</v>
      </c>
      <c r="BTA470" s="48" t="str">
        <f t="shared" si="211"/>
        <v>Inviable Sanitariamente</v>
      </c>
      <c r="BTB470" s="48" t="str">
        <f t="shared" si="211"/>
        <v>Inviable Sanitariamente</v>
      </c>
      <c r="BTC470" s="48" t="str">
        <f t="shared" si="211"/>
        <v>Inviable Sanitariamente</v>
      </c>
      <c r="BTD470" s="48" t="str">
        <f t="shared" si="211"/>
        <v>Inviable Sanitariamente</v>
      </c>
      <c r="BTE470" s="48" t="str">
        <f t="shared" si="211"/>
        <v>Inviable Sanitariamente</v>
      </c>
      <c r="BTF470" s="48" t="str">
        <f t="shared" si="211"/>
        <v>Inviable Sanitariamente</v>
      </c>
      <c r="BTG470" s="48" t="str">
        <f t="shared" si="211"/>
        <v>Inviable Sanitariamente</v>
      </c>
      <c r="BTH470" s="48" t="str">
        <f t="shared" si="212"/>
        <v>Inviable Sanitariamente</v>
      </c>
      <c r="BTI470" s="48" t="str">
        <f t="shared" si="212"/>
        <v>Inviable Sanitariamente</v>
      </c>
      <c r="BTJ470" s="48" t="str">
        <f t="shared" si="212"/>
        <v>Inviable Sanitariamente</v>
      </c>
      <c r="BTK470" s="48" t="str">
        <f t="shared" si="212"/>
        <v>Inviable Sanitariamente</v>
      </c>
      <c r="BTL470" s="48" t="str">
        <f t="shared" si="212"/>
        <v>Inviable Sanitariamente</v>
      </c>
      <c r="BTM470" s="48" t="str">
        <f t="shared" si="212"/>
        <v>Inviable Sanitariamente</v>
      </c>
      <c r="BTN470" s="48" t="str">
        <f t="shared" si="212"/>
        <v>Inviable Sanitariamente</v>
      </c>
      <c r="BTO470" s="48" t="str">
        <f t="shared" si="212"/>
        <v>Inviable Sanitariamente</v>
      </c>
      <c r="BTP470" s="48" t="str">
        <f t="shared" si="212"/>
        <v>Inviable Sanitariamente</v>
      </c>
      <c r="BTQ470" s="48" t="str">
        <f t="shared" si="212"/>
        <v>Inviable Sanitariamente</v>
      </c>
      <c r="BTR470" s="48" t="str">
        <f t="shared" si="213"/>
        <v>Inviable Sanitariamente</v>
      </c>
      <c r="BTS470" s="48" t="str">
        <f t="shared" si="213"/>
        <v>Inviable Sanitariamente</v>
      </c>
      <c r="BTT470" s="48" t="str">
        <f t="shared" si="213"/>
        <v>Inviable Sanitariamente</v>
      </c>
      <c r="BTU470" s="48" t="str">
        <f t="shared" si="213"/>
        <v>Inviable Sanitariamente</v>
      </c>
      <c r="BTV470" s="48" t="str">
        <f t="shared" si="213"/>
        <v>Inviable Sanitariamente</v>
      </c>
      <c r="BTW470" s="48" t="str">
        <f t="shared" si="213"/>
        <v>Inviable Sanitariamente</v>
      </c>
      <c r="BTX470" s="48" t="str">
        <f t="shared" si="213"/>
        <v>Inviable Sanitariamente</v>
      </c>
      <c r="BTY470" s="48" t="str">
        <f t="shared" si="213"/>
        <v>Inviable Sanitariamente</v>
      </c>
      <c r="BTZ470" s="48" t="str">
        <f t="shared" si="213"/>
        <v>Inviable Sanitariamente</v>
      </c>
      <c r="BUA470" s="48" t="str">
        <f t="shared" si="213"/>
        <v>Inviable Sanitariamente</v>
      </c>
      <c r="BUB470" s="48" t="str">
        <f t="shared" si="214"/>
        <v>Inviable Sanitariamente</v>
      </c>
      <c r="BUC470" s="48" t="str">
        <f t="shared" si="214"/>
        <v>Inviable Sanitariamente</v>
      </c>
      <c r="BUD470" s="48" t="str">
        <f t="shared" si="214"/>
        <v>Inviable Sanitariamente</v>
      </c>
      <c r="BUE470" s="48" t="str">
        <f t="shared" si="214"/>
        <v>Inviable Sanitariamente</v>
      </c>
      <c r="BUF470" s="48" t="str">
        <f t="shared" si="214"/>
        <v>Inviable Sanitariamente</v>
      </c>
      <c r="BUG470" s="48" t="str">
        <f t="shared" si="214"/>
        <v>Inviable Sanitariamente</v>
      </c>
      <c r="BUH470" s="48" t="str">
        <f t="shared" si="214"/>
        <v>Inviable Sanitariamente</v>
      </c>
      <c r="BUI470" s="48" t="str">
        <f t="shared" si="214"/>
        <v>Inviable Sanitariamente</v>
      </c>
      <c r="BUJ470" s="48" t="str">
        <f t="shared" si="214"/>
        <v>Inviable Sanitariamente</v>
      </c>
      <c r="BUK470" s="48" t="str">
        <f t="shared" si="214"/>
        <v>Inviable Sanitariamente</v>
      </c>
      <c r="BUL470" s="48" t="str">
        <f t="shared" si="215"/>
        <v>Inviable Sanitariamente</v>
      </c>
      <c r="BUM470" s="48" t="str">
        <f t="shared" si="215"/>
        <v>Inviable Sanitariamente</v>
      </c>
      <c r="BUN470" s="48" t="str">
        <f t="shared" si="215"/>
        <v>Inviable Sanitariamente</v>
      </c>
      <c r="BUO470" s="48" t="str">
        <f t="shared" si="215"/>
        <v>Inviable Sanitariamente</v>
      </c>
      <c r="BUP470" s="48" t="str">
        <f t="shared" si="215"/>
        <v>Inviable Sanitariamente</v>
      </c>
      <c r="BUQ470" s="48" t="str">
        <f t="shared" si="215"/>
        <v>Inviable Sanitariamente</v>
      </c>
      <c r="BUR470" s="48" t="str">
        <f t="shared" si="215"/>
        <v>Inviable Sanitariamente</v>
      </c>
      <c r="BUS470" s="48" t="str">
        <f t="shared" si="215"/>
        <v>Inviable Sanitariamente</v>
      </c>
      <c r="BUT470" s="48" t="str">
        <f t="shared" si="215"/>
        <v>Inviable Sanitariamente</v>
      </c>
      <c r="BUU470" s="48" t="str">
        <f t="shared" si="215"/>
        <v>Inviable Sanitariamente</v>
      </c>
      <c r="BUV470" s="48" t="str">
        <f t="shared" si="216"/>
        <v>Inviable Sanitariamente</v>
      </c>
      <c r="BUW470" s="48" t="str">
        <f t="shared" si="216"/>
        <v>Inviable Sanitariamente</v>
      </c>
      <c r="BUX470" s="48" t="str">
        <f t="shared" si="216"/>
        <v>Inviable Sanitariamente</v>
      </c>
      <c r="BUY470" s="48" t="str">
        <f t="shared" si="216"/>
        <v>Inviable Sanitariamente</v>
      </c>
      <c r="BUZ470" s="48" t="str">
        <f t="shared" si="216"/>
        <v>Inviable Sanitariamente</v>
      </c>
      <c r="BVA470" s="48" t="str">
        <f t="shared" si="216"/>
        <v>Inviable Sanitariamente</v>
      </c>
      <c r="BVB470" s="48" t="str">
        <f t="shared" si="216"/>
        <v>Inviable Sanitariamente</v>
      </c>
      <c r="BVC470" s="48" t="str">
        <f t="shared" si="216"/>
        <v>Inviable Sanitariamente</v>
      </c>
      <c r="BVD470" s="48" t="str">
        <f t="shared" si="216"/>
        <v>Inviable Sanitariamente</v>
      </c>
      <c r="BVE470" s="48" t="str">
        <f t="shared" si="216"/>
        <v>Inviable Sanitariamente</v>
      </c>
      <c r="BVF470" s="48" t="str">
        <f t="shared" si="217"/>
        <v>Inviable Sanitariamente</v>
      </c>
      <c r="BVG470" s="48" t="str">
        <f t="shared" si="217"/>
        <v>Inviable Sanitariamente</v>
      </c>
      <c r="BVH470" s="48" t="str">
        <f t="shared" si="217"/>
        <v>Inviable Sanitariamente</v>
      </c>
      <c r="BVI470" s="48" t="str">
        <f t="shared" si="217"/>
        <v>Inviable Sanitariamente</v>
      </c>
      <c r="BVJ470" s="48" t="str">
        <f t="shared" si="217"/>
        <v>Inviable Sanitariamente</v>
      </c>
      <c r="BVK470" s="48" t="str">
        <f t="shared" si="217"/>
        <v>Inviable Sanitariamente</v>
      </c>
      <c r="BVL470" s="48" t="str">
        <f t="shared" si="217"/>
        <v>Inviable Sanitariamente</v>
      </c>
      <c r="BVM470" s="48" t="str">
        <f t="shared" si="217"/>
        <v>Inviable Sanitariamente</v>
      </c>
      <c r="BVN470" s="48" t="str">
        <f t="shared" si="217"/>
        <v>Inviable Sanitariamente</v>
      </c>
      <c r="BVO470" s="48" t="str">
        <f t="shared" si="217"/>
        <v>Inviable Sanitariamente</v>
      </c>
      <c r="BVP470" s="48" t="str">
        <f t="shared" si="218"/>
        <v>Inviable Sanitariamente</v>
      </c>
      <c r="BVQ470" s="48" t="str">
        <f t="shared" si="218"/>
        <v>Inviable Sanitariamente</v>
      </c>
      <c r="BVR470" s="48" t="str">
        <f t="shared" si="218"/>
        <v>Inviable Sanitariamente</v>
      </c>
      <c r="BVS470" s="48" t="str">
        <f t="shared" si="218"/>
        <v>Inviable Sanitariamente</v>
      </c>
      <c r="BVT470" s="48" t="str">
        <f t="shared" si="218"/>
        <v>Inviable Sanitariamente</v>
      </c>
      <c r="BVU470" s="48" t="str">
        <f t="shared" si="218"/>
        <v>Inviable Sanitariamente</v>
      </c>
      <c r="BVV470" s="48" t="str">
        <f t="shared" si="218"/>
        <v>Inviable Sanitariamente</v>
      </c>
      <c r="BVW470" s="48" t="str">
        <f t="shared" si="218"/>
        <v>Inviable Sanitariamente</v>
      </c>
      <c r="BVX470" s="48" t="str">
        <f t="shared" si="218"/>
        <v>Inviable Sanitariamente</v>
      </c>
      <c r="BVY470" s="48" t="str">
        <f t="shared" si="218"/>
        <v>Inviable Sanitariamente</v>
      </c>
      <c r="BVZ470" s="48" t="str">
        <f t="shared" si="219"/>
        <v>Inviable Sanitariamente</v>
      </c>
      <c r="BWA470" s="48" t="str">
        <f t="shared" si="219"/>
        <v>Inviable Sanitariamente</v>
      </c>
      <c r="BWB470" s="48" t="str">
        <f t="shared" si="219"/>
        <v>Inviable Sanitariamente</v>
      </c>
      <c r="BWC470" s="48" t="str">
        <f t="shared" si="219"/>
        <v>Inviable Sanitariamente</v>
      </c>
      <c r="BWD470" s="48" t="str">
        <f t="shared" si="219"/>
        <v>Inviable Sanitariamente</v>
      </c>
      <c r="BWE470" s="48" t="str">
        <f t="shared" si="219"/>
        <v>Inviable Sanitariamente</v>
      </c>
      <c r="BWF470" s="48" t="str">
        <f t="shared" si="219"/>
        <v>Inviable Sanitariamente</v>
      </c>
      <c r="BWG470" s="48" t="str">
        <f t="shared" si="219"/>
        <v>Inviable Sanitariamente</v>
      </c>
      <c r="BWH470" s="48" t="str">
        <f t="shared" si="219"/>
        <v>Inviable Sanitariamente</v>
      </c>
      <c r="BWI470" s="48" t="str">
        <f t="shared" si="219"/>
        <v>Inviable Sanitariamente</v>
      </c>
      <c r="BWJ470" s="48" t="str">
        <f t="shared" si="220"/>
        <v>Inviable Sanitariamente</v>
      </c>
      <c r="BWK470" s="48" t="str">
        <f t="shared" si="220"/>
        <v>Inviable Sanitariamente</v>
      </c>
      <c r="BWL470" s="48" t="str">
        <f t="shared" si="220"/>
        <v>Inviable Sanitariamente</v>
      </c>
      <c r="BWM470" s="48" t="str">
        <f t="shared" si="220"/>
        <v>Inviable Sanitariamente</v>
      </c>
      <c r="BWN470" s="48" t="str">
        <f t="shared" si="220"/>
        <v>Inviable Sanitariamente</v>
      </c>
      <c r="BWO470" s="48" t="str">
        <f t="shared" si="220"/>
        <v>Inviable Sanitariamente</v>
      </c>
      <c r="BWP470" s="48" t="str">
        <f t="shared" si="220"/>
        <v>Inviable Sanitariamente</v>
      </c>
      <c r="BWQ470" s="48" t="str">
        <f t="shared" si="220"/>
        <v>Inviable Sanitariamente</v>
      </c>
      <c r="BWR470" s="48" t="str">
        <f t="shared" si="220"/>
        <v>Inviable Sanitariamente</v>
      </c>
      <c r="BWS470" s="48" t="str">
        <f t="shared" si="220"/>
        <v>Inviable Sanitariamente</v>
      </c>
      <c r="BWT470" s="48" t="str">
        <f t="shared" si="221"/>
        <v>Inviable Sanitariamente</v>
      </c>
      <c r="BWU470" s="48" t="str">
        <f t="shared" si="221"/>
        <v>Inviable Sanitariamente</v>
      </c>
      <c r="BWV470" s="48" t="str">
        <f t="shared" si="221"/>
        <v>Inviable Sanitariamente</v>
      </c>
      <c r="BWW470" s="48" t="str">
        <f t="shared" si="221"/>
        <v>Inviable Sanitariamente</v>
      </c>
      <c r="BWX470" s="48" t="str">
        <f t="shared" si="221"/>
        <v>Inviable Sanitariamente</v>
      </c>
      <c r="BWY470" s="48" t="str">
        <f t="shared" si="221"/>
        <v>Inviable Sanitariamente</v>
      </c>
      <c r="BWZ470" s="48" t="str">
        <f t="shared" si="221"/>
        <v>Inviable Sanitariamente</v>
      </c>
      <c r="BXA470" s="48" t="str">
        <f t="shared" si="221"/>
        <v>Inviable Sanitariamente</v>
      </c>
      <c r="BXB470" s="48" t="str">
        <f t="shared" si="221"/>
        <v>Inviable Sanitariamente</v>
      </c>
      <c r="BXC470" s="48" t="str">
        <f t="shared" si="221"/>
        <v>Inviable Sanitariamente</v>
      </c>
      <c r="BXD470" s="48" t="str">
        <f t="shared" si="222"/>
        <v>Inviable Sanitariamente</v>
      </c>
      <c r="BXE470" s="48" t="str">
        <f t="shared" si="222"/>
        <v>Inviable Sanitariamente</v>
      </c>
      <c r="BXF470" s="48" t="str">
        <f t="shared" si="222"/>
        <v>Inviable Sanitariamente</v>
      </c>
      <c r="BXG470" s="48" t="str">
        <f t="shared" si="222"/>
        <v>Inviable Sanitariamente</v>
      </c>
      <c r="BXH470" s="48" t="str">
        <f t="shared" si="222"/>
        <v>Inviable Sanitariamente</v>
      </c>
      <c r="BXI470" s="48" t="str">
        <f t="shared" si="222"/>
        <v>Inviable Sanitariamente</v>
      </c>
      <c r="BXJ470" s="48" t="str">
        <f t="shared" si="222"/>
        <v>Inviable Sanitariamente</v>
      </c>
      <c r="BXK470" s="48" t="str">
        <f t="shared" si="222"/>
        <v>Inviable Sanitariamente</v>
      </c>
      <c r="BXL470" s="48" t="str">
        <f t="shared" si="222"/>
        <v>Inviable Sanitariamente</v>
      </c>
      <c r="BXM470" s="48" t="str">
        <f t="shared" si="222"/>
        <v>Inviable Sanitariamente</v>
      </c>
      <c r="BXN470" s="48" t="str">
        <f t="shared" si="223"/>
        <v>Inviable Sanitariamente</v>
      </c>
      <c r="BXO470" s="48" t="str">
        <f t="shared" si="223"/>
        <v>Inviable Sanitariamente</v>
      </c>
      <c r="BXP470" s="48" t="str">
        <f t="shared" si="223"/>
        <v>Inviable Sanitariamente</v>
      </c>
      <c r="BXQ470" s="48" t="str">
        <f t="shared" si="223"/>
        <v>Inviable Sanitariamente</v>
      </c>
      <c r="BXR470" s="48" t="str">
        <f t="shared" si="223"/>
        <v>Inviable Sanitariamente</v>
      </c>
      <c r="BXS470" s="48" t="str">
        <f t="shared" si="223"/>
        <v>Inviable Sanitariamente</v>
      </c>
      <c r="BXT470" s="48" t="str">
        <f t="shared" si="223"/>
        <v>Inviable Sanitariamente</v>
      </c>
      <c r="BXU470" s="48" t="str">
        <f t="shared" si="223"/>
        <v>Inviable Sanitariamente</v>
      </c>
      <c r="BXV470" s="48" t="str">
        <f t="shared" si="223"/>
        <v>Inviable Sanitariamente</v>
      </c>
      <c r="BXW470" s="48" t="str">
        <f t="shared" si="223"/>
        <v>Inviable Sanitariamente</v>
      </c>
      <c r="BXX470" s="48" t="str">
        <f t="shared" si="224"/>
        <v>Inviable Sanitariamente</v>
      </c>
      <c r="BXY470" s="48" t="str">
        <f t="shared" si="224"/>
        <v>Inviable Sanitariamente</v>
      </c>
      <c r="BXZ470" s="48" t="str">
        <f t="shared" si="224"/>
        <v>Inviable Sanitariamente</v>
      </c>
      <c r="BYA470" s="48" t="str">
        <f t="shared" si="224"/>
        <v>Inviable Sanitariamente</v>
      </c>
      <c r="BYB470" s="48" t="str">
        <f t="shared" si="224"/>
        <v>Inviable Sanitariamente</v>
      </c>
      <c r="BYC470" s="48" t="str">
        <f t="shared" si="224"/>
        <v>Inviable Sanitariamente</v>
      </c>
      <c r="BYD470" s="48" t="str">
        <f t="shared" si="224"/>
        <v>Inviable Sanitariamente</v>
      </c>
      <c r="BYE470" s="48" t="str">
        <f t="shared" si="224"/>
        <v>Inviable Sanitariamente</v>
      </c>
      <c r="BYF470" s="48" t="str">
        <f t="shared" si="224"/>
        <v>Inviable Sanitariamente</v>
      </c>
      <c r="BYG470" s="48" t="str">
        <f t="shared" si="224"/>
        <v>Inviable Sanitariamente</v>
      </c>
      <c r="BYH470" s="48" t="str">
        <f t="shared" si="225"/>
        <v>Inviable Sanitariamente</v>
      </c>
      <c r="BYI470" s="48" t="str">
        <f t="shared" si="225"/>
        <v>Inviable Sanitariamente</v>
      </c>
      <c r="BYJ470" s="48" t="str">
        <f t="shared" si="225"/>
        <v>Inviable Sanitariamente</v>
      </c>
      <c r="BYK470" s="48" t="str">
        <f t="shared" si="225"/>
        <v>Inviable Sanitariamente</v>
      </c>
      <c r="BYL470" s="48" t="str">
        <f t="shared" si="225"/>
        <v>Inviable Sanitariamente</v>
      </c>
      <c r="BYM470" s="48" t="str">
        <f t="shared" si="225"/>
        <v>Inviable Sanitariamente</v>
      </c>
      <c r="BYN470" s="48" t="str">
        <f t="shared" si="225"/>
        <v>Inviable Sanitariamente</v>
      </c>
      <c r="BYO470" s="48" t="str">
        <f t="shared" si="225"/>
        <v>Inviable Sanitariamente</v>
      </c>
      <c r="BYP470" s="48" t="str">
        <f t="shared" si="225"/>
        <v>Inviable Sanitariamente</v>
      </c>
      <c r="BYQ470" s="48" t="str">
        <f t="shared" si="225"/>
        <v>Inviable Sanitariamente</v>
      </c>
      <c r="BYR470" s="48" t="str">
        <f t="shared" si="226"/>
        <v>Inviable Sanitariamente</v>
      </c>
      <c r="BYS470" s="48" t="str">
        <f t="shared" si="226"/>
        <v>Inviable Sanitariamente</v>
      </c>
      <c r="BYT470" s="48" t="str">
        <f t="shared" si="226"/>
        <v>Inviable Sanitariamente</v>
      </c>
      <c r="BYU470" s="48" t="str">
        <f t="shared" si="226"/>
        <v>Inviable Sanitariamente</v>
      </c>
      <c r="BYV470" s="48" t="str">
        <f t="shared" si="226"/>
        <v>Inviable Sanitariamente</v>
      </c>
      <c r="BYW470" s="48" t="str">
        <f t="shared" si="226"/>
        <v>Inviable Sanitariamente</v>
      </c>
      <c r="BYX470" s="48" t="str">
        <f t="shared" si="226"/>
        <v>Inviable Sanitariamente</v>
      </c>
      <c r="BYY470" s="48" t="str">
        <f t="shared" si="226"/>
        <v>Inviable Sanitariamente</v>
      </c>
      <c r="BYZ470" s="48" t="str">
        <f t="shared" si="226"/>
        <v>Inviable Sanitariamente</v>
      </c>
      <c r="BZA470" s="48" t="str">
        <f t="shared" si="226"/>
        <v>Inviable Sanitariamente</v>
      </c>
      <c r="BZB470" s="48" t="str">
        <f t="shared" si="227"/>
        <v>Inviable Sanitariamente</v>
      </c>
      <c r="BZC470" s="48" t="str">
        <f t="shared" si="227"/>
        <v>Inviable Sanitariamente</v>
      </c>
      <c r="BZD470" s="48" t="str">
        <f t="shared" si="227"/>
        <v>Inviable Sanitariamente</v>
      </c>
      <c r="BZE470" s="48" t="str">
        <f t="shared" si="227"/>
        <v>Inviable Sanitariamente</v>
      </c>
      <c r="BZF470" s="48" t="str">
        <f t="shared" si="227"/>
        <v>Inviable Sanitariamente</v>
      </c>
      <c r="BZG470" s="48" t="str">
        <f t="shared" si="227"/>
        <v>Inviable Sanitariamente</v>
      </c>
      <c r="BZH470" s="48" t="str">
        <f t="shared" si="227"/>
        <v>Inviable Sanitariamente</v>
      </c>
      <c r="BZI470" s="48" t="str">
        <f t="shared" si="227"/>
        <v>Inviable Sanitariamente</v>
      </c>
      <c r="BZJ470" s="48" t="str">
        <f t="shared" si="227"/>
        <v>Inviable Sanitariamente</v>
      </c>
      <c r="BZK470" s="48" t="str">
        <f t="shared" si="227"/>
        <v>Inviable Sanitariamente</v>
      </c>
      <c r="BZL470" s="48" t="str">
        <f t="shared" si="228"/>
        <v>Inviable Sanitariamente</v>
      </c>
      <c r="BZM470" s="48" t="str">
        <f t="shared" si="228"/>
        <v>Inviable Sanitariamente</v>
      </c>
      <c r="BZN470" s="48" t="str">
        <f t="shared" si="228"/>
        <v>Inviable Sanitariamente</v>
      </c>
      <c r="BZO470" s="48" t="str">
        <f t="shared" si="228"/>
        <v>Inviable Sanitariamente</v>
      </c>
      <c r="BZP470" s="48" t="str">
        <f t="shared" si="228"/>
        <v>Inviable Sanitariamente</v>
      </c>
      <c r="BZQ470" s="48" t="str">
        <f t="shared" si="228"/>
        <v>Inviable Sanitariamente</v>
      </c>
      <c r="BZR470" s="48" t="str">
        <f t="shared" si="228"/>
        <v>Inviable Sanitariamente</v>
      </c>
      <c r="BZS470" s="48" t="str">
        <f t="shared" si="228"/>
        <v>Inviable Sanitariamente</v>
      </c>
      <c r="BZT470" s="48" t="str">
        <f t="shared" si="228"/>
        <v>Inviable Sanitariamente</v>
      </c>
      <c r="BZU470" s="48" t="str">
        <f t="shared" si="228"/>
        <v>Inviable Sanitariamente</v>
      </c>
      <c r="BZV470" s="48" t="str">
        <f t="shared" si="229"/>
        <v>Inviable Sanitariamente</v>
      </c>
      <c r="BZW470" s="48" t="str">
        <f t="shared" si="229"/>
        <v>Inviable Sanitariamente</v>
      </c>
      <c r="BZX470" s="48" t="str">
        <f t="shared" si="229"/>
        <v>Inviable Sanitariamente</v>
      </c>
      <c r="BZY470" s="48" t="str">
        <f t="shared" si="229"/>
        <v>Inviable Sanitariamente</v>
      </c>
      <c r="BZZ470" s="48" t="str">
        <f t="shared" si="229"/>
        <v>Inviable Sanitariamente</v>
      </c>
      <c r="CAA470" s="48" t="str">
        <f t="shared" si="229"/>
        <v>Inviable Sanitariamente</v>
      </c>
      <c r="CAB470" s="48" t="str">
        <f t="shared" si="229"/>
        <v>Inviable Sanitariamente</v>
      </c>
      <c r="CAC470" s="48" t="str">
        <f t="shared" si="229"/>
        <v>Inviable Sanitariamente</v>
      </c>
      <c r="CAD470" s="48" t="str">
        <f t="shared" si="229"/>
        <v>Inviable Sanitariamente</v>
      </c>
      <c r="CAE470" s="48" t="str">
        <f t="shared" si="229"/>
        <v>Inviable Sanitariamente</v>
      </c>
      <c r="CAF470" s="48" t="str">
        <f t="shared" si="230"/>
        <v>Inviable Sanitariamente</v>
      </c>
      <c r="CAG470" s="48" t="str">
        <f t="shared" si="230"/>
        <v>Inviable Sanitariamente</v>
      </c>
      <c r="CAH470" s="48" t="str">
        <f t="shared" si="230"/>
        <v>Inviable Sanitariamente</v>
      </c>
      <c r="CAI470" s="48" t="str">
        <f t="shared" si="230"/>
        <v>Inviable Sanitariamente</v>
      </c>
      <c r="CAJ470" s="48" t="str">
        <f t="shared" si="230"/>
        <v>Inviable Sanitariamente</v>
      </c>
      <c r="CAK470" s="48" t="str">
        <f t="shared" si="230"/>
        <v>Inviable Sanitariamente</v>
      </c>
      <c r="CAL470" s="48" t="str">
        <f t="shared" si="230"/>
        <v>Inviable Sanitariamente</v>
      </c>
      <c r="CAM470" s="48" t="str">
        <f t="shared" si="230"/>
        <v>Inviable Sanitariamente</v>
      </c>
      <c r="CAN470" s="48" t="str">
        <f t="shared" si="230"/>
        <v>Inviable Sanitariamente</v>
      </c>
      <c r="CAO470" s="48" t="str">
        <f t="shared" si="230"/>
        <v>Inviable Sanitariamente</v>
      </c>
      <c r="CAP470" s="48" t="str">
        <f t="shared" si="231"/>
        <v>Inviable Sanitariamente</v>
      </c>
      <c r="CAQ470" s="48" t="str">
        <f t="shared" si="231"/>
        <v>Inviable Sanitariamente</v>
      </c>
      <c r="CAR470" s="48" t="str">
        <f t="shared" si="231"/>
        <v>Inviable Sanitariamente</v>
      </c>
      <c r="CAS470" s="48" t="str">
        <f t="shared" si="231"/>
        <v>Inviable Sanitariamente</v>
      </c>
      <c r="CAT470" s="48" t="str">
        <f t="shared" si="231"/>
        <v>Inviable Sanitariamente</v>
      </c>
      <c r="CAU470" s="48" t="str">
        <f t="shared" si="231"/>
        <v>Inviable Sanitariamente</v>
      </c>
      <c r="CAV470" s="48" t="str">
        <f t="shared" si="231"/>
        <v>Inviable Sanitariamente</v>
      </c>
      <c r="CAW470" s="48" t="str">
        <f t="shared" si="231"/>
        <v>Inviable Sanitariamente</v>
      </c>
      <c r="CAX470" s="48" t="str">
        <f t="shared" si="231"/>
        <v>Inviable Sanitariamente</v>
      </c>
      <c r="CAY470" s="48" t="str">
        <f t="shared" si="231"/>
        <v>Inviable Sanitariamente</v>
      </c>
      <c r="CAZ470" s="48" t="str">
        <f t="shared" si="232"/>
        <v>Inviable Sanitariamente</v>
      </c>
      <c r="CBA470" s="48" t="str">
        <f t="shared" si="232"/>
        <v>Inviable Sanitariamente</v>
      </c>
      <c r="CBB470" s="48" t="str">
        <f t="shared" si="232"/>
        <v>Inviable Sanitariamente</v>
      </c>
      <c r="CBC470" s="48" t="str">
        <f t="shared" si="232"/>
        <v>Inviable Sanitariamente</v>
      </c>
      <c r="CBD470" s="48" t="str">
        <f t="shared" si="232"/>
        <v>Inviable Sanitariamente</v>
      </c>
      <c r="CBE470" s="48" t="str">
        <f t="shared" si="232"/>
        <v>Inviable Sanitariamente</v>
      </c>
      <c r="CBF470" s="48" t="str">
        <f t="shared" si="232"/>
        <v>Inviable Sanitariamente</v>
      </c>
      <c r="CBG470" s="48" t="str">
        <f t="shared" si="232"/>
        <v>Inviable Sanitariamente</v>
      </c>
      <c r="CBH470" s="48" t="str">
        <f t="shared" si="232"/>
        <v>Inviable Sanitariamente</v>
      </c>
      <c r="CBI470" s="48" t="str">
        <f t="shared" si="232"/>
        <v>Inviable Sanitariamente</v>
      </c>
      <c r="CBJ470" s="48" t="str">
        <f t="shared" si="233"/>
        <v>Inviable Sanitariamente</v>
      </c>
      <c r="CBK470" s="48" t="str">
        <f t="shared" si="233"/>
        <v>Inviable Sanitariamente</v>
      </c>
      <c r="CBL470" s="48" t="str">
        <f t="shared" si="233"/>
        <v>Inviable Sanitariamente</v>
      </c>
      <c r="CBM470" s="48" t="str">
        <f t="shared" si="233"/>
        <v>Inviable Sanitariamente</v>
      </c>
      <c r="CBN470" s="48" t="str">
        <f t="shared" si="233"/>
        <v>Inviable Sanitariamente</v>
      </c>
      <c r="CBO470" s="48" t="str">
        <f t="shared" si="233"/>
        <v>Inviable Sanitariamente</v>
      </c>
      <c r="CBP470" s="48" t="str">
        <f t="shared" si="233"/>
        <v>Inviable Sanitariamente</v>
      </c>
      <c r="CBQ470" s="48" t="str">
        <f t="shared" si="233"/>
        <v>Inviable Sanitariamente</v>
      </c>
      <c r="CBR470" s="48" t="str">
        <f t="shared" si="233"/>
        <v>Inviable Sanitariamente</v>
      </c>
      <c r="CBS470" s="48" t="str">
        <f t="shared" si="233"/>
        <v>Inviable Sanitariamente</v>
      </c>
      <c r="CBT470" s="48" t="str">
        <f t="shared" si="234"/>
        <v>Inviable Sanitariamente</v>
      </c>
      <c r="CBU470" s="48" t="str">
        <f t="shared" si="234"/>
        <v>Inviable Sanitariamente</v>
      </c>
      <c r="CBV470" s="48" t="str">
        <f t="shared" si="234"/>
        <v>Inviable Sanitariamente</v>
      </c>
      <c r="CBW470" s="48" t="str">
        <f t="shared" si="234"/>
        <v>Inviable Sanitariamente</v>
      </c>
      <c r="CBX470" s="48" t="str">
        <f t="shared" si="234"/>
        <v>Inviable Sanitariamente</v>
      </c>
      <c r="CBY470" s="48" t="str">
        <f t="shared" si="234"/>
        <v>Inviable Sanitariamente</v>
      </c>
      <c r="CBZ470" s="48" t="str">
        <f t="shared" si="234"/>
        <v>Inviable Sanitariamente</v>
      </c>
      <c r="CCA470" s="48" t="str">
        <f t="shared" si="234"/>
        <v>Inviable Sanitariamente</v>
      </c>
      <c r="CCB470" s="48" t="str">
        <f t="shared" si="234"/>
        <v>Inviable Sanitariamente</v>
      </c>
      <c r="CCC470" s="48" t="str">
        <f t="shared" si="234"/>
        <v>Inviable Sanitariamente</v>
      </c>
      <c r="CCD470" s="48" t="str">
        <f t="shared" si="235"/>
        <v>Inviable Sanitariamente</v>
      </c>
      <c r="CCE470" s="48" t="str">
        <f t="shared" si="235"/>
        <v>Inviable Sanitariamente</v>
      </c>
      <c r="CCF470" s="48" t="str">
        <f t="shared" si="235"/>
        <v>Inviable Sanitariamente</v>
      </c>
      <c r="CCG470" s="48" t="str">
        <f t="shared" si="235"/>
        <v>Inviable Sanitariamente</v>
      </c>
      <c r="CCH470" s="48" t="str">
        <f t="shared" si="235"/>
        <v>Inviable Sanitariamente</v>
      </c>
      <c r="CCI470" s="48" t="str">
        <f t="shared" si="235"/>
        <v>Inviable Sanitariamente</v>
      </c>
      <c r="CCJ470" s="48" t="str">
        <f t="shared" si="235"/>
        <v>Inviable Sanitariamente</v>
      </c>
      <c r="CCK470" s="48" t="str">
        <f t="shared" si="235"/>
        <v>Inviable Sanitariamente</v>
      </c>
      <c r="CCL470" s="48" t="str">
        <f t="shared" si="235"/>
        <v>Inviable Sanitariamente</v>
      </c>
      <c r="CCM470" s="48" t="str">
        <f t="shared" si="235"/>
        <v>Inviable Sanitariamente</v>
      </c>
      <c r="CCN470" s="48" t="str">
        <f t="shared" si="236"/>
        <v>Inviable Sanitariamente</v>
      </c>
      <c r="CCO470" s="48" t="str">
        <f t="shared" si="236"/>
        <v>Inviable Sanitariamente</v>
      </c>
      <c r="CCP470" s="48" t="str">
        <f t="shared" si="236"/>
        <v>Inviable Sanitariamente</v>
      </c>
      <c r="CCQ470" s="48" t="str">
        <f t="shared" si="236"/>
        <v>Inviable Sanitariamente</v>
      </c>
      <c r="CCR470" s="48" t="str">
        <f t="shared" si="236"/>
        <v>Inviable Sanitariamente</v>
      </c>
      <c r="CCS470" s="48" t="str">
        <f t="shared" si="236"/>
        <v>Inviable Sanitariamente</v>
      </c>
      <c r="CCT470" s="48" t="str">
        <f t="shared" si="236"/>
        <v>Inviable Sanitariamente</v>
      </c>
      <c r="CCU470" s="48" t="str">
        <f t="shared" si="236"/>
        <v>Inviable Sanitariamente</v>
      </c>
      <c r="CCV470" s="48" t="str">
        <f t="shared" si="236"/>
        <v>Inviable Sanitariamente</v>
      </c>
      <c r="CCW470" s="48" t="str">
        <f t="shared" si="236"/>
        <v>Inviable Sanitariamente</v>
      </c>
      <c r="CCX470" s="48" t="str">
        <f t="shared" si="237"/>
        <v>Inviable Sanitariamente</v>
      </c>
      <c r="CCY470" s="48" t="str">
        <f t="shared" si="237"/>
        <v>Inviable Sanitariamente</v>
      </c>
      <c r="CCZ470" s="48" t="str">
        <f t="shared" si="237"/>
        <v>Inviable Sanitariamente</v>
      </c>
      <c r="CDA470" s="48" t="str">
        <f t="shared" si="237"/>
        <v>Inviable Sanitariamente</v>
      </c>
      <c r="CDB470" s="48" t="str">
        <f t="shared" si="237"/>
        <v>Inviable Sanitariamente</v>
      </c>
      <c r="CDC470" s="48" t="str">
        <f t="shared" si="237"/>
        <v>Inviable Sanitariamente</v>
      </c>
      <c r="CDD470" s="48" t="str">
        <f t="shared" si="237"/>
        <v>Inviable Sanitariamente</v>
      </c>
      <c r="CDE470" s="48" t="str">
        <f t="shared" si="237"/>
        <v>Inviable Sanitariamente</v>
      </c>
      <c r="CDF470" s="48" t="str">
        <f t="shared" si="237"/>
        <v>Inviable Sanitariamente</v>
      </c>
      <c r="CDG470" s="48" t="str">
        <f t="shared" si="237"/>
        <v>Inviable Sanitariamente</v>
      </c>
      <c r="CDH470" s="48" t="str">
        <f t="shared" si="238"/>
        <v>Inviable Sanitariamente</v>
      </c>
      <c r="CDI470" s="48" t="str">
        <f t="shared" si="238"/>
        <v>Inviable Sanitariamente</v>
      </c>
      <c r="CDJ470" s="48" t="str">
        <f t="shared" si="238"/>
        <v>Inviable Sanitariamente</v>
      </c>
      <c r="CDK470" s="48" t="str">
        <f t="shared" si="238"/>
        <v>Inviable Sanitariamente</v>
      </c>
      <c r="CDL470" s="48" t="str">
        <f t="shared" si="238"/>
        <v>Inviable Sanitariamente</v>
      </c>
      <c r="CDM470" s="48" t="str">
        <f t="shared" si="238"/>
        <v>Inviable Sanitariamente</v>
      </c>
      <c r="CDN470" s="48" t="str">
        <f t="shared" si="238"/>
        <v>Inviable Sanitariamente</v>
      </c>
      <c r="CDO470" s="48" t="str">
        <f t="shared" si="238"/>
        <v>Inviable Sanitariamente</v>
      </c>
      <c r="CDP470" s="48" t="str">
        <f t="shared" si="238"/>
        <v>Inviable Sanitariamente</v>
      </c>
      <c r="CDQ470" s="48" t="str">
        <f t="shared" si="238"/>
        <v>Inviable Sanitariamente</v>
      </c>
      <c r="CDR470" s="48" t="str">
        <f t="shared" si="239"/>
        <v>Inviable Sanitariamente</v>
      </c>
      <c r="CDS470" s="48" t="str">
        <f t="shared" si="239"/>
        <v>Inviable Sanitariamente</v>
      </c>
      <c r="CDT470" s="48" t="str">
        <f t="shared" si="239"/>
        <v>Inviable Sanitariamente</v>
      </c>
      <c r="CDU470" s="48" t="str">
        <f t="shared" si="239"/>
        <v>Inviable Sanitariamente</v>
      </c>
      <c r="CDV470" s="48" t="str">
        <f t="shared" si="239"/>
        <v>Inviable Sanitariamente</v>
      </c>
      <c r="CDW470" s="48" t="str">
        <f t="shared" si="239"/>
        <v>Inviable Sanitariamente</v>
      </c>
      <c r="CDX470" s="48" t="str">
        <f t="shared" si="239"/>
        <v>Inviable Sanitariamente</v>
      </c>
      <c r="CDY470" s="48" t="str">
        <f t="shared" si="239"/>
        <v>Inviable Sanitariamente</v>
      </c>
      <c r="CDZ470" s="48" t="str">
        <f t="shared" si="239"/>
        <v>Inviable Sanitariamente</v>
      </c>
      <c r="CEA470" s="48" t="str">
        <f t="shared" si="239"/>
        <v>Inviable Sanitariamente</v>
      </c>
      <c r="CEB470" s="48" t="str">
        <f t="shared" si="240"/>
        <v>Inviable Sanitariamente</v>
      </c>
      <c r="CEC470" s="48" t="str">
        <f t="shared" si="240"/>
        <v>Inviable Sanitariamente</v>
      </c>
      <c r="CED470" s="48" t="str">
        <f t="shared" si="240"/>
        <v>Inviable Sanitariamente</v>
      </c>
      <c r="CEE470" s="48" t="str">
        <f t="shared" si="240"/>
        <v>Inviable Sanitariamente</v>
      </c>
      <c r="CEF470" s="48" t="str">
        <f t="shared" si="240"/>
        <v>Inviable Sanitariamente</v>
      </c>
      <c r="CEG470" s="48" t="str">
        <f t="shared" si="240"/>
        <v>Inviable Sanitariamente</v>
      </c>
      <c r="CEH470" s="48" t="str">
        <f t="shared" si="240"/>
        <v>Inviable Sanitariamente</v>
      </c>
      <c r="CEI470" s="48" t="str">
        <f t="shared" si="240"/>
        <v>Inviable Sanitariamente</v>
      </c>
      <c r="CEJ470" s="48" t="str">
        <f t="shared" si="240"/>
        <v>Inviable Sanitariamente</v>
      </c>
      <c r="CEK470" s="48" t="str">
        <f t="shared" si="240"/>
        <v>Inviable Sanitariamente</v>
      </c>
      <c r="CEL470" s="48" t="str">
        <f t="shared" si="241"/>
        <v>Inviable Sanitariamente</v>
      </c>
      <c r="CEM470" s="48" t="str">
        <f t="shared" si="241"/>
        <v>Inviable Sanitariamente</v>
      </c>
      <c r="CEN470" s="48" t="str">
        <f t="shared" si="241"/>
        <v>Inviable Sanitariamente</v>
      </c>
      <c r="CEO470" s="48" t="str">
        <f t="shared" si="241"/>
        <v>Inviable Sanitariamente</v>
      </c>
      <c r="CEP470" s="48" t="str">
        <f t="shared" si="241"/>
        <v>Inviable Sanitariamente</v>
      </c>
      <c r="CEQ470" s="48" t="str">
        <f t="shared" si="241"/>
        <v>Inviable Sanitariamente</v>
      </c>
      <c r="CER470" s="48" t="str">
        <f t="shared" si="241"/>
        <v>Inviable Sanitariamente</v>
      </c>
      <c r="CES470" s="48" t="str">
        <f t="shared" si="241"/>
        <v>Inviable Sanitariamente</v>
      </c>
      <c r="CET470" s="48" t="str">
        <f t="shared" si="241"/>
        <v>Inviable Sanitariamente</v>
      </c>
      <c r="CEU470" s="48" t="str">
        <f t="shared" si="241"/>
        <v>Inviable Sanitariamente</v>
      </c>
      <c r="CEV470" s="48" t="str">
        <f t="shared" si="242"/>
        <v>Inviable Sanitariamente</v>
      </c>
      <c r="CEW470" s="48" t="str">
        <f t="shared" si="242"/>
        <v>Inviable Sanitariamente</v>
      </c>
      <c r="CEX470" s="48" t="str">
        <f t="shared" si="242"/>
        <v>Inviable Sanitariamente</v>
      </c>
      <c r="CEY470" s="48" t="str">
        <f t="shared" si="242"/>
        <v>Inviable Sanitariamente</v>
      </c>
      <c r="CEZ470" s="48" t="str">
        <f t="shared" si="242"/>
        <v>Inviable Sanitariamente</v>
      </c>
      <c r="CFA470" s="48" t="str">
        <f t="shared" si="242"/>
        <v>Inviable Sanitariamente</v>
      </c>
      <c r="CFB470" s="48" t="str">
        <f t="shared" si="242"/>
        <v>Inviable Sanitariamente</v>
      </c>
      <c r="CFC470" s="48" t="str">
        <f t="shared" si="242"/>
        <v>Inviable Sanitariamente</v>
      </c>
      <c r="CFD470" s="48" t="str">
        <f t="shared" si="242"/>
        <v>Inviable Sanitariamente</v>
      </c>
      <c r="CFE470" s="48" t="str">
        <f t="shared" si="242"/>
        <v>Inviable Sanitariamente</v>
      </c>
      <c r="CFF470" s="48" t="str">
        <f t="shared" si="243"/>
        <v>Inviable Sanitariamente</v>
      </c>
      <c r="CFG470" s="48" t="str">
        <f t="shared" si="243"/>
        <v>Inviable Sanitariamente</v>
      </c>
      <c r="CFH470" s="48" t="str">
        <f t="shared" si="243"/>
        <v>Inviable Sanitariamente</v>
      </c>
      <c r="CFI470" s="48" t="str">
        <f t="shared" si="243"/>
        <v>Inviable Sanitariamente</v>
      </c>
      <c r="CFJ470" s="48" t="str">
        <f t="shared" si="243"/>
        <v>Inviable Sanitariamente</v>
      </c>
      <c r="CFK470" s="48" t="str">
        <f t="shared" si="243"/>
        <v>Inviable Sanitariamente</v>
      </c>
      <c r="CFL470" s="48" t="str">
        <f t="shared" si="243"/>
        <v>Inviable Sanitariamente</v>
      </c>
      <c r="CFM470" s="48" t="str">
        <f t="shared" si="243"/>
        <v>Inviable Sanitariamente</v>
      </c>
      <c r="CFN470" s="48" t="str">
        <f t="shared" si="243"/>
        <v>Inviable Sanitariamente</v>
      </c>
      <c r="CFO470" s="48" t="str">
        <f t="shared" si="243"/>
        <v>Inviable Sanitariamente</v>
      </c>
      <c r="CFP470" s="48" t="str">
        <f t="shared" si="244"/>
        <v>Inviable Sanitariamente</v>
      </c>
      <c r="CFQ470" s="48" t="str">
        <f t="shared" si="244"/>
        <v>Inviable Sanitariamente</v>
      </c>
      <c r="CFR470" s="48" t="str">
        <f t="shared" si="244"/>
        <v>Inviable Sanitariamente</v>
      </c>
      <c r="CFS470" s="48" t="str">
        <f t="shared" si="244"/>
        <v>Inviable Sanitariamente</v>
      </c>
      <c r="CFT470" s="48" t="str">
        <f t="shared" si="244"/>
        <v>Inviable Sanitariamente</v>
      </c>
      <c r="CFU470" s="48" t="str">
        <f t="shared" si="244"/>
        <v>Inviable Sanitariamente</v>
      </c>
      <c r="CFV470" s="48" t="str">
        <f t="shared" si="244"/>
        <v>Inviable Sanitariamente</v>
      </c>
      <c r="CFW470" s="48" t="str">
        <f t="shared" si="244"/>
        <v>Inviable Sanitariamente</v>
      </c>
      <c r="CFX470" s="48" t="str">
        <f t="shared" si="244"/>
        <v>Inviable Sanitariamente</v>
      </c>
      <c r="CFY470" s="48" t="str">
        <f t="shared" si="244"/>
        <v>Inviable Sanitariamente</v>
      </c>
      <c r="CFZ470" s="48" t="str">
        <f t="shared" si="245"/>
        <v>Inviable Sanitariamente</v>
      </c>
      <c r="CGA470" s="48" t="str">
        <f t="shared" si="245"/>
        <v>Inviable Sanitariamente</v>
      </c>
      <c r="CGB470" s="48" t="str">
        <f t="shared" si="245"/>
        <v>Inviable Sanitariamente</v>
      </c>
      <c r="CGC470" s="48" t="str">
        <f t="shared" si="245"/>
        <v>Inviable Sanitariamente</v>
      </c>
      <c r="CGD470" s="48" t="str">
        <f t="shared" si="245"/>
        <v>Inviable Sanitariamente</v>
      </c>
      <c r="CGE470" s="48" t="str">
        <f t="shared" si="245"/>
        <v>Inviable Sanitariamente</v>
      </c>
      <c r="CGF470" s="48" t="str">
        <f t="shared" si="245"/>
        <v>Inviable Sanitariamente</v>
      </c>
      <c r="CGG470" s="48" t="str">
        <f t="shared" si="245"/>
        <v>Inviable Sanitariamente</v>
      </c>
      <c r="CGH470" s="48" t="str">
        <f t="shared" si="245"/>
        <v>Inviable Sanitariamente</v>
      </c>
      <c r="CGI470" s="48" t="str">
        <f t="shared" si="245"/>
        <v>Inviable Sanitariamente</v>
      </c>
      <c r="CGJ470" s="48" t="str">
        <f t="shared" si="246"/>
        <v>Inviable Sanitariamente</v>
      </c>
      <c r="CGK470" s="48" t="str">
        <f t="shared" si="246"/>
        <v>Inviable Sanitariamente</v>
      </c>
      <c r="CGL470" s="48" t="str">
        <f t="shared" si="246"/>
        <v>Inviable Sanitariamente</v>
      </c>
      <c r="CGM470" s="48" t="str">
        <f t="shared" si="246"/>
        <v>Inviable Sanitariamente</v>
      </c>
      <c r="CGN470" s="48" t="str">
        <f t="shared" si="246"/>
        <v>Inviable Sanitariamente</v>
      </c>
      <c r="CGO470" s="48" t="str">
        <f t="shared" si="246"/>
        <v>Inviable Sanitariamente</v>
      </c>
      <c r="CGP470" s="48" t="str">
        <f t="shared" si="246"/>
        <v>Inviable Sanitariamente</v>
      </c>
      <c r="CGQ470" s="48" t="str">
        <f t="shared" si="246"/>
        <v>Inviable Sanitariamente</v>
      </c>
      <c r="CGR470" s="48" t="str">
        <f t="shared" si="246"/>
        <v>Inviable Sanitariamente</v>
      </c>
      <c r="CGS470" s="48" t="str">
        <f t="shared" si="246"/>
        <v>Inviable Sanitariamente</v>
      </c>
      <c r="CGT470" s="48" t="str">
        <f t="shared" si="247"/>
        <v>Inviable Sanitariamente</v>
      </c>
      <c r="CGU470" s="48" t="str">
        <f t="shared" si="247"/>
        <v>Inviable Sanitariamente</v>
      </c>
      <c r="CGV470" s="48" t="str">
        <f t="shared" si="247"/>
        <v>Inviable Sanitariamente</v>
      </c>
      <c r="CGW470" s="48" t="str">
        <f t="shared" si="247"/>
        <v>Inviable Sanitariamente</v>
      </c>
      <c r="CGX470" s="48" t="str">
        <f t="shared" si="247"/>
        <v>Inviable Sanitariamente</v>
      </c>
      <c r="CGY470" s="48" t="str">
        <f t="shared" si="247"/>
        <v>Inviable Sanitariamente</v>
      </c>
      <c r="CGZ470" s="48" t="str">
        <f t="shared" si="247"/>
        <v>Inviable Sanitariamente</v>
      </c>
      <c r="CHA470" s="48" t="str">
        <f t="shared" si="247"/>
        <v>Inviable Sanitariamente</v>
      </c>
      <c r="CHB470" s="48" t="str">
        <f t="shared" si="247"/>
        <v>Inviable Sanitariamente</v>
      </c>
      <c r="CHC470" s="48" t="str">
        <f t="shared" si="247"/>
        <v>Inviable Sanitariamente</v>
      </c>
      <c r="CHD470" s="48" t="str">
        <f t="shared" si="248"/>
        <v>Inviable Sanitariamente</v>
      </c>
      <c r="CHE470" s="48" t="str">
        <f t="shared" si="248"/>
        <v>Inviable Sanitariamente</v>
      </c>
      <c r="CHF470" s="48" t="str">
        <f t="shared" si="248"/>
        <v>Inviable Sanitariamente</v>
      </c>
      <c r="CHG470" s="48" t="str">
        <f t="shared" si="248"/>
        <v>Inviable Sanitariamente</v>
      </c>
      <c r="CHH470" s="48" t="str">
        <f t="shared" si="248"/>
        <v>Inviable Sanitariamente</v>
      </c>
      <c r="CHI470" s="48" t="str">
        <f t="shared" si="248"/>
        <v>Inviable Sanitariamente</v>
      </c>
      <c r="CHJ470" s="48" t="str">
        <f t="shared" si="248"/>
        <v>Inviable Sanitariamente</v>
      </c>
      <c r="CHK470" s="48" t="str">
        <f t="shared" si="248"/>
        <v>Inviable Sanitariamente</v>
      </c>
      <c r="CHL470" s="48" t="str">
        <f t="shared" si="248"/>
        <v>Inviable Sanitariamente</v>
      </c>
      <c r="CHM470" s="48" t="str">
        <f t="shared" si="248"/>
        <v>Inviable Sanitariamente</v>
      </c>
      <c r="CHN470" s="48" t="str">
        <f t="shared" si="249"/>
        <v>Inviable Sanitariamente</v>
      </c>
      <c r="CHO470" s="48" t="str">
        <f t="shared" si="249"/>
        <v>Inviable Sanitariamente</v>
      </c>
      <c r="CHP470" s="48" t="str">
        <f t="shared" si="249"/>
        <v>Inviable Sanitariamente</v>
      </c>
      <c r="CHQ470" s="48" t="str">
        <f t="shared" si="249"/>
        <v>Inviable Sanitariamente</v>
      </c>
      <c r="CHR470" s="48" t="str">
        <f t="shared" si="249"/>
        <v>Inviable Sanitariamente</v>
      </c>
      <c r="CHS470" s="48" t="str">
        <f t="shared" si="249"/>
        <v>Inviable Sanitariamente</v>
      </c>
      <c r="CHT470" s="48" t="str">
        <f t="shared" si="249"/>
        <v>Inviable Sanitariamente</v>
      </c>
      <c r="CHU470" s="48" t="str">
        <f t="shared" si="249"/>
        <v>Inviable Sanitariamente</v>
      </c>
      <c r="CHV470" s="48" t="str">
        <f t="shared" si="249"/>
        <v>Inviable Sanitariamente</v>
      </c>
      <c r="CHW470" s="48" t="str">
        <f t="shared" si="249"/>
        <v>Inviable Sanitariamente</v>
      </c>
      <c r="CHX470" s="48" t="str">
        <f t="shared" si="250"/>
        <v>Inviable Sanitariamente</v>
      </c>
      <c r="CHY470" s="48" t="str">
        <f t="shared" si="250"/>
        <v>Inviable Sanitariamente</v>
      </c>
      <c r="CHZ470" s="48" t="str">
        <f t="shared" si="250"/>
        <v>Inviable Sanitariamente</v>
      </c>
      <c r="CIA470" s="48" t="str">
        <f t="shared" si="250"/>
        <v>Inviable Sanitariamente</v>
      </c>
      <c r="CIB470" s="48" t="str">
        <f t="shared" si="250"/>
        <v>Inviable Sanitariamente</v>
      </c>
      <c r="CIC470" s="48" t="str">
        <f t="shared" si="250"/>
        <v>Inviable Sanitariamente</v>
      </c>
      <c r="CID470" s="48" t="str">
        <f t="shared" si="250"/>
        <v>Inviable Sanitariamente</v>
      </c>
      <c r="CIE470" s="48" t="str">
        <f t="shared" si="250"/>
        <v>Inviable Sanitariamente</v>
      </c>
      <c r="CIF470" s="48" t="str">
        <f t="shared" si="250"/>
        <v>Inviable Sanitariamente</v>
      </c>
      <c r="CIG470" s="48" t="str">
        <f t="shared" si="250"/>
        <v>Inviable Sanitariamente</v>
      </c>
      <c r="CIH470" s="48" t="str">
        <f t="shared" si="251"/>
        <v>Inviable Sanitariamente</v>
      </c>
      <c r="CII470" s="48" t="str">
        <f t="shared" si="251"/>
        <v>Inviable Sanitariamente</v>
      </c>
      <c r="CIJ470" s="48" t="str">
        <f t="shared" si="251"/>
        <v>Inviable Sanitariamente</v>
      </c>
      <c r="CIK470" s="48" t="str">
        <f t="shared" si="251"/>
        <v>Inviable Sanitariamente</v>
      </c>
      <c r="CIL470" s="48" t="str">
        <f t="shared" si="251"/>
        <v>Inviable Sanitariamente</v>
      </c>
      <c r="CIM470" s="48" t="str">
        <f t="shared" si="251"/>
        <v>Inviable Sanitariamente</v>
      </c>
      <c r="CIN470" s="48" t="str">
        <f t="shared" si="251"/>
        <v>Inviable Sanitariamente</v>
      </c>
      <c r="CIO470" s="48" t="str">
        <f t="shared" si="251"/>
        <v>Inviable Sanitariamente</v>
      </c>
      <c r="CIP470" s="48" t="str">
        <f t="shared" si="251"/>
        <v>Inviable Sanitariamente</v>
      </c>
      <c r="CIQ470" s="48" t="str">
        <f t="shared" si="251"/>
        <v>Inviable Sanitariamente</v>
      </c>
      <c r="CIR470" s="48" t="str">
        <f t="shared" si="252"/>
        <v>Inviable Sanitariamente</v>
      </c>
      <c r="CIS470" s="48" t="str">
        <f t="shared" si="252"/>
        <v>Inviable Sanitariamente</v>
      </c>
      <c r="CIT470" s="48" t="str">
        <f t="shared" si="252"/>
        <v>Inviable Sanitariamente</v>
      </c>
      <c r="CIU470" s="48" t="str">
        <f t="shared" si="252"/>
        <v>Inviable Sanitariamente</v>
      </c>
      <c r="CIV470" s="48" t="str">
        <f t="shared" si="252"/>
        <v>Inviable Sanitariamente</v>
      </c>
      <c r="CIW470" s="48" t="str">
        <f t="shared" si="252"/>
        <v>Inviable Sanitariamente</v>
      </c>
      <c r="CIX470" s="48" t="str">
        <f t="shared" si="252"/>
        <v>Inviable Sanitariamente</v>
      </c>
      <c r="CIY470" s="48" t="str">
        <f t="shared" si="252"/>
        <v>Inviable Sanitariamente</v>
      </c>
      <c r="CIZ470" s="48" t="str">
        <f t="shared" si="252"/>
        <v>Inviable Sanitariamente</v>
      </c>
      <c r="CJA470" s="48" t="str">
        <f t="shared" si="252"/>
        <v>Inviable Sanitariamente</v>
      </c>
      <c r="CJB470" s="48" t="str">
        <f t="shared" si="253"/>
        <v>Inviable Sanitariamente</v>
      </c>
      <c r="CJC470" s="48" t="str">
        <f t="shared" si="253"/>
        <v>Inviable Sanitariamente</v>
      </c>
      <c r="CJD470" s="48" t="str">
        <f t="shared" si="253"/>
        <v>Inviable Sanitariamente</v>
      </c>
      <c r="CJE470" s="48" t="str">
        <f t="shared" si="253"/>
        <v>Inviable Sanitariamente</v>
      </c>
      <c r="CJF470" s="48" t="str">
        <f t="shared" si="253"/>
        <v>Inviable Sanitariamente</v>
      </c>
      <c r="CJG470" s="48" t="str">
        <f t="shared" si="253"/>
        <v>Inviable Sanitariamente</v>
      </c>
      <c r="CJH470" s="48" t="str">
        <f t="shared" si="253"/>
        <v>Inviable Sanitariamente</v>
      </c>
      <c r="CJI470" s="48" t="str">
        <f t="shared" si="253"/>
        <v>Inviable Sanitariamente</v>
      </c>
      <c r="CJJ470" s="48" t="str">
        <f t="shared" si="253"/>
        <v>Inviable Sanitariamente</v>
      </c>
      <c r="CJK470" s="48" t="str">
        <f t="shared" si="253"/>
        <v>Inviable Sanitariamente</v>
      </c>
      <c r="CJL470" s="48" t="str">
        <f t="shared" si="254"/>
        <v>Inviable Sanitariamente</v>
      </c>
      <c r="CJM470" s="48" t="str">
        <f t="shared" si="254"/>
        <v>Inviable Sanitariamente</v>
      </c>
      <c r="CJN470" s="48" t="str">
        <f t="shared" si="254"/>
        <v>Inviable Sanitariamente</v>
      </c>
      <c r="CJO470" s="48" t="str">
        <f t="shared" si="254"/>
        <v>Inviable Sanitariamente</v>
      </c>
      <c r="CJP470" s="48" t="str">
        <f t="shared" si="254"/>
        <v>Inviable Sanitariamente</v>
      </c>
      <c r="CJQ470" s="48" t="str">
        <f t="shared" si="254"/>
        <v>Inviable Sanitariamente</v>
      </c>
      <c r="CJR470" s="48" t="str">
        <f t="shared" si="254"/>
        <v>Inviable Sanitariamente</v>
      </c>
      <c r="CJS470" s="48" t="str">
        <f t="shared" si="254"/>
        <v>Inviable Sanitariamente</v>
      </c>
      <c r="CJT470" s="48" t="str">
        <f t="shared" si="254"/>
        <v>Inviable Sanitariamente</v>
      </c>
      <c r="CJU470" s="48" t="str">
        <f t="shared" si="254"/>
        <v>Inviable Sanitariamente</v>
      </c>
      <c r="CJV470" s="48" t="str">
        <f t="shared" si="255"/>
        <v>Inviable Sanitariamente</v>
      </c>
      <c r="CJW470" s="48" t="str">
        <f t="shared" si="255"/>
        <v>Inviable Sanitariamente</v>
      </c>
      <c r="CJX470" s="48" t="str">
        <f t="shared" si="255"/>
        <v>Inviable Sanitariamente</v>
      </c>
      <c r="CJY470" s="48" t="str">
        <f t="shared" si="255"/>
        <v>Inviable Sanitariamente</v>
      </c>
      <c r="CJZ470" s="48" t="str">
        <f t="shared" si="255"/>
        <v>Inviable Sanitariamente</v>
      </c>
      <c r="CKA470" s="48" t="str">
        <f t="shared" si="255"/>
        <v>Inviable Sanitariamente</v>
      </c>
      <c r="CKB470" s="48" t="str">
        <f t="shared" si="255"/>
        <v>Inviable Sanitariamente</v>
      </c>
      <c r="CKC470" s="48" t="str">
        <f t="shared" si="255"/>
        <v>Inviable Sanitariamente</v>
      </c>
      <c r="CKD470" s="48" t="str">
        <f t="shared" si="255"/>
        <v>Inviable Sanitariamente</v>
      </c>
      <c r="CKE470" s="48" t="str">
        <f t="shared" si="255"/>
        <v>Inviable Sanitariamente</v>
      </c>
      <c r="CKF470" s="48" t="str">
        <f t="shared" si="256"/>
        <v>Inviable Sanitariamente</v>
      </c>
      <c r="CKG470" s="48" t="str">
        <f t="shared" si="256"/>
        <v>Inviable Sanitariamente</v>
      </c>
      <c r="CKH470" s="48" t="str">
        <f t="shared" si="256"/>
        <v>Inviable Sanitariamente</v>
      </c>
      <c r="CKI470" s="48" t="str">
        <f t="shared" si="256"/>
        <v>Inviable Sanitariamente</v>
      </c>
      <c r="CKJ470" s="48" t="str">
        <f t="shared" si="256"/>
        <v>Inviable Sanitariamente</v>
      </c>
      <c r="CKK470" s="48" t="str">
        <f t="shared" si="256"/>
        <v>Inviable Sanitariamente</v>
      </c>
      <c r="CKL470" s="48" t="str">
        <f t="shared" si="256"/>
        <v>Inviable Sanitariamente</v>
      </c>
      <c r="CKM470" s="48" t="str">
        <f t="shared" si="256"/>
        <v>Inviable Sanitariamente</v>
      </c>
      <c r="CKN470" s="48" t="str">
        <f t="shared" si="256"/>
        <v>Inviable Sanitariamente</v>
      </c>
      <c r="CKO470" s="48" t="str">
        <f t="shared" si="256"/>
        <v>Inviable Sanitariamente</v>
      </c>
      <c r="CKP470" s="48" t="str">
        <f t="shared" si="257"/>
        <v>Inviable Sanitariamente</v>
      </c>
      <c r="CKQ470" s="48" t="str">
        <f t="shared" si="257"/>
        <v>Inviable Sanitariamente</v>
      </c>
      <c r="CKR470" s="48" t="str">
        <f t="shared" si="257"/>
        <v>Inviable Sanitariamente</v>
      </c>
      <c r="CKS470" s="48" t="str">
        <f t="shared" si="257"/>
        <v>Inviable Sanitariamente</v>
      </c>
      <c r="CKT470" s="48" t="str">
        <f t="shared" si="257"/>
        <v>Inviable Sanitariamente</v>
      </c>
      <c r="CKU470" s="48" t="str">
        <f t="shared" si="257"/>
        <v>Inviable Sanitariamente</v>
      </c>
      <c r="CKV470" s="48" t="str">
        <f t="shared" si="257"/>
        <v>Inviable Sanitariamente</v>
      </c>
      <c r="CKW470" s="48" t="str">
        <f t="shared" si="257"/>
        <v>Inviable Sanitariamente</v>
      </c>
      <c r="CKX470" s="48" t="str">
        <f t="shared" si="257"/>
        <v>Inviable Sanitariamente</v>
      </c>
      <c r="CKY470" s="48" t="str">
        <f t="shared" si="257"/>
        <v>Inviable Sanitariamente</v>
      </c>
      <c r="CKZ470" s="48" t="str">
        <f t="shared" si="258"/>
        <v>Inviable Sanitariamente</v>
      </c>
      <c r="CLA470" s="48" t="str">
        <f t="shared" si="258"/>
        <v>Inviable Sanitariamente</v>
      </c>
      <c r="CLB470" s="48" t="str">
        <f t="shared" si="258"/>
        <v>Inviable Sanitariamente</v>
      </c>
      <c r="CLC470" s="48" t="str">
        <f t="shared" si="258"/>
        <v>Inviable Sanitariamente</v>
      </c>
      <c r="CLD470" s="48" t="str">
        <f t="shared" si="258"/>
        <v>Inviable Sanitariamente</v>
      </c>
      <c r="CLE470" s="48" t="str">
        <f t="shared" si="258"/>
        <v>Inviable Sanitariamente</v>
      </c>
      <c r="CLF470" s="48" t="str">
        <f t="shared" si="258"/>
        <v>Inviable Sanitariamente</v>
      </c>
      <c r="CLG470" s="48" t="str">
        <f t="shared" si="258"/>
        <v>Inviable Sanitariamente</v>
      </c>
      <c r="CLH470" s="48" t="str">
        <f t="shared" si="258"/>
        <v>Inviable Sanitariamente</v>
      </c>
      <c r="CLI470" s="48" t="str">
        <f t="shared" si="258"/>
        <v>Inviable Sanitariamente</v>
      </c>
      <c r="CLJ470" s="48" t="str">
        <f t="shared" si="259"/>
        <v>Inviable Sanitariamente</v>
      </c>
      <c r="CLK470" s="48" t="str">
        <f t="shared" si="259"/>
        <v>Inviable Sanitariamente</v>
      </c>
      <c r="CLL470" s="48" t="str">
        <f t="shared" si="259"/>
        <v>Inviable Sanitariamente</v>
      </c>
      <c r="CLM470" s="48" t="str">
        <f t="shared" si="259"/>
        <v>Inviable Sanitariamente</v>
      </c>
      <c r="CLN470" s="48" t="str">
        <f t="shared" si="259"/>
        <v>Inviable Sanitariamente</v>
      </c>
      <c r="CLO470" s="48" t="str">
        <f t="shared" si="259"/>
        <v>Inviable Sanitariamente</v>
      </c>
      <c r="CLP470" s="48" t="str">
        <f t="shared" si="259"/>
        <v>Inviable Sanitariamente</v>
      </c>
      <c r="CLQ470" s="48" t="str">
        <f t="shared" si="259"/>
        <v>Inviable Sanitariamente</v>
      </c>
      <c r="CLR470" s="48" t="str">
        <f t="shared" si="259"/>
        <v>Inviable Sanitariamente</v>
      </c>
      <c r="CLS470" s="48" t="str">
        <f t="shared" si="259"/>
        <v>Inviable Sanitariamente</v>
      </c>
      <c r="CLT470" s="48" t="str">
        <f t="shared" si="260"/>
        <v>Inviable Sanitariamente</v>
      </c>
      <c r="CLU470" s="48" t="str">
        <f t="shared" si="260"/>
        <v>Inviable Sanitariamente</v>
      </c>
      <c r="CLV470" s="48" t="str">
        <f t="shared" si="260"/>
        <v>Inviable Sanitariamente</v>
      </c>
      <c r="CLW470" s="48" t="str">
        <f t="shared" si="260"/>
        <v>Inviable Sanitariamente</v>
      </c>
      <c r="CLX470" s="48" t="str">
        <f t="shared" si="260"/>
        <v>Inviable Sanitariamente</v>
      </c>
      <c r="CLY470" s="48" t="str">
        <f t="shared" si="260"/>
        <v>Inviable Sanitariamente</v>
      </c>
      <c r="CLZ470" s="48" t="str">
        <f t="shared" si="260"/>
        <v>Inviable Sanitariamente</v>
      </c>
      <c r="CMA470" s="48" t="str">
        <f t="shared" si="260"/>
        <v>Inviable Sanitariamente</v>
      </c>
      <c r="CMB470" s="48" t="str">
        <f t="shared" si="260"/>
        <v>Inviable Sanitariamente</v>
      </c>
      <c r="CMC470" s="48" t="str">
        <f t="shared" si="260"/>
        <v>Inviable Sanitariamente</v>
      </c>
      <c r="CMD470" s="48" t="str">
        <f t="shared" si="261"/>
        <v>Inviable Sanitariamente</v>
      </c>
      <c r="CME470" s="48" t="str">
        <f t="shared" si="261"/>
        <v>Inviable Sanitariamente</v>
      </c>
      <c r="CMF470" s="48" t="str">
        <f t="shared" si="261"/>
        <v>Inviable Sanitariamente</v>
      </c>
      <c r="CMG470" s="48" t="str">
        <f t="shared" si="261"/>
        <v>Inviable Sanitariamente</v>
      </c>
      <c r="CMH470" s="48" t="str">
        <f t="shared" si="261"/>
        <v>Inviable Sanitariamente</v>
      </c>
      <c r="CMI470" s="48" t="str">
        <f t="shared" si="261"/>
        <v>Inviable Sanitariamente</v>
      </c>
      <c r="CMJ470" s="48" t="str">
        <f t="shared" si="261"/>
        <v>Inviable Sanitariamente</v>
      </c>
      <c r="CMK470" s="48" t="str">
        <f t="shared" si="261"/>
        <v>Inviable Sanitariamente</v>
      </c>
      <c r="CML470" s="48" t="str">
        <f t="shared" si="261"/>
        <v>Inviable Sanitariamente</v>
      </c>
      <c r="CMM470" s="48" t="str">
        <f t="shared" si="261"/>
        <v>Inviable Sanitariamente</v>
      </c>
      <c r="CMN470" s="48" t="str">
        <f t="shared" si="262"/>
        <v>Inviable Sanitariamente</v>
      </c>
      <c r="CMO470" s="48" t="str">
        <f t="shared" si="262"/>
        <v>Inviable Sanitariamente</v>
      </c>
      <c r="CMP470" s="48" t="str">
        <f t="shared" si="262"/>
        <v>Inviable Sanitariamente</v>
      </c>
      <c r="CMQ470" s="48" t="str">
        <f t="shared" si="262"/>
        <v>Inviable Sanitariamente</v>
      </c>
      <c r="CMR470" s="48" t="str">
        <f t="shared" si="262"/>
        <v>Inviable Sanitariamente</v>
      </c>
      <c r="CMS470" s="48" t="str">
        <f t="shared" si="262"/>
        <v>Inviable Sanitariamente</v>
      </c>
      <c r="CMT470" s="48" t="str">
        <f t="shared" si="262"/>
        <v>Inviable Sanitariamente</v>
      </c>
      <c r="CMU470" s="48" t="str">
        <f t="shared" si="262"/>
        <v>Inviable Sanitariamente</v>
      </c>
      <c r="CMV470" s="48" t="str">
        <f t="shared" si="262"/>
        <v>Inviable Sanitariamente</v>
      </c>
      <c r="CMW470" s="48" t="str">
        <f t="shared" si="262"/>
        <v>Inviable Sanitariamente</v>
      </c>
      <c r="CMX470" s="48" t="str">
        <f t="shared" si="263"/>
        <v>Inviable Sanitariamente</v>
      </c>
      <c r="CMY470" s="48" t="str">
        <f t="shared" si="263"/>
        <v>Inviable Sanitariamente</v>
      </c>
      <c r="CMZ470" s="48" t="str">
        <f t="shared" si="263"/>
        <v>Inviable Sanitariamente</v>
      </c>
      <c r="CNA470" s="48" t="str">
        <f t="shared" si="263"/>
        <v>Inviable Sanitariamente</v>
      </c>
      <c r="CNB470" s="48" t="str">
        <f t="shared" si="263"/>
        <v>Inviable Sanitariamente</v>
      </c>
      <c r="CNC470" s="48" t="str">
        <f t="shared" si="263"/>
        <v>Inviable Sanitariamente</v>
      </c>
      <c r="CND470" s="48" t="str">
        <f t="shared" si="263"/>
        <v>Inviable Sanitariamente</v>
      </c>
      <c r="CNE470" s="48" t="str">
        <f t="shared" si="263"/>
        <v>Inviable Sanitariamente</v>
      </c>
      <c r="CNF470" s="48" t="str">
        <f t="shared" si="263"/>
        <v>Inviable Sanitariamente</v>
      </c>
      <c r="CNG470" s="48" t="str">
        <f t="shared" si="263"/>
        <v>Inviable Sanitariamente</v>
      </c>
      <c r="CNH470" s="48" t="str">
        <f t="shared" si="264"/>
        <v>Inviable Sanitariamente</v>
      </c>
      <c r="CNI470" s="48" t="str">
        <f t="shared" si="264"/>
        <v>Inviable Sanitariamente</v>
      </c>
      <c r="CNJ470" s="48" t="str">
        <f t="shared" si="264"/>
        <v>Inviable Sanitariamente</v>
      </c>
      <c r="CNK470" s="48" t="str">
        <f t="shared" si="264"/>
        <v>Inviable Sanitariamente</v>
      </c>
      <c r="CNL470" s="48" t="str">
        <f t="shared" si="264"/>
        <v>Inviable Sanitariamente</v>
      </c>
      <c r="CNM470" s="48" t="str">
        <f t="shared" si="264"/>
        <v>Inviable Sanitariamente</v>
      </c>
      <c r="CNN470" s="48" t="str">
        <f t="shared" si="264"/>
        <v>Inviable Sanitariamente</v>
      </c>
      <c r="CNO470" s="48" t="str">
        <f t="shared" si="264"/>
        <v>Inviable Sanitariamente</v>
      </c>
      <c r="CNP470" s="48" t="str">
        <f t="shared" si="264"/>
        <v>Inviable Sanitariamente</v>
      </c>
      <c r="CNQ470" s="48" t="str">
        <f t="shared" si="264"/>
        <v>Inviable Sanitariamente</v>
      </c>
      <c r="CNR470" s="48" t="str">
        <f t="shared" si="265"/>
        <v>Inviable Sanitariamente</v>
      </c>
      <c r="CNS470" s="48" t="str">
        <f t="shared" si="265"/>
        <v>Inviable Sanitariamente</v>
      </c>
      <c r="CNT470" s="48" t="str">
        <f t="shared" si="265"/>
        <v>Inviable Sanitariamente</v>
      </c>
      <c r="CNU470" s="48" t="str">
        <f t="shared" si="265"/>
        <v>Inviable Sanitariamente</v>
      </c>
      <c r="CNV470" s="48" t="str">
        <f t="shared" si="265"/>
        <v>Inviable Sanitariamente</v>
      </c>
      <c r="CNW470" s="48" t="str">
        <f t="shared" si="265"/>
        <v>Inviable Sanitariamente</v>
      </c>
      <c r="CNX470" s="48" t="str">
        <f t="shared" si="265"/>
        <v>Inviable Sanitariamente</v>
      </c>
      <c r="CNY470" s="48" t="str">
        <f t="shared" si="265"/>
        <v>Inviable Sanitariamente</v>
      </c>
      <c r="CNZ470" s="48" t="str">
        <f t="shared" si="265"/>
        <v>Inviable Sanitariamente</v>
      </c>
      <c r="COA470" s="48" t="str">
        <f t="shared" si="265"/>
        <v>Inviable Sanitariamente</v>
      </c>
      <c r="COB470" s="48" t="str">
        <f t="shared" si="266"/>
        <v>Inviable Sanitariamente</v>
      </c>
      <c r="COC470" s="48" t="str">
        <f t="shared" si="266"/>
        <v>Inviable Sanitariamente</v>
      </c>
      <c r="COD470" s="48" t="str">
        <f t="shared" si="266"/>
        <v>Inviable Sanitariamente</v>
      </c>
      <c r="COE470" s="48" t="str">
        <f t="shared" si="266"/>
        <v>Inviable Sanitariamente</v>
      </c>
      <c r="COF470" s="48" t="str">
        <f t="shared" si="266"/>
        <v>Inviable Sanitariamente</v>
      </c>
      <c r="COG470" s="48" t="str">
        <f t="shared" si="266"/>
        <v>Inviable Sanitariamente</v>
      </c>
      <c r="COH470" s="48" t="str">
        <f t="shared" si="266"/>
        <v>Inviable Sanitariamente</v>
      </c>
      <c r="COI470" s="48" t="str">
        <f t="shared" si="266"/>
        <v>Inviable Sanitariamente</v>
      </c>
      <c r="COJ470" s="48" t="str">
        <f t="shared" si="266"/>
        <v>Inviable Sanitariamente</v>
      </c>
      <c r="COK470" s="48" t="str">
        <f t="shared" si="266"/>
        <v>Inviable Sanitariamente</v>
      </c>
      <c r="COL470" s="48" t="str">
        <f t="shared" si="267"/>
        <v>Inviable Sanitariamente</v>
      </c>
      <c r="COM470" s="48" t="str">
        <f t="shared" si="267"/>
        <v>Inviable Sanitariamente</v>
      </c>
      <c r="CON470" s="48" t="str">
        <f t="shared" si="267"/>
        <v>Inviable Sanitariamente</v>
      </c>
      <c r="COO470" s="48" t="str">
        <f t="shared" si="267"/>
        <v>Inviable Sanitariamente</v>
      </c>
      <c r="COP470" s="48" t="str">
        <f t="shared" si="267"/>
        <v>Inviable Sanitariamente</v>
      </c>
      <c r="COQ470" s="48" t="str">
        <f t="shared" si="267"/>
        <v>Inviable Sanitariamente</v>
      </c>
      <c r="COR470" s="48" t="str">
        <f t="shared" si="267"/>
        <v>Inviable Sanitariamente</v>
      </c>
      <c r="COS470" s="48" t="str">
        <f t="shared" si="267"/>
        <v>Inviable Sanitariamente</v>
      </c>
      <c r="COT470" s="48" t="str">
        <f t="shared" si="267"/>
        <v>Inviable Sanitariamente</v>
      </c>
      <c r="COU470" s="48" t="str">
        <f t="shared" si="267"/>
        <v>Inviable Sanitariamente</v>
      </c>
      <c r="COV470" s="48" t="str">
        <f t="shared" si="268"/>
        <v>Inviable Sanitariamente</v>
      </c>
      <c r="COW470" s="48" t="str">
        <f t="shared" si="268"/>
        <v>Inviable Sanitariamente</v>
      </c>
      <c r="COX470" s="48" t="str">
        <f t="shared" si="268"/>
        <v>Inviable Sanitariamente</v>
      </c>
      <c r="COY470" s="48" t="str">
        <f t="shared" si="268"/>
        <v>Inviable Sanitariamente</v>
      </c>
      <c r="COZ470" s="48" t="str">
        <f t="shared" si="268"/>
        <v>Inviable Sanitariamente</v>
      </c>
      <c r="CPA470" s="48" t="str">
        <f t="shared" si="268"/>
        <v>Inviable Sanitariamente</v>
      </c>
      <c r="CPB470" s="48" t="str">
        <f t="shared" si="268"/>
        <v>Inviable Sanitariamente</v>
      </c>
      <c r="CPC470" s="48" t="str">
        <f t="shared" si="268"/>
        <v>Inviable Sanitariamente</v>
      </c>
      <c r="CPD470" s="48" t="str">
        <f t="shared" si="268"/>
        <v>Inviable Sanitariamente</v>
      </c>
      <c r="CPE470" s="48" t="str">
        <f t="shared" si="268"/>
        <v>Inviable Sanitariamente</v>
      </c>
      <c r="CPF470" s="48" t="str">
        <f t="shared" si="269"/>
        <v>Inviable Sanitariamente</v>
      </c>
      <c r="CPG470" s="48" t="str">
        <f t="shared" si="269"/>
        <v>Inviable Sanitariamente</v>
      </c>
      <c r="CPH470" s="48" t="str">
        <f t="shared" si="269"/>
        <v>Inviable Sanitariamente</v>
      </c>
      <c r="CPI470" s="48" t="str">
        <f t="shared" si="269"/>
        <v>Inviable Sanitariamente</v>
      </c>
      <c r="CPJ470" s="48" t="str">
        <f t="shared" si="269"/>
        <v>Inviable Sanitariamente</v>
      </c>
      <c r="CPK470" s="48" t="str">
        <f t="shared" si="269"/>
        <v>Inviable Sanitariamente</v>
      </c>
      <c r="CPL470" s="48" t="str">
        <f t="shared" si="269"/>
        <v>Inviable Sanitariamente</v>
      </c>
      <c r="CPM470" s="48" t="str">
        <f t="shared" si="269"/>
        <v>Inviable Sanitariamente</v>
      </c>
      <c r="CPN470" s="48" t="str">
        <f t="shared" si="269"/>
        <v>Inviable Sanitariamente</v>
      </c>
      <c r="CPO470" s="48" t="str">
        <f t="shared" si="269"/>
        <v>Inviable Sanitariamente</v>
      </c>
      <c r="CPP470" s="48" t="str">
        <f t="shared" si="270"/>
        <v>Inviable Sanitariamente</v>
      </c>
      <c r="CPQ470" s="48" t="str">
        <f t="shared" si="270"/>
        <v>Inviable Sanitariamente</v>
      </c>
      <c r="CPR470" s="48" t="str">
        <f t="shared" si="270"/>
        <v>Inviable Sanitariamente</v>
      </c>
      <c r="CPS470" s="48" t="str">
        <f t="shared" si="270"/>
        <v>Inviable Sanitariamente</v>
      </c>
      <c r="CPT470" s="48" t="str">
        <f t="shared" si="270"/>
        <v>Inviable Sanitariamente</v>
      </c>
      <c r="CPU470" s="48" t="str">
        <f t="shared" si="270"/>
        <v>Inviable Sanitariamente</v>
      </c>
      <c r="CPV470" s="48" t="str">
        <f t="shared" si="270"/>
        <v>Inviable Sanitariamente</v>
      </c>
      <c r="CPW470" s="48" t="str">
        <f t="shared" si="270"/>
        <v>Inviable Sanitariamente</v>
      </c>
      <c r="CPX470" s="48" t="str">
        <f t="shared" si="270"/>
        <v>Inviable Sanitariamente</v>
      </c>
      <c r="CPY470" s="48" t="str">
        <f t="shared" si="270"/>
        <v>Inviable Sanitariamente</v>
      </c>
      <c r="CPZ470" s="48" t="str">
        <f t="shared" si="271"/>
        <v>Inviable Sanitariamente</v>
      </c>
      <c r="CQA470" s="48" t="str">
        <f t="shared" si="271"/>
        <v>Inviable Sanitariamente</v>
      </c>
      <c r="CQB470" s="48" t="str">
        <f t="shared" si="271"/>
        <v>Inviable Sanitariamente</v>
      </c>
      <c r="CQC470" s="48" t="str">
        <f t="shared" si="271"/>
        <v>Inviable Sanitariamente</v>
      </c>
      <c r="CQD470" s="48" t="str">
        <f t="shared" si="271"/>
        <v>Inviable Sanitariamente</v>
      </c>
      <c r="CQE470" s="48" t="str">
        <f t="shared" si="271"/>
        <v>Inviable Sanitariamente</v>
      </c>
      <c r="CQF470" s="48" t="str">
        <f t="shared" si="271"/>
        <v>Inviable Sanitariamente</v>
      </c>
      <c r="CQG470" s="48" t="str">
        <f t="shared" si="271"/>
        <v>Inviable Sanitariamente</v>
      </c>
      <c r="CQH470" s="48" t="str">
        <f t="shared" si="271"/>
        <v>Inviable Sanitariamente</v>
      </c>
      <c r="CQI470" s="48" t="str">
        <f t="shared" si="271"/>
        <v>Inviable Sanitariamente</v>
      </c>
      <c r="CQJ470" s="48" t="str">
        <f t="shared" si="272"/>
        <v>Inviable Sanitariamente</v>
      </c>
      <c r="CQK470" s="48" t="str">
        <f t="shared" si="272"/>
        <v>Inviable Sanitariamente</v>
      </c>
      <c r="CQL470" s="48" t="str">
        <f t="shared" si="272"/>
        <v>Inviable Sanitariamente</v>
      </c>
      <c r="CQM470" s="48" t="str">
        <f t="shared" si="272"/>
        <v>Inviable Sanitariamente</v>
      </c>
      <c r="CQN470" s="48" t="str">
        <f t="shared" si="272"/>
        <v>Inviable Sanitariamente</v>
      </c>
      <c r="CQO470" s="48" t="str">
        <f t="shared" si="272"/>
        <v>Inviable Sanitariamente</v>
      </c>
      <c r="CQP470" s="48" t="str">
        <f t="shared" si="272"/>
        <v>Inviable Sanitariamente</v>
      </c>
      <c r="CQQ470" s="48" t="str">
        <f t="shared" si="272"/>
        <v>Inviable Sanitariamente</v>
      </c>
      <c r="CQR470" s="48" t="str">
        <f t="shared" si="272"/>
        <v>Inviable Sanitariamente</v>
      </c>
      <c r="CQS470" s="48" t="str">
        <f t="shared" si="272"/>
        <v>Inviable Sanitariamente</v>
      </c>
      <c r="CQT470" s="48" t="str">
        <f t="shared" si="273"/>
        <v>Inviable Sanitariamente</v>
      </c>
      <c r="CQU470" s="48" t="str">
        <f t="shared" si="273"/>
        <v>Inviable Sanitariamente</v>
      </c>
      <c r="CQV470" s="48" t="str">
        <f t="shared" si="273"/>
        <v>Inviable Sanitariamente</v>
      </c>
      <c r="CQW470" s="48" t="str">
        <f t="shared" si="273"/>
        <v>Inviable Sanitariamente</v>
      </c>
      <c r="CQX470" s="48" t="str">
        <f t="shared" si="273"/>
        <v>Inviable Sanitariamente</v>
      </c>
      <c r="CQY470" s="48" t="str">
        <f t="shared" si="273"/>
        <v>Inviable Sanitariamente</v>
      </c>
      <c r="CQZ470" s="48" t="str">
        <f t="shared" si="273"/>
        <v>Inviable Sanitariamente</v>
      </c>
      <c r="CRA470" s="48" t="str">
        <f t="shared" si="273"/>
        <v>Inviable Sanitariamente</v>
      </c>
      <c r="CRB470" s="48" t="str">
        <f t="shared" si="273"/>
        <v>Inviable Sanitariamente</v>
      </c>
      <c r="CRC470" s="48" t="str">
        <f t="shared" si="273"/>
        <v>Inviable Sanitariamente</v>
      </c>
      <c r="CRD470" s="48" t="str">
        <f t="shared" si="274"/>
        <v>Inviable Sanitariamente</v>
      </c>
      <c r="CRE470" s="48" t="str">
        <f t="shared" si="274"/>
        <v>Inviable Sanitariamente</v>
      </c>
      <c r="CRF470" s="48" t="str">
        <f t="shared" si="274"/>
        <v>Inviable Sanitariamente</v>
      </c>
      <c r="CRG470" s="48" t="str">
        <f t="shared" si="274"/>
        <v>Inviable Sanitariamente</v>
      </c>
      <c r="CRH470" s="48" t="str">
        <f t="shared" si="274"/>
        <v>Inviable Sanitariamente</v>
      </c>
      <c r="CRI470" s="48" t="str">
        <f t="shared" si="274"/>
        <v>Inviable Sanitariamente</v>
      </c>
      <c r="CRJ470" s="48" t="str">
        <f t="shared" si="274"/>
        <v>Inviable Sanitariamente</v>
      </c>
      <c r="CRK470" s="48" t="str">
        <f t="shared" si="274"/>
        <v>Inviable Sanitariamente</v>
      </c>
      <c r="CRL470" s="48" t="str">
        <f t="shared" si="274"/>
        <v>Inviable Sanitariamente</v>
      </c>
      <c r="CRM470" s="48" t="str">
        <f t="shared" si="274"/>
        <v>Inviable Sanitariamente</v>
      </c>
      <c r="CRN470" s="48" t="str">
        <f t="shared" si="275"/>
        <v>Inviable Sanitariamente</v>
      </c>
      <c r="CRO470" s="48" t="str">
        <f t="shared" si="275"/>
        <v>Inviable Sanitariamente</v>
      </c>
      <c r="CRP470" s="48" t="str">
        <f t="shared" si="275"/>
        <v>Inviable Sanitariamente</v>
      </c>
      <c r="CRQ470" s="48" t="str">
        <f t="shared" si="275"/>
        <v>Inviable Sanitariamente</v>
      </c>
      <c r="CRR470" s="48" t="str">
        <f t="shared" si="275"/>
        <v>Inviable Sanitariamente</v>
      </c>
      <c r="CRS470" s="48" t="str">
        <f t="shared" si="275"/>
        <v>Inviable Sanitariamente</v>
      </c>
      <c r="CRT470" s="48" t="str">
        <f t="shared" si="275"/>
        <v>Inviable Sanitariamente</v>
      </c>
      <c r="CRU470" s="48" t="str">
        <f t="shared" si="275"/>
        <v>Inviable Sanitariamente</v>
      </c>
      <c r="CRV470" s="48" t="str">
        <f t="shared" si="275"/>
        <v>Inviable Sanitariamente</v>
      </c>
      <c r="CRW470" s="48" t="str">
        <f t="shared" si="275"/>
        <v>Inviable Sanitariamente</v>
      </c>
      <c r="CRX470" s="48" t="str">
        <f t="shared" si="276"/>
        <v>Inviable Sanitariamente</v>
      </c>
      <c r="CRY470" s="48" t="str">
        <f t="shared" si="276"/>
        <v>Inviable Sanitariamente</v>
      </c>
      <c r="CRZ470" s="48" t="str">
        <f t="shared" si="276"/>
        <v>Inviable Sanitariamente</v>
      </c>
      <c r="CSA470" s="48" t="str">
        <f t="shared" si="276"/>
        <v>Inviable Sanitariamente</v>
      </c>
      <c r="CSB470" s="48" t="str">
        <f t="shared" si="276"/>
        <v>Inviable Sanitariamente</v>
      </c>
      <c r="CSC470" s="48" t="str">
        <f t="shared" si="276"/>
        <v>Inviable Sanitariamente</v>
      </c>
      <c r="CSD470" s="48" t="str">
        <f t="shared" si="276"/>
        <v>Inviable Sanitariamente</v>
      </c>
      <c r="CSE470" s="48" t="str">
        <f t="shared" si="276"/>
        <v>Inviable Sanitariamente</v>
      </c>
      <c r="CSF470" s="48" t="str">
        <f t="shared" si="276"/>
        <v>Inviable Sanitariamente</v>
      </c>
      <c r="CSG470" s="48" t="str">
        <f t="shared" si="276"/>
        <v>Inviable Sanitariamente</v>
      </c>
      <c r="CSH470" s="48" t="str">
        <f t="shared" si="277"/>
        <v>Inviable Sanitariamente</v>
      </c>
      <c r="CSI470" s="48" t="str">
        <f t="shared" si="277"/>
        <v>Inviable Sanitariamente</v>
      </c>
      <c r="CSJ470" s="48" t="str">
        <f t="shared" si="277"/>
        <v>Inviable Sanitariamente</v>
      </c>
      <c r="CSK470" s="48" t="str">
        <f t="shared" si="277"/>
        <v>Inviable Sanitariamente</v>
      </c>
      <c r="CSL470" s="48" t="str">
        <f t="shared" si="277"/>
        <v>Inviable Sanitariamente</v>
      </c>
      <c r="CSM470" s="48" t="str">
        <f t="shared" si="277"/>
        <v>Inviable Sanitariamente</v>
      </c>
      <c r="CSN470" s="48" t="str">
        <f t="shared" si="277"/>
        <v>Inviable Sanitariamente</v>
      </c>
      <c r="CSO470" s="48" t="str">
        <f t="shared" si="277"/>
        <v>Inviable Sanitariamente</v>
      </c>
      <c r="CSP470" s="48" t="str">
        <f t="shared" si="277"/>
        <v>Inviable Sanitariamente</v>
      </c>
      <c r="CSQ470" s="48" t="str">
        <f t="shared" si="277"/>
        <v>Inviable Sanitariamente</v>
      </c>
      <c r="CSR470" s="48" t="str">
        <f t="shared" si="278"/>
        <v>Inviable Sanitariamente</v>
      </c>
      <c r="CSS470" s="48" t="str">
        <f t="shared" si="278"/>
        <v>Inviable Sanitariamente</v>
      </c>
      <c r="CST470" s="48" t="str">
        <f t="shared" si="278"/>
        <v>Inviable Sanitariamente</v>
      </c>
      <c r="CSU470" s="48" t="str">
        <f t="shared" si="278"/>
        <v>Inviable Sanitariamente</v>
      </c>
      <c r="CSV470" s="48" t="str">
        <f t="shared" si="278"/>
        <v>Inviable Sanitariamente</v>
      </c>
      <c r="CSW470" s="48" t="str">
        <f t="shared" si="278"/>
        <v>Inviable Sanitariamente</v>
      </c>
      <c r="CSX470" s="48" t="str">
        <f t="shared" si="278"/>
        <v>Inviable Sanitariamente</v>
      </c>
      <c r="CSY470" s="48" t="str">
        <f t="shared" si="278"/>
        <v>Inviable Sanitariamente</v>
      </c>
      <c r="CSZ470" s="48" t="str">
        <f t="shared" si="278"/>
        <v>Inviable Sanitariamente</v>
      </c>
      <c r="CTA470" s="48" t="str">
        <f t="shared" si="278"/>
        <v>Inviable Sanitariamente</v>
      </c>
      <c r="CTB470" s="48" t="str">
        <f t="shared" si="279"/>
        <v>Inviable Sanitariamente</v>
      </c>
      <c r="CTC470" s="48" t="str">
        <f t="shared" si="279"/>
        <v>Inviable Sanitariamente</v>
      </c>
      <c r="CTD470" s="48" t="str">
        <f t="shared" si="279"/>
        <v>Inviable Sanitariamente</v>
      </c>
      <c r="CTE470" s="48" t="str">
        <f t="shared" si="279"/>
        <v>Inviable Sanitariamente</v>
      </c>
      <c r="CTF470" s="48" t="str">
        <f t="shared" si="279"/>
        <v>Inviable Sanitariamente</v>
      </c>
      <c r="CTG470" s="48" t="str">
        <f t="shared" si="279"/>
        <v>Inviable Sanitariamente</v>
      </c>
      <c r="CTH470" s="48" t="str">
        <f t="shared" si="279"/>
        <v>Inviable Sanitariamente</v>
      </c>
      <c r="CTI470" s="48" t="str">
        <f t="shared" si="279"/>
        <v>Inviable Sanitariamente</v>
      </c>
      <c r="CTJ470" s="48" t="str">
        <f t="shared" si="279"/>
        <v>Inviable Sanitariamente</v>
      </c>
      <c r="CTK470" s="48" t="str">
        <f t="shared" si="279"/>
        <v>Inviable Sanitariamente</v>
      </c>
      <c r="CTL470" s="48" t="str">
        <f t="shared" si="280"/>
        <v>Inviable Sanitariamente</v>
      </c>
      <c r="CTM470" s="48" t="str">
        <f t="shared" si="280"/>
        <v>Inviable Sanitariamente</v>
      </c>
      <c r="CTN470" s="48" t="str">
        <f t="shared" si="280"/>
        <v>Inviable Sanitariamente</v>
      </c>
      <c r="CTO470" s="48" t="str">
        <f t="shared" si="280"/>
        <v>Inviable Sanitariamente</v>
      </c>
      <c r="CTP470" s="48" t="str">
        <f t="shared" si="280"/>
        <v>Inviable Sanitariamente</v>
      </c>
      <c r="CTQ470" s="48" t="str">
        <f t="shared" si="280"/>
        <v>Inviable Sanitariamente</v>
      </c>
      <c r="CTR470" s="48" t="str">
        <f t="shared" si="280"/>
        <v>Inviable Sanitariamente</v>
      </c>
      <c r="CTS470" s="48" t="str">
        <f t="shared" si="280"/>
        <v>Inviable Sanitariamente</v>
      </c>
      <c r="CTT470" s="48" t="str">
        <f t="shared" si="280"/>
        <v>Inviable Sanitariamente</v>
      </c>
      <c r="CTU470" s="48" t="str">
        <f t="shared" si="280"/>
        <v>Inviable Sanitariamente</v>
      </c>
      <c r="CTV470" s="48" t="str">
        <f t="shared" si="281"/>
        <v>Inviable Sanitariamente</v>
      </c>
      <c r="CTW470" s="48" t="str">
        <f t="shared" si="281"/>
        <v>Inviable Sanitariamente</v>
      </c>
      <c r="CTX470" s="48" t="str">
        <f t="shared" si="281"/>
        <v>Inviable Sanitariamente</v>
      </c>
      <c r="CTY470" s="48" t="str">
        <f t="shared" si="281"/>
        <v>Inviable Sanitariamente</v>
      </c>
      <c r="CTZ470" s="48" t="str">
        <f t="shared" si="281"/>
        <v>Inviable Sanitariamente</v>
      </c>
      <c r="CUA470" s="48" t="str">
        <f t="shared" si="281"/>
        <v>Inviable Sanitariamente</v>
      </c>
      <c r="CUB470" s="48" t="str">
        <f t="shared" si="281"/>
        <v>Inviable Sanitariamente</v>
      </c>
      <c r="CUC470" s="48" t="str">
        <f t="shared" si="281"/>
        <v>Inviable Sanitariamente</v>
      </c>
      <c r="CUD470" s="48" t="str">
        <f t="shared" si="281"/>
        <v>Inviable Sanitariamente</v>
      </c>
      <c r="CUE470" s="48" t="str">
        <f t="shared" si="281"/>
        <v>Inviable Sanitariamente</v>
      </c>
      <c r="CUF470" s="48" t="str">
        <f t="shared" si="282"/>
        <v>Inviable Sanitariamente</v>
      </c>
      <c r="CUG470" s="48" t="str">
        <f t="shared" si="282"/>
        <v>Inviable Sanitariamente</v>
      </c>
      <c r="CUH470" s="48" t="str">
        <f t="shared" si="282"/>
        <v>Inviable Sanitariamente</v>
      </c>
      <c r="CUI470" s="48" t="str">
        <f t="shared" si="282"/>
        <v>Inviable Sanitariamente</v>
      </c>
      <c r="CUJ470" s="48" t="str">
        <f t="shared" si="282"/>
        <v>Inviable Sanitariamente</v>
      </c>
      <c r="CUK470" s="48" t="str">
        <f t="shared" si="282"/>
        <v>Inviable Sanitariamente</v>
      </c>
      <c r="CUL470" s="48" t="str">
        <f t="shared" si="282"/>
        <v>Inviable Sanitariamente</v>
      </c>
      <c r="CUM470" s="48" t="str">
        <f t="shared" si="282"/>
        <v>Inviable Sanitariamente</v>
      </c>
      <c r="CUN470" s="48" t="str">
        <f t="shared" si="282"/>
        <v>Inviable Sanitariamente</v>
      </c>
      <c r="CUO470" s="48" t="str">
        <f t="shared" si="282"/>
        <v>Inviable Sanitariamente</v>
      </c>
      <c r="CUP470" s="48" t="str">
        <f t="shared" si="283"/>
        <v>Inviable Sanitariamente</v>
      </c>
      <c r="CUQ470" s="48" t="str">
        <f t="shared" si="283"/>
        <v>Inviable Sanitariamente</v>
      </c>
      <c r="CUR470" s="48" t="str">
        <f t="shared" si="283"/>
        <v>Inviable Sanitariamente</v>
      </c>
      <c r="CUS470" s="48" t="str">
        <f t="shared" si="283"/>
        <v>Inviable Sanitariamente</v>
      </c>
      <c r="CUT470" s="48" t="str">
        <f t="shared" si="283"/>
        <v>Inviable Sanitariamente</v>
      </c>
      <c r="CUU470" s="48" t="str">
        <f t="shared" si="283"/>
        <v>Inviable Sanitariamente</v>
      </c>
      <c r="CUV470" s="48" t="str">
        <f t="shared" si="283"/>
        <v>Inviable Sanitariamente</v>
      </c>
      <c r="CUW470" s="48" t="str">
        <f t="shared" si="283"/>
        <v>Inviable Sanitariamente</v>
      </c>
      <c r="CUX470" s="48" t="str">
        <f t="shared" si="283"/>
        <v>Inviable Sanitariamente</v>
      </c>
      <c r="CUY470" s="48" t="str">
        <f t="shared" si="283"/>
        <v>Inviable Sanitariamente</v>
      </c>
      <c r="CUZ470" s="48" t="str">
        <f t="shared" si="284"/>
        <v>Inviable Sanitariamente</v>
      </c>
      <c r="CVA470" s="48" t="str">
        <f t="shared" si="284"/>
        <v>Inviable Sanitariamente</v>
      </c>
      <c r="CVB470" s="48" t="str">
        <f t="shared" si="284"/>
        <v>Inviable Sanitariamente</v>
      </c>
      <c r="CVC470" s="48" t="str">
        <f t="shared" si="284"/>
        <v>Inviable Sanitariamente</v>
      </c>
      <c r="CVD470" s="48" t="str">
        <f t="shared" si="284"/>
        <v>Inviable Sanitariamente</v>
      </c>
      <c r="CVE470" s="48" t="str">
        <f t="shared" si="284"/>
        <v>Inviable Sanitariamente</v>
      </c>
      <c r="CVF470" s="48" t="str">
        <f t="shared" si="284"/>
        <v>Inviable Sanitariamente</v>
      </c>
      <c r="CVG470" s="48" t="str">
        <f t="shared" si="284"/>
        <v>Inviable Sanitariamente</v>
      </c>
      <c r="CVH470" s="48" t="str">
        <f t="shared" si="284"/>
        <v>Inviable Sanitariamente</v>
      </c>
      <c r="CVI470" s="48" t="str">
        <f t="shared" si="284"/>
        <v>Inviable Sanitariamente</v>
      </c>
      <c r="CVJ470" s="48" t="str">
        <f t="shared" si="285"/>
        <v>Inviable Sanitariamente</v>
      </c>
      <c r="CVK470" s="48" t="str">
        <f t="shared" si="285"/>
        <v>Inviable Sanitariamente</v>
      </c>
      <c r="CVL470" s="48" t="str">
        <f t="shared" si="285"/>
        <v>Inviable Sanitariamente</v>
      </c>
      <c r="CVM470" s="48" t="str">
        <f t="shared" si="285"/>
        <v>Inviable Sanitariamente</v>
      </c>
      <c r="CVN470" s="48" t="str">
        <f t="shared" si="285"/>
        <v>Inviable Sanitariamente</v>
      </c>
      <c r="CVO470" s="48" t="str">
        <f t="shared" si="285"/>
        <v>Inviable Sanitariamente</v>
      </c>
      <c r="CVP470" s="48" t="str">
        <f t="shared" si="285"/>
        <v>Inviable Sanitariamente</v>
      </c>
      <c r="CVQ470" s="48" t="str">
        <f t="shared" si="285"/>
        <v>Inviable Sanitariamente</v>
      </c>
      <c r="CVR470" s="48" t="str">
        <f t="shared" si="285"/>
        <v>Inviable Sanitariamente</v>
      </c>
      <c r="CVS470" s="48" t="str">
        <f t="shared" si="285"/>
        <v>Inviable Sanitariamente</v>
      </c>
      <c r="CVT470" s="48" t="str">
        <f t="shared" si="286"/>
        <v>Inviable Sanitariamente</v>
      </c>
      <c r="CVU470" s="48" t="str">
        <f t="shared" si="286"/>
        <v>Inviable Sanitariamente</v>
      </c>
      <c r="CVV470" s="48" t="str">
        <f t="shared" si="286"/>
        <v>Inviable Sanitariamente</v>
      </c>
      <c r="CVW470" s="48" t="str">
        <f t="shared" si="286"/>
        <v>Inviable Sanitariamente</v>
      </c>
      <c r="CVX470" s="48" t="str">
        <f t="shared" si="286"/>
        <v>Inviable Sanitariamente</v>
      </c>
      <c r="CVY470" s="48" t="str">
        <f t="shared" si="286"/>
        <v>Inviable Sanitariamente</v>
      </c>
      <c r="CVZ470" s="48" t="str">
        <f t="shared" si="286"/>
        <v>Inviable Sanitariamente</v>
      </c>
      <c r="CWA470" s="48" t="str">
        <f t="shared" si="286"/>
        <v>Inviable Sanitariamente</v>
      </c>
      <c r="CWB470" s="48" t="str">
        <f t="shared" si="286"/>
        <v>Inviable Sanitariamente</v>
      </c>
      <c r="CWC470" s="48" t="str">
        <f t="shared" si="286"/>
        <v>Inviable Sanitariamente</v>
      </c>
      <c r="CWD470" s="48" t="str">
        <f t="shared" si="287"/>
        <v>Inviable Sanitariamente</v>
      </c>
      <c r="CWE470" s="48" t="str">
        <f t="shared" si="287"/>
        <v>Inviable Sanitariamente</v>
      </c>
      <c r="CWF470" s="48" t="str">
        <f t="shared" si="287"/>
        <v>Inviable Sanitariamente</v>
      </c>
      <c r="CWG470" s="48" t="str">
        <f t="shared" si="287"/>
        <v>Inviable Sanitariamente</v>
      </c>
      <c r="CWH470" s="48" t="str">
        <f t="shared" si="287"/>
        <v>Inviable Sanitariamente</v>
      </c>
      <c r="CWI470" s="48" t="str">
        <f t="shared" si="287"/>
        <v>Inviable Sanitariamente</v>
      </c>
      <c r="CWJ470" s="48" t="str">
        <f t="shared" si="287"/>
        <v>Inviable Sanitariamente</v>
      </c>
      <c r="CWK470" s="48" t="str">
        <f t="shared" si="287"/>
        <v>Inviable Sanitariamente</v>
      </c>
      <c r="CWL470" s="48" t="str">
        <f t="shared" si="287"/>
        <v>Inviable Sanitariamente</v>
      </c>
      <c r="CWM470" s="48" t="str">
        <f t="shared" si="287"/>
        <v>Inviable Sanitariamente</v>
      </c>
      <c r="CWN470" s="48" t="str">
        <f t="shared" si="288"/>
        <v>Inviable Sanitariamente</v>
      </c>
      <c r="CWO470" s="48" t="str">
        <f t="shared" si="288"/>
        <v>Inviable Sanitariamente</v>
      </c>
      <c r="CWP470" s="48" t="str">
        <f t="shared" si="288"/>
        <v>Inviable Sanitariamente</v>
      </c>
      <c r="CWQ470" s="48" t="str">
        <f t="shared" si="288"/>
        <v>Inviable Sanitariamente</v>
      </c>
      <c r="CWR470" s="48" t="str">
        <f t="shared" si="288"/>
        <v>Inviable Sanitariamente</v>
      </c>
      <c r="CWS470" s="48" t="str">
        <f t="shared" si="288"/>
        <v>Inviable Sanitariamente</v>
      </c>
      <c r="CWT470" s="48" t="str">
        <f t="shared" si="288"/>
        <v>Inviable Sanitariamente</v>
      </c>
      <c r="CWU470" s="48" t="str">
        <f t="shared" si="288"/>
        <v>Inviable Sanitariamente</v>
      </c>
      <c r="CWV470" s="48" t="str">
        <f t="shared" si="288"/>
        <v>Inviable Sanitariamente</v>
      </c>
      <c r="CWW470" s="48" t="str">
        <f t="shared" si="288"/>
        <v>Inviable Sanitariamente</v>
      </c>
      <c r="CWX470" s="48" t="str">
        <f t="shared" si="289"/>
        <v>Inviable Sanitariamente</v>
      </c>
      <c r="CWY470" s="48" t="str">
        <f t="shared" si="289"/>
        <v>Inviable Sanitariamente</v>
      </c>
      <c r="CWZ470" s="48" t="str">
        <f t="shared" si="289"/>
        <v>Inviable Sanitariamente</v>
      </c>
      <c r="CXA470" s="48" t="str">
        <f t="shared" si="289"/>
        <v>Inviable Sanitariamente</v>
      </c>
      <c r="CXB470" s="48" t="str">
        <f t="shared" si="289"/>
        <v>Inviable Sanitariamente</v>
      </c>
      <c r="CXC470" s="48" t="str">
        <f t="shared" si="289"/>
        <v>Inviable Sanitariamente</v>
      </c>
      <c r="CXD470" s="48" t="str">
        <f t="shared" si="289"/>
        <v>Inviable Sanitariamente</v>
      </c>
      <c r="CXE470" s="48" t="str">
        <f t="shared" si="289"/>
        <v>Inviable Sanitariamente</v>
      </c>
      <c r="CXF470" s="48" t="str">
        <f t="shared" si="289"/>
        <v>Inviable Sanitariamente</v>
      </c>
      <c r="CXG470" s="48" t="str">
        <f t="shared" si="289"/>
        <v>Inviable Sanitariamente</v>
      </c>
      <c r="CXH470" s="48" t="str">
        <f t="shared" si="290"/>
        <v>Inviable Sanitariamente</v>
      </c>
      <c r="CXI470" s="48" t="str">
        <f t="shared" si="290"/>
        <v>Inviable Sanitariamente</v>
      </c>
      <c r="CXJ470" s="48" t="str">
        <f t="shared" si="290"/>
        <v>Inviable Sanitariamente</v>
      </c>
      <c r="CXK470" s="48" t="str">
        <f t="shared" si="290"/>
        <v>Inviable Sanitariamente</v>
      </c>
      <c r="CXL470" s="48" t="str">
        <f t="shared" si="290"/>
        <v>Inviable Sanitariamente</v>
      </c>
      <c r="CXM470" s="48" t="str">
        <f t="shared" si="290"/>
        <v>Inviable Sanitariamente</v>
      </c>
      <c r="CXN470" s="48" t="str">
        <f t="shared" si="290"/>
        <v>Inviable Sanitariamente</v>
      </c>
      <c r="CXO470" s="48" t="str">
        <f t="shared" si="290"/>
        <v>Inviable Sanitariamente</v>
      </c>
      <c r="CXP470" s="48" t="str">
        <f t="shared" si="290"/>
        <v>Inviable Sanitariamente</v>
      </c>
      <c r="CXQ470" s="48" t="str">
        <f t="shared" si="290"/>
        <v>Inviable Sanitariamente</v>
      </c>
      <c r="CXR470" s="48" t="str">
        <f t="shared" si="291"/>
        <v>Inviable Sanitariamente</v>
      </c>
      <c r="CXS470" s="48" t="str">
        <f t="shared" si="291"/>
        <v>Inviable Sanitariamente</v>
      </c>
      <c r="CXT470" s="48" t="str">
        <f t="shared" si="291"/>
        <v>Inviable Sanitariamente</v>
      </c>
      <c r="CXU470" s="48" t="str">
        <f t="shared" si="291"/>
        <v>Inviable Sanitariamente</v>
      </c>
      <c r="CXV470" s="48" t="str">
        <f t="shared" si="291"/>
        <v>Inviable Sanitariamente</v>
      </c>
      <c r="CXW470" s="48" t="str">
        <f t="shared" si="291"/>
        <v>Inviable Sanitariamente</v>
      </c>
      <c r="CXX470" s="48" t="str">
        <f t="shared" si="291"/>
        <v>Inviable Sanitariamente</v>
      </c>
      <c r="CXY470" s="48" t="str">
        <f t="shared" si="291"/>
        <v>Inviable Sanitariamente</v>
      </c>
      <c r="CXZ470" s="48" t="str">
        <f t="shared" si="291"/>
        <v>Inviable Sanitariamente</v>
      </c>
      <c r="CYA470" s="48" t="str">
        <f t="shared" si="291"/>
        <v>Inviable Sanitariamente</v>
      </c>
      <c r="CYB470" s="48" t="str">
        <f t="shared" si="292"/>
        <v>Inviable Sanitariamente</v>
      </c>
      <c r="CYC470" s="48" t="str">
        <f t="shared" si="292"/>
        <v>Inviable Sanitariamente</v>
      </c>
      <c r="CYD470" s="48" t="str">
        <f t="shared" si="292"/>
        <v>Inviable Sanitariamente</v>
      </c>
      <c r="CYE470" s="48" t="str">
        <f t="shared" si="292"/>
        <v>Inviable Sanitariamente</v>
      </c>
      <c r="CYF470" s="48" t="str">
        <f t="shared" si="292"/>
        <v>Inviable Sanitariamente</v>
      </c>
      <c r="CYG470" s="48" t="str">
        <f t="shared" si="292"/>
        <v>Inviable Sanitariamente</v>
      </c>
      <c r="CYH470" s="48" t="str">
        <f t="shared" si="292"/>
        <v>Inviable Sanitariamente</v>
      </c>
      <c r="CYI470" s="48" t="str">
        <f t="shared" si="292"/>
        <v>Inviable Sanitariamente</v>
      </c>
      <c r="CYJ470" s="48" t="str">
        <f t="shared" si="292"/>
        <v>Inviable Sanitariamente</v>
      </c>
      <c r="CYK470" s="48" t="str">
        <f t="shared" si="292"/>
        <v>Inviable Sanitariamente</v>
      </c>
      <c r="CYL470" s="48" t="str">
        <f t="shared" si="293"/>
        <v>Inviable Sanitariamente</v>
      </c>
      <c r="CYM470" s="48" t="str">
        <f t="shared" si="293"/>
        <v>Inviable Sanitariamente</v>
      </c>
      <c r="CYN470" s="48" t="str">
        <f t="shared" si="293"/>
        <v>Inviable Sanitariamente</v>
      </c>
      <c r="CYO470" s="48" t="str">
        <f t="shared" si="293"/>
        <v>Inviable Sanitariamente</v>
      </c>
      <c r="CYP470" s="48" t="str">
        <f t="shared" si="293"/>
        <v>Inviable Sanitariamente</v>
      </c>
      <c r="CYQ470" s="48" t="str">
        <f t="shared" si="293"/>
        <v>Inviable Sanitariamente</v>
      </c>
      <c r="CYR470" s="48" t="str">
        <f t="shared" si="293"/>
        <v>Inviable Sanitariamente</v>
      </c>
      <c r="CYS470" s="48" t="str">
        <f t="shared" si="293"/>
        <v>Inviable Sanitariamente</v>
      </c>
      <c r="CYT470" s="48" t="str">
        <f t="shared" si="293"/>
        <v>Inviable Sanitariamente</v>
      </c>
      <c r="CYU470" s="48" t="str">
        <f t="shared" si="293"/>
        <v>Inviable Sanitariamente</v>
      </c>
      <c r="CYV470" s="48" t="str">
        <f t="shared" si="294"/>
        <v>Inviable Sanitariamente</v>
      </c>
      <c r="CYW470" s="48" t="str">
        <f t="shared" si="294"/>
        <v>Inviable Sanitariamente</v>
      </c>
      <c r="CYX470" s="48" t="str">
        <f t="shared" si="294"/>
        <v>Inviable Sanitariamente</v>
      </c>
      <c r="CYY470" s="48" t="str">
        <f t="shared" si="294"/>
        <v>Inviable Sanitariamente</v>
      </c>
      <c r="CYZ470" s="48" t="str">
        <f t="shared" si="294"/>
        <v>Inviable Sanitariamente</v>
      </c>
      <c r="CZA470" s="48" t="str">
        <f t="shared" si="294"/>
        <v>Inviable Sanitariamente</v>
      </c>
      <c r="CZB470" s="48" t="str">
        <f t="shared" si="294"/>
        <v>Inviable Sanitariamente</v>
      </c>
      <c r="CZC470" s="48" t="str">
        <f t="shared" si="294"/>
        <v>Inviable Sanitariamente</v>
      </c>
      <c r="CZD470" s="48" t="str">
        <f t="shared" si="294"/>
        <v>Inviable Sanitariamente</v>
      </c>
      <c r="CZE470" s="48" t="str">
        <f t="shared" si="294"/>
        <v>Inviable Sanitariamente</v>
      </c>
      <c r="CZF470" s="48" t="str">
        <f t="shared" si="295"/>
        <v>Inviable Sanitariamente</v>
      </c>
      <c r="CZG470" s="48" t="str">
        <f t="shared" si="295"/>
        <v>Inviable Sanitariamente</v>
      </c>
      <c r="CZH470" s="48" t="str">
        <f t="shared" si="295"/>
        <v>Inviable Sanitariamente</v>
      </c>
      <c r="CZI470" s="48" t="str">
        <f t="shared" si="295"/>
        <v>Inviable Sanitariamente</v>
      </c>
      <c r="CZJ470" s="48" t="str">
        <f t="shared" si="295"/>
        <v>Inviable Sanitariamente</v>
      </c>
      <c r="CZK470" s="48" t="str">
        <f t="shared" si="295"/>
        <v>Inviable Sanitariamente</v>
      </c>
      <c r="CZL470" s="48" t="str">
        <f t="shared" si="295"/>
        <v>Inviable Sanitariamente</v>
      </c>
      <c r="CZM470" s="48" t="str">
        <f t="shared" si="295"/>
        <v>Inviable Sanitariamente</v>
      </c>
      <c r="CZN470" s="48" t="str">
        <f t="shared" si="295"/>
        <v>Inviable Sanitariamente</v>
      </c>
      <c r="CZO470" s="48" t="str">
        <f t="shared" si="295"/>
        <v>Inviable Sanitariamente</v>
      </c>
      <c r="CZP470" s="48" t="str">
        <f t="shared" si="296"/>
        <v>Inviable Sanitariamente</v>
      </c>
      <c r="CZQ470" s="48" t="str">
        <f t="shared" si="296"/>
        <v>Inviable Sanitariamente</v>
      </c>
      <c r="CZR470" s="48" t="str">
        <f t="shared" si="296"/>
        <v>Inviable Sanitariamente</v>
      </c>
      <c r="CZS470" s="48" t="str">
        <f t="shared" si="296"/>
        <v>Inviable Sanitariamente</v>
      </c>
      <c r="CZT470" s="48" t="str">
        <f t="shared" si="296"/>
        <v>Inviable Sanitariamente</v>
      </c>
      <c r="CZU470" s="48" t="str">
        <f t="shared" si="296"/>
        <v>Inviable Sanitariamente</v>
      </c>
      <c r="CZV470" s="48" t="str">
        <f t="shared" si="296"/>
        <v>Inviable Sanitariamente</v>
      </c>
      <c r="CZW470" s="48" t="str">
        <f t="shared" si="296"/>
        <v>Inviable Sanitariamente</v>
      </c>
      <c r="CZX470" s="48" t="str">
        <f t="shared" si="296"/>
        <v>Inviable Sanitariamente</v>
      </c>
      <c r="CZY470" s="48" t="str">
        <f t="shared" si="296"/>
        <v>Inviable Sanitariamente</v>
      </c>
      <c r="CZZ470" s="48" t="str">
        <f t="shared" si="297"/>
        <v>Inviable Sanitariamente</v>
      </c>
      <c r="DAA470" s="48" t="str">
        <f t="shared" si="297"/>
        <v>Inviable Sanitariamente</v>
      </c>
      <c r="DAB470" s="48" t="str">
        <f t="shared" si="297"/>
        <v>Inviable Sanitariamente</v>
      </c>
      <c r="DAC470" s="48" t="str">
        <f t="shared" si="297"/>
        <v>Inviable Sanitariamente</v>
      </c>
      <c r="DAD470" s="48" t="str">
        <f t="shared" si="297"/>
        <v>Inviable Sanitariamente</v>
      </c>
      <c r="DAE470" s="48" t="str">
        <f t="shared" si="297"/>
        <v>Inviable Sanitariamente</v>
      </c>
      <c r="DAF470" s="48" t="str">
        <f t="shared" si="297"/>
        <v>Inviable Sanitariamente</v>
      </c>
      <c r="DAG470" s="48" t="str">
        <f t="shared" si="297"/>
        <v>Inviable Sanitariamente</v>
      </c>
      <c r="DAH470" s="48" t="str">
        <f t="shared" si="297"/>
        <v>Inviable Sanitariamente</v>
      </c>
      <c r="DAI470" s="48" t="str">
        <f t="shared" si="297"/>
        <v>Inviable Sanitariamente</v>
      </c>
      <c r="DAJ470" s="48" t="str">
        <f t="shared" si="298"/>
        <v>Inviable Sanitariamente</v>
      </c>
      <c r="DAK470" s="48" t="str">
        <f t="shared" si="298"/>
        <v>Inviable Sanitariamente</v>
      </c>
      <c r="DAL470" s="48" t="str">
        <f t="shared" si="298"/>
        <v>Inviable Sanitariamente</v>
      </c>
      <c r="DAM470" s="48" t="str">
        <f t="shared" si="298"/>
        <v>Inviable Sanitariamente</v>
      </c>
      <c r="DAN470" s="48" t="str">
        <f t="shared" si="298"/>
        <v>Inviable Sanitariamente</v>
      </c>
      <c r="DAO470" s="48" t="str">
        <f t="shared" si="298"/>
        <v>Inviable Sanitariamente</v>
      </c>
      <c r="DAP470" s="48" t="str">
        <f t="shared" si="298"/>
        <v>Inviable Sanitariamente</v>
      </c>
      <c r="DAQ470" s="48" t="str">
        <f t="shared" si="298"/>
        <v>Inviable Sanitariamente</v>
      </c>
      <c r="DAR470" s="48" t="str">
        <f t="shared" si="298"/>
        <v>Inviable Sanitariamente</v>
      </c>
      <c r="DAS470" s="48" t="str">
        <f t="shared" si="298"/>
        <v>Inviable Sanitariamente</v>
      </c>
      <c r="DAT470" s="48" t="str">
        <f t="shared" si="299"/>
        <v>Inviable Sanitariamente</v>
      </c>
      <c r="DAU470" s="48" t="str">
        <f t="shared" si="299"/>
        <v>Inviable Sanitariamente</v>
      </c>
      <c r="DAV470" s="48" t="str">
        <f t="shared" si="299"/>
        <v>Inviable Sanitariamente</v>
      </c>
      <c r="DAW470" s="48" t="str">
        <f t="shared" si="299"/>
        <v>Inviable Sanitariamente</v>
      </c>
      <c r="DAX470" s="48" t="str">
        <f t="shared" si="299"/>
        <v>Inviable Sanitariamente</v>
      </c>
      <c r="DAY470" s="48" t="str">
        <f t="shared" si="299"/>
        <v>Inviable Sanitariamente</v>
      </c>
      <c r="DAZ470" s="48" t="str">
        <f t="shared" si="299"/>
        <v>Inviable Sanitariamente</v>
      </c>
      <c r="DBA470" s="48" t="str">
        <f t="shared" si="299"/>
        <v>Inviable Sanitariamente</v>
      </c>
      <c r="DBB470" s="48" t="str">
        <f t="shared" si="299"/>
        <v>Inviable Sanitariamente</v>
      </c>
      <c r="DBC470" s="48" t="str">
        <f t="shared" si="299"/>
        <v>Inviable Sanitariamente</v>
      </c>
      <c r="DBD470" s="48" t="str">
        <f t="shared" si="300"/>
        <v>Inviable Sanitariamente</v>
      </c>
      <c r="DBE470" s="48" t="str">
        <f t="shared" si="300"/>
        <v>Inviable Sanitariamente</v>
      </c>
      <c r="DBF470" s="48" t="str">
        <f t="shared" si="300"/>
        <v>Inviable Sanitariamente</v>
      </c>
      <c r="DBG470" s="48" t="str">
        <f t="shared" si="300"/>
        <v>Inviable Sanitariamente</v>
      </c>
      <c r="DBH470" s="48" t="str">
        <f t="shared" si="300"/>
        <v>Inviable Sanitariamente</v>
      </c>
      <c r="DBI470" s="48" t="str">
        <f t="shared" si="300"/>
        <v>Inviable Sanitariamente</v>
      </c>
      <c r="DBJ470" s="48" t="str">
        <f t="shared" si="300"/>
        <v>Inviable Sanitariamente</v>
      </c>
      <c r="DBK470" s="48" t="str">
        <f t="shared" si="300"/>
        <v>Inviable Sanitariamente</v>
      </c>
      <c r="DBL470" s="48" t="str">
        <f t="shared" si="300"/>
        <v>Inviable Sanitariamente</v>
      </c>
      <c r="DBM470" s="48" t="str">
        <f t="shared" si="300"/>
        <v>Inviable Sanitariamente</v>
      </c>
      <c r="DBN470" s="48" t="str">
        <f t="shared" si="301"/>
        <v>Inviable Sanitariamente</v>
      </c>
      <c r="DBO470" s="48" t="str">
        <f t="shared" si="301"/>
        <v>Inviable Sanitariamente</v>
      </c>
      <c r="DBP470" s="48" t="str">
        <f t="shared" si="301"/>
        <v>Inviable Sanitariamente</v>
      </c>
      <c r="DBQ470" s="48" t="str">
        <f t="shared" si="301"/>
        <v>Inviable Sanitariamente</v>
      </c>
      <c r="DBR470" s="48" t="str">
        <f t="shared" si="301"/>
        <v>Inviable Sanitariamente</v>
      </c>
      <c r="DBS470" s="48" t="str">
        <f t="shared" si="301"/>
        <v>Inviable Sanitariamente</v>
      </c>
      <c r="DBT470" s="48" t="str">
        <f t="shared" si="301"/>
        <v>Inviable Sanitariamente</v>
      </c>
      <c r="DBU470" s="48" t="str">
        <f t="shared" si="301"/>
        <v>Inviable Sanitariamente</v>
      </c>
      <c r="DBV470" s="48" t="str">
        <f t="shared" si="301"/>
        <v>Inviable Sanitariamente</v>
      </c>
      <c r="DBW470" s="48" t="str">
        <f t="shared" si="301"/>
        <v>Inviable Sanitariamente</v>
      </c>
      <c r="DBX470" s="48" t="str">
        <f t="shared" si="302"/>
        <v>Inviable Sanitariamente</v>
      </c>
      <c r="DBY470" s="48" t="str">
        <f t="shared" si="302"/>
        <v>Inviable Sanitariamente</v>
      </c>
      <c r="DBZ470" s="48" t="str">
        <f t="shared" si="302"/>
        <v>Inviable Sanitariamente</v>
      </c>
      <c r="DCA470" s="48" t="str">
        <f t="shared" si="302"/>
        <v>Inviable Sanitariamente</v>
      </c>
      <c r="DCB470" s="48" t="str">
        <f t="shared" si="302"/>
        <v>Inviable Sanitariamente</v>
      </c>
      <c r="DCC470" s="48" t="str">
        <f t="shared" si="302"/>
        <v>Inviable Sanitariamente</v>
      </c>
      <c r="DCD470" s="48" t="str">
        <f t="shared" si="302"/>
        <v>Inviable Sanitariamente</v>
      </c>
      <c r="DCE470" s="48" t="str">
        <f t="shared" si="302"/>
        <v>Inviable Sanitariamente</v>
      </c>
      <c r="DCF470" s="48" t="str">
        <f t="shared" si="302"/>
        <v>Inviable Sanitariamente</v>
      </c>
      <c r="DCG470" s="48" t="str">
        <f t="shared" si="302"/>
        <v>Inviable Sanitariamente</v>
      </c>
      <c r="DCH470" s="48" t="str">
        <f t="shared" si="303"/>
        <v>Inviable Sanitariamente</v>
      </c>
      <c r="DCI470" s="48" t="str">
        <f t="shared" si="303"/>
        <v>Inviable Sanitariamente</v>
      </c>
      <c r="DCJ470" s="48" t="str">
        <f t="shared" si="303"/>
        <v>Inviable Sanitariamente</v>
      </c>
      <c r="DCK470" s="48" t="str">
        <f t="shared" si="303"/>
        <v>Inviable Sanitariamente</v>
      </c>
      <c r="DCL470" s="48" t="str">
        <f t="shared" si="303"/>
        <v>Inviable Sanitariamente</v>
      </c>
      <c r="DCM470" s="48" t="str">
        <f t="shared" si="303"/>
        <v>Inviable Sanitariamente</v>
      </c>
      <c r="DCN470" s="48" t="str">
        <f t="shared" si="303"/>
        <v>Inviable Sanitariamente</v>
      </c>
      <c r="DCO470" s="48" t="str">
        <f t="shared" si="303"/>
        <v>Inviable Sanitariamente</v>
      </c>
      <c r="DCP470" s="48" t="str">
        <f t="shared" si="303"/>
        <v>Inviable Sanitariamente</v>
      </c>
      <c r="DCQ470" s="48" t="str">
        <f t="shared" si="303"/>
        <v>Inviable Sanitariamente</v>
      </c>
      <c r="DCR470" s="48" t="str">
        <f t="shared" si="304"/>
        <v>Inviable Sanitariamente</v>
      </c>
      <c r="DCS470" s="48" t="str">
        <f t="shared" si="304"/>
        <v>Inviable Sanitariamente</v>
      </c>
      <c r="DCT470" s="48" t="str">
        <f t="shared" si="304"/>
        <v>Inviable Sanitariamente</v>
      </c>
      <c r="DCU470" s="48" t="str">
        <f t="shared" si="304"/>
        <v>Inviable Sanitariamente</v>
      </c>
      <c r="DCV470" s="48" t="str">
        <f t="shared" si="304"/>
        <v>Inviable Sanitariamente</v>
      </c>
      <c r="DCW470" s="48" t="str">
        <f t="shared" si="304"/>
        <v>Inviable Sanitariamente</v>
      </c>
      <c r="DCX470" s="48" t="str">
        <f t="shared" si="304"/>
        <v>Inviable Sanitariamente</v>
      </c>
      <c r="DCY470" s="48" t="str">
        <f t="shared" si="304"/>
        <v>Inviable Sanitariamente</v>
      </c>
      <c r="DCZ470" s="48" t="str">
        <f t="shared" si="304"/>
        <v>Inviable Sanitariamente</v>
      </c>
      <c r="DDA470" s="48" t="str">
        <f t="shared" si="304"/>
        <v>Inviable Sanitariamente</v>
      </c>
      <c r="DDB470" s="48" t="str">
        <f t="shared" si="305"/>
        <v>Inviable Sanitariamente</v>
      </c>
      <c r="DDC470" s="48" t="str">
        <f t="shared" si="305"/>
        <v>Inviable Sanitariamente</v>
      </c>
      <c r="DDD470" s="48" t="str">
        <f t="shared" si="305"/>
        <v>Inviable Sanitariamente</v>
      </c>
      <c r="DDE470" s="48" t="str">
        <f t="shared" si="305"/>
        <v>Inviable Sanitariamente</v>
      </c>
      <c r="DDF470" s="48" t="str">
        <f t="shared" si="305"/>
        <v>Inviable Sanitariamente</v>
      </c>
      <c r="DDG470" s="48" t="str">
        <f t="shared" si="305"/>
        <v>Inviable Sanitariamente</v>
      </c>
      <c r="DDH470" s="48" t="str">
        <f t="shared" si="305"/>
        <v>Inviable Sanitariamente</v>
      </c>
      <c r="DDI470" s="48" t="str">
        <f t="shared" si="305"/>
        <v>Inviable Sanitariamente</v>
      </c>
      <c r="DDJ470" s="48" t="str">
        <f t="shared" si="305"/>
        <v>Inviable Sanitariamente</v>
      </c>
      <c r="DDK470" s="48" t="str">
        <f t="shared" si="305"/>
        <v>Inviable Sanitariamente</v>
      </c>
      <c r="DDL470" s="48" t="str">
        <f t="shared" si="306"/>
        <v>Inviable Sanitariamente</v>
      </c>
      <c r="DDM470" s="48" t="str">
        <f t="shared" si="306"/>
        <v>Inviable Sanitariamente</v>
      </c>
      <c r="DDN470" s="48" t="str">
        <f t="shared" si="306"/>
        <v>Inviable Sanitariamente</v>
      </c>
      <c r="DDO470" s="48" t="str">
        <f t="shared" si="306"/>
        <v>Inviable Sanitariamente</v>
      </c>
      <c r="DDP470" s="48" t="str">
        <f t="shared" si="306"/>
        <v>Inviable Sanitariamente</v>
      </c>
      <c r="DDQ470" s="48" t="str">
        <f t="shared" si="306"/>
        <v>Inviable Sanitariamente</v>
      </c>
      <c r="DDR470" s="48" t="str">
        <f t="shared" si="306"/>
        <v>Inviable Sanitariamente</v>
      </c>
      <c r="DDS470" s="48" t="str">
        <f t="shared" si="306"/>
        <v>Inviable Sanitariamente</v>
      </c>
      <c r="DDT470" s="48" t="str">
        <f t="shared" si="306"/>
        <v>Inviable Sanitariamente</v>
      </c>
      <c r="DDU470" s="48" t="str">
        <f t="shared" si="306"/>
        <v>Inviable Sanitariamente</v>
      </c>
      <c r="DDV470" s="48" t="str">
        <f t="shared" si="307"/>
        <v>Inviable Sanitariamente</v>
      </c>
      <c r="DDW470" s="48" t="str">
        <f t="shared" si="307"/>
        <v>Inviable Sanitariamente</v>
      </c>
      <c r="DDX470" s="48" t="str">
        <f t="shared" si="307"/>
        <v>Inviable Sanitariamente</v>
      </c>
      <c r="DDY470" s="48" t="str">
        <f t="shared" si="307"/>
        <v>Inviable Sanitariamente</v>
      </c>
      <c r="DDZ470" s="48" t="str">
        <f t="shared" si="307"/>
        <v>Inviable Sanitariamente</v>
      </c>
      <c r="DEA470" s="48" t="str">
        <f t="shared" si="307"/>
        <v>Inviable Sanitariamente</v>
      </c>
      <c r="DEB470" s="48" t="str">
        <f t="shared" si="307"/>
        <v>Inviable Sanitariamente</v>
      </c>
      <c r="DEC470" s="48" t="str">
        <f t="shared" si="307"/>
        <v>Inviable Sanitariamente</v>
      </c>
      <c r="DED470" s="48" t="str">
        <f t="shared" si="307"/>
        <v>Inviable Sanitariamente</v>
      </c>
      <c r="DEE470" s="48" t="str">
        <f t="shared" si="307"/>
        <v>Inviable Sanitariamente</v>
      </c>
      <c r="DEF470" s="48" t="str">
        <f t="shared" si="308"/>
        <v>Inviable Sanitariamente</v>
      </c>
      <c r="DEG470" s="48" t="str">
        <f t="shared" si="308"/>
        <v>Inviable Sanitariamente</v>
      </c>
      <c r="DEH470" s="48" t="str">
        <f t="shared" si="308"/>
        <v>Inviable Sanitariamente</v>
      </c>
      <c r="DEI470" s="48" t="str">
        <f t="shared" si="308"/>
        <v>Inviable Sanitariamente</v>
      </c>
      <c r="DEJ470" s="48" t="str">
        <f t="shared" si="308"/>
        <v>Inviable Sanitariamente</v>
      </c>
      <c r="DEK470" s="48" t="str">
        <f t="shared" si="308"/>
        <v>Inviable Sanitariamente</v>
      </c>
      <c r="DEL470" s="48" t="str">
        <f t="shared" si="308"/>
        <v>Inviable Sanitariamente</v>
      </c>
      <c r="DEM470" s="48" t="str">
        <f t="shared" si="308"/>
        <v>Inviable Sanitariamente</v>
      </c>
      <c r="DEN470" s="48" t="str">
        <f t="shared" si="308"/>
        <v>Inviable Sanitariamente</v>
      </c>
      <c r="DEO470" s="48" t="str">
        <f t="shared" si="308"/>
        <v>Inviable Sanitariamente</v>
      </c>
      <c r="DEP470" s="48" t="str">
        <f t="shared" si="309"/>
        <v>Inviable Sanitariamente</v>
      </c>
      <c r="DEQ470" s="48" t="str">
        <f t="shared" si="309"/>
        <v>Inviable Sanitariamente</v>
      </c>
      <c r="DER470" s="48" t="str">
        <f t="shared" si="309"/>
        <v>Inviable Sanitariamente</v>
      </c>
      <c r="DES470" s="48" t="str">
        <f t="shared" si="309"/>
        <v>Inviable Sanitariamente</v>
      </c>
      <c r="DET470" s="48" t="str">
        <f t="shared" si="309"/>
        <v>Inviable Sanitariamente</v>
      </c>
      <c r="DEU470" s="48" t="str">
        <f t="shared" si="309"/>
        <v>Inviable Sanitariamente</v>
      </c>
      <c r="DEV470" s="48" t="str">
        <f t="shared" si="309"/>
        <v>Inviable Sanitariamente</v>
      </c>
      <c r="DEW470" s="48" t="str">
        <f t="shared" si="309"/>
        <v>Inviable Sanitariamente</v>
      </c>
      <c r="DEX470" s="48" t="str">
        <f t="shared" si="309"/>
        <v>Inviable Sanitariamente</v>
      </c>
      <c r="DEY470" s="48" t="str">
        <f t="shared" si="309"/>
        <v>Inviable Sanitariamente</v>
      </c>
      <c r="DEZ470" s="48" t="str">
        <f t="shared" si="310"/>
        <v>Inviable Sanitariamente</v>
      </c>
      <c r="DFA470" s="48" t="str">
        <f t="shared" si="310"/>
        <v>Inviable Sanitariamente</v>
      </c>
      <c r="DFB470" s="48" t="str">
        <f t="shared" si="310"/>
        <v>Inviable Sanitariamente</v>
      </c>
      <c r="DFC470" s="48" t="str">
        <f t="shared" si="310"/>
        <v>Inviable Sanitariamente</v>
      </c>
      <c r="DFD470" s="48" t="str">
        <f t="shared" si="310"/>
        <v>Inviable Sanitariamente</v>
      </c>
      <c r="DFE470" s="48" t="str">
        <f t="shared" si="310"/>
        <v>Inviable Sanitariamente</v>
      </c>
      <c r="DFF470" s="48" t="str">
        <f t="shared" si="310"/>
        <v>Inviable Sanitariamente</v>
      </c>
      <c r="DFG470" s="48" t="str">
        <f t="shared" si="310"/>
        <v>Inviable Sanitariamente</v>
      </c>
      <c r="DFH470" s="48" t="str">
        <f t="shared" si="310"/>
        <v>Inviable Sanitariamente</v>
      </c>
      <c r="DFI470" s="48" t="str">
        <f t="shared" si="310"/>
        <v>Inviable Sanitariamente</v>
      </c>
      <c r="DFJ470" s="48" t="str">
        <f t="shared" si="311"/>
        <v>Inviable Sanitariamente</v>
      </c>
      <c r="DFK470" s="48" t="str">
        <f t="shared" si="311"/>
        <v>Inviable Sanitariamente</v>
      </c>
      <c r="DFL470" s="48" t="str">
        <f t="shared" si="311"/>
        <v>Inviable Sanitariamente</v>
      </c>
      <c r="DFM470" s="48" t="str">
        <f t="shared" si="311"/>
        <v>Inviable Sanitariamente</v>
      </c>
      <c r="DFN470" s="48" t="str">
        <f t="shared" si="311"/>
        <v>Inviable Sanitariamente</v>
      </c>
      <c r="DFO470" s="48" t="str">
        <f t="shared" si="311"/>
        <v>Inviable Sanitariamente</v>
      </c>
      <c r="DFP470" s="48" t="str">
        <f t="shared" si="311"/>
        <v>Inviable Sanitariamente</v>
      </c>
      <c r="DFQ470" s="48" t="str">
        <f t="shared" si="311"/>
        <v>Inviable Sanitariamente</v>
      </c>
      <c r="DFR470" s="48" t="str">
        <f t="shared" si="311"/>
        <v>Inviable Sanitariamente</v>
      </c>
      <c r="DFS470" s="48" t="str">
        <f t="shared" si="311"/>
        <v>Inviable Sanitariamente</v>
      </c>
      <c r="DFT470" s="48" t="str">
        <f t="shared" si="312"/>
        <v>Inviable Sanitariamente</v>
      </c>
      <c r="DFU470" s="48" t="str">
        <f t="shared" si="312"/>
        <v>Inviable Sanitariamente</v>
      </c>
      <c r="DFV470" s="48" t="str">
        <f t="shared" si="312"/>
        <v>Inviable Sanitariamente</v>
      </c>
      <c r="DFW470" s="48" t="str">
        <f t="shared" si="312"/>
        <v>Inviable Sanitariamente</v>
      </c>
      <c r="DFX470" s="48" t="str">
        <f t="shared" si="312"/>
        <v>Inviable Sanitariamente</v>
      </c>
      <c r="DFY470" s="48" t="str">
        <f t="shared" si="312"/>
        <v>Inviable Sanitariamente</v>
      </c>
      <c r="DFZ470" s="48" t="str">
        <f t="shared" si="312"/>
        <v>Inviable Sanitariamente</v>
      </c>
      <c r="DGA470" s="48" t="str">
        <f t="shared" si="312"/>
        <v>Inviable Sanitariamente</v>
      </c>
      <c r="DGB470" s="48" t="str">
        <f t="shared" si="312"/>
        <v>Inviable Sanitariamente</v>
      </c>
      <c r="DGC470" s="48" t="str">
        <f t="shared" si="312"/>
        <v>Inviable Sanitariamente</v>
      </c>
      <c r="DGD470" s="48" t="str">
        <f t="shared" si="313"/>
        <v>Inviable Sanitariamente</v>
      </c>
      <c r="DGE470" s="48" t="str">
        <f t="shared" si="313"/>
        <v>Inviable Sanitariamente</v>
      </c>
      <c r="DGF470" s="48" t="str">
        <f t="shared" si="313"/>
        <v>Inviable Sanitariamente</v>
      </c>
      <c r="DGG470" s="48" t="str">
        <f t="shared" si="313"/>
        <v>Inviable Sanitariamente</v>
      </c>
      <c r="DGH470" s="48" t="str">
        <f t="shared" si="313"/>
        <v>Inviable Sanitariamente</v>
      </c>
      <c r="DGI470" s="48" t="str">
        <f t="shared" si="313"/>
        <v>Inviable Sanitariamente</v>
      </c>
      <c r="DGJ470" s="48" t="str">
        <f t="shared" si="313"/>
        <v>Inviable Sanitariamente</v>
      </c>
      <c r="DGK470" s="48" t="str">
        <f t="shared" si="313"/>
        <v>Inviable Sanitariamente</v>
      </c>
      <c r="DGL470" s="48" t="str">
        <f t="shared" si="313"/>
        <v>Inviable Sanitariamente</v>
      </c>
      <c r="DGM470" s="48" t="str">
        <f t="shared" si="313"/>
        <v>Inviable Sanitariamente</v>
      </c>
      <c r="DGN470" s="48" t="str">
        <f t="shared" si="314"/>
        <v>Inviable Sanitariamente</v>
      </c>
      <c r="DGO470" s="48" t="str">
        <f t="shared" si="314"/>
        <v>Inviable Sanitariamente</v>
      </c>
      <c r="DGP470" s="48" t="str">
        <f t="shared" si="314"/>
        <v>Inviable Sanitariamente</v>
      </c>
      <c r="DGQ470" s="48" t="str">
        <f t="shared" si="314"/>
        <v>Inviable Sanitariamente</v>
      </c>
      <c r="DGR470" s="48" t="str">
        <f t="shared" si="314"/>
        <v>Inviable Sanitariamente</v>
      </c>
      <c r="DGS470" s="48" t="str">
        <f t="shared" si="314"/>
        <v>Inviable Sanitariamente</v>
      </c>
      <c r="DGT470" s="48" t="str">
        <f t="shared" si="314"/>
        <v>Inviable Sanitariamente</v>
      </c>
      <c r="DGU470" s="48" t="str">
        <f t="shared" si="314"/>
        <v>Inviable Sanitariamente</v>
      </c>
      <c r="DGV470" s="48" t="str">
        <f t="shared" si="314"/>
        <v>Inviable Sanitariamente</v>
      </c>
      <c r="DGW470" s="48" t="str">
        <f t="shared" si="314"/>
        <v>Inviable Sanitariamente</v>
      </c>
      <c r="DGX470" s="48" t="str">
        <f t="shared" si="315"/>
        <v>Inviable Sanitariamente</v>
      </c>
      <c r="DGY470" s="48" t="str">
        <f t="shared" si="315"/>
        <v>Inviable Sanitariamente</v>
      </c>
      <c r="DGZ470" s="48" t="str">
        <f t="shared" si="315"/>
        <v>Inviable Sanitariamente</v>
      </c>
      <c r="DHA470" s="48" t="str">
        <f t="shared" si="315"/>
        <v>Inviable Sanitariamente</v>
      </c>
      <c r="DHB470" s="48" t="str">
        <f t="shared" si="315"/>
        <v>Inviable Sanitariamente</v>
      </c>
      <c r="DHC470" s="48" t="str">
        <f t="shared" si="315"/>
        <v>Inviable Sanitariamente</v>
      </c>
      <c r="DHD470" s="48" t="str">
        <f t="shared" si="315"/>
        <v>Inviable Sanitariamente</v>
      </c>
      <c r="DHE470" s="48" t="str">
        <f t="shared" si="315"/>
        <v>Inviable Sanitariamente</v>
      </c>
      <c r="DHF470" s="48" t="str">
        <f t="shared" si="315"/>
        <v>Inviable Sanitariamente</v>
      </c>
      <c r="DHG470" s="48" t="str">
        <f t="shared" si="315"/>
        <v>Inviable Sanitariamente</v>
      </c>
      <c r="DHH470" s="48" t="str">
        <f t="shared" si="316"/>
        <v>Inviable Sanitariamente</v>
      </c>
      <c r="DHI470" s="48" t="str">
        <f t="shared" si="316"/>
        <v>Inviable Sanitariamente</v>
      </c>
      <c r="DHJ470" s="48" t="str">
        <f t="shared" si="316"/>
        <v>Inviable Sanitariamente</v>
      </c>
      <c r="DHK470" s="48" t="str">
        <f t="shared" si="316"/>
        <v>Inviable Sanitariamente</v>
      </c>
      <c r="DHL470" s="48" t="str">
        <f t="shared" si="316"/>
        <v>Inviable Sanitariamente</v>
      </c>
      <c r="DHM470" s="48" t="str">
        <f t="shared" si="316"/>
        <v>Inviable Sanitariamente</v>
      </c>
      <c r="DHN470" s="48" t="str">
        <f t="shared" si="316"/>
        <v>Inviable Sanitariamente</v>
      </c>
      <c r="DHO470" s="48" t="str">
        <f t="shared" si="316"/>
        <v>Inviable Sanitariamente</v>
      </c>
      <c r="DHP470" s="48" t="str">
        <f t="shared" si="316"/>
        <v>Inviable Sanitariamente</v>
      </c>
      <c r="DHQ470" s="48" t="str">
        <f t="shared" si="316"/>
        <v>Inviable Sanitariamente</v>
      </c>
      <c r="DHR470" s="48" t="str">
        <f t="shared" si="317"/>
        <v>Inviable Sanitariamente</v>
      </c>
      <c r="DHS470" s="48" t="str">
        <f t="shared" si="317"/>
        <v>Inviable Sanitariamente</v>
      </c>
      <c r="DHT470" s="48" t="str">
        <f t="shared" si="317"/>
        <v>Inviable Sanitariamente</v>
      </c>
      <c r="DHU470" s="48" t="str">
        <f t="shared" si="317"/>
        <v>Inviable Sanitariamente</v>
      </c>
      <c r="DHV470" s="48" t="str">
        <f t="shared" si="317"/>
        <v>Inviable Sanitariamente</v>
      </c>
      <c r="DHW470" s="48" t="str">
        <f t="shared" si="317"/>
        <v>Inviable Sanitariamente</v>
      </c>
      <c r="DHX470" s="48" t="str">
        <f t="shared" si="317"/>
        <v>Inviable Sanitariamente</v>
      </c>
      <c r="DHY470" s="48" t="str">
        <f t="shared" si="317"/>
        <v>Inviable Sanitariamente</v>
      </c>
      <c r="DHZ470" s="48" t="str">
        <f t="shared" si="317"/>
        <v>Inviable Sanitariamente</v>
      </c>
      <c r="DIA470" s="48" t="str">
        <f t="shared" si="317"/>
        <v>Inviable Sanitariamente</v>
      </c>
      <c r="DIB470" s="48" t="str">
        <f t="shared" si="318"/>
        <v>Inviable Sanitariamente</v>
      </c>
      <c r="DIC470" s="48" t="str">
        <f t="shared" si="318"/>
        <v>Inviable Sanitariamente</v>
      </c>
      <c r="DID470" s="48" t="str">
        <f t="shared" si="318"/>
        <v>Inviable Sanitariamente</v>
      </c>
      <c r="DIE470" s="48" t="str">
        <f t="shared" si="318"/>
        <v>Inviable Sanitariamente</v>
      </c>
      <c r="DIF470" s="48" t="str">
        <f t="shared" si="318"/>
        <v>Inviable Sanitariamente</v>
      </c>
      <c r="DIG470" s="48" t="str">
        <f t="shared" si="318"/>
        <v>Inviable Sanitariamente</v>
      </c>
      <c r="DIH470" s="48" t="str">
        <f t="shared" si="318"/>
        <v>Inviable Sanitariamente</v>
      </c>
      <c r="DII470" s="48" t="str">
        <f t="shared" si="318"/>
        <v>Inviable Sanitariamente</v>
      </c>
      <c r="DIJ470" s="48" t="str">
        <f t="shared" si="318"/>
        <v>Inviable Sanitariamente</v>
      </c>
      <c r="DIK470" s="48" t="str">
        <f t="shared" si="318"/>
        <v>Inviable Sanitariamente</v>
      </c>
      <c r="DIL470" s="48" t="str">
        <f t="shared" si="319"/>
        <v>Inviable Sanitariamente</v>
      </c>
      <c r="DIM470" s="48" t="str">
        <f t="shared" si="319"/>
        <v>Inviable Sanitariamente</v>
      </c>
      <c r="DIN470" s="48" t="str">
        <f t="shared" si="319"/>
        <v>Inviable Sanitariamente</v>
      </c>
      <c r="DIO470" s="48" t="str">
        <f t="shared" si="319"/>
        <v>Inviable Sanitariamente</v>
      </c>
      <c r="DIP470" s="48" t="str">
        <f t="shared" si="319"/>
        <v>Inviable Sanitariamente</v>
      </c>
      <c r="DIQ470" s="48" t="str">
        <f t="shared" si="319"/>
        <v>Inviable Sanitariamente</v>
      </c>
      <c r="DIR470" s="48" t="str">
        <f t="shared" si="319"/>
        <v>Inviable Sanitariamente</v>
      </c>
      <c r="DIS470" s="48" t="str">
        <f t="shared" si="319"/>
        <v>Inviable Sanitariamente</v>
      </c>
      <c r="DIT470" s="48" t="str">
        <f t="shared" si="319"/>
        <v>Inviable Sanitariamente</v>
      </c>
      <c r="DIU470" s="48" t="str">
        <f t="shared" si="319"/>
        <v>Inviable Sanitariamente</v>
      </c>
      <c r="DIV470" s="48" t="str">
        <f t="shared" si="320"/>
        <v>Inviable Sanitariamente</v>
      </c>
      <c r="DIW470" s="48" t="str">
        <f t="shared" si="320"/>
        <v>Inviable Sanitariamente</v>
      </c>
      <c r="DIX470" s="48" t="str">
        <f t="shared" si="320"/>
        <v>Inviable Sanitariamente</v>
      </c>
      <c r="DIY470" s="48" t="str">
        <f t="shared" si="320"/>
        <v>Inviable Sanitariamente</v>
      </c>
      <c r="DIZ470" s="48" t="str">
        <f t="shared" si="320"/>
        <v>Inviable Sanitariamente</v>
      </c>
      <c r="DJA470" s="48" t="str">
        <f t="shared" si="320"/>
        <v>Inviable Sanitariamente</v>
      </c>
      <c r="DJB470" s="48" t="str">
        <f t="shared" si="320"/>
        <v>Inviable Sanitariamente</v>
      </c>
      <c r="DJC470" s="48" t="str">
        <f t="shared" si="320"/>
        <v>Inviable Sanitariamente</v>
      </c>
      <c r="DJD470" s="48" t="str">
        <f t="shared" si="320"/>
        <v>Inviable Sanitariamente</v>
      </c>
      <c r="DJE470" s="48" t="str">
        <f t="shared" si="320"/>
        <v>Inviable Sanitariamente</v>
      </c>
      <c r="DJF470" s="48" t="str">
        <f t="shared" si="321"/>
        <v>Inviable Sanitariamente</v>
      </c>
      <c r="DJG470" s="48" t="str">
        <f t="shared" si="321"/>
        <v>Inviable Sanitariamente</v>
      </c>
      <c r="DJH470" s="48" t="str">
        <f t="shared" si="321"/>
        <v>Inviable Sanitariamente</v>
      </c>
      <c r="DJI470" s="48" t="str">
        <f t="shared" si="321"/>
        <v>Inviable Sanitariamente</v>
      </c>
      <c r="DJJ470" s="48" t="str">
        <f t="shared" si="321"/>
        <v>Inviable Sanitariamente</v>
      </c>
      <c r="DJK470" s="48" t="str">
        <f t="shared" si="321"/>
        <v>Inviable Sanitariamente</v>
      </c>
      <c r="DJL470" s="48" t="str">
        <f t="shared" si="321"/>
        <v>Inviable Sanitariamente</v>
      </c>
      <c r="DJM470" s="48" t="str">
        <f t="shared" si="321"/>
        <v>Inviable Sanitariamente</v>
      </c>
      <c r="DJN470" s="48" t="str">
        <f t="shared" si="321"/>
        <v>Inviable Sanitariamente</v>
      </c>
      <c r="DJO470" s="48" t="str">
        <f t="shared" si="321"/>
        <v>Inviable Sanitariamente</v>
      </c>
      <c r="DJP470" s="48" t="str">
        <f t="shared" si="322"/>
        <v>Inviable Sanitariamente</v>
      </c>
      <c r="DJQ470" s="48" t="str">
        <f t="shared" si="322"/>
        <v>Inviable Sanitariamente</v>
      </c>
      <c r="DJR470" s="48" t="str">
        <f t="shared" si="322"/>
        <v>Inviable Sanitariamente</v>
      </c>
      <c r="DJS470" s="48" t="str">
        <f t="shared" si="322"/>
        <v>Inviable Sanitariamente</v>
      </c>
      <c r="DJT470" s="48" t="str">
        <f t="shared" si="322"/>
        <v>Inviable Sanitariamente</v>
      </c>
      <c r="DJU470" s="48" t="str">
        <f t="shared" si="322"/>
        <v>Inviable Sanitariamente</v>
      </c>
      <c r="DJV470" s="48" t="str">
        <f t="shared" si="322"/>
        <v>Inviable Sanitariamente</v>
      </c>
      <c r="DJW470" s="48" t="str">
        <f t="shared" si="322"/>
        <v>Inviable Sanitariamente</v>
      </c>
      <c r="DJX470" s="48" t="str">
        <f t="shared" si="322"/>
        <v>Inviable Sanitariamente</v>
      </c>
      <c r="DJY470" s="48" t="str">
        <f t="shared" si="322"/>
        <v>Inviable Sanitariamente</v>
      </c>
      <c r="DJZ470" s="48" t="str">
        <f t="shared" si="323"/>
        <v>Inviable Sanitariamente</v>
      </c>
      <c r="DKA470" s="48" t="str">
        <f t="shared" si="323"/>
        <v>Inviable Sanitariamente</v>
      </c>
      <c r="DKB470" s="48" t="str">
        <f t="shared" si="323"/>
        <v>Inviable Sanitariamente</v>
      </c>
      <c r="DKC470" s="48" t="str">
        <f t="shared" si="323"/>
        <v>Inviable Sanitariamente</v>
      </c>
      <c r="DKD470" s="48" t="str">
        <f t="shared" si="323"/>
        <v>Inviable Sanitariamente</v>
      </c>
      <c r="DKE470" s="48" t="str">
        <f t="shared" si="323"/>
        <v>Inviable Sanitariamente</v>
      </c>
      <c r="DKF470" s="48" t="str">
        <f t="shared" si="323"/>
        <v>Inviable Sanitariamente</v>
      </c>
      <c r="DKG470" s="48" t="str">
        <f t="shared" si="323"/>
        <v>Inviable Sanitariamente</v>
      </c>
      <c r="DKH470" s="48" t="str">
        <f t="shared" si="323"/>
        <v>Inviable Sanitariamente</v>
      </c>
      <c r="DKI470" s="48" t="str">
        <f t="shared" si="323"/>
        <v>Inviable Sanitariamente</v>
      </c>
      <c r="DKJ470" s="48" t="str">
        <f t="shared" si="324"/>
        <v>Inviable Sanitariamente</v>
      </c>
      <c r="DKK470" s="48" t="str">
        <f t="shared" si="324"/>
        <v>Inviable Sanitariamente</v>
      </c>
      <c r="DKL470" s="48" t="str">
        <f t="shared" si="324"/>
        <v>Inviable Sanitariamente</v>
      </c>
      <c r="DKM470" s="48" t="str">
        <f t="shared" si="324"/>
        <v>Inviable Sanitariamente</v>
      </c>
      <c r="DKN470" s="48" t="str">
        <f t="shared" si="324"/>
        <v>Inviable Sanitariamente</v>
      </c>
      <c r="DKO470" s="48" t="str">
        <f t="shared" si="324"/>
        <v>Inviable Sanitariamente</v>
      </c>
      <c r="DKP470" s="48" t="str">
        <f t="shared" si="324"/>
        <v>Inviable Sanitariamente</v>
      </c>
      <c r="DKQ470" s="48" t="str">
        <f t="shared" si="324"/>
        <v>Inviable Sanitariamente</v>
      </c>
      <c r="DKR470" s="48" t="str">
        <f t="shared" si="324"/>
        <v>Inviable Sanitariamente</v>
      </c>
      <c r="DKS470" s="48" t="str">
        <f t="shared" si="324"/>
        <v>Inviable Sanitariamente</v>
      </c>
      <c r="DKT470" s="48" t="str">
        <f t="shared" si="325"/>
        <v>Inviable Sanitariamente</v>
      </c>
      <c r="DKU470" s="48" t="str">
        <f t="shared" si="325"/>
        <v>Inviable Sanitariamente</v>
      </c>
      <c r="DKV470" s="48" t="str">
        <f t="shared" si="325"/>
        <v>Inviable Sanitariamente</v>
      </c>
      <c r="DKW470" s="48" t="str">
        <f t="shared" si="325"/>
        <v>Inviable Sanitariamente</v>
      </c>
      <c r="DKX470" s="48" t="str">
        <f t="shared" si="325"/>
        <v>Inviable Sanitariamente</v>
      </c>
      <c r="DKY470" s="48" t="str">
        <f t="shared" si="325"/>
        <v>Inviable Sanitariamente</v>
      </c>
      <c r="DKZ470" s="48" t="str">
        <f t="shared" si="325"/>
        <v>Inviable Sanitariamente</v>
      </c>
      <c r="DLA470" s="48" t="str">
        <f t="shared" si="325"/>
        <v>Inviable Sanitariamente</v>
      </c>
      <c r="DLB470" s="48" t="str">
        <f t="shared" si="325"/>
        <v>Inviable Sanitariamente</v>
      </c>
      <c r="DLC470" s="48" t="str">
        <f t="shared" si="325"/>
        <v>Inviable Sanitariamente</v>
      </c>
      <c r="DLD470" s="48" t="str">
        <f t="shared" si="326"/>
        <v>Inviable Sanitariamente</v>
      </c>
      <c r="DLE470" s="48" t="str">
        <f t="shared" si="326"/>
        <v>Inviable Sanitariamente</v>
      </c>
      <c r="DLF470" s="48" t="str">
        <f t="shared" si="326"/>
        <v>Inviable Sanitariamente</v>
      </c>
      <c r="DLG470" s="48" t="str">
        <f t="shared" si="326"/>
        <v>Inviable Sanitariamente</v>
      </c>
      <c r="DLH470" s="48" t="str">
        <f t="shared" si="326"/>
        <v>Inviable Sanitariamente</v>
      </c>
      <c r="DLI470" s="48" t="str">
        <f t="shared" si="326"/>
        <v>Inviable Sanitariamente</v>
      </c>
      <c r="DLJ470" s="48" t="str">
        <f t="shared" si="326"/>
        <v>Inviable Sanitariamente</v>
      </c>
      <c r="DLK470" s="48" t="str">
        <f t="shared" si="326"/>
        <v>Inviable Sanitariamente</v>
      </c>
      <c r="DLL470" s="48" t="str">
        <f t="shared" si="326"/>
        <v>Inviable Sanitariamente</v>
      </c>
      <c r="DLM470" s="48" t="str">
        <f t="shared" si="326"/>
        <v>Inviable Sanitariamente</v>
      </c>
      <c r="DLN470" s="48" t="str">
        <f t="shared" si="327"/>
        <v>Inviable Sanitariamente</v>
      </c>
      <c r="DLO470" s="48" t="str">
        <f t="shared" si="327"/>
        <v>Inviable Sanitariamente</v>
      </c>
      <c r="DLP470" s="48" t="str">
        <f t="shared" si="327"/>
        <v>Inviable Sanitariamente</v>
      </c>
      <c r="DLQ470" s="48" t="str">
        <f t="shared" si="327"/>
        <v>Inviable Sanitariamente</v>
      </c>
      <c r="DLR470" s="48" t="str">
        <f t="shared" si="327"/>
        <v>Inviable Sanitariamente</v>
      </c>
      <c r="DLS470" s="48" t="str">
        <f t="shared" si="327"/>
        <v>Inviable Sanitariamente</v>
      </c>
      <c r="DLT470" s="48" t="str">
        <f t="shared" si="327"/>
        <v>Inviable Sanitariamente</v>
      </c>
      <c r="DLU470" s="48" t="str">
        <f t="shared" si="327"/>
        <v>Inviable Sanitariamente</v>
      </c>
      <c r="DLV470" s="48" t="str">
        <f t="shared" si="327"/>
        <v>Inviable Sanitariamente</v>
      </c>
      <c r="DLW470" s="48" t="str">
        <f t="shared" si="327"/>
        <v>Inviable Sanitariamente</v>
      </c>
      <c r="DLX470" s="48" t="str">
        <f t="shared" si="328"/>
        <v>Inviable Sanitariamente</v>
      </c>
      <c r="DLY470" s="48" t="str">
        <f t="shared" si="328"/>
        <v>Inviable Sanitariamente</v>
      </c>
      <c r="DLZ470" s="48" t="str">
        <f t="shared" si="328"/>
        <v>Inviable Sanitariamente</v>
      </c>
      <c r="DMA470" s="48" t="str">
        <f t="shared" si="328"/>
        <v>Inviable Sanitariamente</v>
      </c>
      <c r="DMB470" s="48" t="str">
        <f t="shared" si="328"/>
        <v>Inviable Sanitariamente</v>
      </c>
      <c r="DMC470" s="48" t="str">
        <f t="shared" si="328"/>
        <v>Inviable Sanitariamente</v>
      </c>
      <c r="DMD470" s="48" t="str">
        <f t="shared" si="328"/>
        <v>Inviable Sanitariamente</v>
      </c>
      <c r="DME470" s="48" t="str">
        <f t="shared" si="328"/>
        <v>Inviable Sanitariamente</v>
      </c>
      <c r="DMF470" s="48" t="str">
        <f t="shared" si="328"/>
        <v>Inviable Sanitariamente</v>
      </c>
      <c r="DMG470" s="48" t="str">
        <f t="shared" si="328"/>
        <v>Inviable Sanitariamente</v>
      </c>
      <c r="DMH470" s="48" t="str">
        <f t="shared" si="329"/>
        <v>Inviable Sanitariamente</v>
      </c>
      <c r="DMI470" s="48" t="str">
        <f t="shared" si="329"/>
        <v>Inviable Sanitariamente</v>
      </c>
      <c r="DMJ470" s="48" t="str">
        <f t="shared" si="329"/>
        <v>Inviable Sanitariamente</v>
      </c>
      <c r="DMK470" s="48" t="str">
        <f t="shared" si="329"/>
        <v>Inviable Sanitariamente</v>
      </c>
      <c r="DML470" s="48" t="str">
        <f t="shared" si="329"/>
        <v>Inviable Sanitariamente</v>
      </c>
      <c r="DMM470" s="48" t="str">
        <f t="shared" si="329"/>
        <v>Inviable Sanitariamente</v>
      </c>
      <c r="DMN470" s="48" t="str">
        <f t="shared" si="329"/>
        <v>Inviable Sanitariamente</v>
      </c>
      <c r="DMO470" s="48" t="str">
        <f t="shared" si="329"/>
        <v>Inviable Sanitariamente</v>
      </c>
      <c r="DMP470" s="48" t="str">
        <f t="shared" si="329"/>
        <v>Inviable Sanitariamente</v>
      </c>
      <c r="DMQ470" s="48" t="str">
        <f t="shared" si="329"/>
        <v>Inviable Sanitariamente</v>
      </c>
      <c r="DMR470" s="48" t="str">
        <f t="shared" si="330"/>
        <v>Inviable Sanitariamente</v>
      </c>
      <c r="DMS470" s="48" t="str">
        <f t="shared" si="330"/>
        <v>Inviable Sanitariamente</v>
      </c>
      <c r="DMT470" s="48" t="str">
        <f t="shared" si="330"/>
        <v>Inviable Sanitariamente</v>
      </c>
      <c r="DMU470" s="48" t="str">
        <f t="shared" si="330"/>
        <v>Inviable Sanitariamente</v>
      </c>
      <c r="DMV470" s="48" t="str">
        <f t="shared" si="330"/>
        <v>Inviable Sanitariamente</v>
      </c>
      <c r="DMW470" s="48" t="str">
        <f t="shared" si="330"/>
        <v>Inviable Sanitariamente</v>
      </c>
      <c r="DMX470" s="48" t="str">
        <f t="shared" si="330"/>
        <v>Inviable Sanitariamente</v>
      </c>
      <c r="DMY470" s="48" t="str">
        <f t="shared" si="330"/>
        <v>Inviable Sanitariamente</v>
      </c>
      <c r="DMZ470" s="48" t="str">
        <f t="shared" si="330"/>
        <v>Inviable Sanitariamente</v>
      </c>
      <c r="DNA470" s="48" t="str">
        <f t="shared" si="330"/>
        <v>Inviable Sanitariamente</v>
      </c>
      <c r="DNB470" s="48" t="str">
        <f t="shared" si="331"/>
        <v>Inviable Sanitariamente</v>
      </c>
      <c r="DNC470" s="48" t="str">
        <f t="shared" si="331"/>
        <v>Inviable Sanitariamente</v>
      </c>
      <c r="DND470" s="48" t="str">
        <f t="shared" si="331"/>
        <v>Inviable Sanitariamente</v>
      </c>
      <c r="DNE470" s="48" t="str">
        <f t="shared" si="331"/>
        <v>Inviable Sanitariamente</v>
      </c>
      <c r="DNF470" s="48" t="str">
        <f t="shared" si="331"/>
        <v>Inviable Sanitariamente</v>
      </c>
      <c r="DNG470" s="48" t="str">
        <f t="shared" si="331"/>
        <v>Inviable Sanitariamente</v>
      </c>
      <c r="DNH470" s="48" t="str">
        <f t="shared" si="331"/>
        <v>Inviable Sanitariamente</v>
      </c>
      <c r="DNI470" s="48" t="str">
        <f t="shared" si="331"/>
        <v>Inviable Sanitariamente</v>
      </c>
      <c r="DNJ470" s="48" t="str">
        <f t="shared" si="331"/>
        <v>Inviable Sanitariamente</v>
      </c>
      <c r="DNK470" s="48" t="str">
        <f t="shared" si="331"/>
        <v>Inviable Sanitariamente</v>
      </c>
      <c r="DNL470" s="48" t="str">
        <f t="shared" si="332"/>
        <v>Inviable Sanitariamente</v>
      </c>
      <c r="DNM470" s="48" t="str">
        <f t="shared" si="332"/>
        <v>Inviable Sanitariamente</v>
      </c>
      <c r="DNN470" s="48" t="str">
        <f t="shared" si="332"/>
        <v>Inviable Sanitariamente</v>
      </c>
      <c r="DNO470" s="48" t="str">
        <f t="shared" si="332"/>
        <v>Inviable Sanitariamente</v>
      </c>
      <c r="DNP470" s="48" t="str">
        <f t="shared" si="332"/>
        <v>Inviable Sanitariamente</v>
      </c>
      <c r="DNQ470" s="48" t="str">
        <f t="shared" si="332"/>
        <v>Inviable Sanitariamente</v>
      </c>
      <c r="DNR470" s="48" t="str">
        <f t="shared" si="332"/>
        <v>Inviable Sanitariamente</v>
      </c>
      <c r="DNS470" s="48" t="str">
        <f t="shared" si="332"/>
        <v>Inviable Sanitariamente</v>
      </c>
      <c r="DNT470" s="48" t="str">
        <f t="shared" si="332"/>
        <v>Inviable Sanitariamente</v>
      </c>
      <c r="DNU470" s="48" t="str">
        <f t="shared" si="332"/>
        <v>Inviable Sanitariamente</v>
      </c>
      <c r="DNV470" s="48" t="str">
        <f t="shared" si="333"/>
        <v>Inviable Sanitariamente</v>
      </c>
      <c r="DNW470" s="48" t="str">
        <f t="shared" si="333"/>
        <v>Inviable Sanitariamente</v>
      </c>
      <c r="DNX470" s="48" t="str">
        <f t="shared" si="333"/>
        <v>Inviable Sanitariamente</v>
      </c>
      <c r="DNY470" s="48" t="str">
        <f t="shared" si="333"/>
        <v>Inviable Sanitariamente</v>
      </c>
      <c r="DNZ470" s="48" t="str">
        <f t="shared" si="333"/>
        <v>Inviable Sanitariamente</v>
      </c>
      <c r="DOA470" s="48" t="str">
        <f t="shared" si="333"/>
        <v>Inviable Sanitariamente</v>
      </c>
      <c r="DOB470" s="48" t="str">
        <f t="shared" si="333"/>
        <v>Inviable Sanitariamente</v>
      </c>
      <c r="DOC470" s="48" t="str">
        <f t="shared" si="333"/>
        <v>Inviable Sanitariamente</v>
      </c>
      <c r="DOD470" s="48" t="str">
        <f t="shared" si="333"/>
        <v>Inviable Sanitariamente</v>
      </c>
      <c r="DOE470" s="48" t="str">
        <f t="shared" si="333"/>
        <v>Inviable Sanitariamente</v>
      </c>
      <c r="DOF470" s="48" t="str">
        <f t="shared" si="334"/>
        <v>Inviable Sanitariamente</v>
      </c>
      <c r="DOG470" s="48" t="str">
        <f t="shared" si="334"/>
        <v>Inviable Sanitariamente</v>
      </c>
      <c r="DOH470" s="48" t="str">
        <f t="shared" si="334"/>
        <v>Inviable Sanitariamente</v>
      </c>
      <c r="DOI470" s="48" t="str">
        <f t="shared" si="334"/>
        <v>Inviable Sanitariamente</v>
      </c>
      <c r="DOJ470" s="48" t="str">
        <f t="shared" si="334"/>
        <v>Inviable Sanitariamente</v>
      </c>
      <c r="DOK470" s="48" t="str">
        <f t="shared" si="334"/>
        <v>Inviable Sanitariamente</v>
      </c>
      <c r="DOL470" s="48" t="str">
        <f t="shared" si="334"/>
        <v>Inviable Sanitariamente</v>
      </c>
      <c r="DOM470" s="48" t="str">
        <f t="shared" si="334"/>
        <v>Inviable Sanitariamente</v>
      </c>
      <c r="DON470" s="48" t="str">
        <f t="shared" si="334"/>
        <v>Inviable Sanitariamente</v>
      </c>
      <c r="DOO470" s="48" t="str">
        <f t="shared" si="334"/>
        <v>Inviable Sanitariamente</v>
      </c>
      <c r="DOP470" s="48" t="str">
        <f t="shared" si="335"/>
        <v>Inviable Sanitariamente</v>
      </c>
      <c r="DOQ470" s="48" t="str">
        <f t="shared" si="335"/>
        <v>Inviable Sanitariamente</v>
      </c>
      <c r="DOR470" s="48" t="str">
        <f t="shared" si="335"/>
        <v>Inviable Sanitariamente</v>
      </c>
      <c r="DOS470" s="48" t="str">
        <f t="shared" si="335"/>
        <v>Inviable Sanitariamente</v>
      </c>
      <c r="DOT470" s="48" t="str">
        <f t="shared" si="335"/>
        <v>Inviable Sanitariamente</v>
      </c>
      <c r="DOU470" s="48" t="str">
        <f t="shared" si="335"/>
        <v>Inviable Sanitariamente</v>
      </c>
      <c r="DOV470" s="48" t="str">
        <f t="shared" si="335"/>
        <v>Inviable Sanitariamente</v>
      </c>
      <c r="DOW470" s="48" t="str">
        <f t="shared" si="335"/>
        <v>Inviable Sanitariamente</v>
      </c>
      <c r="DOX470" s="48" t="str">
        <f t="shared" si="335"/>
        <v>Inviable Sanitariamente</v>
      </c>
      <c r="DOY470" s="48" t="str">
        <f t="shared" si="335"/>
        <v>Inviable Sanitariamente</v>
      </c>
      <c r="DOZ470" s="48" t="str">
        <f t="shared" si="336"/>
        <v>Inviable Sanitariamente</v>
      </c>
      <c r="DPA470" s="48" t="str">
        <f t="shared" si="336"/>
        <v>Inviable Sanitariamente</v>
      </c>
      <c r="DPB470" s="48" t="str">
        <f t="shared" si="336"/>
        <v>Inviable Sanitariamente</v>
      </c>
      <c r="DPC470" s="48" t="str">
        <f t="shared" si="336"/>
        <v>Inviable Sanitariamente</v>
      </c>
      <c r="DPD470" s="48" t="str">
        <f t="shared" si="336"/>
        <v>Inviable Sanitariamente</v>
      </c>
      <c r="DPE470" s="48" t="str">
        <f t="shared" si="336"/>
        <v>Inviable Sanitariamente</v>
      </c>
      <c r="DPF470" s="48" t="str">
        <f t="shared" si="336"/>
        <v>Inviable Sanitariamente</v>
      </c>
      <c r="DPG470" s="48" t="str">
        <f t="shared" si="336"/>
        <v>Inviable Sanitariamente</v>
      </c>
      <c r="DPH470" s="48" t="str">
        <f t="shared" si="336"/>
        <v>Inviable Sanitariamente</v>
      </c>
      <c r="DPI470" s="48" t="str">
        <f t="shared" si="336"/>
        <v>Inviable Sanitariamente</v>
      </c>
      <c r="DPJ470" s="48" t="str">
        <f t="shared" si="337"/>
        <v>Inviable Sanitariamente</v>
      </c>
      <c r="DPK470" s="48" t="str">
        <f t="shared" si="337"/>
        <v>Inviable Sanitariamente</v>
      </c>
      <c r="DPL470" s="48" t="str">
        <f t="shared" si="337"/>
        <v>Inviable Sanitariamente</v>
      </c>
      <c r="DPM470" s="48" t="str">
        <f t="shared" si="337"/>
        <v>Inviable Sanitariamente</v>
      </c>
      <c r="DPN470" s="48" t="str">
        <f t="shared" si="337"/>
        <v>Inviable Sanitariamente</v>
      </c>
      <c r="DPO470" s="48" t="str">
        <f t="shared" si="337"/>
        <v>Inviable Sanitariamente</v>
      </c>
      <c r="DPP470" s="48" t="str">
        <f t="shared" si="337"/>
        <v>Inviable Sanitariamente</v>
      </c>
      <c r="DPQ470" s="48" t="str">
        <f t="shared" si="337"/>
        <v>Inviable Sanitariamente</v>
      </c>
      <c r="DPR470" s="48" t="str">
        <f t="shared" si="337"/>
        <v>Inviable Sanitariamente</v>
      </c>
      <c r="DPS470" s="48" t="str">
        <f t="shared" si="337"/>
        <v>Inviable Sanitariamente</v>
      </c>
      <c r="DPT470" s="48" t="str">
        <f t="shared" si="338"/>
        <v>Inviable Sanitariamente</v>
      </c>
      <c r="DPU470" s="48" t="str">
        <f t="shared" si="338"/>
        <v>Inviable Sanitariamente</v>
      </c>
      <c r="DPV470" s="48" t="str">
        <f t="shared" si="338"/>
        <v>Inviable Sanitariamente</v>
      </c>
      <c r="DPW470" s="48" t="str">
        <f t="shared" si="338"/>
        <v>Inviable Sanitariamente</v>
      </c>
      <c r="DPX470" s="48" t="str">
        <f t="shared" si="338"/>
        <v>Inviable Sanitariamente</v>
      </c>
      <c r="DPY470" s="48" t="str">
        <f t="shared" si="338"/>
        <v>Inviable Sanitariamente</v>
      </c>
      <c r="DPZ470" s="48" t="str">
        <f t="shared" si="338"/>
        <v>Inviable Sanitariamente</v>
      </c>
      <c r="DQA470" s="48" t="str">
        <f t="shared" si="338"/>
        <v>Inviable Sanitariamente</v>
      </c>
      <c r="DQB470" s="48" t="str">
        <f t="shared" si="338"/>
        <v>Inviable Sanitariamente</v>
      </c>
      <c r="DQC470" s="48" t="str">
        <f t="shared" si="338"/>
        <v>Inviable Sanitariamente</v>
      </c>
      <c r="DQD470" s="48" t="str">
        <f t="shared" si="339"/>
        <v>Inviable Sanitariamente</v>
      </c>
      <c r="DQE470" s="48" t="str">
        <f t="shared" si="339"/>
        <v>Inviable Sanitariamente</v>
      </c>
      <c r="DQF470" s="48" t="str">
        <f t="shared" si="339"/>
        <v>Inviable Sanitariamente</v>
      </c>
      <c r="DQG470" s="48" t="str">
        <f t="shared" si="339"/>
        <v>Inviable Sanitariamente</v>
      </c>
      <c r="DQH470" s="48" t="str">
        <f t="shared" si="339"/>
        <v>Inviable Sanitariamente</v>
      </c>
      <c r="DQI470" s="48" t="str">
        <f t="shared" si="339"/>
        <v>Inviable Sanitariamente</v>
      </c>
      <c r="DQJ470" s="48" t="str">
        <f t="shared" si="339"/>
        <v>Inviable Sanitariamente</v>
      </c>
      <c r="DQK470" s="48" t="str">
        <f t="shared" si="339"/>
        <v>Inviable Sanitariamente</v>
      </c>
      <c r="DQL470" s="48" t="str">
        <f t="shared" si="339"/>
        <v>Inviable Sanitariamente</v>
      </c>
      <c r="DQM470" s="48" t="str">
        <f t="shared" si="339"/>
        <v>Inviable Sanitariamente</v>
      </c>
      <c r="DQN470" s="48" t="str">
        <f t="shared" si="340"/>
        <v>Inviable Sanitariamente</v>
      </c>
      <c r="DQO470" s="48" t="str">
        <f t="shared" si="340"/>
        <v>Inviable Sanitariamente</v>
      </c>
      <c r="DQP470" s="48" t="str">
        <f t="shared" si="340"/>
        <v>Inviable Sanitariamente</v>
      </c>
      <c r="DQQ470" s="48" t="str">
        <f t="shared" si="340"/>
        <v>Inviable Sanitariamente</v>
      </c>
      <c r="DQR470" s="48" t="str">
        <f t="shared" si="340"/>
        <v>Inviable Sanitariamente</v>
      </c>
      <c r="DQS470" s="48" t="str">
        <f t="shared" si="340"/>
        <v>Inviable Sanitariamente</v>
      </c>
      <c r="DQT470" s="48" t="str">
        <f t="shared" si="340"/>
        <v>Inviable Sanitariamente</v>
      </c>
      <c r="DQU470" s="48" t="str">
        <f t="shared" si="340"/>
        <v>Inviable Sanitariamente</v>
      </c>
      <c r="DQV470" s="48" t="str">
        <f t="shared" si="340"/>
        <v>Inviable Sanitariamente</v>
      </c>
      <c r="DQW470" s="48" t="str">
        <f t="shared" si="340"/>
        <v>Inviable Sanitariamente</v>
      </c>
      <c r="DQX470" s="48" t="str">
        <f t="shared" si="341"/>
        <v>Inviable Sanitariamente</v>
      </c>
      <c r="DQY470" s="48" t="str">
        <f t="shared" si="341"/>
        <v>Inviable Sanitariamente</v>
      </c>
      <c r="DQZ470" s="48" t="str">
        <f t="shared" si="341"/>
        <v>Inviable Sanitariamente</v>
      </c>
      <c r="DRA470" s="48" t="str">
        <f t="shared" si="341"/>
        <v>Inviable Sanitariamente</v>
      </c>
      <c r="DRB470" s="48" t="str">
        <f t="shared" si="341"/>
        <v>Inviable Sanitariamente</v>
      </c>
      <c r="DRC470" s="48" t="str">
        <f t="shared" si="341"/>
        <v>Inviable Sanitariamente</v>
      </c>
      <c r="DRD470" s="48" t="str">
        <f t="shared" si="341"/>
        <v>Inviable Sanitariamente</v>
      </c>
      <c r="DRE470" s="48" t="str">
        <f t="shared" si="341"/>
        <v>Inviable Sanitariamente</v>
      </c>
      <c r="DRF470" s="48" t="str">
        <f t="shared" si="341"/>
        <v>Inviable Sanitariamente</v>
      </c>
      <c r="DRG470" s="48" t="str">
        <f t="shared" si="341"/>
        <v>Inviable Sanitariamente</v>
      </c>
      <c r="DRH470" s="48" t="str">
        <f t="shared" si="342"/>
        <v>Inviable Sanitariamente</v>
      </c>
      <c r="DRI470" s="48" t="str">
        <f t="shared" si="342"/>
        <v>Inviable Sanitariamente</v>
      </c>
      <c r="DRJ470" s="48" t="str">
        <f t="shared" si="342"/>
        <v>Inviable Sanitariamente</v>
      </c>
      <c r="DRK470" s="48" t="str">
        <f t="shared" si="342"/>
        <v>Inviable Sanitariamente</v>
      </c>
      <c r="DRL470" s="48" t="str">
        <f t="shared" si="342"/>
        <v>Inviable Sanitariamente</v>
      </c>
      <c r="DRM470" s="48" t="str">
        <f t="shared" si="342"/>
        <v>Inviable Sanitariamente</v>
      </c>
      <c r="DRN470" s="48" t="str">
        <f t="shared" si="342"/>
        <v>Inviable Sanitariamente</v>
      </c>
      <c r="DRO470" s="48" t="str">
        <f t="shared" si="342"/>
        <v>Inviable Sanitariamente</v>
      </c>
      <c r="DRP470" s="48" t="str">
        <f t="shared" si="342"/>
        <v>Inviable Sanitariamente</v>
      </c>
      <c r="DRQ470" s="48" t="str">
        <f t="shared" si="342"/>
        <v>Inviable Sanitariamente</v>
      </c>
      <c r="DRR470" s="48" t="str">
        <f t="shared" si="343"/>
        <v>Inviable Sanitariamente</v>
      </c>
      <c r="DRS470" s="48" t="str">
        <f t="shared" si="343"/>
        <v>Inviable Sanitariamente</v>
      </c>
      <c r="DRT470" s="48" t="str">
        <f t="shared" si="343"/>
        <v>Inviable Sanitariamente</v>
      </c>
      <c r="DRU470" s="48" t="str">
        <f t="shared" si="343"/>
        <v>Inviable Sanitariamente</v>
      </c>
      <c r="DRV470" s="48" t="str">
        <f t="shared" si="343"/>
        <v>Inviable Sanitariamente</v>
      </c>
      <c r="DRW470" s="48" t="str">
        <f t="shared" si="343"/>
        <v>Inviable Sanitariamente</v>
      </c>
      <c r="DRX470" s="48" t="str">
        <f t="shared" si="343"/>
        <v>Inviable Sanitariamente</v>
      </c>
      <c r="DRY470" s="48" t="str">
        <f t="shared" si="343"/>
        <v>Inviable Sanitariamente</v>
      </c>
      <c r="DRZ470" s="48" t="str">
        <f t="shared" si="343"/>
        <v>Inviable Sanitariamente</v>
      </c>
      <c r="DSA470" s="48" t="str">
        <f t="shared" si="343"/>
        <v>Inviable Sanitariamente</v>
      </c>
      <c r="DSB470" s="48" t="str">
        <f t="shared" si="344"/>
        <v>Inviable Sanitariamente</v>
      </c>
      <c r="DSC470" s="48" t="str">
        <f t="shared" si="344"/>
        <v>Inviable Sanitariamente</v>
      </c>
      <c r="DSD470" s="48" t="str">
        <f t="shared" si="344"/>
        <v>Inviable Sanitariamente</v>
      </c>
      <c r="DSE470" s="48" t="str">
        <f t="shared" si="344"/>
        <v>Inviable Sanitariamente</v>
      </c>
      <c r="DSF470" s="48" t="str">
        <f t="shared" si="344"/>
        <v>Inviable Sanitariamente</v>
      </c>
      <c r="DSG470" s="48" t="str">
        <f t="shared" si="344"/>
        <v>Inviable Sanitariamente</v>
      </c>
      <c r="DSH470" s="48" t="str">
        <f t="shared" si="344"/>
        <v>Inviable Sanitariamente</v>
      </c>
      <c r="DSI470" s="48" t="str">
        <f t="shared" si="344"/>
        <v>Inviable Sanitariamente</v>
      </c>
      <c r="DSJ470" s="48" t="str">
        <f t="shared" si="344"/>
        <v>Inviable Sanitariamente</v>
      </c>
      <c r="DSK470" s="48" t="str">
        <f t="shared" si="344"/>
        <v>Inviable Sanitariamente</v>
      </c>
      <c r="DSL470" s="48" t="str">
        <f t="shared" si="345"/>
        <v>Inviable Sanitariamente</v>
      </c>
      <c r="DSM470" s="48" t="str">
        <f t="shared" si="345"/>
        <v>Inviable Sanitariamente</v>
      </c>
      <c r="DSN470" s="48" t="str">
        <f t="shared" si="345"/>
        <v>Inviable Sanitariamente</v>
      </c>
      <c r="DSO470" s="48" t="str">
        <f t="shared" si="345"/>
        <v>Inviable Sanitariamente</v>
      </c>
      <c r="DSP470" s="48" t="str">
        <f t="shared" si="345"/>
        <v>Inviable Sanitariamente</v>
      </c>
      <c r="DSQ470" s="48" t="str">
        <f t="shared" si="345"/>
        <v>Inviable Sanitariamente</v>
      </c>
      <c r="DSR470" s="48" t="str">
        <f t="shared" si="345"/>
        <v>Inviable Sanitariamente</v>
      </c>
      <c r="DSS470" s="48" t="str">
        <f t="shared" si="345"/>
        <v>Inviable Sanitariamente</v>
      </c>
      <c r="DST470" s="48" t="str">
        <f t="shared" si="345"/>
        <v>Inviable Sanitariamente</v>
      </c>
      <c r="DSU470" s="48" t="str">
        <f t="shared" si="345"/>
        <v>Inviable Sanitariamente</v>
      </c>
      <c r="DSV470" s="48" t="str">
        <f t="shared" si="346"/>
        <v>Inviable Sanitariamente</v>
      </c>
      <c r="DSW470" s="48" t="str">
        <f t="shared" si="346"/>
        <v>Inviable Sanitariamente</v>
      </c>
      <c r="DSX470" s="48" t="str">
        <f t="shared" si="346"/>
        <v>Inviable Sanitariamente</v>
      </c>
      <c r="DSY470" s="48" t="str">
        <f t="shared" si="346"/>
        <v>Inviable Sanitariamente</v>
      </c>
      <c r="DSZ470" s="48" t="str">
        <f t="shared" si="346"/>
        <v>Inviable Sanitariamente</v>
      </c>
      <c r="DTA470" s="48" t="str">
        <f t="shared" si="346"/>
        <v>Inviable Sanitariamente</v>
      </c>
      <c r="DTB470" s="48" t="str">
        <f t="shared" si="346"/>
        <v>Inviable Sanitariamente</v>
      </c>
      <c r="DTC470" s="48" t="str">
        <f t="shared" si="346"/>
        <v>Inviable Sanitariamente</v>
      </c>
      <c r="DTD470" s="48" t="str">
        <f t="shared" si="346"/>
        <v>Inviable Sanitariamente</v>
      </c>
      <c r="DTE470" s="48" t="str">
        <f t="shared" si="346"/>
        <v>Inviable Sanitariamente</v>
      </c>
      <c r="DTF470" s="48" t="str">
        <f t="shared" si="347"/>
        <v>Inviable Sanitariamente</v>
      </c>
      <c r="DTG470" s="48" t="str">
        <f t="shared" si="347"/>
        <v>Inviable Sanitariamente</v>
      </c>
      <c r="DTH470" s="48" t="str">
        <f t="shared" si="347"/>
        <v>Inviable Sanitariamente</v>
      </c>
      <c r="DTI470" s="48" t="str">
        <f t="shared" si="347"/>
        <v>Inviable Sanitariamente</v>
      </c>
      <c r="DTJ470" s="48" t="str">
        <f t="shared" si="347"/>
        <v>Inviable Sanitariamente</v>
      </c>
      <c r="DTK470" s="48" t="str">
        <f t="shared" si="347"/>
        <v>Inviable Sanitariamente</v>
      </c>
      <c r="DTL470" s="48" t="str">
        <f t="shared" si="347"/>
        <v>Inviable Sanitariamente</v>
      </c>
      <c r="DTM470" s="48" t="str">
        <f t="shared" si="347"/>
        <v>Inviable Sanitariamente</v>
      </c>
      <c r="DTN470" s="48" t="str">
        <f t="shared" si="347"/>
        <v>Inviable Sanitariamente</v>
      </c>
      <c r="DTO470" s="48" t="str">
        <f t="shared" si="347"/>
        <v>Inviable Sanitariamente</v>
      </c>
      <c r="DTP470" s="48" t="str">
        <f t="shared" si="348"/>
        <v>Inviable Sanitariamente</v>
      </c>
      <c r="DTQ470" s="48" t="str">
        <f t="shared" si="348"/>
        <v>Inviable Sanitariamente</v>
      </c>
      <c r="DTR470" s="48" t="str">
        <f t="shared" si="348"/>
        <v>Inviable Sanitariamente</v>
      </c>
      <c r="DTS470" s="48" t="str">
        <f t="shared" si="348"/>
        <v>Inviable Sanitariamente</v>
      </c>
      <c r="DTT470" s="48" t="str">
        <f t="shared" si="348"/>
        <v>Inviable Sanitariamente</v>
      </c>
      <c r="DTU470" s="48" t="str">
        <f t="shared" si="348"/>
        <v>Inviable Sanitariamente</v>
      </c>
      <c r="DTV470" s="48" t="str">
        <f t="shared" si="348"/>
        <v>Inviable Sanitariamente</v>
      </c>
      <c r="DTW470" s="48" t="str">
        <f t="shared" si="348"/>
        <v>Inviable Sanitariamente</v>
      </c>
      <c r="DTX470" s="48" t="str">
        <f t="shared" si="348"/>
        <v>Inviable Sanitariamente</v>
      </c>
      <c r="DTY470" s="48" t="str">
        <f t="shared" si="348"/>
        <v>Inviable Sanitariamente</v>
      </c>
      <c r="DTZ470" s="48" t="str">
        <f t="shared" si="349"/>
        <v>Inviable Sanitariamente</v>
      </c>
      <c r="DUA470" s="48" t="str">
        <f t="shared" si="349"/>
        <v>Inviable Sanitariamente</v>
      </c>
      <c r="DUB470" s="48" t="str">
        <f t="shared" si="349"/>
        <v>Inviable Sanitariamente</v>
      </c>
      <c r="DUC470" s="48" t="str">
        <f t="shared" si="349"/>
        <v>Inviable Sanitariamente</v>
      </c>
      <c r="DUD470" s="48" t="str">
        <f t="shared" si="349"/>
        <v>Inviable Sanitariamente</v>
      </c>
      <c r="DUE470" s="48" t="str">
        <f t="shared" si="349"/>
        <v>Inviable Sanitariamente</v>
      </c>
      <c r="DUF470" s="48" t="str">
        <f t="shared" si="349"/>
        <v>Inviable Sanitariamente</v>
      </c>
      <c r="DUG470" s="48" t="str">
        <f t="shared" si="349"/>
        <v>Inviable Sanitariamente</v>
      </c>
      <c r="DUH470" s="48" t="str">
        <f t="shared" si="349"/>
        <v>Inviable Sanitariamente</v>
      </c>
      <c r="DUI470" s="48" t="str">
        <f t="shared" si="349"/>
        <v>Inviable Sanitariamente</v>
      </c>
      <c r="DUJ470" s="48" t="str">
        <f t="shared" si="350"/>
        <v>Inviable Sanitariamente</v>
      </c>
      <c r="DUK470" s="48" t="str">
        <f t="shared" si="350"/>
        <v>Inviable Sanitariamente</v>
      </c>
      <c r="DUL470" s="48" t="str">
        <f t="shared" si="350"/>
        <v>Inviable Sanitariamente</v>
      </c>
      <c r="DUM470" s="48" t="str">
        <f t="shared" si="350"/>
        <v>Inviable Sanitariamente</v>
      </c>
      <c r="DUN470" s="48" t="str">
        <f t="shared" si="350"/>
        <v>Inviable Sanitariamente</v>
      </c>
      <c r="DUO470" s="48" t="str">
        <f t="shared" si="350"/>
        <v>Inviable Sanitariamente</v>
      </c>
      <c r="DUP470" s="48" t="str">
        <f t="shared" si="350"/>
        <v>Inviable Sanitariamente</v>
      </c>
      <c r="DUQ470" s="48" t="str">
        <f t="shared" si="350"/>
        <v>Inviable Sanitariamente</v>
      </c>
      <c r="DUR470" s="48" t="str">
        <f t="shared" si="350"/>
        <v>Inviable Sanitariamente</v>
      </c>
      <c r="DUS470" s="48" t="str">
        <f t="shared" si="350"/>
        <v>Inviable Sanitariamente</v>
      </c>
      <c r="DUT470" s="48" t="str">
        <f t="shared" si="351"/>
        <v>Inviable Sanitariamente</v>
      </c>
      <c r="DUU470" s="48" t="str">
        <f t="shared" si="351"/>
        <v>Inviable Sanitariamente</v>
      </c>
      <c r="DUV470" s="48" t="str">
        <f t="shared" si="351"/>
        <v>Inviable Sanitariamente</v>
      </c>
      <c r="DUW470" s="48" t="str">
        <f t="shared" si="351"/>
        <v>Inviable Sanitariamente</v>
      </c>
      <c r="DUX470" s="48" t="str">
        <f t="shared" si="351"/>
        <v>Inviable Sanitariamente</v>
      </c>
      <c r="DUY470" s="48" t="str">
        <f t="shared" si="351"/>
        <v>Inviable Sanitariamente</v>
      </c>
      <c r="DUZ470" s="48" t="str">
        <f t="shared" si="351"/>
        <v>Inviable Sanitariamente</v>
      </c>
      <c r="DVA470" s="48" t="str">
        <f t="shared" si="351"/>
        <v>Inviable Sanitariamente</v>
      </c>
      <c r="DVB470" s="48" t="str">
        <f t="shared" si="351"/>
        <v>Inviable Sanitariamente</v>
      </c>
      <c r="DVC470" s="48" t="str">
        <f t="shared" si="351"/>
        <v>Inviable Sanitariamente</v>
      </c>
      <c r="DVD470" s="48" t="str">
        <f t="shared" si="352"/>
        <v>Inviable Sanitariamente</v>
      </c>
      <c r="DVE470" s="48" t="str">
        <f t="shared" si="352"/>
        <v>Inviable Sanitariamente</v>
      </c>
      <c r="DVF470" s="48" t="str">
        <f t="shared" si="352"/>
        <v>Inviable Sanitariamente</v>
      </c>
      <c r="DVG470" s="48" t="str">
        <f t="shared" si="352"/>
        <v>Inviable Sanitariamente</v>
      </c>
      <c r="DVH470" s="48" t="str">
        <f t="shared" si="352"/>
        <v>Inviable Sanitariamente</v>
      </c>
      <c r="DVI470" s="48" t="str">
        <f t="shared" si="352"/>
        <v>Inviable Sanitariamente</v>
      </c>
      <c r="DVJ470" s="48" t="str">
        <f t="shared" si="352"/>
        <v>Inviable Sanitariamente</v>
      </c>
      <c r="DVK470" s="48" t="str">
        <f t="shared" si="352"/>
        <v>Inviable Sanitariamente</v>
      </c>
      <c r="DVL470" s="48" t="str">
        <f t="shared" si="352"/>
        <v>Inviable Sanitariamente</v>
      </c>
      <c r="DVM470" s="48" t="str">
        <f t="shared" si="352"/>
        <v>Inviable Sanitariamente</v>
      </c>
      <c r="DVN470" s="48" t="str">
        <f t="shared" si="353"/>
        <v>Inviable Sanitariamente</v>
      </c>
      <c r="DVO470" s="48" t="str">
        <f t="shared" si="353"/>
        <v>Inviable Sanitariamente</v>
      </c>
      <c r="DVP470" s="48" t="str">
        <f t="shared" si="353"/>
        <v>Inviable Sanitariamente</v>
      </c>
      <c r="DVQ470" s="48" t="str">
        <f t="shared" si="353"/>
        <v>Inviable Sanitariamente</v>
      </c>
      <c r="DVR470" s="48" t="str">
        <f t="shared" si="353"/>
        <v>Inviable Sanitariamente</v>
      </c>
      <c r="DVS470" s="48" t="str">
        <f t="shared" si="353"/>
        <v>Inviable Sanitariamente</v>
      </c>
      <c r="DVT470" s="48" t="str">
        <f t="shared" si="353"/>
        <v>Inviable Sanitariamente</v>
      </c>
      <c r="DVU470" s="48" t="str">
        <f t="shared" si="353"/>
        <v>Inviable Sanitariamente</v>
      </c>
      <c r="DVV470" s="48" t="str">
        <f t="shared" si="353"/>
        <v>Inviable Sanitariamente</v>
      </c>
      <c r="DVW470" s="48" t="str">
        <f t="shared" si="353"/>
        <v>Inviable Sanitariamente</v>
      </c>
      <c r="DVX470" s="48" t="str">
        <f t="shared" si="354"/>
        <v>Inviable Sanitariamente</v>
      </c>
      <c r="DVY470" s="48" t="str">
        <f t="shared" si="354"/>
        <v>Inviable Sanitariamente</v>
      </c>
      <c r="DVZ470" s="48" t="str">
        <f t="shared" si="354"/>
        <v>Inviable Sanitariamente</v>
      </c>
      <c r="DWA470" s="48" t="str">
        <f t="shared" si="354"/>
        <v>Inviable Sanitariamente</v>
      </c>
      <c r="DWB470" s="48" t="str">
        <f t="shared" si="354"/>
        <v>Inviable Sanitariamente</v>
      </c>
      <c r="DWC470" s="48" t="str">
        <f t="shared" si="354"/>
        <v>Inviable Sanitariamente</v>
      </c>
      <c r="DWD470" s="48" t="str">
        <f t="shared" si="354"/>
        <v>Inviable Sanitariamente</v>
      </c>
      <c r="DWE470" s="48" t="str">
        <f t="shared" si="354"/>
        <v>Inviable Sanitariamente</v>
      </c>
      <c r="DWF470" s="48" t="str">
        <f t="shared" si="354"/>
        <v>Inviable Sanitariamente</v>
      </c>
      <c r="DWG470" s="48" t="str">
        <f t="shared" si="354"/>
        <v>Inviable Sanitariamente</v>
      </c>
      <c r="DWH470" s="48" t="str">
        <f t="shared" si="355"/>
        <v>Inviable Sanitariamente</v>
      </c>
      <c r="DWI470" s="48" t="str">
        <f t="shared" si="355"/>
        <v>Inviable Sanitariamente</v>
      </c>
      <c r="DWJ470" s="48" t="str">
        <f t="shared" si="355"/>
        <v>Inviable Sanitariamente</v>
      </c>
      <c r="DWK470" s="48" t="str">
        <f t="shared" si="355"/>
        <v>Inviable Sanitariamente</v>
      </c>
      <c r="DWL470" s="48" t="str">
        <f t="shared" si="355"/>
        <v>Inviable Sanitariamente</v>
      </c>
      <c r="DWM470" s="48" t="str">
        <f t="shared" si="355"/>
        <v>Inviable Sanitariamente</v>
      </c>
      <c r="DWN470" s="48" t="str">
        <f t="shared" si="355"/>
        <v>Inviable Sanitariamente</v>
      </c>
      <c r="DWO470" s="48" t="str">
        <f t="shared" si="355"/>
        <v>Inviable Sanitariamente</v>
      </c>
      <c r="DWP470" s="48" t="str">
        <f t="shared" si="355"/>
        <v>Inviable Sanitariamente</v>
      </c>
      <c r="DWQ470" s="48" t="str">
        <f t="shared" si="355"/>
        <v>Inviable Sanitariamente</v>
      </c>
      <c r="DWR470" s="48" t="str">
        <f t="shared" si="356"/>
        <v>Inviable Sanitariamente</v>
      </c>
      <c r="DWS470" s="48" t="str">
        <f t="shared" si="356"/>
        <v>Inviable Sanitariamente</v>
      </c>
      <c r="DWT470" s="48" t="str">
        <f t="shared" si="356"/>
        <v>Inviable Sanitariamente</v>
      </c>
      <c r="DWU470" s="48" t="str">
        <f t="shared" si="356"/>
        <v>Inviable Sanitariamente</v>
      </c>
      <c r="DWV470" s="48" t="str">
        <f t="shared" si="356"/>
        <v>Inviable Sanitariamente</v>
      </c>
      <c r="DWW470" s="48" t="str">
        <f t="shared" si="356"/>
        <v>Inviable Sanitariamente</v>
      </c>
      <c r="DWX470" s="48" t="str">
        <f t="shared" si="356"/>
        <v>Inviable Sanitariamente</v>
      </c>
      <c r="DWY470" s="48" t="str">
        <f t="shared" si="356"/>
        <v>Inviable Sanitariamente</v>
      </c>
      <c r="DWZ470" s="48" t="str">
        <f t="shared" si="356"/>
        <v>Inviable Sanitariamente</v>
      </c>
      <c r="DXA470" s="48" t="str">
        <f t="shared" si="356"/>
        <v>Inviable Sanitariamente</v>
      </c>
      <c r="DXB470" s="48" t="str">
        <f t="shared" si="357"/>
        <v>Inviable Sanitariamente</v>
      </c>
      <c r="DXC470" s="48" t="str">
        <f t="shared" si="357"/>
        <v>Inviable Sanitariamente</v>
      </c>
      <c r="DXD470" s="48" t="str">
        <f t="shared" si="357"/>
        <v>Inviable Sanitariamente</v>
      </c>
      <c r="DXE470" s="48" t="str">
        <f t="shared" si="357"/>
        <v>Inviable Sanitariamente</v>
      </c>
      <c r="DXF470" s="48" t="str">
        <f t="shared" si="357"/>
        <v>Inviable Sanitariamente</v>
      </c>
      <c r="DXG470" s="48" t="str">
        <f t="shared" si="357"/>
        <v>Inviable Sanitariamente</v>
      </c>
      <c r="DXH470" s="48" t="str">
        <f t="shared" si="357"/>
        <v>Inviable Sanitariamente</v>
      </c>
      <c r="DXI470" s="48" t="str">
        <f t="shared" si="357"/>
        <v>Inviable Sanitariamente</v>
      </c>
      <c r="DXJ470" s="48" t="str">
        <f t="shared" si="357"/>
        <v>Inviable Sanitariamente</v>
      </c>
      <c r="DXK470" s="48" t="str">
        <f t="shared" si="357"/>
        <v>Inviable Sanitariamente</v>
      </c>
      <c r="DXL470" s="48" t="str">
        <f t="shared" si="358"/>
        <v>Inviable Sanitariamente</v>
      </c>
      <c r="DXM470" s="48" t="str">
        <f t="shared" si="358"/>
        <v>Inviable Sanitariamente</v>
      </c>
      <c r="DXN470" s="48" t="str">
        <f t="shared" si="358"/>
        <v>Inviable Sanitariamente</v>
      </c>
      <c r="DXO470" s="48" t="str">
        <f t="shared" si="358"/>
        <v>Inviable Sanitariamente</v>
      </c>
      <c r="DXP470" s="48" t="str">
        <f t="shared" si="358"/>
        <v>Inviable Sanitariamente</v>
      </c>
      <c r="DXQ470" s="48" t="str">
        <f t="shared" si="358"/>
        <v>Inviable Sanitariamente</v>
      </c>
      <c r="DXR470" s="48" t="str">
        <f t="shared" si="358"/>
        <v>Inviable Sanitariamente</v>
      </c>
      <c r="DXS470" s="48" t="str">
        <f t="shared" si="358"/>
        <v>Inviable Sanitariamente</v>
      </c>
      <c r="DXT470" s="48" t="str">
        <f t="shared" si="358"/>
        <v>Inviable Sanitariamente</v>
      </c>
      <c r="DXU470" s="48" t="str">
        <f t="shared" si="358"/>
        <v>Inviable Sanitariamente</v>
      </c>
      <c r="DXV470" s="48" t="str">
        <f t="shared" si="359"/>
        <v>Inviable Sanitariamente</v>
      </c>
      <c r="DXW470" s="48" t="str">
        <f t="shared" si="359"/>
        <v>Inviable Sanitariamente</v>
      </c>
      <c r="DXX470" s="48" t="str">
        <f t="shared" si="359"/>
        <v>Inviable Sanitariamente</v>
      </c>
      <c r="DXY470" s="48" t="str">
        <f t="shared" si="359"/>
        <v>Inviable Sanitariamente</v>
      </c>
      <c r="DXZ470" s="48" t="str">
        <f t="shared" si="359"/>
        <v>Inviable Sanitariamente</v>
      </c>
      <c r="DYA470" s="48" t="str">
        <f t="shared" si="359"/>
        <v>Inviable Sanitariamente</v>
      </c>
      <c r="DYB470" s="48" t="str">
        <f t="shared" si="359"/>
        <v>Inviable Sanitariamente</v>
      </c>
      <c r="DYC470" s="48" t="str">
        <f t="shared" si="359"/>
        <v>Inviable Sanitariamente</v>
      </c>
      <c r="DYD470" s="48" t="str">
        <f t="shared" si="359"/>
        <v>Inviable Sanitariamente</v>
      </c>
      <c r="DYE470" s="48" t="str">
        <f t="shared" si="359"/>
        <v>Inviable Sanitariamente</v>
      </c>
      <c r="DYF470" s="48" t="str">
        <f t="shared" si="360"/>
        <v>Inviable Sanitariamente</v>
      </c>
      <c r="DYG470" s="48" t="str">
        <f t="shared" si="360"/>
        <v>Inviable Sanitariamente</v>
      </c>
      <c r="DYH470" s="48" t="str">
        <f t="shared" si="360"/>
        <v>Inviable Sanitariamente</v>
      </c>
      <c r="DYI470" s="48" t="str">
        <f t="shared" si="360"/>
        <v>Inviable Sanitariamente</v>
      </c>
      <c r="DYJ470" s="48" t="str">
        <f t="shared" si="360"/>
        <v>Inviable Sanitariamente</v>
      </c>
      <c r="DYK470" s="48" t="str">
        <f t="shared" si="360"/>
        <v>Inviable Sanitariamente</v>
      </c>
      <c r="DYL470" s="48" t="str">
        <f t="shared" si="360"/>
        <v>Inviable Sanitariamente</v>
      </c>
      <c r="DYM470" s="48" t="str">
        <f t="shared" si="360"/>
        <v>Inviable Sanitariamente</v>
      </c>
      <c r="DYN470" s="48" t="str">
        <f t="shared" si="360"/>
        <v>Inviable Sanitariamente</v>
      </c>
      <c r="DYO470" s="48" t="str">
        <f t="shared" si="360"/>
        <v>Inviable Sanitariamente</v>
      </c>
      <c r="DYP470" s="48" t="str">
        <f t="shared" si="361"/>
        <v>Inviable Sanitariamente</v>
      </c>
      <c r="DYQ470" s="48" t="str">
        <f t="shared" si="361"/>
        <v>Inviable Sanitariamente</v>
      </c>
      <c r="DYR470" s="48" t="str">
        <f t="shared" si="361"/>
        <v>Inviable Sanitariamente</v>
      </c>
      <c r="DYS470" s="48" t="str">
        <f t="shared" si="361"/>
        <v>Inviable Sanitariamente</v>
      </c>
      <c r="DYT470" s="48" t="str">
        <f t="shared" si="361"/>
        <v>Inviable Sanitariamente</v>
      </c>
      <c r="DYU470" s="48" t="str">
        <f t="shared" si="361"/>
        <v>Inviable Sanitariamente</v>
      </c>
      <c r="DYV470" s="48" t="str">
        <f t="shared" si="361"/>
        <v>Inviable Sanitariamente</v>
      </c>
      <c r="DYW470" s="48" t="str">
        <f t="shared" si="361"/>
        <v>Inviable Sanitariamente</v>
      </c>
      <c r="DYX470" s="48" t="str">
        <f t="shared" si="361"/>
        <v>Inviable Sanitariamente</v>
      </c>
      <c r="DYY470" s="48" t="str">
        <f t="shared" si="361"/>
        <v>Inviable Sanitariamente</v>
      </c>
      <c r="DYZ470" s="48" t="str">
        <f t="shared" si="362"/>
        <v>Inviable Sanitariamente</v>
      </c>
      <c r="DZA470" s="48" t="str">
        <f t="shared" si="362"/>
        <v>Inviable Sanitariamente</v>
      </c>
      <c r="DZB470" s="48" t="str">
        <f t="shared" si="362"/>
        <v>Inviable Sanitariamente</v>
      </c>
      <c r="DZC470" s="48" t="str">
        <f t="shared" si="362"/>
        <v>Inviable Sanitariamente</v>
      </c>
      <c r="DZD470" s="48" t="str">
        <f t="shared" si="362"/>
        <v>Inviable Sanitariamente</v>
      </c>
      <c r="DZE470" s="48" t="str">
        <f t="shared" si="362"/>
        <v>Inviable Sanitariamente</v>
      </c>
      <c r="DZF470" s="48" t="str">
        <f t="shared" si="362"/>
        <v>Inviable Sanitariamente</v>
      </c>
      <c r="DZG470" s="48" t="str">
        <f t="shared" si="362"/>
        <v>Inviable Sanitariamente</v>
      </c>
      <c r="DZH470" s="48" t="str">
        <f t="shared" si="362"/>
        <v>Inviable Sanitariamente</v>
      </c>
      <c r="DZI470" s="48" t="str">
        <f t="shared" si="362"/>
        <v>Inviable Sanitariamente</v>
      </c>
      <c r="DZJ470" s="48" t="str">
        <f t="shared" si="363"/>
        <v>Inviable Sanitariamente</v>
      </c>
      <c r="DZK470" s="48" t="str">
        <f t="shared" si="363"/>
        <v>Inviable Sanitariamente</v>
      </c>
      <c r="DZL470" s="48" t="str">
        <f t="shared" si="363"/>
        <v>Inviable Sanitariamente</v>
      </c>
      <c r="DZM470" s="48" t="str">
        <f t="shared" si="363"/>
        <v>Inviable Sanitariamente</v>
      </c>
      <c r="DZN470" s="48" t="str">
        <f t="shared" si="363"/>
        <v>Inviable Sanitariamente</v>
      </c>
      <c r="DZO470" s="48" t="str">
        <f t="shared" si="363"/>
        <v>Inviable Sanitariamente</v>
      </c>
      <c r="DZP470" s="48" t="str">
        <f t="shared" si="363"/>
        <v>Inviable Sanitariamente</v>
      </c>
      <c r="DZQ470" s="48" t="str">
        <f t="shared" si="363"/>
        <v>Inviable Sanitariamente</v>
      </c>
      <c r="DZR470" s="48" t="str">
        <f t="shared" si="363"/>
        <v>Inviable Sanitariamente</v>
      </c>
      <c r="DZS470" s="48" t="str">
        <f t="shared" si="363"/>
        <v>Inviable Sanitariamente</v>
      </c>
      <c r="DZT470" s="48" t="str">
        <f t="shared" si="364"/>
        <v>Inviable Sanitariamente</v>
      </c>
      <c r="DZU470" s="48" t="str">
        <f t="shared" si="364"/>
        <v>Inviable Sanitariamente</v>
      </c>
      <c r="DZV470" s="48" t="str">
        <f t="shared" si="364"/>
        <v>Inviable Sanitariamente</v>
      </c>
      <c r="DZW470" s="48" t="str">
        <f t="shared" si="364"/>
        <v>Inviable Sanitariamente</v>
      </c>
      <c r="DZX470" s="48" t="str">
        <f t="shared" si="364"/>
        <v>Inviable Sanitariamente</v>
      </c>
      <c r="DZY470" s="48" t="str">
        <f t="shared" si="364"/>
        <v>Inviable Sanitariamente</v>
      </c>
      <c r="DZZ470" s="48" t="str">
        <f t="shared" si="364"/>
        <v>Inviable Sanitariamente</v>
      </c>
      <c r="EAA470" s="48" t="str">
        <f t="shared" si="364"/>
        <v>Inviable Sanitariamente</v>
      </c>
      <c r="EAB470" s="48" t="str">
        <f t="shared" si="364"/>
        <v>Inviable Sanitariamente</v>
      </c>
      <c r="EAC470" s="48" t="str">
        <f t="shared" si="364"/>
        <v>Inviable Sanitariamente</v>
      </c>
      <c r="EAD470" s="48" t="str">
        <f t="shared" si="365"/>
        <v>Inviable Sanitariamente</v>
      </c>
      <c r="EAE470" s="48" t="str">
        <f t="shared" si="365"/>
        <v>Inviable Sanitariamente</v>
      </c>
      <c r="EAF470" s="48" t="str">
        <f t="shared" si="365"/>
        <v>Inviable Sanitariamente</v>
      </c>
      <c r="EAG470" s="48" t="str">
        <f t="shared" si="365"/>
        <v>Inviable Sanitariamente</v>
      </c>
      <c r="EAH470" s="48" t="str">
        <f t="shared" si="365"/>
        <v>Inviable Sanitariamente</v>
      </c>
      <c r="EAI470" s="48" t="str">
        <f t="shared" si="365"/>
        <v>Inviable Sanitariamente</v>
      </c>
      <c r="EAJ470" s="48" t="str">
        <f t="shared" si="365"/>
        <v>Inviable Sanitariamente</v>
      </c>
      <c r="EAK470" s="48" t="str">
        <f t="shared" si="365"/>
        <v>Inviable Sanitariamente</v>
      </c>
      <c r="EAL470" s="48" t="str">
        <f t="shared" si="365"/>
        <v>Inviable Sanitariamente</v>
      </c>
      <c r="EAM470" s="48" t="str">
        <f t="shared" si="365"/>
        <v>Inviable Sanitariamente</v>
      </c>
      <c r="EAN470" s="48" t="str">
        <f t="shared" si="366"/>
        <v>Inviable Sanitariamente</v>
      </c>
      <c r="EAO470" s="48" t="str">
        <f t="shared" si="366"/>
        <v>Inviable Sanitariamente</v>
      </c>
      <c r="EAP470" s="48" t="str">
        <f t="shared" si="366"/>
        <v>Inviable Sanitariamente</v>
      </c>
      <c r="EAQ470" s="48" t="str">
        <f t="shared" si="366"/>
        <v>Inviable Sanitariamente</v>
      </c>
      <c r="EAR470" s="48" t="str">
        <f t="shared" si="366"/>
        <v>Inviable Sanitariamente</v>
      </c>
      <c r="EAS470" s="48" t="str">
        <f t="shared" si="366"/>
        <v>Inviable Sanitariamente</v>
      </c>
      <c r="EAT470" s="48" t="str">
        <f t="shared" si="366"/>
        <v>Inviable Sanitariamente</v>
      </c>
      <c r="EAU470" s="48" t="str">
        <f t="shared" si="366"/>
        <v>Inviable Sanitariamente</v>
      </c>
      <c r="EAV470" s="48" t="str">
        <f t="shared" si="366"/>
        <v>Inviable Sanitariamente</v>
      </c>
      <c r="EAW470" s="48" t="str">
        <f t="shared" si="366"/>
        <v>Inviable Sanitariamente</v>
      </c>
      <c r="EAX470" s="48" t="str">
        <f t="shared" si="367"/>
        <v>Inviable Sanitariamente</v>
      </c>
      <c r="EAY470" s="48" t="str">
        <f t="shared" si="367"/>
        <v>Inviable Sanitariamente</v>
      </c>
      <c r="EAZ470" s="48" t="str">
        <f t="shared" si="367"/>
        <v>Inviable Sanitariamente</v>
      </c>
      <c r="EBA470" s="48" t="str">
        <f t="shared" si="367"/>
        <v>Inviable Sanitariamente</v>
      </c>
      <c r="EBB470" s="48" t="str">
        <f t="shared" si="367"/>
        <v>Inviable Sanitariamente</v>
      </c>
      <c r="EBC470" s="48" t="str">
        <f t="shared" si="367"/>
        <v>Inviable Sanitariamente</v>
      </c>
      <c r="EBD470" s="48" t="str">
        <f t="shared" si="367"/>
        <v>Inviable Sanitariamente</v>
      </c>
      <c r="EBE470" s="48" t="str">
        <f t="shared" si="367"/>
        <v>Inviable Sanitariamente</v>
      </c>
      <c r="EBF470" s="48" t="str">
        <f t="shared" si="367"/>
        <v>Inviable Sanitariamente</v>
      </c>
      <c r="EBG470" s="48" t="str">
        <f t="shared" si="367"/>
        <v>Inviable Sanitariamente</v>
      </c>
      <c r="EBH470" s="48" t="str">
        <f t="shared" si="368"/>
        <v>Inviable Sanitariamente</v>
      </c>
      <c r="EBI470" s="48" t="str">
        <f t="shared" si="368"/>
        <v>Inviable Sanitariamente</v>
      </c>
      <c r="EBJ470" s="48" t="str">
        <f t="shared" si="368"/>
        <v>Inviable Sanitariamente</v>
      </c>
      <c r="EBK470" s="48" t="str">
        <f t="shared" si="368"/>
        <v>Inviable Sanitariamente</v>
      </c>
      <c r="EBL470" s="48" t="str">
        <f t="shared" si="368"/>
        <v>Inviable Sanitariamente</v>
      </c>
      <c r="EBM470" s="48" t="str">
        <f t="shared" si="368"/>
        <v>Inviable Sanitariamente</v>
      </c>
      <c r="EBN470" s="48" t="str">
        <f t="shared" si="368"/>
        <v>Inviable Sanitariamente</v>
      </c>
      <c r="EBO470" s="48" t="str">
        <f t="shared" si="368"/>
        <v>Inviable Sanitariamente</v>
      </c>
      <c r="EBP470" s="48" t="str">
        <f t="shared" si="368"/>
        <v>Inviable Sanitariamente</v>
      </c>
      <c r="EBQ470" s="48" t="str">
        <f t="shared" si="368"/>
        <v>Inviable Sanitariamente</v>
      </c>
      <c r="EBR470" s="48" t="str">
        <f t="shared" si="369"/>
        <v>Inviable Sanitariamente</v>
      </c>
      <c r="EBS470" s="48" t="str">
        <f t="shared" si="369"/>
        <v>Inviable Sanitariamente</v>
      </c>
      <c r="EBT470" s="48" t="str">
        <f t="shared" si="369"/>
        <v>Inviable Sanitariamente</v>
      </c>
      <c r="EBU470" s="48" t="str">
        <f t="shared" si="369"/>
        <v>Inviable Sanitariamente</v>
      </c>
      <c r="EBV470" s="48" t="str">
        <f t="shared" si="369"/>
        <v>Inviable Sanitariamente</v>
      </c>
      <c r="EBW470" s="48" t="str">
        <f t="shared" si="369"/>
        <v>Inviable Sanitariamente</v>
      </c>
      <c r="EBX470" s="48" t="str">
        <f t="shared" si="369"/>
        <v>Inviable Sanitariamente</v>
      </c>
      <c r="EBY470" s="48" t="str">
        <f t="shared" si="369"/>
        <v>Inviable Sanitariamente</v>
      </c>
      <c r="EBZ470" s="48" t="str">
        <f t="shared" si="369"/>
        <v>Inviable Sanitariamente</v>
      </c>
      <c r="ECA470" s="48" t="str">
        <f t="shared" si="369"/>
        <v>Inviable Sanitariamente</v>
      </c>
      <c r="ECB470" s="48" t="str">
        <f t="shared" si="370"/>
        <v>Inviable Sanitariamente</v>
      </c>
      <c r="ECC470" s="48" t="str">
        <f t="shared" si="370"/>
        <v>Inviable Sanitariamente</v>
      </c>
      <c r="ECD470" s="48" t="str">
        <f t="shared" si="370"/>
        <v>Inviable Sanitariamente</v>
      </c>
      <c r="ECE470" s="48" t="str">
        <f t="shared" si="370"/>
        <v>Inviable Sanitariamente</v>
      </c>
      <c r="ECF470" s="48" t="str">
        <f t="shared" si="370"/>
        <v>Inviable Sanitariamente</v>
      </c>
      <c r="ECG470" s="48" t="str">
        <f t="shared" si="370"/>
        <v>Inviable Sanitariamente</v>
      </c>
      <c r="ECH470" s="48" t="str">
        <f t="shared" si="370"/>
        <v>Inviable Sanitariamente</v>
      </c>
      <c r="ECI470" s="48" t="str">
        <f t="shared" si="370"/>
        <v>Inviable Sanitariamente</v>
      </c>
      <c r="ECJ470" s="48" t="str">
        <f t="shared" si="370"/>
        <v>Inviable Sanitariamente</v>
      </c>
      <c r="ECK470" s="48" t="str">
        <f t="shared" si="370"/>
        <v>Inviable Sanitariamente</v>
      </c>
      <c r="ECL470" s="48" t="str">
        <f t="shared" si="371"/>
        <v>Inviable Sanitariamente</v>
      </c>
      <c r="ECM470" s="48" t="str">
        <f t="shared" si="371"/>
        <v>Inviable Sanitariamente</v>
      </c>
      <c r="ECN470" s="48" t="str">
        <f t="shared" si="371"/>
        <v>Inviable Sanitariamente</v>
      </c>
      <c r="ECO470" s="48" t="str">
        <f t="shared" si="371"/>
        <v>Inviable Sanitariamente</v>
      </c>
      <c r="ECP470" s="48" t="str">
        <f t="shared" si="371"/>
        <v>Inviable Sanitariamente</v>
      </c>
      <c r="ECQ470" s="48" t="str">
        <f t="shared" si="371"/>
        <v>Inviable Sanitariamente</v>
      </c>
      <c r="ECR470" s="48" t="str">
        <f t="shared" si="371"/>
        <v>Inviable Sanitariamente</v>
      </c>
      <c r="ECS470" s="48" t="str">
        <f t="shared" si="371"/>
        <v>Inviable Sanitariamente</v>
      </c>
      <c r="ECT470" s="48" t="str">
        <f t="shared" si="371"/>
        <v>Inviable Sanitariamente</v>
      </c>
      <c r="ECU470" s="48" t="str">
        <f t="shared" si="371"/>
        <v>Inviable Sanitariamente</v>
      </c>
      <c r="ECV470" s="48" t="str">
        <f t="shared" si="372"/>
        <v>Inviable Sanitariamente</v>
      </c>
      <c r="ECW470" s="48" t="str">
        <f t="shared" si="372"/>
        <v>Inviable Sanitariamente</v>
      </c>
      <c r="ECX470" s="48" t="str">
        <f t="shared" si="372"/>
        <v>Inviable Sanitariamente</v>
      </c>
      <c r="ECY470" s="48" t="str">
        <f t="shared" si="372"/>
        <v>Inviable Sanitariamente</v>
      </c>
      <c r="ECZ470" s="48" t="str">
        <f t="shared" si="372"/>
        <v>Inviable Sanitariamente</v>
      </c>
      <c r="EDA470" s="48" t="str">
        <f t="shared" si="372"/>
        <v>Inviable Sanitariamente</v>
      </c>
      <c r="EDB470" s="48" t="str">
        <f t="shared" si="372"/>
        <v>Inviable Sanitariamente</v>
      </c>
      <c r="EDC470" s="48" t="str">
        <f t="shared" si="372"/>
        <v>Inviable Sanitariamente</v>
      </c>
      <c r="EDD470" s="48" t="str">
        <f t="shared" si="372"/>
        <v>Inviable Sanitariamente</v>
      </c>
      <c r="EDE470" s="48" t="str">
        <f t="shared" si="372"/>
        <v>Inviable Sanitariamente</v>
      </c>
      <c r="EDF470" s="48" t="str">
        <f t="shared" si="373"/>
        <v>Inviable Sanitariamente</v>
      </c>
      <c r="EDG470" s="48" t="str">
        <f t="shared" si="373"/>
        <v>Inviable Sanitariamente</v>
      </c>
      <c r="EDH470" s="48" t="str">
        <f t="shared" si="373"/>
        <v>Inviable Sanitariamente</v>
      </c>
      <c r="EDI470" s="48" t="str">
        <f t="shared" si="373"/>
        <v>Inviable Sanitariamente</v>
      </c>
      <c r="EDJ470" s="48" t="str">
        <f t="shared" si="373"/>
        <v>Inviable Sanitariamente</v>
      </c>
      <c r="EDK470" s="48" t="str">
        <f t="shared" si="373"/>
        <v>Inviable Sanitariamente</v>
      </c>
      <c r="EDL470" s="48" t="str">
        <f t="shared" si="373"/>
        <v>Inviable Sanitariamente</v>
      </c>
      <c r="EDM470" s="48" t="str">
        <f t="shared" si="373"/>
        <v>Inviable Sanitariamente</v>
      </c>
      <c r="EDN470" s="48" t="str">
        <f t="shared" si="373"/>
        <v>Inviable Sanitariamente</v>
      </c>
      <c r="EDO470" s="48" t="str">
        <f t="shared" si="373"/>
        <v>Inviable Sanitariamente</v>
      </c>
      <c r="EDP470" s="48" t="str">
        <f t="shared" si="374"/>
        <v>Inviable Sanitariamente</v>
      </c>
      <c r="EDQ470" s="48" t="str">
        <f t="shared" si="374"/>
        <v>Inviable Sanitariamente</v>
      </c>
      <c r="EDR470" s="48" t="str">
        <f t="shared" si="374"/>
        <v>Inviable Sanitariamente</v>
      </c>
      <c r="EDS470" s="48" t="str">
        <f t="shared" si="374"/>
        <v>Inviable Sanitariamente</v>
      </c>
      <c r="EDT470" s="48" t="str">
        <f t="shared" si="374"/>
        <v>Inviable Sanitariamente</v>
      </c>
      <c r="EDU470" s="48" t="str">
        <f t="shared" si="374"/>
        <v>Inviable Sanitariamente</v>
      </c>
      <c r="EDV470" s="48" t="str">
        <f t="shared" si="374"/>
        <v>Inviable Sanitariamente</v>
      </c>
      <c r="EDW470" s="48" t="str">
        <f t="shared" si="374"/>
        <v>Inviable Sanitariamente</v>
      </c>
      <c r="EDX470" s="48" t="str">
        <f t="shared" si="374"/>
        <v>Inviable Sanitariamente</v>
      </c>
      <c r="EDY470" s="48" t="str">
        <f t="shared" si="374"/>
        <v>Inviable Sanitariamente</v>
      </c>
      <c r="EDZ470" s="48" t="str">
        <f t="shared" si="375"/>
        <v>Inviable Sanitariamente</v>
      </c>
      <c r="EEA470" s="48" t="str">
        <f t="shared" si="375"/>
        <v>Inviable Sanitariamente</v>
      </c>
      <c r="EEB470" s="48" t="str">
        <f t="shared" si="375"/>
        <v>Inviable Sanitariamente</v>
      </c>
      <c r="EEC470" s="48" t="str">
        <f t="shared" si="375"/>
        <v>Inviable Sanitariamente</v>
      </c>
      <c r="EED470" s="48" t="str">
        <f t="shared" si="375"/>
        <v>Inviable Sanitariamente</v>
      </c>
      <c r="EEE470" s="48" t="str">
        <f t="shared" si="375"/>
        <v>Inviable Sanitariamente</v>
      </c>
      <c r="EEF470" s="48" t="str">
        <f t="shared" si="375"/>
        <v>Inviable Sanitariamente</v>
      </c>
      <c r="EEG470" s="48" t="str">
        <f t="shared" si="375"/>
        <v>Inviable Sanitariamente</v>
      </c>
      <c r="EEH470" s="48" t="str">
        <f t="shared" si="375"/>
        <v>Inviable Sanitariamente</v>
      </c>
      <c r="EEI470" s="48" t="str">
        <f t="shared" si="375"/>
        <v>Inviable Sanitariamente</v>
      </c>
      <c r="EEJ470" s="48" t="str">
        <f t="shared" si="376"/>
        <v>Inviable Sanitariamente</v>
      </c>
      <c r="EEK470" s="48" t="str">
        <f t="shared" si="376"/>
        <v>Inviable Sanitariamente</v>
      </c>
      <c r="EEL470" s="48" t="str">
        <f t="shared" si="376"/>
        <v>Inviable Sanitariamente</v>
      </c>
      <c r="EEM470" s="48" t="str">
        <f t="shared" si="376"/>
        <v>Inviable Sanitariamente</v>
      </c>
      <c r="EEN470" s="48" t="str">
        <f t="shared" si="376"/>
        <v>Inviable Sanitariamente</v>
      </c>
      <c r="EEO470" s="48" t="str">
        <f t="shared" si="376"/>
        <v>Inviable Sanitariamente</v>
      </c>
      <c r="EEP470" s="48" t="str">
        <f t="shared" si="376"/>
        <v>Inviable Sanitariamente</v>
      </c>
      <c r="EEQ470" s="48" t="str">
        <f t="shared" si="376"/>
        <v>Inviable Sanitariamente</v>
      </c>
      <c r="EER470" s="48" t="str">
        <f t="shared" si="376"/>
        <v>Inviable Sanitariamente</v>
      </c>
      <c r="EES470" s="48" t="str">
        <f t="shared" si="376"/>
        <v>Inviable Sanitariamente</v>
      </c>
      <c r="EET470" s="48" t="str">
        <f t="shared" si="377"/>
        <v>Inviable Sanitariamente</v>
      </c>
      <c r="EEU470" s="48" t="str">
        <f t="shared" si="377"/>
        <v>Inviable Sanitariamente</v>
      </c>
      <c r="EEV470" s="48" t="str">
        <f t="shared" si="377"/>
        <v>Inviable Sanitariamente</v>
      </c>
      <c r="EEW470" s="48" t="str">
        <f t="shared" si="377"/>
        <v>Inviable Sanitariamente</v>
      </c>
      <c r="EEX470" s="48" t="str">
        <f t="shared" si="377"/>
        <v>Inviable Sanitariamente</v>
      </c>
      <c r="EEY470" s="48" t="str">
        <f t="shared" si="377"/>
        <v>Inviable Sanitariamente</v>
      </c>
      <c r="EEZ470" s="48" t="str">
        <f t="shared" si="377"/>
        <v>Inviable Sanitariamente</v>
      </c>
      <c r="EFA470" s="48" t="str">
        <f t="shared" si="377"/>
        <v>Inviable Sanitariamente</v>
      </c>
      <c r="EFB470" s="48" t="str">
        <f t="shared" si="377"/>
        <v>Inviable Sanitariamente</v>
      </c>
      <c r="EFC470" s="48" t="str">
        <f t="shared" si="377"/>
        <v>Inviable Sanitariamente</v>
      </c>
      <c r="EFD470" s="48" t="str">
        <f t="shared" si="378"/>
        <v>Inviable Sanitariamente</v>
      </c>
      <c r="EFE470" s="48" t="str">
        <f t="shared" si="378"/>
        <v>Inviable Sanitariamente</v>
      </c>
      <c r="EFF470" s="48" t="str">
        <f t="shared" si="378"/>
        <v>Inviable Sanitariamente</v>
      </c>
      <c r="EFG470" s="48" t="str">
        <f t="shared" si="378"/>
        <v>Inviable Sanitariamente</v>
      </c>
      <c r="EFH470" s="48" t="str">
        <f t="shared" si="378"/>
        <v>Inviable Sanitariamente</v>
      </c>
      <c r="EFI470" s="48" t="str">
        <f t="shared" si="378"/>
        <v>Inviable Sanitariamente</v>
      </c>
      <c r="EFJ470" s="48" t="str">
        <f t="shared" si="378"/>
        <v>Inviable Sanitariamente</v>
      </c>
      <c r="EFK470" s="48" t="str">
        <f t="shared" si="378"/>
        <v>Inviable Sanitariamente</v>
      </c>
      <c r="EFL470" s="48" t="str">
        <f t="shared" si="378"/>
        <v>Inviable Sanitariamente</v>
      </c>
      <c r="EFM470" s="48" t="str">
        <f t="shared" si="378"/>
        <v>Inviable Sanitariamente</v>
      </c>
      <c r="EFN470" s="48" t="str">
        <f t="shared" si="379"/>
        <v>Inviable Sanitariamente</v>
      </c>
      <c r="EFO470" s="48" t="str">
        <f t="shared" si="379"/>
        <v>Inviable Sanitariamente</v>
      </c>
      <c r="EFP470" s="48" t="str">
        <f t="shared" si="379"/>
        <v>Inviable Sanitariamente</v>
      </c>
      <c r="EFQ470" s="48" t="str">
        <f t="shared" si="379"/>
        <v>Inviable Sanitariamente</v>
      </c>
      <c r="EFR470" s="48" t="str">
        <f t="shared" si="379"/>
        <v>Inviable Sanitariamente</v>
      </c>
      <c r="EFS470" s="48" t="str">
        <f t="shared" si="379"/>
        <v>Inviable Sanitariamente</v>
      </c>
      <c r="EFT470" s="48" t="str">
        <f t="shared" si="379"/>
        <v>Inviable Sanitariamente</v>
      </c>
      <c r="EFU470" s="48" t="str">
        <f t="shared" si="379"/>
        <v>Inviable Sanitariamente</v>
      </c>
      <c r="EFV470" s="48" t="str">
        <f t="shared" si="379"/>
        <v>Inviable Sanitariamente</v>
      </c>
      <c r="EFW470" s="48" t="str">
        <f t="shared" si="379"/>
        <v>Inviable Sanitariamente</v>
      </c>
      <c r="EFX470" s="48" t="str">
        <f t="shared" si="380"/>
        <v>Inviable Sanitariamente</v>
      </c>
      <c r="EFY470" s="48" t="str">
        <f t="shared" si="380"/>
        <v>Inviable Sanitariamente</v>
      </c>
      <c r="EFZ470" s="48" t="str">
        <f t="shared" si="380"/>
        <v>Inviable Sanitariamente</v>
      </c>
      <c r="EGA470" s="48" t="str">
        <f t="shared" si="380"/>
        <v>Inviable Sanitariamente</v>
      </c>
      <c r="EGB470" s="48" t="str">
        <f t="shared" si="380"/>
        <v>Inviable Sanitariamente</v>
      </c>
      <c r="EGC470" s="48" t="str">
        <f t="shared" si="380"/>
        <v>Inviable Sanitariamente</v>
      </c>
      <c r="EGD470" s="48" t="str">
        <f t="shared" si="380"/>
        <v>Inviable Sanitariamente</v>
      </c>
      <c r="EGE470" s="48" t="str">
        <f t="shared" si="380"/>
        <v>Inviable Sanitariamente</v>
      </c>
      <c r="EGF470" s="48" t="str">
        <f t="shared" si="380"/>
        <v>Inviable Sanitariamente</v>
      </c>
      <c r="EGG470" s="48" t="str">
        <f t="shared" si="380"/>
        <v>Inviable Sanitariamente</v>
      </c>
      <c r="EGH470" s="48" t="str">
        <f t="shared" si="381"/>
        <v>Inviable Sanitariamente</v>
      </c>
      <c r="EGI470" s="48" t="str">
        <f t="shared" si="381"/>
        <v>Inviable Sanitariamente</v>
      </c>
      <c r="EGJ470" s="48" t="str">
        <f t="shared" si="381"/>
        <v>Inviable Sanitariamente</v>
      </c>
      <c r="EGK470" s="48" t="str">
        <f t="shared" si="381"/>
        <v>Inviable Sanitariamente</v>
      </c>
      <c r="EGL470" s="48" t="str">
        <f t="shared" si="381"/>
        <v>Inviable Sanitariamente</v>
      </c>
      <c r="EGM470" s="48" t="str">
        <f t="shared" si="381"/>
        <v>Inviable Sanitariamente</v>
      </c>
      <c r="EGN470" s="48" t="str">
        <f t="shared" si="381"/>
        <v>Inviable Sanitariamente</v>
      </c>
      <c r="EGO470" s="48" t="str">
        <f t="shared" si="381"/>
        <v>Inviable Sanitariamente</v>
      </c>
      <c r="EGP470" s="48" t="str">
        <f t="shared" si="381"/>
        <v>Inviable Sanitariamente</v>
      </c>
      <c r="EGQ470" s="48" t="str">
        <f t="shared" si="381"/>
        <v>Inviable Sanitariamente</v>
      </c>
      <c r="EGR470" s="48" t="str">
        <f t="shared" si="382"/>
        <v>Inviable Sanitariamente</v>
      </c>
      <c r="EGS470" s="48" t="str">
        <f t="shared" si="382"/>
        <v>Inviable Sanitariamente</v>
      </c>
      <c r="EGT470" s="48" t="str">
        <f t="shared" si="382"/>
        <v>Inviable Sanitariamente</v>
      </c>
      <c r="EGU470" s="48" t="str">
        <f t="shared" si="382"/>
        <v>Inviable Sanitariamente</v>
      </c>
      <c r="EGV470" s="48" t="str">
        <f t="shared" si="382"/>
        <v>Inviable Sanitariamente</v>
      </c>
      <c r="EGW470" s="48" t="str">
        <f t="shared" si="382"/>
        <v>Inviable Sanitariamente</v>
      </c>
      <c r="EGX470" s="48" t="str">
        <f t="shared" si="382"/>
        <v>Inviable Sanitariamente</v>
      </c>
      <c r="EGY470" s="48" t="str">
        <f t="shared" si="382"/>
        <v>Inviable Sanitariamente</v>
      </c>
      <c r="EGZ470" s="48" t="str">
        <f t="shared" si="382"/>
        <v>Inviable Sanitariamente</v>
      </c>
      <c r="EHA470" s="48" t="str">
        <f t="shared" si="382"/>
        <v>Inviable Sanitariamente</v>
      </c>
      <c r="EHB470" s="48" t="str">
        <f t="shared" si="383"/>
        <v>Inviable Sanitariamente</v>
      </c>
      <c r="EHC470" s="48" t="str">
        <f t="shared" si="383"/>
        <v>Inviable Sanitariamente</v>
      </c>
      <c r="EHD470" s="48" t="str">
        <f t="shared" si="383"/>
        <v>Inviable Sanitariamente</v>
      </c>
      <c r="EHE470" s="48" t="str">
        <f t="shared" si="383"/>
        <v>Inviable Sanitariamente</v>
      </c>
      <c r="EHF470" s="48" t="str">
        <f t="shared" si="383"/>
        <v>Inviable Sanitariamente</v>
      </c>
      <c r="EHG470" s="48" t="str">
        <f t="shared" si="383"/>
        <v>Inviable Sanitariamente</v>
      </c>
      <c r="EHH470" s="48" t="str">
        <f t="shared" si="383"/>
        <v>Inviable Sanitariamente</v>
      </c>
      <c r="EHI470" s="48" t="str">
        <f t="shared" si="383"/>
        <v>Inviable Sanitariamente</v>
      </c>
      <c r="EHJ470" s="48" t="str">
        <f t="shared" si="383"/>
        <v>Inviable Sanitariamente</v>
      </c>
      <c r="EHK470" s="48" t="str">
        <f t="shared" si="383"/>
        <v>Inviable Sanitariamente</v>
      </c>
      <c r="EHL470" s="48" t="str">
        <f t="shared" si="384"/>
        <v>Inviable Sanitariamente</v>
      </c>
      <c r="EHM470" s="48" t="str">
        <f t="shared" si="384"/>
        <v>Inviable Sanitariamente</v>
      </c>
      <c r="EHN470" s="48" t="str">
        <f t="shared" si="384"/>
        <v>Inviable Sanitariamente</v>
      </c>
      <c r="EHO470" s="48" t="str">
        <f t="shared" si="384"/>
        <v>Inviable Sanitariamente</v>
      </c>
      <c r="EHP470" s="48" t="str">
        <f t="shared" si="384"/>
        <v>Inviable Sanitariamente</v>
      </c>
      <c r="EHQ470" s="48" t="str">
        <f t="shared" si="384"/>
        <v>Inviable Sanitariamente</v>
      </c>
      <c r="EHR470" s="48" t="str">
        <f t="shared" si="384"/>
        <v>Inviable Sanitariamente</v>
      </c>
      <c r="EHS470" s="48" t="str">
        <f t="shared" si="384"/>
        <v>Inviable Sanitariamente</v>
      </c>
      <c r="EHT470" s="48" t="str">
        <f t="shared" si="384"/>
        <v>Inviable Sanitariamente</v>
      </c>
      <c r="EHU470" s="48" t="str">
        <f t="shared" si="384"/>
        <v>Inviable Sanitariamente</v>
      </c>
      <c r="EHV470" s="48" t="str">
        <f t="shared" si="385"/>
        <v>Inviable Sanitariamente</v>
      </c>
      <c r="EHW470" s="48" t="str">
        <f t="shared" si="385"/>
        <v>Inviable Sanitariamente</v>
      </c>
      <c r="EHX470" s="48" t="str">
        <f t="shared" si="385"/>
        <v>Inviable Sanitariamente</v>
      </c>
      <c r="EHY470" s="48" t="str">
        <f t="shared" si="385"/>
        <v>Inviable Sanitariamente</v>
      </c>
      <c r="EHZ470" s="48" t="str">
        <f t="shared" si="385"/>
        <v>Inviable Sanitariamente</v>
      </c>
      <c r="EIA470" s="48" t="str">
        <f t="shared" si="385"/>
        <v>Inviable Sanitariamente</v>
      </c>
      <c r="EIB470" s="48" t="str">
        <f t="shared" si="385"/>
        <v>Inviable Sanitariamente</v>
      </c>
      <c r="EIC470" s="48" t="str">
        <f t="shared" si="385"/>
        <v>Inviable Sanitariamente</v>
      </c>
      <c r="EID470" s="48" t="str">
        <f t="shared" si="385"/>
        <v>Inviable Sanitariamente</v>
      </c>
      <c r="EIE470" s="48" t="str">
        <f t="shared" si="385"/>
        <v>Inviable Sanitariamente</v>
      </c>
      <c r="EIF470" s="48" t="str">
        <f t="shared" si="386"/>
        <v>Inviable Sanitariamente</v>
      </c>
      <c r="EIG470" s="48" t="str">
        <f t="shared" si="386"/>
        <v>Inviable Sanitariamente</v>
      </c>
      <c r="EIH470" s="48" t="str">
        <f t="shared" si="386"/>
        <v>Inviable Sanitariamente</v>
      </c>
      <c r="EII470" s="48" t="str">
        <f t="shared" si="386"/>
        <v>Inviable Sanitariamente</v>
      </c>
      <c r="EIJ470" s="48" t="str">
        <f t="shared" si="386"/>
        <v>Inviable Sanitariamente</v>
      </c>
      <c r="EIK470" s="48" t="str">
        <f t="shared" si="386"/>
        <v>Inviable Sanitariamente</v>
      </c>
      <c r="EIL470" s="48" t="str">
        <f t="shared" si="386"/>
        <v>Inviable Sanitariamente</v>
      </c>
      <c r="EIM470" s="48" t="str">
        <f t="shared" si="386"/>
        <v>Inviable Sanitariamente</v>
      </c>
      <c r="EIN470" s="48" t="str">
        <f t="shared" si="386"/>
        <v>Inviable Sanitariamente</v>
      </c>
      <c r="EIO470" s="48" t="str">
        <f t="shared" si="386"/>
        <v>Inviable Sanitariamente</v>
      </c>
      <c r="EIP470" s="48" t="str">
        <f t="shared" si="387"/>
        <v>Inviable Sanitariamente</v>
      </c>
      <c r="EIQ470" s="48" t="str">
        <f t="shared" si="387"/>
        <v>Inviable Sanitariamente</v>
      </c>
      <c r="EIR470" s="48" t="str">
        <f t="shared" si="387"/>
        <v>Inviable Sanitariamente</v>
      </c>
      <c r="EIS470" s="48" t="str">
        <f t="shared" si="387"/>
        <v>Inviable Sanitariamente</v>
      </c>
      <c r="EIT470" s="48" t="str">
        <f t="shared" si="387"/>
        <v>Inviable Sanitariamente</v>
      </c>
      <c r="EIU470" s="48" t="str">
        <f t="shared" si="387"/>
        <v>Inviable Sanitariamente</v>
      </c>
      <c r="EIV470" s="48" t="str">
        <f t="shared" si="387"/>
        <v>Inviable Sanitariamente</v>
      </c>
      <c r="EIW470" s="48" t="str">
        <f t="shared" si="387"/>
        <v>Inviable Sanitariamente</v>
      </c>
      <c r="EIX470" s="48" t="str">
        <f t="shared" si="387"/>
        <v>Inviable Sanitariamente</v>
      </c>
      <c r="EIY470" s="48" t="str">
        <f t="shared" si="387"/>
        <v>Inviable Sanitariamente</v>
      </c>
      <c r="EIZ470" s="48" t="str">
        <f t="shared" si="388"/>
        <v>Inviable Sanitariamente</v>
      </c>
      <c r="EJA470" s="48" t="str">
        <f t="shared" si="388"/>
        <v>Inviable Sanitariamente</v>
      </c>
      <c r="EJB470" s="48" t="str">
        <f t="shared" si="388"/>
        <v>Inviable Sanitariamente</v>
      </c>
      <c r="EJC470" s="48" t="str">
        <f t="shared" si="388"/>
        <v>Inviable Sanitariamente</v>
      </c>
      <c r="EJD470" s="48" t="str">
        <f t="shared" si="388"/>
        <v>Inviable Sanitariamente</v>
      </c>
      <c r="EJE470" s="48" t="str">
        <f t="shared" si="388"/>
        <v>Inviable Sanitariamente</v>
      </c>
      <c r="EJF470" s="48" t="str">
        <f t="shared" si="388"/>
        <v>Inviable Sanitariamente</v>
      </c>
      <c r="EJG470" s="48" t="str">
        <f t="shared" si="388"/>
        <v>Inviable Sanitariamente</v>
      </c>
      <c r="EJH470" s="48" t="str">
        <f t="shared" si="388"/>
        <v>Inviable Sanitariamente</v>
      </c>
      <c r="EJI470" s="48" t="str">
        <f t="shared" si="388"/>
        <v>Inviable Sanitariamente</v>
      </c>
      <c r="EJJ470" s="48" t="str">
        <f t="shared" si="389"/>
        <v>Inviable Sanitariamente</v>
      </c>
      <c r="EJK470" s="48" t="str">
        <f t="shared" si="389"/>
        <v>Inviable Sanitariamente</v>
      </c>
      <c r="EJL470" s="48" t="str">
        <f t="shared" si="389"/>
        <v>Inviable Sanitariamente</v>
      </c>
      <c r="EJM470" s="48" t="str">
        <f t="shared" si="389"/>
        <v>Inviable Sanitariamente</v>
      </c>
      <c r="EJN470" s="48" t="str">
        <f t="shared" si="389"/>
        <v>Inviable Sanitariamente</v>
      </c>
      <c r="EJO470" s="48" t="str">
        <f t="shared" si="389"/>
        <v>Inviable Sanitariamente</v>
      </c>
      <c r="EJP470" s="48" t="str">
        <f t="shared" si="389"/>
        <v>Inviable Sanitariamente</v>
      </c>
      <c r="EJQ470" s="48" t="str">
        <f t="shared" si="389"/>
        <v>Inviable Sanitariamente</v>
      </c>
      <c r="EJR470" s="48" t="str">
        <f t="shared" si="389"/>
        <v>Inviable Sanitariamente</v>
      </c>
      <c r="EJS470" s="48" t="str">
        <f t="shared" si="389"/>
        <v>Inviable Sanitariamente</v>
      </c>
      <c r="EJT470" s="48" t="str">
        <f t="shared" si="390"/>
        <v>Inviable Sanitariamente</v>
      </c>
      <c r="EJU470" s="48" t="str">
        <f t="shared" si="390"/>
        <v>Inviable Sanitariamente</v>
      </c>
      <c r="EJV470" s="48" t="str">
        <f t="shared" si="390"/>
        <v>Inviable Sanitariamente</v>
      </c>
      <c r="EJW470" s="48" t="str">
        <f t="shared" si="390"/>
        <v>Inviable Sanitariamente</v>
      </c>
      <c r="EJX470" s="48" t="str">
        <f t="shared" si="390"/>
        <v>Inviable Sanitariamente</v>
      </c>
      <c r="EJY470" s="48" t="str">
        <f t="shared" si="390"/>
        <v>Inviable Sanitariamente</v>
      </c>
      <c r="EJZ470" s="48" t="str">
        <f t="shared" si="390"/>
        <v>Inviable Sanitariamente</v>
      </c>
      <c r="EKA470" s="48" t="str">
        <f t="shared" si="390"/>
        <v>Inviable Sanitariamente</v>
      </c>
      <c r="EKB470" s="48" t="str">
        <f t="shared" si="390"/>
        <v>Inviable Sanitariamente</v>
      </c>
      <c r="EKC470" s="48" t="str">
        <f t="shared" si="390"/>
        <v>Inviable Sanitariamente</v>
      </c>
      <c r="EKD470" s="48" t="str">
        <f t="shared" si="391"/>
        <v>Inviable Sanitariamente</v>
      </c>
      <c r="EKE470" s="48" t="str">
        <f t="shared" si="391"/>
        <v>Inviable Sanitariamente</v>
      </c>
      <c r="EKF470" s="48" t="str">
        <f t="shared" si="391"/>
        <v>Inviable Sanitariamente</v>
      </c>
      <c r="EKG470" s="48" t="str">
        <f t="shared" si="391"/>
        <v>Inviable Sanitariamente</v>
      </c>
      <c r="EKH470" s="48" t="str">
        <f t="shared" si="391"/>
        <v>Inviable Sanitariamente</v>
      </c>
      <c r="EKI470" s="48" t="str">
        <f t="shared" si="391"/>
        <v>Inviable Sanitariamente</v>
      </c>
      <c r="EKJ470" s="48" t="str">
        <f t="shared" si="391"/>
        <v>Inviable Sanitariamente</v>
      </c>
      <c r="EKK470" s="48" t="str">
        <f t="shared" si="391"/>
        <v>Inviable Sanitariamente</v>
      </c>
      <c r="EKL470" s="48" t="str">
        <f t="shared" si="391"/>
        <v>Inviable Sanitariamente</v>
      </c>
      <c r="EKM470" s="48" t="str">
        <f t="shared" si="391"/>
        <v>Inviable Sanitariamente</v>
      </c>
      <c r="EKN470" s="48" t="str">
        <f t="shared" si="392"/>
        <v>Inviable Sanitariamente</v>
      </c>
      <c r="EKO470" s="48" t="str">
        <f t="shared" si="392"/>
        <v>Inviable Sanitariamente</v>
      </c>
      <c r="EKP470" s="48" t="str">
        <f t="shared" si="392"/>
        <v>Inviable Sanitariamente</v>
      </c>
      <c r="EKQ470" s="48" t="str">
        <f t="shared" si="392"/>
        <v>Inviable Sanitariamente</v>
      </c>
      <c r="EKR470" s="48" t="str">
        <f t="shared" si="392"/>
        <v>Inviable Sanitariamente</v>
      </c>
      <c r="EKS470" s="48" t="str">
        <f t="shared" si="392"/>
        <v>Inviable Sanitariamente</v>
      </c>
      <c r="EKT470" s="48" t="str">
        <f t="shared" si="392"/>
        <v>Inviable Sanitariamente</v>
      </c>
      <c r="EKU470" s="48" t="str">
        <f t="shared" si="392"/>
        <v>Inviable Sanitariamente</v>
      </c>
      <c r="EKV470" s="48" t="str">
        <f t="shared" si="392"/>
        <v>Inviable Sanitariamente</v>
      </c>
      <c r="EKW470" s="48" t="str">
        <f t="shared" si="392"/>
        <v>Inviable Sanitariamente</v>
      </c>
      <c r="EKX470" s="48" t="str">
        <f t="shared" si="393"/>
        <v>Inviable Sanitariamente</v>
      </c>
      <c r="EKY470" s="48" t="str">
        <f t="shared" si="393"/>
        <v>Inviable Sanitariamente</v>
      </c>
      <c r="EKZ470" s="48" t="str">
        <f t="shared" si="393"/>
        <v>Inviable Sanitariamente</v>
      </c>
      <c r="ELA470" s="48" t="str">
        <f t="shared" si="393"/>
        <v>Inviable Sanitariamente</v>
      </c>
      <c r="ELB470" s="48" t="str">
        <f t="shared" si="393"/>
        <v>Inviable Sanitariamente</v>
      </c>
      <c r="ELC470" s="48" t="str">
        <f t="shared" si="393"/>
        <v>Inviable Sanitariamente</v>
      </c>
      <c r="ELD470" s="48" t="str">
        <f t="shared" si="393"/>
        <v>Inviable Sanitariamente</v>
      </c>
      <c r="ELE470" s="48" t="str">
        <f t="shared" si="393"/>
        <v>Inviable Sanitariamente</v>
      </c>
      <c r="ELF470" s="48" t="str">
        <f t="shared" si="393"/>
        <v>Inviable Sanitariamente</v>
      </c>
      <c r="ELG470" s="48" t="str">
        <f t="shared" si="393"/>
        <v>Inviable Sanitariamente</v>
      </c>
      <c r="ELH470" s="48" t="str">
        <f t="shared" si="394"/>
        <v>Inviable Sanitariamente</v>
      </c>
      <c r="ELI470" s="48" t="str">
        <f t="shared" si="394"/>
        <v>Inviable Sanitariamente</v>
      </c>
      <c r="ELJ470" s="48" t="str">
        <f t="shared" si="394"/>
        <v>Inviable Sanitariamente</v>
      </c>
      <c r="ELK470" s="48" t="str">
        <f t="shared" si="394"/>
        <v>Inviable Sanitariamente</v>
      </c>
      <c r="ELL470" s="48" t="str">
        <f t="shared" si="394"/>
        <v>Inviable Sanitariamente</v>
      </c>
      <c r="ELM470" s="48" t="str">
        <f t="shared" si="394"/>
        <v>Inviable Sanitariamente</v>
      </c>
      <c r="ELN470" s="48" t="str">
        <f t="shared" si="394"/>
        <v>Inviable Sanitariamente</v>
      </c>
      <c r="ELO470" s="48" t="str">
        <f t="shared" si="394"/>
        <v>Inviable Sanitariamente</v>
      </c>
      <c r="ELP470" s="48" t="str">
        <f t="shared" si="394"/>
        <v>Inviable Sanitariamente</v>
      </c>
      <c r="ELQ470" s="48" t="str">
        <f t="shared" si="394"/>
        <v>Inviable Sanitariamente</v>
      </c>
      <c r="ELR470" s="48" t="str">
        <f t="shared" si="395"/>
        <v>Inviable Sanitariamente</v>
      </c>
      <c r="ELS470" s="48" t="str">
        <f t="shared" si="395"/>
        <v>Inviable Sanitariamente</v>
      </c>
      <c r="ELT470" s="48" t="str">
        <f t="shared" si="395"/>
        <v>Inviable Sanitariamente</v>
      </c>
      <c r="ELU470" s="48" t="str">
        <f t="shared" si="395"/>
        <v>Inviable Sanitariamente</v>
      </c>
      <c r="ELV470" s="48" t="str">
        <f t="shared" si="395"/>
        <v>Inviable Sanitariamente</v>
      </c>
      <c r="ELW470" s="48" t="str">
        <f t="shared" si="395"/>
        <v>Inviable Sanitariamente</v>
      </c>
      <c r="ELX470" s="48" t="str">
        <f t="shared" si="395"/>
        <v>Inviable Sanitariamente</v>
      </c>
      <c r="ELY470" s="48" t="str">
        <f t="shared" si="395"/>
        <v>Inviable Sanitariamente</v>
      </c>
      <c r="ELZ470" s="48" t="str">
        <f t="shared" si="395"/>
        <v>Inviable Sanitariamente</v>
      </c>
      <c r="EMA470" s="48" t="str">
        <f t="shared" si="395"/>
        <v>Inviable Sanitariamente</v>
      </c>
      <c r="EMB470" s="48" t="str">
        <f t="shared" si="396"/>
        <v>Inviable Sanitariamente</v>
      </c>
      <c r="EMC470" s="48" t="str">
        <f t="shared" si="396"/>
        <v>Inviable Sanitariamente</v>
      </c>
      <c r="EMD470" s="48" t="str">
        <f t="shared" si="396"/>
        <v>Inviable Sanitariamente</v>
      </c>
      <c r="EME470" s="48" t="str">
        <f t="shared" si="396"/>
        <v>Inviable Sanitariamente</v>
      </c>
      <c r="EMF470" s="48" t="str">
        <f t="shared" si="396"/>
        <v>Inviable Sanitariamente</v>
      </c>
      <c r="EMG470" s="48" t="str">
        <f t="shared" si="396"/>
        <v>Inviable Sanitariamente</v>
      </c>
      <c r="EMH470" s="48" t="str">
        <f t="shared" si="396"/>
        <v>Inviable Sanitariamente</v>
      </c>
      <c r="EMI470" s="48" t="str">
        <f t="shared" si="396"/>
        <v>Inviable Sanitariamente</v>
      </c>
      <c r="EMJ470" s="48" t="str">
        <f t="shared" si="396"/>
        <v>Inviable Sanitariamente</v>
      </c>
      <c r="EMK470" s="48" t="str">
        <f t="shared" si="396"/>
        <v>Inviable Sanitariamente</v>
      </c>
      <c r="EML470" s="48" t="str">
        <f t="shared" si="397"/>
        <v>Inviable Sanitariamente</v>
      </c>
      <c r="EMM470" s="48" t="str">
        <f t="shared" si="397"/>
        <v>Inviable Sanitariamente</v>
      </c>
      <c r="EMN470" s="48" t="str">
        <f t="shared" si="397"/>
        <v>Inviable Sanitariamente</v>
      </c>
      <c r="EMO470" s="48" t="str">
        <f t="shared" si="397"/>
        <v>Inviable Sanitariamente</v>
      </c>
      <c r="EMP470" s="48" t="str">
        <f t="shared" si="397"/>
        <v>Inviable Sanitariamente</v>
      </c>
      <c r="EMQ470" s="48" t="str">
        <f t="shared" si="397"/>
        <v>Inviable Sanitariamente</v>
      </c>
      <c r="EMR470" s="48" t="str">
        <f t="shared" si="397"/>
        <v>Inviable Sanitariamente</v>
      </c>
      <c r="EMS470" s="48" t="str">
        <f t="shared" si="397"/>
        <v>Inviable Sanitariamente</v>
      </c>
      <c r="EMT470" s="48" t="str">
        <f t="shared" si="397"/>
        <v>Inviable Sanitariamente</v>
      </c>
      <c r="EMU470" s="48" t="str">
        <f t="shared" si="397"/>
        <v>Inviable Sanitariamente</v>
      </c>
      <c r="EMV470" s="48" t="str">
        <f t="shared" si="398"/>
        <v>Inviable Sanitariamente</v>
      </c>
      <c r="EMW470" s="48" t="str">
        <f t="shared" si="398"/>
        <v>Inviable Sanitariamente</v>
      </c>
      <c r="EMX470" s="48" t="str">
        <f t="shared" si="398"/>
        <v>Inviable Sanitariamente</v>
      </c>
      <c r="EMY470" s="48" t="str">
        <f t="shared" si="398"/>
        <v>Inviable Sanitariamente</v>
      </c>
      <c r="EMZ470" s="48" t="str">
        <f t="shared" si="398"/>
        <v>Inviable Sanitariamente</v>
      </c>
      <c r="ENA470" s="48" t="str">
        <f t="shared" si="398"/>
        <v>Inviable Sanitariamente</v>
      </c>
      <c r="ENB470" s="48" t="str">
        <f t="shared" si="398"/>
        <v>Inviable Sanitariamente</v>
      </c>
      <c r="ENC470" s="48" t="str">
        <f t="shared" si="398"/>
        <v>Inviable Sanitariamente</v>
      </c>
      <c r="END470" s="48" t="str">
        <f t="shared" si="398"/>
        <v>Inviable Sanitariamente</v>
      </c>
      <c r="ENE470" s="48" t="str">
        <f t="shared" si="398"/>
        <v>Inviable Sanitariamente</v>
      </c>
      <c r="ENF470" s="48" t="str">
        <f t="shared" si="399"/>
        <v>Inviable Sanitariamente</v>
      </c>
      <c r="ENG470" s="48" t="str">
        <f t="shared" si="399"/>
        <v>Inviable Sanitariamente</v>
      </c>
      <c r="ENH470" s="48" t="str">
        <f t="shared" si="399"/>
        <v>Inviable Sanitariamente</v>
      </c>
      <c r="ENI470" s="48" t="str">
        <f t="shared" si="399"/>
        <v>Inviable Sanitariamente</v>
      </c>
      <c r="ENJ470" s="48" t="str">
        <f t="shared" si="399"/>
        <v>Inviable Sanitariamente</v>
      </c>
      <c r="ENK470" s="48" t="str">
        <f t="shared" si="399"/>
        <v>Inviable Sanitariamente</v>
      </c>
      <c r="ENL470" s="48" t="str">
        <f t="shared" si="399"/>
        <v>Inviable Sanitariamente</v>
      </c>
      <c r="ENM470" s="48" t="str">
        <f t="shared" si="399"/>
        <v>Inviable Sanitariamente</v>
      </c>
      <c r="ENN470" s="48" t="str">
        <f t="shared" si="399"/>
        <v>Inviable Sanitariamente</v>
      </c>
      <c r="ENO470" s="48" t="str">
        <f t="shared" si="399"/>
        <v>Inviable Sanitariamente</v>
      </c>
      <c r="ENP470" s="48" t="str">
        <f t="shared" si="400"/>
        <v>Inviable Sanitariamente</v>
      </c>
      <c r="ENQ470" s="48" t="str">
        <f t="shared" si="400"/>
        <v>Inviable Sanitariamente</v>
      </c>
      <c r="ENR470" s="48" t="str">
        <f t="shared" si="400"/>
        <v>Inviable Sanitariamente</v>
      </c>
      <c r="ENS470" s="48" t="str">
        <f t="shared" si="400"/>
        <v>Inviable Sanitariamente</v>
      </c>
      <c r="ENT470" s="48" t="str">
        <f t="shared" si="400"/>
        <v>Inviable Sanitariamente</v>
      </c>
      <c r="ENU470" s="48" t="str">
        <f t="shared" si="400"/>
        <v>Inviable Sanitariamente</v>
      </c>
      <c r="ENV470" s="48" t="str">
        <f t="shared" si="400"/>
        <v>Inviable Sanitariamente</v>
      </c>
      <c r="ENW470" s="48" t="str">
        <f t="shared" si="400"/>
        <v>Inviable Sanitariamente</v>
      </c>
      <c r="ENX470" s="48" t="str">
        <f t="shared" si="400"/>
        <v>Inviable Sanitariamente</v>
      </c>
      <c r="ENY470" s="48" t="str">
        <f t="shared" si="400"/>
        <v>Inviable Sanitariamente</v>
      </c>
      <c r="ENZ470" s="48" t="str">
        <f t="shared" si="401"/>
        <v>Inviable Sanitariamente</v>
      </c>
      <c r="EOA470" s="48" t="str">
        <f t="shared" si="401"/>
        <v>Inviable Sanitariamente</v>
      </c>
      <c r="EOB470" s="48" t="str">
        <f t="shared" si="401"/>
        <v>Inviable Sanitariamente</v>
      </c>
      <c r="EOC470" s="48" t="str">
        <f t="shared" si="401"/>
        <v>Inviable Sanitariamente</v>
      </c>
      <c r="EOD470" s="48" t="str">
        <f t="shared" si="401"/>
        <v>Inviable Sanitariamente</v>
      </c>
      <c r="EOE470" s="48" t="str">
        <f t="shared" si="401"/>
        <v>Inviable Sanitariamente</v>
      </c>
      <c r="EOF470" s="48" t="str">
        <f t="shared" si="401"/>
        <v>Inviable Sanitariamente</v>
      </c>
      <c r="EOG470" s="48" t="str">
        <f t="shared" si="401"/>
        <v>Inviable Sanitariamente</v>
      </c>
      <c r="EOH470" s="48" t="str">
        <f t="shared" si="401"/>
        <v>Inviable Sanitariamente</v>
      </c>
      <c r="EOI470" s="48" t="str">
        <f t="shared" si="401"/>
        <v>Inviable Sanitariamente</v>
      </c>
      <c r="EOJ470" s="48" t="str">
        <f t="shared" si="402"/>
        <v>Inviable Sanitariamente</v>
      </c>
      <c r="EOK470" s="48" t="str">
        <f t="shared" si="402"/>
        <v>Inviable Sanitariamente</v>
      </c>
      <c r="EOL470" s="48" t="str">
        <f t="shared" si="402"/>
        <v>Inviable Sanitariamente</v>
      </c>
      <c r="EOM470" s="48" t="str">
        <f t="shared" si="402"/>
        <v>Inviable Sanitariamente</v>
      </c>
      <c r="EON470" s="48" t="str">
        <f t="shared" si="402"/>
        <v>Inviable Sanitariamente</v>
      </c>
      <c r="EOO470" s="48" t="str">
        <f t="shared" si="402"/>
        <v>Inviable Sanitariamente</v>
      </c>
      <c r="EOP470" s="48" t="str">
        <f t="shared" si="402"/>
        <v>Inviable Sanitariamente</v>
      </c>
      <c r="EOQ470" s="48" t="str">
        <f t="shared" si="402"/>
        <v>Inviable Sanitariamente</v>
      </c>
      <c r="EOR470" s="48" t="str">
        <f t="shared" si="402"/>
        <v>Inviable Sanitariamente</v>
      </c>
      <c r="EOS470" s="48" t="str">
        <f t="shared" si="402"/>
        <v>Inviable Sanitariamente</v>
      </c>
      <c r="EOT470" s="48" t="str">
        <f t="shared" si="403"/>
        <v>Inviable Sanitariamente</v>
      </c>
      <c r="EOU470" s="48" t="str">
        <f t="shared" si="403"/>
        <v>Inviable Sanitariamente</v>
      </c>
      <c r="EOV470" s="48" t="str">
        <f t="shared" si="403"/>
        <v>Inviable Sanitariamente</v>
      </c>
      <c r="EOW470" s="48" t="str">
        <f t="shared" si="403"/>
        <v>Inviable Sanitariamente</v>
      </c>
      <c r="EOX470" s="48" t="str">
        <f t="shared" si="403"/>
        <v>Inviable Sanitariamente</v>
      </c>
      <c r="EOY470" s="48" t="str">
        <f t="shared" si="403"/>
        <v>Inviable Sanitariamente</v>
      </c>
      <c r="EOZ470" s="48" t="str">
        <f t="shared" si="403"/>
        <v>Inviable Sanitariamente</v>
      </c>
      <c r="EPA470" s="48" t="str">
        <f t="shared" si="403"/>
        <v>Inviable Sanitariamente</v>
      </c>
      <c r="EPB470" s="48" t="str">
        <f t="shared" si="403"/>
        <v>Inviable Sanitariamente</v>
      </c>
      <c r="EPC470" s="48" t="str">
        <f t="shared" si="403"/>
        <v>Inviable Sanitariamente</v>
      </c>
      <c r="EPD470" s="48" t="str">
        <f t="shared" si="404"/>
        <v>Inviable Sanitariamente</v>
      </c>
      <c r="EPE470" s="48" t="str">
        <f t="shared" si="404"/>
        <v>Inviable Sanitariamente</v>
      </c>
      <c r="EPF470" s="48" t="str">
        <f t="shared" si="404"/>
        <v>Inviable Sanitariamente</v>
      </c>
      <c r="EPG470" s="48" t="str">
        <f t="shared" si="404"/>
        <v>Inviable Sanitariamente</v>
      </c>
      <c r="EPH470" s="48" t="str">
        <f t="shared" si="404"/>
        <v>Inviable Sanitariamente</v>
      </c>
      <c r="EPI470" s="48" t="str">
        <f t="shared" si="404"/>
        <v>Inviable Sanitariamente</v>
      </c>
      <c r="EPJ470" s="48" t="str">
        <f t="shared" si="404"/>
        <v>Inviable Sanitariamente</v>
      </c>
      <c r="EPK470" s="48" t="str">
        <f t="shared" si="404"/>
        <v>Inviable Sanitariamente</v>
      </c>
      <c r="EPL470" s="48" t="str">
        <f t="shared" si="404"/>
        <v>Inviable Sanitariamente</v>
      </c>
      <c r="EPM470" s="48" t="str">
        <f t="shared" si="404"/>
        <v>Inviable Sanitariamente</v>
      </c>
      <c r="EPN470" s="48" t="str">
        <f t="shared" si="405"/>
        <v>Inviable Sanitariamente</v>
      </c>
      <c r="EPO470" s="48" t="str">
        <f t="shared" si="405"/>
        <v>Inviable Sanitariamente</v>
      </c>
      <c r="EPP470" s="48" t="str">
        <f t="shared" si="405"/>
        <v>Inviable Sanitariamente</v>
      </c>
      <c r="EPQ470" s="48" t="str">
        <f t="shared" si="405"/>
        <v>Inviable Sanitariamente</v>
      </c>
      <c r="EPR470" s="48" t="str">
        <f t="shared" si="405"/>
        <v>Inviable Sanitariamente</v>
      </c>
      <c r="EPS470" s="48" t="str">
        <f t="shared" si="405"/>
        <v>Inviable Sanitariamente</v>
      </c>
      <c r="EPT470" s="48" t="str">
        <f t="shared" si="405"/>
        <v>Inviable Sanitariamente</v>
      </c>
      <c r="EPU470" s="48" t="str">
        <f t="shared" si="405"/>
        <v>Inviable Sanitariamente</v>
      </c>
      <c r="EPV470" s="48" t="str">
        <f t="shared" si="405"/>
        <v>Inviable Sanitariamente</v>
      </c>
      <c r="EPW470" s="48" t="str">
        <f t="shared" si="405"/>
        <v>Inviable Sanitariamente</v>
      </c>
      <c r="EPX470" s="48" t="str">
        <f t="shared" si="406"/>
        <v>Inviable Sanitariamente</v>
      </c>
      <c r="EPY470" s="48" t="str">
        <f t="shared" si="406"/>
        <v>Inviable Sanitariamente</v>
      </c>
      <c r="EPZ470" s="48" t="str">
        <f t="shared" si="406"/>
        <v>Inviable Sanitariamente</v>
      </c>
      <c r="EQA470" s="48" t="str">
        <f t="shared" si="406"/>
        <v>Inviable Sanitariamente</v>
      </c>
      <c r="EQB470" s="48" t="str">
        <f t="shared" si="406"/>
        <v>Inviable Sanitariamente</v>
      </c>
      <c r="EQC470" s="48" t="str">
        <f t="shared" si="406"/>
        <v>Inviable Sanitariamente</v>
      </c>
      <c r="EQD470" s="48" t="str">
        <f t="shared" si="406"/>
        <v>Inviable Sanitariamente</v>
      </c>
      <c r="EQE470" s="48" t="str">
        <f t="shared" si="406"/>
        <v>Inviable Sanitariamente</v>
      </c>
      <c r="EQF470" s="48" t="str">
        <f t="shared" si="406"/>
        <v>Inviable Sanitariamente</v>
      </c>
      <c r="EQG470" s="48" t="str">
        <f t="shared" si="406"/>
        <v>Inviable Sanitariamente</v>
      </c>
      <c r="EQH470" s="48" t="str">
        <f t="shared" si="407"/>
        <v>Inviable Sanitariamente</v>
      </c>
      <c r="EQI470" s="48" t="str">
        <f t="shared" si="407"/>
        <v>Inviable Sanitariamente</v>
      </c>
      <c r="EQJ470" s="48" t="str">
        <f t="shared" si="407"/>
        <v>Inviable Sanitariamente</v>
      </c>
      <c r="EQK470" s="48" t="str">
        <f t="shared" si="407"/>
        <v>Inviable Sanitariamente</v>
      </c>
      <c r="EQL470" s="48" t="str">
        <f t="shared" si="407"/>
        <v>Inviable Sanitariamente</v>
      </c>
      <c r="EQM470" s="48" t="str">
        <f t="shared" si="407"/>
        <v>Inviable Sanitariamente</v>
      </c>
      <c r="EQN470" s="48" t="str">
        <f t="shared" si="407"/>
        <v>Inviable Sanitariamente</v>
      </c>
      <c r="EQO470" s="48" t="str">
        <f t="shared" si="407"/>
        <v>Inviable Sanitariamente</v>
      </c>
      <c r="EQP470" s="48" t="str">
        <f t="shared" si="407"/>
        <v>Inviable Sanitariamente</v>
      </c>
      <c r="EQQ470" s="48" t="str">
        <f t="shared" si="407"/>
        <v>Inviable Sanitariamente</v>
      </c>
      <c r="EQR470" s="48" t="str">
        <f t="shared" si="408"/>
        <v>Inviable Sanitariamente</v>
      </c>
      <c r="EQS470" s="48" t="str">
        <f t="shared" si="408"/>
        <v>Inviable Sanitariamente</v>
      </c>
      <c r="EQT470" s="48" t="str">
        <f t="shared" si="408"/>
        <v>Inviable Sanitariamente</v>
      </c>
      <c r="EQU470" s="48" t="str">
        <f t="shared" si="408"/>
        <v>Inviable Sanitariamente</v>
      </c>
      <c r="EQV470" s="48" t="str">
        <f t="shared" si="408"/>
        <v>Inviable Sanitariamente</v>
      </c>
      <c r="EQW470" s="48" t="str">
        <f t="shared" si="408"/>
        <v>Inviable Sanitariamente</v>
      </c>
      <c r="EQX470" s="48" t="str">
        <f t="shared" si="408"/>
        <v>Inviable Sanitariamente</v>
      </c>
      <c r="EQY470" s="48" t="str">
        <f t="shared" si="408"/>
        <v>Inviable Sanitariamente</v>
      </c>
      <c r="EQZ470" s="48" t="str">
        <f t="shared" si="408"/>
        <v>Inviable Sanitariamente</v>
      </c>
      <c r="ERA470" s="48" t="str">
        <f t="shared" si="408"/>
        <v>Inviable Sanitariamente</v>
      </c>
      <c r="ERB470" s="48" t="str">
        <f t="shared" si="409"/>
        <v>Inviable Sanitariamente</v>
      </c>
      <c r="ERC470" s="48" t="str">
        <f t="shared" si="409"/>
        <v>Inviable Sanitariamente</v>
      </c>
      <c r="ERD470" s="48" t="str">
        <f t="shared" si="409"/>
        <v>Inviable Sanitariamente</v>
      </c>
      <c r="ERE470" s="48" t="str">
        <f t="shared" si="409"/>
        <v>Inviable Sanitariamente</v>
      </c>
      <c r="ERF470" s="48" t="str">
        <f t="shared" si="409"/>
        <v>Inviable Sanitariamente</v>
      </c>
      <c r="ERG470" s="48" t="str">
        <f t="shared" si="409"/>
        <v>Inviable Sanitariamente</v>
      </c>
      <c r="ERH470" s="48" t="str">
        <f t="shared" si="409"/>
        <v>Inviable Sanitariamente</v>
      </c>
      <c r="ERI470" s="48" t="str">
        <f t="shared" si="409"/>
        <v>Inviable Sanitariamente</v>
      </c>
      <c r="ERJ470" s="48" t="str">
        <f t="shared" si="409"/>
        <v>Inviable Sanitariamente</v>
      </c>
      <c r="ERK470" s="48" t="str">
        <f t="shared" si="409"/>
        <v>Inviable Sanitariamente</v>
      </c>
      <c r="ERL470" s="48" t="str">
        <f t="shared" si="410"/>
        <v>Inviable Sanitariamente</v>
      </c>
      <c r="ERM470" s="48" t="str">
        <f t="shared" si="410"/>
        <v>Inviable Sanitariamente</v>
      </c>
      <c r="ERN470" s="48" t="str">
        <f t="shared" si="410"/>
        <v>Inviable Sanitariamente</v>
      </c>
      <c r="ERO470" s="48" t="str">
        <f t="shared" si="410"/>
        <v>Inviable Sanitariamente</v>
      </c>
      <c r="ERP470" s="48" t="str">
        <f t="shared" si="410"/>
        <v>Inviable Sanitariamente</v>
      </c>
      <c r="ERQ470" s="48" t="str">
        <f t="shared" si="410"/>
        <v>Inviable Sanitariamente</v>
      </c>
      <c r="ERR470" s="48" t="str">
        <f t="shared" si="410"/>
        <v>Inviable Sanitariamente</v>
      </c>
      <c r="ERS470" s="48" t="str">
        <f t="shared" si="410"/>
        <v>Inviable Sanitariamente</v>
      </c>
      <c r="ERT470" s="48" t="str">
        <f t="shared" si="410"/>
        <v>Inviable Sanitariamente</v>
      </c>
      <c r="ERU470" s="48" t="str">
        <f t="shared" si="410"/>
        <v>Inviable Sanitariamente</v>
      </c>
      <c r="ERV470" s="48" t="str">
        <f t="shared" si="411"/>
        <v>Inviable Sanitariamente</v>
      </c>
      <c r="ERW470" s="48" t="str">
        <f t="shared" si="411"/>
        <v>Inviable Sanitariamente</v>
      </c>
      <c r="ERX470" s="48" t="str">
        <f t="shared" si="411"/>
        <v>Inviable Sanitariamente</v>
      </c>
      <c r="ERY470" s="48" t="str">
        <f t="shared" si="411"/>
        <v>Inviable Sanitariamente</v>
      </c>
      <c r="ERZ470" s="48" t="str">
        <f t="shared" si="411"/>
        <v>Inviable Sanitariamente</v>
      </c>
      <c r="ESA470" s="48" t="str">
        <f t="shared" si="411"/>
        <v>Inviable Sanitariamente</v>
      </c>
      <c r="ESB470" s="48" t="str">
        <f t="shared" si="411"/>
        <v>Inviable Sanitariamente</v>
      </c>
      <c r="ESC470" s="48" t="str">
        <f t="shared" si="411"/>
        <v>Inviable Sanitariamente</v>
      </c>
      <c r="ESD470" s="48" t="str">
        <f t="shared" si="411"/>
        <v>Inviable Sanitariamente</v>
      </c>
      <c r="ESE470" s="48" t="str">
        <f t="shared" si="411"/>
        <v>Inviable Sanitariamente</v>
      </c>
      <c r="ESF470" s="48" t="str">
        <f t="shared" si="412"/>
        <v>Inviable Sanitariamente</v>
      </c>
      <c r="ESG470" s="48" t="str">
        <f t="shared" si="412"/>
        <v>Inviable Sanitariamente</v>
      </c>
      <c r="ESH470" s="48" t="str">
        <f t="shared" si="412"/>
        <v>Inviable Sanitariamente</v>
      </c>
      <c r="ESI470" s="48" t="str">
        <f t="shared" si="412"/>
        <v>Inviable Sanitariamente</v>
      </c>
      <c r="ESJ470" s="48" t="str">
        <f t="shared" si="412"/>
        <v>Inviable Sanitariamente</v>
      </c>
      <c r="ESK470" s="48" t="str">
        <f t="shared" si="412"/>
        <v>Inviable Sanitariamente</v>
      </c>
      <c r="ESL470" s="48" t="str">
        <f t="shared" si="412"/>
        <v>Inviable Sanitariamente</v>
      </c>
      <c r="ESM470" s="48" t="str">
        <f t="shared" si="412"/>
        <v>Inviable Sanitariamente</v>
      </c>
      <c r="ESN470" s="48" t="str">
        <f t="shared" si="412"/>
        <v>Inviable Sanitariamente</v>
      </c>
      <c r="ESO470" s="48" t="str">
        <f t="shared" si="412"/>
        <v>Inviable Sanitariamente</v>
      </c>
      <c r="ESP470" s="48" t="str">
        <f t="shared" si="413"/>
        <v>Inviable Sanitariamente</v>
      </c>
      <c r="ESQ470" s="48" t="str">
        <f t="shared" si="413"/>
        <v>Inviable Sanitariamente</v>
      </c>
      <c r="ESR470" s="48" t="str">
        <f t="shared" si="413"/>
        <v>Inviable Sanitariamente</v>
      </c>
      <c r="ESS470" s="48" t="str">
        <f t="shared" si="413"/>
        <v>Inviable Sanitariamente</v>
      </c>
      <c r="EST470" s="48" t="str">
        <f t="shared" si="413"/>
        <v>Inviable Sanitariamente</v>
      </c>
      <c r="ESU470" s="48" t="str">
        <f t="shared" si="413"/>
        <v>Inviable Sanitariamente</v>
      </c>
      <c r="ESV470" s="48" t="str">
        <f t="shared" si="413"/>
        <v>Inviable Sanitariamente</v>
      </c>
      <c r="ESW470" s="48" t="str">
        <f t="shared" si="413"/>
        <v>Inviable Sanitariamente</v>
      </c>
      <c r="ESX470" s="48" t="str">
        <f t="shared" si="413"/>
        <v>Inviable Sanitariamente</v>
      </c>
      <c r="ESY470" s="48" t="str">
        <f t="shared" si="413"/>
        <v>Inviable Sanitariamente</v>
      </c>
      <c r="ESZ470" s="48" t="str">
        <f t="shared" si="414"/>
        <v>Inviable Sanitariamente</v>
      </c>
      <c r="ETA470" s="48" t="str">
        <f t="shared" si="414"/>
        <v>Inviable Sanitariamente</v>
      </c>
      <c r="ETB470" s="48" t="str">
        <f t="shared" si="414"/>
        <v>Inviable Sanitariamente</v>
      </c>
      <c r="ETC470" s="48" t="str">
        <f t="shared" si="414"/>
        <v>Inviable Sanitariamente</v>
      </c>
      <c r="ETD470" s="48" t="str">
        <f t="shared" si="414"/>
        <v>Inviable Sanitariamente</v>
      </c>
      <c r="ETE470" s="48" t="str">
        <f t="shared" si="414"/>
        <v>Inviable Sanitariamente</v>
      </c>
      <c r="ETF470" s="48" t="str">
        <f t="shared" si="414"/>
        <v>Inviable Sanitariamente</v>
      </c>
      <c r="ETG470" s="48" t="str">
        <f t="shared" si="414"/>
        <v>Inviable Sanitariamente</v>
      </c>
      <c r="ETH470" s="48" t="str">
        <f t="shared" si="414"/>
        <v>Inviable Sanitariamente</v>
      </c>
      <c r="ETI470" s="48" t="str">
        <f t="shared" si="414"/>
        <v>Inviable Sanitariamente</v>
      </c>
      <c r="ETJ470" s="48" t="str">
        <f t="shared" si="415"/>
        <v>Inviable Sanitariamente</v>
      </c>
      <c r="ETK470" s="48" t="str">
        <f t="shared" si="415"/>
        <v>Inviable Sanitariamente</v>
      </c>
      <c r="ETL470" s="48" t="str">
        <f t="shared" si="415"/>
        <v>Inviable Sanitariamente</v>
      </c>
      <c r="ETM470" s="48" t="str">
        <f t="shared" si="415"/>
        <v>Inviable Sanitariamente</v>
      </c>
      <c r="ETN470" s="48" t="str">
        <f t="shared" si="415"/>
        <v>Inviable Sanitariamente</v>
      </c>
      <c r="ETO470" s="48" t="str">
        <f t="shared" si="415"/>
        <v>Inviable Sanitariamente</v>
      </c>
      <c r="ETP470" s="48" t="str">
        <f t="shared" si="415"/>
        <v>Inviable Sanitariamente</v>
      </c>
      <c r="ETQ470" s="48" t="str">
        <f t="shared" si="415"/>
        <v>Inviable Sanitariamente</v>
      </c>
      <c r="ETR470" s="48" t="str">
        <f t="shared" si="415"/>
        <v>Inviable Sanitariamente</v>
      </c>
      <c r="ETS470" s="48" t="str">
        <f t="shared" si="415"/>
        <v>Inviable Sanitariamente</v>
      </c>
      <c r="ETT470" s="48" t="str">
        <f t="shared" si="416"/>
        <v>Inviable Sanitariamente</v>
      </c>
      <c r="ETU470" s="48" t="str">
        <f t="shared" si="416"/>
        <v>Inviable Sanitariamente</v>
      </c>
      <c r="ETV470" s="48" t="str">
        <f t="shared" si="416"/>
        <v>Inviable Sanitariamente</v>
      </c>
      <c r="ETW470" s="48" t="str">
        <f t="shared" si="416"/>
        <v>Inviable Sanitariamente</v>
      </c>
      <c r="ETX470" s="48" t="str">
        <f t="shared" si="416"/>
        <v>Inviable Sanitariamente</v>
      </c>
      <c r="ETY470" s="48" t="str">
        <f t="shared" si="416"/>
        <v>Inviable Sanitariamente</v>
      </c>
      <c r="ETZ470" s="48" t="str">
        <f t="shared" si="416"/>
        <v>Inviable Sanitariamente</v>
      </c>
      <c r="EUA470" s="48" t="str">
        <f t="shared" si="416"/>
        <v>Inviable Sanitariamente</v>
      </c>
      <c r="EUB470" s="48" t="str">
        <f t="shared" si="416"/>
        <v>Inviable Sanitariamente</v>
      </c>
      <c r="EUC470" s="48" t="str">
        <f t="shared" si="416"/>
        <v>Inviable Sanitariamente</v>
      </c>
      <c r="EUD470" s="48" t="str">
        <f t="shared" si="417"/>
        <v>Inviable Sanitariamente</v>
      </c>
      <c r="EUE470" s="48" t="str">
        <f t="shared" si="417"/>
        <v>Inviable Sanitariamente</v>
      </c>
      <c r="EUF470" s="48" t="str">
        <f t="shared" si="417"/>
        <v>Inviable Sanitariamente</v>
      </c>
      <c r="EUG470" s="48" t="str">
        <f t="shared" si="417"/>
        <v>Inviable Sanitariamente</v>
      </c>
      <c r="EUH470" s="48" t="str">
        <f t="shared" si="417"/>
        <v>Inviable Sanitariamente</v>
      </c>
      <c r="EUI470" s="48" t="str">
        <f t="shared" si="417"/>
        <v>Inviable Sanitariamente</v>
      </c>
      <c r="EUJ470" s="48" t="str">
        <f t="shared" si="417"/>
        <v>Inviable Sanitariamente</v>
      </c>
      <c r="EUK470" s="48" t="str">
        <f t="shared" si="417"/>
        <v>Inviable Sanitariamente</v>
      </c>
      <c r="EUL470" s="48" t="str">
        <f t="shared" si="417"/>
        <v>Inviable Sanitariamente</v>
      </c>
      <c r="EUM470" s="48" t="str">
        <f t="shared" si="417"/>
        <v>Inviable Sanitariamente</v>
      </c>
      <c r="EUN470" s="48" t="str">
        <f t="shared" si="418"/>
        <v>Inviable Sanitariamente</v>
      </c>
      <c r="EUO470" s="48" t="str">
        <f t="shared" si="418"/>
        <v>Inviable Sanitariamente</v>
      </c>
      <c r="EUP470" s="48" t="str">
        <f t="shared" si="418"/>
        <v>Inviable Sanitariamente</v>
      </c>
      <c r="EUQ470" s="48" t="str">
        <f t="shared" si="418"/>
        <v>Inviable Sanitariamente</v>
      </c>
      <c r="EUR470" s="48" t="str">
        <f t="shared" si="418"/>
        <v>Inviable Sanitariamente</v>
      </c>
      <c r="EUS470" s="48" t="str">
        <f t="shared" si="418"/>
        <v>Inviable Sanitariamente</v>
      </c>
      <c r="EUT470" s="48" t="str">
        <f t="shared" si="418"/>
        <v>Inviable Sanitariamente</v>
      </c>
      <c r="EUU470" s="48" t="str">
        <f t="shared" si="418"/>
        <v>Inviable Sanitariamente</v>
      </c>
      <c r="EUV470" s="48" t="str">
        <f t="shared" si="418"/>
        <v>Inviable Sanitariamente</v>
      </c>
      <c r="EUW470" s="48" t="str">
        <f t="shared" si="418"/>
        <v>Inviable Sanitariamente</v>
      </c>
      <c r="EUX470" s="48" t="str">
        <f t="shared" si="419"/>
        <v>Inviable Sanitariamente</v>
      </c>
      <c r="EUY470" s="48" t="str">
        <f t="shared" si="419"/>
        <v>Inviable Sanitariamente</v>
      </c>
      <c r="EUZ470" s="48" t="str">
        <f t="shared" si="419"/>
        <v>Inviable Sanitariamente</v>
      </c>
      <c r="EVA470" s="48" t="str">
        <f t="shared" si="419"/>
        <v>Inviable Sanitariamente</v>
      </c>
      <c r="EVB470" s="48" t="str">
        <f t="shared" si="419"/>
        <v>Inviable Sanitariamente</v>
      </c>
      <c r="EVC470" s="48" t="str">
        <f t="shared" si="419"/>
        <v>Inviable Sanitariamente</v>
      </c>
      <c r="EVD470" s="48" t="str">
        <f t="shared" si="419"/>
        <v>Inviable Sanitariamente</v>
      </c>
      <c r="EVE470" s="48" t="str">
        <f t="shared" si="419"/>
        <v>Inviable Sanitariamente</v>
      </c>
      <c r="EVF470" s="48" t="str">
        <f t="shared" si="419"/>
        <v>Inviable Sanitariamente</v>
      </c>
      <c r="EVG470" s="48" t="str">
        <f t="shared" si="419"/>
        <v>Inviable Sanitariamente</v>
      </c>
      <c r="EVH470" s="48" t="str">
        <f t="shared" si="420"/>
        <v>Inviable Sanitariamente</v>
      </c>
      <c r="EVI470" s="48" t="str">
        <f t="shared" si="420"/>
        <v>Inviable Sanitariamente</v>
      </c>
      <c r="EVJ470" s="48" t="str">
        <f t="shared" si="420"/>
        <v>Inviable Sanitariamente</v>
      </c>
      <c r="EVK470" s="48" t="str">
        <f t="shared" si="420"/>
        <v>Inviable Sanitariamente</v>
      </c>
      <c r="EVL470" s="48" t="str">
        <f t="shared" si="420"/>
        <v>Inviable Sanitariamente</v>
      </c>
      <c r="EVM470" s="48" t="str">
        <f t="shared" si="420"/>
        <v>Inviable Sanitariamente</v>
      </c>
      <c r="EVN470" s="48" t="str">
        <f t="shared" si="420"/>
        <v>Inviable Sanitariamente</v>
      </c>
      <c r="EVO470" s="48" t="str">
        <f t="shared" si="420"/>
        <v>Inviable Sanitariamente</v>
      </c>
      <c r="EVP470" s="48" t="str">
        <f t="shared" si="420"/>
        <v>Inviable Sanitariamente</v>
      </c>
      <c r="EVQ470" s="48" t="str">
        <f t="shared" si="420"/>
        <v>Inviable Sanitariamente</v>
      </c>
      <c r="EVR470" s="48" t="str">
        <f t="shared" si="421"/>
        <v>Inviable Sanitariamente</v>
      </c>
      <c r="EVS470" s="48" t="str">
        <f t="shared" si="421"/>
        <v>Inviable Sanitariamente</v>
      </c>
      <c r="EVT470" s="48" t="str">
        <f t="shared" si="421"/>
        <v>Inviable Sanitariamente</v>
      </c>
      <c r="EVU470" s="48" t="str">
        <f t="shared" si="421"/>
        <v>Inviable Sanitariamente</v>
      </c>
      <c r="EVV470" s="48" t="str">
        <f t="shared" si="421"/>
        <v>Inviable Sanitariamente</v>
      </c>
      <c r="EVW470" s="48" t="str">
        <f t="shared" si="421"/>
        <v>Inviable Sanitariamente</v>
      </c>
      <c r="EVX470" s="48" t="str">
        <f t="shared" si="421"/>
        <v>Inviable Sanitariamente</v>
      </c>
      <c r="EVY470" s="48" t="str">
        <f t="shared" si="421"/>
        <v>Inviable Sanitariamente</v>
      </c>
      <c r="EVZ470" s="48" t="str">
        <f t="shared" si="421"/>
        <v>Inviable Sanitariamente</v>
      </c>
      <c r="EWA470" s="48" t="str">
        <f t="shared" si="421"/>
        <v>Inviable Sanitariamente</v>
      </c>
      <c r="EWB470" s="48" t="str">
        <f t="shared" si="422"/>
        <v>Inviable Sanitariamente</v>
      </c>
      <c r="EWC470" s="48" t="str">
        <f t="shared" si="422"/>
        <v>Inviable Sanitariamente</v>
      </c>
      <c r="EWD470" s="48" t="str">
        <f t="shared" si="422"/>
        <v>Inviable Sanitariamente</v>
      </c>
      <c r="EWE470" s="48" t="str">
        <f t="shared" si="422"/>
        <v>Inviable Sanitariamente</v>
      </c>
      <c r="EWF470" s="48" t="str">
        <f t="shared" si="422"/>
        <v>Inviable Sanitariamente</v>
      </c>
      <c r="EWG470" s="48" t="str">
        <f t="shared" si="422"/>
        <v>Inviable Sanitariamente</v>
      </c>
      <c r="EWH470" s="48" t="str">
        <f t="shared" si="422"/>
        <v>Inviable Sanitariamente</v>
      </c>
      <c r="EWI470" s="48" t="str">
        <f t="shared" si="422"/>
        <v>Inviable Sanitariamente</v>
      </c>
      <c r="EWJ470" s="48" t="str">
        <f t="shared" si="422"/>
        <v>Inviable Sanitariamente</v>
      </c>
      <c r="EWK470" s="48" t="str">
        <f t="shared" si="422"/>
        <v>Inviable Sanitariamente</v>
      </c>
      <c r="EWL470" s="48" t="str">
        <f t="shared" si="423"/>
        <v>Inviable Sanitariamente</v>
      </c>
      <c r="EWM470" s="48" t="str">
        <f t="shared" si="423"/>
        <v>Inviable Sanitariamente</v>
      </c>
      <c r="EWN470" s="48" t="str">
        <f t="shared" si="423"/>
        <v>Inviable Sanitariamente</v>
      </c>
      <c r="EWO470" s="48" t="str">
        <f t="shared" si="423"/>
        <v>Inviable Sanitariamente</v>
      </c>
      <c r="EWP470" s="48" t="str">
        <f t="shared" si="423"/>
        <v>Inviable Sanitariamente</v>
      </c>
      <c r="EWQ470" s="48" t="str">
        <f t="shared" si="423"/>
        <v>Inviable Sanitariamente</v>
      </c>
      <c r="EWR470" s="48" t="str">
        <f t="shared" si="423"/>
        <v>Inviable Sanitariamente</v>
      </c>
      <c r="EWS470" s="48" t="str">
        <f t="shared" si="423"/>
        <v>Inviable Sanitariamente</v>
      </c>
      <c r="EWT470" s="48" t="str">
        <f t="shared" si="423"/>
        <v>Inviable Sanitariamente</v>
      </c>
      <c r="EWU470" s="48" t="str">
        <f t="shared" si="423"/>
        <v>Inviable Sanitariamente</v>
      </c>
      <c r="EWV470" s="48" t="str">
        <f t="shared" si="424"/>
        <v>Inviable Sanitariamente</v>
      </c>
      <c r="EWW470" s="48" t="str">
        <f t="shared" si="424"/>
        <v>Inviable Sanitariamente</v>
      </c>
      <c r="EWX470" s="48" t="str">
        <f t="shared" si="424"/>
        <v>Inviable Sanitariamente</v>
      </c>
      <c r="EWY470" s="48" t="str">
        <f t="shared" si="424"/>
        <v>Inviable Sanitariamente</v>
      </c>
      <c r="EWZ470" s="48" t="str">
        <f t="shared" si="424"/>
        <v>Inviable Sanitariamente</v>
      </c>
      <c r="EXA470" s="48" t="str">
        <f t="shared" si="424"/>
        <v>Inviable Sanitariamente</v>
      </c>
      <c r="EXB470" s="48" t="str">
        <f t="shared" si="424"/>
        <v>Inviable Sanitariamente</v>
      </c>
      <c r="EXC470" s="48" t="str">
        <f t="shared" si="424"/>
        <v>Inviable Sanitariamente</v>
      </c>
      <c r="EXD470" s="48" t="str">
        <f t="shared" si="424"/>
        <v>Inviable Sanitariamente</v>
      </c>
      <c r="EXE470" s="48" t="str">
        <f t="shared" si="424"/>
        <v>Inviable Sanitariamente</v>
      </c>
      <c r="EXF470" s="48" t="str">
        <f t="shared" si="425"/>
        <v>Inviable Sanitariamente</v>
      </c>
      <c r="EXG470" s="48" t="str">
        <f t="shared" si="425"/>
        <v>Inviable Sanitariamente</v>
      </c>
      <c r="EXH470" s="48" t="str">
        <f t="shared" si="425"/>
        <v>Inviable Sanitariamente</v>
      </c>
      <c r="EXI470" s="48" t="str">
        <f t="shared" si="425"/>
        <v>Inviable Sanitariamente</v>
      </c>
      <c r="EXJ470" s="48" t="str">
        <f t="shared" si="425"/>
        <v>Inviable Sanitariamente</v>
      </c>
      <c r="EXK470" s="48" t="str">
        <f t="shared" si="425"/>
        <v>Inviable Sanitariamente</v>
      </c>
      <c r="EXL470" s="48" t="str">
        <f t="shared" si="425"/>
        <v>Inviable Sanitariamente</v>
      </c>
      <c r="EXM470" s="48" t="str">
        <f t="shared" si="425"/>
        <v>Inviable Sanitariamente</v>
      </c>
      <c r="EXN470" s="48" t="str">
        <f t="shared" si="425"/>
        <v>Inviable Sanitariamente</v>
      </c>
      <c r="EXO470" s="48" t="str">
        <f t="shared" si="425"/>
        <v>Inviable Sanitariamente</v>
      </c>
      <c r="EXP470" s="48" t="str">
        <f t="shared" si="426"/>
        <v>Inviable Sanitariamente</v>
      </c>
      <c r="EXQ470" s="48" t="str">
        <f t="shared" si="426"/>
        <v>Inviable Sanitariamente</v>
      </c>
      <c r="EXR470" s="48" t="str">
        <f t="shared" si="426"/>
        <v>Inviable Sanitariamente</v>
      </c>
      <c r="EXS470" s="48" t="str">
        <f t="shared" si="426"/>
        <v>Inviable Sanitariamente</v>
      </c>
      <c r="EXT470" s="48" t="str">
        <f t="shared" si="426"/>
        <v>Inviable Sanitariamente</v>
      </c>
      <c r="EXU470" s="48" t="str">
        <f t="shared" si="426"/>
        <v>Inviable Sanitariamente</v>
      </c>
      <c r="EXV470" s="48" t="str">
        <f t="shared" si="426"/>
        <v>Inviable Sanitariamente</v>
      </c>
      <c r="EXW470" s="48" t="str">
        <f t="shared" si="426"/>
        <v>Inviable Sanitariamente</v>
      </c>
      <c r="EXX470" s="48" t="str">
        <f t="shared" si="426"/>
        <v>Inviable Sanitariamente</v>
      </c>
      <c r="EXY470" s="48" t="str">
        <f t="shared" si="426"/>
        <v>Inviable Sanitariamente</v>
      </c>
      <c r="EXZ470" s="48" t="str">
        <f t="shared" si="427"/>
        <v>Inviable Sanitariamente</v>
      </c>
      <c r="EYA470" s="48" t="str">
        <f t="shared" si="427"/>
        <v>Inviable Sanitariamente</v>
      </c>
      <c r="EYB470" s="48" t="str">
        <f t="shared" si="427"/>
        <v>Inviable Sanitariamente</v>
      </c>
      <c r="EYC470" s="48" t="str">
        <f t="shared" si="427"/>
        <v>Inviable Sanitariamente</v>
      </c>
      <c r="EYD470" s="48" t="str">
        <f t="shared" si="427"/>
        <v>Inviable Sanitariamente</v>
      </c>
      <c r="EYE470" s="48" t="str">
        <f t="shared" si="427"/>
        <v>Inviable Sanitariamente</v>
      </c>
      <c r="EYF470" s="48" t="str">
        <f t="shared" si="427"/>
        <v>Inviable Sanitariamente</v>
      </c>
      <c r="EYG470" s="48" t="str">
        <f t="shared" si="427"/>
        <v>Inviable Sanitariamente</v>
      </c>
      <c r="EYH470" s="48" t="str">
        <f t="shared" si="427"/>
        <v>Inviable Sanitariamente</v>
      </c>
      <c r="EYI470" s="48" t="str">
        <f t="shared" si="427"/>
        <v>Inviable Sanitariamente</v>
      </c>
      <c r="EYJ470" s="48" t="str">
        <f t="shared" si="428"/>
        <v>Inviable Sanitariamente</v>
      </c>
      <c r="EYK470" s="48" t="str">
        <f t="shared" si="428"/>
        <v>Inviable Sanitariamente</v>
      </c>
      <c r="EYL470" s="48" t="str">
        <f t="shared" si="428"/>
        <v>Inviable Sanitariamente</v>
      </c>
      <c r="EYM470" s="48" t="str">
        <f t="shared" si="428"/>
        <v>Inviable Sanitariamente</v>
      </c>
      <c r="EYN470" s="48" t="str">
        <f t="shared" si="428"/>
        <v>Inviable Sanitariamente</v>
      </c>
      <c r="EYO470" s="48" t="str">
        <f t="shared" si="428"/>
        <v>Inviable Sanitariamente</v>
      </c>
      <c r="EYP470" s="48" t="str">
        <f t="shared" si="428"/>
        <v>Inviable Sanitariamente</v>
      </c>
      <c r="EYQ470" s="48" t="str">
        <f t="shared" si="428"/>
        <v>Inviable Sanitariamente</v>
      </c>
      <c r="EYR470" s="48" t="str">
        <f t="shared" si="428"/>
        <v>Inviable Sanitariamente</v>
      </c>
      <c r="EYS470" s="48" t="str">
        <f t="shared" si="428"/>
        <v>Inviable Sanitariamente</v>
      </c>
      <c r="EYT470" s="48" t="str">
        <f t="shared" si="429"/>
        <v>Inviable Sanitariamente</v>
      </c>
      <c r="EYU470" s="48" t="str">
        <f t="shared" si="429"/>
        <v>Inviable Sanitariamente</v>
      </c>
      <c r="EYV470" s="48" t="str">
        <f t="shared" si="429"/>
        <v>Inviable Sanitariamente</v>
      </c>
      <c r="EYW470" s="48" t="str">
        <f t="shared" si="429"/>
        <v>Inviable Sanitariamente</v>
      </c>
      <c r="EYX470" s="48" t="str">
        <f t="shared" si="429"/>
        <v>Inviable Sanitariamente</v>
      </c>
      <c r="EYY470" s="48" t="str">
        <f t="shared" si="429"/>
        <v>Inviable Sanitariamente</v>
      </c>
      <c r="EYZ470" s="48" t="str">
        <f t="shared" si="429"/>
        <v>Inviable Sanitariamente</v>
      </c>
      <c r="EZA470" s="48" t="str">
        <f t="shared" si="429"/>
        <v>Inviable Sanitariamente</v>
      </c>
      <c r="EZB470" s="48" t="str">
        <f t="shared" si="429"/>
        <v>Inviable Sanitariamente</v>
      </c>
      <c r="EZC470" s="48" t="str">
        <f t="shared" si="429"/>
        <v>Inviable Sanitariamente</v>
      </c>
      <c r="EZD470" s="48" t="str">
        <f t="shared" si="430"/>
        <v>Inviable Sanitariamente</v>
      </c>
      <c r="EZE470" s="48" t="str">
        <f t="shared" si="430"/>
        <v>Inviable Sanitariamente</v>
      </c>
      <c r="EZF470" s="48" t="str">
        <f t="shared" si="430"/>
        <v>Inviable Sanitariamente</v>
      </c>
      <c r="EZG470" s="48" t="str">
        <f t="shared" si="430"/>
        <v>Inviable Sanitariamente</v>
      </c>
      <c r="EZH470" s="48" t="str">
        <f t="shared" si="430"/>
        <v>Inviable Sanitariamente</v>
      </c>
      <c r="EZI470" s="48" t="str">
        <f t="shared" si="430"/>
        <v>Inviable Sanitariamente</v>
      </c>
      <c r="EZJ470" s="48" t="str">
        <f t="shared" si="430"/>
        <v>Inviable Sanitariamente</v>
      </c>
      <c r="EZK470" s="48" t="str">
        <f t="shared" si="430"/>
        <v>Inviable Sanitariamente</v>
      </c>
      <c r="EZL470" s="48" t="str">
        <f t="shared" si="430"/>
        <v>Inviable Sanitariamente</v>
      </c>
      <c r="EZM470" s="48" t="str">
        <f t="shared" si="430"/>
        <v>Inviable Sanitariamente</v>
      </c>
      <c r="EZN470" s="48" t="str">
        <f t="shared" si="431"/>
        <v>Inviable Sanitariamente</v>
      </c>
      <c r="EZO470" s="48" t="str">
        <f t="shared" si="431"/>
        <v>Inviable Sanitariamente</v>
      </c>
      <c r="EZP470" s="48" t="str">
        <f t="shared" si="431"/>
        <v>Inviable Sanitariamente</v>
      </c>
      <c r="EZQ470" s="48" t="str">
        <f t="shared" si="431"/>
        <v>Inviable Sanitariamente</v>
      </c>
      <c r="EZR470" s="48" t="str">
        <f t="shared" si="431"/>
        <v>Inviable Sanitariamente</v>
      </c>
      <c r="EZS470" s="48" t="str">
        <f t="shared" si="431"/>
        <v>Inviable Sanitariamente</v>
      </c>
      <c r="EZT470" s="48" t="str">
        <f t="shared" si="431"/>
        <v>Inviable Sanitariamente</v>
      </c>
      <c r="EZU470" s="48" t="str">
        <f t="shared" si="431"/>
        <v>Inviable Sanitariamente</v>
      </c>
      <c r="EZV470" s="48" t="str">
        <f t="shared" si="431"/>
        <v>Inviable Sanitariamente</v>
      </c>
      <c r="EZW470" s="48" t="str">
        <f t="shared" si="431"/>
        <v>Inviable Sanitariamente</v>
      </c>
      <c r="EZX470" s="48" t="str">
        <f t="shared" si="432"/>
        <v>Inviable Sanitariamente</v>
      </c>
      <c r="EZY470" s="48" t="str">
        <f t="shared" si="432"/>
        <v>Inviable Sanitariamente</v>
      </c>
      <c r="EZZ470" s="48" t="str">
        <f t="shared" si="432"/>
        <v>Inviable Sanitariamente</v>
      </c>
      <c r="FAA470" s="48" t="str">
        <f t="shared" si="432"/>
        <v>Inviable Sanitariamente</v>
      </c>
      <c r="FAB470" s="48" t="str">
        <f t="shared" si="432"/>
        <v>Inviable Sanitariamente</v>
      </c>
      <c r="FAC470" s="48" t="str">
        <f t="shared" si="432"/>
        <v>Inviable Sanitariamente</v>
      </c>
      <c r="FAD470" s="48" t="str">
        <f t="shared" si="432"/>
        <v>Inviable Sanitariamente</v>
      </c>
      <c r="FAE470" s="48" t="str">
        <f t="shared" si="432"/>
        <v>Inviable Sanitariamente</v>
      </c>
      <c r="FAF470" s="48" t="str">
        <f t="shared" si="432"/>
        <v>Inviable Sanitariamente</v>
      </c>
      <c r="FAG470" s="48" t="str">
        <f t="shared" si="432"/>
        <v>Inviable Sanitariamente</v>
      </c>
      <c r="FAH470" s="48" t="str">
        <f t="shared" si="433"/>
        <v>Inviable Sanitariamente</v>
      </c>
      <c r="FAI470" s="48" t="str">
        <f t="shared" si="433"/>
        <v>Inviable Sanitariamente</v>
      </c>
      <c r="FAJ470" s="48" t="str">
        <f t="shared" si="433"/>
        <v>Inviable Sanitariamente</v>
      </c>
      <c r="FAK470" s="48" t="str">
        <f t="shared" si="433"/>
        <v>Inviable Sanitariamente</v>
      </c>
      <c r="FAL470" s="48" t="str">
        <f t="shared" si="433"/>
        <v>Inviable Sanitariamente</v>
      </c>
      <c r="FAM470" s="48" t="str">
        <f t="shared" si="433"/>
        <v>Inviable Sanitariamente</v>
      </c>
      <c r="FAN470" s="48" t="str">
        <f t="shared" si="433"/>
        <v>Inviable Sanitariamente</v>
      </c>
      <c r="FAO470" s="48" t="str">
        <f t="shared" si="433"/>
        <v>Inviable Sanitariamente</v>
      </c>
      <c r="FAP470" s="48" t="str">
        <f t="shared" si="433"/>
        <v>Inviable Sanitariamente</v>
      </c>
      <c r="FAQ470" s="48" t="str">
        <f t="shared" si="433"/>
        <v>Inviable Sanitariamente</v>
      </c>
      <c r="FAR470" s="48" t="str">
        <f t="shared" si="434"/>
        <v>Inviable Sanitariamente</v>
      </c>
      <c r="FAS470" s="48" t="str">
        <f t="shared" si="434"/>
        <v>Inviable Sanitariamente</v>
      </c>
      <c r="FAT470" s="48" t="str">
        <f t="shared" si="434"/>
        <v>Inviable Sanitariamente</v>
      </c>
      <c r="FAU470" s="48" t="str">
        <f t="shared" si="434"/>
        <v>Inviable Sanitariamente</v>
      </c>
      <c r="FAV470" s="48" t="str">
        <f t="shared" si="434"/>
        <v>Inviable Sanitariamente</v>
      </c>
      <c r="FAW470" s="48" t="str">
        <f t="shared" si="434"/>
        <v>Inviable Sanitariamente</v>
      </c>
      <c r="FAX470" s="48" t="str">
        <f t="shared" si="434"/>
        <v>Inviable Sanitariamente</v>
      </c>
      <c r="FAY470" s="48" t="str">
        <f t="shared" si="434"/>
        <v>Inviable Sanitariamente</v>
      </c>
      <c r="FAZ470" s="48" t="str">
        <f t="shared" si="434"/>
        <v>Inviable Sanitariamente</v>
      </c>
      <c r="FBA470" s="48" t="str">
        <f t="shared" si="434"/>
        <v>Inviable Sanitariamente</v>
      </c>
      <c r="FBB470" s="48" t="str">
        <f t="shared" si="435"/>
        <v>Inviable Sanitariamente</v>
      </c>
      <c r="FBC470" s="48" t="str">
        <f t="shared" si="435"/>
        <v>Inviable Sanitariamente</v>
      </c>
      <c r="FBD470" s="48" t="str">
        <f t="shared" si="435"/>
        <v>Inviable Sanitariamente</v>
      </c>
      <c r="FBE470" s="48" t="str">
        <f t="shared" si="435"/>
        <v>Inviable Sanitariamente</v>
      </c>
      <c r="FBF470" s="48" t="str">
        <f t="shared" si="435"/>
        <v>Inviable Sanitariamente</v>
      </c>
      <c r="FBG470" s="48" t="str">
        <f t="shared" si="435"/>
        <v>Inviable Sanitariamente</v>
      </c>
      <c r="FBH470" s="48" t="str">
        <f t="shared" si="435"/>
        <v>Inviable Sanitariamente</v>
      </c>
      <c r="FBI470" s="48" t="str">
        <f t="shared" si="435"/>
        <v>Inviable Sanitariamente</v>
      </c>
      <c r="FBJ470" s="48" t="str">
        <f t="shared" si="435"/>
        <v>Inviable Sanitariamente</v>
      </c>
      <c r="FBK470" s="48" t="str">
        <f t="shared" si="435"/>
        <v>Inviable Sanitariamente</v>
      </c>
      <c r="FBL470" s="48" t="str">
        <f t="shared" si="436"/>
        <v>Inviable Sanitariamente</v>
      </c>
      <c r="FBM470" s="48" t="str">
        <f t="shared" si="436"/>
        <v>Inviable Sanitariamente</v>
      </c>
      <c r="FBN470" s="48" t="str">
        <f t="shared" si="436"/>
        <v>Inviable Sanitariamente</v>
      </c>
      <c r="FBO470" s="48" t="str">
        <f t="shared" si="436"/>
        <v>Inviable Sanitariamente</v>
      </c>
      <c r="FBP470" s="48" t="str">
        <f t="shared" si="436"/>
        <v>Inviable Sanitariamente</v>
      </c>
      <c r="FBQ470" s="48" t="str">
        <f t="shared" si="436"/>
        <v>Inviable Sanitariamente</v>
      </c>
      <c r="FBR470" s="48" t="str">
        <f t="shared" si="436"/>
        <v>Inviable Sanitariamente</v>
      </c>
      <c r="FBS470" s="48" t="str">
        <f t="shared" si="436"/>
        <v>Inviable Sanitariamente</v>
      </c>
      <c r="FBT470" s="48" t="str">
        <f t="shared" si="436"/>
        <v>Inviable Sanitariamente</v>
      </c>
      <c r="FBU470" s="48" t="str">
        <f t="shared" si="436"/>
        <v>Inviable Sanitariamente</v>
      </c>
      <c r="FBV470" s="48" t="str">
        <f t="shared" si="437"/>
        <v>Inviable Sanitariamente</v>
      </c>
      <c r="FBW470" s="48" t="str">
        <f t="shared" si="437"/>
        <v>Inviable Sanitariamente</v>
      </c>
      <c r="FBX470" s="48" t="str">
        <f t="shared" si="437"/>
        <v>Inviable Sanitariamente</v>
      </c>
      <c r="FBY470" s="48" t="str">
        <f t="shared" si="437"/>
        <v>Inviable Sanitariamente</v>
      </c>
      <c r="FBZ470" s="48" t="str">
        <f t="shared" si="437"/>
        <v>Inviable Sanitariamente</v>
      </c>
      <c r="FCA470" s="48" t="str">
        <f t="shared" si="437"/>
        <v>Inviable Sanitariamente</v>
      </c>
      <c r="FCB470" s="48" t="str">
        <f t="shared" si="437"/>
        <v>Inviable Sanitariamente</v>
      </c>
      <c r="FCC470" s="48" t="str">
        <f t="shared" si="437"/>
        <v>Inviable Sanitariamente</v>
      </c>
      <c r="FCD470" s="48" t="str">
        <f t="shared" si="437"/>
        <v>Inviable Sanitariamente</v>
      </c>
      <c r="FCE470" s="48" t="str">
        <f t="shared" si="437"/>
        <v>Inviable Sanitariamente</v>
      </c>
      <c r="FCF470" s="48" t="str">
        <f t="shared" si="438"/>
        <v>Inviable Sanitariamente</v>
      </c>
      <c r="FCG470" s="48" t="str">
        <f t="shared" si="438"/>
        <v>Inviable Sanitariamente</v>
      </c>
      <c r="FCH470" s="48" t="str">
        <f t="shared" si="438"/>
        <v>Inviable Sanitariamente</v>
      </c>
      <c r="FCI470" s="48" t="str">
        <f t="shared" si="438"/>
        <v>Inviable Sanitariamente</v>
      </c>
      <c r="FCJ470" s="48" t="str">
        <f t="shared" si="438"/>
        <v>Inviable Sanitariamente</v>
      </c>
      <c r="FCK470" s="48" t="str">
        <f t="shared" si="438"/>
        <v>Inviable Sanitariamente</v>
      </c>
      <c r="FCL470" s="48" t="str">
        <f t="shared" si="438"/>
        <v>Inviable Sanitariamente</v>
      </c>
      <c r="FCM470" s="48" t="str">
        <f t="shared" si="438"/>
        <v>Inviable Sanitariamente</v>
      </c>
      <c r="FCN470" s="48" t="str">
        <f t="shared" si="438"/>
        <v>Inviable Sanitariamente</v>
      </c>
      <c r="FCO470" s="48" t="str">
        <f t="shared" si="438"/>
        <v>Inviable Sanitariamente</v>
      </c>
      <c r="FCP470" s="48" t="str">
        <f t="shared" si="439"/>
        <v>Inviable Sanitariamente</v>
      </c>
      <c r="FCQ470" s="48" t="str">
        <f t="shared" si="439"/>
        <v>Inviable Sanitariamente</v>
      </c>
      <c r="FCR470" s="48" t="str">
        <f t="shared" si="439"/>
        <v>Inviable Sanitariamente</v>
      </c>
      <c r="FCS470" s="48" t="str">
        <f t="shared" si="439"/>
        <v>Inviable Sanitariamente</v>
      </c>
      <c r="FCT470" s="48" t="str">
        <f t="shared" si="439"/>
        <v>Inviable Sanitariamente</v>
      </c>
      <c r="FCU470" s="48" t="str">
        <f t="shared" si="439"/>
        <v>Inviable Sanitariamente</v>
      </c>
      <c r="FCV470" s="48" t="str">
        <f t="shared" si="439"/>
        <v>Inviable Sanitariamente</v>
      </c>
      <c r="FCW470" s="48" t="str">
        <f t="shared" si="439"/>
        <v>Inviable Sanitariamente</v>
      </c>
      <c r="FCX470" s="48" t="str">
        <f t="shared" si="439"/>
        <v>Inviable Sanitariamente</v>
      </c>
      <c r="FCY470" s="48" t="str">
        <f t="shared" si="439"/>
        <v>Inviable Sanitariamente</v>
      </c>
      <c r="FCZ470" s="48" t="str">
        <f t="shared" si="440"/>
        <v>Inviable Sanitariamente</v>
      </c>
      <c r="FDA470" s="48" t="str">
        <f t="shared" si="440"/>
        <v>Inviable Sanitariamente</v>
      </c>
      <c r="FDB470" s="48" t="str">
        <f t="shared" si="440"/>
        <v>Inviable Sanitariamente</v>
      </c>
      <c r="FDC470" s="48" t="str">
        <f t="shared" si="440"/>
        <v>Inviable Sanitariamente</v>
      </c>
      <c r="FDD470" s="48" t="str">
        <f t="shared" si="440"/>
        <v>Inviable Sanitariamente</v>
      </c>
      <c r="FDE470" s="48" t="str">
        <f t="shared" si="440"/>
        <v>Inviable Sanitariamente</v>
      </c>
      <c r="FDF470" s="48" t="str">
        <f t="shared" si="440"/>
        <v>Inviable Sanitariamente</v>
      </c>
      <c r="FDG470" s="48" t="str">
        <f t="shared" si="440"/>
        <v>Inviable Sanitariamente</v>
      </c>
      <c r="FDH470" s="48" t="str">
        <f t="shared" si="440"/>
        <v>Inviable Sanitariamente</v>
      </c>
      <c r="FDI470" s="48" t="str">
        <f t="shared" si="440"/>
        <v>Inviable Sanitariamente</v>
      </c>
      <c r="FDJ470" s="48" t="str">
        <f t="shared" si="441"/>
        <v>Inviable Sanitariamente</v>
      </c>
      <c r="FDK470" s="48" t="str">
        <f t="shared" si="441"/>
        <v>Inviable Sanitariamente</v>
      </c>
      <c r="FDL470" s="48" t="str">
        <f t="shared" si="441"/>
        <v>Inviable Sanitariamente</v>
      </c>
      <c r="FDM470" s="48" t="str">
        <f t="shared" si="441"/>
        <v>Inviable Sanitariamente</v>
      </c>
      <c r="FDN470" s="48" t="str">
        <f t="shared" si="441"/>
        <v>Inviable Sanitariamente</v>
      </c>
      <c r="FDO470" s="48" t="str">
        <f t="shared" si="441"/>
        <v>Inviable Sanitariamente</v>
      </c>
      <c r="FDP470" s="48" t="str">
        <f t="shared" si="441"/>
        <v>Inviable Sanitariamente</v>
      </c>
      <c r="FDQ470" s="48" t="str">
        <f t="shared" si="441"/>
        <v>Inviable Sanitariamente</v>
      </c>
      <c r="FDR470" s="48" t="str">
        <f t="shared" si="441"/>
        <v>Inviable Sanitariamente</v>
      </c>
      <c r="FDS470" s="48" t="str">
        <f t="shared" si="441"/>
        <v>Inviable Sanitariamente</v>
      </c>
      <c r="FDT470" s="48" t="str">
        <f t="shared" si="442"/>
        <v>Inviable Sanitariamente</v>
      </c>
      <c r="FDU470" s="48" t="str">
        <f t="shared" si="442"/>
        <v>Inviable Sanitariamente</v>
      </c>
      <c r="FDV470" s="48" t="str">
        <f t="shared" si="442"/>
        <v>Inviable Sanitariamente</v>
      </c>
      <c r="FDW470" s="48" t="str">
        <f t="shared" si="442"/>
        <v>Inviable Sanitariamente</v>
      </c>
      <c r="FDX470" s="48" t="str">
        <f t="shared" si="442"/>
        <v>Inviable Sanitariamente</v>
      </c>
      <c r="FDY470" s="48" t="str">
        <f t="shared" si="442"/>
        <v>Inviable Sanitariamente</v>
      </c>
      <c r="FDZ470" s="48" t="str">
        <f t="shared" si="442"/>
        <v>Inviable Sanitariamente</v>
      </c>
      <c r="FEA470" s="48" t="str">
        <f t="shared" si="442"/>
        <v>Inviable Sanitariamente</v>
      </c>
      <c r="FEB470" s="48" t="str">
        <f t="shared" si="442"/>
        <v>Inviable Sanitariamente</v>
      </c>
      <c r="FEC470" s="48" t="str">
        <f t="shared" si="442"/>
        <v>Inviable Sanitariamente</v>
      </c>
      <c r="FED470" s="48" t="str">
        <f t="shared" si="443"/>
        <v>Inviable Sanitariamente</v>
      </c>
      <c r="FEE470" s="48" t="str">
        <f t="shared" si="443"/>
        <v>Inviable Sanitariamente</v>
      </c>
      <c r="FEF470" s="48" t="str">
        <f t="shared" si="443"/>
        <v>Inviable Sanitariamente</v>
      </c>
      <c r="FEG470" s="48" t="str">
        <f t="shared" si="443"/>
        <v>Inviable Sanitariamente</v>
      </c>
      <c r="FEH470" s="48" t="str">
        <f t="shared" si="443"/>
        <v>Inviable Sanitariamente</v>
      </c>
      <c r="FEI470" s="48" t="str">
        <f t="shared" si="443"/>
        <v>Inviable Sanitariamente</v>
      </c>
      <c r="FEJ470" s="48" t="str">
        <f t="shared" si="443"/>
        <v>Inviable Sanitariamente</v>
      </c>
      <c r="FEK470" s="48" t="str">
        <f t="shared" si="443"/>
        <v>Inviable Sanitariamente</v>
      </c>
      <c r="FEL470" s="48" t="str">
        <f t="shared" si="443"/>
        <v>Inviable Sanitariamente</v>
      </c>
      <c r="FEM470" s="48" t="str">
        <f t="shared" si="443"/>
        <v>Inviable Sanitariamente</v>
      </c>
      <c r="FEN470" s="48" t="str">
        <f t="shared" si="444"/>
        <v>Inviable Sanitariamente</v>
      </c>
      <c r="FEO470" s="48" t="str">
        <f t="shared" si="444"/>
        <v>Inviable Sanitariamente</v>
      </c>
      <c r="FEP470" s="48" t="str">
        <f t="shared" si="444"/>
        <v>Inviable Sanitariamente</v>
      </c>
      <c r="FEQ470" s="48" t="str">
        <f t="shared" si="444"/>
        <v>Inviable Sanitariamente</v>
      </c>
      <c r="FER470" s="48" t="str">
        <f t="shared" si="444"/>
        <v>Inviable Sanitariamente</v>
      </c>
      <c r="FES470" s="48" t="str">
        <f t="shared" si="444"/>
        <v>Inviable Sanitariamente</v>
      </c>
      <c r="FET470" s="48" t="str">
        <f t="shared" si="444"/>
        <v>Inviable Sanitariamente</v>
      </c>
      <c r="FEU470" s="48" t="str">
        <f t="shared" si="444"/>
        <v>Inviable Sanitariamente</v>
      </c>
      <c r="FEV470" s="48" t="str">
        <f t="shared" si="444"/>
        <v>Inviable Sanitariamente</v>
      </c>
      <c r="FEW470" s="48" t="str">
        <f t="shared" si="444"/>
        <v>Inviable Sanitariamente</v>
      </c>
      <c r="FEX470" s="48" t="str">
        <f t="shared" si="445"/>
        <v>Inviable Sanitariamente</v>
      </c>
      <c r="FEY470" s="48" t="str">
        <f t="shared" si="445"/>
        <v>Inviable Sanitariamente</v>
      </c>
      <c r="FEZ470" s="48" t="str">
        <f t="shared" si="445"/>
        <v>Inviable Sanitariamente</v>
      </c>
      <c r="FFA470" s="48" t="str">
        <f t="shared" si="445"/>
        <v>Inviable Sanitariamente</v>
      </c>
      <c r="FFB470" s="48" t="str">
        <f t="shared" si="445"/>
        <v>Inviable Sanitariamente</v>
      </c>
      <c r="FFC470" s="48" t="str">
        <f t="shared" si="445"/>
        <v>Inviable Sanitariamente</v>
      </c>
      <c r="FFD470" s="48" t="str">
        <f t="shared" si="445"/>
        <v>Inviable Sanitariamente</v>
      </c>
      <c r="FFE470" s="48" t="str">
        <f t="shared" si="445"/>
        <v>Inviable Sanitariamente</v>
      </c>
      <c r="FFF470" s="48" t="str">
        <f t="shared" si="445"/>
        <v>Inviable Sanitariamente</v>
      </c>
      <c r="FFG470" s="48" t="str">
        <f t="shared" si="445"/>
        <v>Inviable Sanitariamente</v>
      </c>
      <c r="FFH470" s="48" t="str">
        <f t="shared" si="446"/>
        <v>Inviable Sanitariamente</v>
      </c>
      <c r="FFI470" s="48" t="str">
        <f t="shared" si="446"/>
        <v>Inviable Sanitariamente</v>
      </c>
      <c r="FFJ470" s="48" t="str">
        <f t="shared" si="446"/>
        <v>Inviable Sanitariamente</v>
      </c>
      <c r="FFK470" s="48" t="str">
        <f t="shared" si="446"/>
        <v>Inviable Sanitariamente</v>
      </c>
      <c r="FFL470" s="48" t="str">
        <f t="shared" si="446"/>
        <v>Inviable Sanitariamente</v>
      </c>
      <c r="FFM470" s="48" t="str">
        <f t="shared" si="446"/>
        <v>Inviable Sanitariamente</v>
      </c>
      <c r="FFN470" s="48" t="str">
        <f t="shared" si="446"/>
        <v>Inviable Sanitariamente</v>
      </c>
      <c r="FFO470" s="48" t="str">
        <f t="shared" si="446"/>
        <v>Inviable Sanitariamente</v>
      </c>
      <c r="FFP470" s="48" t="str">
        <f t="shared" si="446"/>
        <v>Inviable Sanitariamente</v>
      </c>
      <c r="FFQ470" s="48" t="str">
        <f t="shared" si="446"/>
        <v>Inviable Sanitariamente</v>
      </c>
      <c r="FFR470" s="48" t="str">
        <f t="shared" si="447"/>
        <v>Inviable Sanitariamente</v>
      </c>
      <c r="FFS470" s="48" t="str">
        <f t="shared" si="447"/>
        <v>Inviable Sanitariamente</v>
      </c>
      <c r="FFT470" s="48" t="str">
        <f t="shared" si="447"/>
        <v>Inviable Sanitariamente</v>
      </c>
      <c r="FFU470" s="48" t="str">
        <f t="shared" si="447"/>
        <v>Inviable Sanitariamente</v>
      </c>
      <c r="FFV470" s="48" t="str">
        <f t="shared" si="447"/>
        <v>Inviable Sanitariamente</v>
      </c>
      <c r="FFW470" s="48" t="str">
        <f t="shared" si="447"/>
        <v>Inviable Sanitariamente</v>
      </c>
      <c r="FFX470" s="48" t="str">
        <f t="shared" si="447"/>
        <v>Inviable Sanitariamente</v>
      </c>
      <c r="FFY470" s="48" t="str">
        <f t="shared" si="447"/>
        <v>Inviable Sanitariamente</v>
      </c>
      <c r="FFZ470" s="48" t="str">
        <f t="shared" si="447"/>
        <v>Inviable Sanitariamente</v>
      </c>
      <c r="FGA470" s="48" t="str">
        <f t="shared" si="447"/>
        <v>Inviable Sanitariamente</v>
      </c>
      <c r="FGB470" s="48" t="str">
        <f t="shared" si="448"/>
        <v>Inviable Sanitariamente</v>
      </c>
      <c r="FGC470" s="48" t="str">
        <f t="shared" si="448"/>
        <v>Inviable Sanitariamente</v>
      </c>
      <c r="FGD470" s="48" t="str">
        <f t="shared" si="448"/>
        <v>Inviable Sanitariamente</v>
      </c>
      <c r="FGE470" s="48" t="str">
        <f t="shared" si="448"/>
        <v>Inviable Sanitariamente</v>
      </c>
      <c r="FGF470" s="48" t="str">
        <f t="shared" si="448"/>
        <v>Inviable Sanitariamente</v>
      </c>
      <c r="FGG470" s="48" t="str">
        <f t="shared" si="448"/>
        <v>Inviable Sanitariamente</v>
      </c>
      <c r="FGH470" s="48" t="str">
        <f t="shared" si="448"/>
        <v>Inviable Sanitariamente</v>
      </c>
      <c r="FGI470" s="48" t="str">
        <f t="shared" si="448"/>
        <v>Inviable Sanitariamente</v>
      </c>
      <c r="FGJ470" s="48" t="str">
        <f t="shared" si="448"/>
        <v>Inviable Sanitariamente</v>
      </c>
      <c r="FGK470" s="48" t="str">
        <f t="shared" si="448"/>
        <v>Inviable Sanitariamente</v>
      </c>
      <c r="FGL470" s="48" t="str">
        <f t="shared" si="449"/>
        <v>Inviable Sanitariamente</v>
      </c>
      <c r="FGM470" s="48" t="str">
        <f t="shared" si="449"/>
        <v>Inviable Sanitariamente</v>
      </c>
      <c r="FGN470" s="48" t="str">
        <f t="shared" si="449"/>
        <v>Inviable Sanitariamente</v>
      </c>
      <c r="FGO470" s="48" t="str">
        <f t="shared" si="449"/>
        <v>Inviable Sanitariamente</v>
      </c>
      <c r="FGP470" s="48" t="str">
        <f t="shared" si="449"/>
        <v>Inviable Sanitariamente</v>
      </c>
      <c r="FGQ470" s="48" t="str">
        <f t="shared" si="449"/>
        <v>Inviable Sanitariamente</v>
      </c>
      <c r="FGR470" s="48" t="str">
        <f t="shared" si="449"/>
        <v>Inviable Sanitariamente</v>
      </c>
      <c r="FGS470" s="48" t="str">
        <f t="shared" si="449"/>
        <v>Inviable Sanitariamente</v>
      </c>
      <c r="FGT470" s="48" t="str">
        <f t="shared" si="449"/>
        <v>Inviable Sanitariamente</v>
      </c>
      <c r="FGU470" s="48" t="str">
        <f t="shared" si="449"/>
        <v>Inviable Sanitariamente</v>
      </c>
      <c r="FGV470" s="48" t="str">
        <f t="shared" si="450"/>
        <v>Inviable Sanitariamente</v>
      </c>
      <c r="FGW470" s="48" t="str">
        <f t="shared" si="450"/>
        <v>Inviable Sanitariamente</v>
      </c>
      <c r="FGX470" s="48" t="str">
        <f t="shared" si="450"/>
        <v>Inviable Sanitariamente</v>
      </c>
      <c r="FGY470" s="48" t="str">
        <f t="shared" si="450"/>
        <v>Inviable Sanitariamente</v>
      </c>
      <c r="FGZ470" s="48" t="str">
        <f t="shared" si="450"/>
        <v>Inviable Sanitariamente</v>
      </c>
      <c r="FHA470" s="48" t="str">
        <f t="shared" si="450"/>
        <v>Inviable Sanitariamente</v>
      </c>
      <c r="FHB470" s="48" t="str">
        <f t="shared" si="450"/>
        <v>Inviable Sanitariamente</v>
      </c>
      <c r="FHC470" s="48" t="str">
        <f t="shared" si="450"/>
        <v>Inviable Sanitariamente</v>
      </c>
      <c r="FHD470" s="48" t="str">
        <f t="shared" si="450"/>
        <v>Inviable Sanitariamente</v>
      </c>
      <c r="FHE470" s="48" t="str">
        <f t="shared" si="450"/>
        <v>Inviable Sanitariamente</v>
      </c>
      <c r="FHF470" s="48" t="str">
        <f t="shared" si="451"/>
        <v>Inviable Sanitariamente</v>
      </c>
      <c r="FHG470" s="48" t="str">
        <f t="shared" si="451"/>
        <v>Inviable Sanitariamente</v>
      </c>
      <c r="FHH470" s="48" t="str">
        <f t="shared" si="451"/>
        <v>Inviable Sanitariamente</v>
      </c>
      <c r="FHI470" s="48" t="str">
        <f t="shared" si="451"/>
        <v>Inviable Sanitariamente</v>
      </c>
      <c r="FHJ470" s="48" t="str">
        <f t="shared" si="451"/>
        <v>Inviable Sanitariamente</v>
      </c>
      <c r="FHK470" s="48" t="str">
        <f t="shared" si="451"/>
        <v>Inviable Sanitariamente</v>
      </c>
      <c r="FHL470" s="48" t="str">
        <f t="shared" si="451"/>
        <v>Inviable Sanitariamente</v>
      </c>
      <c r="FHM470" s="48" t="str">
        <f t="shared" si="451"/>
        <v>Inviable Sanitariamente</v>
      </c>
      <c r="FHN470" s="48" t="str">
        <f t="shared" si="451"/>
        <v>Inviable Sanitariamente</v>
      </c>
      <c r="FHO470" s="48" t="str">
        <f t="shared" si="451"/>
        <v>Inviable Sanitariamente</v>
      </c>
      <c r="FHP470" s="48" t="str">
        <f t="shared" si="452"/>
        <v>Inviable Sanitariamente</v>
      </c>
      <c r="FHQ470" s="48" t="str">
        <f t="shared" si="452"/>
        <v>Inviable Sanitariamente</v>
      </c>
      <c r="FHR470" s="48" t="str">
        <f t="shared" si="452"/>
        <v>Inviable Sanitariamente</v>
      </c>
      <c r="FHS470" s="48" t="str">
        <f t="shared" si="452"/>
        <v>Inviable Sanitariamente</v>
      </c>
      <c r="FHT470" s="48" t="str">
        <f t="shared" si="452"/>
        <v>Inviable Sanitariamente</v>
      </c>
      <c r="FHU470" s="48" t="str">
        <f t="shared" si="452"/>
        <v>Inviable Sanitariamente</v>
      </c>
      <c r="FHV470" s="48" t="str">
        <f t="shared" si="452"/>
        <v>Inviable Sanitariamente</v>
      </c>
      <c r="FHW470" s="48" t="str">
        <f t="shared" si="452"/>
        <v>Inviable Sanitariamente</v>
      </c>
      <c r="FHX470" s="48" t="str">
        <f t="shared" si="452"/>
        <v>Inviable Sanitariamente</v>
      </c>
      <c r="FHY470" s="48" t="str">
        <f t="shared" si="452"/>
        <v>Inviable Sanitariamente</v>
      </c>
      <c r="FHZ470" s="48" t="str">
        <f t="shared" si="453"/>
        <v>Inviable Sanitariamente</v>
      </c>
      <c r="FIA470" s="48" t="str">
        <f t="shared" si="453"/>
        <v>Inviable Sanitariamente</v>
      </c>
      <c r="FIB470" s="48" t="str">
        <f t="shared" si="453"/>
        <v>Inviable Sanitariamente</v>
      </c>
      <c r="FIC470" s="48" t="str">
        <f t="shared" si="453"/>
        <v>Inviable Sanitariamente</v>
      </c>
      <c r="FID470" s="48" t="str">
        <f t="shared" si="453"/>
        <v>Inviable Sanitariamente</v>
      </c>
      <c r="FIE470" s="48" t="str">
        <f t="shared" si="453"/>
        <v>Inviable Sanitariamente</v>
      </c>
      <c r="FIF470" s="48" t="str">
        <f t="shared" si="453"/>
        <v>Inviable Sanitariamente</v>
      </c>
      <c r="FIG470" s="48" t="str">
        <f t="shared" si="453"/>
        <v>Inviable Sanitariamente</v>
      </c>
      <c r="FIH470" s="48" t="str">
        <f t="shared" si="453"/>
        <v>Inviable Sanitariamente</v>
      </c>
      <c r="FII470" s="48" t="str">
        <f t="shared" si="453"/>
        <v>Inviable Sanitariamente</v>
      </c>
      <c r="FIJ470" s="48" t="str">
        <f t="shared" si="454"/>
        <v>Inviable Sanitariamente</v>
      </c>
      <c r="FIK470" s="48" t="str">
        <f t="shared" si="454"/>
        <v>Inviable Sanitariamente</v>
      </c>
      <c r="FIL470" s="48" t="str">
        <f t="shared" si="454"/>
        <v>Inviable Sanitariamente</v>
      </c>
      <c r="FIM470" s="48" t="str">
        <f t="shared" si="454"/>
        <v>Inviable Sanitariamente</v>
      </c>
      <c r="FIN470" s="48" t="str">
        <f t="shared" si="454"/>
        <v>Inviable Sanitariamente</v>
      </c>
      <c r="FIO470" s="48" t="str">
        <f t="shared" si="454"/>
        <v>Inviable Sanitariamente</v>
      </c>
      <c r="FIP470" s="48" t="str">
        <f t="shared" si="454"/>
        <v>Inviable Sanitariamente</v>
      </c>
      <c r="FIQ470" s="48" t="str">
        <f t="shared" si="454"/>
        <v>Inviable Sanitariamente</v>
      </c>
      <c r="FIR470" s="48" t="str">
        <f t="shared" si="454"/>
        <v>Inviable Sanitariamente</v>
      </c>
      <c r="FIS470" s="48" t="str">
        <f t="shared" si="454"/>
        <v>Inviable Sanitariamente</v>
      </c>
      <c r="FIT470" s="48" t="str">
        <f t="shared" si="455"/>
        <v>Inviable Sanitariamente</v>
      </c>
      <c r="FIU470" s="48" t="str">
        <f t="shared" si="455"/>
        <v>Inviable Sanitariamente</v>
      </c>
      <c r="FIV470" s="48" t="str">
        <f t="shared" si="455"/>
        <v>Inviable Sanitariamente</v>
      </c>
      <c r="FIW470" s="48" t="str">
        <f t="shared" si="455"/>
        <v>Inviable Sanitariamente</v>
      </c>
      <c r="FIX470" s="48" t="str">
        <f t="shared" si="455"/>
        <v>Inviable Sanitariamente</v>
      </c>
      <c r="FIY470" s="48" t="str">
        <f t="shared" si="455"/>
        <v>Inviable Sanitariamente</v>
      </c>
      <c r="FIZ470" s="48" t="str">
        <f t="shared" si="455"/>
        <v>Inviable Sanitariamente</v>
      </c>
      <c r="FJA470" s="48" t="str">
        <f t="shared" si="455"/>
        <v>Inviable Sanitariamente</v>
      </c>
      <c r="FJB470" s="48" t="str">
        <f t="shared" si="455"/>
        <v>Inviable Sanitariamente</v>
      </c>
      <c r="FJC470" s="48" t="str">
        <f t="shared" si="455"/>
        <v>Inviable Sanitariamente</v>
      </c>
      <c r="FJD470" s="48" t="str">
        <f t="shared" si="456"/>
        <v>Inviable Sanitariamente</v>
      </c>
      <c r="FJE470" s="48" t="str">
        <f t="shared" si="456"/>
        <v>Inviable Sanitariamente</v>
      </c>
      <c r="FJF470" s="48" t="str">
        <f t="shared" si="456"/>
        <v>Inviable Sanitariamente</v>
      </c>
      <c r="FJG470" s="48" t="str">
        <f t="shared" si="456"/>
        <v>Inviable Sanitariamente</v>
      </c>
      <c r="FJH470" s="48" t="str">
        <f t="shared" si="456"/>
        <v>Inviable Sanitariamente</v>
      </c>
      <c r="FJI470" s="48" t="str">
        <f t="shared" si="456"/>
        <v>Inviable Sanitariamente</v>
      </c>
      <c r="FJJ470" s="48" t="str">
        <f t="shared" si="456"/>
        <v>Inviable Sanitariamente</v>
      </c>
      <c r="FJK470" s="48" t="str">
        <f t="shared" si="456"/>
        <v>Inviable Sanitariamente</v>
      </c>
      <c r="FJL470" s="48" t="str">
        <f t="shared" si="456"/>
        <v>Inviable Sanitariamente</v>
      </c>
      <c r="FJM470" s="48" t="str">
        <f t="shared" si="456"/>
        <v>Inviable Sanitariamente</v>
      </c>
      <c r="FJN470" s="48" t="str">
        <f t="shared" si="457"/>
        <v>Inviable Sanitariamente</v>
      </c>
      <c r="FJO470" s="48" t="str">
        <f t="shared" si="457"/>
        <v>Inviable Sanitariamente</v>
      </c>
      <c r="FJP470" s="48" t="str">
        <f t="shared" si="457"/>
        <v>Inviable Sanitariamente</v>
      </c>
      <c r="FJQ470" s="48" t="str">
        <f t="shared" si="457"/>
        <v>Inviable Sanitariamente</v>
      </c>
      <c r="FJR470" s="48" t="str">
        <f t="shared" si="457"/>
        <v>Inviable Sanitariamente</v>
      </c>
      <c r="FJS470" s="48" t="str">
        <f t="shared" si="457"/>
        <v>Inviable Sanitariamente</v>
      </c>
      <c r="FJT470" s="48" t="str">
        <f t="shared" si="457"/>
        <v>Inviable Sanitariamente</v>
      </c>
      <c r="FJU470" s="48" t="str">
        <f t="shared" si="457"/>
        <v>Inviable Sanitariamente</v>
      </c>
      <c r="FJV470" s="48" t="str">
        <f t="shared" si="457"/>
        <v>Inviable Sanitariamente</v>
      </c>
      <c r="FJW470" s="48" t="str">
        <f t="shared" si="457"/>
        <v>Inviable Sanitariamente</v>
      </c>
      <c r="FJX470" s="48" t="str">
        <f t="shared" si="458"/>
        <v>Inviable Sanitariamente</v>
      </c>
      <c r="FJY470" s="48" t="str">
        <f t="shared" si="458"/>
        <v>Inviable Sanitariamente</v>
      </c>
      <c r="FJZ470" s="48" t="str">
        <f t="shared" si="458"/>
        <v>Inviable Sanitariamente</v>
      </c>
      <c r="FKA470" s="48" t="str">
        <f t="shared" si="458"/>
        <v>Inviable Sanitariamente</v>
      </c>
      <c r="FKB470" s="48" t="str">
        <f t="shared" si="458"/>
        <v>Inviable Sanitariamente</v>
      </c>
      <c r="FKC470" s="48" t="str">
        <f t="shared" si="458"/>
        <v>Inviable Sanitariamente</v>
      </c>
      <c r="FKD470" s="48" t="str">
        <f t="shared" si="458"/>
        <v>Inviable Sanitariamente</v>
      </c>
      <c r="FKE470" s="48" t="str">
        <f t="shared" si="458"/>
        <v>Inviable Sanitariamente</v>
      </c>
      <c r="FKF470" s="48" t="str">
        <f t="shared" si="458"/>
        <v>Inviable Sanitariamente</v>
      </c>
      <c r="FKG470" s="48" t="str">
        <f t="shared" si="458"/>
        <v>Inviable Sanitariamente</v>
      </c>
      <c r="FKH470" s="48" t="str">
        <f t="shared" si="459"/>
        <v>Inviable Sanitariamente</v>
      </c>
      <c r="FKI470" s="48" t="str">
        <f t="shared" si="459"/>
        <v>Inviable Sanitariamente</v>
      </c>
      <c r="FKJ470" s="48" t="str">
        <f t="shared" si="459"/>
        <v>Inviable Sanitariamente</v>
      </c>
      <c r="FKK470" s="48" t="str">
        <f t="shared" si="459"/>
        <v>Inviable Sanitariamente</v>
      </c>
      <c r="FKL470" s="48" t="str">
        <f t="shared" si="459"/>
        <v>Inviable Sanitariamente</v>
      </c>
      <c r="FKM470" s="48" t="str">
        <f t="shared" si="459"/>
        <v>Inviable Sanitariamente</v>
      </c>
      <c r="FKN470" s="48" t="str">
        <f t="shared" si="459"/>
        <v>Inviable Sanitariamente</v>
      </c>
      <c r="FKO470" s="48" t="str">
        <f t="shared" si="459"/>
        <v>Inviable Sanitariamente</v>
      </c>
      <c r="FKP470" s="48" t="str">
        <f t="shared" si="459"/>
        <v>Inviable Sanitariamente</v>
      </c>
      <c r="FKQ470" s="48" t="str">
        <f t="shared" si="459"/>
        <v>Inviable Sanitariamente</v>
      </c>
      <c r="FKR470" s="48" t="str">
        <f t="shared" si="460"/>
        <v>Inviable Sanitariamente</v>
      </c>
      <c r="FKS470" s="48" t="str">
        <f t="shared" si="460"/>
        <v>Inviable Sanitariamente</v>
      </c>
      <c r="FKT470" s="48" t="str">
        <f t="shared" si="460"/>
        <v>Inviable Sanitariamente</v>
      </c>
      <c r="FKU470" s="48" t="str">
        <f t="shared" si="460"/>
        <v>Inviable Sanitariamente</v>
      </c>
      <c r="FKV470" s="48" t="str">
        <f t="shared" si="460"/>
        <v>Inviable Sanitariamente</v>
      </c>
      <c r="FKW470" s="48" t="str">
        <f t="shared" si="460"/>
        <v>Inviable Sanitariamente</v>
      </c>
      <c r="FKX470" s="48" t="str">
        <f t="shared" si="460"/>
        <v>Inviable Sanitariamente</v>
      </c>
      <c r="FKY470" s="48" t="str">
        <f t="shared" si="460"/>
        <v>Inviable Sanitariamente</v>
      </c>
      <c r="FKZ470" s="48" t="str">
        <f t="shared" si="460"/>
        <v>Inviable Sanitariamente</v>
      </c>
      <c r="FLA470" s="48" t="str">
        <f t="shared" si="460"/>
        <v>Inviable Sanitariamente</v>
      </c>
      <c r="FLB470" s="48" t="str">
        <f t="shared" si="461"/>
        <v>Inviable Sanitariamente</v>
      </c>
      <c r="FLC470" s="48" t="str">
        <f t="shared" si="461"/>
        <v>Inviable Sanitariamente</v>
      </c>
      <c r="FLD470" s="48" t="str">
        <f t="shared" si="461"/>
        <v>Inviable Sanitariamente</v>
      </c>
      <c r="FLE470" s="48" t="str">
        <f t="shared" si="461"/>
        <v>Inviable Sanitariamente</v>
      </c>
      <c r="FLF470" s="48" t="str">
        <f t="shared" si="461"/>
        <v>Inviable Sanitariamente</v>
      </c>
      <c r="FLG470" s="48" t="str">
        <f t="shared" si="461"/>
        <v>Inviable Sanitariamente</v>
      </c>
      <c r="FLH470" s="48" t="str">
        <f t="shared" si="461"/>
        <v>Inviable Sanitariamente</v>
      </c>
      <c r="FLI470" s="48" t="str">
        <f t="shared" si="461"/>
        <v>Inviable Sanitariamente</v>
      </c>
      <c r="FLJ470" s="48" t="str">
        <f t="shared" si="461"/>
        <v>Inviable Sanitariamente</v>
      </c>
      <c r="FLK470" s="48" t="str">
        <f t="shared" si="461"/>
        <v>Inviable Sanitariamente</v>
      </c>
      <c r="FLL470" s="48" t="str">
        <f t="shared" si="462"/>
        <v>Inviable Sanitariamente</v>
      </c>
      <c r="FLM470" s="48" t="str">
        <f t="shared" si="462"/>
        <v>Inviable Sanitariamente</v>
      </c>
      <c r="FLN470" s="48" t="str">
        <f t="shared" si="462"/>
        <v>Inviable Sanitariamente</v>
      </c>
      <c r="FLO470" s="48" t="str">
        <f t="shared" si="462"/>
        <v>Inviable Sanitariamente</v>
      </c>
      <c r="FLP470" s="48" t="str">
        <f t="shared" si="462"/>
        <v>Inviable Sanitariamente</v>
      </c>
      <c r="FLQ470" s="48" t="str">
        <f t="shared" si="462"/>
        <v>Inviable Sanitariamente</v>
      </c>
      <c r="FLR470" s="48" t="str">
        <f t="shared" si="462"/>
        <v>Inviable Sanitariamente</v>
      </c>
      <c r="FLS470" s="48" t="str">
        <f t="shared" si="462"/>
        <v>Inviable Sanitariamente</v>
      </c>
      <c r="FLT470" s="48" t="str">
        <f t="shared" si="462"/>
        <v>Inviable Sanitariamente</v>
      </c>
      <c r="FLU470" s="48" t="str">
        <f t="shared" si="462"/>
        <v>Inviable Sanitariamente</v>
      </c>
      <c r="FLV470" s="48" t="str">
        <f t="shared" si="463"/>
        <v>Inviable Sanitariamente</v>
      </c>
      <c r="FLW470" s="48" t="str">
        <f t="shared" si="463"/>
        <v>Inviable Sanitariamente</v>
      </c>
      <c r="FLX470" s="48" t="str">
        <f t="shared" si="463"/>
        <v>Inviable Sanitariamente</v>
      </c>
      <c r="FLY470" s="48" t="str">
        <f t="shared" si="463"/>
        <v>Inviable Sanitariamente</v>
      </c>
      <c r="FLZ470" s="48" t="str">
        <f t="shared" si="463"/>
        <v>Inviable Sanitariamente</v>
      </c>
      <c r="FMA470" s="48" t="str">
        <f t="shared" si="463"/>
        <v>Inviable Sanitariamente</v>
      </c>
      <c r="FMB470" s="48" t="str">
        <f t="shared" si="463"/>
        <v>Inviable Sanitariamente</v>
      </c>
      <c r="FMC470" s="48" t="str">
        <f t="shared" si="463"/>
        <v>Inviable Sanitariamente</v>
      </c>
      <c r="FMD470" s="48" t="str">
        <f t="shared" si="463"/>
        <v>Inviable Sanitariamente</v>
      </c>
      <c r="FME470" s="48" t="str">
        <f t="shared" si="463"/>
        <v>Inviable Sanitariamente</v>
      </c>
      <c r="FMF470" s="48" t="str">
        <f t="shared" si="464"/>
        <v>Inviable Sanitariamente</v>
      </c>
      <c r="FMG470" s="48" t="str">
        <f t="shared" si="464"/>
        <v>Inviable Sanitariamente</v>
      </c>
      <c r="FMH470" s="48" t="str">
        <f t="shared" si="464"/>
        <v>Inviable Sanitariamente</v>
      </c>
      <c r="FMI470" s="48" t="str">
        <f t="shared" si="464"/>
        <v>Inviable Sanitariamente</v>
      </c>
      <c r="FMJ470" s="48" t="str">
        <f t="shared" si="464"/>
        <v>Inviable Sanitariamente</v>
      </c>
      <c r="FMK470" s="48" t="str">
        <f t="shared" si="464"/>
        <v>Inviable Sanitariamente</v>
      </c>
      <c r="FML470" s="48" t="str">
        <f t="shared" si="464"/>
        <v>Inviable Sanitariamente</v>
      </c>
      <c r="FMM470" s="48" t="str">
        <f t="shared" si="464"/>
        <v>Inviable Sanitariamente</v>
      </c>
      <c r="FMN470" s="48" t="str">
        <f t="shared" si="464"/>
        <v>Inviable Sanitariamente</v>
      </c>
      <c r="FMO470" s="48" t="str">
        <f t="shared" si="464"/>
        <v>Inviable Sanitariamente</v>
      </c>
      <c r="FMP470" s="48" t="str">
        <f t="shared" si="465"/>
        <v>Inviable Sanitariamente</v>
      </c>
      <c r="FMQ470" s="48" t="str">
        <f t="shared" si="465"/>
        <v>Inviable Sanitariamente</v>
      </c>
      <c r="FMR470" s="48" t="str">
        <f t="shared" si="465"/>
        <v>Inviable Sanitariamente</v>
      </c>
      <c r="FMS470" s="48" t="str">
        <f t="shared" si="465"/>
        <v>Inviable Sanitariamente</v>
      </c>
      <c r="FMT470" s="48" t="str">
        <f t="shared" si="465"/>
        <v>Inviable Sanitariamente</v>
      </c>
      <c r="FMU470" s="48" t="str">
        <f t="shared" si="465"/>
        <v>Inviable Sanitariamente</v>
      </c>
      <c r="FMV470" s="48" t="str">
        <f t="shared" si="465"/>
        <v>Inviable Sanitariamente</v>
      </c>
      <c r="FMW470" s="48" t="str">
        <f t="shared" si="465"/>
        <v>Inviable Sanitariamente</v>
      </c>
      <c r="FMX470" s="48" t="str">
        <f t="shared" si="465"/>
        <v>Inviable Sanitariamente</v>
      </c>
      <c r="FMY470" s="48" t="str">
        <f t="shared" si="465"/>
        <v>Inviable Sanitariamente</v>
      </c>
      <c r="FMZ470" s="48" t="str">
        <f t="shared" si="466"/>
        <v>Inviable Sanitariamente</v>
      </c>
      <c r="FNA470" s="48" t="str">
        <f t="shared" si="466"/>
        <v>Inviable Sanitariamente</v>
      </c>
      <c r="FNB470" s="48" t="str">
        <f t="shared" si="466"/>
        <v>Inviable Sanitariamente</v>
      </c>
      <c r="FNC470" s="48" t="str">
        <f t="shared" si="466"/>
        <v>Inviable Sanitariamente</v>
      </c>
      <c r="FND470" s="48" t="str">
        <f t="shared" si="466"/>
        <v>Inviable Sanitariamente</v>
      </c>
      <c r="FNE470" s="48" t="str">
        <f t="shared" si="466"/>
        <v>Inviable Sanitariamente</v>
      </c>
      <c r="FNF470" s="48" t="str">
        <f t="shared" si="466"/>
        <v>Inviable Sanitariamente</v>
      </c>
      <c r="FNG470" s="48" t="str">
        <f t="shared" si="466"/>
        <v>Inviable Sanitariamente</v>
      </c>
      <c r="FNH470" s="48" t="str">
        <f t="shared" si="466"/>
        <v>Inviable Sanitariamente</v>
      </c>
      <c r="FNI470" s="48" t="str">
        <f t="shared" si="466"/>
        <v>Inviable Sanitariamente</v>
      </c>
      <c r="FNJ470" s="48" t="str">
        <f t="shared" si="467"/>
        <v>Inviable Sanitariamente</v>
      </c>
      <c r="FNK470" s="48" t="str">
        <f t="shared" si="467"/>
        <v>Inviable Sanitariamente</v>
      </c>
      <c r="FNL470" s="48" t="str">
        <f t="shared" si="467"/>
        <v>Inviable Sanitariamente</v>
      </c>
      <c r="FNM470" s="48" t="str">
        <f t="shared" si="467"/>
        <v>Inviable Sanitariamente</v>
      </c>
      <c r="FNN470" s="48" t="str">
        <f t="shared" si="467"/>
        <v>Inviable Sanitariamente</v>
      </c>
      <c r="FNO470" s="48" t="str">
        <f t="shared" si="467"/>
        <v>Inviable Sanitariamente</v>
      </c>
      <c r="FNP470" s="48" t="str">
        <f t="shared" si="467"/>
        <v>Inviable Sanitariamente</v>
      </c>
      <c r="FNQ470" s="48" t="str">
        <f t="shared" si="467"/>
        <v>Inviable Sanitariamente</v>
      </c>
      <c r="FNR470" s="48" t="str">
        <f t="shared" si="467"/>
        <v>Inviable Sanitariamente</v>
      </c>
      <c r="FNS470" s="48" t="str">
        <f t="shared" si="467"/>
        <v>Inviable Sanitariamente</v>
      </c>
      <c r="FNT470" s="48" t="str">
        <f t="shared" si="468"/>
        <v>Inviable Sanitariamente</v>
      </c>
      <c r="FNU470" s="48" t="str">
        <f t="shared" si="468"/>
        <v>Inviable Sanitariamente</v>
      </c>
      <c r="FNV470" s="48" t="str">
        <f t="shared" si="468"/>
        <v>Inviable Sanitariamente</v>
      </c>
      <c r="FNW470" s="48" t="str">
        <f t="shared" si="468"/>
        <v>Inviable Sanitariamente</v>
      </c>
      <c r="FNX470" s="48" t="str">
        <f t="shared" si="468"/>
        <v>Inviable Sanitariamente</v>
      </c>
      <c r="FNY470" s="48" t="str">
        <f t="shared" si="468"/>
        <v>Inviable Sanitariamente</v>
      </c>
      <c r="FNZ470" s="48" t="str">
        <f t="shared" si="468"/>
        <v>Inviable Sanitariamente</v>
      </c>
      <c r="FOA470" s="48" t="str">
        <f t="shared" si="468"/>
        <v>Inviable Sanitariamente</v>
      </c>
      <c r="FOB470" s="48" t="str">
        <f t="shared" si="468"/>
        <v>Inviable Sanitariamente</v>
      </c>
      <c r="FOC470" s="48" t="str">
        <f t="shared" si="468"/>
        <v>Inviable Sanitariamente</v>
      </c>
      <c r="FOD470" s="48" t="str">
        <f t="shared" si="469"/>
        <v>Inviable Sanitariamente</v>
      </c>
      <c r="FOE470" s="48" t="str">
        <f t="shared" si="469"/>
        <v>Inviable Sanitariamente</v>
      </c>
      <c r="FOF470" s="48" t="str">
        <f t="shared" si="469"/>
        <v>Inviable Sanitariamente</v>
      </c>
      <c r="FOG470" s="48" t="str">
        <f t="shared" si="469"/>
        <v>Inviable Sanitariamente</v>
      </c>
      <c r="FOH470" s="48" t="str">
        <f t="shared" si="469"/>
        <v>Inviable Sanitariamente</v>
      </c>
      <c r="FOI470" s="48" t="str">
        <f t="shared" si="469"/>
        <v>Inviable Sanitariamente</v>
      </c>
      <c r="FOJ470" s="48" t="str">
        <f t="shared" si="469"/>
        <v>Inviable Sanitariamente</v>
      </c>
      <c r="FOK470" s="48" t="str">
        <f t="shared" si="469"/>
        <v>Inviable Sanitariamente</v>
      </c>
      <c r="FOL470" s="48" t="str">
        <f t="shared" si="469"/>
        <v>Inviable Sanitariamente</v>
      </c>
      <c r="FOM470" s="48" t="str">
        <f t="shared" si="469"/>
        <v>Inviable Sanitariamente</v>
      </c>
      <c r="FON470" s="48" t="str">
        <f t="shared" si="470"/>
        <v>Inviable Sanitariamente</v>
      </c>
      <c r="FOO470" s="48" t="str">
        <f t="shared" si="470"/>
        <v>Inviable Sanitariamente</v>
      </c>
      <c r="FOP470" s="48" t="str">
        <f t="shared" si="470"/>
        <v>Inviable Sanitariamente</v>
      </c>
      <c r="FOQ470" s="48" t="str">
        <f t="shared" si="470"/>
        <v>Inviable Sanitariamente</v>
      </c>
      <c r="FOR470" s="48" t="str">
        <f t="shared" si="470"/>
        <v>Inviable Sanitariamente</v>
      </c>
      <c r="FOS470" s="48" t="str">
        <f t="shared" si="470"/>
        <v>Inviable Sanitariamente</v>
      </c>
      <c r="FOT470" s="48" t="str">
        <f t="shared" si="470"/>
        <v>Inviable Sanitariamente</v>
      </c>
      <c r="FOU470" s="48" t="str">
        <f t="shared" si="470"/>
        <v>Inviable Sanitariamente</v>
      </c>
      <c r="FOV470" s="48" t="str">
        <f t="shared" si="470"/>
        <v>Inviable Sanitariamente</v>
      </c>
      <c r="FOW470" s="48" t="str">
        <f t="shared" si="470"/>
        <v>Inviable Sanitariamente</v>
      </c>
      <c r="FOX470" s="48" t="str">
        <f t="shared" si="471"/>
        <v>Inviable Sanitariamente</v>
      </c>
      <c r="FOY470" s="48" t="str">
        <f t="shared" si="471"/>
        <v>Inviable Sanitariamente</v>
      </c>
      <c r="FOZ470" s="48" t="str">
        <f t="shared" si="471"/>
        <v>Inviable Sanitariamente</v>
      </c>
      <c r="FPA470" s="48" t="str">
        <f t="shared" si="471"/>
        <v>Inviable Sanitariamente</v>
      </c>
      <c r="FPB470" s="48" t="str">
        <f t="shared" si="471"/>
        <v>Inviable Sanitariamente</v>
      </c>
      <c r="FPC470" s="48" t="str">
        <f t="shared" si="471"/>
        <v>Inviable Sanitariamente</v>
      </c>
      <c r="FPD470" s="48" t="str">
        <f t="shared" si="471"/>
        <v>Inviable Sanitariamente</v>
      </c>
      <c r="FPE470" s="48" t="str">
        <f t="shared" si="471"/>
        <v>Inviable Sanitariamente</v>
      </c>
      <c r="FPF470" s="48" t="str">
        <f t="shared" si="471"/>
        <v>Inviable Sanitariamente</v>
      </c>
      <c r="FPG470" s="48" t="str">
        <f t="shared" si="471"/>
        <v>Inviable Sanitariamente</v>
      </c>
      <c r="FPH470" s="48" t="str">
        <f t="shared" si="472"/>
        <v>Inviable Sanitariamente</v>
      </c>
      <c r="FPI470" s="48" t="str">
        <f t="shared" si="472"/>
        <v>Inviable Sanitariamente</v>
      </c>
      <c r="FPJ470" s="48" t="str">
        <f t="shared" si="472"/>
        <v>Inviable Sanitariamente</v>
      </c>
      <c r="FPK470" s="48" t="str">
        <f t="shared" si="472"/>
        <v>Inviable Sanitariamente</v>
      </c>
      <c r="FPL470" s="48" t="str">
        <f t="shared" si="472"/>
        <v>Inviable Sanitariamente</v>
      </c>
      <c r="FPM470" s="48" t="str">
        <f t="shared" si="472"/>
        <v>Inviable Sanitariamente</v>
      </c>
      <c r="FPN470" s="48" t="str">
        <f t="shared" si="472"/>
        <v>Inviable Sanitariamente</v>
      </c>
      <c r="FPO470" s="48" t="str">
        <f t="shared" si="472"/>
        <v>Inviable Sanitariamente</v>
      </c>
      <c r="FPP470" s="48" t="str">
        <f t="shared" si="472"/>
        <v>Inviable Sanitariamente</v>
      </c>
      <c r="FPQ470" s="48" t="str">
        <f t="shared" si="472"/>
        <v>Inviable Sanitariamente</v>
      </c>
      <c r="FPR470" s="48" t="str">
        <f t="shared" si="473"/>
        <v>Inviable Sanitariamente</v>
      </c>
      <c r="FPS470" s="48" t="str">
        <f t="shared" si="473"/>
        <v>Inviable Sanitariamente</v>
      </c>
      <c r="FPT470" s="48" t="str">
        <f t="shared" si="473"/>
        <v>Inviable Sanitariamente</v>
      </c>
      <c r="FPU470" s="48" t="str">
        <f t="shared" si="473"/>
        <v>Inviable Sanitariamente</v>
      </c>
      <c r="FPV470" s="48" t="str">
        <f t="shared" si="473"/>
        <v>Inviable Sanitariamente</v>
      </c>
      <c r="FPW470" s="48" t="str">
        <f t="shared" si="473"/>
        <v>Inviable Sanitariamente</v>
      </c>
      <c r="FPX470" s="48" t="str">
        <f t="shared" si="473"/>
        <v>Inviable Sanitariamente</v>
      </c>
      <c r="FPY470" s="48" t="str">
        <f t="shared" si="473"/>
        <v>Inviable Sanitariamente</v>
      </c>
      <c r="FPZ470" s="48" t="str">
        <f t="shared" si="473"/>
        <v>Inviable Sanitariamente</v>
      </c>
      <c r="FQA470" s="48" t="str">
        <f t="shared" si="473"/>
        <v>Inviable Sanitariamente</v>
      </c>
      <c r="FQB470" s="48" t="str">
        <f t="shared" si="474"/>
        <v>Inviable Sanitariamente</v>
      </c>
      <c r="FQC470" s="48" t="str">
        <f t="shared" si="474"/>
        <v>Inviable Sanitariamente</v>
      </c>
      <c r="FQD470" s="48" t="str">
        <f t="shared" si="474"/>
        <v>Inviable Sanitariamente</v>
      </c>
      <c r="FQE470" s="48" t="str">
        <f t="shared" si="474"/>
        <v>Inviable Sanitariamente</v>
      </c>
      <c r="FQF470" s="48" t="str">
        <f t="shared" si="474"/>
        <v>Inviable Sanitariamente</v>
      </c>
      <c r="FQG470" s="48" t="str">
        <f t="shared" si="474"/>
        <v>Inviable Sanitariamente</v>
      </c>
      <c r="FQH470" s="48" t="str">
        <f t="shared" si="474"/>
        <v>Inviable Sanitariamente</v>
      </c>
      <c r="FQI470" s="48" t="str">
        <f t="shared" si="474"/>
        <v>Inviable Sanitariamente</v>
      </c>
      <c r="FQJ470" s="48" t="str">
        <f t="shared" si="474"/>
        <v>Inviable Sanitariamente</v>
      </c>
      <c r="FQK470" s="48" t="str">
        <f t="shared" si="474"/>
        <v>Inviable Sanitariamente</v>
      </c>
      <c r="FQL470" s="48" t="str">
        <f t="shared" si="475"/>
        <v>Inviable Sanitariamente</v>
      </c>
      <c r="FQM470" s="48" t="str">
        <f t="shared" si="475"/>
        <v>Inviable Sanitariamente</v>
      </c>
      <c r="FQN470" s="48" t="str">
        <f t="shared" si="475"/>
        <v>Inviable Sanitariamente</v>
      </c>
      <c r="FQO470" s="48" t="str">
        <f t="shared" si="475"/>
        <v>Inviable Sanitariamente</v>
      </c>
      <c r="FQP470" s="48" t="str">
        <f t="shared" si="475"/>
        <v>Inviable Sanitariamente</v>
      </c>
      <c r="FQQ470" s="48" t="str">
        <f t="shared" si="475"/>
        <v>Inviable Sanitariamente</v>
      </c>
      <c r="FQR470" s="48" t="str">
        <f t="shared" si="475"/>
        <v>Inviable Sanitariamente</v>
      </c>
      <c r="FQS470" s="48" t="str">
        <f t="shared" si="475"/>
        <v>Inviable Sanitariamente</v>
      </c>
      <c r="FQT470" s="48" t="str">
        <f t="shared" si="475"/>
        <v>Inviable Sanitariamente</v>
      </c>
      <c r="FQU470" s="48" t="str">
        <f t="shared" si="475"/>
        <v>Inviable Sanitariamente</v>
      </c>
      <c r="FQV470" s="48" t="str">
        <f t="shared" si="476"/>
        <v>Inviable Sanitariamente</v>
      </c>
      <c r="FQW470" s="48" t="str">
        <f t="shared" si="476"/>
        <v>Inviable Sanitariamente</v>
      </c>
      <c r="FQX470" s="48" t="str">
        <f t="shared" si="476"/>
        <v>Inviable Sanitariamente</v>
      </c>
      <c r="FQY470" s="48" t="str">
        <f t="shared" si="476"/>
        <v>Inviable Sanitariamente</v>
      </c>
      <c r="FQZ470" s="48" t="str">
        <f t="shared" si="476"/>
        <v>Inviable Sanitariamente</v>
      </c>
      <c r="FRA470" s="48" t="str">
        <f t="shared" si="476"/>
        <v>Inviable Sanitariamente</v>
      </c>
      <c r="FRB470" s="48" t="str">
        <f t="shared" si="476"/>
        <v>Inviable Sanitariamente</v>
      </c>
      <c r="FRC470" s="48" t="str">
        <f t="shared" si="476"/>
        <v>Inviable Sanitariamente</v>
      </c>
      <c r="FRD470" s="48" t="str">
        <f t="shared" si="476"/>
        <v>Inviable Sanitariamente</v>
      </c>
      <c r="FRE470" s="48" t="str">
        <f t="shared" si="476"/>
        <v>Inviable Sanitariamente</v>
      </c>
      <c r="FRF470" s="48" t="str">
        <f t="shared" si="477"/>
        <v>Inviable Sanitariamente</v>
      </c>
      <c r="FRG470" s="48" t="str">
        <f t="shared" si="477"/>
        <v>Inviable Sanitariamente</v>
      </c>
      <c r="FRH470" s="48" t="str">
        <f t="shared" si="477"/>
        <v>Inviable Sanitariamente</v>
      </c>
      <c r="FRI470" s="48" t="str">
        <f t="shared" si="477"/>
        <v>Inviable Sanitariamente</v>
      </c>
      <c r="FRJ470" s="48" t="str">
        <f t="shared" si="477"/>
        <v>Inviable Sanitariamente</v>
      </c>
      <c r="FRK470" s="48" t="str">
        <f t="shared" si="477"/>
        <v>Inviable Sanitariamente</v>
      </c>
      <c r="FRL470" s="48" t="str">
        <f t="shared" si="477"/>
        <v>Inviable Sanitariamente</v>
      </c>
      <c r="FRM470" s="48" t="str">
        <f t="shared" si="477"/>
        <v>Inviable Sanitariamente</v>
      </c>
      <c r="FRN470" s="48" t="str">
        <f t="shared" si="477"/>
        <v>Inviable Sanitariamente</v>
      </c>
      <c r="FRO470" s="48" t="str">
        <f t="shared" si="477"/>
        <v>Inviable Sanitariamente</v>
      </c>
      <c r="FRP470" s="48" t="str">
        <f t="shared" si="478"/>
        <v>Inviable Sanitariamente</v>
      </c>
      <c r="FRQ470" s="48" t="str">
        <f t="shared" si="478"/>
        <v>Inviable Sanitariamente</v>
      </c>
      <c r="FRR470" s="48" t="str">
        <f t="shared" si="478"/>
        <v>Inviable Sanitariamente</v>
      </c>
      <c r="FRS470" s="48" t="str">
        <f t="shared" si="478"/>
        <v>Inviable Sanitariamente</v>
      </c>
      <c r="FRT470" s="48" t="str">
        <f t="shared" si="478"/>
        <v>Inviable Sanitariamente</v>
      </c>
      <c r="FRU470" s="48" t="str">
        <f t="shared" si="478"/>
        <v>Inviable Sanitariamente</v>
      </c>
      <c r="FRV470" s="48" t="str">
        <f t="shared" si="478"/>
        <v>Inviable Sanitariamente</v>
      </c>
      <c r="FRW470" s="48" t="str">
        <f t="shared" si="478"/>
        <v>Inviable Sanitariamente</v>
      </c>
      <c r="FRX470" s="48" t="str">
        <f t="shared" si="478"/>
        <v>Inviable Sanitariamente</v>
      </c>
      <c r="FRY470" s="48" t="str">
        <f t="shared" si="478"/>
        <v>Inviable Sanitariamente</v>
      </c>
      <c r="FRZ470" s="48" t="str">
        <f t="shared" si="479"/>
        <v>Inviable Sanitariamente</v>
      </c>
      <c r="FSA470" s="48" t="str">
        <f t="shared" si="479"/>
        <v>Inviable Sanitariamente</v>
      </c>
      <c r="FSB470" s="48" t="str">
        <f t="shared" si="479"/>
        <v>Inviable Sanitariamente</v>
      </c>
      <c r="FSC470" s="48" t="str">
        <f t="shared" si="479"/>
        <v>Inviable Sanitariamente</v>
      </c>
      <c r="FSD470" s="48" t="str">
        <f t="shared" si="479"/>
        <v>Inviable Sanitariamente</v>
      </c>
      <c r="FSE470" s="48" t="str">
        <f t="shared" si="479"/>
        <v>Inviable Sanitariamente</v>
      </c>
      <c r="FSF470" s="48" t="str">
        <f t="shared" si="479"/>
        <v>Inviable Sanitariamente</v>
      </c>
      <c r="FSG470" s="48" t="str">
        <f t="shared" si="479"/>
        <v>Inviable Sanitariamente</v>
      </c>
      <c r="FSH470" s="48" t="str">
        <f t="shared" si="479"/>
        <v>Inviable Sanitariamente</v>
      </c>
      <c r="FSI470" s="48" t="str">
        <f t="shared" si="479"/>
        <v>Inviable Sanitariamente</v>
      </c>
      <c r="FSJ470" s="48" t="str">
        <f t="shared" si="480"/>
        <v>Inviable Sanitariamente</v>
      </c>
      <c r="FSK470" s="48" t="str">
        <f t="shared" si="480"/>
        <v>Inviable Sanitariamente</v>
      </c>
      <c r="FSL470" s="48" t="str">
        <f t="shared" si="480"/>
        <v>Inviable Sanitariamente</v>
      </c>
      <c r="FSM470" s="48" t="str">
        <f t="shared" si="480"/>
        <v>Inviable Sanitariamente</v>
      </c>
      <c r="FSN470" s="48" t="str">
        <f t="shared" si="480"/>
        <v>Inviable Sanitariamente</v>
      </c>
      <c r="FSO470" s="48" t="str">
        <f t="shared" si="480"/>
        <v>Inviable Sanitariamente</v>
      </c>
      <c r="FSP470" s="48" t="str">
        <f t="shared" si="480"/>
        <v>Inviable Sanitariamente</v>
      </c>
      <c r="FSQ470" s="48" t="str">
        <f t="shared" si="480"/>
        <v>Inviable Sanitariamente</v>
      </c>
      <c r="FSR470" s="48" t="str">
        <f t="shared" si="480"/>
        <v>Inviable Sanitariamente</v>
      </c>
      <c r="FSS470" s="48" t="str">
        <f t="shared" si="480"/>
        <v>Inviable Sanitariamente</v>
      </c>
      <c r="FST470" s="48" t="str">
        <f t="shared" si="481"/>
        <v>Inviable Sanitariamente</v>
      </c>
      <c r="FSU470" s="48" t="str">
        <f t="shared" si="481"/>
        <v>Inviable Sanitariamente</v>
      </c>
      <c r="FSV470" s="48" t="str">
        <f t="shared" si="481"/>
        <v>Inviable Sanitariamente</v>
      </c>
      <c r="FSW470" s="48" t="str">
        <f t="shared" si="481"/>
        <v>Inviable Sanitariamente</v>
      </c>
      <c r="FSX470" s="48" t="str">
        <f t="shared" si="481"/>
        <v>Inviable Sanitariamente</v>
      </c>
      <c r="FSY470" s="48" t="str">
        <f t="shared" si="481"/>
        <v>Inviable Sanitariamente</v>
      </c>
      <c r="FSZ470" s="48" t="str">
        <f t="shared" si="481"/>
        <v>Inviable Sanitariamente</v>
      </c>
      <c r="FTA470" s="48" t="str">
        <f t="shared" si="481"/>
        <v>Inviable Sanitariamente</v>
      </c>
      <c r="FTB470" s="48" t="str">
        <f t="shared" si="481"/>
        <v>Inviable Sanitariamente</v>
      </c>
      <c r="FTC470" s="48" t="str">
        <f t="shared" si="481"/>
        <v>Inviable Sanitariamente</v>
      </c>
      <c r="FTD470" s="48" t="str">
        <f t="shared" si="482"/>
        <v>Inviable Sanitariamente</v>
      </c>
      <c r="FTE470" s="48" t="str">
        <f t="shared" si="482"/>
        <v>Inviable Sanitariamente</v>
      </c>
      <c r="FTF470" s="48" t="str">
        <f t="shared" si="482"/>
        <v>Inviable Sanitariamente</v>
      </c>
      <c r="FTG470" s="48" t="str">
        <f t="shared" si="482"/>
        <v>Inviable Sanitariamente</v>
      </c>
      <c r="FTH470" s="48" t="str">
        <f t="shared" si="482"/>
        <v>Inviable Sanitariamente</v>
      </c>
      <c r="FTI470" s="48" t="str">
        <f t="shared" si="482"/>
        <v>Inviable Sanitariamente</v>
      </c>
      <c r="FTJ470" s="48" t="str">
        <f t="shared" si="482"/>
        <v>Inviable Sanitariamente</v>
      </c>
      <c r="FTK470" s="48" t="str">
        <f t="shared" si="482"/>
        <v>Inviable Sanitariamente</v>
      </c>
      <c r="FTL470" s="48" t="str">
        <f t="shared" si="482"/>
        <v>Inviable Sanitariamente</v>
      </c>
      <c r="FTM470" s="48" t="str">
        <f t="shared" si="482"/>
        <v>Inviable Sanitariamente</v>
      </c>
      <c r="FTN470" s="48" t="str">
        <f t="shared" si="483"/>
        <v>Inviable Sanitariamente</v>
      </c>
      <c r="FTO470" s="48" t="str">
        <f t="shared" si="483"/>
        <v>Inviable Sanitariamente</v>
      </c>
      <c r="FTP470" s="48" t="str">
        <f t="shared" si="483"/>
        <v>Inviable Sanitariamente</v>
      </c>
      <c r="FTQ470" s="48" t="str">
        <f t="shared" si="483"/>
        <v>Inviable Sanitariamente</v>
      </c>
      <c r="FTR470" s="48" t="str">
        <f t="shared" si="483"/>
        <v>Inviable Sanitariamente</v>
      </c>
      <c r="FTS470" s="48" t="str">
        <f t="shared" si="483"/>
        <v>Inviable Sanitariamente</v>
      </c>
      <c r="FTT470" s="48" t="str">
        <f t="shared" si="483"/>
        <v>Inviable Sanitariamente</v>
      </c>
      <c r="FTU470" s="48" t="str">
        <f t="shared" si="483"/>
        <v>Inviable Sanitariamente</v>
      </c>
      <c r="FTV470" s="48" t="str">
        <f t="shared" si="483"/>
        <v>Inviable Sanitariamente</v>
      </c>
      <c r="FTW470" s="48" t="str">
        <f t="shared" si="483"/>
        <v>Inviable Sanitariamente</v>
      </c>
      <c r="FTX470" s="48" t="str">
        <f t="shared" si="484"/>
        <v>Inviable Sanitariamente</v>
      </c>
      <c r="FTY470" s="48" t="str">
        <f t="shared" si="484"/>
        <v>Inviable Sanitariamente</v>
      </c>
      <c r="FTZ470" s="48" t="str">
        <f t="shared" si="484"/>
        <v>Inviable Sanitariamente</v>
      </c>
      <c r="FUA470" s="48" t="str">
        <f t="shared" si="484"/>
        <v>Inviable Sanitariamente</v>
      </c>
      <c r="FUB470" s="48" t="str">
        <f t="shared" si="484"/>
        <v>Inviable Sanitariamente</v>
      </c>
      <c r="FUC470" s="48" t="str">
        <f t="shared" si="484"/>
        <v>Inviable Sanitariamente</v>
      </c>
      <c r="FUD470" s="48" t="str">
        <f t="shared" si="484"/>
        <v>Inviable Sanitariamente</v>
      </c>
      <c r="FUE470" s="48" t="str">
        <f t="shared" si="484"/>
        <v>Inviable Sanitariamente</v>
      </c>
      <c r="FUF470" s="48" t="str">
        <f t="shared" si="484"/>
        <v>Inviable Sanitariamente</v>
      </c>
      <c r="FUG470" s="48" t="str">
        <f t="shared" si="484"/>
        <v>Inviable Sanitariamente</v>
      </c>
      <c r="FUH470" s="48" t="str">
        <f t="shared" si="485"/>
        <v>Inviable Sanitariamente</v>
      </c>
      <c r="FUI470" s="48" t="str">
        <f t="shared" si="485"/>
        <v>Inviable Sanitariamente</v>
      </c>
      <c r="FUJ470" s="48" t="str">
        <f t="shared" si="485"/>
        <v>Inviable Sanitariamente</v>
      </c>
      <c r="FUK470" s="48" t="str">
        <f t="shared" si="485"/>
        <v>Inviable Sanitariamente</v>
      </c>
      <c r="FUL470" s="48" t="str">
        <f t="shared" si="485"/>
        <v>Inviable Sanitariamente</v>
      </c>
      <c r="FUM470" s="48" t="str">
        <f t="shared" si="485"/>
        <v>Inviable Sanitariamente</v>
      </c>
      <c r="FUN470" s="48" t="str">
        <f t="shared" si="485"/>
        <v>Inviable Sanitariamente</v>
      </c>
      <c r="FUO470" s="48" t="str">
        <f t="shared" si="485"/>
        <v>Inviable Sanitariamente</v>
      </c>
      <c r="FUP470" s="48" t="str">
        <f t="shared" si="485"/>
        <v>Inviable Sanitariamente</v>
      </c>
      <c r="FUQ470" s="48" t="str">
        <f t="shared" si="485"/>
        <v>Inviable Sanitariamente</v>
      </c>
      <c r="FUR470" s="48" t="str">
        <f t="shared" si="486"/>
        <v>Inviable Sanitariamente</v>
      </c>
      <c r="FUS470" s="48" t="str">
        <f t="shared" si="486"/>
        <v>Inviable Sanitariamente</v>
      </c>
      <c r="FUT470" s="48" t="str">
        <f t="shared" si="486"/>
        <v>Inviable Sanitariamente</v>
      </c>
      <c r="FUU470" s="48" t="str">
        <f t="shared" si="486"/>
        <v>Inviable Sanitariamente</v>
      </c>
      <c r="FUV470" s="48" t="str">
        <f t="shared" si="486"/>
        <v>Inviable Sanitariamente</v>
      </c>
      <c r="FUW470" s="48" t="str">
        <f t="shared" si="486"/>
        <v>Inviable Sanitariamente</v>
      </c>
      <c r="FUX470" s="48" t="str">
        <f t="shared" si="486"/>
        <v>Inviable Sanitariamente</v>
      </c>
      <c r="FUY470" s="48" t="str">
        <f t="shared" si="486"/>
        <v>Inviable Sanitariamente</v>
      </c>
      <c r="FUZ470" s="48" t="str">
        <f t="shared" si="486"/>
        <v>Inviable Sanitariamente</v>
      </c>
      <c r="FVA470" s="48" t="str">
        <f t="shared" si="486"/>
        <v>Inviable Sanitariamente</v>
      </c>
      <c r="FVB470" s="48" t="str">
        <f t="shared" si="487"/>
        <v>Inviable Sanitariamente</v>
      </c>
      <c r="FVC470" s="48" t="str">
        <f t="shared" si="487"/>
        <v>Inviable Sanitariamente</v>
      </c>
      <c r="FVD470" s="48" t="str">
        <f t="shared" si="487"/>
        <v>Inviable Sanitariamente</v>
      </c>
      <c r="FVE470" s="48" t="str">
        <f t="shared" si="487"/>
        <v>Inviable Sanitariamente</v>
      </c>
      <c r="FVF470" s="48" t="str">
        <f t="shared" si="487"/>
        <v>Inviable Sanitariamente</v>
      </c>
      <c r="FVG470" s="48" t="str">
        <f t="shared" si="487"/>
        <v>Inviable Sanitariamente</v>
      </c>
      <c r="FVH470" s="48" t="str">
        <f t="shared" si="487"/>
        <v>Inviable Sanitariamente</v>
      </c>
      <c r="FVI470" s="48" t="str">
        <f t="shared" si="487"/>
        <v>Inviable Sanitariamente</v>
      </c>
      <c r="FVJ470" s="48" t="str">
        <f t="shared" si="487"/>
        <v>Inviable Sanitariamente</v>
      </c>
      <c r="FVK470" s="48" t="str">
        <f t="shared" si="487"/>
        <v>Inviable Sanitariamente</v>
      </c>
      <c r="FVL470" s="48" t="str">
        <f t="shared" si="488"/>
        <v>Inviable Sanitariamente</v>
      </c>
      <c r="FVM470" s="48" t="str">
        <f t="shared" si="488"/>
        <v>Inviable Sanitariamente</v>
      </c>
      <c r="FVN470" s="48" t="str">
        <f t="shared" si="488"/>
        <v>Inviable Sanitariamente</v>
      </c>
      <c r="FVO470" s="48" t="str">
        <f t="shared" si="488"/>
        <v>Inviable Sanitariamente</v>
      </c>
      <c r="FVP470" s="48" t="str">
        <f t="shared" si="488"/>
        <v>Inviable Sanitariamente</v>
      </c>
      <c r="FVQ470" s="48" t="str">
        <f t="shared" si="488"/>
        <v>Inviable Sanitariamente</v>
      </c>
      <c r="FVR470" s="48" t="str">
        <f t="shared" si="488"/>
        <v>Inviable Sanitariamente</v>
      </c>
      <c r="FVS470" s="48" t="str">
        <f t="shared" si="488"/>
        <v>Inviable Sanitariamente</v>
      </c>
      <c r="FVT470" s="48" t="str">
        <f t="shared" si="488"/>
        <v>Inviable Sanitariamente</v>
      </c>
      <c r="FVU470" s="48" t="str">
        <f t="shared" si="488"/>
        <v>Inviable Sanitariamente</v>
      </c>
      <c r="FVV470" s="48" t="str">
        <f t="shared" si="489"/>
        <v>Inviable Sanitariamente</v>
      </c>
      <c r="FVW470" s="48" t="str">
        <f t="shared" si="489"/>
        <v>Inviable Sanitariamente</v>
      </c>
      <c r="FVX470" s="48" t="str">
        <f t="shared" si="489"/>
        <v>Inviable Sanitariamente</v>
      </c>
      <c r="FVY470" s="48" t="str">
        <f t="shared" si="489"/>
        <v>Inviable Sanitariamente</v>
      </c>
      <c r="FVZ470" s="48" t="str">
        <f t="shared" si="489"/>
        <v>Inviable Sanitariamente</v>
      </c>
      <c r="FWA470" s="48" t="str">
        <f t="shared" si="489"/>
        <v>Inviable Sanitariamente</v>
      </c>
      <c r="FWB470" s="48" t="str">
        <f t="shared" si="489"/>
        <v>Inviable Sanitariamente</v>
      </c>
      <c r="FWC470" s="48" t="str">
        <f t="shared" si="489"/>
        <v>Inviable Sanitariamente</v>
      </c>
      <c r="FWD470" s="48" t="str">
        <f t="shared" si="489"/>
        <v>Inviable Sanitariamente</v>
      </c>
      <c r="FWE470" s="48" t="str">
        <f t="shared" si="489"/>
        <v>Inviable Sanitariamente</v>
      </c>
      <c r="FWF470" s="48" t="str">
        <f t="shared" si="490"/>
        <v>Inviable Sanitariamente</v>
      </c>
      <c r="FWG470" s="48" t="str">
        <f t="shared" si="490"/>
        <v>Inviable Sanitariamente</v>
      </c>
      <c r="FWH470" s="48" t="str">
        <f t="shared" si="490"/>
        <v>Inviable Sanitariamente</v>
      </c>
      <c r="FWI470" s="48" t="str">
        <f t="shared" si="490"/>
        <v>Inviable Sanitariamente</v>
      </c>
      <c r="FWJ470" s="48" t="str">
        <f t="shared" si="490"/>
        <v>Inviable Sanitariamente</v>
      </c>
      <c r="FWK470" s="48" t="str">
        <f t="shared" si="490"/>
        <v>Inviable Sanitariamente</v>
      </c>
      <c r="FWL470" s="48" t="str">
        <f t="shared" si="490"/>
        <v>Inviable Sanitariamente</v>
      </c>
      <c r="FWM470" s="48" t="str">
        <f t="shared" si="490"/>
        <v>Inviable Sanitariamente</v>
      </c>
      <c r="FWN470" s="48" t="str">
        <f t="shared" si="490"/>
        <v>Inviable Sanitariamente</v>
      </c>
      <c r="FWO470" s="48" t="str">
        <f t="shared" si="490"/>
        <v>Inviable Sanitariamente</v>
      </c>
      <c r="FWP470" s="48" t="str">
        <f t="shared" si="491"/>
        <v>Inviable Sanitariamente</v>
      </c>
      <c r="FWQ470" s="48" t="str">
        <f t="shared" si="491"/>
        <v>Inviable Sanitariamente</v>
      </c>
      <c r="FWR470" s="48" t="str">
        <f t="shared" si="491"/>
        <v>Inviable Sanitariamente</v>
      </c>
      <c r="FWS470" s="48" t="str">
        <f t="shared" si="491"/>
        <v>Inviable Sanitariamente</v>
      </c>
      <c r="FWT470" s="48" t="str">
        <f t="shared" si="491"/>
        <v>Inviable Sanitariamente</v>
      </c>
      <c r="FWU470" s="48" t="str">
        <f t="shared" si="491"/>
        <v>Inviable Sanitariamente</v>
      </c>
      <c r="FWV470" s="48" t="str">
        <f t="shared" si="491"/>
        <v>Inviable Sanitariamente</v>
      </c>
      <c r="FWW470" s="48" t="str">
        <f t="shared" si="491"/>
        <v>Inviable Sanitariamente</v>
      </c>
      <c r="FWX470" s="48" t="str">
        <f t="shared" si="491"/>
        <v>Inviable Sanitariamente</v>
      </c>
      <c r="FWY470" s="48" t="str">
        <f t="shared" si="491"/>
        <v>Inviable Sanitariamente</v>
      </c>
      <c r="FWZ470" s="48" t="str">
        <f t="shared" si="492"/>
        <v>Inviable Sanitariamente</v>
      </c>
      <c r="FXA470" s="48" t="str">
        <f t="shared" si="492"/>
        <v>Inviable Sanitariamente</v>
      </c>
      <c r="FXB470" s="48" t="str">
        <f t="shared" si="492"/>
        <v>Inviable Sanitariamente</v>
      </c>
      <c r="FXC470" s="48" t="str">
        <f t="shared" si="492"/>
        <v>Inviable Sanitariamente</v>
      </c>
      <c r="FXD470" s="48" t="str">
        <f t="shared" si="492"/>
        <v>Inviable Sanitariamente</v>
      </c>
      <c r="FXE470" s="48" t="str">
        <f t="shared" si="492"/>
        <v>Inviable Sanitariamente</v>
      </c>
      <c r="FXF470" s="48" t="str">
        <f t="shared" si="492"/>
        <v>Inviable Sanitariamente</v>
      </c>
      <c r="FXG470" s="48" t="str">
        <f t="shared" si="492"/>
        <v>Inviable Sanitariamente</v>
      </c>
      <c r="FXH470" s="48" t="str">
        <f t="shared" si="492"/>
        <v>Inviable Sanitariamente</v>
      </c>
      <c r="FXI470" s="48" t="str">
        <f t="shared" si="492"/>
        <v>Inviable Sanitariamente</v>
      </c>
      <c r="FXJ470" s="48" t="str">
        <f t="shared" si="493"/>
        <v>Inviable Sanitariamente</v>
      </c>
      <c r="FXK470" s="48" t="str">
        <f t="shared" si="493"/>
        <v>Inviable Sanitariamente</v>
      </c>
      <c r="FXL470" s="48" t="str">
        <f t="shared" si="493"/>
        <v>Inviable Sanitariamente</v>
      </c>
      <c r="FXM470" s="48" t="str">
        <f t="shared" si="493"/>
        <v>Inviable Sanitariamente</v>
      </c>
      <c r="FXN470" s="48" t="str">
        <f t="shared" si="493"/>
        <v>Inviable Sanitariamente</v>
      </c>
      <c r="FXO470" s="48" t="str">
        <f t="shared" si="493"/>
        <v>Inviable Sanitariamente</v>
      </c>
      <c r="FXP470" s="48" t="str">
        <f t="shared" si="493"/>
        <v>Inviable Sanitariamente</v>
      </c>
      <c r="FXQ470" s="48" t="str">
        <f t="shared" si="493"/>
        <v>Inviable Sanitariamente</v>
      </c>
      <c r="FXR470" s="48" t="str">
        <f t="shared" si="493"/>
        <v>Inviable Sanitariamente</v>
      </c>
      <c r="FXS470" s="48" t="str">
        <f t="shared" si="493"/>
        <v>Inviable Sanitariamente</v>
      </c>
      <c r="FXT470" s="48" t="str">
        <f t="shared" si="494"/>
        <v>Inviable Sanitariamente</v>
      </c>
      <c r="FXU470" s="48" t="str">
        <f t="shared" si="494"/>
        <v>Inviable Sanitariamente</v>
      </c>
      <c r="FXV470" s="48" t="str">
        <f t="shared" si="494"/>
        <v>Inviable Sanitariamente</v>
      </c>
      <c r="FXW470" s="48" t="str">
        <f t="shared" si="494"/>
        <v>Inviable Sanitariamente</v>
      </c>
      <c r="FXX470" s="48" t="str">
        <f t="shared" si="494"/>
        <v>Inviable Sanitariamente</v>
      </c>
      <c r="FXY470" s="48" t="str">
        <f t="shared" si="494"/>
        <v>Inviable Sanitariamente</v>
      </c>
      <c r="FXZ470" s="48" t="str">
        <f t="shared" si="494"/>
        <v>Inviable Sanitariamente</v>
      </c>
      <c r="FYA470" s="48" t="str">
        <f t="shared" si="494"/>
        <v>Inviable Sanitariamente</v>
      </c>
      <c r="FYB470" s="48" t="str">
        <f t="shared" si="494"/>
        <v>Inviable Sanitariamente</v>
      </c>
      <c r="FYC470" s="48" t="str">
        <f t="shared" si="494"/>
        <v>Inviable Sanitariamente</v>
      </c>
      <c r="FYD470" s="48" t="str">
        <f t="shared" si="495"/>
        <v>Inviable Sanitariamente</v>
      </c>
      <c r="FYE470" s="48" t="str">
        <f t="shared" si="495"/>
        <v>Inviable Sanitariamente</v>
      </c>
      <c r="FYF470" s="48" t="str">
        <f t="shared" si="495"/>
        <v>Inviable Sanitariamente</v>
      </c>
      <c r="FYG470" s="48" t="str">
        <f t="shared" si="495"/>
        <v>Inviable Sanitariamente</v>
      </c>
      <c r="FYH470" s="48" t="str">
        <f t="shared" si="495"/>
        <v>Inviable Sanitariamente</v>
      </c>
      <c r="FYI470" s="48" t="str">
        <f t="shared" si="495"/>
        <v>Inviable Sanitariamente</v>
      </c>
      <c r="FYJ470" s="48" t="str">
        <f t="shared" si="495"/>
        <v>Inviable Sanitariamente</v>
      </c>
      <c r="FYK470" s="48" t="str">
        <f t="shared" si="495"/>
        <v>Inviable Sanitariamente</v>
      </c>
      <c r="FYL470" s="48" t="str">
        <f t="shared" si="495"/>
        <v>Inviable Sanitariamente</v>
      </c>
      <c r="FYM470" s="48" t="str">
        <f t="shared" si="495"/>
        <v>Inviable Sanitariamente</v>
      </c>
      <c r="FYN470" s="48" t="str">
        <f t="shared" si="496"/>
        <v>Inviable Sanitariamente</v>
      </c>
      <c r="FYO470" s="48" t="str">
        <f t="shared" si="496"/>
        <v>Inviable Sanitariamente</v>
      </c>
      <c r="FYP470" s="48" t="str">
        <f t="shared" si="496"/>
        <v>Inviable Sanitariamente</v>
      </c>
      <c r="FYQ470" s="48" t="str">
        <f t="shared" si="496"/>
        <v>Inviable Sanitariamente</v>
      </c>
      <c r="FYR470" s="48" t="str">
        <f t="shared" si="496"/>
        <v>Inviable Sanitariamente</v>
      </c>
      <c r="FYS470" s="48" t="str">
        <f t="shared" si="496"/>
        <v>Inviable Sanitariamente</v>
      </c>
      <c r="FYT470" s="48" t="str">
        <f t="shared" si="496"/>
        <v>Inviable Sanitariamente</v>
      </c>
      <c r="FYU470" s="48" t="str">
        <f t="shared" si="496"/>
        <v>Inviable Sanitariamente</v>
      </c>
      <c r="FYV470" s="48" t="str">
        <f t="shared" si="496"/>
        <v>Inviable Sanitariamente</v>
      </c>
      <c r="FYW470" s="48" t="str">
        <f t="shared" si="496"/>
        <v>Inviable Sanitariamente</v>
      </c>
      <c r="FYX470" s="48" t="str">
        <f t="shared" si="497"/>
        <v>Inviable Sanitariamente</v>
      </c>
      <c r="FYY470" s="48" t="str">
        <f t="shared" si="497"/>
        <v>Inviable Sanitariamente</v>
      </c>
      <c r="FYZ470" s="48" t="str">
        <f t="shared" si="497"/>
        <v>Inviable Sanitariamente</v>
      </c>
      <c r="FZA470" s="48" t="str">
        <f t="shared" si="497"/>
        <v>Inviable Sanitariamente</v>
      </c>
      <c r="FZB470" s="48" t="str">
        <f t="shared" si="497"/>
        <v>Inviable Sanitariamente</v>
      </c>
      <c r="FZC470" s="48" t="str">
        <f t="shared" si="497"/>
        <v>Inviable Sanitariamente</v>
      </c>
      <c r="FZD470" s="48" t="str">
        <f t="shared" si="497"/>
        <v>Inviable Sanitariamente</v>
      </c>
      <c r="FZE470" s="48" t="str">
        <f t="shared" si="497"/>
        <v>Inviable Sanitariamente</v>
      </c>
      <c r="FZF470" s="48" t="str">
        <f t="shared" si="497"/>
        <v>Inviable Sanitariamente</v>
      </c>
      <c r="FZG470" s="48" t="str">
        <f t="shared" si="497"/>
        <v>Inviable Sanitariamente</v>
      </c>
      <c r="FZH470" s="48" t="str">
        <f t="shared" si="498"/>
        <v>Inviable Sanitariamente</v>
      </c>
      <c r="FZI470" s="48" t="str">
        <f t="shared" si="498"/>
        <v>Inviable Sanitariamente</v>
      </c>
      <c r="FZJ470" s="48" t="str">
        <f t="shared" si="498"/>
        <v>Inviable Sanitariamente</v>
      </c>
      <c r="FZK470" s="48" t="str">
        <f t="shared" si="498"/>
        <v>Inviable Sanitariamente</v>
      </c>
      <c r="FZL470" s="48" t="str">
        <f t="shared" si="498"/>
        <v>Inviable Sanitariamente</v>
      </c>
      <c r="FZM470" s="48" t="str">
        <f t="shared" si="498"/>
        <v>Inviable Sanitariamente</v>
      </c>
      <c r="FZN470" s="48" t="str">
        <f t="shared" si="498"/>
        <v>Inviable Sanitariamente</v>
      </c>
      <c r="FZO470" s="48" t="str">
        <f t="shared" si="498"/>
        <v>Inviable Sanitariamente</v>
      </c>
      <c r="FZP470" s="48" t="str">
        <f t="shared" si="498"/>
        <v>Inviable Sanitariamente</v>
      </c>
      <c r="FZQ470" s="48" t="str">
        <f t="shared" si="498"/>
        <v>Inviable Sanitariamente</v>
      </c>
      <c r="FZR470" s="48" t="str">
        <f t="shared" si="499"/>
        <v>Inviable Sanitariamente</v>
      </c>
      <c r="FZS470" s="48" t="str">
        <f t="shared" si="499"/>
        <v>Inviable Sanitariamente</v>
      </c>
      <c r="FZT470" s="48" t="str">
        <f t="shared" si="499"/>
        <v>Inviable Sanitariamente</v>
      </c>
      <c r="FZU470" s="48" t="str">
        <f t="shared" si="499"/>
        <v>Inviable Sanitariamente</v>
      </c>
      <c r="FZV470" s="48" t="str">
        <f t="shared" si="499"/>
        <v>Inviable Sanitariamente</v>
      </c>
      <c r="FZW470" s="48" t="str">
        <f t="shared" si="499"/>
        <v>Inviable Sanitariamente</v>
      </c>
      <c r="FZX470" s="48" t="str">
        <f t="shared" si="499"/>
        <v>Inviable Sanitariamente</v>
      </c>
      <c r="FZY470" s="48" t="str">
        <f t="shared" si="499"/>
        <v>Inviable Sanitariamente</v>
      </c>
      <c r="FZZ470" s="48" t="str">
        <f t="shared" si="499"/>
        <v>Inviable Sanitariamente</v>
      </c>
      <c r="GAA470" s="48" t="str">
        <f t="shared" si="499"/>
        <v>Inviable Sanitariamente</v>
      </c>
      <c r="GAB470" s="48" t="str">
        <f t="shared" si="500"/>
        <v>Inviable Sanitariamente</v>
      </c>
      <c r="GAC470" s="48" t="str">
        <f t="shared" si="500"/>
        <v>Inviable Sanitariamente</v>
      </c>
      <c r="GAD470" s="48" t="str">
        <f t="shared" si="500"/>
        <v>Inviable Sanitariamente</v>
      </c>
      <c r="GAE470" s="48" t="str">
        <f t="shared" si="500"/>
        <v>Inviable Sanitariamente</v>
      </c>
      <c r="GAF470" s="48" t="str">
        <f t="shared" si="500"/>
        <v>Inviable Sanitariamente</v>
      </c>
      <c r="GAG470" s="48" t="str">
        <f t="shared" si="500"/>
        <v>Inviable Sanitariamente</v>
      </c>
      <c r="GAH470" s="48" t="str">
        <f t="shared" si="500"/>
        <v>Inviable Sanitariamente</v>
      </c>
      <c r="GAI470" s="48" t="str">
        <f t="shared" si="500"/>
        <v>Inviable Sanitariamente</v>
      </c>
      <c r="GAJ470" s="48" t="str">
        <f t="shared" si="500"/>
        <v>Inviable Sanitariamente</v>
      </c>
      <c r="GAK470" s="48" t="str">
        <f t="shared" si="500"/>
        <v>Inviable Sanitariamente</v>
      </c>
      <c r="GAL470" s="48" t="str">
        <f t="shared" si="501"/>
        <v>Inviable Sanitariamente</v>
      </c>
      <c r="GAM470" s="48" t="str">
        <f t="shared" si="501"/>
        <v>Inviable Sanitariamente</v>
      </c>
      <c r="GAN470" s="48" t="str">
        <f t="shared" si="501"/>
        <v>Inviable Sanitariamente</v>
      </c>
      <c r="GAO470" s="48" t="str">
        <f t="shared" si="501"/>
        <v>Inviable Sanitariamente</v>
      </c>
      <c r="GAP470" s="48" t="str">
        <f t="shared" si="501"/>
        <v>Inviable Sanitariamente</v>
      </c>
      <c r="GAQ470" s="48" t="str">
        <f t="shared" si="501"/>
        <v>Inviable Sanitariamente</v>
      </c>
      <c r="GAR470" s="48" t="str">
        <f t="shared" si="501"/>
        <v>Inviable Sanitariamente</v>
      </c>
      <c r="GAS470" s="48" t="str">
        <f t="shared" si="501"/>
        <v>Inviable Sanitariamente</v>
      </c>
      <c r="GAT470" s="48" t="str">
        <f t="shared" si="501"/>
        <v>Inviable Sanitariamente</v>
      </c>
      <c r="GAU470" s="48" t="str">
        <f t="shared" si="501"/>
        <v>Inviable Sanitariamente</v>
      </c>
      <c r="GAV470" s="48" t="str">
        <f t="shared" si="502"/>
        <v>Inviable Sanitariamente</v>
      </c>
      <c r="GAW470" s="48" t="str">
        <f t="shared" si="502"/>
        <v>Inviable Sanitariamente</v>
      </c>
      <c r="GAX470" s="48" t="str">
        <f t="shared" si="502"/>
        <v>Inviable Sanitariamente</v>
      </c>
      <c r="GAY470" s="48" t="str">
        <f t="shared" si="502"/>
        <v>Inviable Sanitariamente</v>
      </c>
      <c r="GAZ470" s="48" t="str">
        <f t="shared" si="502"/>
        <v>Inviable Sanitariamente</v>
      </c>
      <c r="GBA470" s="48" t="str">
        <f t="shared" si="502"/>
        <v>Inviable Sanitariamente</v>
      </c>
      <c r="GBB470" s="48" t="str">
        <f t="shared" si="502"/>
        <v>Inviable Sanitariamente</v>
      </c>
      <c r="GBC470" s="48" t="str">
        <f t="shared" si="502"/>
        <v>Inviable Sanitariamente</v>
      </c>
      <c r="GBD470" s="48" t="str">
        <f t="shared" si="502"/>
        <v>Inviable Sanitariamente</v>
      </c>
      <c r="GBE470" s="48" t="str">
        <f t="shared" si="502"/>
        <v>Inviable Sanitariamente</v>
      </c>
      <c r="GBF470" s="48" t="str">
        <f t="shared" si="503"/>
        <v>Inviable Sanitariamente</v>
      </c>
      <c r="GBG470" s="48" t="str">
        <f t="shared" si="503"/>
        <v>Inviable Sanitariamente</v>
      </c>
      <c r="GBH470" s="48" t="str">
        <f t="shared" si="503"/>
        <v>Inviable Sanitariamente</v>
      </c>
      <c r="GBI470" s="48" t="str">
        <f t="shared" si="503"/>
        <v>Inviable Sanitariamente</v>
      </c>
      <c r="GBJ470" s="48" t="str">
        <f t="shared" si="503"/>
        <v>Inviable Sanitariamente</v>
      </c>
      <c r="GBK470" s="48" t="str">
        <f t="shared" si="503"/>
        <v>Inviable Sanitariamente</v>
      </c>
      <c r="GBL470" s="48" t="str">
        <f t="shared" si="503"/>
        <v>Inviable Sanitariamente</v>
      </c>
      <c r="GBM470" s="48" t="str">
        <f t="shared" si="503"/>
        <v>Inviable Sanitariamente</v>
      </c>
      <c r="GBN470" s="48" t="str">
        <f t="shared" si="503"/>
        <v>Inviable Sanitariamente</v>
      </c>
      <c r="GBO470" s="48" t="str">
        <f t="shared" si="503"/>
        <v>Inviable Sanitariamente</v>
      </c>
      <c r="GBP470" s="48" t="str">
        <f t="shared" si="504"/>
        <v>Inviable Sanitariamente</v>
      </c>
      <c r="GBQ470" s="48" t="str">
        <f t="shared" si="504"/>
        <v>Inviable Sanitariamente</v>
      </c>
      <c r="GBR470" s="48" t="str">
        <f t="shared" si="504"/>
        <v>Inviable Sanitariamente</v>
      </c>
      <c r="GBS470" s="48" t="str">
        <f t="shared" si="504"/>
        <v>Inviable Sanitariamente</v>
      </c>
      <c r="GBT470" s="48" t="str">
        <f t="shared" si="504"/>
        <v>Inviable Sanitariamente</v>
      </c>
      <c r="GBU470" s="48" t="str">
        <f t="shared" si="504"/>
        <v>Inviable Sanitariamente</v>
      </c>
      <c r="GBV470" s="48" t="str">
        <f t="shared" si="504"/>
        <v>Inviable Sanitariamente</v>
      </c>
      <c r="GBW470" s="48" t="str">
        <f t="shared" si="504"/>
        <v>Inviable Sanitariamente</v>
      </c>
      <c r="GBX470" s="48" t="str">
        <f t="shared" si="504"/>
        <v>Inviable Sanitariamente</v>
      </c>
      <c r="GBY470" s="48" t="str">
        <f t="shared" si="504"/>
        <v>Inviable Sanitariamente</v>
      </c>
      <c r="GBZ470" s="48" t="str">
        <f t="shared" si="505"/>
        <v>Inviable Sanitariamente</v>
      </c>
      <c r="GCA470" s="48" t="str">
        <f t="shared" si="505"/>
        <v>Inviable Sanitariamente</v>
      </c>
      <c r="GCB470" s="48" t="str">
        <f t="shared" si="505"/>
        <v>Inviable Sanitariamente</v>
      </c>
      <c r="GCC470" s="48" t="str">
        <f t="shared" si="505"/>
        <v>Inviable Sanitariamente</v>
      </c>
      <c r="GCD470" s="48" t="str">
        <f t="shared" si="505"/>
        <v>Inviable Sanitariamente</v>
      </c>
      <c r="GCE470" s="48" t="str">
        <f t="shared" si="505"/>
        <v>Inviable Sanitariamente</v>
      </c>
      <c r="GCF470" s="48" t="str">
        <f t="shared" si="505"/>
        <v>Inviable Sanitariamente</v>
      </c>
      <c r="GCG470" s="48" t="str">
        <f t="shared" si="505"/>
        <v>Inviable Sanitariamente</v>
      </c>
      <c r="GCH470" s="48" t="str">
        <f t="shared" si="505"/>
        <v>Inviable Sanitariamente</v>
      </c>
      <c r="GCI470" s="48" t="str">
        <f t="shared" si="505"/>
        <v>Inviable Sanitariamente</v>
      </c>
      <c r="GCJ470" s="48" t="str">
        <f t="shared" si="506"/>
        <v>Inviable Sanitariamente</v>
      </c>
      <c r="GCK470" s="48" t="str">
        <f t="shared" si="506"/>
        <v>Inviable Sanitariamente</v>
      </c>
      <c r="GCL470" s="48" t="str">
        <f t="shared" si="506"/>
        <v>Inviable Sanitariamente</v>
      </c>
      <c r="GCM470" s="48" t="str">
        <f t="shared" si="506"/>
        <v>Inviable Sanitariamente</v>
      </c>
      <c r="GCN470" s="48" t="str">
        <f t="shared" si="506"/>
        <v>Inviable Sanitariamente</v>
      </c>
      <c r="GCO470" s="48" t="str">
        <f t="shared" si="506"/>
        <v>Inviable Sanitariamente</v>
      </c>
      <c r="GCP470" s="48" t="str">
        <f t="shared" si="506"/>
        <v>Inviable Sanitariamente</v>
      </c>
      <c r="GCQ470" s="48" t="str">
        <f t="shared" si="506"/>
        <v>Inviable Sanitariamente</v>
      </c>
      <c r="GCR470" s="48" t="str">
        <f t="shared" si="506"/>
        <v>Inviable Sanitariamente</v>
      </c>
      <c r="GCS470" s="48" t="str">
        <f t="shared" si="506"/>
        <v>Inviable Sanitariamente</v>
      </c>
      <c r="GCT470" s="48" t="str">
        <f t="shared" si="507"/>
        <v>Inviable Sanitariamente</v>
      </c>
      <c r="GCU470" s="48" t="str">
        <f t="shared" si="507"/>
        <v>Inviable Sanitariamente</v>
      </c>
      <c r="GCV470" s="48" t="str">
        <f t="shared" si="507"/>
        <v>Inviable Sanitariamente</v>
      </c>
      <c r="GCW470" s="48" t="str">
        <f t="shared" si="507"/>
        <v>Inviable Sanitariamente</v>
      </c>
      <c r="GCX470" s="48" t="str">
        <f t="shared" si="507"/>
        <v>Inviable Sanitariamente</v>
      </c>
      <c r="GCY470" s="48" t="str">
        <f t="shared" si="507"/>
        <v>Inviable Sanitariamente</v>
      </c>
      <c r="GCZ470" s="48" t="str">
        <f t="shared" si="507"/>
        <v>Inviable Sanitariamente</v>
      </c>
      <c r="GDA470" s="48" t="str">
        <f t="shared" si="507"/>
        <v>Inviable Sanitariamente</v>
      </c>
      <c r="GDB470" s="48" t="str">
        <f t="shared" si="507"/>
        <v>Inviable Sanitariamente</v>
      </c>
      <c r="GDC470" s="48" t="str">
        <f t="shared" si="507"/>
        <v>Inviable Sanitariamente</v>
      </c>
      <c r="GDD470" s="48" t="str">
        <f t="shared" si="508"/>
        <v>Inviable Sanitariamente</v>
      </c>
      <c r="GDE470" s="48" t="str">
        <f t="shared" si="508"/>
        <v>Inviable Sanitariamente</v>
      </c>
      <c r="GDF470" s="48" t="str">
        <f t="shared" si="508"/>
        <v>Inviable Sanitariamente</v>
      </c>
      <c r="GDG470" s="48" t="str">
        <f t="shared" si="508"/>
        <v>Inviable Sanitariamente</v>
      </c>
      <c r="GDH470" s="48" t="str">
        <f t="shared" si="508"/>
        <v>Inviable Sanitariamente</v>
      </c>
      <c r="GDI470" s="48" t="str">
        <f t="shared" si="508"/>
        <v>Inviable Sanitariamente</v>
      </c>
      <c r="GDJ470" s="48" t="str">
        <f t="shared" si="508"/>
        <v>Inviable Sanitariamente</v>
      </c>
      <c r="GDK470" s="48" t="str">
        <f t="shared" si="508"/>
        <v>Inviable Sanitariamente</v>
      </c>
      <c r="GDL470" s="48" t="str">
        <f t="shared" si="508"/>
        <v>Inviable Sanitariamente</v>
      </c>
      <c r="GDM470" s="48" t="str">
        <f t="shared" si="508"/>
        <v>Inviable Sanitariamente</v>
      </c>
      <c r="GDN470" s="48" t="str">
        <f t="shared" si="509"/>
        <v>Inviable Sanitariamente</v>
      </c>
      <c r="GDO470" s="48" t="str">
        <f t="shared" si="509"/>
        <v>Inviable Sanitariamente</v>
      </c>
      <c r="GDP470" s="48" t="str">
        <f t="shared" si="509"/>
        <v>Inviable Sanitariamente</v>
      </c>
      <c r="GDQ470" s="48" t="str">
        <f t="shared" si="509"/>
        <v>Inviable Sanitariamente</v>
      </c>
      <c r="GDR470" s="48" t="str">
        <f t="shared" si="509"/>
        <v>Inviable Sanitariamente</v>
      </c>
      <c r="GDS470" s="48" t="str">
        <f t="shared" si="509"/>
        <v>Inviable Sanitariamente</v>
      </c>
      <c r="GDT470" s="48" t="str">
        <f t="shared" si="509"/>
        <v>Inviable Sanitariamente</v>
      </c>
      <c r="GDU470" s="48" t="str">
        <f t="shared" si="509"/>
        <v>Inviable Sanitariamente</v>
      </c>
      <c r="GDV470" s="48" t="str">
        <f t="shared" si="509"/>
        <v>Inviable Sanitariamente</v>
      </c>
      <c r="GDW470" s="48" t="str">
        <f t="shared" si="509"/>
        <v>Inviable Sanitariamente</v>
      </c>
      <c r="GDX470" s="48" t="str">
        <f t="shared" si="510"/>
        <v>Inviable Sanitariamente</v>
      </c>
      <c r="GDY470" s="48" t="str">
        <f t="shared" si="510"/>
        <v>Inviable Sanitariamente</v>
      </c>
      <c r="GDZ470" s="48" t="str">
        <f t="shared" si="510"/>
        <v>Inviable Sanitariamente</v>
      </c>
      <c r="GEA470" s="48" t="str">
        <f t="shared" si="510"/>
        <v>Inviable Sanitariamente</v>
      </c>
      <c r="GEB470" s="48" t="str">
        <f t="shared" si="510"/>
        <v>Inviable Sanitariamente</v>
      </c>
      <c r="GEC470" s="48" t="str">
        <f t="shared" si="510"/>
        <v>Inviable Sanitariamente</v>
      </c>
      <c r="GED470" s="48" t="str">
        <f t="shared" si="510"/>
        <v>Inviable Sanitariamente</v>
      </c>
      <c r="GEE470" s="48" t="str">
        <f t="shared" si="510"/>
        <v>Inviable Sanitariamente</v>
      </c>
      <c r="GEF470" s="48" t="str">
        <f t="shared" si="510"/>
        <v>Inviable Sanitariamente</v>
      </c>
      <c r="GEG470" s="48" t="str">
        <f t="shared" si="510"/>
        <v>Inviable Sanitariamente</v>
      </c>
      <c r="GEH470" s="48" t="str">
        <f t="shared" si="511"/>
        <v>Inviable Sanitariamente</v>
      </c>
      <c r="GEI470" s="48" t="str">
        <f t="shared" si="511"/>
        <v>Inviable Sanitariamente</v>
      </c>
      <c r="GEJ470" s="48" t="str">
        <f t="shared" si="511"/>
        <v>Inviable Sanitariamente</v>
      </c>
      <c r="GEK470" s="48" t="str">
        <f t="shared" si="511"/>
        <v>Inviable Sanitariamente</v>
      </c>
      <c r="GEL470" s="48" t="str">
        <f t="shared" si="511"/>
        <v>Inviable Sanitariamente</v>
      </c>
      <c r="GEM470" s="48" t="str">
        <f t="shared" si="511"/>
        <v>Inviable Sanitariamente</v>
      </c>
      <c r="GEN470" s="48" t="str">
        <f t="shared" si="511"/>
        <v>Inviable Sanitariamente</v>
      </c>
      <c r="GEO470" s="48" t="str">
        <f t="shared" si="511"/>
        <v>Inviable Sanitariamente</v>
      </c>
      <c r="GEP470" s="48" t="str">
        <f t="shared" si="511"/>
        <v>Inviable Sanitariamente</v>
      </c>
      <c r="GEQ470" s="48" t="str">
        <f t="shared" si="511"/>
        <v>Inviable Sanitariamente</v>
      </c>
      <c r="GER470" s="48" t="str">
        <f t="shared" si="512"/>
        <v>Inviable Sanitariamente</v>
      </c>
      <c r="GES470" s="48" t="str">
        <f t="shared" si="512"/>
        <v>Inviable Sanitariamente</v>
      </c>
      <c r="GET470" s="48" t="str">
        <f t="shared" si="512"/>
        <v>Inviable Sanitariamente</v>
      </c>
      <c r="GEU470" s="48" t="str">
        <f t="shared" si="512"/>
        <v>Inviable Sanitariamente</v>
      </c>
      <c r="GEV470" s="48" t="str">
        <f t="shared" si="512"/>
        <v>Inviable Sanitariamente</v>
      </c>
      <c r="GEW470" s="48" t="str">
        <f t="shared" si="512"/>
        <v>Inviable Sanitariamente</v>
      </c>
      <c r="GEX470" s="48" t="str">
        <f t="shared" si="512"/>
        <v>Inviable Sanitariamente</v>
      </c>
      <c r="GEY470" s="48" t="str">
        <f t="shared" si="512"/>
        <v>Inviable Sanitariamente</v>
      </c>
      <c r="GEZ470" s="48" t="str">
        <f t="shared" si="512"/>
        <v>Inviable Sanitariamente</v>
      </c>
      <c r="GFA470" s="48" t="str">
        <f t="shared" si="512"/>
        <v>Inviable Sanitariamente</v>
      </c>
      <c r="GFB470" s="48" t="str">
        <f t="shared" si="513"/>
        <v>Inviable Sanitariamente</v>
      </c>
      <c r="GFC470" s="48" t="str">
        <f t="shared" si="513"/>
        <v>Inviable Sanitariamente</v>
      </c>
      <c r="GFD470" s="48" t="str">
        <f t="shared" si="513"/>
        <v>Inviable Sanitariamente</v>
      </c>
      <c r="GFE470" s="48" t="str">
        <f t="shared" si="513"/>
        <v>Inviable Sanitariamente</v>
      </c>
      <c r="GFF470" s="48" t="str">
        <f t="shared" si="513"/>
        <v>Inviable Sanitariamente</v>
      </c>
      <c r="GFG470" s="48" t="str">
        <f t="shared" si="513"/>
        <v>Inviable Sanitariamente</v>
      </c>
      <c r="GFH470" s="48" t="str">
        <f t="shared" si="513"/>
        <v>Inviable Sanitariamente</v>
      </c>
      <c r="GFI470" s="48" t="str">
        <f t="shared" si="513"/>
        <v>Inviable Sanitariamente</v>
      </c>
      <c r="GFJ470" s="48" t="str">
        <f t="shared" si="513"/>
        <v>Inviable Sanitariamente</v>
      </c>
      <c r="GFK470" s="48" t="str">
        <f t="shared" si="513"/>
        <v>Inviable Sanitariamente</v>
      </c>
      <c r="GFL470" s="48" t="str">
        <f t="shared" si="514"/>
        <v>Inviable Sanitariamente</v>
      </c>
      <c r="GFM470" s="48" t="str">
        <f t="shared" si="514"/>
        <v>Inviable Sanitariamente</v>
      </c>
      <c r="GFN470" s="48" t="str">
        <f t="shared" si="514"/>
        <v>Inviable Sanitariamente</v>
      </c>
      <c r="GFO470" s="48" t="str">
        <f t="shared" si="514"/>
        <v>Inviable Sanitariamente</v>
      </c>
      <c r="GFP470" s="48" t="str">
        <f t="shared" si="514"/>
        <v>Inviable Sanitariamente</v>
      </c>
      <c r="GFQ470" s="48" t="str">
        <f t="shared" si="514"/>
        <v>Inviable Sanitariamente</v>
      </c>
      <c r="GFR470" s="48" t="str">
        <f t="shared" si="514"/>
        <v>Inviable Sanitariamente</v>
      </c>
      <c r="GFS470" s="48" t="str">
        <f t="shared" si="514"/>
        <v>Inviable Sanitariamente</v>
      </c>
      <c r="GFT470" s="48" t="str">
        <f t="shared" si="514"/>
        <v>Inviable Sanitariamente</v>
      </c>
      <c r="GFU470" s="48" t="str">
        <f t="shared" si="514"/>
        <v>Inviable Sanitariamente</v>
      </c>
      <c r="GFV470" s="48" t="str">
        <f t="shared" si="515"/>
        <v>Inviable Sanitariamente</v>
      </c>
      <c r="GFW470" s="48" t="str">
        <f t="shared" si="515"/>
        <v>Inviable Sanitariamente</v>
      </c>
      <c r="GFX470" s="48" t="str">
        <f t="shared" si="515"/>
        <v>Inviable Sanitariamente</v>
      </c>
      <c r="GFY470" s="48" t="str">
        <f t="shared" si="515"/>
        <v>Inviable Sanitariamente</v>
      </c>
      <c r="GFZ470" s="48" t="str">
        <f t="shared" si="515"/>
        <v>Inviable Sanitariamente</v>
      </c>
      <c r="GGA470" s="48" t="str">
        <f t="shared" si="515"/>
        <v>Inviable Sanitariamente</v>
      </c>
      <c r="GGB470" s="48" t="str">
        <f t="shared" si="515"/>
        <v>Inviable Sanitariamente</v>
      </c>
      <c r="GGC470" s="48" t="str">
        <f t="shared" si="515"/>
        <v>Inviable Sanitariamente</v>
      </c>
      <c r="GGD470" s="48" t="str">
        <f t="shared" si="515"/>
        <v>Inviable Sanitariamente</v>
      </c>
      <c r="GGE470" s="48" t="str">
        <f t="shared" si="515"/>
        <v>Inviable Sanitariamente</v>
      </c>
      <c r="GGF470" s="48" t="str">
        <f t="shared" si="516"/>
        <v>Inviable Sanitariamente</v>
      </c>
      <c r="GGG470" s="48" t="str">
        <f t="shared" si="516"/>
        <v>Inviable Sanitariamente</v>
      </c>
      <c r="GGH470" s="48" t="str">
        <f t="shared" si="516"/>
        <v>Inviable Sanitariamente</v>
      </c>
      <c r="GGI470" s="48" t="str">
        <f t="shared" si="516"/>
        <v>Inviable Sanitariamente</v>
      </c>
      <c r="GGJ470" s="48" t="str">
        <f t="shared" si="516"/>
        <v>Inviable Sanitariamente</v>
      </c>
      <c r="GGK470" s="48" t="str">
        <f t="shared" si="516"/>
        <v>Inviable Sanitariamente</v>
      </c>
      <c r="GGL470" s="48" t="str">
        <f t="shared" si="516"/>
        <v>Inviable Sanitariamente</v>
      </c>
      <c r="GGM470" s="48" t="str">
        <f t="shared" si="516"/>
        <v>Inviable Sanitariamente</v>
      </c>
      <c r="GGN470" s="48" t="str">
        <f t="shared" si="516"/>
        <v>Inviable Sanitariamente</v>
      </c>
      <c r="GGO470" s="48" t="str">
        <f t="shared" si="516"/>
        <v>Inviable Sanitariamente</v>
      </c>
      <c r="GGP470" s="48" t="str">
        <f t="shared" si="517"/>
        <v>Inviable Sanitariamente</v>
      </c>
      <c r="GGQ470" s="48" t="str">
        <f t="shared" si="517"/>
        <v>Inviable Sanitariamente</v>
      </c>
      <c r="GGR470" s="48" t="str">
        <f t="shared" si="517"/>
        <v>Inviable Sanitariamente</v>
      </c>
      <c r="GGS470" s="48" t="str">
        <f t="shared" si="517"/>
        <v>Inviable Sanitariamente</v>
      </c>
      <c r="GGT470" s="48" t="str">
        <f t="shared" si="517"/>
        <v>Inviable Sanitariamente</v>
      </c>
      <c r="GGU470" s="48" t="str">
        <f t="shared" si="517"/>
        <v>Inviable Sanitariamente</v>
      </c>
      <c r="GGV470" s="48" t="str">
        <f t="shared" si="517"/>
        <v>Inviable Sanitariamente</v>
      </c>
      <c r="GGW470" s="48" t="str">
        <f t="shared" si="517"/>
        <v>Inviable Sanitariamente</v>
      </c>
      <c r="GGX470" s="48" t="str">
        <f t="shared" si="517"/>
        <v>Inviable Sanitariamente</v>
      </c>
      <c r="GGY470" s="48" t="str">
        <f t="shared" si="517"/>
        <v>Inviable Sanitariamente</v>
      </c>
      <c r="GGZ470" s="48" t="str">
        <f t="shared" si="518"/>
        <v>Inviable Sanitariamente</v>
      </c>
      <c r="GHA470" s="48" t="str">
        <f t="shared" si="518"/>
        <v>Inviable Sanitariamente</v>
      </c>
      <c r="GHB470" s="48" t="str">
        <f t="shared" si="518"/>
        <v>Inviable Sanitariamente</v>
      </c>
      <c r="GHC470" s="48" t="str">
        <f t="shared" si="518"/>
        <v>Inviable Sanitariamente</v>
      </c>
      <c r="GHD470" s="48" t="str">
        <f t="shared" si="518"/>
        <v>Inviable Sanitariamente</v>
      </c>
      <c r="GHE470" s="48" t="str">
        <f t="shared" si="518"/>
        <v>Inviable Sanitariamente</v>
      </c>
      <c r="GHF470" s="48" t="str">
        <f t="shared" si="518"/>
        <v>Inviable Sanitariamente</v>
      </c>
      <c r="GHG470" s="48" t="str">
        <f t="shared" si="518"/>
        <v>Inviable Sanitariamente</v>
      </c>
      <c r="GHH470" s="48" t="str">
        <f t="shared" si="518"/>
        <v>Inviable Sanitariamente</v>
      </c>
      <c r="GHI470" s="48" t="str">
        <f t="shared" si="518"/>
        <v>Inviable Sanitariamente</v>
      </c>
      <c r="GHJ470" s="48" t="str">
        <f t="shared" si="519"/>
        <v>Inviable Sanitariamente</v>
      </c>
      <c r="GHK470" s="48" t="str">
        <f t="shared" si="519"/>
        <v>Inviable Sanitariamente</v>
      </c>
      <c r="GHL470" s="48" t="str">
        <f t="shared" si="519"/>
        <v>Inviable Sanitariamente</v>
      </c>
      <c r="GHM470" s="48" t="str">
        <f t="shared" si="519"/>
        <v>Inviable Sanitariamente</v>
      </c>
      <c r="GHN470" s="48" t="str">
        <f t="shared" si="519"/>
        <v>Inviable Sanitariamente</v>
      </c>
      <c r="GHO470" s="48" t="str">
        <f t="shared" si="519"/>
        <v>Inviable Sanitariamente</v>
      </c>
      <c r="GHP470" s="48" t="str">
        <f t="shared" si="519"/>
        <v>Inviable Sanitariamente</v>
      </c>
      <c r="GHQ470" s="48" t="str">
        <f t="shared" si="519"/>
        <v>Inviable Sanitariamente</v>
      </c>
      <c r="GHR470" s="48" t="str">
        <f t="shared" si="519"/>
        <v>Inviable Sanitariamente</v>
      </c>
      <c r="GHS470" s="48" t="str">
        <f t="shared" si="519"/>
        <v>Inviable Sanitariamente</v>
      </c>
      <c r="GHT470" s="48" t="str">
        <f t="shared" si="520"/>
        <v>Inviable Sanitariamente</v>
      </c>
      <c r="GHU470" s="48" t="str">
        <f t="shared" si="520"/>
        <v>Inviable Sanitariamente</v>
      </c>
      <c r="GHV470" s="48" t="str">
        <f t="shared" si="520"/>
        <v>Inviable Sanitariamente</v>
      </c>
      <c r="GHW470" s="48" t="str">
        <f t="shared" si="520"/>
        <v>Inviable Sanitariamente</v>
      </c>
      <c r="GHX470" s="48" t="str">
        <f t="shared" si="520"/>
        <v>Inviable Sanitariamente</v>
      </c>
      <c r="GHY470" s="48" t="str">
        <f t="shared" si="520"/>
        <v>Inviable Sanitariamente</v>
      </c>
      <c r="GHZ470" s="48" t="str">
        <f t="shared" si="520"/>
        <v>Inviable Sanitariamente</v>
      </c>
      <c r="GIA470" s="48" t="str">
        <f t="shared" si="520"/>
        <v>Inviable Sanitariamente</v>
      </c>
      <c r="GIB470" s="48" t="str">
        <f t="shared" si="520"/>
        <v>Inviable Sanitariamente</v>
      </c>
      <c r="GIC470" s="48" t="str">
        <f t="shared" si="520"/>
        <v>Inviable Sanitariamente</v>
      </c>
      <c r="GID470" s="48" t="str">
        <f t="shared" si="521"/>
        <v>Inviable Sanitariamente</v>
      </c>
      <c r="GIE470" s="48" t="str">
        <f t="shared" si="521"/>
        <v>Inviable Sanitariamente</v>
      </c>
      <c r="GIF470" s="48" t="str">
        <f t="shared" si="521"/>
        <v>Inviable Sanitariamente</v>
      </c>
      <c r="GIG470" s="48" t="str">
        <f t="shared" si="521"/>
        <v>Inviable Sanitariamente</v>
      </c>
      <c r="GIH470" s="48" t="str">
        <f t="shared" si="521"/>
        <v>Inviable Sanitariamente</v>
      </c>
      <c r="GII470" s="48" t="str">
        <f t="shared" si="521"/>
        <v>Inviable Sanitariamente</v>
      </c>
      <c r="GIJ470" s="48" t="str">
        <f t="shared" si="521"/>
        <v>Inviable Sanitariamente</v>
      </c>
      <c r="GIK470" s="48" t="str">
        <f t="shared" si="521"/>
        <v>Inviable Sanitariamente</v>
      </c>
      <c r="GIL470" s="48" t="str">
        <f t="shared" si="521"/>
        <v>Inviable Sanitariamente</v>
      </c>
      <c r="GIM470" s="48" t="str">
        <f t="shared" si="521"/>
        <v>Inviable Sanitariamente</v>
      </c>
      <c r="GIN470" s="48" t="str">
        <f t="shared" si="522"/>
        <v>Inviable Sanitariamente</v>
      </c>
      <c r="GIO470" s="48" t="str">
        <f t="shared" si="522"/>
        <v>Inviable Sanitariamente</v>
      </c>
      <c r="GIP470" s="48" t="str">
        <f t="shared" si="522"/>
        <v>Inviable Sanitariamente</v>
      </c>
      <c r="GIQ470" s="48" t="str">
        <f t="shared" si="522"/>
        <v>Inviable Sanitariamente</v>
      </c>
      <c r="GIR470" s="48" t="str">
        <f t="shared" si="522"/>
        <v>Inviable Sanitariamente</v>
      </c>
      <c r="GIS470" s="48" t="str">
        <f t="shared" si="522"/>
        <v>Inviable Sanitariamente</v>
      </c>
      <c r="GIT470" s="48" t="str">
        <f t="shared" si="522"/>
        <v>Inviable Sanitariamente</v>
      </c>
      <c r="GIU470" s="48" t="str">
        <f t="shared" si="522"/>
        <v>Inviable Sanitariamente</v>
      </c>
      <c r="GIV470" s="48" t="str">
        <f t="shared" si="522"/>
        <v>Inviable Sanitariamente</v>
      </c>
      <c r="GIW470" s="48" t="str">
        <f t="shared" si="522"/>
        <v>Inviable Sanitariamente</v>
      </c>
      <c r="GIX470" s="48" t="str">
        <f t="shared" si="523"/>
        <v>Inviable Sanitariamente</v>
      </c>
      <c r="GIY470" s="48" t="str">
        <f t="shared" si="523"/>
        <v>Inviable Sanitariamente</v>
      </c>
      <c r="GIZ470" s="48" t="str">
        <f t="shared" si="523"/>
        <v>Inviable Sanitariamente</v>
      </c>
      <c r="GJA470" s="48" t="str">
        <f t="shared" si="523"/>
        <v>Inviable Sanitariamente</v>
      </c>
      <c r="GJB470" s="48" t="str">
        <f t="shared" si="523"/>
        <v>Inviable Sanitariamente</v>
      </c>
      <c r="GJC470" s="48" t="str">
        <f t="shared" si="523"/>
        <v>Inviable Sanitariamente</v>
      </c>
      <c r="GJD470" s="48" t="str">
        <f t="shared" si="523"/>
        <v>Inviable Sanitariamente</v>
      </c>
      <c r="GJE470" s="48" t="str">
        <f t="shared" si="523"/>
        <v>Inviable Sanitariamente</v>
      </c>
      <c r="GJF470" s="48" t="str">
        <f t="shared" si="523"/>
        <v>Inviable Sanitariamente</v>
      </c>
      <c r="GJG470" s="48" t="str">
        <f t="shared" si="523"/>
        <v>Inviable Sanitariamente</v>
      </c>
      <c r="GJH470" s="48" t="str">
        <f t="shared" si="524"/>
        <v>Inviable Sanitariamente</v>
      </c>
      <c r="GJI470" s="48" t="str">
        <f t="shared" si="524"/>
        <v>Inviable Sanitariamente</v>
      </c>
      <c r="GJJ470" s="48" t="str">
        <f t="shared" si="524"/>
        <v>Inviable Sanitariamente</v>
      </c>
      <c r="GJK470" s="48" t="str">
        <f t="shared" si="524"/>
        <v>Inviable Sanitariamente</v>
      </c>
      <c r="GJL470" s="48" t="str">
        <f t="shared" si="524"/>
        <v>Inviable Sanitariamente</v>
      </c>
      <c r="GJM470" s="48" t="str">
        <f t="shared" si="524"/>
        <v>Inviable Sanitariamente</v>
      </c>
      <c r="GJN470" s="48" t="str">
        <f t="shared" si="524"/>
        <v>Inviable Sanitariamente</v>
      </c>
      <c r="GJO470" s="48" t="str">
        <f t="shared" si="524"/>
        <v>Inviable Sanitariamente</v>
      </c>
      <c r="GJP470" s="48" t="str">
        <f t="shared" si="524"/>
        <v>Inviable Sanitariamente</v>
      </c>
      <c r="GJQ470" s="48" t="str">
        <f t="shared" si="524"/>
        <v>Inviable Sanitariamente</v>
      </c>
      <c r="GJR470" s="48" t="str">
        <f t="shared" si="525"/>
        <v>Inviable Sanitariamente</v>
      </c>
      <c r="GJS470" s="48" t="str">
        <f t="shared" si="525"/>
        <v>Inviable Sanitariamente</v>
      </c>
      <c r="GJT470" s="48" t="str">
        <f t="shared" si="525"/>
        <v>Inviable Sanitariamente</v>
      </c>
      <c r="GJU470" s="48" t="str">
        <f t="shared" si="525"/>
        <v>Inviable Sanitariamente</v>
      </c>
      <c r="GJV470" s="48" t="str">
        <f t="shared" si="525"/>
        <v>Inviable Sanitariamente</v>
      </c>
      <c r="GJW470" s="48" t="str">
        <f t="shared" si="525"/>
        <v>Inviable Sanitariamente</v>
      </c>
      <c r="GJX470" s="48" t="str">
        <f t="shared" si="525"/>
        <v>Inviable Sanitariamente</v>
      </c>
      <c r="GJY470" s="48" t="str">
        <f t="shared" si="525"/>
        <v>Inviable Sanitariamente</v>
      </c>
      <c r="GJZ470" s="48" t="str">
        <f t="shared" si="525"/>
        <v>Inviable Sanitariamente</v>
      </c>
      <c r="GKA470" s="48" t="str">
        <f t="shared" si="525"/>
        <v>Inviable Sanitariamente</v>
      </c>
      <c r="GKB470" s="48" t="str">
        <f t="shared" si="526"/>
        <v>Inviable Sanitariamente</v>
      </c>
      <c r="GKC470" s="48" t="str">
        <f t="shared" si="526"/>
        <v>Inviable Sanitariamente</v>
      </c>
      <c r="GKD470" s="48" t="str">
        <f t="shared" si="526"/>
        <v>Inviable Sanitariamente</v>
      </c>
      <c r="GKE470" s="48" t="str">
        <f t="shared" si="526"/>
        <v>Inviable Sanitariamente</v>
      </c>
      <c r="GKF470" s="48" t="str">
        <f t="shared" si="526"/>
        <v>Inviable Sanitariamente</v>
      </c>
      <c r="GKG470" s="48" t="str">
        <f t="shared" si="526"/>
        <v>Inviable Sanitariamente</v>
      </c>
      <c r="GKH470" s="48" t="str">
        <f t="shared" si="526"/>
        <v>Inviable Sanitariamente</v>
      </c>
      <c r="GKI470" s="48" t="str">
        <f t="shared" si="526"/>
        <v>Inviable Sanitariamente</v>
      </c>
      <c r="GKJ470" s="48" t="str">
        <f t="shared" si="526"/>
        <v>Inviable Sanitariamente</v>
      </c>
      <c r="GKK470" s="48" t="str">
        <f t="shared" si="526"/>
        <v>Inviable Sanitariamente</v>
      </c>
      <c r="GKL470" s="48" t="str">
        <f t="shared" si="527"/>
        <v>Inviable Sanitariamente</v>
      </c>
      <c r="GKM470" s="48" t="str">
        <f t="shared" si="527"/>
        <v>Inviable Sanitariamente</v>
      </c>
      <c r="GKN470" s="48" t="str">
        <f t="shared" si="527"/>
        <v>Inviable Sanitariamente</v>
      </c>
      <c r="GKO470" s="48" t="str">
        <f t="shared" si="527"/>
        <v>Inviable Sanitariamente</v>
      </c>
      <c r="GKP470" s="48" t="str">
        <f t="shared" si="527"/>
        <v>Inviable Sanitariamente</v>
      </c>
      <c r="GKQ470" s="48" t="str">
        <f t="shared" si="527"/>
        <v>Inviable Sanitariamente</v>
      </c>
      <c r="GKR470" s="48" t="str">
        <f t="shared" si="527"/>
        <v>Inviable Sanitariamente</v>
      </c>
      <c r="GKS470" s="48" t="str">
        <f t="shared" si="527"/>
        <v>Inviable Sanitariamente</v>
      </c>
      <c r="GKT470" s="48" t="str">
        <f t="shared" si="527"/>
        <v>Inviable Sanitariamente</v>
      </c>
      <c r="GKU470" s="48" t="str">
        <f t="shared" si="527"/>
        <v>Inviable Sanitariamente</v>
      </c>
      <c r="GKV470" s="48" t="str">
        <f t="shared" si="528"/>
        <v>Inviable Sanitariamente</v>
      </c>
      <c r="GKW470" s="48" t="str">
        <f t="shared" si="528"/>
        <v>Inviable Sanitariamente</v>
      </c>
      <c r="GKX470" s="48" t="str">
        <f t="shared" si="528"/>
        <v>Inviable Sanitariamente</v>
      </c>
      <c r="GKY470" s="48" t="str">
        <f t="shared" si="528"/>
        <v>Inviable Sanitariamente</v>
      </c>
      <c r="GKZ470" s="48" t="str">
        <f t="shared" si="528"/>
        <v>Inviable Sanitariamente</v>
      </c>
      <c r="GLA470" s="48" t="str">
        <f t="shared" si="528"/>
        <v>Inviable Sanitariamente</v>
      </c>
      <c r="GLB470" s="48" t="str">
        <f t="shared" si="528"/>
        <v>Inviable Sanitariamente</v>
      </c>
      <c r="GLC470" s="48" t="str">
        <f t="shared" si="528"/>
        <v>Inviable Sanitariamente</v>
      </c>
      <c r="GLD470" s="48" t="str">
        <f t="shared" si="528"/>
        <v>Inviable Sanitariamente</v>
      </c>
      <c r="GLE470" s="48" t="str">
        <f t="shared" si="528"/>
        <v>Inviable Sanitariamente</v>
      </c>
      <c r="GLF470" s="48" t="str">
        <f t="shared" si="529"/>
        <v>Inviable Sanitariamente</v>
      </c>
      <c r="GLG470" s="48" t="str">
        <f t="shared" si="529"/>
        <v>Inviable Sanitariamente</v>
      </c>
      <c r="GLH470" s="48" t="str">
        <f t="shared" si="529"/>
        <v>Inviable Sanitariamente</v>
      </c>
      <c r="GLI470" s="48" t="str">
        <f t="shared" si="529"/>
        <v>Inviable Sanitariamente</v>
      </c>
      <c r="GLJ470" s="48" t="str">
        <f t="shared" si="529"/>
        <v>Inviable Sanitariamente</v>
      </c>
      <c r="GLK470" s="48" t="str">
        <f t="shared" si="529"/>
        <v>Inviable Sanitariamente</v>
      </c>
      <c r="GLL470" s="48" t="str">
        <f t="shared" si="529"/>
        <v>Inviable Sanitariamente</v>
      </c>
      <c r="GLM470" s="48" t="str">
        <f t="shared" si="529"/>
        <v>Inviable Sanitariamente</v>
      </c>
      <c r="GLN470" s="48" t="str">
        <f t="shared" si="529"/>
        <v>Inviable Sanitariamente</v>
      </c>
      <c r="GLO470" s="48" t="str">
        <f t="shared" si="529"/>
        <v>Inviable Sanitariamente</v>
      </c>
      <c r="GLP470" s="48" t="str">
        <f t="shared" si="530"/>
        <v>Inviable Sanitariamente</v>
      </c>
      <c r="GLQ470" s="48" t="str">
        <f t="shared" si="530"/>
        <v>Inviable Sanitariamente</v>
      </c>
      <c r="GLR470" s="48" t="str">
        <f t="shared" si="530"/>
        <v>Inviable Sanitariamente</v>
      </c>
      <c r="GLS470" s="48" t="str">
        <f t="shared" si="530"/>
        <v>Inviable Sanitariamente</v>
      </c>
      <c r="GLT470" s="48" t="str">
        <f t="shared" si="530"/>
        <v>Inviable Sanitariamente</v>
      </c>
      <c r="GLU470" s="48" t="str">
        <f t="shared" si="530"/>
        <v>Inviable Sanitariamente</v>
      </c>
      <c r="GLV470" s="48" t="str">
        <f t="shared" si="530"/>
        <v>Inviable Sanitariamente</v>
      </c>
      <c r="GLW470" s="48" t="str">
        <f t="shared" si="530"/>
        <v>Inviable Sanitariamente</v>
      </c>
      <c r="GLX470" s="48" t="str">
        <f t="shared" si="530"/>
        <v>Inviable Sanitariamente</v>
      </c>
      <c r="GLY470" s="48" t="str">
        <f t="shared" si="530"/>
        <v>Inviable Sanitariamente</v>
      </c>
      <c r="GLZ470" s="48" t="str">
        <f t="shared" si="531"/>
        <v>Inviable Sanitariamente</v>
      </c>
      <c r="GMA470" s="48" t="str">
        <f t="shared" si="531"/>
        <v>Inviable Sanitariamente</v>
      </c>
      <c r="GMB470" s="48" t="str">
        <f t="shared" si="531"/>
        <v>Inviable Sanitariamente</v>
      </c>
      <c r="GMC470" s="48" t="str">
        <f t="shared" si="531"/>
        <v>Inviable Sanitariamente</v>
      </c>
      <c r="GMD470" s="48" t="str">
        <f t="shared" si="531"/>
        <v>Inviable Sanitariamente</v>
      </c>
      <c r="GME470" s="48" t="str">
        <f t="shared" si="531"/>
        <v>Inviable Sanitariamente</v>
      </c>
      <c r="GMF470" s="48" t="str">
        <f t="shared" si="531"/>
        <v>Inviable Sanitariamente</v>
      </c>
      <c r="GMG470" s="48" t="str">
        <f t="shared" si="531"/>
        <v>Inviable Sanitariamente</v>
      </c>
      <c r="GMH470" s="48" t="str">
        <f t="shared" si="531"/>
        <v>Inviable Sanitariamente</v>
      </c>
      <c r="GMI470" s="48" t="str">
        <f t="shared" si="531"/>
        <v>Inviable Sanitariamente</v>
      </c>
      <c r="GMJ470" s="48" t="str">
        <f t="shared" si="532"/>
        <v>Inviable Sanitariamente</v>
      </c>
      <c r="GMK470" s="48" t="str">
        <f t="shared" si="532"/>
        <v>Inviable Sanitariamente</v>
      </c>
      <c r="GML470" s="48" t="str">
        <f t="shared" si="532"/>
        <v>Inviable Sanitariamente</v>
      </c>
      <c r="GMM470" s="48" t="str">
        <f t="shared" si="532"/>
        <v>Inviable Sanitariamente</v>
      </c>
      <c r="GMN470" s="48" t="str">
        <f t="shared" si="532"/>
        <v>Inviable Sanitariamente</v>
      </c>
      <c r="GMO470" s="48" t="str">
        <f t="shared" si="532"/>
        <v>Inviable Sanitariamente</v>
      </c>
      <c r="GMP470" s="48" t="str">
        <f t="shared" si="532"/>
        <v>Inviable Sanitariamente</v>
      </c>
      <c r="GMQ470" s="48" t="str">
        <f t="shared" si="532"/>
        <v>Inviable Sanitariamente</v>
      </c>
      <c r="GMR470" s="48" t="str">
        <f t="shared" si="532"/>
        <v>Inviable Sanitariamente</v>
      </c>
      <c r="GMS470" s="48" t="str">
        <f t="shared" si="532"/>
        <v>Inviable Sanitariamente</v>
      </c>
      <c r="GMT470" s="48" t="str">
        <f t="shared" si="533"/>
        <v>Inviable Sanitariamente</v>
      </c>
      <c r="GMU470" s="48" t="str">
        <f t="shared" si="533"/>
        <v>Inviable Sanitariamente</v>
      </c>
      <c r="GMV470" s="48" t="str">
        <f t="shared" si="533"/>
        <v>Inviable Sanitariamente</v>
      </c>
      <c r="GMW470" s="48" t="str">
        <f t="shared" si="533"/>
        <v>Inviable Sanitariamente</v>
      </c>
      <c r="GMX470" s="48" t="str">
        <f t="shared" si="533"/>
        <v>Inviable Sanitariamente</v>
      </c>
      <c r="GMY470" s="48" t="str">
        <f t="shared" si="533"/>
        <v>Inviable Sanitariamente</v>
      </c>
      <c r="GMZ470" s="48" t="str">
        <f t="shared" si="533"/>
        <v>Inviable Sanitariamente</v>
      </c>
      <c r="GNA470" s="48" t="str">
        <f t="shared" si="533"/>
        <v>Inviable Sanitariamente</v>
      </c>
      <c r="GNB470" s="48" t="str">
        <f t="shared" si="533"/>
        <v>Inviable Sanitariamente</v>
      </c>
      <c r="GNC470" s="48" t="str">
        <f t="shared" si="533"/>
        <v>Inviable Sanitariamente</v>
      </c>
      <c r="GND470" s="48" t="str">
        <f t="shared" si="534"/>
        <v>Inviable Sanitariamente</v>
      </c>
      <c r="GNE470" s="48" t="str">
        <f t="shared" si="534"/>
        <v>Inviable Sanitariamente</v>
      </c>
      <c r="GNF470" s="48" t="str">
        <f t="shared" si="534"/>
        <v>Inviable Sanitariamente</v>
      </c>
      <c r="GNG470" s="48" t="str">
        <f t="shared" si="534"/>
        <v>Inviable Sanitariamente</v>
      </c>
      <c r="GNH470" s="48" t="str">
        <f t="shared" si="534"/>
        <v>Inviable Sanitariamente</v>
      </c>
      <c r="GNI470" s="48" t="str">
        <f t="shared" si="534"/>
        <v>Inviable Sanitariamente</v>
      </c>
      <c r="GNJ470" s="48" t="str">
        <f t="shared" si="534"/>
        <v>Inviable Sanitariamente</v>
      </c>
      <c r="GNK470" s="48" t="str">
        <f t="shared" si="534"/>
        <v>Inviable Sanitariamente</v>
      </c>
      <c r="GNL470" s="48" t="str">
        <f t="shared" si="534"/>
        <v>Inviable Sanitariamente</v>
      </c>
      <c r="GNM470" s="48" t="str">
        <f t="shared" si="534"/>
        <v>Inviable Sanitariamente</v>
      </c>
      <c r="GNN470" s="48" t="str">
        <f t="shared" si="535"/>
        <v>Inviable Sanitariamente</v>
      </c>
      <c r="GNO470" s="48" t="str">
        <f t="shared" si="535"/>
        <v>Inviable Sanitariamente</v>
      </c>
      <c r="GNP470" s="48" t="str">
        <f t="shared" si="535"/>
        <v>Inviable Sanitariamente</v>
      </c>
      <c r="GNQ470" s="48" t="str">
        <f t="shared" si="535"/>
        <v>Inviable Sanitariamente</v>
      </c>
      <c r="GNR470" s="48" t="str">
        <f t="shared" si="535"/>
        <v>Inviable Sanitariamente</v>
      </c>
      <c r="GNS470" s="48" t="str">
        <f t="shared" si="535"/>
        <v>Inviable Sanitariamente</v>
      </c>
      <c r="GNT470" s="48" t="str">
        <f t="shared" si="535"/>
        <v>Inviable Sanitariamente</v>
      </c>
      <c r="GNU470" s="48" t="str">
        <f t="shared" si="535"/>
        <v>Inviable Sanitariamente</v>
      </c>
      <c r="GNV470" s="48" t="str">
        <f t="shared" si="535"/>
        <v>Inviable Sanitariamente</v>
      </c>
      <c r="GNW470" s="48" t="str">
        <f t="shared" si="535"/>
        <v>Inviable Sanitariamente</v>
      </c>
      <c r="GNX470" s="48" t="str">
        <f t="shared" si="536"/>
        <v>Inviable Sanitariamente</v>
      </c>
      <c r="GNY470" s="48" t="str">
        <f t="shared" si="536"/>
        <v>Inviable Sanitariamente</v>
      </c>
      <c r="GNZ470" s="48" t="str">
        <f t="shared" si="536"/>
        <v>Inviable Sanitariamente</v>
      </c>
      <c r="GOA470" s="48" t="str">
        <f t="shared" si="536"/>
        <v>Inviable Sanitariamente</v>
      </c>
      <c r="GOB470" s="48" t="str">
        <f t="shared" si="536"/>
        <v>Inviable Sanitariamente</v>
      </c>
      <c r="GOC470" s="48" t="str">
        <f t="shared" si="536"/>
        <v>Inviable Sanitariamente</v>
      </c>
      <c r="GOD470" s="48" t="str">
        <f t="shared" si="536"/>
        <v>Inviable Sanitariamente</v>
      </c>
      <c r="GOE470" s="48" t="str">
        <f t="shared" si="536"/>
        <v>Inviable Sanitariamente</v>
      </c>
      <c r="GOF470" s="48" t="str">
        <f t="shared" si="536"/>
        <v>Inviable Sanitariamente</v>
      </c>
      <c r="GOG470" s="48" t="str">
        <f t="shared" si="536"/>
        <v>Inviable Sanitariamente</v>
      </c>
      <c r="GOH470" s="48" t="str">
        <f t="shared" si="537"/>
        <v>Inviable Sanitariamente</v>
      </c>
      <c r="GOI470" s="48" t="str">
        <f t="shared" si="537"/>
        <v>Inviable Sanitariamente</v>
      </c>
      <c r="GOJ470" s="48" t="str">
        <f t="shared" si="537"/>
        <v>Inviable Sanitariamente</v>
      </c>
      <c r="GOK470" s="48" t="str">
        <f t="shared" si="537"/>
        <v>Inviable Sanitariamente</v>
      </c>
      <c r="GOL470" s="48" t="str">
        <f t="shared" si="537"/>
        <v>Inviable Sanitariamente</v>
      </c>
      <c r="GOM470" s="48" t="str">
        <f t="shared" si="537"/>
        <v>Inviable Sanitariamente</v>
      </c>
      <c r="GON470" s="48" t="str">
        <f t="shared" si="537"/>
        <v>Inviable Sanitariamente</v>
      </c>
      <c r="GOO470" s="48" t="str">
        <f t="shared" si="537"/>
        <v>Inviable Sanitariamente</v>
      </c>
      <c r="GOP470" s="48" t="str">
        <f t="shared" si="537"/>
        <v>Inviable Sanitariamente</v>
      </c>
      <c r="GOQ470" s="48" t="str">
        <f t="shared" si="537"/>
        <v>Inviable Sanitariamente</v>
      </c>
      <c r="GOR470" s="48" t="str">
        <f t="shared" si="538"/>
        <v>Inviable Sanitariamente</v>
      </c>
      <c r="GOS470" s="48" t="str">
        <f t="shared" si="538"/>
        <v>Inviable Sanitariamente</v>
      </c>
      <c r="GOT470" s="48" t="str">
        <f t="shared" si="538"/>
        <v>Inviable Sanitariamente</v>
      </c>
      <c r="GOU470" s="48" t="str">
        <f t="shared" si="538"/>
        <v>Inviable Sanitariamente</v>
      </c>
      <c r="GOV470" s="48" t="str">
        <f t="shared" si="538"/>
        <v>Inviable Sanitariamente</v>
      </c>
      <c r="GOW470" s="48" t="str">
        <f t="shared" si="538"/>
        <v>Inviable Sanitariamente</v>
      </c>
      <c r="GOX470" s="48" t="str">
        <f t="shared" si="538"/>
        <v>Inviable Sanitariamente</v>
      </c>
      <c r="GOY470" s="48" t="str">
        <f t="shared" si="538"/>
        <v>Inviable Sanitariamente</v>
      </c>
      <c r="GOZ470" s="48" t="str">
        <f t="shared" si="538"/>
        <v>Inviable Sanitariamente</v>
      </c>
      <c r="GPA470" s="48" t="str">
        <f t="shared" si="538"/>
        <v>Inviable Sanitariamente</v>
      </c>
      <c r="GPB470" s="48" t="str">
        <f t="shared" si="539"/>
        <v>Inviable Sanitariamente</v>
      </c>
      <c r="GPC470" s="48" t="str">
        <f t="shared" si="539"/>
        <v>Inviable Sanitariamente</v>
      </c>
      <c r="GPD470" s="48" t="str">
        <f t="shared" si="539"/>
        <v>Inviable Sanitariamente</v>
      </c>
      <c r="GPE470" s="48" t="str">
        <f t="shared" si="539"/>
        <v>Inviable Sanitariamente</v>
      </c>
      <c r="GPF470" s="48" t="str">
        <f t="shared" si="539"/>
        <v>Inviable Sanitariamente</v>
      </c>
      <c r="GPG470" s="48" t="str">
        <f t="shared" si="539"/>
        <v>Inviable Sanitariamente</v>
      </c>
      <c r="GPH470" s="48" t="str">
        <f t="shared" si="539"/>
        <v>Inviable Sanitariamente</v>
      </c>
      <c r="GPI470" s="48" t="str">
        <f t="shared" si="539"/>
        <v>Inviable Sanitariamente</v>
      </c>
      <c r="GPJ470" s="48" t="str">
        <f t="shared" si="539"/>
        <v>Inviable Sanitariamente</v>
      </c>
      <c r="GPK470" s="48" t="str">
        <f t="shared" si="539"/>
        <v>Inviable Sanitariamente</v>
      </c>
      <c r="GPL470" s="48" t="str">
        <f t="shared" si="540"/>
        <v>Inviable Sanitariamente</v>
      </c>
      <c r="GPM470" s="48" t="str">
        <f t="shared" si="540"/>
        <v>Inviable Sanitariamente</v>
      </c>
      <c r="GPN470" s="48" t="str">
        <f t="shared" si="540"/>
        <v>Inviable Sanitariamente</v>
      </c>
      <c r="GPO470" s="48" t="str">
        <f t="shared" si="540"/>
        <v>Inviable Sanitariamente</v>
      </c>
      <c r="GPP470" s="48" t="str">
        <f t="shared" si="540"/>
        <v>Inviable Sanitariamente</v>
      </c>
      <c r="GPQ470" s="48" t="str">
        <f t="shared" si="540"/>
        <v>Inviable Sanitariamente</v>
      </c>
      <c r="GPR470" s="48" t="str">
        <f t="shared" si="540"/>
        <v>Inviable Sanitariamente</v>
      </c>
      <c r="GPS470" s="48" t="str">
        <f t="shared" si="540"/>
        <v>Inviable Sanitariamente</v>
      </c>
      <c r="GPT470" s="48" t="str">
        <f t="shared" si="540"/>
        <v>Inviable Sanitariamente</v>
      </c>
      <c r="GPU470" s="48" t="str">
        <f t="shared" si="540"/>
        <v>Inviable Sanitariamente</v>
      </c>
      <c r="GPV470" s="48" t="str">
        <f t="shared" si="541"/>
        <v>Inviable Sanitariamente</v>
      </c>
      <c r="GPW470" s="48" t="str">
        <f t="shared" si="541"/>
        <v>Inviable Sanitariamente</v>
      </c>
      <c r="GPX470" s="48" t="str">
        <f t="shared" si="541"/>
        <v>Inviable Sanitariamente</v>
      </c>
      <c r="GPY470" s="48" t="str">
        <f t="shared" si="541"/>
        <v>Inviable Sanitariamente</v>
      </c>
      <c r="GPZ470" s="48" t="str">
        <f t="shared" si="541"/>
        <v>Inviable Sanitariamente</v>
      </c>
      <c r="GQA470" s="48" t="str">
        <f t="shared" si="541"/>
        <v>Inviable Sanitariamente</v>
      </c>
      <c r="GQB470" s="48" t="str">
        <f t="shared" si="541"/>
        <v>Inviable Sanitariamente</v>
      </c>
      <c r="GQC470" s="48" t="str">
        <f t="shared" si="541"/>
        <v>Inviable Sanitariamente</v>
      </c>
      <c r="GQD470" s="48" t="str">
        <f t="shared" si="541"/>
        <v>Inviable Sanitariamente</v>
      </c>
      <c r="GQE470" s="48" t="str">
        <f t="shared" si="541"/>
        <v>Inviable Sanitariamente</v>
      </c>
      <c r="GQF470" s="48" t="str">
        <f t="shared" si="542"/>
        <v>Inviable Sanitariamente</v>
      </c>
      <c r="GQG470" s="48" t="str">
        <f t="shared" si="542"/>
        <v>Inviable Sanitariamente</v>
      </c>
      <c r="GQH470" s="48" t="str">
        <f t="shared" si="542"/>
        <v>Inviable Sanitariamente</v>
      </c>
      <c r="GQI470" s="48" t="str">
        <f t="shared" si="542"/>
        <v>Inviable Sanitariamente</v>
      </c>
      <c r="GQJ470" s="48" t="str">
        <f t="shared" si="542"/>
        <v>Inviable Sanitariamente</v>
      </c>
      <c r="GQK470" s="48" t="str">
        <f t="shared" si="542"/>
        <v>Inviable Sanitariamente</v>
      </c>
      <c r="GQL470" s="48" t="str">
        <f t="shared" si="542"/>
        <v>Inviable Sanitariamente</v>
      </c>
      <c r="GQM470" s="48" t="str">
        <f t="shared" si="542"/>
        <v>Inviable Sanitariamente</v>
      </c>
      <c r="GQN470" s="48" t="str">
        <f t="shared" si="542"/>
        <v>Inviable Sanitariamente</v>
      </c>
      <c r="GQO470" s="48" t="str">
        <f t="shared" si="542"/>
        <v>Inviable Sanitariamente</v>
      </c>
      <c r="GQP470" s="48" t="str">
        <f t="shared" si="543"/>
        <v>Inviable Sanitariamente</v>
      </c>
      <c r="GQQ470" s="48" t="str">
        <f t="shared" si="543"/>
        <v>Inviable Sanitariamente</v>
      </c>
      <c r="GQR470" s="48" t="str">
        <f t="shared" si="543"/>
        <v>Inviable Sanitariamente</v>
      </c>
      <c r="GQS470" s="48" t="str">
        <f t="shared" si="543"/>
        <v>Inviable Sanitariamente</v>
      </c>
      <c r="GQT470" s="48" t="str">
        <f t="shared" si="543"/>
        <v>Inviable Sanitariamente</v>
      </c>
      <c r="GQU470" s="48" t="str">
        <f t="shared" si="543"/>
        <v>Inviable Sanitariamente</v>
      </c>
      <c r="GQV470" s="48" t="str">
        <f t="shared" si="543"/>
        <v>Inviable Sanitariamente</v>
      </c>
      <c r="GQW470" s="48" t="str">
        <f t="shared" si="543"/>
        <v>Inviable Sanitariamente</v>
      </c>
      <c r="GQX470" s="48" t="str">
        <f t="shared" si="543"/>
        <v>Inviable Sanitariamente</v>
      </c>
      <c r="GQY470" s="48" t="str">
        <f t="shared" si="543"/>
        <v>Inviable Sanitariamente</v>
      </c>
      <c r="GQZ470" s="48" t="str">
        <f t="shared" si="544"/>
        <v>Inviable Sanitariamente</v>
      </c>
      <c r="GRA470" s="48" t="str">
        <f t="shared" si="544"/>
        <v>Inviable Sanitariamente</v>
      </c>
      <c r="GRB470" s="48" t="str">
        <f t="shared" si="544"/>
        <v>Inviable Sanitariamente</v>
      </c>
      <c r="GRC470" s="48" t="str">
        <f t="shared" si="544"/>
        <v>Inviable Sanitariamente</v>
      </c>
      <c r="GRD470" s="48" t="str">
        <f t="shared" si="544"/>
        <v>Inviable Sanitariamente</v>
      </c>
      <c r="GRE470" s="48" t="str">
        <f t="shared" si="544"/>
        <v>Inviable Sanitariamente</v>
      </c>
      <c r="GRF470" s="48" t="str">
        <f t="shared" si="544"/>
        <v>Inviable Sanitariamente</v>
      </c>
      <c r="GRG470" s="48" t="str">
        <f t="shared" si="544"/>
        <v>Inviable Sanitariamente</v>
      </c>
      <c r="GRH470" s="48" t="str">
        <f t="shared" si="544"/>
        <v>Inviable Sanitariamente</v>
      </c>
      <c r="GRI470" s="48" t="str">
        <f t="shared" si="544"/>
        <v>Inviable Sanitariamente</v>
      </c>
      <c r="GRJ470" s="48" t="str">
        <f t="shared" si="545"/>
        <v>Inviable Sanitariamente</v>
      </c>
      <c r="GRK470" s="48" t="str">
        <f t="shared" si="545"/>
        <v>Inviable Sanitariamente</v>
      </c>
      <c r="GRL470" s="48" t="str">
        <f t="shared" si="545"/>
        <v>Inviable Sanitariamente</v>
      </c>
      <c r="GRM470" s="48" t="str">
        <f t="shared" si="545"/>
        <v>Inviable Sanitariamente</v>
      </c>
      <c r="GRN470" s="48" t="str">
        <f t="shared" si="545"/>
        <v>Inviable Sanitariamente</v>
      </c>
      <c r="GRO470" s="48" t="str">
        <f t="shared" si="545"/>
        <v>Inviable Sanitariamente</v>
      </c>
      <c r="GRP470" s="48" t="str">
        <f t="shared" si="545"/>
        <v>Inviable Sanitariamente</v>
      </c>
      <c r="GRQ470" s="48" t="str">
        <f t="shared" si="545"/>
        <v>Inviable Sanitariamente</v>
      </c>
      <c r="GRR470" s="48" t="str">
        <f t="shared" si="545"/>
        <v>Inviable Sanitariamente</v>
      </c>
      <c r="GRS470" s="48" t="str">
        <f t="shared" si="545"/>
        <v>Inviable Sanitariamente</v>
      </c>
      <c r="GRT470" s="48" t="str">
        <f t="shared" si="546"/>
        <v>Inviable Sanitariamente</v>
      </c>
      <c r="GRU470" s="48" t="str">
        <f t="shared" si="546"/>
        <v>Inviable Sanitariamente</v>
      </c>
      <c r="GRV470" s="48" t="str">
        <f t="shared" si="546"/>
        <v>Inviable Sanitariamente</v>
      </c>
      <c r="GRW470" s="48" t="str">
        <f t="shared" si="546"/>
        <v>Inviable Sanitariamente</v>
      </c>
      <c r="GRX470" s="48" t="str">
        <f t="shared" si="546"/>
        <v>Inviable Sanitariamente</v>
      </c>
      <c r="GRY470" s="48" t="str">
        <f t="shared" si="546"/>
        <v>Inviable Sanitariamente</v>
      </c>
      <c r="GRZ470" s="48" t="str">
        <f t="shared" si="546"/>
        <v>Inviable Sanitariamente</v>
      </c>
      <c r="GSA470" s="48" t="str">
        <f t="shared" si="546"/>
        <v>Inviable Sanitariamente</v>
      </c>
      <c r="GSB470" s="48" t="str">
        <f t="shared" si="546"/>
        <v>Inviable Sanitariamente</v>
      </c>
      <c r="GSC470" s="48" t="str">
        <f t="shared" si="546"/>
        <v>Inviable Sanitariamente</v>
      </c>
      <c r="GSD470" s="48" t="str">
        <f t="shared" si="547"/>
        <v>Inviable Sanitariamente</v>
      </c>
      <c r="GSE470" s="48" t="str">
        <f t="shared" si="547"/>
        <v>Inviable Sanitariamente</v>
      </c>
      <c r="GSF470" s="48" t="str">
        <f t="shared" si="547"/>
        <v>Inviable Sanitariamente</v>
      </c>
      <c r="GSG470" s="48" t="str">
        <f t="shared" si="547"/>
        <v>Inviable Sanitariamente</v>
      </c>
      <c r="GSH470" s="48" t="str">
        <f t="shared" si="547"/>
        <v>Inviable Sanitariamente</v>
      </c>
      <c r="GSI470" s="48" t="str">
        <f t="shared" si="547"/>
        <v>Inviable Sanitariamente</v>
      </c>
      <c r="GSJ470" s="48" t="str">
        <f t="shared" si="547"/>
        <v>Inviable Sanitariamente</v>
      </c>
      <c r="GSK470" s="48" t="str">
        <f t="shared" si="547"/>
        <v>Inviable Sanitariamente</v>
      </c>
      <c r="GSL470" s="48" t="str">
        <f t="shared" si="547"/>
        <v>Inviable Sanitariamente</v>
      </c>
      <c r="GSM470" s="48" t="str">
        <f t="shared" si="547"/>
        <v>Inviable Sanitariamente</v>
      </c>
      <c r="GSN470" s="48" t="str">
        <f t="shared" si="548"/>
        <v>Inviable Sanitariamente</v>
      </c>
      <c r="GSO470" s="48" t="str">
        <f t="shared" si="548"/>
        <v>Inviable Sanitariamente</v>
      </c>
      <c r="GSP470" s="48" t="str">
        <f t="shared" si="548"/>
        <v>Inviable Sanitariamente</v>
      </c>
      <c r="GSQ470" s="48" t="str">
        <f t="shared" si="548"/>
        <v>Inviable Sanitariamente</v>
      </c>
      <c r="GSR470" s="48" t="str">
        <f t="shared" si="548"/>
        <v>Inviable Sanitariamente</v>
      </c>
      <c r="GSS470" s="48" t="str">
        <f t="shared" si="548"/>
        <v>Inviable Sanitariamente</v>
      </c>
      <c r="GST470" s="48" t="str">
        <f t="shared" si="548"/>
        <v>Inviable Sanitariamente</v>
      </c>
      <c r="GSU470" s="48" t="str">
        <f t="shared" si="548"/>
        <v>Inviable Sanitariamente</v>
      </c>
      <c r="GSV470" s="48" t="str">
        <f t="shared" si="548"/>
        <v>Inviable Sanitariamente</v>
      </c>
      <c r="GSW470" s="48" t="str">
        <f t="shared" si="548"/>
        <v>Inviable Sanitariamente</v>
      </c>
      <c r="GSX470" s="48" t="str">
        <f t="shared" si="549"/>
        <v>Inviable Sanitariamente</v>
      </c>
      <c r="GSY470" s="48" t="str">
        <f t="shared" si="549"/>
        <v>Inviable Sanitariamente</v>
      </c>
      <c r="GSZ470" s="48" t="str">
        <f t="shared" si="549"/>
        <v>Inviable Sanitariamente</v>
      </c>
      <c r="GTA470" s="48" t="str">
        <f t="shared" si="549"/>
        <v>Inviable Sanitariamente</v>
      </c>
      <c r="GTB470" s="48" t="str">
        <f t="shared" si="549"/>
        <v>Inviable Sanitariamente</v>
      </c>
      <c r="GTC470" s="48" t="str">
        <f t="shared" si="549"/>
        <v>Inviable Sanitariamente</v>
      </c>
      <c r="GTD470" s="48" t="str">
        <f t="shared" si="549"/>
        <v>Inviable Sanitariamente</v>
      </c>
      <c r="GTE470" s="48" t="str">
        <f t="shared" si="549"/>
        <v>Inviable Sanitariamente</v>
      </c>
      <c r="GTF470" s="48" t="str">
        <f t="shared" si="549"/>
        <v>Inviable Sanitariamente</v>
      </c>
      <c r="GTG470" s="48" t="str">
        <f t="shared" si="549"/>
        <v>Inviable Sanitariamente</v>
      </c>
      <c r="GTH470" s="48" t="str">
        <f t="shared" si="550"/>
        <v>Inviable Sanitariamente</v>
      </c>
      <c r="GTI470" s="48" t="str">
        <f t="shared" si="550"/>
        <v>Inviable Sanitariamente</v>
      </c>
      <c r="GTJ470" s="48" t="str">
        <f t="shared" si="550"/>
        <v>Inviable Sanitariamente</v>
      </c>
      <c r="GTK470" s="48" t="str">
        <f t="shared" si="550"/>
        <v>Inviable Sanitariamente</v>
      </c>
      <c r="GTL470" s="48" t="str">
        <f t="shared" si="550"/>
        <v>Inviable Sanitariamente</v>
      </c>
      <c r="GTM470" s="48" t="str">
        <f t="shared" si="550"/>
        <v>Inviable Sanitariamente</v>
      </c>
      <c r="GTN470" s="48" t="str">
        <f t="shared" si="550"/>
        <v>Inviable Sanitariamente</v>
      </c>
      <c r="GTO470" s="48" t="str">
        <f t="shared" si="550"/>
        <v>Inviable Sanitariamente</v>
      </c>
      <c r="GTP470" s="48" t="str">
        <f t="shared" si="550"/>
        <v>Inviable Sanitariamente</v>
      </c>
      <c r="GTQ470" s="48" t="str">
        <f t="shared" si="550"/>
        <v>Inviable Sanitariamente</v>
      </c>
      <c r="GTR470" s="48" t="str">
        <f t="shared" si="551"/>
        <v>Inviable Sanitariamente</v>
      </c>
      <c r="GTS470" s="48" t="str">
        <f t="shared" si="551"/>
        <v>Inviable Sanitariamente</v>
      </c>
      <c r="GTT470" s="48" t="str">
        <f t="shared" si="551"/>
        <v>Inviable Sanitariamente</v>
      </c>
      <c r="GTU470" s="48" t="str">
        <f t="shared" si="551"/>
        <v>Inviable Sanitariamente</v>
      </c>
      <c r="GTV470" s="48" t="str">
        <f t="shared" si="551"/>
        <v>Inviable Sanitariamente</v>
      </c>
      <c r="GTW470" s="48" t="str">
        <f t="shared" si="551"/>
        <v>Inviable Sanitariamente</v>
      </c>
      <c r="GTX470" s="48" t="str">
        <f t="shared" si="551"/>
        <v>Inviable Sanitariamente</v>
      </c>
      <c r="GTY470" s="48" t="str">
        <f t="shared" si="551"/>
        <v>Inviable Sanitariamente</v>
      </c>
      <c r="GTZ470" s="48" t="str">
        <f t="shared" si="551"/>
        <v>Inviable Sanitariamente</v>
      </c>
      <c r="GUA470" s="48" t="str">
        <f t="shared" si="551"/>
        <v>Inviable Sanitariamente</v>
      </c>
      <c r="GUB470" s="48" t="str">
        <f t="shared" si="552"/>
        <v>Inviable Sanitariamente</v>
      </c>
      <c r="GUC470" s="48" t="str">
        <f t="shared" si="552"/>
        <v>Inviable Sanitariamente</v>
      </c>
      <c r="GUD470" s="48" t="str">
        <f t="shared" si="552"/>
        <v>Inviable Sanitariamente</v>
      </c>
      <c r="GUE470" s="48" t="str">
        <f t="shared" si="552"/>
        <v>Inviable Sanitariamente</v>
      </c>
      <c r="GUF470" s="48" t="str">
        <f t="shared" si="552"/>
        <v>Inviable Sanitariamente</v>
      </c>
      <c r="GUG470" s="48" t="str">
        <f t="shared" si="552"/>
        <v>Inviable Sanitariamente</v>
      </c>
      <c r="GUH470" s="48" t="str">
        <f t="shared" si="552"/>
        <v>Inviable Sanitariamente</v>
      </c>
      <c r="GUI470" s="48" t="str">
        <f t="shared" si="552"/>
        <v>Inviable Sanitariamente</v>
      </c>
      <c r="GUJ470" s="48" t="str">
        <f t="shared" si="552"/>
        <v>Inviable Sanitariamente</v>
      </c>
      <c r="GUK470" s="48" t="str">
        <f t="shared" si="552"/>
        <v>Inviable Sanitariamente</v>
      </c>
      <c r="GUL470" s="48" t="str">
        <f t="shared" si="553"/>
        <v>Inviable Sanitariamente</v>
      </c>
      <c r="GUM470" s="48" t="str">
        <f t="shared" si="553"/>
        <v>Inviable Sanitariamente</v>
      </c>
      <c r="GUN470" s="48" t="str">
        <f t="shared" si="553"/>
        <v>Inviable Sanitariamente</v>
      </c>
      <c r="GUO470" s="48" t="str">
        <f t="shared" si="553"/>
        <v>Inviable Sanitariamente</v>
      </c>
      <c r="GUP470" s="48" t="str">
        <f t="shared" si="553"/>
        <v>Inviable Sanitariamente</v>
      </c>
      <c r="GUQ470" s="48" t="str">
        <f t="shared" si="553"/>
        <v>Inviable Sanitariamente</v>
      </c>
      <c r="GUR470" s="48" t="str">
        <f t="shared" si="553"/>
        <v>Inviable Sanitariamente</v>
      </c>
      <c r="GUS470" s="48" t="str">
        <f t="shared" si="553"/>
        <v>Inviable Sanitariamente</v>
      </c>
      <c r="GUT470" s="48" t="str">
        <f t="shared" si="553"/>
        <v>Inviable Sanitariamente</v>
      </c>
      <c r="GUU470" s="48" t="str">
        <f t="shared" si="553"/>
        <v>Inviable Sanitariamente</v>
      </c>
      <c r="GUV470" s="48" t="str">
        <f t="shared" si="554"/>
        <v>Inviable Sanitariamente</v>
      </c>
      <c r="GUW470" s="48" t="str">
        <f t="shared" si="554"/>
        <v>Inviable Sanitariamente</v>
      </c>
      <c r="GUX470" s="48" t="str">
        <f t="shared" si="554"/>
        <v>Inviable Sanitariamente</v>
      </c>
      <c r="GUY470" s="48" t="str">
        <f t="shared" si="554"/>
        <v>Inviable Sanitariamente</v>
      </c>
      <c r="GUZ470" s="48" t="str">
        <f t="shared" si="554"/>
        <v>Inviable Sanitariamente</v>
      </c>
      <c r="GVA470" s="48" t="str">
        <f t="shared" si="554"/>
        <v>Inviable Sanitariamente</v>
      </c>
      <c r="GVB470" s="48" t="str">
        <f t="shared" si="554"/>
        <v>Inviable Sanitariamente</v>
      </c>
      <c r="GVC470" s="48" t="str">
        <f t="shared" si="554"/>
        <v>Inviable Sanitariamente</v>
      </c>
      <c r="GVD470" s="48" t="str">
        <f t="shared" si="554"/>
        <v>Inviable Sanitariamente</v>
      </c>
      <c r="GVE470" s="48" t="str">
        <f t="shared" si="554"/>
        <v>Inviable Sanitariamente</v>
      </c>
      <c r="GVF470" s="48" t="str">
        <f t="shared" si="555"/>
        <v>Inviable Sanitariamente</v>
      </c>
      <c r="GVG470" s="48" t="str">
        <f t="shared" si="555"/>
        <v>Inviable Sanitariamente</v>
      </c>
      <c r="GVH470" s="48" t="str">
        <f t="shared" si="555"/>
        <v>Inviable Sanitariamente</v>
      </c>
      <c r="GVI470" s="48" t="str">
        <f t="shared" si="555"/>
        <v>Inviable Sanitariamente</v>
      </c>
      <c r="GVJ470" s="48" t="str">
        <f t="shared" si="555"/>
        <v>Inviable Sanitariamente</v>
      </c>
      <c r="GVK470" s="48" t="str">
        <f t="shared" si="555"/>
        <v>Inviable Sanitariamente</v>
      </c>
      <c r="GVL470" s="48" t="str">
        <f t="shared" si="555"/>
        <v>Inviable Sanitariamente</v>
      </c>
      <c r="GVM470" s="48" t="str">
        <f t="shared" si="555"/>
        <v>Inviable Sanitariamente</v>
      </c>
      <c r="GVN470" s="48" t="str">
        <f t="shared" si="555"/>
        <v>Inviable Sanitariamente</v>
      </c>
      <c r="GVO470" s="48" t="str">
        <f t="shared" si="555"/>
        <v>Inviable Sanitariamente</v>
      </c>
      <c r="GVP470" s="48" t="str">
        <f t="shared" si="556"/>
        <v>Inviable Sanitariamente</v>
      </c>
      <c r="GVQ470" s="48" t="str">
        <f t="shared" si="556"/>
        <v>Inviable Sanitariamente</v>
      </c>
      <c r="GVR470" s="48" t="str">
        <f t="shared" si="556"/>
        <v>Inviable Sanitariamente</v>
      </c>
      <c r="GVS470" s="48" t="str">
        <f t="shared" si="556"/>
        <v>Inviable Sanitariamente</v>
      </c>
      <c r="GVT470" s="48" t="str">
        <f t="shared" si="556"/>
        <v>Inviable Sanitariamente</v>
      </c>
      <c r="GVU470" s="48" t="str">
        <f t="shared" si="556"/>
        <v>Inviable Sanitariamente</v>
      </c>
      <c r="GVV470" s="48" t="str">
        <f t="shared" si="556"/>
        <v>Inviable Sanitariamente</v>
      </c>
      <c r="GVW470" s="48" t="str">
        <f t="shared" si="556"/>
        <v>Inviable Sanitariamente</v>
      </c>
      <c r="GVX470" s="48" t="str">
        <f t="shared" si="556"/>
        <v>Inviable Sanitariamente</v>
      </c>
      <c r="GVY470" s="48" t="str">
        <f t="shared" si="556"/>
        <v>Inviable Sanitariamente</v>
      </c>
      <c r="GVZ470" s="48" t="str">
        <f t="shared" si="557"/>
        <v>Inviable Sanitariamente</v>
      </c>
      <c r="GWA470" s="48" t="str">
        <f t="shared" si="557"/>
        <v>Inviable Sanitariamente</v>
      </c>
      <c r="GWB470" s="48" t="str">
        <f t="shared" si="557"/>
        <v>Inviable Sanitariamente</v>
      </c>
      <c r="GWC470" s="48" t="str">
        <f t="shared" si="557"/>
        <v>Inviable Sanitariamente</v>
      </c>
      <c r="GWD470" s="48" t="str">
        <f t="shared" si="557"/>
        <v>Inviable Sanitariamente</v>
      </c>
      <c r="GWE470" s="48" t="str">
        <f t="shared" si="557"/>
        <v>Inviable Sanitariamente</v>
      </c>
      <c r="GWF470" s="48" t="str">
        <f t="shared" si="557"/>
        <v>Inviable Sanitariamente</v>
      </c>
      <c r="GWG470" s="48" t="str">
        <f t="shared" si="557"/>
        <v>Inviable Sanitariamente</v>
      </c>
      <c r="GWH470" s="48" t="str">
        <f t="shared" si="557"/>
        <v>Inviable Sanitariamente</v>
      </c>
      <c r="GWI470" s="48" t="str">
        <f t="shared" si="557"/>
        <v>Inviable Sanitariamente</v>
      </c>
      <c r="GWJ470" s="48" t="str">
        <f t="shared" si="558"/>
        <v>Inviable Sanitariamente</v>
      </c>
      <c r="GWK470" s="48" t="str">
        <f t="shared" si="558"/>
        <v>Inviable Sanitariamente</v>
      </c>
      <c r="GWL470" s="48" t="str">
        <f t="shared" si="558"/>
        <v>Inviable Sanitariamente</v>
      </c>
      <c r="GWM470" s="48" t="str">
        <f t="shared" si="558"/>
        <v>Inviable Sanitariamente</v>
      </c>
      <c r="GWN470" s="48" t="str">
        <f t="shared" si="558"/>
        <v>Inviable Sanitariamente</v>
      </c>
      <c r="GWO470" s="48" t="str">
        <f t="shared" si="558"/>
        <v>Inviable Sanitariamente</v>
      </c>
      <c r="GWP470" s="48" t="str">
        <f t="shared" si="558"/>
        <v>Inviable Sanitariamente</v>
      </c>
      <c r="GWQ470" s="48" t="str">
        <f t="shared" si="558"/>
        <v>Inviable Sanitariamente</v>
      </c>
      <c r="GWR470" s="48" t="str">
        <f t="shared" si="558"/>
        <v>Inviable Sanitariamente</v>
      </c>
      <c r="GWS470" s="48" t="str">
        <f t="shared" si="558"/>
        <v>Inviable Sanitariamente</v>
      </c>
      <c r="GWT470" s="48" t="str">
        <f t="shared" si="559"/>
        <v>Inviable Sanitariamente</v>
      </c>
      <c r="GWU470" s="48" t="str">
        <f t="shared" si="559"/>
        <v>Inviable Sanitariamente</v>
      </c>
      <c r="GWV470" s="48" t="str">
        <f t="shared" si="559"/>
        <v>Inviable Sanitariamente</v>
      </c>
      <c r="GWW470" s="48" t="str">
        <f t="shared" si="559"/>
        <v>Inviable Sanitariamente</v>
      </c>
      <c r="GWX470" s="48" t="str">
        <f t="shared" si="559"/>
        <v>Inviable Sanitariamente</v>
      </c>
      <c r="GWY470" s="48" t="str">
        <f t="shared" si="559"/>
        <v>Inviable Sanitariamente</v>
      </c>
      <c r="GWZ470" s="48" t="str">
        <f t="shared" si="559"/>
        <v>Inviable Sanitariamente</v>
      </c>
      <c r="GXA470" s="48" t="str">
        <f t="shared" si="559"/>
        <v>Inviable Sanitariamente</v>
      </c>
      <c r="GXB470" s="48" t="str">
        <f t="shared" si="559"/>
        <v>Inviable Sanitariamente</v>
      </c>
      <c r="GXC470" s="48" t="str">
        <f t="shared" si="559"/>
        <v>Inviable Sanitariamente</v>
      </c>
      <c r="GXD470" s="48" t="str">
        <f t="shared" si="560"/>
        <v>Inviable Sanitariamente</v>
      </c>
      <c r="GXE470" s="48" t="str">
        <f t="shared" si="560"/>
        <v>Inviable Sanitariamente</v>
      </c>
      <c r="GXF470" s="48" t="str">
        <f t="shared" si="560"/>
        <v>Inviable Sanitariamente</v>
      </c>
      <c r="GXG470" s="48" t="str">
        <f t="shared" si="560"/>
        <v>Inviable Sanitariamente</v>
      </c>
      <c r="GXH470" s="48" t="str">
        <f t="shared" si="560"/>
        <v>Inviable Sanitariamente</v>
      </c>
      <c r="GXI470" s="48" t="str">
        <f t="shared" si="560"/>
        <v>Inviable Sanitariamente</v>
      </c>
      <c r="GXJ470" s="48" t="str">
        <f t="shared" si="560"/>
        <v>Inviable Sanitariamente</v>
      </c>
      <c r="GXK470" s="48" t="str">
        <f t="shared" si="560"/>
        <v>Inviable Sanitariamente</v>
      </c>
      <c r="GXL470" s="48" t="str">
        <f t="shared" si="560"/>
        <v>Inviable Sanitariamente</v>
      </c>
      <c r="GXM470" s="48" t="str">
        <f t="shared" si="560"/>
        <v>Inviable Sanitariamente</v>
      </c>
      <c r="GXN470" s="48" t="str">
        <f t="shared" si="561"/>
        <v>Inviable Sanitariamente</v>
      </c>
      <c r="GXO470" s="48" t="str">
        <f t="shared" si="561"/>
        <v>Inviable Sanitariamente</v>
      </c>
      <c r="GXP470" s="48" t="str">
        <f t="shared" si="561"/>
        <v>Inviable Sanitariamente</v>
      </c>
      <c r="GXQ470" s="48" t="str">
        <f t="shared" si="561"/>
        <v>Inviable Sanitariamente</v>
      </c>
      <c r="GXR470" s="48" t="str">
        <f t="shared" si="561"/>
        <v>Inviable Sanitariamente</v>
      </c>
      <c r="GXS470" s="48" t="str">
        <f t="shared" si="561"/>
        <v>Inviable Sanitariamente</v>
      </c>
      <c r="GXT470" s="48" t="str">
        <f t="shared" si="561"/>
        <v>Inviable Sanitariamente</v>
      </c>
      <c r="GXU470" s="48" t="str">
        <f t="shared" si="561"/>
        <v>Inviable Sanitariamente</v>
      </c>
      <c r="GXV470" s="48" t="str">
        <f t="shared" si="561"/>
        <v>Inviable Sanitariamente</v>
      </c>
      <c r="GXW470" s="48" t="str">
        <f t="shared" si="561"/>
        <v>Inviable Sanitariamente</v>
      </c>
      <c r="GXX470" s="48" t="str">
        <f t="shared" si="562"/>
        <v>Inviable Sanitariamente</v>
      </c>
      <c r="GXY470" s="48" t="str">
        <f t="shared" si="562"/>
        <v>Inviable Sanitariamente</v>
      </c>
      <c r="GXZ470" s="48" t="str">
        <f t="shared" si="562"/>
        <v>Inviable Sanitariamente</v>
      </c>
      <c r="GYA470" s="48" t="str">
        <f t="shared" si="562"/>
        <v>Inviable Sanitariamente</v>
      </c>
      <c r="GYB470" s="48" t="str">
        <f t="shared" si="562"/>
        <v>Inviable Sanitariamente</v>
      </c>
      <c r="GYC470" s="48" t="str">
        <f t="shared" si="562"/>
        <v>Inviable Sanitariamente</v>
      </c>
      <c r="GYD470" s="48" t="str">
        <f t="shared" si="562"/>
        <v>Inviable Sanitariamente</v>
      </c>
      <c r="GYE470" s="48" t="str">
        <f t="shared" si="562"/>
        <v>Inviable Sanitariamente</v>
      </c>
      <c r="GYF470" s="48" t="str">
        <f t="shared" si="562"/>
        <v>Inviable Sanitariamente</v>
      </c>
      <c r="GYG470" s="48" t="str">
        <f t="shared" si="562"/>
        <v>Inviable Sanitariamente</v>
      </c>
      <c r="GYH470" s="48" t="str">
        <f t="shared" si="563"/>
        <v>Inviable Sanitariamente</v>
      </c>
      <c r="GYI470" s="48" t="str">
        <f t="shared" si="563"/>
        <v>Inviable Sanitariamente</v>
      </c>
      <c r="GYJ470" s="48" t="str">
        <f t="shared" si="563"/>
        <v>Inviable Sanitariamente</v>
      </c>
      <c r="GYK470" s="48" t="str">
        <f t="shared" si="563"/>
        <v>Inviable Sanitariamente</v>
      </c>
      <c r="GYL470" s="48" t="str">
        <f t="shared" si="563"/>
        <v>Inviable Sanitariamente</v>
      </c>
      <c r="GYM470" s="48" t="str">
        <f t="shared" si="563"/>
        <v>Inviable Sanitariamente</v>
      </c>
      <c r="GYN470" s="48" t="str">
        <f t="shared" si="563"/>
        <v>Inviable Sanitariamente</v>
      </c>
      <c r="GYO470" s="48" t="str">
        <f t="shared" si="563"/>
        <v>Inviable Sanitariamente</v>
      </c>
      <c r="GYP470" s="48" t="str">
        <f t="shared" si="563"/>
        <v>Inviable Sanitariamente</v>
      </c>
      <c r="GYQ470" s="48" t="str">
        <f t="shared" si="563"/>
        <v>Inviable Sanitariamente</v>
      </c>
      <c r="GYR470" s="48" t="str">
        <f t="shared" si="564"/>
        <v>Inviable Sanitariamente</v>
      </c>
      <c r="GYS470" s="48" t="str">
        <f t="shared" si="564"/>
        <v>Inviable Sanitariamente</v>
      </c>
      <c r="GYT470" s="48" t="str">
        <f t="shared" si="564"/>
        <v>Inviable Sanitariamente</v>
      </c>
      <c r="GYU470" s="48" t="str">
        <f t="shared" si="564"/>
        <v>Inviable Sanitariamente</v>
      </c>
      <c r="GYV470" s="48" t="str">
        <f t="shared" si="564"/>
        <v>Inviable Sanitariamente</v>
      </c>
      <c r="GYW470" s="48" t="str">
        <f t="shared" si="564"/>
        <v>Inviable Sanitariamente</v>
      </c>
      <c r="GYX470" s="48" t="str">
        <f t="shared" si="564"/>
        <v>Inviable Sanitariamente</v>
      </c>
      <c r="GYY470" s="48" t="str">
        <f t="shared" si="564"/>
        <v>Inviable Sanitariamente</v>
      </c>
      <c r="GYZ470" s="48" t="str">
        <f t="shared" si="564"/>
        <v>Inviable Sanitariamente</v>
      </c>
      <c r="GZA470" s="48" t="str">
        <f t="shared" si="564"/>
        <v>Inviable Sanitariamente</v>
      </c>
      <c r="GZB470" s="48" t="str">
        <f t="shared" si="565"/>
        <v>Inviable Sanitariamente</v>
      </c>
      <c r="GZC470" s="48" t="str">
        <f t="shared" si="565"/>
        <v>Inviable Sanitariamente</v>
      </c>
      <c r="GZD470" s="48" t="str">
        <f t="shared" si="565"/>
        <v>Inviable Sanitariamente</v>
      </c>
      <c r="GZE470" s="48" t="str">
        <f t="shared" si="565"/>
        <v>Inviable Sanitariamente</v>
      </c>
      <c r="GZF470" s="48" t="str">
        <f t="shared" si="565"/>
        <v>Inviable Sanitariamente</v>
      </c>
      <c r="GZG470" s="48" t="str">
        <f t="shared" si="565"/>
        <v>Inviable Sanitariamente</v>
      </c>
      <c r="GZH470" s="48" t="str">
        <f t="shared" si="565"/>
        <v>Inviable Sanitariamente</v>
      </c>
      <c r="GZI470" s="48" t="str">
        <f t="shared" si="565"/>
        <v>Inviable Sanitariamente</v>
      </c>
      <c r="GZJ470" s="48" t="str">
        <f t="shared" si="565"/>
        <v>Inviable Sanitariamente</v>
      </c>
      <c r="GZK470" s="48" t="str">
        <f t="shared" si="565"/>
        <v>Inviable Sanitariamente</v>
      </c>
      <c r="GZL470" s="48" t="str">
        <f t="shared" si="566"/>
        <v>Inviable Sanitariamente</v>
      </c>
      <c r="GZM470" s="48" t="str">
        <f t="shared" si="566"/>
        <v>Inviable Sanitariamente</v>
      </c>
      <c r="GZN470" s="48" t="str">
        <f t="shared" si="566"/>
        <v>Inviable Sanitariamente</v>
      </c>
      <c r="GZO470" s="48" t="str">
        <f t="shared" si="566"/>
        <v>Inviable Sanitariamente</v>
      </c>
      <c r="GZP470" s="48" t="str">
        <f t="shared" si="566"/>
        <v>Inviable Sanitariamente</v>
      </c>
      <c r="GZQ470" s="48" t="str">
        <f t="shared" si="566"/>
        <v>Inviable Sanitariamente</v>
      </c>
      <c r="GZR470" s="48" t="str">
        <f t="shared" si="566"/>
        <v>Inviable Sanitariamente</v>
      </c>
      <c r="GZS470" s="48" t="str">
        <f t="shared" si="566"/>
        <v>Inviable Sanitariamente</v>
      </c>
      <c r="GZT470" s="48" t="str">
        <f t="shared" si="566"/>
        <v>Inviable Sanitariamente</v>
      </c>
      <c r="GZU470" s="48" t="str">
        <f t="shared" si="566"/>
        <v>Inviable Sanitariamente</v>
      </c>
      <c r="GZV470" s="48" t="str">
        <f t="shared" si="567"/>
        <v>Inviable Sanitariamente</v>
      </c>
      <c r="GZW470" s="48" t="str">
        <f t="shared" si="567"/>
        <v>Inviable Sanitariamente</v>
      </c>
      <c r="GZX470" s="48" t="str">
        <f t="shared" si="567"/>
        <v>Inviable Sanitariamente</v>
      </c>
      <c r="GZY470" s="48" t="str">
        <f t="shared" si="567"/>
        <v>Inviable Sanitariamente</v>
      </c>
      <c r="GZZ470" s="48" t="str">
        <f t="shared" si="567"/>
        <v>Inviable Sanitariamente</v>
      </c>
      <c r="HAA470" s="48" t="str">
        <f t="shared" si="567"/>
        <v>Inviable Sanitariamente</v>
      </c>
      <c r="HAB470" s="48" t="str">
        <f t="shared" si="567"/>
        <v>Inviable Sanitariamente</v>
      </c>
      <c r="HAC470" s="48" t="str">
        <f t="shared" si="567"/>
        <v>Inviable Sanitariamente</v>
      </c>
      <c r="HAD470" s="48" t="str">
        <f t="shared" si="567"/>
        <v>Inviable Sanitariamente</v>
      </c>
      <c r="HAE470" s="48" t="str">
        <f t="shared" si="567"/>
        <v>Inviable Sanitariamente</v>
      </c>
      <c r="HAF470" s="48" t="str">
        <f t="shared" si="568"/>
        <v>Inviable Sanitariamente</v>
      </c>
      <c r="HAG470" s="48" t="str">
        <f t="shared" si="568"/>
        <v>Inviable Sanitariamente</v>
      </c>
      <c r="HAH470" s="48" t="str">
        <f t="shared" si="568"/>
        <v>Inviable Sanitariamente</v>
      </c>
      <c r="HAI470" s="48" t="str">
        <f t="shared" si="568"/>
        <v>Inviable Sanitariamente</v>
      </c>
      <c r="HAJ470" s="48" t="str">
        <f t="shared" si="568"/>
        <v>Inviable Sanitariamente</v>
      </c>
      <c r="HAK470" s="48" t="str">
        <f t="shared" si="568"/>
        <v>Inviable Sanitariamente</v>
      </c>
      <c r="HAL470" s="48" t="str">
        <f t="shared" si="568"/>
        <v>Inviable Sanitariamente</v>
      </c>
      <c r="HAM470" s="48" t="str">
        <f t="shared" si="568"/>
        <v>Inviable Sanitariamente</v>
      </c>
      <c r="HAN470" s="48" t="str">
        <f t="shared" si="568"/>
        <v>Inviable Sanitariamente</v>
      </c>
      <c r="HAO470" s="48" t="str">
        <f t="shared" si="568"/>
        <v>Inviable Sanitariamente</v>
      </c>
      <c r="HAP470" s="48" t="str">
        <f t="shared" si="569"/>
        <v>Inviable Sanitariamente</v>
      </c>
      <c r="HAQ470" s="48" t="str">
        <f t="shared" si="569"/>
        <v>Inviable Sanitariamente</v>
      </c>
      <c r="HAR470" s="48" t="str">
        <f t="shared" si="569"/>
        <v>Inviable Sanitariamente</v>
      </c>
      <c r="HAS470" s="48" t="str">
        <f t="shared" si="569"/>
        <v>Inviable Sanitariamente</v>
      </c>
      <c r="HAT470" s="48" t="str">
        <f t="shared" si="569"/>
        <v>Inviable Sanitariamente</v>
      </c>
      <c r="HAU470" s="48" t="str">
        <f t="shared" si="569"/>
        <v>Inviable Sanitariamente</v>
      </c>
      <c r="HAV470" s="48" t="str">
        <f t="shared" si="569"/>
        <v>Inviable Sanitariamente</v>
      </c>
      <c r="HAW470" s="48" t="str">
        <f t="shared" si="569"/>
        <v>Inviable Sanitariamente</v>
      </c>
      <c r="HAX470" s="48" t="str">
        <f t="shared" si="569"/>
        <v>Inviable Sanitariamente</v>
      </c>
      <c r="HAY470" s="48" t="str">
        <f t="shared" si="569"/>
        <v>Inviable Sanitariamente</v>
      </c>
      <c r="HAZ470" s="48" t="str">
        <f t="shared" si="570"/>
        <v>Inviable Sanitariamente</v>
      </c>
      <c r="HBA470" s="48" t="str">
        <f t="shared" si="570"/>
        <v>Inviable Sanitariamente</v>
      </c>
      <c r="HBB470" s="48" t="str">
        <f t="shared" si="570"/>
        <v>Inviable Sanitariamente</v>
      </c>
      <c r="HBC470" s="48" t="str">
        <f t="shared" si="570"/>
        <v>Inviable Sanitariamente</v>
      </c>
      <c r="HBD470" s="48" t="str">
        <f t="shared" si="570"/>
        <v>Inviable Sanitariamente</v>
      </c>
      <c r="HBE470" s="48" t="str">
        <f t="shared" si="570"/>
        <v>Inviable Sanitariamente</v>
      </c>
      <c r="HBF470" s="48" t="str">
        <f t="shared" si="570"/>
        <v>Inviable Sanitariamente</v>
      </c>
      <c r="HBG470" s="48" t="str">
        <f t="shared" si="570"/>
        <v>Inviable Sanitariamente</v>
      </c>
      <c r="HBH470" s="48" t="str">
        <f t="shared" si="570"/>
        <v>Inviable Sanitariamente</v>
      </c>
      <c r="HBI470" s="48" t="str">
        <f t="shared" si="570"/>
        <v>Inviable Sanitariamente</v>
      </c>
      <c r="HBJ470" s="48" t="str">
        <f t="shared" si="571"/>
        <v>Inviable Sanitariamente</v>
      </c>
      <c r="HBK470" s="48" t="str">
        <f t="shared" si="571"/>
        <v>Inviable Sanitariamente</v>
      </c>
      <c r="HBL470" s="48" t="str">
        <f t="shared" si="571"/>
        <v>Inviable Sanitariamente</v>
      </c>
      <c r="HBM470" s="48" t="str">
        <f t="shared" si="571"/>
        <v>Inviable Sanitariamente</v>
      </c>
      <c r="HBN470" s="48" t="str">
        <f t="shared" si="571"/>
        <v>Inviable Sanitariamente</v>
      </c>
      <c r="HBO470" s="48" t="str">
        <f t="shared" si="571"/>
        <v>Inviable Sanitariamente</v>
      </c>
      <c r="HBP470" s="48" t="str">
        <f t="shared" si="571"/>
        <v>Inviable Sanitariamente</v>
      </c>
      <c r="HBQ470" s="48" t="str">
        <f t="shared" si="571"/>
        <v>Inviable Sanitariamente</v>
      </c>
      <c r="HBR470" s="48" t="str">
        <f t="shared" si="571"/>
        <v>Inviable Sanitariamente</v>
      </c>
      <c r="HBS470" s="48" t="str">
        <f t="shared" si="571"/>
        <v>Inviable Sanitariamente</v>
      </c>
      <c r="HBT470" s="48" t="str">
        <f t="shared" si="572"/>
        <v>Inviable Sanitariamente</v>
      </c>
      <c r="HBU470" s="48" t="str">
        <f t="shared" si="572"/>
        <v>Inviable Sanitariamente</v>
      </c>
      <c r="HBV470" s="48" t="str">
        <f t="shared" si="572"/>
        <v>Inviable Sanitariamente</v>
      </c>
      <c r="HBW470" s="48" t="str">
        <f t="shared" si="572"/>
        <v>Inviable Sanitariamente</v>
      </c>
      <c r="HBX470" s="48" t="str">
        <f t="shared" si="572"/>
        <v>Inviable Sanitariamente</v>
      </c>
      <c r="HBY470" s="48" t="str">
        <f t="shared" si="572"/>
        <v>Inviable Sanitariamente</v>
      </c>
      <c r="HBZ470" s="48" t="str">
        <f t="shared" si="572"/>
        <v>Inviable Sanitariamente</v>
      </c>
      <c r="HCA470" s="48" t="str">
        <f t="shared" si="572"/>
        <v>Inviable Sanitariamente</v>
      </c>
      <c r="HCB470" s="48" t="str">
        <f t="shared" si="572"/>
        <v>Inviable Sanitariamente</v>
      </c>
      <c r="HCC470" s="48" t="str">
        <f t="shared" si="572"/>
        <v>Inviable Sanitariamente</v>
      </c>
      <c r="HCD470" s="48" t="str">
        <f t="shared" si="573"/>
        <v>Inviable Sanitariamente</v>
      </c>
      <c r="HCE470" s="48" t="str">
        <f t="shared" si="573"/>
        <v>Inviable Sanitariamente</v>
      </c>
      <c r="HCF470" s="48" t="str">
        <f t="shared" si="573"/>
        <v>Inviable Sanitariamente</v>
      </c>
      <c r="HCG470" s="48" t="str">
        <f t="shared" si="573"/>
        <v>Inviable Sanitariamente</v>
      </c>
      <c r="HCH470" s="48" t="str">
        <f t="shared" si="573"/>
        <v>Inviable Sanitariamente</v>
      </c>
      <c r="HCI470" s="48" t="str">
        <f t="shared" si="573"/>
        <v>Inviable Sanitariamente</v>
      </c>
      <c r="HCJ470" s="48" t="str">
        <f t="shared" si="573"/>
        <v>Inviable Sanitariamente</v>
      </c>
      <c r="HCK470" s="48" t="str">
        <f t="shared" si="573"/>
        <v>Inviable Sanitariamente</v>
      </c>
      <c r="HCL470" s="48" t="str">
        <f t="shared" si="573"/>
        <v>Inviable Sanitariamente</v>
      </c>
      <c r="HCM470" s="48" t="str">
        <f t="shared" si="573"/>
        <v>Inviable Sanitariamente</v>
      </c>
      <c r="HCN470" s="48" t="str">
        <f t="shared" si="574"/>
        <v>Inviable Sanitariamente</v>
      </c>
      <c r="HCO470" s="48" t="str">
        <f t="shared" si="574"/>
        <v>Inviable Sanitariamente</v>
      </c>
      <c r="HCP470" s="48" t="str">
        <f t="shared" si="574"/>
        <v>Inviable Sanitariamente</v>
      </c>
      <c r="HCQ470" s="48" t="str">
        <f t="shared" si="574"/>
        <v>Inviable Sanitariamente</v>
      </c>
      <c r="HCR470" s="48" t="str">
        <f t="shared" si="574"/>
        <v>Inviable Sanitariamente</v>
      </c>
      <c r="HCS470" s="48" t="str">
        <f t="shared" si="574"/>
        <v>Inviable Sanitariamente</v>
      </c>
      <c r="HCT470" s="48" t="str">
        <f t="shared" si="574"/>
        <v>Inviable Sanitariamente</v>
      </c>
      <c r="HCU470" s="48" t="str">
        <f t="shared" si="574"/>
        <v>Inviable Sanitariamente</v>
      </c>
      <c r="HCV470" s="48" t="str">
        <f t="shared" si="574"/>
        <v>Inviable Sanitariamente</v>
      </c>
      <c r="HCW470" s="48" t="str">
        <f t="shared" si="574"/>
        <v>Inviable Sanitariamente</v>
      </c>
      <c r="HCX470" s="48" t="str">
        <f t="shared" si="575"/>
        <v>Inviable Sanitariamente</v>
      </c>
      <c r="HCY470" s="48" t="str">
        <f t="shared" si="575"/>
        <v>Inviable Sanitariamente</v>
      </c>
      <c r="HCZ470" s="48" t="str">
        <f t="shared" si="575"/>
        <v>Inviable Sanitariamente</v>
      </c>
      <c r="HDA470" s="48" t="str">
        <f t="shared" si="575"/>
        <v>Inviable Sanitariamente</v>
      </c>
      <c r="HDB470" s="48" t="str">
        <f t="shared" si="575"/>
        <v>Inviable Sanitariamente</v>
      </c>
      <c r="HDC470" s="48" t="str">
        <f t="shared" si="575"/>
        <v>Inviable Sanitariamente</v>
      </c>
      <c r="HDD470" s="48" t="str">
        <f t="shared" si="575"/>
        <v>Inviable Sanitariamente</v>
      </c>
      <c r="HDE470" s="48" t="str">
        <f t="shared" si="575"/>
        <v>Inviable Sanitariamente</v>
      </c>
      <c r="HDF470" s="48" t="str">
        <f t="shared" si="575"/>
        <v>Inviable Sanitariamente</v>
      </c>
      <c r="HDG470" s="48" t="str">
        <f t="shared" si="575"/>
        <v>Inviable Sanitariamente</v>
      </c>
      <c r="HDH470" s="48" t="str">
        <f t="shared" si="576"/>
        <v>Inviable Sanitariamente</v>
      </c>
      <c r="HDI470" s="48" t="str">
        <f t="shared" si="576"/>
        <v>Inviable Sanitariamente</v>
      </c>
      <c r="HDJ470" s="48" t="str">
        <f t="shared" si="576"/>
        <v>Inviable Sanitariamente</v>
      </c>
      <c r="HDK470" s="48" t="str">
        <f t="shared" si="576"/>
        <v>Inviable Sanitariamente</v>
      </c>
      <c r="HDL470" s="48" t="str">
        <f t="shared" si="576"/>
        <v>Inviable Sanitariamente</v>
      </c>
      <c r="HDM470" s="48" t="str">
        <f t="shared" si="576"/>
        <v>Inviable Sanitariamente</v>
      </c>
      <c r="HDN470" s="48" t="str">
        <f t="shared" si="576"/>
        <v>Inviable Sanitariamente</v>
      </c>
      <c r="HDO470" s="48" t="str">
        <f t="shared" si="576"/>
        <v>Inviable Sanitariamente</v>
      </c>
      <c r="HDP470" s="48" t="str">
        <f t="shared" si="576"/>
        <v>Inviable Sanitariamente</v>
      </c>
      <c r="HDQ470" s="48" t="str">
        <f t="shared" si="576"/>
        <v>Inviable Sanitariamente</v>
      </c>
      <c r="HDR470" s="48" t="str">
        <f t="shared" si="577"/>
        <v>Inviable Sanitariamente</v>
      </c>
      <c r="HDS470" s="48" t="str">
        <f t="shared" si="577"/>
        <v>Inviable Sanitariamente</v>
      </c>
      <c r="HDT470" s="48" t="str">
        <f t="shared" si="577"/>
        <v>Inviable Sanitariamente</v>
      </c>
      <c r="HDU470" s="48" t="str">
        <f t="shared" si="577"/>
        <v>Inviable Sanitariamente</v>
      </c>
      <c r="HDV470" s="48" t="str">
        <f t="shared" si="577"/>
        <v>Inviable Sanitariamente</v>
      </c>
      <c r="HDW470" s="48" t="str">
        <f t="shared" si="577"/>
        <v>Inviable Sanitariamente</v>
      </c>
      <c r="HDX470" s="48" t="str">
        <f t="shared" si="577"/>
        <v>Inviable Sanitariamente</v>
      </c>
      <c r="HDY470" s="48" t="str">
        <f t="shared" si="577"/>
        <v>Inviable Sanitariamente</v>
      </c>
      <c r="HDZ470" s="48" t="str">
        <f t="shared" si="577"/>
        <v>Inviable Sanitariamente</v>
      </c>
      <c r="HEA470" s="48" t="str">
        <f t="shared" si="577"/>
        <v>Inviable Sanitariamente</v>
      </c>
      <c r="HEB470" s="48" t="str">
        <f t="shared" si="578"/>
        <v>Inviable Sanitariamente</v>
      </c>
      <c r="HEC470" s="48" t="str">
        <f t="shared" si="578"/>
        <v>Inviable Sanitariamente</v>
      </c>
      <c r="HED470" s="48" t="str">
        <f t="shared" si="578"/>
        <v>Inviable Sanitariamente</v>
      </c>
      <c r="HEE470" s="48" t="str">
        <f t="shared" si="578"/>
        <v>Inviable Sanitariamente</v>
      </c>
      <c r="HEF470" s="48" t="str">
        <f t="shared" si="578"/>
        <v>Inviable Sanitariamente</v>
      </c>
      <c r="HEG470" s="48" t="str">
        <f t="shared" si="578"/>
        <v>Inviable Sanitariamente</v>
      </c>
      <c r="HEH470" s="48" t="str">
        <f t="shared" si="578"/>
        <v>Inviable Sanitariamente</v>
      </c>
      <c r="HEI470" s="48" t="str">
        <f t="shared" si="578"/>
        <v>Inviable Sanitariamente</v>
      </c>
      <c r="HEJ470" s="48" t="str">
        <f t="shared" si="578"/>
        <v>Inviable Sanitariamente</v>
      </c>
      <c r="HEK470" s="48" t="str">
        <f t="shared" si="578"/>
        <v>Inviable Sanitariamente</v>
      </c>
      <c r="HEL470" s="48" t="str">
        <f t="shared" si="579"/>
        <v>Inviable Sanitariamente</v>
      </c>
      <c r="HEM470" s="48" t="str">
        <f t="shared" si="579"/>
        <v>Inviable Sanitariamente</v>
      </c>
      <c r="HEN470" s="48" t="str">
        <f t="shared" si="579"/>
        <v>Inviable Sanitariamente</v>
      </c>
      <c r="HEO470" s="48" t="str">
        <f t="shared" si="579"/>
        <v>Inviable Sanitariamente</v>
      </c>
      <c r="HEP470" s="48" t="str">
        <f t="shared" si="579"/>
        <v>Inviable Sanitariamente</v>
      </c>
      <c r="HEQ470" s="48" t="str">
        <f t="shared" si="579"/>
        <v>Inviable Sanitariamente</v>
      </c>
      <c r="HER470" s="48" t="str">
        <f t="shared" si="579"/>
        <v>Inviable Sanitariamente</v>
      </c>
      <c r="HES470" s="48" t="str">
        <f t="shared" si="579"/>
        <v>Inviable Sanitariamente</v>
      </c>
      <c r="HET470" s="48" t="str">
        <f t="shared" si="579"/>
        <v>Inviable Sanitariamente</v>
      </c>
      <c r="HEU470" s="48" t="str">
        <f t="shared" si="579"/>
        <v>Inviable Sanitariamente</v>
      </c>
      <c r="HEV470" s="48" t="str">
        <f t="shared" si="580"/>
        <v>Inviable Sanitariamente</v>
      </c>
      <c r="HEW470" s="48" t="str">
        <f t="shared" si="580"/>
        <v>Inviable Sanitariamente</v>
      </c>
      <c r="HEX470" s="48" t="str">
        <f t="shared" si="580"/>
        <v>Inviable Sanitariamente</v>
      </c>
      <c r="HEY470" s="48" t="str">
        <f t="shared" si="580"/>
        <v>Inviable Sanitariamente</v>
      </c>
      <c r="HEZ470" s="48" t="str">
        <f t="shared" si="580"/>
        <v>Inviable Sanitariamente</v>
      </c>
      <c r="HFA470" s="48" t="str">
        <f t="shared" si="580"/>
        <v>Inviable Sanitariamente</v>
      </c>
      <c r="HFB470" s="48" t="str">
        <f t="shared" si="580"/>
        <v>Inviable Sanitariamente</v>
      </c>
      <c r="HFC470" s="48" t="str">
        <f t="shared" si="580"/>
        <v>Inviable Sanitariamente</v>
      </c>
      <c r="HFD470" s="48" t="str">
        <f t="shared" si="580"/>
        <v>Inviable Sanitariamente</v>
      </c>
      <c r="HFE470" s="48" t="str">
        <f t="shared" si="580"/>
        <v>Inviable Sanitariamente</v>
      </c>
      <c r="HFF470" s="48" t="str">
        <f t="shared" si="581"/>
        <v>Inviable Sanitariamente</v>
      </c>
      <c r="HFG470" s="48" t="str">
        <f t="shared" si="581"/>
        <v>Inviable Sanitariamente</v>
      </c>
      <c r="HFH470" s="48" t="str">
        <f t="shared" si="581"/>
        <v>Inviable Sanitariamente</v>
      </c>
      <c r="HFI470" s="48" t="str">
        <f t="shared" si="581"/>
        <v>Inviable Sanitariamente</v>
      </c>
      <c r="HFJ470" s="48" t="str">
        <f t="shared" si="581"/>
        <v>Inviable Sanitariamente</v>
      </c>
      <c r="HFK470" s="48" t="str">
        <f t="shared" si="581"/>
        <v>Inviable Sanitariamente</v>
      </c>
      <c r="HFL470" s="48" t="str">
        <f t="shared" si="581"/>
        <v>Inviable Sanitariamente</v>
      </c>
      <c r="HFM470" s="48" t="str">
        <f t="shared" si="581"/>
        <v>Inviable Sanitariamente</v>
      </c>
      <c r="HFN470" s="48" t="str">
        <f t="shared" si="581"/>
        <v>Inviable Sanitariamente</v>
      </c>
      <c r="HFO470" s="48" t="str">
        <f t="shared" si="581"/>
        <v>Inviable Sanitariamente</v>
      </c>
      <c r="HFP470" s="48" t="str">
        <f t="shared" si="582"/>
        <v>Inviable Sanitariamente</v>
      </c>
      <c r="HFQ470" s="48" t="str">
        <f t="shared" si="582"/>
        <v>Inviable Sanitariamente</v>
      </c>
      <c r="HFR470" s="48" t="str">
        <f t="shared" si="582"/>
        <v>Inviable Sanitariamente</v>
      </c>
      <c r="HFS470" s="48" t="str">
        <f t="shared" si="582"/>
        <v>Inviable Sanitariamente</v>
      </c>
      <c r="HFT470" s="48" t="str">
        <f t="shared" si="582"/>
        <v>Inviable Sanitariamente</v>
      </c>
      <c r="HFU470" s="48" t="str">
        <f t="shared" si="582"/>
        <v>Inviable Sanitariamente</v>
      </c>
      <c r="HFV470" s="48" t="str">
        <f t="shared" si="582"/>
        <v>Inviable Sanitariamente</v>
      </c>
      <c r="HFW470" s="48" t="str">
        <f t="shared" si="582"/>
        <v>Inviable Sanitariamente</v>
      </c>
      <c r="HFX470" s="48" t="str">
        <f t="shared" si="582"/>
        <v>Inviable Sanitariamente</v>
      </c>
      <c r="HFY470" s="48" t="str">
        <f t="shared" si="582"/>
        <v>Inviable Sanitariamente</v>
      </c>
      <c r="HFZ470" s="48" t="str">
        <f t="shared" si="583"/>
        <v>Inviable Sanitariamente</v>
      </c>
      <c r="HGA470" s="48" t="str">
        <f t="shared" si="583"/>
        <v>Inviable Sanitariamente</v>
      </c>
      <c r="HGB470" s="48" t="str">
        <f t="shared" si="583"/>
        <v>Inviable Sanitariamente</v>
      </c>
      <c r="HGC470" s="48" t="str">
        <f t="shared" si="583"/>
        <v>Inviable Sanitariamente</v>
      </c>
      <c r="HGD470" s="48" t="str">
        <f t="shared" si="583"/>
        <v>Inviable Sanitariamente</v>
      </c>
      <c r="HGE470" s="48" t="str">
        <f t="shared" si="583"/>
        <v>Inviable Sanitariamente</v>
      </c>
      <c r="HGF470" s="48" t="str">
        <f t="shared" si="583"/>
        <v>Inviable Sanitariamente</v>
      </c>
      <c r="HGG470" s="48" t="str">
        <f t="shared" si="583"/>
        <v>Inviable Sanitariamente</v>
      </c>
      <c r="HGH470" s="48" t="str">
        <f t="shared" si="583"/>
        <v>Inviable Sanitariamente</v>
      </c>
      <c r="HGI470" s="48" t="str">
        <f t="shared" si="583"/>
        <v>Inviable Sanitariamente</v>
      </c>
      <c r="HGJ470" s="48" t="str">
        <f t="shared" si="584"/>
        <v>Inviable Sanitariamente</v>
      </c>
      <c r="HGK470" s="48" t="str">
        <f t="shared" si="584"/>
        <v>Inviable Sanitariamente</v>
      </c>
      <c r="HGL470" s="48" t="str">
        <f t="shared" si="584"/>
        <v>Inviable Sanitariamente</v>
      </c>
      <c r="HGM470" s="48" t="str">
        <f t="shared" si="584"/>
        <v>Inviable Sanitariamente</v>
      </c>
      <c r="HGN470" s="48" t="str">
        <f t="shared" si="584"/>
        <v>Inviable Sanitariamente</v>
      </c>
      <c r="HGO470" s="48" t="str">
        <f t="shared" si="584"/>
        <v>Inviable Sanitariamente</v>
      </c>
      <c r="HGP470" s="48" t="str">
        <f t="shared" si="584"/>
        <v>Inviable Sanitariamente</v>
      </c>
      <c r="HGQ470" s="48" t="str">
        <f t="shared" si="584"/>
        <v>Inviable Sanitariamente</v>
      </c>
      <c r="HGR470" s="48" t="str">
        <f t="shared" si="584"/>
        <v>Inviable Sanitariamente</v>
      </c>
      <c r="HGS470" s="48" t="str">
        <f t="shared" si="584"/>
        <v>Inviable Sanitariamente</v>
      </c>
      <c r="HGT470" s="48" t="str">
        <f t="shared" si="585"/>
        <v>Inviable Sanitariamente</v>
      </c>
      <c r="HGU470" s="48" t="str">
        <f t="shared" si="585"/>
        <v>Inviable Sanitariamente</v>
      </c>
      <c r="HGV470" s="48" t="str">
        <f t="shared" si="585"/>
        <v>Inviable Sanitariamente</v>
      </c>
      <c r="HGW470" s="48" t="str">
        <f t="shared" si="585"/>
        <v>Inviable Sanitariamente</v>
      </c>
      <c r="HGX470" s="48" t="str">
        <f t="shared" si="585"/>
        <v>Inviable Sanitariamente</v>
      </c>
      <c r="HGY470" s="48" t="str">
        <f t="shared" si="585"/>
        <v>Inviable Sanitariamente</v>
      </c>
      <c r="HGZ470" s="48" t="str">
        <f t="shared" si="585"/>
        <v>Inviable Sanitariamente</v>
      </c>
      <c r="HHA470" s="48" t="str">
        <f t="shared" si="585"/>
        <v>Inviable Sanitariamente</v>
      </c>
      <c r="HHB470" s="48" t="str">
        <f t="shared" si="585"/>
        <v>Inviable Sanitariamente</v>
      </c>
      <c r="HHC470" s="48" t="str">
        <f t="shared" si="585"/>
        <v>Inviable Sanitariamente</v>
      </c>
      <c r="HHD470" s="48" t="str">
        <f t="shared" si="586"/>
        <v>Inviable Sanitariamente</v>
      </c>
      <c r="HHE470" s="48" t="str">
        <f t="shared" si="586"/>
        <v>Inviable Sanitariamente</v>
      </c>
      <c r="HHF470" s="48" t="str">
        <f t="shared" si="586"/>
        <v>Inviable Sanitariamente</v>
      </c>
      <c r="HHG470" s="48" t="str">
        <f t="shared" si="586"/>
        <v>Inviable Sanitariamente</v>
      </c>
      <c r="HHH470" s="48" t="str">
        <f t="shared" si="586"/>
        <v>Inviable Sanitariamente</v>
      </c>
      <c r="HHI470" s="48" t="str">
        <f t="shared" si="586"/>
        <v>Inviable Sanitariamente</v>
      </c>
      <c r="HHJ470" s="48" t="str">
        <f t="shared" si="586"/>
        <v>Inviable Sanitariamente</v>
      </c>
      <c r="HHK470" s="48" t="str">
        <f t="shared" si="586"/>
        <v>Inviable Sanitariamente</v>
      </c>
      <c r="HHL470" s="48" t="str">
        <f t="shared" si="586"/>
        <v>Inviable Sanitariamente</v>
      </c>
      <c r="HHM470" s="48" t="str">
        <f t="shared" si="586"/>
        <v>Inviable Sanitariamente</v>
      </c>
      <c r="HHN470" s="48" t="str">
        <f t="shared" si="587"/>
        <v>Inviable Sanitariamente</v>
      </c>
      <c r="HHO470" s="48" t="str">
        <f t="shared" si="587"/>
        <v>Inviable Sanitariamente</v>
      </c>
      <c r="HHP470" s="48" t="str">
        <f t="shared" si="587"/>
        <v>Inviable Sanitariamente</v>
      </c>
      <c r="HHQ470" s="48" t="str">
        <f t="shared" si="587"/>
        <v>Inviable Sanitariamente</v>
      </c>
      <c r="HHR470" s="48" t="str">
        <f t="shared" si="587"/>
        <v>Inviable Sanitariamente</v>
      </c>
      <c r="HHS470" s="48" t="str">
        <f t="shared" si="587"/>
        <v>Inviable Sanitariamente</v>
      </c>
      <c r="HHT470" s="48" t="str">
        <f t="shared" si="587"/>
        <v>Inviable Sanitariamente</v>
      </c>
      <c r="HHU470" s="48" t="str">
        <f t="shared" si="587"/>
        <v>Inviable Sanitariamente</v>
      </c>
      <c r="HHV470" s="48" t="str">
        <f t="shared" si="587"/>
        <v>Inviable Sanitariamente</v>
      </c>
      <c r="HHW470" s="48" t="str">
        <f t="shared" si="587"/>
        <v>Inviable Sanitariamente</v>
      </c>
      <c r="HHX470" s="48" t="str">
        <f t="shared" si="588"/>
        <v>Inviable Sanitariamente</v>
      </c>
      <c r="HHY470" s="48" t="str">
        <f t="shared" si="588"/>
        <v>Inviable Sanitariamente</v>
      </c>
      <c r="HHZ470" s="48" t="str">
        <f t="shared" si="588"/>
        <v>Inviable Sanitariamente</v>
      </c>
      <c r="HIA470" s="48" t="str">
        <f t="shared" si="588"/>
        <v>Inviable Sanitariamente</v>
      </c>
      <c r="HIB470" s="48" t="str">
        <f t="shared" si="588"/>
        <v>Inviable Sanitariamente</v>
      </c>
      <c r="HIC470" s="48" t="str">
        <f t="shared" si="588"/>
        <v>Inviable Sanitariamente</v>
      </c>
      <c r="HID470" s="48" t="str">
        <f t="shared" si="588"/>
        <v>Inviable Sanitariamente</v>
      </c>
      <c r="HIE470" s="48" t="str">
        <f t="shared" si="588"/>
        <v>Inviable Sanitariamente</v>
      </c>
      <c r="HIF470" s="48" t="str">
        <f t="shared" si="588"/>
        <v>Inviable Sanitariamente</v>
      </c>
      <c r="HIG470" s="48" t="str">
        <f t="shared" si="588"/>
        <v>Inviable Sanitariamente</v>
      </c>
      <c r="HIH470" s="48" t="str">
        <f t="shared" si="589"/>
        <v>Inviable Sanitariamente</v>
      </c>
      <c r="HII470" s="48" t="str">
        <f t="shared" si="589"/>
        <v>Inviable Sanitariamente</v>
      </c>
      <c r="HIJ470" s="48" t="str">
        <f t="shared" si="589"/>
        <v>Inviable Sanitariamente</v>
      </c>
      <c r="HIK470" s="48" t="str">
        <f t="shared" si="589"/>
        <v>Inviable Sanitariamente</v>
      </c>
      <c r="HIL470" s="48" t="str">
        <f t="shared" si="589"/>
        <v>Inviable Sanitariamente</v>
      </c>
      <c r="HIM470" s="48" t="str">
        <f t="shared" si="589"/>
        <v>Inviable Sanitariamente</v>
      </c>
      <c r="HIN470" s="48" t="str">
        <f t="shared" si="589"/>
        <v>Inviable Sanitariamente</v>
      </c>
      <c r="HIO470" s="48" t="str">
        <f t="shared" si="589"/>
        <v>Inviable Sanitariamente</v>
      </c>
      <c r="HIP470" s="48" t="str">
        <f t="shared" si="589"/>
        <v>Inviable Sanitariamente</v>
      </c>
      <c r="HIQ470" s="48" t="str">
        <f t="shared" si="589"/>
        <v>Inviable Sanitariamente</v>
      </c>
      <c r="HIR470" s="48" t="str">
        <f t="shared" si="590"/>
        <v>Inviable Sanitariamente</v>
      </c>
      <c r="HIS470" s="48" t="str">
        <f t="shared" si="590"/>
        <v>Inviable Sanitariamente</v>
      </c>
      <c r="HIT470" s="48" t="str">
        <f t="shared" si="590"/>
        <v>Inviable Sanitariamente</v>
      </c>
      <c r="HIU470" s="48" t="str">
        <f t="shared" si="590"/>
        <v>Inviable Sanitariamente</v>
      </c>
      <c r="HIV470" s="48" t="str">
        <f t="shared" si="590"/>
        <v>Inviable Sanitariamente</v>
      </c>
      <c r="HIW470" s="48" t="str">
        <f t="shared" si="590"/>
        <v>Inviable Sanitariamente</v>
      </c>
      <c r="HIX470" s="48" t="str">
        <f t="shared" si="590"/>
        <v>Inviable Sanitariamente</v>
      </c>
      <c r="HIY470" s="48" t="str">
        <f t="shared" si="590"/>
        <v>Inviable Sanitariamente</v>
      </c>
      <c r="HIZ470" s="48" t="str">
        <f t="shared" si="590"/>
        <v>Inviable Sanitariamente</v>
      </c>
      <c r="HJA470" s="48" t="str">
        <f t="shared" si="590"/>
        <v>Inviable Sanitariamente</v>
      </c>
      <c r="HJB470" s="48" t="str">
        <f t="shared" si="591"/>
        <v>Inviable Sanitariamente</v>
      </c>
      <c r="HJC470" s="48" t="str">
        <f t="shared" si="591"/>
        <v>Inviable Sanitariamente</v>
      </c>
      <c r="HJD470" s="48" t="str">
        <f t="shared" si="591"/>
        <v>Inviable Sanitariamente</v>
      </c>
      <c r="HJE470" s="48" t="str">
        <f t="shared" si="591"/>
        <v>Inviable Sanitariamente</v>
      </c>
      <c r="HJF470" s="48" t="str">
        <f t="shared" si="591"/>
        <v>Inviable Sanitariamente</v>
      </c>
      <c r="HJG470" s="48" t="str">
        <f t="shared" si="591"/>
        <v>Inviable Sanitariamente</v>
      </c>
      <c r="HJH470" s="48" t="str">
        <f t="shared" si="591"/>
        <v>Inviable Sanitariamente</v>
      </c>
      <c r="HJI470" s="48" t="str">
        <f t="shared" si="591"/>
        <v>Inviable Sanitariamente</v>
      </c>
      <c r="HJJ470" s="48" t="str">
        <f t="shared" si="591"/>
        <v>Inviable Sanitariamente</v>
      </c>
      <c r="HJK470" s="48" t="str">
        <f t="shared" si="591"/>
        <v>Inviable Sanitariamente</v>
      </c>
      <c r="HJL470" s="48" t="str">
        <f t="shared" si="592"/>
        <v>Inviable Sanitariamente</v>
      </c>
      <c r="HJM470" s="48" t="str">
        <f t="shared" si="592"/>
        <v>Inviable Sanitariamente</v>
      </c>
      <c r="HJN470" s="48" t="str">
        <f t="shared" si="592"/>
        <v>Inviable Sanitariamente</v>
      </c>
      <c r="HJO470" s="48" t="str">
        <f t="shared" si="592"/>
        <v>Inviable Sanitariamente</v>
      </c>
      <c r="HJP470" s="48" t="str">
        <f t="shared" si="592"/>
        <v>Inviable Sanitariamente</v>
      </c>
      <c r="HJQ470" s="48" t="str">
        <f t="shared" si="592"/>
        <v>Inviable Sanitariamente</v>
      </c>
      <c r="HJR470" s="48" t="str">
        <f t="shared" si="592"/>
        <v>Inviable Sanitariamente</v>
      </c>
      <c r="HJS470" s="48" t="str">
        <f t="shared" si="592"/>
        <v>Inviable Sanitariamente</v>
      </c>
      <c r="HJT470" s="48" t="str">
        <f t="shared" si="592"/>
        <v>Inviable Sanitariamente</v>
      </c>
      <c r="HJU470" s="48" t="str">
        <f t="shared" si="592"/>
        <v>Inviable Sanitariamente</v>
      </c>
      <c r="HJV470" s="48" t="str">
        <f t="shared" si="593"/>
        <v>Inviable Sanitariamente</v>
      </c>
      <c r="HJW470" s="48" t="str">
        <f t="shared" si="593"/>
        <v>Inviable Sanitariamente</v>
      </c>
      <c r="HJX470" s="48" t="str">
        <f t="shared" si="593"/>
        <v>Inviable Sanitariamente</v>
      </c>
      <c r="HJY470" s="48" t="str">
        <f t="shared" si="593"/>
        <v>Inviable Sanitariamente</v>
      </c>
      <c r="HJZ470" s="48" t="str">
        <f t="shared" si="593"/>
        <v>Inviable Sanitariamente</v>
      </c>
      <c r="HKA470" s="48" t="str">
        <f t="shared" si="593"/>
        <v>Inviable Sanitariamente</v>
      </c>
      <c r="HKB470" s="48" t="str">
        <f t="shared" si="593"/>
        <v>Inviable Sanitariamente</v>
      </c>
      <c r="HKC470" s="48" t="str">
        <f t="shared" si="593"/>
        <v>Inviable Sanitariamente</v>
      </c>
      <c r="HKD470" s="48" t="str">
        <f t="shared" si="593"/>
        <v>Inviable Sanitariamente</v>
      </c>
      <c r="HKE470" s="48" t="str">
        <f t="shared" si="593"/>
        <v>Inviable Sanitariamente</v>
      </c>
      <c r="HKF470" s="48" t="str">
        <f t="shared" si="594"/>
        <v>Inviable Sanitariamente</v>
      </c>
      <c r="HKG470" s="48" t="str">
        <f t="shared" si="594"/>
        <v>Inviable Sanitariamente</v>
      </c>
      <c r="HKH470" s="48" t="str">
        <f t="shared" si="594"/>
        <v>Inviable Sanitariamente</v>
      </c>
      <c r="HKI470" s="48" t="str">
        <f t="shared" si="594"/>
        <v>Inviable Sanitariamente</v>
      </c>
      <c r="HKJ470" s="48" t="str">
        <f t="shared" si="594"/>
        <v>Inviable Sanitariamente</v>
      </c>
      <c r="HKK470" s="48" t="str">
        <f t="shared" si="594"/>
        <v>Inviable Sanitariamente</v>
      </c>
      <c r="HKL470" s="48" t="str">
        <f t="shared" si="594"/>
        <v>Inviable Sanitariamente</v>
      </c>
      <c r="HKM470" s="48" t="str">
        <f t="shared" si="594"/>
        <v>Inviable Sanitariamente</v>
      </c>
      <c r="HKN470" s="48" t="str">
        <f t="shared" si="594"/>
        <v>Inviable Sanitariamente</v>
      </c>
      <c r="HKO470" s="48" t="str">
        <f t="shared" si="594"/>
        <v>Inviable Sanitariamente</v>
      </c>
      <c r="HKP470" s="48" t="str">
        <f t="shared" si="595"/>
        <v>Inviable Sanitariamente</v>
      </c>
      <c r="HKQ470" s="48" t="str">
        <f t="shared" si="595"/>
        <v>Inviable Sanitariamente</v>
      </c>
      <c r="HKR470" s="48" t="str">
        <f t="shared" si="595"/>
        <v>Inviable Sanitariamente</v>
      </c>
      <c r="HKS470" s="48" t="str">
        <f t="shared" si="595"/>
        <v>Inviable Sanitariamente</v>
      </c>
      <c r="HKT470" s="48" t="str">
        <f t="shared" si="595"/>
        <v>Inviable Sanitariamente</v>
      </c>
      <c r="HKU470" s="48" t="str">
        <f t="shared" si="595"/>
        <v>Inviable Sanitariamente</v>
      </c>
      <c r="HKV470" s="48" t="str">
        <f t="shared" si="595"/>
        <v>Inviable Sanitariamente</v>
      </c>
      <c r="HKW470" s="48" t="str">
        <f t="shared" si="595"/>
        <v>Inviable Sanitariamente</v>
      </c>
      <c r="HKX470" s="48" t="str">
        <f t="shared" si="595"/>
        <v>Inviable Sanitariamente</v>
      </c>
      <c r="HKY470" s="48" t="str">
        <f t="shared" si="595"/>
        <v>Inviable Sanitariamente</v>
      </c>
      <c r="HKZ470" s="48" t="str">
        <f t="shared" si="596"/>
        <v>Inviable Sanitariamente</v>
      </c>
      <c r="HLA470" s="48" t="str">
        <f t="shared" si="596"/>
        <v>Inviable Sanitariamente</v>
      </c>
      <c r="HLB470" s="48" t="str">
        <f t="shared" si="596"/>
        <v>Inviable Sanitariamente</v>
      </c>
      <c r="HLC470" s="48" t="str">
        <f t="shared" si="596"/>
        <v>Inviable Sanitariamente</v>
      </c>
      <c r="HLD470" s="48" t="str">
        <f t="shared" si="596"/>
        <v>Inviable Sanitariamente</v>
      </c>
      <c r="HLE470" s="48" t="str">
        <f t="shared" si="596"/>
        <v>Inviable Sanitariamente</v>
      </c>
      <c r="HLF470" s="48" t="str">
        <f t="shared" si="596"/>
        <v>Inviable Sanitariamente</v>
      </c>
      <c r="HLG470" s="48" t="str">
        <f t="shared" si="596"/>
        <v>Inviable Sanitariamente</v>
      </c>
      <c r="HLH470" s="48" t="str">
        <f t="shared" si="596"/>
        <v>Inviable Sanitariamente</v>
      </c>
      <c r="HLI470" s="48" t="str">
        <f t="shared" si="596"/>
        <v>Inviable Sanitariamente</v>
      </c>
      <c r="HLJ470" s="48" t="str">
        <f t="shared" si="597"/>
        <v>Inviable Sanitariamente</v>
      </c>
      <c r="HLK470" s="48" t="str">
        <f t="shared" si="597"/>
        <v>Inviable Sanitariamente</v>
      </c>
      <c r="HLL470" s="48" t="str">
        <f t="shared" si="597"/>
        <v>Inviable Sanitariamente</v>
      </c>
      <c r="HLM470" s="48" t="str">
        <f t="shared" si="597"/>
        <v>Inviable Sanitariamente</v>
      </c>
      <c r="HLN470" s="48" t="str">
        <f t="shared" si="597"/>
        <v>Inviable Sanitariamente</v>
      </c>
      <c r="HLO470" s="48" t="str">
        <f t="shared" si="597"/>
        <v>Inviable Sanitariamente</v>
      </c>
      <c r="HLP470" s="48" t="str">
        <f t="shared" si="597"/>
        <v>Inviable Sanitariamente</v>
      </c>
      <c r="HLQ470" s="48" t="str">
        <f t="shared" si="597"/>
        <v>Inviable Sanitariamente</v>
      </c>
      <c r="HLR470" s="48" t="str">
        <f t="shared" si="597"/>
        <v>Inviable Sanitariamente</v>
      </c>
      <c r="HLS470" s="48" t="str">
        <f t="shared" si="597"/>
        <v>Inviable Sanitariamente</v>
      </c>
      <c r="HLT470" s="48" t="str">
        <f t="shared" si="598"/>
        <v>Inviable Sanitariamente</v>
      </c>
      <c r="HLU470" s="48" t="str">
        <f t="shared" si="598"/>
        <v>Inviable Sanitariamente</v>
      </c>
      <c r="HLV470" s="48" t="str">
        <f t="shared" si="598"/>
        <v>Inviable Sanitariamente</v>
      </c>
      <c r="HLW470" s="48" t="str">
        <f t="shared" si="598"/>
        <v>Inviable Sanitariamente</v>
      </c>
      <c r="HLX470" s="48" t="str">
        <f t="shared" si="598"/>
        <v>Inviable Sanitariamente</v>
      </c>
      <c r="HLY470" s="48" t="str">
        <f t="shared" si="598"/>
        <v>Inviable Sanitariamente</v>
      </c>
      <c r="HLZ470" s="48" t="str">
        <f t="shared" si="598"/>
        <v>Inviable Sanitariamente</v>
      </c>
      <c r="HMA470" s="48" t="str">
        <f t="shared" si="598"/>
        <v>Inviable Sanitariamente</v>
      </c>
      <c r="HMB470" s="48" t="str">
        <f t="shared" si="598"/>
        <v>Inviable Sanitariamente</v>
      </c>
      <c r="HMC470" s="48" t="str">
        <f t="shared" si="598"/>
        <v>Inviable Sanitariamente</v>
      </c>
      <c r="HMD470" s="48" t="str">
        <f t="shared" si="599"/>
        <v>Inviable Sanitariamente</v>
      </c>
      <c r="HME470" s="48" t="str">
        <f t="shared" si="599"/>
        <v>Inviable Sanitariamente</v>
      </c>
      <c r="HMF470" s="48" t="str">
        <f t="shared" si="599"/>
        <v>Inviable Sanitariamente</v>
      </c>
      <c r="HMG470" s="48" t="str">
        <f t="shared" si="599"/>
        <v>Inviable Sanitariamente</v>
      </c>
      <c r="HMH470" s="48" t="str">
        <f t="shared" si="599"/>
        <v>Inviable Sanitariamente</v>
      </c>
      <c r="HMI470" s="48" t="str">
        <f t="shared" si="599"/>
        <v>Inviable Sanitariamente</v>
      </c>
      <c r="HMJ470" s="48" t="str">
        <f t="shared" si="599"/>
        <v>Inviable Sanitariamente</v>
      </c>
      <c r="HMK470" s="48" t="str">
        <f t="shared" si="599"/>
        <v>Inviable Sanitariamente</v>
      </c>
      <c r="HML470" s="48" t="str">
        <f t="shared" si="599"/>
        <v>Inviable Sanitariamente</v>
      </c>
      <c r="HMM470" s="48" t="str">
        <f t="shared" si="599"/>
        <v>Inviable Sanitariamente</v>
      </c>
      <c r="HMN470" s="48" t="str">
        <f t="shared" si="600"/>
        <v>Inviable Sanitariamente</v>
      </c>
      <c r="HMO470" s="48" t="str">
        <f t="shared" si="600"/>
        <v>Inviable Sanitariamente</v>
      </c>
      <c r="HMP470" s="48" t="str">
        <f t="shared" si="600"/>
        <v>Inviable Sanitariamente</v>
      </c>
      <c r="HMQ470" s="48" t="str">
        <f t="shared" si="600"/>
        <v>Inviable Sanitariamente</v>
      </c>
      <c r="HMR470" s="48" t="str">
        <f t="shared" si="600"/>
        <v>Inviable Sanitariamente</v>
      </c>
      <c r="HMS470" s="48" t="str">
        <f t="shared" si="600"/>
        <v>Inviable Sanitariamente</v>
      </c>
      <c r="HMT470" s="48" t="str">
        <f t="shared" si="600"/>
        <v>Inviable Sanitariamente</v>
      </c>
      <c r="HMU470" s="48" t="str">
        <f t="shared" si="600"/>
        <v>Inviable Sanitariamente</v>
      </c>
      <c r="HMV470" s="48" t="str">
        <f t="shared" si="600"/>
        <v>Inviable Sanitariamente</v>
      </c>
      <c r="HMW470" s="48" t="str">
        <f t="shared" si="600"/>
        <v>Inviable Sanitariamente</v>
      </c>
      <c r="HMX470" s="48" t="str">
        <f t="shared" si="601"/>
        <v>Inviable Sanitariamente</v>
      </c>
      <c r="HMY470" s="48" t="str">
        <f t="shared" si="601"/>
        <v>Inviable Sanitariamente</v>
      </c>
      <c r="HMZ470" s="48" t="str">
        <f t="shared" si="601"/>
        <v>Inviable Sanitariamente</v>
      </c>
      <c r="HNA470" s="48" t="str">
        <f t="shared" si="601"/>
        <v>Inviable Sanitariamente</v>
      </c>
      <c r="HNB470" s="48" t="str">
        <f t="shared" si="601"/>
        <v>Inviable Sanitariamente</v>
      </c>
      <c r="HNC470" s="48" t="str">
        <f t="shared" si="601"/>
        <v>Inviable Sanitariamente</v>
      </c>
      <c r="HND470" s="48" t="str">
        <f t="shared" si="601"/>
        <v>Inviable Sanitariamente</v>
      </c>
      <c r="HNE470" s="48" t="str">
        <f t="shared" si="601"/>
        <v>Inviable Sanitariamente</v>
      </c>
      <c r="HNF470" s="48" t="str">
        <f t="shared" si="601"/>
        <v>Inviable Sanitariamente</v>
      </c>
      <c r="HNG470" s="48" t="str">
        <f t="shared" si="601"/>
        <v>Inviable Sanitariamente</v>
      </c>
      <c r="HNH470" s="48" t="str">
        <f t="shared" si="602"/>
        <v>Inviable Sanitariamente</v>
      </c>
      <c r="HNI470" s="48" t="str">
        <f t="shared" si="602"/>
        <v>Inviable Sanitariamente</v>
      </c>
      <c r="HNJ470" s="48" t="str">
        <f t="shared" si="602"/>
        <v>Inviable Sanitariamente</v>
      </c>
      <c r="HNK470" s="48" t="str">
        <f t="shared" si="602"/>
        <v>Inviable Sanitariamente</v>
      </c>
      <c r="HNL470" s="48" t="str">
        <f t="shared" si="602"/>
        <v>Inviable Sanitariamente</v>
      </c>
      <c r="HNM470" s="48" t="str">
        <f t="shared" si="602"/>
        <v>Inviable Sanitariamente</v>
      </c>
      <c r="HNN470" s="48" t="str">
        <f t="shared" si="602"/>
        <v>Inviable Sanitariamente</v>
      </c>
      <c r="HNO470" s="48" t="str">
        <f t="shared" si="602"/>
        <v>Inviable Sanitariamente</v>
      </c>
      <c r="HNP470" s="48" t="str">
        <f t="shared" si="602"/>
        <v>Inviable Sanitariamente</v>
      </c>
      <c r="HNQ470" s="48" t="str">
        <f t="shared" si="602"/>
        <v>Inviable Sanitariamente</v>
      </c>
      <c r="HNR470" s="48" t="str">
        <f t="shared" si="603"/>
        <v>Inviable Sanitariamente</v>
      </c>
      <c r="HNS470" s="48" t="str">
        <f t="shared" si="603"/>
        <v>Inviable Sanitariamente</v>
      </c>
      <c r="HNT470" s="48" t="str">
        <f t="shared" si="603"/>
        <v>Inviable Sanitariamente</v>
      </c>
      <c r="HNU470" s="48" t="str">
        <f t="shared" si="603"/>
        <v>Inviable Sanitariamente</v>
      </c>
      <c r="HNV470" s="48" t="str">
        <f t="shared" si="603"/>
        <v>Inviable Sanitariamente</v>
      </c>
      <c r="HNW470" s="48" t="str">
        <f t="shared" si="603"/>
        <v>Inviable Sanitariamente</v>
      </c>
      <c r="HNX470" s="48" t="str">
        <f t="shared" si="603"/>
        <v>Inviable Sanitariamente</v>
      </c>
      <c r="HNY470" s="48" t="str">
        <f t="shared" si="603"/>
        <v>Inviable Sanitariamente</v>
      </c>
      <c r="HNZ470" s="48" t="str">
        <f t="shared" si="603"/>
        <v>Inviable Sanitariamente</v>
      </c>
      <c r="HOA470" s="48" t="str">
        <f t="shared" si="603"/>
        <v>Inviable Sanitariamente</v>
      </c>
      <c r="HOB470" s="48" t="str">
        <f t="shared" si="604"/>
        <v>Inviable Sanitariamente</v>
      </c>
      <c r="HOC470" s="48" t="str">
        <f t="shared" si="604"/>
        <v>Inviable Sanitariamente</v>
      </c>
      <c r="HOD470" s="48" t="str">
        <f t="shared" si="604"/>
        <v>Inviable Sanitariamente</v>
      </c>
      <c r="HOE470" s="48" t="str">
        <f t="shared" si="604"/>
        <v>Inviable Sanitariamente</v>
      </c>
      <c r="HOF470" s="48" t="str">
        <f t="shared" si="604"/>
        <v>Inviable Sanitariamente</v>
      </c>
      <c r="HOG470" s="48" t="str">
        <f t="shared" si="604"/>
        <v>Inviable Sanitariamente</v>
      </c>
      <c r="HOH470" s="48" t="str">
        <f t="shared" si="604"/>
        <v>Inviable Sanitariamente</v>
      </c>
      <c r="HOI470" s="48" t="str">
        <f t="shared" si="604"/>
        <v>Inviable Sanitariamente</v>
      </c>
      <c r="HOJ470" s="48" t="str">
        <f t="shared" si="604"/>
        <v>Inviable Sanitariamente</v>
      </c>
      <c r="HOK470" s="48" t="str">
        <f t="shared" si="604"/>
        <v>Inviable Sanitariamente</v>
      </c>
      <c r="HOL470" s="48" t="str">
        <f t="shared" si="605"/>
        <v>Inviable Sanitariamente</v>
      </c>
      <c r="HOM470" s="48" t="str">
        <f t="shared" si="605"/>
        <v>Inviable Sanitariamente</v>
      </c>
      <c r="HON470" s="48" t="str">
        <f t="shared" si="605"/>
        <v>Inviable Sanitariamente</v>
      </c>
      <c r="HOO470" s="48" t="str">
        <f t="shared" si="605"/>
        <v>Inviable Sanitariamente</v>
      </c>
      <c r="HOP470" s="48" t="str">
        <f t="shared" si="605"/>
        <v>Inviable Sanitariamente</v>
      </c>
      <c r="HOQ470" s="48" t="str">
        <f t="shared" si="605"/>
        <v>Inviable Sanitariamente</v>
      </c>
      <c r="HOR470" s="48" t="str">
        <f t="shared" si="605"/>
        <v>Inviable Sanitariamente</v>
      </c>
      <c r="HOS470" s="48" t="str">
        <f t="shared" si="605"/>
        <v>Inviable Sanitariamente</v>
      </c>
      <c r="HOT470" s="48" t="str">
        <f t="shared" si="605"/>
        <v>Inviable Sanitariamente</v>
      </c>
      <c r="HOU470" s="48" t="str">
        <f t="shared" si="605"/>
        <v>Inviable Sanitariamente</v>
      </c>
      <c r="HOV470" s="48" t="str">
        <f t="shared" si="606"/>
        <v>Inviable Sanitariamente</v>
      </c>
      <c r="HOW470" s="48" t="str">
        <f t="shared" si="606"/>
        <v>Inviable Sanitariamente</v>
      </c>
      <c r="HOX470" s="48" t="str">
        <f t="shared" si="606"/>
        <v>Inviable Sanitariamente</v>
      </c>
      <c r="HOY470" s="48" t="str">
        <f t="shared" si="606"/>
        <v>Inviable Sanitariamente</v>
      </c>
      <c r="HOZ470" s="48" t="str">
        <f t="shared" si="606"/>
        <v>Inviable Sanitariamente</v>
      </c>
      <c r="HPA470" s="48" t="str">
        <f t="shared" si="606"/>
        <v>Inviable Sanitariamente</v>
      </c>
      <c r="HPB470" s="48" t="str">
        <f t="shared" si="606"/>
        <v>Inviable Sanitariamente</v>
      </c>
      <c r="HPC470" s="48" t="str">
        <f t="shared" si="606"/>
        <v>Inviable Sanitariamente</v>
      </c>
      <c r="HPD470" s="48" t="str">
        <f t="shared" si="606"/>
        <v>Inviable Sanitariamente</v>
      </c>
      <c r="HPE470" s="48" t="str">
        <f t="shared" si="606"/>
        <v>Inviable Sanitariamente</v>
      </c>
      <c r="HPF470" s="48" t="str">
        <f t="shared" si="607"/>
        <v>Inviable Sanitariamente</v>
      </c>
      <c r="HPG470" s="48" t="str">
        <f t="shared" si="607"/>
        <v>Inviable Sanitariamente</v>
      </c>
      <c r="HPH470" s="48" t="str">
        <f t="shared" si="607"/>
        <v>Inviable Sanitariamente</v>
      </c>
      <c r="HPI470" s="48" t="str">
        <f t="shared" si="607"/>
        <v>Inviable Sanitariamente</v>
      </c>
      <c r="HPJ470" s="48" t="str">
        <f t="shared" si="607"/>
        <v>Inviable Sanitariamente</v>
      </c>
      <c r="HPK470" s="48" t="str">
        <f t="shared" si="607"/>
        <v>Inviable Sanitariamente</v>
      </c>
      <c r="HPL470" s="48" t="str">
        <f t="shared" si="607"/>
        <v>Inviable Sanitariamente</v>
      </c>
      <c r="HPM470" s="48" t="str">
        <f t="shared" si="607"/>
        <v>Inviable Sanitariamente</v>
      </c>
      <c r="HPN470" s="48" t="str">
        <f t="shared" si="607"/>
        <v>Inviable Sanitariamente</v>
      </c>
      <c r="HPO470" s="48" t="str">
        <f t="shared" si="607"/>
        <v>Inviable Sanitariamente</v>
      </c>
      <c r="HPP470" s="48" t="str">
        <f t="shared" si="608"/>
        <v>Inviable Sanitariamente</v>
      </c>
      <c r="HPQ470" s="48" t="str">
        <f t="shared" si="608"/>
        <v>Inviable Sanitariamente</v>
      </c>
      <c r="HPR470" s="48" t="str">
        <f t="shared" si="608"/>
        <v>Inviable Sanitariamente</v>
      </c>
      <c r="HPS470" s="48" t="str">
        <f t="shared" si="608"/>
        <v>Inviable Sanitariamente</v>
      </c>
      <c r="HPT470" s="48" t="str">
        <f t="shared" si="608"/>
        <v>Inviable Sanitariamente</v>
      </c>
      <c r="HPU470" s="48" t="str">
        <f t="shared" si="608"/>
        <v>Inviable Sanitariamente</v>
      </c>
      <c r="HPV470" s="48" t="str">
        <f t="shared" si="608"/>
        <v>Inviable Sanitariamente</v>
      </c>
      <c r="HPW470" s="48" t="str">
        <f t="shared" si="608"/>
        <v>Inviable Sanitariamente</v>
      </c>
      <c r="HPX470" s="48" t="str">
        <f t="shared" si="608"/>
        <v>Inviable Sanitariamente</v>
      </c>
      <c r="HPY470" s="48" t="str">
        <f t="shared" si="608"/>
        <v>Inviable Sanitariamente</v>
      </c>
      <c r="HPZ470" s="48" t="str">
        <f t="shared" si="609"/>
        <v>Inviable Sanitariamente</v>
      </c>
      <c r="HQA470" s="48" t="str">
        <f t="shared" si="609"/>
        <v>Inviable Sanitariamente</v>
      </c>
      <c r="HQB470" s="48" t="str">
        <f t="shared" si="609"/>
        <v>Inviable Sanitariamente</v>
      </c>
      <c r="HQC470" s="48" t="str">
        <f t="shared" si="609"/>
        <v>Inviable Sanitariamente</v>
      </c>
      <c r="HQD470" s="48" t="str">
        <f t="shared" si="609"/>
        <v>Inviable Sanitariamente</v>
      </c>
      <c r="HQE470" s="48" t="str">
        <f t="shared" si="609"/>
        <v>Inviable Sanitariamente</v>
      </c>
      <c r="HQF470" s="48" t="str">
        <f t="shared" si="609"/>
        <v>Inviable Sanitariamente</v>
      </c>
      <c r="HQG470" s="48" t="str">
        <f t="shared" si="609"/>
        <v>Inviable Sanitariamente</v>
      </c>
      <c r="HQH470" s="48" t="str">
        <f t="shared" si="609"/>
        <v>Inviable Sanitariamente</v>
      </c>
      <c r="HQI470" s="48" t="str">
        <f t="shared" si="609"/>
        <v>Inviable Sanitariamente</v>
      </c>
      <c r="HQJ470" s="48" t="str">
        <f t="shared" si="610"/>
        <v>Inviable Sanitariamente</v>
      </c>
      <c r="HQK470" s="48" t="str">
        <f t="shared" si="610"/>
        <v>Inviable Sanitariamente</v>
      </c>
      <c r="HQL470" s="48" t="str">
        <f t="shared" si="610"/>
        <v>Inviable Sanitariamente</v>
      </c>
      <c r="HQM470" s="48" t="str">
        <f t="shared" si="610"/>
        <v>Inviable Sanitariamente</v>
      </c>
      <c r="HQN470" s="48" t="str">
        <f t="shared" si="610"/>
        <v>Inviable Sanitariamente</v>
      </c>
      <c r="HQO470" s="48" t="str">
        <f t="shared" si="610"/>
        <v>Inviable Sanitariamente</v>
      </c>
      <c r="HQP470" s="48" t="str">
        <f t="shared" si="610"/>
        <v>Inviable Sanitariamente</v>
      </c>
      <c r="HQQ470" s="48" t="str">
        <f t="shared" si="610"/>
        <v>Inviable Sanitariamente</v>
      </c>
      <c r="HQR470" s="48" t="str">
        <f t="shared" si="610"/>
        <v>Inviable Sanitariamente</v>
      </c>
      <c r="HQS470" s="48" t="str">
        <f t="shared" si="610"/>
        <v>Inviable Sanitariamente</v>
      </c>
      <c r="HQT470" s="48" t="str">
        <f t="shared" si="611"/>
        <v>Inviable Sanitariamente</v>
      </c>
      <c r="HQU470" s="48" t="str">
        <f t="shared" si="611"/>
        <v>Inviable Sanitariamente</v>
      </c>
      <c r="HQV470" s="48" t="str">
        <f t="shared" si="611"/>
        <v>Inviable Sanitariamente</v>
      </c>
      <c r="HQW470" s="48" t="str">
        <f t="shared" si="611"/>
        <v>Inviable Sanitariamente</v>
      </c>
      <c r="HQX470" s="48" t="str">
        <f t="shared" si="611"/>
        <v>Inviable Sanitariamente</v>
      </c>
      <c r="HQY470" s="48" t="str">
        <f t="shared" si="611"/>
        <v>Inviable Sanitariamente</v>
      </c>
      <c r="HQZ470" s="48" t="str">
        <f t="shared" si="611"/>
        <v>Inviable Sanitariamente</v>
      </c>
      <c r="HRA470" s="48" t="str">
        <f t="shared" si="611"/>
        <v>Inviable Sanitariamente</v>
      </c>
      <c r="HRB470" s="48" t="str">
        <f t="shared" si="611"/>
        <v>Inviable Sanitariamente</v>
      </c>
      <c r="HRC470" s="48" t="str">
        <f t="shared" si="611"/>
        <v>Inviable Sanitariamente</v>
      </c>
      <c r="HRD470" s="48" t="str">
        <f t="shared" si="612"/>
        <v>Inviable Sanitariamente</v>
      </c>
      <c r="HRE470" s="48" t="str">
        <f t="shared" si="612"/>
        <v>Inviable Sanitariamente</v>
      </c>
      <c r="HRF470" s="48" t="str">
        <f t="shared" si="612"/>
        <v>Inviable Sanitariamente</v>
      </c>
      <c r="HRG470" s="48" t="str">
        <f t="shared" si="612"/>
        <v>Inviable Sanitariamente</v>
      </c>
      <c r="HRH470" s="48" t="str">
        <f t="shared" si="612"/>
        <v>Inviable Sanitariamente</v>
      </c>
      <c r="HRI470" s="48" t="str">
        <f t="shared" si="612"/>
        <v>Inviable Sanitariamente</v>
      </c>
      <c r="HRJ470" s="48" t="str">
        <f t="shared" si="612"/>
        <v>Inviable Sanitariamente</v>
      </c>
      <c r="HRK470" s="48" t="str">
        <f t="shared" si="612"/>
        <v>Inviable Sanitariamente</v>
      </c>
      <c r="HRL470" s="48" t="str">
        <f t="shared" si="612"/>
        <v>Inviable Sanitariamente</v>
      </c>
      <c r="HRM470" s="48" t="str">
        <f t="shared" si="612"/>
        <v>Inviable Sanitariamente</v>
      </c>
      <c r="HRN470" s="48" t="str">
        <f t="shared" si="613"/>
        <v>Inviable Sanitariamente</v>
      </c>
      <c r="HRO470" s="48" t="str">
        <f t="shared" si="613"/>
        <v>Inviable Sanitariamente</v>
      </c>
      <c r="HRP470" s="48" t="str">
        <f t="shared" si="613"/>
        <v>Inviable Sanitariamente</v>
      </c>
      <c r="HRQ470" s="48" t="str">
        <f t="shared" si="613"/>
        <v>Inviable Sanitariamente</v>
      </c>
      <c r="HRR470" s="48" t="str">
        <f t="shared" si="613"/>
        <v>Inviable Sanitariamente</v>
      </c>
      <c r="HRS470" s="48" t="str">
        <f t="shared" si="613"/>
        <v>Inviable Sanitariamente</v>
      </c>
      <c r="HRT470" s="48" t="str">
        <f t="shared" si="613"/>
        <v>Inviable Sanitariamente</v>
      </c>
      <c r="HRU470" s="48" t="str">
        <f t="shared" si="613"/>
        <v>Inviable Sanitariamente</v>
      </c>
      <c r="HRV470" s="48" t="str">
        <f t="shared" si="613"/>
        <v>Inviable Sanitariamente</v>
      </c>
      <c r="HRW470" s="48" t="str">
        <f t="shared" si="613"/>
        <v>Inviable Sanitariamente</v>
      </c>
      <c r="HRX470" s="48" t="str">
        <f t="shared" si="614"/>
        <v>Inviable Sanitariamente</v>
      </c>
      <c r="HRY470" s="48" t="str">
        <f t="shared" si="614"/>
        <v>Inviable Sanitariamente</v>
      </c>
      <c r="HRZ470" s="48" t="str">
        <f t="shared" si="614"/>
        <v>Inviable Sanitariamente</v>
      </c>
      <c r="HSA470" s="48" t="str">
        <f t="shared" si="614"/>
        <v>Inviable Sanitariamente</v>
      </c>
      <c r="HSB470" s="48" t="str">
        <f t="shared" si="614"/>
        <v>Inviable Sanitariamente</v>
      </c>
      <c r="HSC470" s="48" t="str">
        <f t="shared" si="614"/>
        <v>Inviable Sanitariamente</v>
      </c>
      <c r="HSD470" s="48" t="str">
        <f t="shared" si="614"/>
        <v>Inviable Sanitariamente</v>
      </c>
      <c r="HSE470" s="48" t="str">
        <f t="shared" si="614"/>
        <v>Inviable Sanitariamente</v>
      </c>
      <c r="HSF470" s="48" t="str">
        <f t="shared" si="614"/>
        <v>Inviable Sanitariamente</v>
      </c>
      <c r="HSG470" s="48" t="str">
        <f t="shared" si="614"/>
        <v>Inviable Sanitariamente</v>
      </c>
      <c r="HSH470" s="48" t="str">
        <f t="shared" si="615"/>
        <v>Inviable Sanitariamente</v>
      </c>
      <c r="HSI470" s="48" t="str">
        <f t="shared" si="615"/>
        <v>Inviable Sanitariamente</v>
      </c>
      <c r="HSJ470" s="48" t="str">
        <f t="shared" si="615"/>
        <v>Inviable Sanitariamente</v>
      </c>
      <c r="HSK470" s="48" t="str">
        <f t="shared" si="615"/>
        <v>Inviable Sanitariamente</v>
      </c>
      <c r="HSL470" s="48" t="str">
        <f t="shared" si="615"/>
        <v>Inviable Sanitariamente</v>
      </c>
      <c r="HSM470" s="48" t="str">
        <f t="shared" si="615"/>
        <v>Inviable Sanitariamente</v>
      </c>
      <c r="HSN470" s="48" t="str">
        <f t="shared" si="615"/>
        <v>Inviable Sanitariamente</v>
      </c>
      <c r="HSO470" s="48" t="str">
        <f t="shared" si="615"/>
        <v>Inviable Sanitariamente</v>
      </c>
      <c r="HSP470" s="48" t="str">
        <f t="shared" si="615"/>
        <v>Inviable Sanitariamente</v>
      </c>
      <c r="HSQ470" s="48" t="str">
        <f t="shared" si="615"/>
        <v>Inviable Sanitariamente</v>
      </c>
      <c r="HSR470" s="48" t="str">
        <f t="shared" si="616"/>
        <v>Inviable Sanitariamente</v>
      </c>
      <c r="HSS470" s="48" t="str">
        <f t="shared" si="616"/>
        <v>Inviable Sanitariamente</v>
      </c>
      <c r="HST470" s="48" t="str">
        <f t="shared" si="616"/>
        <v>Inviable Sanitariamente</v>
      </c>
      <c r="HSU470" s="48" t="str">
        <f t="shared" si="616"/>
        <v>Inviable Sanitariamente</v>
      </c>
      <c r="HSV470" s="48" t="str">
        <f t="shared" si="616"/>
        <v>Inviable Sanitariamente</v>
      </c>
      <c r="HSW470" s="48" t="str">
        <f t="shared" si="616"/>
        <v>Inviable Sanitariamente</v>
      </c>
      <c r="HSX470" s="48" t="str">
        <f t="shared" si="616"/>
        <v>Inviable Sanitariamente</v>
      </c>
      <c r="HSY470" s="48" t="str">
        <f t="shared" si="616"/>
        <v>Inviable Sanitariamente</v>
      </c>
      <c r="HSZ470" s="48" t="str">
        <f t="shared" si="616"/>
        <v>Inviable Sanitariamente</v>
      </c>
      <c r="HTA470" s="48" t="str">
        <f t="shared" si="616"/>
        <v>Inviable Sanitariamente</v>
      </c>
      <c r="HTB470" s="48" t="str">
        <f t="shared" si="617"/>
        <v>Inviable Sanitariamente</v>
      </c>
      <c r="HTC470" s="48" t="str">
        <f t="shared" si="617"/>
        <v>Inviable Sanitariamente</v>
      </c>
      <c r="HTD470" s="48" t="str">
        <f t="shared" si="617"/>
        <v>Inviable Sanitariamente</v>
      </c>
      <c r="HTE470" s="48" t="str">
        <f t="shared" si="617"/>
        <v>Inviable Sanitariamente</v>
      </c>
      <c r="HTF470" s="48" t="str">
        <f t="shared" si="617"/>
        <v>Inviable Sanitariamente</v>
      </c>
      <c r="HTG470" s="48" t="str">
        <f t="shared" si="617"/>
        <v>Inviable Sanitariamente</v>
      </c>
      <c r="HTH470" s="48" t="str">
        <f t="shared" si="617"/>
        <v>Inviable Sanitariamente</v>
      </c>
      <c r="HTI470" s="48" t="str">
        <f t="shared" si="617"/>
        <v>Inviable Sanitariamente</v>
      </c>
      <c r="HTJ470" s="48" t="str">
        <f t="shared" si="617"/>
        <v>Inviable Sanitariamente</v>
      </c>
      <c r="HTK470" s="48" t="str">
        <f t="shared" si="617"/>
        <v>Inviable Sanitariamente</v>
      </c>
      <c r="HTL470" s="48" t="str">
        <f t="shared" si="618"/>
        <v>Inviable Sanitariamente</v>
      </c>
      <c r="HTM470" s="48" t="str">
        <f t="shared" si="618"/>
        <v>Inviable Sanitariamente</v>
      </c>
      <c r="HTN470" s="48" t="str">
        <f t="shared" si="618"/>
        <v>Inviable Sanitariamente</v>
      </c>
      <c r="HTO470" s="48" t="str">
        <f t="shared" si="618"/>
        <v>Inviable Sanitariamente</v>
      </c>
      <c r="HTP470" s="48" t="str">
        <f t="shared" si="618"/>
        <v>Inviable Sanitariamente</v>
      </c>
      <c r="HTQ470" s="48" t="str">
        <f t="shared" si="618"/>
        <v>Inviable Sanitariamente</v>
      </c>
      <c r="HTR470" s="48" t="str">
        <f t="shared" si="618"/>
        <v>Inviable Sanitariamente</v>
      </c>
      <c r="HTS470" s="48" t="str">
        <f t="shared" si="618"/>
        <v>Inviable Sanitariamente</v>
      </c>
      <c r="HTT470" s="48" t="str">
        <f t="shared" si="618"/>
        <v>Inviable Sanitariamente</v>
      </c>
      <c r="HTU470" s="48" t="str">
        <f t="shared" si="618"/>
        <v>Inviable Sanitariamente</v>
      </c>
      <c r="HTV470" s="48" t="str">
        <f t="shared" si="619"/>
        <v>Inviable Sanitariamente</v>
      </c>
      <c r="HTW470" s="48" t="str">
        <f t="shared" si="619"/>
        <v>Inviable Sanitariamente</v>
      </c>
      <c r="HTX470" s="48" t="str">
        <f t="shared" si="619"/>
        <v>Inviable Sanitariamente</v>
      </c>
      <c r="HTY470" s="48" t="str">
        <f t="shared" si="619"/>
        <v>Inviable Sanitariamente</v>
      </c>
      <c r="HTZ470" s="48" t="str">
        <f t="shared" si="619"/>
        <v>Inviable Sanitariamente</v>
      </c>
      <c r="HUA470" s="48" t="str">
        <f t="shared" si="619"/>
        <v>Inviable Sanitariamente</v>
      </c>
      <c r="HUB470" s="48" t="str">
        <f t="shared" si="619"/>
        <v>Inviable Sanitariamente</v>
      </c>
      <c r="HUC470" s="48" t="str">
        <f t="shared" si="619"/>
        <v>Inviable Sanitariamente</v>
      </c>
      <c r="HUD470" s="48" t="str">
        <f t="shared" si="619"/>
        <v>Inviable Sanitariamente</v>
      </c>
      <c r="HUE470" s="48" t="str">
        <f t="shared" si="619"/>
        <v>Inviable Sanitariamente</v>
      </c>
      <c r="HUF470" s="48" t="str">
        <f t="shared" si="620"/>
        <v>Inviable Sanitariamente</v>
      </c>
      <c r="HUG470" s="48" t="str">
        <f t="shared" si="620"/>
        <v>Inviable Sanitariamente</v>
      </c>
      <c r="HUH470" s="48" t="str">
        <f t="shared" si="620"/>
        <v>Inviable Sanitariamente</v>
      </c>
      <c r="HUI470" s="48" t="str">
        <f t="shared" si="620"/>
        <v>Inviable Sanitariamente</v>
      </c>
      <c r="HUJ470" s="48" t="str">
        <f t="shared" si="620"/>
        <v>Inviable Sanitariamente</v>
      </c>
      <c r="HUK470" s="48" t="str">
        <f t="shared" si="620"/>
        <v>Inviable Sanitariamente</v>
      </c>
      <c r="HUL470" s="48" t="str">
        <f t="shared" si="620"/>
        <v>Inviable Sanitariamente</v>
      </c>
      <c r="HUM470" s="48" t="str">
        <f t="shared" si="620"/>
        <v>Inviable Sanitariamente</v>
      </c>
      <c r="HUN470" s="48" t="str">
        <f t="shared" si="620"/>
        <v>Inviable Sanitariamente</v>
      </c>
      <c r="HUO470" s="48" t="str">
        <f t="shared" si="620"/>
        <v>Inviable Sanitariamente</v>
      </c>
      <c r="HUP470" s="48" t="str">
        <f t="shared" si="621"/>
        <v>Inviable Sanitariamente</v>
      </c>
      <c r="HUQ470" s="48" t="str">
        <f t="shared" si="621"/>
        <v>Inviable Sanitariamente</v>
      </c>
      <c r="HUR470" s="48" t="str">
        <f t="shared" si="621"/>
        <v>Inviable Sanitariamente</v>
      </c>
      <c r="HUS470" s="48" t="str">
        <f t="shared" si="621"/>
        <v>Inviable Sanitariamente</v>
      </c>
      <c r="HUT470" s="48" t="str">
        <f t="shared" si="621"/>
        <v>Inviable Sanitariamente</v>
      </c>
      <c r="HUU470" s="48" t="str">
        <f t="shared" si="621"/>
        <v>Inviable Sanitariamente</v>
      </c>
      <c r="HUV470" s="48" t="str">
        <f t="shared" si="621"/>
        <v>Inviable Sanitariamente</v>
      </c>
      <c r="HUW470" s="48" t="str">
        <f t="shared" si="621"/>
        <v>Inviable Sanitariamente</v>
      </c>
      <c r="HUX470" s="48" t="str">
        <f t="shared" si="621"/>
        <v>Inviable Sanitariamente</v>
      </c>
      <c r="HUY470" s="48" t="str">
        <f t="shared" si="621"/>
        <v>Inviable Sanitariamente</v>
      </c>
      <c r="HUZ470" s="48" t="str">
        <f t="shared" si="622"/>
        <v>Inviable Sanitariamente</v>
      </c>
      <c r="HVA470" s="48" t="str">
        <f t="shared" si="622"/>
        <v>Inviable Sanitariamente</v>
      </c>
      <c r="HVB470" s="48" t="str">
        <f t="shared" si="622"/>
        <v>Inviable Sanitariamente</v>
      </c>
      <c r="HVC470" s="48" t="str">
        <f t="shared" si="622"/>
        <v>Inviable Sanitariamente</v>
      </c>
      <c r="HVD470" s="48" t="str">
        <f t="shared" si="622"/>
        <v>Inviable Sanitariamente</v>
      </c>
      <c r="HVE470" s="48" t="str">
        <f t="shared" si="622"/>
        <v>Inviable Sanitariamente</v>
      </c>
      <c r="HVF470" s="48" t="str">
        <f t="shared" si="622"/>
        <v>Inviable Sanitariamente</v>
      </c>
      <c r="HVG470" s="48" t="str">
        <f t="shared" si="622"/>
        <v>Inviable Sanitariamente</v>
      </c>
      <c r="HVH470" s="48" t="str">
        <f t="shared" si="622"/>
        <v>Inviable Sanitariamente</v>
      </c>
      <c r="HVI470" s="48" t="str">
        <f t="shared" si="622"/>
        <v>Inviable Sanitariamente</v>
      </c>
      <c r="HVJ470" s="48" t="str">
        <f t="shared" si="623"/>
        <v>Inviable Sanitariamente</v>
      </c>
      <c r="HVK470" s="48" t="str">
        <f t="shared" si="623"/>
        <v>Inviable Sanitariamente</v>
      </c>
      <c r="HVL470" s="48" t="str">
        <f t="shared" si="623"/>
        <v>Inviable Sanitariamente</v>
      </c>
      <c r="HVM470" s="48" t="str">
        <f t="shared" si="623"/>
        <v>Inviable Sanitariamente</v>
      </c>
      <c r="HVN470" s="48" t="str">
        <f t="shared" si="623"/>
        <v>Inviable Sanitariamente</v>
      </c>
      <c r="HVO470" s="48" t="str">
        <f t="shared" si="623"/>
        <v>Inviable Sanitariamente</v>
      </c>
      <c r="HVP470" s="48" t="str">
        <f t="shared" si="623"/>
        <v>Inviable Sanitariamente</v>
      </c>
      <c r="HVQ470" s="48" t="str">
        <f t="shared" si="623"/>
        <v>Inviable Sanitariamente</v>
      </c>
      <c r="HVR470" s="48" t="str">
        <f t="shared" si="623"/>
        <v>Inviable Sanitariamente</v>
      </c>
      <c r="HVS470" s="48" t="str">
        <f t="shared" si="623"/>
        <v>Inviable Sanitariamente</v>
      </c>
      <c r="HVT470" s="48" t="str">
        <f t="shared" si="624"/>
        <v>Inviable Sanitariamente</v>
      </c>
      <c r="HVU470" s="48" t="str">
        <f t="shared" si="624"/>
        <v>Inviable Sanitariamente</v>
      </c>
      <c r="HVV470" s="48" t="str">
        <f t="shared" si="624"/>
        <v>Inviable Sanitariamente</v>
      </c>
      <c r="HVW470" s="48" t="str">
        <f t="shared" si="624"/>
        <v>Inviable Sanitariamente</v>
      </c>
      <c r="HVX470" s="48" t="str">
        <f t="shared" si="624"/>
        <v>Inviable Sanitariamente</v>
      </c>
      <c r="HVY470" s="48" t="str">
        <f t="shared" si="624"/>
        <v>Inviable Sanitariamente</v>
      </c>
      <c r="HVZ470" s="48" t="str">
        <f t="shared" si="624"/>
        <v>Inviable Sanitariamente</v>
      </c>
      <c r="HWA470" s="48" t="str">
        <f t="shared" si="624"/>
        <v>Inviable Sanitariamente</v>
      </c>
      <c r="HWB470" s="48" t="str">
        <f t="shared" si="624"/>
        <v>Inviable Sanitariamente</v>
      </c>
      <c r="HWC470" s="48" t="str">
        <f t="shared" si="624"/>
        <v>Inviable Sanitariamente</v>
      </c>
      <c r="HWD470" s="48" t="str">
        <f t="shared" si="625"/>
        <v>Inviable Sanitariamente</v>
      </c>
      <c r="HWE470" s="48" t="str">
        <f t="shared" si="625"/>
        <v>Inviable Sanitariamente</v>
      </c>
      <c r="HWF470" s="48" t="str">
        <f t="shared" si="625"/>
        <v>Inviable Sanitariamente</v>
      </c>
      <c r="HWG470" s="48" t="str">
        <f t="shared" si="625"/>
        <v>Inviable Sanitariamente</v>
      </c>
      <c r="HWH470" s="48" t="str">
        <f t="shared" si="625"/>
        <v>Inviable Sanitariamente</v>
      </c>
      <c r="HWI470" s="48" t="str">
        <f t="shared" si="625"/>
        <v>Inviable Sanitariamente</v>
      </c>
      <c r="HWJ470" s="48" t="str">
        <f t="shared" si="625"/>
        <v>Inviable Sanitariamente</v>
      </c>
      <c r="HWK470" s="48" t="str">
        <f t="shared" si="625"/>
        <v>Inviable Sanitariamente</v>
      </c>
      <c r="HWL470" s="48" t="str">
        <f t="shared" si="625"/>
        <v>Inviable Sanitariamente</v>
      </c>
      <c r="HWM470" s="48" t="str">
        <f t="shared" si="625"/>
        <v>Inviable Sanitariamente</v>
      </c>
      <c r="HWN470" s="48" t="str">
        <f t="shared" si="626"/>
        <v>Inviable Sanitariamente</v>
      </c>
      <c r="HWO470" s="48" t="str">
        <f t="shared" si="626"/>
        <v>Inviable Sanitariamente</v>
      </c>
      <c r="HWP470" s="48" t="str">
        <f t="shared" si="626"/>
        <v>Inviable Sanitariamente</v>
      </c>
      <c r="HWQ470" s="48" t="str">
        <f t="shared" si="626"/>
        <v>Inviable Sanitariamente</v>
      </c>
      <c r="HWR470" s="48" t="str">
        <f t="shared" si="626"/>
        <v>Inviable Sanitariamente</v>
      </c>
      <c r="HWS470" s="48" t="str">
        <f t="shared" si="626"/>
        <v>Inviable Sanitariamente</v>
      </c>
      <c r="HWT470" s="48" t="str">
        <f t="shared" si="626"/>
        <v>Inviable Sanitariamente</v>
      </c>
      <c r="HWU470" s="48" t="str">
        <f t="shared" si="626"/>
        <v>Inviable Sanitariamente</v>
      </c>
      <c r="HWV470" s="48" t="str">
        <f t="shared" si="626"/>
        <v>Inviable Sanitariamente</v>
      </c>
      <c r="HWW470" s="48" t="str">
        <f t="shared" si="626"/>
        <v>Inviable Sanitariamente</v>
      </c>
      <c r="HWX470" s="48" t="str">
        <f t="shared" si="627"/>
        <v>Inviable Sanitariamente</v>
      </c>
      <c r="HWY470" s="48" t="str">
        <f t="shared" si="627"/>
        <v>Inviable Sanitariamente</v>
      </c>
      <c r="HWZ470" s="48" t="str">
        <f t="shared" si="627"/>
        <v>Inviable Sanitariamente</v>
      </c>
      <c r="HXA470" s="48" t="str">
        <f t="shared" si="627"/>
        <v>Inviable Sanitariamente</v>
      </c>
      <c r="HXB470" s="48" t="str">
        <f t="shared" si="627"/>
        <v>Inviable Sanitariamente</v>
      </c>
      <c r="HXC470" s="48" t="str">
        <f t="shared" si="627"/>
        <v>Inviable Sanitariamente</v>
      </c>
      <c r="HXD470" s="48" t="str">
        <f t="shared" si="627"/>
        <v>Inviable Sanitariamente</v>
      </c>
      <c r="HXE470" s="48" t="str">
        <f t="shared" si="627"/>
        <v>Inviable Sanitariamente</v>
      </c>
      <c r="HXF470" s="48" t="str">
        <f t="shared" si="627"/>
        <v>Inviable Sanitariamente</v>
      </c>
      <c r="HXG470" s="48" t="str">
        <f t="shared" si="627"/>
        <v>Inviable Sanitariamente</v>
      </c>
      <c r="HXH470" s="48" t="str">
        <f t="shared" si="628"/>
        <v>Inviable Sanitariamente</v>
      </c>
      <c r="HXI470" s="48" t="str">
        <f t="shared" si="628"/>
        <v>Inviable Sanitariamente</v>
      </c>
      <c r="HXJ470" s="48" t="str">
        <f t="shared" si="628"/>
        <v>Inviable Sanitariamente</v>
      </c>
      <c r="HXK470" s="48" t="str">
        <f t="shared" si="628"/>
        <v>Inviable Sanitariamente</v>
      </c>
      <c r="HXL470" s="48" t="str">
        <f t="shared" si="628"/>
        <v>Inviable Sanitariamente</v>
      </c>
      <c r="HXM470" s="48" t="str">
        <f t="shared" si="628"/>
        <v>Inviable Sanitariamente</v>
      </c>
      <c r="HXN470" s="48" t="str">
        <f t="shared" si="628"/>
        <v>Inviable Sanitariamente</v>
      </c>
      <c r="HXO470" s="48" t="str">
        <f t="shared" si="628"/>
        <v>Inviable Sanitariamente</v>
      </c>
      <c r="HXP470" s="48" t="str">
        <f t="shared" si="628"/>
        <v>Inviable Sanitariamente</v>
      </c>
      <c r="HXQ470" s="48" t="str">
        <f t="shared" si="628"/>
        <v>Inviable Sanitariamente</v>
      </c>
      <c r="HXR470" s="48" t="str">
        <f t="shared" si="629"/>
        <v>Inviable Sanitariamente</v>
      </c>
      <c r="HXS470" s="48" t="str">
        <f t="shared" si="629"/>
        <v>Inviable Sanitariamente</v>
      </c>
      <c r="HXT470" s="48" t="str">
        <f t="shared" si="629"/>
        <v>Inviable Sanitariamente</v>
      </c>
      <c r="HXU470" s="48" t="str">
        <f t="shared" si="629"/>
        <v>Inviable Sanitariamente</v>
      </c>
      <c r="HXV470" s="48" t="str">
        <f t="shared" si="629"/>
        <v>Inviable Sanitariamente</v>
      </c>
      <c r="HXW470" s="48" t="str">
        <f t="shared" si="629"/>
        <v>Inviable Sanitariamente</v>
      </c>
      <c r="HXX470" s="48" t="str">
        <f t="shared" si="629"/>
        <v>Inviable Sanitariamente</v>
      </c>
      <c r="HXY470" s="48" t="str">
        <f t="shared" si="629"/>
        <v>Inviable Sanitariamente</v>
      </c>
      <c r="HXZ470" s="48" t="str">
        <f t="shared" si="629"/>
        <v>Inviable Sanitariamente</v>
      </c>
      <c r="HYA470" s="48" t="str">
        <f t="shared" si="629"/>
        <v>Inviable Sanitariamente</v>
      </c>
      <c r="HYB470" s="48" t="str">
        <f t="shared" si="630"/>
        <v>Inviable Sanitariamente</v>
      </c>
      <c r="HYC470" s="48" t="str">
        <f t="shared" si="630"/>
        <v>Inviable Sanitariamente</v>
      </c>
      <c r="HYD470" s="48" t="str">
        <f t="shared" si="630"/>
        <v>Inviable Sanitariamente</v>
      </c>
      <c r="HYE470" s="48" t="str">
        <f t="shared" si="630"/>
        <v>Inviable Sanitariamente</v>
      </c>
      <c r="HYF470" s="48" t="str">
        <f t="shared" si="630"/>
        <v>Inviable Sanitariamente</v>
      </c>
      <c r="HYG470" s="48" t="str">
        <f t="shared" si="630"/>
        <v>Inviable Sanitariamente</v>
      </c>
      <c r="HYH470" s="48" t="str">
        <f t="shared" si="630"/>
        <v>Inviable Sanitariamente</v>
      </c>
      <c r="HYI470" s="48" t="str">
        <f t="shared" si="630"/>
        <v>Inviable Sanitariamente</v>
      </c>
      <c r="HYJ470" s="48" t="str">
        <f t="shared" si="630"/>
        <v>Inviable Sanitariamente</v>
      </c>
      <c r="HYK470" s="48" t="str">
        <f t="shared" si="630"/>
        <v>Inviable Sanitariamente</v>
      </c>
      <c r="HYL470" s="48" t="str">
        <f t="shared" si="631"/>
        <v>Inviable Sanitariamente</v>
      </c>
      <c r="HYM470" s="48" t="str">
        <f t="shared" si="631"/>
        <v>Inviable Sanitariamente</v>
      </c>
      <c r="HYN470" s="48" t="str">
        <f t="shared" si="631"/>
        <v>Inviable Sanitariamente</v>
      </c>
      <c r="HYO470" s="48" t="str">
        <f t="shared" si="631"/>
        <v>Inviable Sanitariamente</v>
      </c>
      <c r="HYP470" s="48" t="str">
        <f t="shared" si="631"/>
        <v>Inviable Sanitariamente</v>
      </c>
      <c r="HYQ470" s="48" t="str">
        <f t="shared" si="631"/>
        <v>Inviable Sanitariamente</v>
      </c>
      <c r="HYR470" s="48" t="str">
        <f t="shared" si="631"/>
        <v>Inviable Sanitariamente</v>
      </c>
      <c r="HYS470" s="48" t="str">
        <f t="shared" si="631"/>
        <v>Inviable Sanitariamente</v>
      </c>
      <c r="HYT470" s="48" t="str">
        <f t="shared" si="631"/>
        <v>Inviable Sanitariamente</v>
      </c>
      <c r="HYU470" s="48" t="str">
        <f t="shared" si="631"/>
        <v>Inviable Sanitariamente</v>
      </c>
      <c r="HYV470" s="48" t="str">
        <f t="shared" si="632"/>
        <v>Inviable Sanitariamente</v>
      </c>
      <c r="HYW470" s="48" t="str">
        <f t="shared" si="632"/>
        <v>Inviable Sanitariamente</v>
      </c>
      <c r="HYX470" s="48" t="str">
        <f t="shared" si="632"/>
        <v>Inviable Sanitariamente</v>
      </c>
      <c r="HYY470" s="48" t="str">
        <f t="shared" si="632"/>
        <v>Inviable Sanitariamente</v>
      </c>
      <c r="HYZ470" s="48" t="str">
        <f t="shared" si="632"/>
        <v>Inviable Sanitariamente</v>
      </c>
      <c r="HZA470" s="48" t="str">
        <f t="shared" si="632"/>
        <v>Inviable Sanitariamente</v>
      </c>
      <c r="HZB470" s="48" t="str">
        <f t="shared" si="632"/>
        <v>Inviable Sanitariamente</v>
      </c>
      <c r="HZC470" s="48" t="str">
        <f t="shared" si="632"/>
        <v>Inviable Sanitariamente</v>
      </c>
      <c r="HZD470" s="48" t="str">
        <f t="shared" si="632"/>
        <v>Inviable Sanitariamente</v>
      </c>
      <c r="HZE470" s="48" t="str">
        <f t="shared" si="632"/>
        <v>Inviable Sanitariamente</v>
      </c>
      <c r="HZF470" s="48" t="str">
        <f t="shared" si="633"/>
        <v>Inviable Sanitariamente</v>
      </c>
      <c r="HZG470" s="48" t="str">
        <f t="shared" si="633"/>
        <v>Inviable Sanitariamente</v>
      </c>
      <c r="HZH470" s="48" t="str">
        <f t="shared" si="633"/>
        <v>Inviable Sanitariamente</v>
      </c>
      <c r="HZI470" s="48" t="str">
        <f t="shared" si="633"/>
        <v>Inviable Sanitariamente</v>
      </c>
      <c r="HZJ470" s="48" t="str">
        <f t="shared" si="633"/>
        <v>Inviable Sanitariamente</v>
      </c>
      <c r="HZK470" s="48" t="str">
        <f t="shared" si="633"/>
        <v>Inviable Sanitariamente</v>
      </c>
      <c r="HZL470" s="48" t="str">
        <f t="shared" si="633"/>
        <v>Inviable Sanitariamente</v>
      </c>
      <c r="HZM470" s="48" t="str">
        <f t="shared" si="633"/>
        <v>Inviable Sanitariamente</v>
      </c>
      <c r="HZN470" s="48" t="str">
        <f t="shared" si="633"/>
        <v>Inviable Sanitariamente</v>
      </c>
      <c r="HZO470" s="48" t="str">
        <f t="shared" si="633"/>
        <v>Inviable Sanitariamente</v>
      </c>
      <c r="HZP470" s="48" t="str">
        <f t="shared" si="634"/>
        <v>Inviable Sanitariamente</v>
      </c>
      <c r="HZQ470" s="48" t="str">
        <f t="shared" si="634"/>
        <v>Inviable Sanitariamente</v>
      </c>
      <c r="HZR470" s="48" t="str">
        <f t="shared" si="634"/>
        <v>Inviable Sanitariamente</v>
      </c>
      <c r="HZS470" s="48" t="str">
        <f t="shared" si="634"/>
        <v>Inviable Sanitariamente</v>
      </c>
      <c r="HZT470" s="48" t="str">
        <f t="shared" si="634"/>
        <v>Inviable Sanitariamente</v>
      </c>
      <c r="HZU470" s="48" t="str">
        <f t="shared" si="634"/>
        <v>Inviable Sanitariamente</v>
      </c>
      <c r="HZV470" s="48" t="str">
        <f t="shared" si="634"/>
        <v>Inviable Sanitariamente</v>
      </c>
      <c r="HZW470" s="48" t="str">
        <f t="shared" si="634"/>
        <v>Inviable Sanitariamente</v>
      </c>
      <c r="HZX470" s="48" t="str">
        <f t="shared" si="634"/>
        <v>Inviable Sanitariamente</v>
      </c>
      <c r="HZY470" s="48" t="str">
        <f t="shared" si="634"/>
        <v>Inviable Sanitariamente</v>
      </c>
      <c r="HZZ470" s="48" t="str">
        <f t="shared" si="635"/>
        <v>Inviable Sanitariamente</v>
      </c>
      <c r="IAA470" s="48" t="str">
        <f t="shared" si="635"/>
        <v>Inviable Sanitariamente</v>
      </c>
      <c r="IAB470" s="48" t="str">
        <f t="shared" si="635"/>
        <v>Inviable Sanitariamente</v>
      </c>
      <c r="IAC470" s="48" t="str">
        <f t="shared" si="635"/>
        <v>Inviable Sanitariamente</v>
      </c>
      <c r="IAD470" s="48" t="str">
        <f t="shared" si="635"/>
        <v>Inviable Sanitariamente</v>
      </c>
      <c r="IAE470" s="48" t="str">
        <f t="shared" si="635"/>
        <v>Inviable Sanitariamente</v>
      </c>
      <c r="IAF470" s="48" t="str">
        <f t="shared" si="635"/>
        <v>Inviable Sanitariamente</v>
      </c>
      <c r="IAG470" s="48" t="str">
        <f t="shared" si="635"/>
        <v>Inviable Sanitariamente</v>
      </c>
      <c r="IAH470" s="48" t="str">
        <f t="shared" si="635"/>
        <v>Inviable Sanitariamente</v>
      </c>
      <c r="IAI470" s="48" t="str">
        <f t="shared" si="635"/>
        <v>Inviable Sanitariamente</v>
      </c>
      <c r="IAJ470" s="48" t="str">
        <f t="shared" si="636"/>
        <v>Inviable Sanitariamente</v>
      </c>
      <c r="IAK470" s="48" t="str">
        <f t="shared" si="636"/>
        <v>Inviable Sanitariamente</v>
      </c>
      <c r="IAL470" s="48" t="str">
        <f t="shared" si="636"/>
        <v>Inviable Sanitariamente</v>
      </c>
      <c r="IAM470" s="48" t="str">
        <f t="shared" si="636"/>
        <v>Inviable Sanitariamente</v>
      </c>
      <c r="IAN470" s="48" t="str">
        <f t="shared" si="636"/>
        <v>Inviable Sanitariamente</v>
      </c>
      <c r="IAO470" s="48" t="str">
        <f t="shared" si="636"/>
        <v>Inviable Sanitariamente</v>
      </c>
      <c r="IAP470" s="48" t="str">
        <f t="shared" si="636"/>
        <v>Inviable Sanitariamente</v>
      </c>
      <c r="IAQ470" s="48" t="str">
        <f t="shared" si="636"/>
        <v>Inviable Sanitariamente</v>
      </c>
      <c r="IAR470" s="48" t="str">
        <f t="shared" si="636"/>
        <v>Inviable Sanitariamente</v>
      </c>
      <c r="IAS470" s="48" t="str">
        <f t="shared" si="636"/>
        <v>Inviable Sanitariamente</v>
      </c>
      <c r="IAT470" s="48" t="str">
        <f t="shared" si="637"/>
        <v>Inviable Sanitariamente</v>
      </c>
      <c r="IAU470" s="48" t="str">
        <f t="shared" si="637"/>
        <v>Inviable Sanitariamente</v>
      </c>
      <c r="IAV470" s="48" t="str">
        <f t="shared" si="637"/>
        <v>Inviable Sanitariamente</v>
      </c>
      <c r="IAW470" s="48" t="str">
        <f t="shared" si="637"/>
        <v>Inviable Sanitariamente</v>
      </c>
      <c r="IAX470" s="48" t="str">
        <f t="shared" si="637"/>
        <v>Inviable Sanitariamente</v>
      </c>
      <c r="IAY470" s="48" t="str">
        <f t="shared" si="637"/>
        <v>Inviable Sanitariamente</v>
      </c>
      <c r="IAZ470" s="48" t="str">
        <f t="shared" si="637"/>
        <v>Inviable Sanitariamente</v>
      </c>
      <c r="IBA470" s="48" t="str">
        <f t="shared" si="637"/>
        <v>Inviable Sanitariamente</v>
      </c>
      <c r="IBB470" s="48" t="str">
        <f t="shared" si="637"/>
        <v>Inviable Sanitariamente</v>
      </c>
      <c r="IBC470" s="48" t="str">
        <f t="shared" si="637"/>
        <v>Inviable Sanitariamente</v>
      </c>
      <c r="IBD470" s="48" t="str">
        <f t="shared" si="638"/>
        <v>Inviable Sanitariamente</v>
      </c>
      <c r="IBE470" s="48" t="str">
        <f t="shared" si="638"/>
        <v>Inviable Sanitariamente</v>
      </c>
      <c r="IBF470" s="48" t="str">
        <f t="shared" si="638"/>
        <v>Inviable Sanitariamente</v>
      </c>
      <c r="IBG470" s="48" t="str">
        <f t="shared" si="638"/>
        <v>Inviable Sanitariamente</v>
      </c>
      <c r="IBH470" s="48" t="str">
        <f t="shared" si="638"/>
        <v>Inviable Sanitariamente</v>
      </c>
      <c r="IBI470" s="48" t="str">
        <f t="shared" si="638"/>
        <v>Inviable Sanitariamente</v>
      </c>
      <c r="IBJ470" s="48" t="str">
        <f t="shared" si="638"/>
        <v>Inviable Sanitariamente</v>
      </c>
      <c r="IBK470" s="48" t="str">
        <f t="shared" si="638"/>
        <v>Inviable Sanitariamente</v>
      </c>
      <c r="IBL470" s="48" t="str">
        <f t="shared" si="638"/>
        <v>Inviable Sanitariamente</v>
      </c>
      <c r="IBM470" s="48" t="str">
        <f t="shared" si="638"/>
        <v>Inviable Sanitariamente</v>
      </c>
      <c r="IBN470" s="48" t="str">
        <f t="shared" si="639"/>
        <v>Inviable Sanitariamente</v>
      </c>
      <c r="IBO470" s="48" t="str">
        <f t="shared" si="639"/>
        <v>Inviable Sanitariamente</v>
      </c>
      <c r="IBP470" s="48" t="str">
        <f t="shared" si="639"/>
        <v>Inviable Sanitariamente</v>
      </c>
      <c r="IBQ470" s="48" t="str">
        <f t="shared" si="639"/>
        <v>Inviable Sanitariamente</v>
      </c>
      <c r="IBR470" s="48" t="str">
        <f t="shared" si="639"/>
        <v>Inviable Sanitariamente</v>
      </c>
      <c r="IBS470" s="48" t="str">
        <f t="shared" si="639"/>
        <v>Inviable Sanitariamente</v>
      </c>
      <c r="IBT470" s="48" t="str">
        <f t="shared" si="639"/>
        <v>Inviable Sanitariamente</v>
      </c>
      <c r="IBU470" s="48" t="str">
        <f t="shared" si="639"/>
        <v>Inviable Sanitariamente</v>
      </c>
      <c r="IBV470" s="48" t="str">
        <f t="shared" si="639"/>
        <v>Inviable Sanitariamente</v>
      </c>
      <c r="IBW470" s="48" t="str">
        <f t="shared" si="639"/>
        <v>Inviable Sanitariamente</v>
      </c>
      <c r="IBX470" s="48" t="str">
        <f t="shared" si="640"/>
        <v>Inviable Sanitariamente</v>
      </c>
      <c r="IBY470" s="48" t="str">
        <f t="shared" si="640"/>
        <v>Inviable Sanitariamente</v>
      </c>
      <c r="IBZ470" s="48" t="str">
        <f t="shared" si="640"/>
        <v>Inviable Sanitariamente</v>
      </c>
      <c r="ICA470" s="48" t="str">
        <f t="shared" si="640"/>
        <v>Inviable Sanitariamente</v>
      </c>
      <c r="ICB470" s="48" t="str">
        <f t="shared" si="640"/>
        <v>Inviable Sanitariamente</v>
      </c>
      <c r="ICC470" s="48" t="str">
        <f t="shared" si="640"/>
        <v>Inviable Sanitariamente</v>
      </c>
      <c r="ICD470" s="48" t="str">
        <f t="shared" si="640"/>
        <v>Inviable Sanitariamente</v>
      </c>
      <c r="ICE470" s="48" t="str">
        <f t="shared" si="640"/>
        <v>Inviable Sanitariamente</v>
      </c>
      <c r="ICF470" s="48" t="str">
        <f t="shared" si="640"/>
        <v>Inviable Sanitariamente</v>
      </c>
      <c r="ICG470" s="48" t="str">
        <f t="shared" si="640"/>
        <v>Inviable Sanitariamente</v>
      </c>
      <c r="ICH470" s="48" t="str">
        <f t="shared" si="641"/>
        <v>Inviable Sanitariamente</v>
      </c>
      <c r="ICI470" s="48" t="str">
        <f t="shared" si="641"/>
        <v>Inviable Sanitariamente</v>
      </c>
      <c r="ICJ470" s="48" t="str">
        <f t="shared" si="641"/>
        <v>Inviable Sanitariamente</v>
      </c>
      <c r="ICK470" s="48" t="str">
        <f t="shared" si="641"/>
        <v>Inviable Sanitariamente</v>
      </c>
      <c r="ICL470" s="48" t="str">
        <f t="shared" si="641"/>
        <v>Inviable Sanitariamente</v>
      </c>
      <c r="ICM470" s="48" t="str">
        <f t="shared" si="641"/>
        <v>Inviable Sanitariamente</v>
      </c>
      <c r="ICN470" s="48" t="str">
        <f t="shared" si="641"/>
        <v>Inviable Sanitariamente</v>
      </c>
      <c r="ICO470" s="48" t="str">
        <f t="shared" si="641"/>
        <v>Inviable Sanitariamente</v>
      </c>
      <c r="ICP470" s="48" t="str">
        <f t="shared" si="641"/>
        <v>Inviable Sanitariamente</v>
      </c>
      <c r="ICQ470" s="48" t="str">
        <f t="shared" si="641"/>
        <v>Inviable Sanitariamente</v>
      </c>
      <c r="ICR470" s="48" t="str">
        <f t="shared" si="642"/>
        <v>Inviable Sanitariamente</v>
      </c>
      <c r="ICS470" s="48" t="str">
        <f t="shared" si="642"/>
        <v>Inviable Sanitariamente</v>
      </c>
      <c r="ICT470" s="48" t="str">
        <f t="shared" si="642"/>
        <v>Inviable Sanitariamente</v>
      </c>
      <c r="ICU470" s="48" t="str">
        <f t="shared" si="642"/>
        <v>Inviable Sanitariamente</v>
      </c>
      <c r="ICV470" s="48" t="str">
        <f t="shared" si="642"/>
        <v>Inviable Sanitariamente</v>
      </c>
      <c r="ICW470" s="48" t="str">
        <f t="shared" si="642"/>
        <v>Inviable Sanitariamente</v>
      </c>
      <c r="ICX470" s="48" t="str">
        <f t="shared" si="642"/>
        <v>Inviable Sanitariamente</v>
      </c>
      <c r="ICY470" s="48" t="str">
        <f t="shared" si="642"/>
        <v>Inviable Sanitariamente</v>
      </c>
      <c r="ICZ470" s="48" t="str">
        <f t="shared" si="642"/>
        <v>Inviable Sanitariamente</v>
      </c>
      <c r="IDA470" s="48" t="str">
        <f t="shared" si="642"/>
        <v>Inviable Sanitariamente</v>
      </c>
      <c r="IDB470" s="48" t="str">
        <f t="shared" si="643"/>
        <v>Inviable Sanitariamente</v>
      </c>
      <c r="IDC470" s="48" t="str">
        <f t="shared" si="643"/>
        <v>Inviable Sanitariamente</v>
      </c>
      <c r="IDD470" s="48" t="str">
        <f t="shared" si="643"/>
        <v>Inviable Sanitariamente</v>
      </c>
      <c r="IDE470" s="48" t="str">
        <f t="shared" si="643"/>
        <v>Inviable Sanitariamente</v>
      </c>
      <c r="IDF470" s="48" t="str">
        <f t="shared" si="643"/>
        <v>Inviable Sanitariamente</v>
      </c>
      <c r="IDG470" s="48" t="str">
        <f t="shared" si="643"/>
        <v>Inviable Sanitariamente</v>
      </c>
      <c r="IDH470" s="48" t="str">
        <f t="shared" si="643"/>
        <v>Inviable Sanitariamente</v>
      </c>
      <c r="IDI470" s="48" t="str">
        <f t="shared" si="643"/>
        <v>Inviable Sanitariamente</v>
      </c>
      <c r="IDJ470" s="48" t="str">
        <f t="shared" si="643"/>
        <v>Inviable Sanitariamente</v>
      </c>
      <c r="IDK470" s="48" t="str">
        <f t="shared" si="643"/>
        <v>Inviable Sanitariamente</v>
      </c>
      <c r="IDL470" s="48" t="str">
        <f t="shared" si="644"/>
        <v>Inviable Sanitariamente</v>
      </c>
      <c r="IDM470" s="48" t="str">
        <f t="shared" si="644"/>
        <v>Inviable Sanitariamente</v>
      </c>
      <c r="IDN470" s="48" t="str">
        <f t="shared" si="644"/>
        <v>Inviable Sanitariamente</v>
      </c>
      <c r="IDO470" s="48" t="str">
        <f t="shared" si="644"/>
        <v>Inviable Sanitariamente</v>
      </c>
      <c r="IDP470" s="48" t="str">
        <f t="shared" si="644"/>
        <v>Inviable Sanitariamente</v>
      </c>
      <c r="IDQ470" s="48" t="str">
        <f t="shared" si="644"/>
        <v>Inviable Sanitariamente</v>
      </c>
      <c r="IDR470" s="48" t="str">
        <f t="shared" si="644"/>
        <v>Inviable Sanitariamente</v>
      </c>
      <c r="IDS470" s="48" t="str">
        <f t="shared" si="644"/>
        <v>Inviable Sanitariamente</v>
      </c>
      <c r="IDT470" s="48" t="str">
        <f t="shared" si="644"/>
        <v>Inviable Sanitariamente</v>
      </c>
      <c r="IDU470" s="48" t="str">
        <f t="shared" si="644"/>
        <v>Inviable Sanitariamente</v>
      </c>
      <c r="IDV470" s="48" t="str">
        <f t="shared" si="645"/>
        <v>Inviable Sanitariamente</v>
      </c>
      <c r="IDW470" s="48" t="str">
        <f t="shared" si="645"/>
        <v>Inviable Sanitariamente</v>
      </c>
      <c r="IDX470" s="48" t="str">
        <f t="shared" si="645"/>
        <v>Inviable Sanitariamente</v>
      </c>
      <c r="IDY470" s="48" t="str">
        <f t="shared" si="645"/>
        <v>Inviable Sanitariamente</v>
      </c>
      <c r="IDZ470" s="48" t="str">
        <f t="shared" si="645"/>
        <v>Inviable Sanitariamente</v>
      </c>
      <c r="IEA470" s="48" t="str">
        <f t="shared" si="645"/>
        <v>Inviable Sanitariamente</v>
      </c>
      <c r="IEB470" s="48" t="str">
        <f t="shared" si="645"/>
        <v>Inviable Sanitariamente</v>
      </c>
      <c r="IEC470" s="48" t="str">
        <f t="shared" si="645"/>
        <v>Inviable Sanitariamente</v>
      </c>
      <c r="IED470" s="48" t="str">
        <f t="shared" si="645"/>
        <v>Inviable Sanitariamente</v>
      </c>
      <c r="IEE470" s="48" t="str">
        <f t="shared" si="645"/>
        <v>Inviable Sanitariamente</v>
      </c>
      <c r="IEF470" s="48" t="str">
        <f t="shared" si="646"/>
        <v>Inviable Sanitariamente</v>
      </c>
      <c r="IEG470" s="48" t="str">
        <f t="shared" si="646"/>
        <v>Inviable Sanitariamente</v>
      </c>
      <c r="IEH470" s="48" t="str">
        <f t="shared" si="646"/>
        <v>Inviable Sanitariamente</v>
      </c>
      <c r="IEI470" s="48" t="str">
        <f t="shared" si="646"/>
        <v>Inviable Sanitariamente</v>
      </c>
      <c r="IEJ470" s="48" t="str">
        <f t="shared" si="646"/>
        <v>Inviable Sanitariamente</v>
      </c>
      <c r="IEK470" s="48" t="str">
        <f t="shared" si="646"/>
        <v>Inviable Sanitariamente</v>
      </c>
      <c r="IEL470" s="48" t="str">
        <f t="shared" si="646"/>
        <v>Inviable Sanitariamente</v>
      </c>
      <c r="IEM470" s="48" t="str">
        <f t="shared" si="646"/>
        <v>Inviable Sanitariamente</v>
      </c>
      <c r="IEN470" s="48" t="str">
        <f t="shared" si="646"/>
        <v>Inviable Sanitariamente</v>
      </c>
      <c r="IEO470" s="48" t="str">
        <f t="shared" si="646"/>
        <v>Inviable Sanitariamente</v>
      </c>
      <c r="IEP470" s="48" t="str">
        <f t="shared" si="647"/>
        <v>Inviable Sanitariamente</v>
      </c>
      <c r="IEQ470" s="48" t="str">
        <f t="shared" si="647"/>
        <v>Inviable Sanitariamente</v>
      </c>
      <c r="IER470" s="48" t="str">
        <f t="shared" si="647"/>
        <v>Inviable Sanitariamente</v>
      </c>
      <c r="IES470" s="48" t="str">
        <f t="shared" si="647"/>
        <v>Inviable Sanitariamente</v>
      </c>
      <c r="IET470" s="48" t="str">
        <f t="shared" si="647"/>
        <v>Inviable Sanitariamente</v>
      </c>
      <c r="IEU470" s="48" t="str">
        <f t="shared" si="647"/>
        <v>Inviable Sanitariamente</v>
      </c>
      <c r="IEV470" s="48" t="str">
        <f t="shared" si="647"/>
        <v>Inviable Sanitariamente</v>
      </c>
      <c r="IEW470" s="48" t="str">
        <f t="shared" si="647"/>
        <v>Inviable Sanitariamente</v>
      </c>
      <c r="IEX470" s="48" t="str">
        <f t="shared" si="647"/>
        <v>Inviable Sanitariamente</v>
      </c>
      <c r="IEY470" s="48" t="str">
        <f t="shared" si="647"/>
        <v>Inviable Sanitariamente</v>
      </c>
      <c r="IEZ470" s="48" t="str">
        <f t="shared" si="648"/>
        <v>Inviable Sanitariamente</v>
      </c>
      <c r="IFA470" s="48" t="str">
        <f t="shared" si="648"/>
        <v>Inviable Sanitariamente</v>
      </c>
      <c r="IFB470" s="48" t="str">
        <f t="shared" si="648"/>
        <v>Inviable Sanitariamente</v>
      </c>
      <c r="IFC470" s="48" t="str">
        <f t="shared" si="648"/>
        <v>Inviable Sanitariamente</v>
      </c>
      <c r="IFD470" s="48" t="str">
        <f t="shared" si="648"/>
        <v>Inviable Sanitariamente</v>
      </c>
      <c r="IFE470" s="48" t="str">
        <f t="shared" si="648"/>
        <v>Inviable Sanitariamente</v>
      </c>
      <c r="IFF470" s="48" t="str">
        <f t="shared" si="648"/>
        <v>Inviable Sanitariamente</v>
      </c>
      <c r="IFG470" s="48" t="str">
        <f t="shared" si="648"/>
        <v>Inviable Sanitariamente</v>
      </c>
      <c r="IFH470" s="48" t="str">
        <f t="shared" si="648"/>
        <v>Inviable Sanitariamente</v>
      </c>
      <c r="IFI470" s="48" t="str">
        <f t="shared" si="648"/>
        <v>Inviable Sanitariamente</v>
      </c>
      <c r="IFJ470" s="48" t="str">
        <f t="shared" si="649"/>
        <v>Inviable Sanitariamente</v>
      </c>
      <c r="IFK470" s="48" t="str">
        <f t="shared" si="649"/>
        <v>Inviable Sanitariamente</v>
      </c>
      <c r="IFL470" s="48" t="str">
        <f t="shared" si="649"/>
        <v>Inviable Sanitariamente</v>
      </c>
      <c r="IFM470" s="48" t="str">
        <f t="shared" si="649"/>
        <v>Inviable Sanitariamente</v>
      </c>
      <c r="IFN470" s="48" t="str">
        <f t="shared" si="649"/>
        <v>Inviable Sanitariamente</v>
      </c>
      <c r="IFO470" s="48" t="str">
        <f t="shared" si="649"/>
        <v>Inviable Sanitariamente</v>
      </c>
      <c r="IFP470" s="48" t="str">
        <f t="shared" si="649"/>
        <v>Inviable Sanitariamente</v>
      </c>
      <c r="IFQ470" s="48" t="str">
        <f t="shared" si="649"/>
        <v>Inviable Sanitariamente</v>
      </c>
      <c r="IFR470" s="48" t="str">
        <f t="shared" si="649"/>
        <v>Inviable Sanitariamente</v>
      </c>
      <c r="IFS470" s="48" t="str">
        <f t="shared" si="649"/>
        <v>Inviable Sanitariamente</v>
      </c>
      <c r="IFT470" s="48" t="str">
        <f t="shared" si="650"/>
        <v>Inviable Sanitariamente</v>
      </c>
      <c r="IFU470" s="48" t="str">
        <f t="shared" si="650"/>
        <v>Inviable Sanitariamente</v>
      </c>
      <c r="IFV470" s="48" t="str">
        <f t="shared" si="650"/>
        <v>Inviable Sanitariamente</v>
      </c>
      <c r="IFW470" s="48" t="str">
        <f t="shared" si="650"/>
        <v>Inviable Sanitariamente</v>
      </c>
      <c r="IFX470" s="48" t="str">
        <f t="shared" si="650"/>
        <v>Inviable Sanitariamente</v>
      </c>
      <c r="IFY470" s="48" t="str">
        <f t="shared" si="650"/>
        <v>Inviable Sanitariamente</v>
      </c>
      <c r="IFZ470" s="48" t="str">
        <f t="shared" si="650"/>
        <v>Inviable Sanitariamente</v>
      </c>
      <c r="IGA470" s="48" t="str">
        <f t="shared" si="650"/>
        <v>Inviable Sanitariamente</v>
      </c>
      <c r="IGB470" s="48" t="str">
        <f t="shared" si="650"/>
        <v>Inviable Sanitariamente</v>
      </c>
      <c r="IGC470" s="48" t="str">
        <f t="shared" si="650"/>
        <v>Inviable Sanitariamente</v>
      </c>
      <c r="IGD470" s="48" t="str">
        <f t="shared" si="651"/>
        <v>Inviable Sanitariamente</v>
      </c>
      <c r="IGE470" s="48" t="str">
        <f t="shared" si="651"/>
        <v>Inviable Sanitariamente</v>
      </c>
      <c r="IGF470" s="48" t="str">
        <f t="shared" si="651"/>
        <v>Inviable Sanitariamente</v>
      </c>
      <c r="IGG470" s="48" t="str">
        <f t="shared" si="651"/>
        <v>Inviable Sanitariamente</v>
      </c>
      <c r="IGH470" s="48" t="str">
        <f t="shared" si="651"/>
        <v>Inviable Sanitariamente</v>
      </c>
      <c r="IGI470" s="48" t="str">
        <f t="shared" si="651"/>
        <v>Inviable Sanitariamente</v>
      </c>
      <c r="IGJ470" s="48" t="str">
        <f t="shared" si="651"/>
        <v>Inviable Sanitariamente</v>
      </c>
      <c r="IGK470" s="48" t="str">
        <f t="shared" si="651"/>
        <v>Inviable Sanitariamente</v>
      </c>
      <c r="IGL470" s="48" t="str">
        <f t="shared" si="651"/>
        <v>Inviable Sanitariamente</v>
      </c>
      <c r="IGM470" s="48" t="str">
        <f t="shared" si="651"/>
        <v>Inviable Sanitariamente</v>
      </c>
      <c r="IGN470" s="48" t="str">
        <f t="shared" si="652"/>
        <v>Inviable Sanitariamente</v>
      </c>
      <c r="IGO470" s="48" t="str">
        <f t="shared" si="652"/>
        <v>Inviable Sanitariamente</v>
      </c>
      <c r="IGP470" s="48" t="str">
        <f t="shared" si="652"/>
        <v>Inviable Sanitariamente</v>
      </c>
      <c r="IGQ470" s="48" t="str">
        <f t="shared" si="652"/>
        <v>Inviable Sanitariamente</v>
      </c>
      <c r="IGR470" s="48" t="str">
        <f t="shared" si="652"/>
        <v>Inviable Sanitariamente</v>
      </c>
      <c r="IGS470" s="48" t="str">
        <f t="shared" si="652"/>
        <v>Inviable Sanitariamente</v>
      </c>
      <c r="IGT470" s="48" t="str">
        <f t="shared" si="652"/>
        <v>Inviable Sanitariamente</v>
      </c>
      <c r="IGU470" s="48" t="str">
        <f t="shared" si="652"/>
        <v>Inviable Sanitariamente</v>
      </c>
      <c r="IGV470" s="48" t="str">
        <f t="shared" si="652"/>
        <v>Inviable Sanitariamente</v>
      </c>
      <c r="IGW470" s="48" t="str">
        <f t="shared" si="652"/>
        <v>Inviable Sanitariamente</v>
      </c>
      <c r="IGX470" s="48" t="str">
        <f t="shared" si="653"/>
        <v>Inviable Sanitariamente</v>
      </c>
      <c r="IGY470" s="48" t="str">
        <f t="shared" si="653"/>
        <v>Inviable Sanitariamente</v>
      </c>
      <c r="IGZ470" s="48" t="str">
        <f t="shared" si="653"/>
        <v>Inviable Sanitariamente</v>
      </c>
      <c r="IHA470" s="48" t="str">
        <f t="shared" si="653"/>
        <v>Inviable Sanitariamente</v>
      </c>
      <c r="IHB470" s="48" t="str">
        <f t="shared" si="653"/>
        <v>Inviable Sanitariamente</v>
      </c>
      <c r="IHC470" s="48" t="str">
        <f t="shared" si="653"/>
        <v>Inviable Sanitariamente</v>
      </c>
      <c r="IHD470" s="48" t="str">
        <f t="shared" si="653"/>
        <v>Inviable Sanitariamente</v>
      </c>
      <c r="IHE470" s="48" t="str">
        <f t="shared" si="653"/>
        <v>Inviable Sanitariamente</v>
      </c>
      <c r="IHF470" s="48" t="str">
        <f t="shared" si="653"/>
        <v>Inviable Sanitariamente</v>
      </c>
      <c r="IHG470" s="48" t="str">
        <f t="shared" si="653"/>
        <v>Inviable Sanitariamente</v>
      </c>
      <c r="IHH470" s="48" t="str">
        <f t="shared" si="654"/>
        <v>Inviable Sanitariamente</v>
      </c>
      <c r="IHI470" s="48" t="str">
        <f t="shared" si="654"/>
        <v>Inviable Sanitariamente</v>
      </c>
      <c r="IHJ470" s="48" t="str">
        <f t="shared" si="654"/>
        <v>Inviable Sanitariamente</v>
      </c>
      <c r="IHK470" s="48" t="str">
        <f t="shared" si="654"/>
        <v>Inviable Sanitariamente</v>
      </c>
      <c r="IHL470" s="48" t="str">
        <f t="shared" si="654"/>
        <v>Inviable Sanitariamente</v>
      </c>
      <c r="IHM470" s="48" t="str">
        <f t="shared" si="654"/>
        <v>Inviable Sanitariamente</v>
      </c>
      <c r="IHN470" s="48" t="str">
        <f t="shared" si="654"/>
        <v>Inviable Sanitariamente</v>
      </c>
      <c r="IHO470" s="48" t="str">
        <f t="shared" si="654"/>
        <v>Inviable Sanitariamente</v>
      </c>
      <c r="IHP470" s="48" t="str">
        <f t="shared" si="654"/>
        <v>Inviable Sanitariamente</v>
      </c>
      <c r="IHQ470" s="48" t="str">
        <f t="shared" si="654"/>
        <v>Inviable Sanitariamente</v>
      </c>
      <c r="IHR470" s="48" t="str">
        <f t="shared" si="655"/>
        <v>Inviable Sanitariamente</v>
      </c>
      <c r="IHS470" s="48" t="str">
        <f t="shared" si="655"/>
        <v>Inviable Sanitariamente</v>
      </c>
      <c r="IHT470" s="48" t="str">
        <f t="shared" si="655"/>
        <v>Inviable Sanitariamente</v>
      </c>
      <c r="IHU470" s="48" t="str">
        <f t="shared" si="655"/>
        <v>Inviable Sanitariamente</v>
      </c>
      <c r="IHV470" s="48" t="str">
        <f t="shared" si="655"/>
        <v>Inviable Sanitariamente</v>
      </c>
      <c r="IHW470" s="48" t="str">
        <f t="shared" si="655"/>
        <v>Inviable Sanitariamente</v>
      </c>
      <c r="IHX470" s="48" t="str">
        <f t="shared" si="655"/>
        <v>Inviable Sanitariamente</v>
      </c>
      <c r="IHY470" s="48" t="str">
        <f t="shared" si="655"/>
        <v>Inviable Sanitariamente</v>
      </c>
      <c r="IHZ470" s="48" t="str">
        <f t="shared" si="655"/>
        <v>Inviable Sanitariamente</v>
      </c>
      <c r="IIA470" s="48" t="str">
        <f t="shared" si="655"/>
        <v>Inviable Sanitariamente</v>
      </c>
      <c r="IIB470" s="48" t="str">
        <f t="shared" si="656"/>
        <v>Inviable Sanitariamente</v>
      </c>
      <c r="IIC470" s="48" t="str">
        <f t="shared" si="656"/>
        <v>Inviable Sanitariamente</v>
      </c>
      <c r="IID470" s="48" t="str">
        <f t="shared" si="656"/>
        <v>Inviable Sanitariamente</v>
      </c>
      <c r="IIE470" s="48" t="str">
        <f t="shared" si="656"/>
        <v>Inviable Sanitariamente</v>
      </c>
      <c r="IIF470" s="48" t="str">
        <f t="shared" si="656"/>
        <v>Inviable Sanitariamente</v>
      </c>
      <c r="IIG470" s="48" t="str">
        <f t="shared" si="656"/>
        <v>Inviable Sanitariamente</v>
      </c>
      <c r="IIH470" s="48" t="str">
        <f t="shared" si="656"/>
        <v>Inviable Sanitariamente</v>
      </c>
      <c r="III470" s="48" t="str">
        <f t="shared" si="656"/>
        <v>Inviable Sanitariamente</v>
      </c>
      <c r="IIJ470" s="48" t="str">
        <f t="shared" si="656"/>
        <v>Inviable Sanitariamente</v>
      </c>
      <c r="IIK470" s="48" t="str">
        <f t="shared" si="656"/>
        <v>Inviable Sanitariamente</v>
      </c>
      <c r="IIL470" s="48" t="str">
        <f t="shared" si="657"/>
        <v>Inviable Sanitariamente</v>
      </c>
      <c r="IIM470" s="48" t="str">
        <f t="shared" si="657"/>
        <v>Inviable Sanitariamente</v>
      </c>
      <c r="IIN470" s="48" t="str">
        <f t="shared" si="657"/>
        <v>Inviable Sanitariamente</v>
      </c>
      <c r="IIO470" s="48" t="str">
        <f t="shared" si="657"/>
        <v>Inviable Sanitariamente</v>
      </c>
      <c r="IIP470" s="48" t="str">
        <f t="shared" si="657"/>
        <v>Inviable Sanitariamente</v>
      </c>
      <c r="IIQ470" s="48" t="str">
        <f t="shared" si="657"/>
        <v>Inviable Sanitariamente</v>
      </c>
      <c r="IIR470" s="48" t="str">
        <f t="shared" si="657"/>
        <v>Inviable Sanitariamente</v>
      </c>
      <c r="IIS470" s="48" t="str">
        <f t="shared" si="657"/>
        <v>Inviable Sanitariamente</v>
      </c>
      <c r="IIT470" s="48" t="str">
        <f t="shared" si="657"/>
        <v>Inviable Sanitariamente</v>
      </c>
      <c r="IIU470" s="48" t="str">
        <f t="shared" si="657"/>
        <v>Inviable Sanitariamente</v>
      </c>
      <c r="IIV470" s="48" t="str">
        <f t="shared" si="658"/>
        <v>Inviable Sanitariamente</v>
      </c>
      <c r="IIW470" s="48" t="str">
        <f t="shared" si="658"/>
        <v>Inviable Sanitariamente</v>
      </c>
      <c r="IIX470" s="48" t="str">
        <f t="shared" si="658"/>
        <v>Inviable Sanitariamente</v>
      </c>
      <c r="IIY470" s="48" t="str">
        <f t="shared" si="658"/>
        <v>Inviable Sanitariamente</v>
      </c>
      <c r="IIZ470" s="48" t="str">
        <f t="shared" si="658"/>
        <v>Inviable Sanitariamente</v>
      </c>
      <c r="IJA470" s="48" t="str">
        <f t="shared" si="658"/>
        <v>Inviable Sanitariamente</v>
      </c>
      <c r="IJB470" s="48" t="str">
        <f t="shared" si="658"/>
        <v>Inviable Sanitariamente</v>
      </c>
      <c r="IJC470" s="48" t="str">
        <f t="shared" si="658"/>
        <v>Inviable Sanitariamente</v>
      </c>
      <c r="IJD470" s="48" t="str">
        <f t="shared" si="658"/>
        <v>Inviable Sanitariamente</v>
      </c>
      <c r="IJE470" s="48" t="str">
        <f t="shared" si="658"/>
        <v>Inviable Sanitariamente</v>
      </c>
      <c r="IJF470" s="48" t="str">
        <f t="shared" si="659"/>
        <v>Inviable Sanitariamente</v>
      </c>
      <c r="IJG470" s="48" t="str">
        <f t="shared" si="659"/>
        <v>Inviable Sanitariamente</v>
      </c>
      <c r="IJH470" s="48" t="str">
        <f t="shared" si="659"/>
        <v>Inviable Sanitariamente</v>
      </c>
      <c r="IJI470" s="48" t="str">
        <f t="shared" si="659"/>
        <v>Inviable Sanitariamente</v>
      </c>
      <c r="IJJ470" s="48" t="str">
        <f t="shared" si="659"/>
        <v>Inviable Sanitariamente</v>
      </c>
      <c r="IJK470" s="48" t="str">
        <f t="shared" si="659"/>
        <v>Inviable Sanitariamente</v>
      </c>
      <c r="IJL470" s="48" t="str">
        <f t="shared" si="659"/>
        <v>Inviable Sanitariamente</v>
      </c>
      <c r="IJM470" s="48" t="str">
        <f t="shared" si="659"/>
        <v>Inviable Sanitariamente</v>
      </c>
      <c r="IJN470" s="48" t="str">
        <f t="shared" si="659"/>
        <v>Inviable Sanitariamente</v>
      </c>
      <c r="IJO470" s="48" t="str">
        <f t="shared" si="659"/>
        <v>Inviable Sanitariamente</v>
      </c>
      <c r="IJP470" s="48" t="str">
        <f t="shared" si="660"/>
        <v>Inviable Sanitariamente</v>
      </c>
      <c r="IJQ470" s="48" t="str">
        <f t="shared" si="660"/>
        <v>Inviable Sanitariamente</v>
      </c>
      <c r="IJR470" s="48" t="str">
        <f t="shared" si="660"/>
        <v>Inviable Sanitariamente</v>
      </c>
      <c r="IJS470" s="48" t="str">
        <f t="shared" si="660"/>
        <v>Inviable Sanitariamente</v>
      </c>
      <c r="IJT470" s="48" t="str">
        <f t="shared" si="660"/>
        <v>Inviable Sanitariamente</v>
      </c>
      <c r="IJU470" s="48" t="str">
        <f t="shared" si="660"/>
        <v>Inviable Sanitariamente</v>
      </c>
      <c r="IJV470" s="48" t="str">
        <f t="shared" si="660"/>
        <v>Inviable Sanitariamente</v>
      </c>
      <c r="IJW470" s="48" t="str">
        <f t="shared" si="660"/>
        <v>Inviable Sanitariamente</v>
      </c>
      <c r="IJX470" s="48" t="str">
        <f t="shared" si="660"/>
        <v>Inviable Sanitariamente</v>
      </c>
      <c r="IJY470" s="48" t="str">
        <f t="shared" si="660"/>
        <v>Inviable Sanitariamente</v>
      </c>
      <c r="IJZ470" s="48" t="str">
        <f t="shared" si="661"/>
        <v>Inviable Sanitariamente</v>
      </c>
      <c r="IKA470" s="48" t="str">
        <f t="shared" si="661"/>
        <v>Inviable Sanitariamente</v>
      </c>
      <c r="IKB470" s="48" t="str">
        <f t="shared" si="661"/>
        <v>Inviable Sanitariamente</v>
      </c>
      <c r="IKC470" s="48" t="str">
        <f t="shared" si="661"/>
        <v>Inviable Sanitariamente</v>
      </c>
      <c r="IKD470" s="48" t="str">
        <f t="shared" si="661"/>
        <v>Inviable Sanitariamente</v>
      </c>
      <c r="IKE470" s="48" t="str">
        <f t="shared" si="661"/>
        <v>Inviable Sanitariamente</v>
      </c>
      <c r="IKF470" s="48" t="str">
        <f t="shared" si="661"/>
        <v>Inviable Sanitariamente</v>
      </c>
      <c r="IKG470" s="48" t="str">
        <f t="shared" si="661"/>
        <v>Inviable Sanitariamente</v>
      </c>
      <c r="IKH470" s="48" t="str">
        <f t="shared" si="661"/>
        <v>Inviable Sanitariamente</v>
      </c>
      <c r="IKI470" s="48" t="str">
        <f t="shared" si="661"/>
        <v>Inviable Sanitariamente</v>
      </c>
      <c r="IKJ470" s="48" t="str">
        <f t="shared" si="662"/>
        <v>Inviable Sanitariamente</v>
      </c>
      <c r="IKK470" s="48" t="str">
        <f t="shared" si="662"/>
        <v>Inviable Sanitariamente</v>
      </c>
      <c r="IKL470" s="48" t="str">
        <f t="shared" si="662"/>
        <v>Inviable Sanitariamente</v>
      </c>
      <c r="IKM470" s="48" t="str">
        <f t="shared" si="662"/>
        <v>Inviable Sanitariamente</v>
      </c>
      <c r="IKN470" s="48" t="str">
        <f t="shared" si="662"/>
        <v>Inviable Sanitariamente</v>
      </c>
      <c r="IKO470" s="48" t="str">
        <f t="shared" si="662"/>
        <v>Inviable Sanitariamente</v>
      </c>
      <c r="IKP470" s="48" t="str">
        <f t="shared" si="662"/>
        <v>Inviable Sanitariamente</v>
      </c>
      <c r="IKQ470" s="48" t="str">
        <f t="shared" si="662"/>
        <v>Inviable Sanitariamente</v>
      </c>
      <c r="IKR470" s="48" t="str">
        <f t="shared" si="662"/>
        <v>Inviable Sanitariamente</v>
      </c>
      <c r="IKS470" s="48" t="str">
        <f t="shared" si="662"/>
        <v>Inviable Sanitariamente</v>
      </c>
      <c r="IKT470" s="48" t="str">
        <f t="shared" si="663"/>
        <v>Inviable Sanitariamente</v>
      </c>
      <c r="IKU470" s="48" t="str">
        <f t="shared" si="663"/>
        <v>Inviable Sanitariamente</v>
      </c>
      <c r="IKV470" s="48" t="str">
        <f t="shared" si="663"/>
        <v>Inviable Sanitariamente</v>
      </c>
      <c r="IKW470" s="48" t="str">
        <f t="shared" si="663"/>
        <v>Inviable Sanitariamente</v>
      </c>
      <c r="IKX470" s="48" t="str">
        <f t="shared" si="663"/>
        <v>Inviable Sanitariamente</v>
      </c>
      <c r="IKY470" s="48" t="str">
        <f t="shared" si="663"/>
        <v>Inviable Sanitariamente</v>
      </c>
      <c r="IKZ470" s="48" t="str">
        <f t="shared" si="663"/>
        <v>Inviable Sanitariamente</v>
      </c>
      <c r="ILA470" s="48" t="str">
        <f t="shared" si="663"/>
        <v>Inviable Sanitariamente</v>
      </c>
      <c r="ILB470" s="48" t="str">
        <f t="shared" si="663"/>
        <v>Inviable Sanitariamente</v>
      </c>
      <c r="ILC470" s="48" t="str">
        <f t="shared" si="663"/>
        <v>Inviable Sanitariamente</v>
      </c>
      <c r="ILD470" s="48" t="str">
        <f t="shared" si="664"/>
        <v>Inviable Sanitariamente</v>
      </c>
      <c r="ILE470" s="48" t="str">
        <f t="shared" si="664"/>
        <v>Inviable Sanitariamente</v>
      </c>
      <c r="ILF470" s="48" t="str">
        <f t="shared" si="664"/>
        <v>Inviable Sanitariamente</v>
      </c>
      <c r="ILG470" s="48" t="str">
        <f t="shared" si="664"/>
        <v>Inviable Sanitariamente</v>
      </c>
      <c r="ILH470" s="48" t="str">
        <f t="shared" si="664"/>
        <v>Inviable Sanitariamente</v>
      </c>
      <c r="ILI470" s="48" t="str">
        <f t="shared" si="664"/>
        <v>Inviable Sanitariamente</v>
      </c>
      <c r="ILJ470" s="48" t="str">
        <f t="shared" si="664"/>
        <v>Inviable Sanitariamente</v>
      </c>
      <c r="ILK470" s="48" t="str">
        <f t="shared" si="664"/>
        <v>Inviable Sanitariamente</v>
      </c>
      <c r="ILL470" s="48" t="str">
        <f t="shared" si="664"/>
        <v>Inviable Sanitariamente</v>
      </c>
      <c r="ILM470" s="48" t="str">
        <f t="shared" si="664"/>
        <v>Inviable Sanitariamente</v>
      </c>
      <c r="ILN470" s="48" t="str">
        <f t="shared" si="665"/>
        <v>Inviable Sanitariamente</v>
      </c>
      <c r="ILO470" s="48" t="str">
        <f t="shared" si="665"/>
        <v>Inviable Sanitariamente</v>
      </c>
      <c r="ILP470" s="48" t="str">
        <f t="shared" si="665"/>
        <v>Inviable Sanitariamente</v>
      </c>
      <c r="ILQ470" s="48" t="str">
        <f t="shared" si="665"/>
        <v>Inviable Sanitariamente</v>
      </c>
      <c r="ILR470" s="48" t="str">
        <f t="shared" si="665"/>
        <v>Inviable Sanitariamente</v>
      </c>
      <c r="ILS470" s="48" t="str">
        <f t="shared" si="665"/>
        <v>Inviable Sanitariamente</v>
      </c>
      <c r="ILT470" s="48" t="str">
        <f t="shared" si="665"/>
        <v>Inviable Sanitariamente</v>
      </c>
      <c r="ILU470" s="48" t="str">
        <f t="shared" si="665"/>
        <v>Inviable Sanitariamente</v>
      </c>
      <c r="ILV470" s="48" t="str">
        <f t="shared" si="665"/>
        <v>Inviable Sanitariamente</v>
      </c>
      <c r="ILW470" s="48" t="str">
        <f t="shared" si="665"/>
        <v>Inviable Sanitariamente</v>
      </c>
      <c r="ILX470" s="48" t="str">
        <f t="shared" si="666"/>
        <v>Inviable Sanitariamente</v>
      </c>
      <c r="ILY470" s="48" t="str">
        <f t="shared" si="666"/>
        <v>Inviable Sanitariamente</v>
      </c>
      <c r="ILZ470" s="48" t="str">
        <f t="shared" si="666"/>
        <v>Inviable Sanitariamente</v>
      </c>
      <c r="IMA470" s="48" t="str">
        <f t="shared" si="666"/>
        <v>Inviable Sanitariamente</v>
      </c>
      <c r="IMB470" s="48" t="str">
        <f t="shared" si="666"/>
        <v>Inviable Sanitariamente</v>
      </c>
      <c r="IMC470" s="48" t="str">
        <f t="shared" si="666"/>
        <v>Inviable Sanitariamente</v>
      </c>
      <c r="IMD470" s="48" t="str">
        <f t="shared" si="666"/>
        <v>Inviable Sanitariamente</v>
      </c>
      <c r="IME470" s="48" t="str">
        <f t="shared" si="666"/>
        <v>Inviable Sanitariamente</v>
      </c>
      <c r="IMF470" s="48" t="str">
        <f t="shared" si="666"/>
        <v>Inviable Sanitariamente</v>
      </c>
      <c r="IMG470" s="48" t="str">
        <f t="shared" si="666"/>
        <v>Inviable Sanitariamente</v>
      </c>
      <c r="IMH470" s="48" t="str">
        <f t="shared" si="667"/>
        <v>Inviable Sanitariamente</v>
      </c>
      <c r="IMI470" s="48" t="str">
        <f t="shared" si="667"/>
        <v>Inviable Sanitariamente</v>
      </c>
      <c r="IMJ470" s="48" t="str">
        <f t="shared" si="667"/>
        <v>Inviable Sanitariamente</v>
      </c>
      <c r="IMK470" s="48" t="str">
        <f t="shared" si="667"/>
        <v>Inviable Sanitariamente</v>
      </c>
      <c r="IML470" s="48" t="str">
        <f t="shared" si="667"/>
        <v>Inviable Sanitariamente</v>
      </c>
      <c r="IMM470" s="48" t="str">
        <f t="shared" si="667"/>
        <v>Inviable Sanitariamente</v>
      </c>
      <c r="IMN470" s="48" t="str">
        <f t="shared" si="667"/>
        <v>Inviable Sanitariamente</v>
      </c>
      <c r="IMO470" s="48" t="str">
        <f t="shared" si="667"/>
        <v>Inviable Sanitariamente</v>
      </c>
      <c r="IMP470" s="48" t="str">
        <f t="shared" si="667"/>
        <v>Inviable Sanitariamente</v>
      </c>
      <c r="IMQ470" s="48" t="str">
        <f t="shared" si="667"/>
        <v>Inviable Sanitariamente</v>
      </c>
      <c r="IMR470" s="48" t="str">
        <f t="shared" si="668"/>
        <v>Inviable Sanitariamente</v>
      </c>
      <c r="IMS470" s="48" t="str">
        <f t="shared" si="668"/>
        <v>Inviable Sanitariamente</v>
      </c>
      <c r="IMT470" s="48" t="str">
        <f t="shared" si="668"/>
        <v>Inviable Sanitariamente</v>
      </c>
      <c r="IMU470" s="48" t="str">
        <f t="shared" si="668"/>
        <v>Inviable Sanitariamente</v>
      </c>
      <c r="IMV470" s="48" t="str">
        <f t="shared" si="668"/>
        <v>Inviable Sanitariamente</v>
      </c>
      <c r="IMW470" s="48" t="str">
        <f t="shared" si="668"/>
        <v>Inviable Sanitariamente</v>
      </c>
      <c r="IMX470" s="48" t="str">
        <f t="shared" si="668"/>
        <v>Inviable Sanitariamente</v>
      </c>
      <c r="IMY470" s="48" t="str">
        <f t="shared" si="668"/>
        <v>Inviable Sanitariamente</v>
      </c>
      <c r="IMZ470" s="48" t="str">
        <f t="shared" si="668"/>
        <v>Inviable Sanitariamente</v>
      </c>
      <c r="INA470" s="48" t="str">
        <f t="shared" si="668"/>
        <v>Inviable Sanitariamente</v>
      </c>
      <c r="INB470" s="48" t="str">
        <f t="shared" si="669"/>
        <v>Inviable Sanitariamente</v>
      </c>
      <c r="INC470" s="48" t="str">
        <f t="shared" si="669"/>
        <v>Inviable Sanitariamente</v>
      </c>
      <c r="IND470" s="48" t="str">
        <f t="shared" si="669"/>
        <v>Inviable Sanitariamente</v>
      </c>
      <c r="INE470" s="48" t="str">
        <f t="shared" si="669"/>
        <v>Inviable Sanitariamente</v>
      </c>
      <c r="INF470" s="48" t="str">
        <f t="shared" si="669"/>
        <v>Inviable Sanitariamente</v>
      </c>
      <c r="ING470" s="48" t="str">
        <f t="shared" si="669"/>
        <v>Inviable Sanitariamente</v>
      </c>
      <c r="INH470" s="48" t="str">
        <f t="shared" si="669"/>
        <v>Inviable Sanitariamente</v>
      </c>
      <c r="INI470" s="48" t="str">
        <f t="shared" si="669"/>
        <v>Inviable Sanitariamente</v>
      </c>
      <c r="INJ470" s="48" t="str">
        <f t="shared" si="669"/>
        <v>Inviable Sanitariamente</v>
      </c>
      <c r="INK470" s="48" t="str">
        <f t="shared" si="669"/>
        <v>Inviable Sanitariamente</v>
      </c>
      <c r="INL470" s="48" t="str">
        <f t="shared" si="670"/>
        <v>Inviable Sanitariamente</v>
      </c>
      <c r="INM470" s="48" t="str">
        <f t="shared" si="670"/>
        <v>Inviable Sanitariamente</v>
      </c>
      <c r="INN470" s="48" t="str">
        <f t="shared" si="670"/>
        <v>Inviable Sanitariamente</v>
      </c>
      <c r="INO470" s="48" t="str">
        <f t="shared" si="670"/>
        <v>Inviable Sanitariamente</v>
      </c>
      <c r="INP470" s="48" t="str">
        <f t="shared" si="670"/>
        <v>Inviable Sanitariamente</v>
      </c>
      <c r="INQ470" s="48" t="str">
        <f t="shared" si="670"/>
        <v>Inviable Sanitariamente</v>
      </c>
      <c r="INR470" s="48" t="str">
        <f t="shared" si="670"/>
        <v>Inviable Sanitariamente</v>
      </c>
      <c r="INS470" s="48" t="str">
        <f t="shared" si="670"/>
        <v>Inviable Sanitariamente</v>
      </c>
      <c r="INT470" s="48" t="str">
        <f t="shared" si="670"/>
        <v>Inviable Sanitariamente</v>
      </c>
      <c r="INU470" s="48" t="str">
        <f t="shared" si="670"/>
        <v>Inviable Sanitariamente</v>
      </c>
      <c r="INV470" s="48" t="str">
        <f t="shared" si="671"/>
        <v>Inviable Sanitariamente</v>
      </c>
      <c r="INW470" s="48" t="str">
        <f t="shared" si="671"/>
        <v>Inviable Sanitariamente</v>
      </c>
      <c r="INX470" s="48" t="str">
        <f t="shared" si="671"/>
        <v>Inviable Sanitariamente</v>
      </c>
      <c r="INY470" s="48" t="str">
        <f t="shared" si="671"/>
        <v>Inviable Sanitariamente</v>
      </c>
      <c r="INZ470" s="48" t="str">
        <f t="shared" si="671"/>
        <v>Inviable Sanitariamente</v>
      </c>
      <c r="IOA470" s="48" t="str">
        <f t="shared" si="671"/>
        <v>Inviable Sanitariamente</v>
      </c>
      <c r="IOB470" s="48" t="str">
        <f t="shared" si="671"/>
        <v>Inviable Sanitariamente</v>
      </c>
      <c r="IOC470" s="48" t="str">
        <f t="shared" si="671"/>
        <v>Inviable Sanitariamente</v>
      </c>
      <c r="IOD470" s="48" t="str">
        <f t="shared" si="671"/>
        <v>Inviable Sanitariamente</v>
      </c>
      <c r="IOE470" s="48" t="str">
        <f t="shared" si="671"/>
        <v>Inviable Sanitariamente</v>
      </c>
      <c r="IOF470" s="48" t="str">
        <f t="shared" si="672"/>
        <v>Inviable Sanitariamente</v>
      </c>
      <c r="IOG470" s="48" t="str">
        <f t="shared" si="672"/>
        <v>Inviable Sanitariamente</v>
      </c>
      <c r="IOH470" s="48" t="str">
        <f t="shared" si="672"/>
        <v>Inviable Sanitariamente</v>
      </c>
      <c r="IOI470" s="48" t="str">
        <f t="shared" si="672"/>
        <v>Inviable Sanitariamente</v>
      </c>
      <c r="IOJ470" s="48" t="str">
        <f t="shared" si="672"/>
        <v>Inviable Sanitariamente</v>
      </c>
      <c r="IOK470" s="48" t="str">
        <f t="shared" si="672"/>
        <v>Inviable Sanitariamente</v>
      </c>
      <c r="IOL470" s="48" t="str">
        <f t="shared" si="672"/>
        <v>Inviable Sanitariamente</v>
      </c>
      <c r="IOM470" s="48" t="str">
        <f t="shared" si="672"/>
        <v>Inviable Sanitariamente</v>
      </c>
      <c r="ION470" s="48" t="str">
        <f t="shared" si="672"/>
        <v>Inviable Sanitariamente</v>
      </c>
      <c r="IOO470" s="48" t="str">
        <f t="shared" si="672"/>
        <v>Inviable Sanitariamente</v>
      </c>
      <c r="IOP470" s="48" t="str">
        <f t="shared" si="673"/>
        <v>Inviable Sanitariamente</v>
      </c>
      <c r="IOQ470" s="48" t="str">
        <f t="shared" si="673"/>
        <v>Inviable Sanitariamente</v>
      </c>
      <c r="IOR470" s="48" t="str">
        <f t="shared" si="673"/>
        <v>Inviable Sanitariamente</v>
      </c>
      <c r="IOS470" s="48" t="str">
        <f t="shared" si="673"/>
        <v>Inviable Sanitariamente</v>
      </c>
      <c r="IOT470" s="48" t="str">
        <f t="shared" si="673"/>
        <v>Inviable Sanitariamente</v>
      </c>
      <c r="IOU470" s="48" t="str">
        <f t="shared" si="673"/>
        <v>Inviable Sanitariamente</v>
      </c>
      <c r="IOV470" s="48" t="str">
        <f t="shared" si="673"/>
        <v>Inviable Sanitariamente</v>
      </c>
      <c r="IOW470" s="48" t="str">
        <f t="shared" si="673"/>
        <v>Inviable Sanitariamente</v>
      </c>
      <c r="IOX470" s="48" t="str">
        <f t="shared" si="673"/>
        <v>Inviable Sanitariamente</v>
      </c>
      <c r="IOY470" s="48" t="str">
        <f t="shared" si="673"/>
        <v>Inviable Sanitariamente</v>
      </c>
      <c r="IOZ470" s="48" t="str">
        <f t="shared" si="674"/>
        <v>Inviable Sanitariamente</v>
      </c>
      <c r="IPA470" s="48" t="str">
        <f t="shared" si="674"/>
        <v>Inviable Sanitariamente</v>
      </c>
      <c r="IPB470" s="48" t="str">
        <f t="shared" si="674"/>
        <v>Inviable Sanitariamente</v>
      </c>
      <c r="IPC470" s="48" t="str">
        <f t="shared" si="674"/>
        <v>Inviable Sanitariamente</v>
      </c>
      <c r="IPD470" s="48" t="str">
        <f t="shared" si="674"/>
        <v>Inviable Sanitariamente</v>
      </c>
      <c r="IPE470" s="48" t="str">
        <f t="shared" si="674"/>
        <v>Inviable Sanitariamente</v>
      </c>
      <c r="IPF470" s="48" t="str">
        <f t="shared" si="674"/>
        <v>Inviable Sanitariamente</v>
      </c>
      <c r="IPG470" s="48" t="str">
        <f t="shared" si="674"/>
        <v>Inviable Sanitariamente</v>
      </c>
      <c r="IPH470" s="48" t="str">
        <f t="shared" si="674"/>
        <v>Inviable Sanitariamente</v>
      </c>
      <c r="IPI470" s="48" t="str">
        <f t="shared" si="674"/>
        <v>Inviable Sanitariamente</v>
      </c>
      <c r="IPJ470" s="48" t="str">
        <f t="shared" si="675"/>
        <v>Inviable Sanitariamente</v>
      </c>
      <c r="IPK470" s="48" t="str">
        <f t="shared" si="675"/>
        <v>Inviable Sanitariamente</v>
      </c>
      <c r="IPL470" s="48" t="str">
        <f t="shared" si="675"/>
        <v>Inviable Sanitariamente</v>
      </c>
      <c r="IPM470" s="48" t="str">
        <f t="shared" si="675"/>
        <v>Inviable Sanitariamente</v>
      </c>
      <c r="IPN470" s="48" t="str">
        <f t="shared" si="675"/>
        <v>Inviable Sanitariamente</v>
      </c>
      <c r="IPO470" s="48" t="str">
        <f t="shared" si="675"/>
        <v>Inviable Sanitariamente</v>
      </c>
      <c r="IPP470" s="48" t="str">
        <f t="shared" si="675"/>
        <v>Inviable Sanitariamente</v>
      </c>
      <c r="IPQ470" s="48" t="str">
        <f t="shared" si="675"/>
        <v>Inviable Sanitariamente</v>
      </c>
      <c r="IPR470" s="48" t="str">
        <f t="shared" si="675"/>
        <v>Inviable Sanitariamente</v>
      </c>
      <c r="IPS470" s="48" t="str">
        <f t="shared" si="675"/>
        <v>Inviable Sanitariamente</v>
      </c>
      <c r="IPT470" s="48" t="str">
        <f t="shared" si="676"/>
        <v>Inviable Sanitariamente</v>
      </c>
      <c r="IPU470" s="48" t="str">
        <f t="shared" si="676"/>
        <v>Inviable Sanitariamente</v>
      </c>
      <c r="IPV470" s="48" t="str">
        <f t="shared" si="676"/>
        <v>Inviable Sanitariamente</v>
      </c>
      <c r="IPW470" s="48" t="str">
        <f t="shared" si="676"/>
        <v>Inviable Sanitariamente</v>
      </c>
      <c r="IPX470" s="48" t="str">
        <f t="shared" si="676"/>
        <v>Inviable Sanitariamente</v>
      </c>
      <c r="IPY470" s="48" t="str">
        <f t="shared" si="676"/>
        <v>Inviable Sanitariamente</v>
      </c>
      <c r="IPZ470" s="48" t="str">
        <f t="shared" si="676"/>
        <v>Inviable Sanitariamente</v>
      </c>
      <c r="IQA470" s="48" t="str">
        <f t="shared" si="676"/>
        <v>Inviable Sanitariamente</v>
      </c>
      <c r="IQB470" s="48" t="str">
        <f t="shared" si="676"/>
        <v>Inviable Sanitariamente</v>
      </c>
      <c r="IQC470" s="48" t="str">
        <f t="shared" si="676"/>
        <v>Inviable Sanitariamente</v>
      </c>
      <c r="IQD470" s="48" t="str">
        <f t="shared" si="677"/>
        <v>Inviable Sanitariamente</v>
      </c>
      <c r="IQE470" s="48" t="str">
        <f t="shared" si="677"/>
        <v>Inviable Sanitariamente</v>
      </c>
      <c r="IQF470" s="48" t="str">
        <f t="shared" si="677"/>
        <v>Inviable Sanitariamente</v>
      </c>
      <c r="IQG470" s="48" t="str">
        <f t="shared" si="677"/>
        <v>Inviable Sanitariamente</v>
      </c>
      <c r="IQH470" s="48" t="str">
        <f t="shared" si="677"/>
        <v>Inviable Sanitariamente</v>
      </c>
      <c r="IQI470" s="48" t="str">
        <f t="shared" si="677"/>
        <v>Inviable Sanitariamente</v>
      </c>
      <c r="IQJ470" s="48" t="str">
        <f t="shared" si="677"/>
        <v>Inviable Sanitariamente</v>
      </c>
      <c r="IQK470" s="48" t="str">
        <f t="shared" si="677"/>
        <v>Inviable Sanitariamente</v>
      </c>
      <c r="IQL470" s="48" t="str">
        <f t="shared" si="677"/>
        <v>Inviable Sanitariamente</v>
      </c>
      <c r="IQM470" s="48" t="str">
        <f t="shared" si="677"/>
        <v>Inviable Sanitariamente</v>
      </c>
      <c r="IQN470" s="48" t="str">
        <f t="shared" si="678"/>
        <v>Inviable Sanitariamente</v>
      </c>
      <c r="IQO470" s="48" t="str">
        <f t="shared" si="678"/>
        <v>Inviable Sanitariamente</v>
      </c>
      <c r="IQP470" s="48" t="str">
        <f t="shared" si="678"/>
        <v>Inviable Sanitariamente</v>
      </c>
      <c r="IQQ470" s="48" t="str">
        <f t="shared" si="678"/>
        <v>Inviable Sanitariamente</v>
      </c>
      <c r="IQR470" s="48" t="str">
        <f t="shared" si="678"/>
        <v>Inviable Sanitariamente</v>
      </c>
      <c r="IQS470" s="48" t="str">
        <f t="shared" si="678"/>
        <v>Inviable Sanitariamente</v>
      </c>
      <c r="IQT470" s="48" t="str">
        <f t="shared" si="678"/>
        <v>Inviable Sanitariamente</v>
      </c>
      <c r="IQU470" s="48" t="str">
        <f t="shared" si="678"/>
        <v>Inviable Sanitariamente</v>
      </c>
      <c r="IQV470" s="48" t="str">
        <f t="shared" si="678"/>
        <v>Inviable Sanitariamente</v>
      </c>
      <c r="IQW470" s="48" t="str">
        <f t="shared" si="678"/>
        <v>Inviable Sanitariamente</v>
      </c>
      <c r="IQX470" s="48" t="str">
        <f t="shared" si="679"/>
        <v>Inviable Sanitariamente</v>
      </c>
      <c r="IQY470" s="48" t="str">
        <f t="shared" si="679"/>
        <v>Inviable Sanitariamente</v>
      </c>
      <c r="IQZ470" s="48" t="str">
        <f t="shared" si="679"/>
        <v>Inviable Sanitariamente</v>
      </c>
      <c r="IRA470" s="48" t="str">
        <f t="shared" si="679"/>
        <v>Inviable Sanitariamente</v>
      </c>
      <c r="IRB470" s="48" t="str">
        <f t="shared" si="679"/>
        <v>Inviable Sanitariamente</v>
      </c>
      <c r="IRC470" s="48" t="str">
        <f t="shared" si="679"/>
        <v>Inviable Sanitariamente</v>
      </c>
      <c r="IRD470" s="48" t="str">
        <f t="shared" si="679"/>
        <v>Inviable Sanitariamente</v>
      </c>
      <c r="IRE470" s="48" t="str">
        <f t="shared" si="679"/>
        <v>Inviable Sanitariamente</v>
      </c>
      <c r="IRF470" s="48" t="str">
        <f t="shared" si="679"/>
        <v>Inviable Sanitariamente</v>
      </c>
      <c r="IRG470" s="48" t="str">
        <f t="shared" si="679"/>
        <v>Inviable Sanitariamente</v>
      </c>
      <c r="IRH470" s="48" t="str">
        <f t="shared" si="680"/>
        <v>Inviable Sanitariamente</v>
      </c>
      <c r="IRI470" s="48" t="str">
        <f t="shared" si="680"/>
        <v>Inviable Sanitariamente</v>
      </c>
      <c r="IRJ470" s="48" t="str">
        <f t="shared" si="680"/>
        <v>Inviable Sanitariamente</v>
      </c>
      <c r="IRK470" s="48" t="str">
        <f t="shared" si="680"/>
        <v>Inviable Sanitariamente</v>
      </c>
      <c r="IRL470" s="48" t="str">
        <f t="shared" si="680"/>
        <v>Inviable Sanitariamente</v>
      </c>
      <c r="IRM470" s="48" t="str">
        <f t="shared" si="680"/>
        <v>Inviable Sanitariamente</v>
      </c>
      <c r="IRN470" s="48" t="str">
        <f t="shared" si="680"/>
        <v>Inviable Sanitariamente</v>
      </c>
      <c r="IRO470" s="48" t="str">
        <f t="shared" si="680"/>
        <v>Inviable Sanitariamente</v>
      </c>
      <c r="IRP470" s="48" t="str">
        <f t="shared" si="680"/>
        <v>Inviable Sanitariamente</v>
      </c>
      <c r="IRQ470" s="48" t="str">
        <f t="shared" si="680"/>
        <v>Inviable Sanitariamente</v>
      </c>
      <c r="IRR470" s="48" t="str">
        <f t="shared" si="681"/>
        <v>Inviable Sanitariamente</v>
      </c>
      <c r="IRS470" s="48" t="str">
        <f t="shared" si="681"/>
        <v>Inviable Sanitariamente</v>
      </c>
      <c r="IRT470" s="48" t="str">
        <f t="shared" si="681"/>
        <v>Inviable Sanitariamente</v>
      </c>
      <c r="IRU470" s="48" t="str">
        <f t="shared" si="681"/>
        <v>Inviable Sanitariamente</v>
      </c>
      <c r="IRV470" s="48" t="str">
        <f t="shared" si="681"/>
        <v>Inviable Sanitariamente</v>
      </c>
      <c r="IRW470" s="48" t="str">
        <f t="shared" si="681"/>
        <v>Inviable Sanitariamente</v>
      </c>
      <c r="IRX470" s="48" t="str">
        <f t="shared" si="681"/>
        <v>Inviable Sanitariamente</v>
      </c>
      <c r="IRY470" s="48" t="str">
        <f t="shared" si="681"/>
        <v>Inviable Sanitariamente</v>
      </c>
      <c r="IRZ470" s="48" t="str">
        <f t="shared" si="681"/>
        <v>Inviable Sanitariamente</v>
      </c>
      <c r="ISA470" s="48" t="str">
        <f t="shared" si="681"/>
        <v>Inviable Sanitariamente</v>
      </c>
      <c r="ISB470" s="48" t="str">
        <f t="shared" si="682"/>
        <v>Inviable Sanitariamente</v>
      </c>
      <c r="ISC470" s="48" t="str">
        <f t="shared" si="682"/>
        <v>Inviable Sanitariamente</v>
      </c>
      <c r="ISD470" s="48" t="str">
        <f t="shared" si="682"/>
        <v>Inviable Sanitariamente</v>
      </c>
      <c r="ISE470" s="48" t="str">
        <f t="shared" si="682"/>
        <v>Inviable Sanitariamente</v>
      </c>
      <c r="ISF470" s="48" t="str">
        <f t="shared" si="682"/>
        <v>Inviable Sanitariamente</v>
      </c>
      <c r="ISG470" s="48" t="str">
        <f t="shared" si="682"/>
        <v>Inviable Sanitariamente</v>
      </c>
      <c r="ISH470" s="48" t="str">
        <f t="shared" si="682"/>
        <v>Inviable Sanitariamente</v>
      </c>
      <c r="ISI470" s="48" t="str">
        <f t="shared" si="682"/>
        <v>Inviable Sanitariamente</v>
      </c>
      <c r="ISJ470" s="48" t="str">
        <f t="shared" si="682"/>
        <v>Inviable Sanitariamente</v>
      </c>
      <c r="ISK470" s="48" t="str">
        <f t="shared" si="682"/>
        <v>Inviable Sanitariamente</v>
      </c>
      <c r="ISL470" s="48" t="str">
        <f t="shared" si="683"/>
        <v>Inviable Sanitariamente</v>
      </c>
      <c r="ISM470" s="48" t="str">
        <f t="shared" si="683"/>
        <v>Inviable Sanitariamente</v>
      </c>
      <c r="ISN470" s="48" t="str">
        <f t="shared" si="683"/>
        <v>Inviable Sanitariamente</v>
      </c>
      <c r="ISO470" s="48" t="str">
        <f t="shared" si="683"/>
        <v>Inviable Sanitariamente</v>
      </c>
      <c r="ISP470" s="48" t="str">
        <f t="shared" si="683"/>
        <v>Inviable Sanitariamente</v>
      </c>
      <c r="ISQ470" s="48" t="str">
        <f t="shared" si="683"/>
        <v>Inviable Sanitariamente</v>
      </c>
      <c r="ISR470" s="48" t="str">
        <f t="shared" si="683"/>
        <v>Inviable Sanitariamente</v>
      </c>
      <c r="ISS470" s="48" t="str">
        <f t="shared" si="683"/>
        <v>Inviable Sanitariamente</v>
      </c>
      <c r="IST470" s="48" t="str">
        <f t="shared" si="683"/>
        <v>Inviable Sanitariamente</v>
      </c>
      <c r="ISU470" s="48" t="str">
        <f t="shared" si="683"/>
        <v>Inviable Sanitariamente</v>
      </c>
      <c r="ISV470" s="48" t="str">
        <f t="shared" si="684"/>
        <v>Inviable Sanitariamente</v>
      </c>
      <c r="ISW470" s="48" t="str">
        <f t="shared" si="684"/>
        <v>Inviable Sanitariamente</v>
      </c>
      <c r="ISX470" s="48" t="str">
        <f t="shared" si="684"/>
        <v>Inviable Sanitariamente</v>
      </c>
      <c r="ISY470" s="48" t="str">
        <f t="shared" si="684"/>
        <v>Inviable Sanitariamente</v>
      </c>
      <c r="ISZ470" s="48" t="str">
        <f t="shared" si="684"/>
        <v>Inviable Sanitariamente</v>
      </c>
      <c r="ITA470" s="48" t="str">
        <f t="shared" si="684"/>
        <v>Inviable Sanitariamente</v>
      </c>
      <c r="ITB470" s="48" t="str">
        <f t="shared" si="684"/>
        <v>Inviable Sanitariamente</v>
      </c>
      <c r="ITC470" s="48" t="str">
        <f t="shared" si="684"/>
        <v>Inviable Sanitariamente</v>
      </c>
      <c r="ITD470" s="48" t="str">
        <f t="shared" si="684"/>
        <v>Inviable Sanitariamente</v>
      </c>
      <c r="ITE470" s="48" t="str">
        <f t="shared" si="684"/>
        <v>Inviable Sanitariamente</v>
      </c>
      <c r="ITF470" s="48" t="str">
        <f t="shared" si="685"/>
        <v>Inviable Sanitariamente</v>
      </c>
      <c r="ITG470" s="48" t="str">
        <f t="shared" si="685"/>
        <v>Inviable Sanitariamente</v>
      </c>
      <c r="ITH470" s="48" t="str">
        <f t="shared" si="685"/>
        <v>Inviable Sanitariamente</v>
      </c>
      <c r="ITI470" s="48" t="str">
        <f t="shared" si="685"/>
        <v>Inviable Sanitariamente</v>
      </c>
      <c r="ITJ470" s="48" t="str">
        <f t="shared" si="685"/>
        <v>Inviable Sanitariamente</v>
      </c>
      <c r="ITK470" s="48" t="str">
        <f t="shared" si="685"/>
        <v>Inviable Sanitariamente</v>
      </c>
      <c r="ITL470" s="48" t="str">
        <f t="shared" si="685"/>
        <v>Inviable Sanitariamente</v>
      </c>
      <c r="ITM470" s="48" t="str">
        <f t="shared" si="685"/>
        <v>Inviable Sanitariamente</v>
      </c>
      <c r="ITN470" s="48" t="str">
        <f t="shared" si="685"/>
        <v>Inviable Sanitariamente</v>
      </c>
      <c r="ITO470" s="48" t="str">
        <f t="shared" si="685"/>
        <v>Inviable Sanitariamente</v>
      </c>
      <c r="ITP470" s="48" t="str">
        <f t="shared" si="686"/>
        <v>Inviable Sanitariamente</v>
      </c>
      <c r="ITQ470" s="48" t="str">
        <f t="shared" si="686"/>
        <v>Inviable Sanitariamente</v>
      </c>
      <c r="ITR470" s="48" t="str">
        <f t="shared" si="686"/>
        <v>Inviable Sanitariamente</v>
      </c>
      <c r="ITS470" s="48" t="str">
        <f t="shared" si="686"/>
        <v>Inviable Sanitariamente</v>
      </c>
      <c r="ITT470" s="48" t="str">
        <f t="shared" si="686"/>
        <v>Inviable Sanitariamente</v>
      </c>
      <c r="ITU470" s="48" t="str">
        <f t="shared" si="686"/>
        <v>Inviable Sanitariamente</v>
      </c>
      <c r="ITV470" s="48" t="str">
        <f t="shared" si="686"/>
        <v>Inviable Sanitariamente</v>
      </c>
      <c r="ITW470" s="48" t="str">
        <f t="shared" si="686"/>
        <v>Inviable Sanitariamente</v>
      </c>
      <c r="ITX470" s="48" t="str">
        <f t="shared" si="686"/>
        <v>Inviable Sanitariamente</v>
      </c>
      <c r="ITY470" s="48" t="str">
        <f t="shared" si="686"/>
        <v>Inviable Sanitariamente</v>
      </c>
      <c r="ITZ470" s="48" t="str">
        <f t="shared" si="687"/>
        <v>Inviable Sanitariamente</v>
      </c>
      <c r="IUA470" s="48" t="str">
        <f t="shared" si="687"/>
        <v>Inviable Sanitariamente</v>
      </c>
      <c r="IUB470" s="48" t="str">
        <f t="shared" si="687"/>
        <v>Inviable Sanitariamente</v>
      </c>
      <c r="IUC470" s="48" t="str">
        <f t="shared" si="687"/>
        <v>Inviable Sanitariamente</v>
      </c>
      <c r="IUD470" s="48" t="str">
        <f t="shared" si="687"/>
        <v>Inviable Sanitariamente</v>
      </c>
      <c r="IUE470" s="48" t="str">
        <f t="shared" si="687"/>
        <v>Inviable Sanitariamente</v>
      </c>
      <c r="IUF470" s="48" t="str">
        <f t="shared" si="687"/>
        <v>Inviable Sanitariamente</v>
      </c>
      <c r="IUG470" s="48" t="str">
        <f t="shared" si="687"/>
        <v>Inviable Sanitariamente</v>
      </c>
      <c r="IUH470" s="48" t="str">
        <f t="shared" si="687"/>
        <v>Inviable Sanitariamente</v>
      </c>
      <c r="IUI470" s="48" t="str">
        <f t="shared" si="687"/>
        <v>Inviable Sanitariamente</v>
      </c>
      <c r="IUJ470" s="48" t="str">
        <f t="shared" si="688"/>
        <v>Inviable Sanitariamente</v>
      </c>
      <c r="IUK470" s="48" t="str">
        <f t="shared" si="688"/>
        <v>Inviable Sanitariamente</v>
      </c>
      <c r="IUL470" s="48" t="str">
        <f t="shared" si="688"/>
        <v>Inviable Sanitariamente</v>
      </c>
      <c r="IUM470" s="48" t="str">
        <f t="shared" si="688"/>
        <v>Inviable Sanitariamente</v>
      </c>
      <c r="IUN470" s="48" t="str">
        <f t="shared" si="688"/>
        <v>Inviable Sanitariamente</v>
      </c>
      <c r="IUO470" s="48" t="str">
        <f t="shared" si="688"/>
        <v>Inviable Sanitariamente</v>
      </c>
      <c r="IUP470" s="48" t="str">
        <f t="shared" si="688"/>
        <v>Inviable Sanitariamente</v>
      </c>
      <c r="IUQ470" s="48" t="str">
        <f t="shared" si="688"/>
        <v>Inviable Sanitariamente</v>
      </c>
      <c r="IUR470" s="48" t="str">
        <f t="shared" si="688"/>
        <v>Inviable Sanitariamente</v>
      </c>
      <c r="IUS470" s="48" t="str">
        <f t="shared" si="688"/>
        <v>Inviable Sanitariamente</v>
      </c>
      <c r="IUT470" s="48" t="str">
        <f t="shared" si="689"/>
        <v>Inviable Sanitariamente</v>
      </c>
      <c r="IUU470" s="48" t="str">
        <f t="shared" si="689"/>
        <v>Inviable Sanitariamente</v>
      </c>
      <c r="IUV470" s="48" t="str">
        <f t="shared" si="689"/>
        <v>Inviable Sanitariamente</v>
      </c>
      <c r="IUW470" s="48" t="str">
        <f t="shared" si="689"/>
        <v>Inviable Sanitariamente</v>
      </c>
      <c r="IUX470" s="48" t="str">
        <f t="shared" si="689"/>
        <v>Inviable Sanitariamente</v>
      </c>
      <c r="IUY470" s="48" t="str">
        <f t="shared" si="689"/>
        <v>Inviable Sanitariamente</v>
      </c>
      <c r="IUZ470" s="48" t="str">
        <f t="shared" si="689"/>
        <v>Inviable Sanitariamente</v>
      </c>
      <c r="IVA470" s="48" t="str">
        <f t="shared" si="689"/>
        <v>Inviable Sanitariamente</v>
      </c>
      <c r="IVB470" s="48" t="str">
        <f t="shared" si="689"/>
        <v>Inviable Sanitariamente</v>
      </c>
      <c r="IVC470" s="48" t="str">
        <f t="shared" si="689"/>
        <v>Inviable Sanitariamente</v>
      </c>
      <c r="IVD470" s="48" t="str">
        <f t="shared" si="690"/>
        <v>Inviable Sanitariamente</v>
      </c>
      <c r="IVE470" s="48" t="str">
        <f t="shared" si="690"/>
        <v>Inviable Sanitariamente</v>
      </c>
      <c r="IVF470" s="48" t="str">
        <f t="shared" si="690"/>
        <v>Inviable Sanitariamente</v>
      </c>
      <c r="IVG470" s="48" t="str">
        <f t="shared" si="690"/>
        <v>Inviable Sanitariamente</v>
      </c>
      <c r="IVH470" s="48" t="str">
        <f t="shared" si="690"/>
        <v>Inviable Sanitariamente</v>
      </c>
      <c r="IVI470" s="48" t="str">
        <f t="shared" si="690"/>
        <v>Inviable Sanitariamente</v>
      </c>
      <c r="IVJ470" s="48" t="str">
        <f t="shared" si="690"/>
        <v>Inviable Sanitariamente</v>
      </c>
      <c r="IVK470" s="48" t="str">
        <f t="shared" si="690"/>
        <v>Inviable Sanitariamente</v>
      </c>
      <c r="IVL470" s="48" t="str">
        <f t="shared" si="690"/>
        <v>Inviable Sanitariamente</v>
      </c>
      <c r="IVM470" s="48" t="str">
        <f t="shared" si="690"/>
        <v>Inviable Sanitariamente</v>
      </c>
      <c r="IVN470" s="48" t="str">
        <f t="shared" si="691"/>
        <v>Inviable Sanitariamente</v>
      </c>
      <c r="IVO470" s="48" t="str">
        <f t="shared" si="691"/>
        <v>Inviable Sanitariamente</v>
      </c>
      <c r="IVP470" s="48" t="str">
        <f t="shared" si="691"/>
        <v>Inviable Sanitariamente</v>
      </c>
      <c r="IVQ470" s="48" t="str">
        <f t="shared" si="691"/>
        <v>Inviable Sanitariamente</v>
      </c>
      <c r="IVR470" s="48" t="str">
        <f t="shared" si="691"/>
        <v>Inviable Sanitariamente</v>
      </c>
      <c r="IVS470" s="48" t="str">
        <f t="shared" si="691"/>
        <v>Inviable Sanitariamente</v>
      </c>
      <c r="IVT470" s="48" t="str">
        <f t="shared" si="691"/>
        <v>Inviable Sanitariamente</v>
      </c>
      <c r="IVU470" s="48" t="str">
        <f t="shared" si="691"/>
        <v>Inviable Sanitariamente</v>
      </c>
      <c r="IVV470" s="48" t="str">
        <f t="shared" si="691"/>
        <v>Inviable Sanitariamente</v>
      </c>
      <c r="IVW470" s="48" t="str">
        <f t="shared" si="691"/>
        <v>Inviable Sanitariamente</v>
      </c>
      <c r="IVX470" s="48" t="str">
        <f t="shared" si="692"/>
        <v>Inviable Sanitariamente</v>
      </c>
      <c r="IVY470" s="48" t="str">
        <f t="shared" si="692"/>
        <v>Inviable Sanitariamente</v>
      </c>
      <c r="IVZ470" s="48" t="str">
        <f t="shared" si="692"/>
        <v>Inviable Sanitariamente</v>
      </c>
      <c r="IWA470" s="48" t="str">
        <f t="shared" si="692"/>
        <v>Inviable Sanitariamente</v>
      </c>
      <c r="IWB470" s="48" t="str">
        <f t="shared" si="692"/>
        <v>Inviable Sanitariamente</v>
      </c>
      <c r="IWC470" s="48" t="str">
        <f t="shared" si="692"/>
        <v>Inviable Sanitariamente</v>
      </c>
      <c r="IWD470" s="48" t="str">
        <f t="shared" si="692"/>
        <v>Inviable Sanitariamente</v>
      </c>
      <c r="IWE470" s="48" t="str">
        <f t="shared" si="692"/>
        <v>Inviable Sanitariamente</v>
      </c>
      <c r="IWF470" s="48" t="str">
        <f t="shared" si="692"/>
        <v>Inviable Sanitariamente</v>
      </c>
      <c r="IWG470" s="48" t="str">
        <f t="shared" si="692"/>
        <v>Inviable Sanitariamente</v>
      </c>
      <c r="IWH470" s="48" t="str">
        <f t="shared" si="693"/>
        <v>Inviable Sanitariamente</v>
      </c>
      <c r="IWI470" s="48" t="str">
        <f t="shared" si="693"/>
        <v>Inviable Sanitariamente</v>
      </c>
      <c r="IWJ470" s="48" t="str">
        <f t="shared" si="693"/>
        <v>Inviable Sanitariamente</v>
      </c>
      <c r="IWK470" s="48" t="str">
        <f t="shared" si="693"/>
        <v>Inviable Sanitariamente</v>
      </c>
      <c r="IWL470" s="48" t="str">
        <f t="shared" si="693"/>
        <v>Inviable Sanitariamente</v>
      </c>
      <c r="IWM470" s="48" t="str">
        <f t="shared" si="693"/>
        <v>Inviable Sanitariamente</v>
      </c>
      <c r="IWN470" s="48" t="str">
        <f t="shared" si="693"/>
        <v>Inviable Sanitariamente</v>
      </c>
      <c r="IWO470" s="48" t="str">
        <f t="shared" si="693"/>
        <v>Inviable Sanitariamente</v>
      </c>
      <c r="IWP470" s="48" t="str">
        <f t="shared" si="693"/>
        <v>Inviable Sanitariamente</v>
      </c>
      <c r="IWQ470" s="48" t="str">
        <f t="shared" si="693"/>
        <v>Inviable Sanitariamente</v>
      </c>
      <c r="IWR470" s="48" t="str">
        <f t="shared" si="694"/>
        <v>Inviable Sanitariamente</v>
      </c>
      <c r="IWS470" s="48" t="str">
        <f t="shared" si="694"/>
        <v>Inviable Sanitariamente</v>
      </c>
      <c r="IWT470" s="48" t="str">
        <f t="shared" si="694"/>
        <v>Inviable Sanitariamente</v>
      </c>
      <c r="IWU470" s="48" t="str">
        <f t="shared" si="694"/>
        <v>Inviable Sanitariamente</v>
      </c>
      <c r="IWV470" s="48" t="str">
        <f t="shared" si="694"/>
        <v>Inviable Sanitariamente</v>
      </c>
      <c r="IWW470" s="48" t="str">
        <f t="shared" si="694"/>
        <v>Inviable Sanitariamente</v>
      </c>
      <c r="IWX470" s="48" t="str">
        <f t="shared" si="694"/>
        <v>Inviable Sanitariamente</v>
      </c>
      <c r="IWY470" s="48" t="str">
        <f t="shared" si="694"/>
        <v>Inviable Sanitariamente</v>
      </c>
      <c r="IWZ470" s="48" t="str">
        <f t="shared" si="694"/>
        <v>Inviable Sanitariamente</v>
      </c>
      <c r="IXA470" s="48" t="str">
        <f t="shared" si="694"/>
        <v>Inviable Sanitariamente</v>
      </c>
      <c r="IXB470" s="48" t="str">
        <f t="shared" si="695"/>
        <v>Inviable Sanitariamente</v>
      </c>
      <c r="IXC470" s="48" t="str">
        <f t="shared" si="695"/>
        <v>Inviable Sanitariamente</v>
      </c>
      <c r="IXD470" s="48" t="str">
        <f t="shared" si="695"/>
        <v>Inviable Sanitariamente</v>
      </c>
      <c r="IXE470" s="48" t="str">
        <f t="shared" si="695"/>
        <v>Inviable Sanitariamente</v>
      </c>
      <c r="IXF470" s="48" t="str">
        <f t="shared" si="695"/>
        <v>Inviable Sanitariamente</v>
      </c>
      <c r="IXG470" s="48" t="str">
        <f t="shared" si="695"/>
        <v>Inviable Sanitariamente</v>
      </c>
      <c r="IXH470" s="48" t="str">
        <f t="shared" si="695"/>
        <v>Inviable Sanitariamente</v>
      </c>
      <c r="IXI470" s="48" t="str">
        <f t="shared" si="695"/>
        <v>Inviable Sanitariamente</v>
      </c>
      <c r="IXJ470" s="48" t="str">
        <f t="shared" si="695"/>
        <v>Inviable Sanitariamente</v>
      </c>
      <c r="IXK470" s="48" t="str">
        <f t="shared" si="695"/>
        <v>Inviable Sanitariamente</v>
      </c>
      <c r="IXL470" s="48" t="str">
        <f t="shared" si="696"/>
        <v>Inviable Sanitariamente</v>
      </c>
      <c r="IXM470" s="48" t="str">
        <f t="shared" si="696"/>
        <v>Inviable Sanitariamente</v>
      </c>
      <c r="IXN470" s="48" t="str">
        <f t="shared" si="696"/>
        <v>Inviable Sanitariamente</v>
      </c>
      <c r="IXO470" s="48" t="str">
        <f t="shared" si="696"/>
        <v>Inviable Sanitariamente</v>
      </c>
      <c r="IXP470" s="48" t="str">
        <f t="shared" si="696"/>
        <v>Inviable Sanitariamente</v>
      </c>
      <c r="IXQ470" s="48" t="str">
        <f t="shared" si="696"/>
        <v>Inviable Sanitariamente</v>
      </c>
      <c r="IXR470" s="48" t="str">
        <f t="shared" si="696"/>
        <v>Inviable Sanitariamente</v>
      </c>
      <c r="IXS470" s="48" t="str">
        <f t="shared" si="696"/>
        <v>Inviable Sanitariamente</v>
      </c>
      <c r="IXT470" s="48" t="str">
        <f t="shared" si="696"/>
        <v>Inviable Sanitariamente</v>
      </c>
      <c r="IXU470" s="48" t="str">
        <f t="shared" si="696"/>
        <v>Inviable Sanitariamente</v>
      </c>
      <c r="IXV470" s="48" t="str">
        <f t="shared" si="697"/>
        <v>Inviable Sanitariamente</v>
      </c>
      <c r="IXW470" s="48" t="str">
        <f t="shared" si="697"/>
        <v>Inviable Sanitariamente</v>
      </c>
      <c r="IXX470" s="48" t="str">
        <f t="shared" si="697"/>
        <v>Inviable Sanitariamente</v>
      </c>
      <c r="IXY470" s="48" t="str">
        <f t="shared" si="697"/>
        <v>Inviable Sanitariamente</v>
      </c>
      <c r="IXZ470" s="48" t="str">
        <f t="shared" si="697"/>
        <v>Inviable Sanitariamente</v>
      </c>
      <c r="IYA470" s="48" t="str">
        <f t="shared" si="697"/>
        <v>Inviable Sanitariamente</v>
      </c>
      <c r="IYB470" s="48" t="str">
        <f t="shared" si="697"/>
        <v>Inviable Sanitariamente</v>
      </c>
      <c r="IYC470" s="48" t="str">
        <f t="shared" si="697"/>
        <v>Inviable Sanitariamente</v>
      </c>
      <c r="IYD470" s="48" t="str">
        <f t="shared" si="697"/>
        <v>Inviable Sanitariamente</v>
      </c>
      <c r="IYE470" s="48" t="str">
        <f t="shared" si="697"/>
        <v>Inviable Sanitariamente</v>
      </c>
      <c r="IYF470" s="48" t="str">
        <f t="shared" si="698"/>
        <v>Inviable Sanitariamente</v>
      </c>
      <c r="IYG470" s="48" t="str">
        <f t="shared" si="698"/>
        <v>Inviable Sanitariamente</v>
      </c>
      <c r="IYH470" s="48" t="str">
        <f t="shared" si="698"/>
        <v>Inviable Sanitariamente</v>
      </c>
      <c r="IYI470" s="48" t="str">
        <f t="shared" si="698"/>
        <v>Inviable Sanitariamente</v>
      </c>
      <c r="IYJ470" s="48" t="str">
        <f t="shared" si="698"/>
        <v>Inviable Sanitariamente</v>
      </c>
      <c r="IYK470" s="48" t="str">
        <f t="shared" si="698"/>
        <v>Inviable Sanitariamente</v>
      </c>
      <c r="IYL470" s="48" t="str">
        <f t="shared" si="698"/>
        <v>Inviable Sanitariamente</v>
      </c>
      <c r="IYM470" s="48" t="str">
        <f t="shared" si="698"/>
        <v>Inviable Sanitariamente</v>
      </c>
      <c r="IYN470" s="48" t="str">
        <f t="shared" si="698"/>
        <v>Inviable Sanitariamente</v>
      </c>
      <c r="IYO470" s="48" t="str">
        <f t="shared" si="698"/>
        <v>Inviable Sanitariamente</v>
      </c>
      <c r="IYP470" s="48" t="str">
        <f t="shared" si="699"/>
        <v>Inviable Sanitariamente</v>
      </c>
      <c r="IYQ470" s="48" t="str">
        <f t="shared" si="699"/>
        <v>Inviable Sanitariamente</v>
      </c>
      <c r="IYR470" s="48" t="str">
        <f t="shared" si="699"/>
        <v>Inviable Sanitariamente</v>
      </c>
      <c r="IYS470" s="48" t="str">
        <f t="shared" si="699"/>
        <v>Inviable Sanitariamente</v>
      </c>
      <c r="IYT470" s="48" t="str">
        <f t="shared" si="699"/>
        <v>Inviable Sanitariamente</v>
      </c>
      <c r="IYU470" s="48" t="str">
        <f t="shared" si="699"/>
        <v>Inviable Sanitariamente</v>
      </c>
      <c r="IYV470" s="48" t="str">
        <f t="shared" si="699"/>
        <v>Inviable Sanitariamente</v>
      </c>
      <c r="IYW470" s="48" t="str">
        <f t="shared" si="699"/>
        <v>Inviable Sanitariamente</v>
      </c>
      <c r="IYX470" s="48" t="str">
        <f t="shared" si="699"/>
        <v>Inviable Sanitariamente</v>
      </c>
      <c r="IYY470" s="48" t="str">
        <f t="shared" si="699"/>
        <v>Inviable Sanitariamente</v>
      </c>
      <c r="IYZ470" s="48" t="str">
        <f t="shared" si="700"/>
        <v>Inviable Sanitariamente</v>
      </c>
      <c r="IZA470" s="48" t="str">
        <f t="shared" si="700"/>
        <v>Inviable Sanitariamente</v>
      </c>
      <c r="IZB470" s="48" t="str">
        <f t="shared" si="700"/>
        <v>Inviable Sanitariamente</v>
      </c>
      <c r="IZC470" s="48" t="str">
        <f t="shared" si="700"/>
        <v>Inviable Sanitariamente</v>
      </c>
      <c r="IZD470" s="48" t="str">
        <f t="shared" si="700"/>
        <v>Inviable Sanitariamente</v>
      </c>
      <c r="IZE470" s="48" t="str">
        <f t="shared" si="700"/>
        <v>Inviable Sanitariamente</v>
      </c>
      <c r="IZF470" s="48" t="str">
        <f t="shared" si="700"/>
        <v>Inviable Sanitariamente</v>
      </c>
      <c r="IZG470" s="48" t="str">
        <f t="shared" si="700"/>
        <v>Inviable Sanitariamente</v>
      </c>
      <c r="IZH470" s="48" t="str">
        <f t="shared" si="700"/>
        <v>Inviable Sanitariamente</v>
      </c>
      <c r="IZI470" s="48" t="str">
        <f t="shared" si="700"/>
        <v>Inviable Sanitariamente</v>
      </c>
      <c r="IZJ470" s="48" t="str">
        <f t="shared" si="701"/>
        <v>Inviable Sanitariamente</v>
      </c>
      <c r="IZK470" s="48" t="str">
        <f t="shared" si="701"/>
        <v>Inviable Sanitariamente</v>
      </c>
      <c r="IZL470" s="48" t="str">
        <f t="shared" si="701"/>
        <v>Inviable Sanitariamente</v>
      </c>
      <c r="IZM470" s="48" t="str">
        <f t="shared" si="701"/>
        <v>Inviable Sanitariamente</v>
      </c>
      <c r="IZN470" s="48" t="str">
        <f t="shared" si="701"/>
        <v>Inviable Sanitariamente</v>
      </c>
      <c r="IZO470" s="48" t="str">
        <f t="shared" si="701"/>
        <v>Inviable Sanitariamente</v>
      </c>
      <c r="IZP470" s="48" t="str">
        <f t="shared" si="701"/>
        <v>Inviable Sanitariamente</v>
      </c>
      <c r="IZQ470" s="48" t="str">
        <f t="shared" si="701"/>
        <v>Inviable Sanitariamente</v>
      </c>
      <c r="IZR470" s="48" t="str">
        <f t="shared" si="701"/>
        <v>Inviable Sanitariamente</v>
      </c>
      <c r="IZS470" s="48" t="str">
        <f t="shared" si="701"/>
        <v>Inviable Sanitariamente</v>
      </c>
      <c r="IZT470" s="48" t="str">
        <f t="shared" si="702"/>
        <v>Inviable Sanitariamente</v>
      </c>
      <c r="IZU470" s="48" t="str">
        <f t="shared" si="702"/>
        <v>Inviable Sanitariamente</v>
      </c>
      <c r="IZV470" s="48" t="str">
        <f t="shared" si="702"/>
        <v>Inviable Sanitariamente</v>
      </c>
      <c r="IZW470" s="48" t="str">
        <f t="shared" si="702"/>
        <v>Inviable Sanitariamente</v>
      </c>
      <c r="IZX470" s="48" t="str">
        <f t="shared" si="702"/>
        <v>Inviable Sanitariamente</v>
      </c>
      <c r="IZY470" s="48" t="str">
        <f t="shared" si="702"/>
        <v>Inviable Sanitariamente</v>
      </c>
      <c r="IZZ470" s="48" t="str">
        <f t="shared" si="702"/>
        <v>Inviable Sanitariamente</v>
      </c>
      <c r="JAA470" s="48" t="str">
        <f t="shared" si="702"/>
        <v>Inviable Sanitariamente</v>
      </c>
      <c r="JAB470" s="48" t="str">
        <f t="shared" si="702"/>
        <v>Inviable Sanitariamente</v>
      </c>
      <c r="JAC470" s="48" t="str">
        <f t="shared" si="702"/>
        <v>Inviable Sanitariamente</v>
      </c>
      <c r="JAD470" s="48" t="str">
        <f t="shared" si="703"/>
        <v>Inviable Sanitariamente</v>
      </c>
      <c r="JAE470" s="48" t="str">
        <f t="shared" si="703"/>
        <v>Inviable Sanitariamente</v>
      </c>
      <c r="JAF470" s="48" t="str">
        <f t="shared" si="703"/>
        <v>Inviable Sanitariamente</v>
      </c>
      <c r="JAG470" s="48" t="str">
        <f t="shared" si="703"/>
        <v>Inviable Sanitariamente</v>
      </c>
      <c r="JAH470" s="48" t="str">
        <f t="shared" si="703"/>
        <v>Inviable Sanitariamente</v>
      </c>
      <c r="JAI470" s="48" t="str">
        <f t="shared" si="703"/>
        <v>Inviable Sanitariamente</v>
      </c>
      <c r="JAJ470" s="48" t="str">
        <f t="shared" si="703"/>
        <v>Inviable Sanitariamente</v>
      </c>
      <c r="JAK470" s="48" t="str">
        <f t="shared" si="703"/>
        <v>Inviable Sanitariamente</v>
      </c>
      <c r="JAL470" s="48" t="str">
        <f t="shared" si="703"/>
        <v>Inviable Sanitariamente</v>
      </c>
      <c r="JAM470" s="48" t="str">
        <f t="shared" si="703"/>
        <v>Inviable Sanitariamente</v>
      </c>
      <c r="JAN470" s="48" t="str">
        <f t="shared" si="704"/>
        <v>Inviable Sanitariamente</v>
      </c>
      <c r="JAO470" s="48" t="str">
        <f t="shared" si="704"/>
        <v>Inviable Sanitariamente</v>
      </c>
      <c r="JAP470" s="48" t="str">
        <f t="shared" si="704"/>
        <v>Inviable Sanitariamente</v>
      </c>
      <c r="JAQ470" s="48" t="str">
        <f t="shared" si="704"/>
        <v>Inviable Sanitariamente</v>
      </c>
      <c r="JAR470" s="48" t="str">
        <f t="shared" si="704"/>
        <v>Inviable Sanitariamente</v>
      </c>
      <c r="JAS470" s="48" t="str">
        <f t="shared" si="704"/>
        <v>Inviable Sanitariamente</v>
      </c>
      <c r="JAT470" s="48" t="str">
        <f t="shared" si="704"/>
        <v>Inviable Sanitariamente</v>
      </c>
      <c r="JAU470" s="48" t="str">
        <f t="shared" si="704"/>
        <v>Inviable Sanitariamente</v>
      </c>
      <c r="JAV470" s="48" t="str">
        <f t="shared" si="704"/>
        <v>Inviable Sanitariamente</v>
      </c>
      <c r="JAW470" s="48" t="str">
        <f t="shared" si="704"/>
        <v>Inviable Sanitariamente</v>
      </c>
      <c r="JAX470" s="48" t="str">
        <f t="shared" si="705"/>
        <v>Inviable Sanitariamente</v>
      </c>
      <c r="JAY470" s="48" t="str">
        <f t="shared" si="705"/>
        <v>Inviable Sanitariamente</v>
      </c>
      <c r="JAZ470" s="48" t="str">
        <f t="shared" si="705"/>
        <v>Inviable Sanitariamente</v>
      </c>
      <c r="JBA470" s="48" t="str">
        <f t="shared" si="705"/>
        <v>Inviable Sanitariamente</v>
      </c>
      <c r="JBB470" s="48" t="str">
        <f t="shared" si="705"/>
        <v>Inviable Sanitariamente</v>
      </c>
      <c r="JBC470" s="48" t="str">
        <f t="shared" si="705"/>
        <v>Inviable Sanitariamente</v>
      </c>
      <c r="JBD470" s="48" t="str">
        <f t="shared" si="705"/>
        <v>Inviable Sanitariamente</v>
      </c>
      <c r="JBE470" s="48" t="str">
        <f t="shared" si="705"/>
        <v>Inviable Sanitariamente</v>
      </c>
      <c r="JBF470" s="48" t="str">
        <f t="shared" si="705"/>
        <v>Inviable Sanitariamente</v>
      </c>
      <c r="JBG470" s="48" t="str">
        <f t="shared" si="705"/>
        <v>Inviable Sanitariamente</v>
      </c>
      <c r="JBH470" s="48" t="str">
        <f t="shared" si="706"/>
        <v>Inviable Sanitariamente</v>
      </c>
      <c r="JBI470" s="48" t="str">
        <f t="shared" si="706"/>
        <v>Inviable Sanitariamente</v>
      </c>
      <c r="JBJ470" s="48" t="str">
        <f t="shared" si="706"/>
        <v>Inviable Sanitariamente</v>
      </c>
      <c r="JBK470" s="48" t="str">
        <f t="shared" si="706"/>
        <v>Inviable Sanitariamente</v>
      </c>
      <c r="JBL470" s="48" t="str">
        <f t="shared" si="706"/>
        <v>Inviable Sanitariamente</v>
      </c>
      <c r="JBM470" s="48" t="str">
        <f t="shared" si="706"/>
        <v>Inviable Sanitariamente</v>
      </c>
      <c r="JBN470" s="48" t="str">
        <f t="shared" si="706"/>
        <v>Inviable Sanitariamente</v>
      </c>
      <c r="JBO470" s="48" t="str">
        <f t="shared" si="706"/>
        <v>Inviable Sanitariamente</v>
      </c>
      <c r="JBP470" s="48" t="str">
        <f t="shared" si="706"/>
        <v>Inviable Sanitariamente</v>
      </c>
      <c r="JBQ470" s="48" t="str">
        <f t="shared" si="706"/>
        <v>Inviable Sanitariamente</v>
      </c>
      <c r="JBR470" s="48" t="str">
        <f t="shared" si="707"/>
        <v>Inviable Sanitariamente</v>
      </c>
      <c r="JBS470" s="48" t="str">
        <f t="shared" si="707"/>
        <v>Inviable Sanitariamente</v>
      </c>
      <c r="JBT470" s="48" t="str">
        <f t="shared" si="707"/>
        <v>Inviable Sanitariamente</v>
      </c>
      <c r="JBU470" s="48" t="str">
        <f t="shared" si="707"/>
        <v>Inviable Sanitariamente</v>
      </c>
      <c r="JBV470" s="48" t="str">
        <f t="shared" si="707"/>
        <v>Inviable Sanitariamente</v>
      </c>
      <c r="JBW470" s="48" t="str">
        <f t="shared" si="707"/>
        <v>Inviable Sanitariamente</v>
      </c>
      <c r="JBX470" s="48" t="str">
        <f t="shared" si="707"/>
        <v>Inviable Sanitariamente</v>
      </c>
      <c r="JBY470" s="48" t="str">
        <f t="shared" si="707"/>
        <v>Inviable Sanitariamente</v>
      </c>
      <c r="JBZ470" s="48" t="str">
        <f t="shared" si="707"/>
        <v>Inviable Sanitariamente</v>
      </c>
      <c r="JCA470" s="48" t="str">
        <f t="shared" si="707"/>
        <v>Inviable Sanitariamente</v>
      </c>
      <c r="JCB470" s="48" t="str">
        <f t="shared" si="708"/>
        <v>Inviable Sanitariamente</v>
      </c>
      <c r="JCC470" s="48" t="str">
        <f t="shared" si="708"/>
        <v>Inviable Sanitariamente</v>
      </c>
      <c r="JCD470" s="48" t="str">
        <f t="shared" si="708"/>
        <v>Inviable Sanitariamente</v>
      </c>
      <c r="JCE470" s="48" t="str">
        <f t="shared" si="708"/>
        <v>Inviable Sanitariamente</v>
      </c>
      <c r="JCF470" s="48" t="str">
        <f t="shared" si="708"/>
        <v>Inviable Sanitariamente</v>
      </c>
      <c r="JCG470" s="48" t="str">
        <f t="shared" si="708"/>
        <v>Inviable Sanitariamente</v>
      </c>
      <c r="JCH470" s="48" t="str">
        <f t="shared" si="708"/>
        <v>Inviable Sanitariamente</v>
      </c>
      <c r="JCI470" s="48" t="str">
        <f t="shared" si="708"/>
        <v>Inviable Sanitariamente</v>
      </c>
      <c r="JCJ470" s="48" t="str">
        <f t="shared" si="708"/>
        <v>Inviable Sanitariamente</v>
      </c>
      <c r="JCK470" s="48" t="str">
        <f t="shared" si="708"/>
        <v>Inviable Sanitariamente</v>
      </c>
      <c r="JCL470" s="48" t="str">
        <f t="shared" si="709"/>
        <v>Inviable Sanitariamente</v>
      </c>
      <c r="JCM470" s="48" t="str">
        <f t="shared" si="709"/>
        <v>Inviable Sanitariamente</v>
      </c>
      <c r="JCN470" s="48" t="str">
        <f t="shared" si="709"/>
        <v>Inviable Sanitariamente</v>
      </c>
      <c r="JCO470" s="48" t="str">
        <f t="shared" si="709"/>
        <v>Inviable Sanitariamente</v>
      </c>
      <c r="JCP470" s="48" t="str">
        <f t="shared" si="709"/>
        <v>Inviable Sanitariamente</v>
      </c>
      <c r="JCQ470" s="48" t="str">
        <f t="shared" si="709"/>
        <v>Inviable Sanitariamente</v>
      </c>
      <c r="JCR470" s="48" t="str">
        <f t="shared" si="709"/>
        <v>Inviable Sanitariamente</v>
      </c>
      <c r="JCS470" s="48" t="str">
        <f t="shared" si="709"/>
        <v>Inviable Sanitariamente</v>
      </c>
      <c r="JCT470" s="48" t="str">
        <f t="shared" si="709"/>
        <v>Inviable Sanitariamente</v>
      </c>
      <c r="JCU470" s="48" t="str">
        <f t="shared" si="709"/>
        <v>Inviable Sanitariamente</v>
      </c>
      <c r="JCV470" s="48" t="str">
        <f t="shared" si="710"/>
        <v>Inviable Sanitariamente</v>
      </c>
      <c r="JCW470" s="48" t="str">
        <f t="shared" si="710"/>
        <v>Inviable Sanitariamente</v>
      </c>
      <c r="JCX470" s="48" t="str">
        <f t="shared" si="710"/>
        <v>Inviable Sanitariamente</v>
      </c>
      <c r="JCY470" s="48" t="str">
        <f t="shared" si="710"/>
        <v>Inviable Sanitariamente</v>
      </c>
      <c r="JCZ470" s="48" t="str">
        <f t="shared" si="710"/>
        <v>Inviable Sanitariamente</v>
      </c>
      <c r="JDA470" s="48" t="str">
        <f t="shared" si="710"/>
        <v>Inviable Sanitariamente</v>
      </c>
      <c r="JDB470" s="48" t="str">
        <f t="shared" si="710"/>
        <v>Inviable Sanitariamente</v>
      </c>
      <c r="JDC470" s="48" t="str">
        <f t="shared" si="710"/>
        <v>Inviable Sanitariamente</v>
      </c>
      <c r="JDD470" s="48" t="str">
        <f t="shared" si="710"/>
        <v>Inviable Sanitariamente</v>
      </c>
      <c r="JDE470" s="48" t="str">
        <f t="shared" si="710"/>
        <v>Inviable Sanitariamente</v>
      </c>
      <c r="JDF470" s="48" t="str">
        <f t="shared" si="711"/>
        <v>Inviable Sanitariamente</v>
      </c>
      <c r="JDG470" s="48" t="str">
        <f t="shared" si="711"/>
        <v>Inviable Sanitariamente</v>
      </c>
      <c r="JDH470" s="48" t="str">
        <f t="shared" si="711"/>
        <v>Inviable Sanitariamente</v>
      </c>
      <c r="JDI470" s="48" t="str">
        <f t="shared" si="711"/>
        <v>Inviable Sanitariamente</v>
      </c>
      <c r="JDJ470" s="48" t="str">
        <f t="shared" si="711"/>
        <v>Inviable Sanitariamente</v>
      </c>
      <c r="JDK470" s="48" t="str">
        <f t="shared" si="711"/>
        <v>Inviable Sanitariamente</v>
      </c>
      <c r="JDL470" s="48" t="str">
        <f t="shared" si="711"/>
        <v>Inviable Sanitariamente</v>
      </c>
      <c r="JDM470" s="48" t="str">
        <f t="shared" si="711"/>
        <v>Inviable Sanitariamente</v>
      </c>
      <c r="JDN470" s="48" t="str">
        <f t="shared" si="711"/>
        <v>Inviable Sanitariamente</v>
      </c>
      <c r="JDO470" s="48" t="str">
        <f t="shared" si="711"/>
        <v>Inviable Sanitariamente</v>
      </c>
      <c r="JDP470" s="48" t="str">
        <f t="shared" si="712"/>
        <v>Inviable Sanitariamente</v>
      </c>
      <c r="JDQ470" s="48" t="str">
        <f t="shared" si="712"/>
        <v>Inviable Sanitariamente</v>
      </c>
      <c r="JDR470" s="48" t="str">
        <f t="shared" si="712"/>
        <v>Inviable Sanitariamente</v>
      </c>
      <c r="JDS470" s="48" t="str">
        <f t="shared" si="712"/>
        <v>Inviable Sanitariamente</v>
      </c>
      <c r="JDT470" s="48" t="str">
        <f t="shared" si="712"/>
        <v>Inviable Sanitariamente</v>
      </c>
      <c r="JDU470" s="48" t="str">
        <f t="shared" si="712"/>
        <v>Inviable Sanitariamente</v>
      </c>
      <c r="JDV470" s="48" t="str">
        <f t="shared" si="712"/>
        <v>Inviable Sanitariamente</v>
      </c>
      <c r="JDW470" s="48" t="str">
        <f t="shared" si="712"/>
        <v>Inviable Sanitariamente</v>
      </c>
      <c r="JDX470" s="48" t="str">
        <f t="shared" si="712"/>
        <v>Inviable Sanitariamente</v>
      </c>
      <c r="JDY470" s="48" t="str">
        <f t="shared" si="712"/>
        <v>Inviable Sanitariamente</v>
      </c>
      <c r="JDZ470" s="48" t="str">
        <f t="shared" si="713"/>
        <v>Inviable Sanitariamente</v>
      </c>
      <c r="JEA470" s="48" t="str">
        <f t="shared" si="713"/>
        <v>Inviable Sanitariamente</v>
      </c>
      <c r="JEB470" s="48" t="str">
        <f t="shared" si="713"/>
        <v>Inviable Sanitariamente</v>
      </c>
      <c r="JEC470" s="48" t="str">
        <f t="shared" si="713"/>
        <v>Inviable Sanitariamente</v>
      </c>
      <c r="JED470" s="48" t="str">
        <f t="shared" si="713"/>
        <v>Inviable Sanitariamente</v>
      </c>
      <c r="JEE470" s="48" t="str">
        <f t="shared" si="713"/>
        <v>Inviable Sanitariamente</v>
      </c>
      <c r="JEF470" s="48" t="str">
        <f t="shared" si="713"/>
        <v>Inviable Sanitariamente</v>
      </c>
      <c r="JEG470" s="48" t="str">
        <f t="shared" si="713"/>
        <v>Inviable Sanitariamente</v>
      </c>
      <c r="JEH470" s="48" t="str">
        <f t="shared" si="713"/>
        <v>Inviable Sanitariamente</v>
      </c>
      <c r="JEI470" s="48" t="str">
        <f t="shared" si="713"/>
        <v>Inviable Sanitariamente</v>
      </c>
      <c r="JEJ470" s="48" t="str">
        <f t="shared" si="714"/>
        <v>Inviable Sanitariamente</v>
      </c>
      <c r="JEK470" s="48" t="str">
        <f t="shared" si="714"/>
        <v>Inviable Sanitariamente</v>
      </c>
      <c r="JEL470" s="48" t="str">
        <f t="shared" si="714"/>
        <v>Inviable Sanitariamente</v>
      </c>
      <c r="JEM470" s="48" t="str">
        <f t="shared" si="714"/>
        <v>Inviable Sanitariamente</v>
      </c>
      <c r="JEN470" s="48" t="str">
        <f t="shared" si="714"/>
        <v>Inviable Sanitariamente</v>
      </c>
      <c r="JEO470" s="48" t="str">
        <f t="shared" si="714"/>
        <v>Inviable Sanitariamente</v>
      </c>
      <c r="JEP470" s="48" t="str">
        <f t="shared" si="714"/>
        <v>Inviable Sanitariamente</v>
      </c>
      <c r="JEQ470" s="48" t="str">
        <f t="shared" si="714"/>
        <v>Inviable Sanitariamente</v>
      </c>
      <c r="JER470" s="48" t="str">
        <f t="shared" si="714"/>
        <v>Inviable Sanitariamente</v>
      </c>
      <c r="JES470" s="48" t="str">
        <f t="shared" si="714"/>
        <v>Inviable Sanitariamente</v>
      </c>
      <c r="JET470" s="48" t="str">
        <f t="shared" si="715"/>
        <v>Inviable Sanitariamente</v>
      </c>
      <c r="JEU470" s="48" t="str">
        <f t="shared" si="715"/>
        <v>Inviable Sanitariamente</v>
      </c>
      <c r="JEV470" s="48" t="str">
        <f t="shared" si="715"/>
        <v>Inviable Sanitariamente</v>
      </c>
      <c r="JEW470" s="48" t="str">
        <f t="shared" si="715"/>
        <v>Inviable Sanitariamente</v>
      </c>
      <c r="JEX470" s="48" t="str">
        <f t="shared" si="715"/>
        <v>Inviable Sanitariamente</v>
      </c>
      <c r="JEY470" s="48" t="str">
        <f t="shared" si="715"/>
        <v>Inviable Sanitariamente</v>
      </c>
      <c r="JEZ470" s="48" t="str">
        <f t="shared" si="715"/>
        <v>Inviable Sanitariamente</v>
      </c>
      <c r="JFA470" s="48" t="str">
        <f t="shared" si="715"/>
        <v>Inviable Sanitariamente</v>
      </c>
      <c r="JFB470" s="48" t="str">
        <f t="shared" si="715"/>
        <v>Inviable Sanitariamente</v>
      </c>
      <c r="JFC470" s="48" t="str">
        <f t="shared" si="715"/>
        <v>Inviable Sanitariamente</v>
      </c>
      <c r="JFD470" s="48" t="str">
        <f t="shared" si="716"/>
        <v>Inviable Sanitariamente</v>
      </c>
      <c r="JFE470" s="48" t="str">
        <f t="shared" si="716"/>
        <v>Inviable Sanitariamente</v>
      </c>
      <c r="JFF470" s="48" t="str">
        <f t="shared" si="716"/>
        <v>Inviable Sanitariamente</v>
      </c>
      <c r="JFG470" s="48" t="str">
        <f t="shared" si="716"/>
        <v>Inviable Sanitariamente</v>
      </c>
      <c r="JFH470" s="48" t="str">
        <f t="shared" si="716"/>
        <v>Inviable Sanitariamente</v>
      </c>
      <c r="JFI470" s="48" t="str">
        <f t="shared" si="716"/>
        <v>Inviable Sanitariamente</v>
      </c>
      <c r="JFJ470" s="48" t="str">
        <f t="shared" si="716"/>
        <v>Inviable Sanitariamente</v>
      </c>
      <c r="JFK470" s="48" t="str">
        <f t="shared" si="716"/>
        <v>Inviable Sanitariamente</v>
      </c>
      <c r="JFL470" s="48" t="str">
        <f t="shared" si="716"/>
        <v>Inviable Sanitariamente</v>
      </c>
      <c r="JFM470" s="48" t="str">
        <f t="shared" si="716"/>
        <v>Inviable Sanitariamente</v>
      </c>
      <c r="JFN470" s="48" t="str">
        <f t="shared" si="717"/>
        <v>Inviable Sanitariamente</v>
      </c>
      <c r="JFO470" s="48" t="str">
        <f t="shared" si="717"/>
        <v>Inviable Sanitariamente</v>
      </c>
      <c r="JFP470" s="48" t="str">
        <f t="shared" si="717"/>
        <v>Inviable Sanitariamente</v>
      </c>
      <c r="JFQ470" s="48" t="str">
        <f t="shared" si="717"/>
        <v>Inviable Sanitariamente</v>
      </c>
      <c r="JFR470" s="48" t="str">
        <f t="shared" si="717"/>
        <v>Inviable Sanitariamente</v>
      </c>
      <c r="JFS470" s="48" t="str">
        <f t="shared" si="717"/>
        <v>Inviable Sanitariamente</v>
      </c>
      <c r="JFT470" s="48" t="str">
        <f t="shared" si="717"/>
        <v>Inviable Sanitariamente</v>
      </c>
      <c r="JFU470" s="48" t="str">
        <f t="shared" si="717"/>
        <v>Inviable Sanitariamente</v>
      </c>
      <c r="JFV470" s="48" t="str">
        <f t="shared" si="717"/>
        <v>Inviable Sanitariamente</v>
      </c>
      <c r="JFW470" s="48" t="str">
        <f t="shared" si="717"/>
        <v>Inviable Sanitariamente</v>
      </c>
      <c r="JFX470" s="48" t="str">
        <f t="shared" si="718"/>
        <v>Inviable Sanitariamente</v>
      </c>
      <c r="JFY470" s="48" t="str">
        <f t="shared" si="718"/>
        <v>Inviable Sanitariamente</v>
      </c>
      <c r="JFZ470" s="48" t="str">
        <f t="shared" si="718"/>
        <v>Inviable Sanitariamente</v>
      </c>
      <c r="JGA470" s="48" t="str">
        <f t="shared" si="718"/>
        <v>Inviable Sanitariamente</v>
      </c>
      <c r="JGB470" s="48" t="str">
        <f t="shared" si="718"/>
        <v>Inviable Sanitariamente</v>
      </c>
      <c r="JGC470" s="48" t="str">
        <f t="shared" si="718"/>
        <v>Inviable Sanitariamente</v>
      </c>
      <c r="JGD470" s="48" t="str">
        <f t="shared" si="718"/>
        <v>Inviable Sanitariamente</v>
      </c>
      <c r="JGE470" s="48" t="str">
        <f t="shared" si="718"/>
        <v>Inviable Sanitariamente</v>
      </c>
      <c r="JGF470" s="48" t="str">
        <f t="shared" si="718"/>
        <v>Inviable Sanitariamente</v>
      </c>
      <c r="JGG470" s="48" t="str">
        <f t="shared" si="718"/>
        <v>Inviable Sanitariamente</v>
      </c>
      <c r="JGH470" s="48" t="str">
        <f t="shared" si="719"/>
        <v>Inviable Sanitariamente</v>
      </c>
      <c r="JGI470" s="48" t="str">
        <f t="shared" si="719"/>
        <v>Inviable Sanitariamente</v>
      </c>
      <c r="JGJ470" s="48" t="str">
        <f t="shared" si="719"/>
        <v>Inviable Sanitariamente</v>
      </c>
      <c r="JGK470" s="48" t="str">
        <f t="shared" si="719"/>
        <v>Inviable Sanitariamente</v>
      </c>
      <c r="JGL470" s="48" t="str">
        <f t="shared" si="719"/>
        <v>Inviable Sanitariamente</v>
      </c>
      <c r="JGM470" s="48" t="str">
        <f t="shared" si="719"/>
        <v>Inviable Sanitariamente</v>
      </c>
      <c r="JGN470" s="48" t="str">
        <f t="shared" si="719"/>
        <v>Inviable Sanitariamente</v>
      </c>
      <c r="JGO470" s="48" t="str">
        <f t="shared" si="719"/>
        <v>Inviable Sanitariamente</v>
      </c>
      <c r="JGP470" s="48" t="str">
        <f t="shared" si="719"/>
        <v>Inviable Sanitariamente</v>
      </c>
      <c r="JGQ470" s="48" t="str">
        <f t="shared" si="719"/>
        <v>Inviable Sanitariamente</v>
      </c>
      <c r="JGR470" s="48" t="str">
        <f t="shared" si="720"/>
        <v>Inviable Sanitariamente</v>
      </c>
      <c r="JGS470" s="48" t="str">
        <f t="shared" si="720"/>
        <v>Inviable Sanitariamente</v>
      </c>
      <c r="JGT470" s="48" t="str">
        <f t="shared" si="720"/>
        <v>Inviable Sanitariamente</v>
      </c>
      <c r="JGU470" s="48" t="str">
        <f t="shared" si="720"/>
        <v>Inviable Sanitariamente</v>
      </c>
      <c r="JGV470" s="48" t="str">
        <f t="shared" si="720"/>
        <v>Inviable Sanitariamente</v>
      </c>
      <c r="JGW470" s="48" t="str">
        <f t="shared" si="720"/>
        <v>Inviable Sanitariamente</v>
      </c>
      <c r="JGX470" s="48" t="str">
        <f t="shared" si="720"/>
        <v>Inviable Sanitariamente</v>
      </c>
      <c r="JGY470" s="48" t="str">
        <f t="shared" si="720"/>
        <v>Inviable Sanitariamente</v>
      </c>
      <c r="JGZ470" s="48" t="str">
        <f t="shared" si="720"/>
        <v>Inviable Sanitariamente</v>
      </c>
      <c r="JHA470" s="48" t="str">
        <f t="shared" si="720"/>
        <v>Inviable Sanitariamente</v>
      </c>
      <c r="JHB470" s="48" t="str">
        <f t="shared" si="721"/>
        <v>Inviable Sanitariamente</v>
      </c>
      <c r="JHC470" s="48" t="str">
        <f t="shared" si="721"/>
        <v>Inviable Sanitariamente</v>
      </c>
      <c r="JHD470" s="48" t="str">
        <f t="shared" si="721"/>
        <v>Inviable Sanitariamente</v>
      </c>
      <c r="JHE470" s="48" t="str">
        <f t="shared" si="721"/>
        <v>Inviable Sanitariamente</v>
      </c>
      <c r="JHF470" s="48" t="str">
        <f t="shared" si="721"/>
        <v>Inviable Sanitariamente</v>
      </c>
      <c r="JHG470" s="48" t="str">
        <f t="shared" si="721"/>
        <v>Inviable Sanitariamente</v>
      </c>
      <c r="JHH470" s="48" t="str">
        <f t="shared" si="721"/>
        <v>Inviable Sanitariamente</v>
      </c>
      <c r="JHI470" s="48" t="str">
        <f t="shared" si="721"/>
        <v>Inviable Sanitariamente</v>
      </c>
      <c r="JHJ470" s="48" t="str">
        <f t="shared" si="721"/>
        <v>Inviable Sanitariamente</v>
      </c>
      <c r="JHK470" s="48" t="str">
        <f t="shared" si="721"/>
        <v>Inviable Sanitariamente</v>
      </c>
      <c r="JHL470" s="48" t="str">
        <f t="shared" si="722"/>
        <v>Inviable Sanitariamente</v>
      </c>
      <c r="JHM470" s="48" t="str">
        <f t="shared" si="722"/>
        <v>Inviable Sanitariamente</v>
      </c>
      <c r="JHN470" s="48" t="str">
        <f t="shared" si="722"/>
        <v>Inviable Sanitariamente</v>
      </c>
      <c r="JHO470" s="48" t="str">
        <f t="shared" si="722"/>
        <v>Inviable Sanitariamente</v>
      </c>
      <c r="JHP470" s="48" t="str">
        <f t="shared" si="722"/>
        <v>Inviable Sanitariamente</v>
      </c>
      <c r="JHQ470" s="48" t="str">
        <f t="shared" si="722"/>
        <v>Inviable Sanitariamente</v>
      </c>
      <c r="JHR470" s="48" t="str">
        <f t="shared" si="722"/>
        <v>Inviable Sanitariamente</v>
      </c>
      <c r="JHS470" s="48" t="str">
        <f t="shared" si="722"/>
        <v>Inviable Sanitariamente</v>
      </c>
      <c r="JHT470" s="48" t="str">
        <f t="shared" si="722"/>
        <v>Inviable Sanitariamente</v>
      </c>
      <c r="JHU470" s="48" t="str">
        <f t="shared" si="722"/>
        <v>Inviable Sanitariamente</v>
      </c>
      <c r="JHV470" s="48" t="str">
        <f t="shared" si="723"/>
        <v>Inviable Sanitariamente</v>
      </c>
      <c r="JHW470" s="48" t="str">
        <f t="shared" si="723"/>
        <v>Inviable Sanitariamente</v>
      </c>
      <c r="JHX470" s="48" t="str">
        <f t="shared" si="723"/>
        <v>Inviable Sanitariamente</v>
      </c>
      <c r="JHY470" s="48" t="str">
        <f t="shared" si="723"/>
        <v>Inviable Sanitariamente</v>
      </c>
      <c r="JHZ470" s="48" t="str">
        <f t="shared" si="723"/>
        <v>Inviable Sanitariamente</v>
      </c>
      <c r="JIA470" s="48" t="str">
        <f t="shared" si="723"/>
        <v>Inviable Sanitariamente</v>
      </c>
      <c r="JIB470" s="48" t="str">
        <f t="shared" si="723"/>
        <v>Inviable Sanitariamente</v>
      </c>
      <c r="JIC470" s="48" t="str">
        <f t="shared" si="723"/>
        <v>Inviable Sanitariamente</v>
      </c>
      <c r="JID470" s="48" t="str">
        <f t="shared" si="723"/>
        <v>Inviable Sanitariamente</v>
      </c>
      <c r="JIE470" s="48" t="str">
        <f t="shared" si="723"/>
        <v>Inviable Sanitariamente</v>
      </c>
      <c r="JIF470" s="48" t="str">
        <f t="shared" si="724"/>
        <v>Inviable Sanitariamente</v>
      </c>
      <c r="JIG470" s="48" t="str">
        <f t="shared" si="724"/>
        <v>Inviable Sanitariamente</v>
      </c>
      <c r="JIH470" s="48" t="str">
        <f t="shared" si="724"/>
        <v>Inviable Sanitariamente</v>
      </c>
      <c r="JII470" s="48" t="str">
        <f t="shared" si="724"/>
        <v>Inviable Sanitariamente</v>
      </c>
      <c r="JIJ470" s="48" t="str">
        <f t="shared" si="724"/>
        <v>Inviable Sanitariamente</v>
      </c>
      <c r="JIK470" s="48" t="str">
        <f t="shared" si="724"/>
        <v>Inviable Sanitariamente</v>
      </c>
      <c r="JIL470" s="48" t="str">
        <f t="shared" si="724"/>
        <v>Inviable Sanitariamente</v>
      </c>
      <c r="JIM470" s="48" t="str">
        <f t="shared" si="724"/>
        <v>Inviable Sanitariamente</v>
      </c>
      <c r="JIN470" s="48" t="str">
        <f t="shared" si="724"/>
        <v>Inviable Sanitariamente</v>
      </c>
      <c r="JIO470" s="48" t="str">
        <f t="shared" si="724"/>
        <v>Inviable Sanitariamente</v>
      </c>
      <c r="JIP470" s="48" t="str">
        <f t="shared" si="725"/>
        <v>Inviable Sanitariamente</v>
      </c>
      <c r="JIQ470" s="48" t="str">
        <f t="shared" si="725"/>
        <v>Inviable Sanitariamente</v>
      </c>
      <c r="JIR470" s="48" t="str">
        <f t="shared" si="725"/>
        <v>Inviable Sanitariamente</v>
      </c>
      <c r="JIS470" s="48" t="str">
        <f t="shared" si="725"/>
        <v>Inviable Sanitariamente</v>
      </c>
      <c r="JIT470" s="48" t="str">
        <f t="shared" si="725"/>
        <v>Inviable Sanitariamente</v>
      </c>
      <c r="JIU470" s="48" t="str">
        <f t="shared" si="725"/>
        <v>Inviable Sanitariamente</v>
      </c>
      <c r="JIV470" s="48" t="str">
        <f t="shared" si="725"/>
        <v>Inviable Sanitariamente</v>
      </c>
      <c r="JIW470" s="48" t="str">
        <f t="shared" si="725"/>
        <v>Inviable Sanitariamente</v>
      </c>
      <c r="JIX470" s="48" t="str">
        <f t="shared" si="725"/>
        <v>Inviable Sanitariamente</v>
      </c>
      <c r="JIY470" s="48" t="str">
        <f t="shared" si="725"/>
        <v>Inviable Sanitariamente</v>
      </c>
      <c r="JIZ470" s="48" t="str">
        <f t="shared" si="726"/>
        <v>Inviable Sanitariamente</v>
      </c>
      <c r="JJA470" s="48" t="str">
        <f t="shared" si="726"/>
        <v>Inviable Sanitariamente</v>
      </c>
      <c r="JJB470" s="48" t="str">
        <f t="shared" si="726"/>
        <v>Inviable Sanitariamente</v>
      </c>
      <c r="JJC470" s="48" t="str">
        <f t="shared" si="726"/>
        <v>Inviable Sanitariamente</v>
      </c>
      <c r="JJD470" s="48" t="str">
        <f t="shared" si="726"/>
        <v>Inviable Sanitariamente</v>
      </c>
      <c r="JJE470" s="48" t="str">
        <f t="shared" si="726"/>
        <v>Inviable Sanitariamente</v>
      </c>
      <c r="JJF470" s="48" t="str">
        <f t="shared" si="726"/>
        <v>Inviable Sanitariamente</v>
      </c>
      <c r="JJG470" s="48" t="str">
        <f t="shared" si="726"/>
        <v>Inviable Sanitariamente</v>
      </c>
      <c r="JJH470" s="48" t="str">
        <f t="shared" si="726"/>
        <v>Inviable Sanitariamente</v>
      </c>
      <c r="JJI470" s="48" t="str">
        <f t="shared" si="726"/>
        <v>Inviable Sanitariamente</v>
      </c>
      <c r="JJJ470" s="48" t="str">
        <f t="shared" si="727"/>
        <v>Inviable Sanitariamente</v>
      </c>
      <c r="JJK470" s="48" t="str">
        <f t="shared" si="727"/>
        <v>Inviable Sanitariamente</v>
      </c>
      <c r="JJL470" s="48" t="str">
        <f t="shared" si="727"/>
        <v>Inviable Sanitariamente</v>
      </c>
      <c r="JJM470" s="48" t="str">
        <f t="shared" si="727"/>
        <v>Inviable Sanitariamente</v>
      </c>
      <c r="JJN470" s="48" t="str">
        <f t="shared" si="727"/>
        <v>Inviable Sanitariamente</v>
      </c>
      <c r="JJO470" s="48" t="str">
        <f t="shared" si="727"/>
        <v>Inviable Sanitariamente</v>
      </c>
      <c r="JJP470" s="48" t="str">
        <f t="shared" si="727"/>
        <v>Inviable Sanitariamente</v>
      </c>
      <c r="JJQ470" s="48" t="str">
        <f t="shared" si="727"/>
        <v>Inviable Sanitariamente</v>
      </c>
      <c r="JJR470" s="48" t="str">
        <f t="shared" si="727"/>
        <v>Inviable Sanitariamente</v>
      </c>
      <c r="JJS470" s="48" t="str">
        <f t="shared" si="727"/>
        <v>Inviable Sanitariamente</v>
      </c>
      <c r="JJT470" s="48" t="str">
        <f t="shared" si="728"/>
        <v>Inviable Sanitariamente</v>
      </c>
      <c r="JJU470" s="48" t="str">
        <f t="shared" si="728"/>
        <v>Inviable Sanitariamente</v>
      </c>
      <c r="JJV470" s="48" t="str">
        <f t="shared" si="728"/>
        <v>Inviable Sanitariamente</v>
      </c>
      <c r="JJW470" s="48" t="str">
        <f t="shared" si="728"/>
        <v>Inviable Sanitariamente</v>
      </c>
      <c r="JJX470" s="48" t="str">
        <f t="shared" si="728"/>
        <v>Inviable Sanitariamente</v>
      </c>
      <c r="JJY470" s="48" t="str">
        <f t="shared" si="728"/>
        <v>Inviable Sanitariamente</v>
      </c>
      <c r="JJZ470" s="48" t="str">
        <f t="shared" si="728"/>
        <v>Inviable Sanitariamente</v>
      </c>
      <c r="JKA470" s="48" t="str">
        <f t="shared" si="728"/>
        <v>Inviable Sanitariamente</v>
      </c>
      <c r="JKB470" s="48" t="str">
        <f t="shared" si="728"/>
        <v>Inviable Sanitariamente</v>
      </c>
      <c r="JKC470" s="48" t="str">
        <f t="shared" si="728"/>
        <v>Inviable Sanitariamente</v>
      </c>
      <c r="JKD470" s="48" t="str">
        <f t="shared" si="729"/>
        <v>Inviable Sanitariamente</v>
      </c>
      <c r="JKE470" s="48" t="str">
        <f t="shared" si="729"/>
        <v>Inviable Sanitariamente</v>
      </c>
      <c r="JKF470" s="48" t="str">
        <f t="shared" si="729"/>
        <v>Inviable Sanitariamente</v>
      </c>
      <c r="JKG470" s="48" t="str">
        <f t="shared" si="729"/>
        <v>Inviable Sanitariamente</v>
      </c>
      <c r="JKH470" s="48" t="str">
        <f t="shared" si="729"/>
        <v>Inviable Sanitariamente</v>
      </c>
      <c r="JKI470" s="48" t="str">
        <f t="shared" si="729"/>
        <v>Inviable Sanitariamente</v>
      </c>
      <c r="JKJ470" s="48" t="str">
        <f t="shared" si="729"/>
        <v>Inviable Sanitariamente</v>
      </c>
      <c r="JKK470" s="48" t="str">
        <f t="shared" si="729"/>
        <v>Inviable Sanitariamente</v>
      </c>
      <c r="JKL470" s="48" t="str">
        <f t="shared" si="729"/>
        <v>Inviable Sanitariamente</v>
      </c>
      <c r="JKM470" s="48" t="str">
        <f t="shared" si="729"/>
        <v>Inviable Sanitariamente</v>
      </c>
      <c r="JKN470" s="48" t="str">
        <f t="shared" si="730"/>
        <v>Inviable Sanitariamente</v>
      </c>
      <c r="JKO470" s="48" t="str">
        <f t="shared" si="730"/>
        <v>Inviable Sanitariamente</v>
      </c>
      <c r="JKP470" s="48" t="str">
        <f t="shared" si="730"/>
        <v>Inviable Sanitariamente</v>
      </c>
      <c r="JKQ470" s="48" t="str">
        <f t="shared" si="730"/>
        <v>Inviable Sanitariamente</v>
      </c>
      <c r="JKR470" s="48" t="str">
        <f t="shared" si="730"/>
        <v>Inviable Sanitariamente</v>
      </c>
      <c r="JKS470" s="48" t="str">
        <f t="shared" si="730"/>
        <v>Inviable Sanitariamente</v>
      </c>
      <c r="JKT470" s="48" t="str">
        <f t="shared" si="730"/>
        <v>Inviable Sanitariamente</v>
      </c>
      <c r="JKU470" s="48" t="str">
        <f t="shared" si="730"/>
        <v>Inviable Sanitariamente</v>
      </c>
      <c r="JKV470" s="48" t="str">
        <f t="shared" si="730"/>
        <v>Inviable Sanitariamente</v>
      </c>
      <c r="JKW470" s="48" t="str">
        <f t="shared" si="730"/>
        <v>Inviable Sanitariamente</v>
      </c>
      <c r="JKX470" s="48" t="str">
        <f t="shared" si="731"/>
        <v>Inviable Sanitariamente</v>
      </c>
      <c r="JKY470" s="48" t="str">
        <f t="shared" si="731"/>
        <v>Inviable Sanitariamente</v>
      </c>
      <c r="JKZ470" s="48" t="str">
        <f t="shared" si="731"/>
        <v>Inviable Sanitariamente</v>
      </c>
      <c r="JLA470" s="48" t="str">
        <f t="shared" si="731"/>
        <v>Inviable Sanitariamente</v>
      </c>
      <c r="JLB470" s="48" t="str">
        <f t="shared" si="731"/>
        <v>Inviable Sanitariamente</v>
      </c>
      <c r="JLC470" s="48" t="str">
        <f t="shared" si="731"/>
        <v>Inviable Sanitariamente</v>
      </c>
      <c r="JLD470" s="48" t="str">
        <f t="shared" si="731"/>
        <v>Inviable Sanitariamente</v>
      </c>
      <c r="JLE470" s="48" t="str">
        <f t="shared" si="731"/>
        <v>Inviable Sanitariamente</v>
      </c>
      <c r="JLF470" s="48" t="str">
        <f t="shared" si="731"/>
        <v>Inviable Sanitariamente</v>
      </c>
      <c r="JLG470" s="48" t="str">
        <f t="shared" si="731"/>
        <v>Inviable Sanitariamente</v>
      </c>
      <c r="JLH470" s="48" t="str">
        <f t="shared" si="732"/>
        <v>Inviable Sanitariamente</v>
      </c>
      <c r="JLI470" s="48" t="str">
        <f t="shared" si="732"/>
        <v>Inviable Sanitariamente</v>
      </c>
      <c r="JLJ470" s="48" t="str">
        <f t="shared" si="732"/>
        <v>Inviable Sanitariamente</v>
      </c>
      <c r="JLK470" s="48" t="str">
        <f t="shared" si="732"/>
        <v>Inviable Sanitariamente</v>
      </c>
      <c r="JLL470" s="48" t="str">
        <f t="shared" si="732"/>
        <v>Inviable Sanitariamente</v>
      </c>
      <c r="JLM470" s="48" t="str">
        <f t="shared" si="732"/>
        <v>Inviable Sanitariamente</v>
      </c>
      <c r="JLN470" s="48" t="str">
        <f t="shared" si="732"/>
        <v>Inviable Sanitariamente</v>
      </c>
      <c r="JLO470" s="48" t="str">
        <f t="shared" si="732"/>
        <v>Inviable Sanitariamente</v>
      </c>
      <c r="JLP470" s="48" t="str">
        <f t="shared" si="732"/>
        <v>Inviable Sanitariamente</v>
      </c>
      <c r="JLQ470" s="48" t="str">
        <f t="shared" si="732"/>
        <v>Inviable Sanitariamente</v>
      </c>
      <c r="JLR470" s="48" t="str">
        <f t="shared" si="733"/>
        <v>Inviable Sanitariamente</v>
      </c>
      <c r="JLS470" s="48" t="str">
        <f t="shared" si="733"/>
        <v>Inviable Sanitariamente</v>
      </c>
      <c r="JLT470" s="48" t="str">
        <f t="shared" si="733"/>
        <v>Inviable Sanitariamente</v>
      </c>
      <c r="JLU470" s="48" t="str">
        <f t="shared" si="733"/>
        <v>Inviable Sanitariamente</v>
      </c>
      <c r="JLV470" s="48" t="str">
        <f t="shared" si="733"/>
        <v>Inviable Sanitariamente</v>
      </c>
      <c r="JLW470" s="48" t="str">
        <f t="shared" si="733"/>
        <v>Inviable Sanitariamente</v>
      </c>
      <c r="JLX470" s="48" t="str">
        <f t="shared" si="733"/>
        <v>Inviable Sanitariamente</v>
      </c>
      <c r="JLY470" s="48" t="str">
        <f t="shared" si="733"/>
        <v>Inviable Sanitariamente</v>
      </c>
      <c r="JLZ470" s="48" t="str">
        <f t="shared" si="733"/>
        <v>Inviable Sanitariamente</v>
      </c>
      <c r="JMA470" s="48" t="str">
        <f t="shared" si="733"/>
        <v>Inviable Sanitariamente</v>
      </c>
      <c r="JMB470" s="48" t="str">
        <f t="shared" si="734"/>
        <v>Inviable Sanitariamente</v>
      </c>
      <c r="JMC470" s="48" t="str">
        <f t="shared" si="734"/>
        <v>Inviable Sanitariamente</v>
      </c>
      <c r="JMD470" s="48" t="str">
        <f t="shared" si="734"/>
        <v>Inviable Sanitariamente</v>
      </c>
      <c r="JME470" s="48" t="str">
        <f t="shared" si="734"/>
        <v>Inviable Sanitariamente</v>
      </c>
      <c r="JMF470" s="48" t="str">
        <f t="shared" si="734"/>
        <v>Inviable Sanitariamente</v>
      </c>
      <c r="JMG470" s="48" t="str">
        <f t="shared" si="734"/>
        <v>Inviable Sanitariamente</v>
      </c>
      <c r="JMH470" s="48" t="str">
        <f t="shared" si="734"/>
        <v>Inviable Sanitariamente</v>
      </c>
      <c r="JMI470" s="48" t="str">
        <f t="shared" si="734"/>
        <v>Inviable Sanitariamente</v>
      </c>
      <c r="JMJ470" s="48" t="str">
        <f t="shared" si="734"/>
        <v>Inviable Sanitariamente</v>
      </c>
      <c r="JMK470" s="48" t="str">
        <f t="shared" si="734"/>
        <v>Inviable Sanitariamente</v>
      </c>
      <c r="JML470" s="48" t="str">
        <f t="shared" si="735"/>
        <v>Inviable Sanitariamente</v>
      </c>
      <c r="JMM470" s="48" t="str">
        <f t="shared" si="735"/>
        <v>Inviable Sanitariamente</v>
      </c>
      <c r="JMN470" s="48" t="str">
        <f t="shared" si="735"/>
        <v>Inviable Sanitariamente</v>
      </c>
      <c r="JMO470" s="48" t="str">
        <f t="shared" si="735"/>
        <v>Inviable Sanitariamente</v>
      </c>
      <c r="JMP470" s="48" t="str">
        <f t="shared" si="735"/>
        <v>Inviable Sanitariamente</v>
      </c>
      <c r="JMQ470" s="48" t="str">
        <f t="shared" si="735"/>
        <v>Inviable Sanitariamente</v>
      </c>
      <c r="JMR470" s="48" t="str">
        <f t="shared" si="735"/>
        <v>Inviable Sanitariamente</v>
      </c>
      <c r="JMS470" s="48" t="str">
        <f t="shared" si="735"/>
        <v>Inviable Sanitariamente</v>
      </c>
      <c r="JMT470" s="48" t="str">
        <f t="shared" si="735"/>
        <v>Inviable Sanitariamente</v>
      </c>
      <c r="JMU470" s="48" t="str">
        <f t="shared" si="735"/>
        <v>Inviable Sanitariamente</v>
      </c>
      <c r="JMV470" s="48" t="str">
        <f t="shared" si="736"/>
        <v>Inviable Sanitariamente</v>
      </c>
      <c r="JMW470" s="48" t="str">
        <f t="shared" si="736"/>
        <v>Inviable Sanitariamente</v>
      </c>
      <c r="JMX470" s="48" t="str">
        <f t="shared" si="736"/>
        <v>Inviable Sanitariamente</v>
      </c>
      <c r="JMY470" s="48" t="str">
        <f t="shared" si="736"/>
        <v>Inviable Sanitariamente</v>
      </c>
      <c r="JMZ470" s="48" t="str">
        <f t="shared" si="736"/>
        <v>Inviable Sanitariamente</v>
      </c>
      <c r="JNA470" s="48" t="str">
        <f t="shared" si="736"/>
        <v>Inviable Sanitariamente</v>
      </c>
      <c r="JNB470" s="48" t="str">
        <f t="shared" si="736"/>
        <v>Inviable Sanitariamente</v>
      </c>
      <c r="JNC470" s="48" t="str">
        <f t="shared" si="736"/>
        <v>Inviable Sanitariamente</v>
      </c>
      <c r="JND470" s="48" t="str">
        <f t="shared" si="736"/>
        <v>Inviable Sanitariamente</v>
      </c>
      <c r="JNE470" s="48" t="str">
        <f t="shared" si="736"/>
        <v>Inviable Sanitariamente</v>
      </c>
      <c r="JNF470" s="48" t="str">
        <f t="shared" si="737"/>
        <v>Inviable Sanitariamente</v>
      </c>
      <c r="JNG470" s="48" t="str">
        <f t="shared" si="737"/>
        <v>Inviable Sanitariamente</v>
      </c>
      <c r="JNH470" s="48" t="str">
        <f t="shared" si="737"/>
        <v>Inviable Sanitariamente</v>
      </c>
      <c r="JNI470" s="48" t="str">
        <f t="shared" si="737"/>
        <v>Inviable Sanitariamente</v>
      </c>
      <c r="JNJ470" s="48" t="str">
        <f t="shared" si="737"/>
        <v>Inviable Sanitariamente</v>
      </c>
      <c r="JNK470" s="48" t="str">
        <f t="shared" si="737"/>
        <v>Inviable Sanitariamente</v>
      </c>
      <c r="JNL470" s="48" t="str">
        <f t="shared" si="737"/>
        <v>Inviable Sanitariamente</v>
      </c>
      <c r="JNM470" s="48" t="str">
        <f t="shared" si="737"/>
        <v>Inviable Sanitariamente</v>
      </c>
      <c r="JNN470" s="48" t="str">
        <f t="shared" si="737"/>
        <v>Inviable Sanitariamente</v>
      </c>
      <c r="JNO470" s="48" t="str">
        <f t="shared" si="737"/>
        <v>Inviable Sanitariamente</v>
      </c>
      <c r="JNP470" s="48" t="str">
        <f t="shared" si="738"/>
        <v>Inviable Sanitariamente</v>
      </c>
      <c r="JNQ470" s="48" t="str">
        <f t="shared" si="738"/>
        <v>Inviable Sanitariamente</v>
      </c>
      <c r="JNR470" s="48" t="str">
        <f t="shared" si="738"/>
        <v>Inviable Sanitariamente</v>
      </c>
      <c r="JNS470" s="48" t="str">
        <f t="shared" si="738"/>
        <v>Inviable Sanitariamente</v>
      </c>
      <c r="JNT470" s="48" t="str">
        <f t="shared" si="738"/>
        <v>Inviable Sanitariamente</v>
      </c>
      <c r="JNU470" s="48" t="str">
        <f t="shared" si="738"/>
        <v>Inviable Sanitariamente</v>
      </c>
      <c r="JNV470" s="48" t="str">
        <f t="shared" si="738"/>
        <v>Inviable Sanitariamente</v>
      </c>
      <c r="JNW470" s="48" t="str">
        <f t="shared" si="738"/>
        <v>Inviable Sanitariamente</v>
      </c>
      <c r="JNX470" s="48" t="str">
        <f t="shared" si="738"/>
        <v>Inviable Sanitariamente</v>
      </c>
      <c r="JNY470" s="48" t="str">
        <f t="shared" si="738"/>
        <v>Inviable Sanitariamente</v>
      </c>
      <c r="JNZ470" s="48" t="str">
        <f t="shared" si="739"/>
        <v>Inviable Sanitariamente</v>
      </c>
      <c r="JOA470" s="48" t="str">
        <f t="shared" si="739"/>
        <v>Inviable Sanitariamente</v>
      </c>
      <c r="JOB470" s="48" t="str">
        <f t="shared" si="739"/>
        <v>Inviable Sanitariamente</v>
      </c>
      <c r="JOC470" s="48" t="str">
        <f t="shared" si="739"/>
        <v>Inviable Sanitariamente</v>
      </c>
      <c r="JOD470" s="48" t="str">
        <f t="shared" si="739"/>
        <v>Inviable Sanitariamente</v>
      </c>
      <c r="JOE470" s="48" t="str">
        <f t="shared" si="739"/>
        <v>Inviable Sanitariamente</v>
      </c>
      <c r="JOF470" s="48" t="str">
        <f t="shared" si="739"/>
        <v>Inviable Sanitariamente</v>
      </c>
      <c r="JOG470" s="48" t="str">
        <f t="shared" si="739"/>
        <v>Inviable Sanitariamente</v>
      </c>
      <c r="JOH470" s="48" t="str">
        <f t="shared" si="739"/>
        <v>Inviable Sanitariamente</v>
      </c>
      <c r="JOI470" s="48" t="str">
        <f t="shared" si="739"/>
        <v>Inviable Sanitariamente</v>
      </c>
      <c r="JOJ470" s="48" t="str">
        <f t="shared" si="740"/>
        <v>Inviable Sanitariamente</v>
      </c>
      <c r="JOK470" s="48" t="str">
        <f t="shared" si="740"/>
        <v>Inviable Sanitariamente</v>
      </c>
      <c r="JOL470" s="48" t="str">
        <f t="shared" si="740"/>
        <v>Inviable Sanitariamente</v>
      </c>
      <c r="JOM470" s="48" t="str">
        <f t="shared" si="740"/>
        <v>Inviable Sanitariamente</v>
      </c>
      <c r="JON470" s="48" t="str">
        <f t="shared" si="740"/>
        <v>Inviable Sanitariamente</v>
      </c>
      <c r="JOO470" s="48" t="str">
        <f t="shared" si="740"/>
        <v>Inviable Sanitariamente</v>
      </c>
      <c r="JOP470" s="48" t="str">
        <f t="shared" si="740"/>
        <v>Inviable Sanitariamente</v>
      </c>
      <c r="JOQ470" s="48" t="str">
        <f t="shared" si="740"/>
        <v>Inviable Sanitariamente</v>
      </c>
      <c r="JOR470" s="48" t="str">
        <f t="shared" si="740"/>
        <v>Inviable Sanitariamente</v>
      </c>
      <c r="JOS470" s="48" t="str">
        <f t="shared" si="740"/>
        <v>Inviable Sanitariamente</v>
      </c>
      <c r="JOT470" s="48" t="str">
        <f t="shared" si="741"/>
        <v>Inviable Sanitariamente</v>
      </c>
      <c r="JOU470" s="48" t="str">
        <f t="shared" si="741"/>
        <v>Inviable Sanitariamente</v>
      </c>
      <c r="JOV470" s="48" t="str">
        <f t="shared" si="741"/>
        <v>Inviable Sanitariamente</v>
      </c>
      <c r="JOW470" s="48" t="str">
        <f t="shared" si="741"/>
        <v>Inviable Sanitariamente</v>
      </c>
      <c r="JOX470" s="48" t="str">
        <f t="shared" si="741"/>
        <v>Inviable Sanitariamente</v>
      </c>
      <c r="JOY470" s="48" t="str">
        <f t="shared" si="741"/>
        <v>Inviable Sanitariamente</v>
      </c>
      <c r="JOZ470" s="48" t="str">
        <f t="shared" si="741"/>
        <v>Inviable Sanitariamente</v>
      </c>
      <c r="JPA470" s="48" t="str">
        <f t="shared" si="741"/>
        <v>Inviable Sanitariamente</v>
      </c>
      <c r="JPB470" s="48" t="str">
        <f t="shared" si="741"/>
        <v>Inviable Sanitariamente</v>
      </c>
      <c r="JPC470" s="48" t="str">
        <f t="shared" si="741"/>
        <v>Inviable Sanitariamente</v>
      </c>
      <c r="JPD470" s="48" t="str">
        <f t="shared" si="742"/>
        <v>Inviable Sanitariamente</v>
      </c>
      <c r="JPE470" s="48" t="str">
        <f t="shared" si="742"/>
        <v>Inviable Sanitariamente</v>
      </c>
      <c r="JPF470" s="48" t="str">
        <f t="shared" si="742"/>
        <v>Inviable Sanitariamente</v>
      </c>
      <c r="JPG470" s="48" t="str">
        <f t="shared" si="742"/>
        <v>Inviable Sanitariamente</v>
      </c>
      <c r="JPH470" s="48" t="str">
        <f t="shared" si="742"/>
        <v>Inviable Sanitariamente</v>
      </c>
      <c r="JPI470" s="48" t="str">
        <f t="shared" si="742"/>
        <v>Inviable Sanitariamente</v>
      </c>
      <c r="JPJ470" s="48" t="str">
        <f t="shared" si="742"/>
        <v>Inviable Sanitariamente</v>
      </c>
      <c r="JPK470" s="48" t="str">
        <f t="shared" si="742"/>
        <v>Inviable Sanitariamente</v>
      </c>
      <c r="JPL470" s="48" t="str">
        <f t="shared" si="742"/>
        <v>Inviable Sanitariamente</v>
      </c>
      <c r="JPM470" s="48" t="str">
        <f t="shared" si="742"/>
        <v>Inviable Sanitariamente</v>
      </c>
      <c r="JPN470" s="48" t="str">
        <f t="shared" si="743"/>
        <v>Inviable Sanitariamente</v>
      </c>
      <c r="JPO470" s="48" t="str">
        <f t="shared" si="743"/>
        <v>Inviable Sanitariamente</v>
      </c>
      <c r="JPP470" s="48" t="str">
        <f t="shared" si="743"/>
        <v>Inviable Sanitariamente</v>
      </c>
      <c r="JPQ470" s="48" t="str">
        <f t="shared" si="743"/>
        <v>Inviable Sanitariamente</v>
      </c>
      <c r="JPR470" s="48" t="str">
        <f t="shared" si="743"/>
        <v>Inviable Sanitariamente</v>
      </c>
      <c r="JPS470" s="48" t="str">
        <f t="shared" si="743"/>
        <v>Inviable Sanitariamente</v>
      </c>
      <c r="JPT470" s="48" t="str">
        <f t="shared" si="743"/>
        <v>Inviable Sanitariamente</v>
      </c>
      <c r="JPU470" s="48" t="str">
        <f t="shared" si="743"/>
        <v>Inviable Sanitariamente</v>
      </c>
      <c r="JPV470" s="48" t="str">
        <f t="shared" si="743"/>
        <v>Inviable Sanitariamente</v>
      </c>
      <c r="JPW470" s="48" t="str">
        <f t="shared" si="743"/>
        <v>Inviable Sanitariamente</v>
      </c>
      <c r="JPX470" s="48" t="str">
        <f t="shared" si="744"/>
        <v>Inviable Sanitariamente</v>
      </c>
      <c r="JPY470" s="48" t="str">
        <f t="shared" si="744"/>
        <v>Inviable Sanitariamente</v>
      </c>
      <c r="JPZ470" s="48" t="str">
        <f t="shared" si="744"/>
        <v>Inviable Sanitariamente</v>
      </c>
      <c r="JQA470" s="48" t="str">
        <f t="shared" si="744"/>
        <v>Inviable Sanitariamente</v>
      </c>
      <c r="JQB470" s="48" t="str">
        <f t="shared" si="744"/>
        <v>Inviable Sanitariamente</v>
      </c>
      <c r="JQC470" s="48" t="str">
        <f t="shared" si="744"/>
        <v>Inviable Sanitariamente</v>
      </c>
      <c r="JQD470" s="48" t="str">
        <f t="shared" si="744"/>
        <v>Inviable Sanitariamente</v>
      </c>
      <c r="JQE470" s="48" t="str">
        <f t="shared" si="744"/>
        <v>Inviable Sanitariamente</v>
      </c>
      <c r="JQF470" s="48" t="str">
        <f t="shared" si="744"/>
        <v>Inviable Sanitariamente</v>
      </c>
      <c r="JQG470" s="48" t="str">
        <f t="shared" si="744"/>
        <v>Inviable Sanitariamente</v>
      </c>
      <c r="JQH470" s="48" t="str">
        <f t="shared" si="745"/>
        <v>Inviable Sanitariamente</v>
      </c>
      <c r="JQI470" s="48" t="str">
        <f t="shared" si="745"/>
        <v>Inviable Sanitariamente</v>
      </c>
      <c r="JQJ470" s="48" t="str">
        <f t="shared" si="745"/>
        <v>Inviable Sanitariamente</v>
      </c>
      <c r="JQK470" s="48" t="str">
        <f t="shared" si="745"/>
        <v>Inviable Sanitariamente</v>
      </c>
      <c r="JQL470" s="48" t="str">
        <f t="shared" si="745"/>
        <v>Inviable Sanitariamente</v>
      </c>
      <c r="JQM470" s="48" t="str">
        <f t="shared" si="745"/>
        <v>Inviable Sanitariamente</v>
      </c>
      <c r="JQN470" s="48" t="str">
        <f t="shared" si="745"/>
        <v>Inviable Sanitariamente</v>
      </c>
      <c r="JQO470" s="48" t="str">
        <f t="shared" si="745"/>
        <v>Inviable Sanitariamente</v>
      </c>
      <c r="JQP470" s="48" t="str">
        <f t="shared" si="745"/>
        <v>Inviable Sanitariamente</v>
      </c>
      <c r="JQQ470" s="48" t="str">
        <f t="shared" si="745"/>
        <v>Inviable Sanitariamente</v>
      </c>
      <c r="JQR470" s="48" t="str">
        <f t="shared" si="746"/>
        <v>Inviable Sanitariamente</v>
      </c>
      <c r="JQS470" s="48" t="str">
        <f t="shared" si="746"/>
        <v>Inviable Sanitariamente</v>
      </c>
      <c r="JQT470" s="48" t="str">
        <f t="shared" si="746"/>
        <v>Inviable Sanitariamente</v>
      </c>
      <c r="JQU470" s="48" t="str">
        <f t="shared" si="746"/>
        <v>Inviable Sanitariamente</v>
      </c>
      <c r="JQV470" s="48" t="str">
        <f t="shared" si="746"/>
        <v>Inviable Sanitariamente</v>
      </c>
      <c r="JQW470" s="48" t="str">
        <f t="shared" si="746"/>
        <v>Inviable Sanitariamente</v>
      </c>
      <c r="JQX470" s="48" t="str">
        <f t="shared" si="746"/>
        <v>Inviable Sanitariamente</v>
      </c>
      <c r="JQY470" s="48" t="str">
        <f t="shared" si="746"/>
        <v>Inviable Sanitariamente</v>
      </c>
      <c r="JQZ470" s="48" t="str">
        <f t="shared" si="746"/>
        <v>Inviable Sanitariamente</v>
      </c>
      <c r="JRA470" s="48" t="str">
        <f t="shared" si="746"/>
        <v>Inviable Sanitariamente</v>
      </c>
      <c r="JRB470" s="48" t="str">
        <f t="shared" si="747"/>
        <v>Inviable Sanitariamente</v>
      </c>
      <c r="JRC470" s="48" t="str">
        <f t="shared" si="747"/>
        <v>Inviable Sanitariamente</v>
      </c>
      <c r="JRD470" s="48" t="str">
        <f t="shared" si="747"/>
        <v>Inviable Sanitariamente</v>
      </c>
      <c r="JRE470" s="48" t="str">
        <f t="shared" si="747"/>
        <v>Inviable Sanitariamente</v>
      </c>
      <c r="JRF470" s="48" t="str">
        <f t="shared" si="747"/>
        <v>Inviable Sanitariamente</v>
      </c>
      <c r="JRG470" s="48" t="str">
        <f t="shared" si="747"/>
        <v>Inviable Sanitariamente</v>
      </c>
      <c r="JRH470" s="48" t="str">
        <f t="shared" si="747"/>
        <v>Inviable Sanitariamente</v>
      </c>
      <c r="JRI470" s="48" t="str">
        <f t="shared" si="747"/>
        <v>Inviable Sanitariamente</v>
      </c>
      <c r="JRJ470" s="48" t="str">
        <f t="shared" si="747"/>
        <v>Inviable Sanitariamente</v>
      </c>
      <c r="JRK470" s="48" t="str">
        <f t="shared" si="747"/>
        <v>Inviable Sanitariamente</v>
      </c>
      <c r="JRL470" s="48" t="str">
        <f t="shared" si="748"/>
        <v>Inviable Sanitariamente</v>
      </c>
      <c r="JRM470" s="48" t="str">
        <f t="shared" si="748"/>
        <v>Inviable Sanitariamente</v>
      </c>
      <c r="JRN470" s="48" t="str">
        <f t="shared" si="748"/>
        <v>Inviable Sanitariamente</v>
      </c>
      <c r="JRO470" s="48" t="str">
        <f t="shared" si="748"/>
        <v>Inviable Sanitariamente</v>
      </c>
      <c r="JRP470" s="48" t="str">
        <f t="shared" si="748"/>
        <v>Inviable Sanitariamente</v>
      </c>
      <c r="JRQ470" s="48" t="str">
        <f t="shared" si="748"/>
        <v>Inviable Sanitariamente</v>
      </c>
      <c r="JRR470" s="48" t="str">
        <f t="shared" si="748"/>
        <v>Inviable Sanitariamente</v>
      </c>
      <c r="JRS470" s="48" t="str">
        <f t="shared" si="748"/>
        <v>Inviable Sanitariamente</v>
      </c>
      <c r="JRT470" s="48" t="str">
        <f t="shared" si="748"/>
        <v>Inviable Sanitariamente</v>
      </c>
      <c r="JRU470" s="48" t="str">
        <f t="shared" si="748"/>
        <v>Inviable Sanitariamente</v>
      </c>
      <c r="JRV470" s="48" t="str">
        <f t="shared" si="749"/>
        <v>Inviable Sanitariamente</v>
      </c>
      <c r="JRW470" s="48" t="str">
        <f t="shared" si="749"/>
        <v>Inviable Sanitariamente</v>
      </c>
      <c r="JRX470" s="48" t="str">
        <f t="shared" si="749"/>
        <v>Inviable Sanitariamente</v>
      </c>
      <c r="JRY470" s="48" t="str">
        <f t="shared" si="749"/>
        <v>Inviable Sanitariamente</v>
      </c>
      <c r="JRZ470" s="48" t="str">
        <f t="shared" si="749"/>
        <v>Inviable Sanitariamente</v>
      </c>
      <c r="JSA470" s="48" t="str">
        <f t="shared" si="749"/>
        <v>Inviable Sanitariamente</v>
      </c>
      <c r="JSB470" s="48" t="str">
        <f t="shared" si="749"/>
        <v>Inviable Sanitariamente</v>
      </c>
      <c r="JSC470" s="48" t="str">
        <f t="shared" si="749"/>
        <v>Inviable Sanitariamente</v>
      </c>
      <c r="JSD470" s="48" t="str">
        <f t="shared" si="749"/>
        <v>Inviable Sanitariamente</v>
      </c>
      <c r="JSE470" s="48" t="str">
        <f t="shared" si="749"/>
        <v>Inviable Sanitariamente</v>
      </c>
      <c r="JSF470" s="48" t="str">
        <f t="shared" si="750"/>
        <v>Inviable Sanitariamente</v>
      </c>
      <c r="JSG470" s="48" t="str">
        <f t="shared" si="750"/>
        <v>Inviable Sanitariamente</v>
      </c>
      <c r="JSH470" s="48" t="str">
        <f t="shared" si="750"/>
        <v>Inviable Sanitariamente</v>
      </c>
      <c r="JSI470" s="48" t="str">
        <f t="shared" si="750"/>
        <v>Inviable Sanitariamente</v>
      </c>
      <c r="JSJ470" s="48" t="str">
        <f t="shared" si="750"/>
        <v>Inviable Sanitariamente</v>
      </c>
      <c r="JSK470" s="48" t="str">
        <f t="shared" si="750"/>
        <v>Inviable Sanitariamente</v>
      </c>
      <c r="JSL470" s="48" t="str">
        <f t="shared" si="750"/>
        <v>Inviable Sanitariamente</v>
      </c>
      <c r="JSM470" s="48" t="str">
        <f t="shared" si="750"/>
        <v>Inviable Sanitariamente</v>
      </c>
      <c r="JSN470" s="48" t="str">
        <f t="shared" si="750"/>
        <v>Inviable Sanitariamente</v>
      </c>
      <c r="JSO470" s="48" t="str">
        <f t="shared" si="750"/>
        <v>Inviable Sanitariamente</v>
      </c>
      <c r="JSP470" s="48" t="str">
        <f t="shared" si="751"/>
        <v>Inviable Sanitariamente</v>
      </c>
      <c r="JSQ470" s="48" t="str">
        <f t="shared" si="751"/>
        <v>Inviable Sanitariamente</v>
      </c>
      <c r="JSR470" s="48" t="str">
        <f t="shared" si="751"/>
        <v>Inviable Sanitariamente</v>
      </c>
      <c r="JSS470" s="48" t="str">
        <f t="shared" si="751"/>
        <v>Inviable Sanitariamente</v>
      </c>
      <c r="JST470" s="48" t="str">
        <f t="shared" si="751"/>
        <v>Inviable Sanitariamente</v>
      </c>
      <c r="JSU470" s="48" t="str">
        <f t="shared" si="751"/>
        <v>Inviable Sanitariamente</v>
      </c>
      <c r="JSV470" s="48" t="str">
        <f t="shared" si="751"/>
        <v>Inviable Sanitariamente</v>
      </c>
      <c r="JSW470" s="48" t="str">
        <f t="shared" si="751"/>
        <v>Inviable Sanitariamente</v>
      </c>
      <c r="JSX470" s="48" t="str">
        <f t="shared" si="751"/>
        <v>Inviable Sanitariamente</v>
      </c>
      <c r="JSY470" s="48" t="str">
        <f t="shared" si="751"/>
        <v>Inviable Sanitariamente</v>
      </c>
      <c r="JSZ470" s="48" t="str">
        <f t="shared" si="752"/>
        <v>Inviable Sanitariamente</v>
      </c>
      <c r="JTA470" s="48" t="str">
        <f t="shared" si="752"/>
        <v>Inviable Sanitariamente</v>
      </c>
      <c r="JTB470" s="48" t="str">
        <f t="shared" si="752"/>
        <v>Inviable Sanitariamente</v>
      </c>
      <c r="JTC470" s="48" t="str">
        <f t="shared" si="752"/>
        <v>Inviable Sanitariamente</v>
      </c>
      <c r="JTD470" s="48" t="str">
        <f t="shared" si="752"/>
        <v>Inviable Sanitariamente</v>
      </c>
      <c r="JTE470" s="48" t="str">
        <f t="shared" si="752"/>
        <v>Inviable Sanitariamente</v>
      </c>
      <c r="JTF470" s="48" t="str">
        <f t="shared" si="752"/>
        <v>Inviable Sanitariamente</v>
      </c>
      <c r="JTG470" s="48" t="str">
        <f t="shared" si="752"/>
        <v>Inviable Sanitariamente</v>
      </c>
      <c r="JTH470" s="48" t="str">
        <f t="shared" si="752"/>
        <v>Inviable Sanitariamente</v>
      </c>
      <c r="JTI470" s="48" t="str">
        <f t="shared" si="752"/>
        <v>Inviable Sanitariamente</v>
      </c>
      <c r="JTJ470" s="48" t="str">
        <f t="shared" si="753"/>
        <v>Inviable Sanitariamente</v>
      </c>
      <c r="JTK470" s="48" t="str">
        <f t="shared" si="753"/>
        <v>Inviable Sanitariamente</v>
      </c>
      <c r="JTL470" s="48" t="str">
        <f t="shared" si="753"/>
        <v>Inviable Sanitariamente</v>
      </c>
      <c r="JTM470" s="48" t="str">
        <f t="shared" si="753"/>
        <v>Inviable Sanitariamente</v>
      </c>
      <c r="JTN470" s="48" t="str">
        <f t="shared" si="753"/>
        <v>Inviable Sanitariamente</v>
      </c>
      <c r="JTO470" s="48" t="str">
        <f t="shared" si="753"/>
        <v>Inviable Sanitariamente</v>
      </c>
      <c r="JTP470" s="48" t="str">
        <f t="shared" si="753"/>
        <v>Inviable Sanitariamente</v>
      </c>
      <c r="JTQ470" s="48" t="str">
        <f t="shared" si="753"/>
        <v>Inviable Sanitariamente</v>
      </c>
      <c r="JTR470" s="48" t="str">
        <f t="shared" si="753"/>
        <v>Inviable Sanitariamente</v>
      </c>
      <c r="JTS470" s="48" t="str">
        <f t="shared" si="753"/>
        <v>Inviable Sanitariamente</v>
      </c>
      <c r="JTT470" s="48" t="str">
        <f t="shared" si="754"/>
        <v>Inviable Sanitariamente</v>
      </c>
      <c r="JTU470" s="48" t="str">
        <f t="shared" si="754"/>
        <v>Inviable Sanitariamente</v>
      </c>
      <c r="JTV470" s="48" t="str">
        <f t="shared" si="754"/>
        <v>Inviable Sanitariamente</v>
      </c>
      <c r="JTW470" s="48" t="str">
        <f t="shared" si="754"/>
        <v>Inviable Sanitariamente</v>
      </c>
      <c r="JTX470" s="48" t="str">
        <f t="shared" si="754"/>
        <v>Inviable Sanitariamente</v>
      </c>
      <c r="JTY470" s="48" t="str">
        <f t="shared" si="754"/>
        <v>Inviable Sanitariamente</v>
      </c>
      <c r="JTZ470" s="48" t="str">
        <f t="shared" si="754"/>
        <v>Inviable Sanitariamente</v>
      </c>
      <c r="JUA470" s="48" t="str">
        <f t="shared" si="754"/>
        <v>Inviable Sanitariamente</v>
      </c>
      <c r="JUB470" s="48" t="str">
        <f t="shared" si="754"/>
        <v>Inviable Sanitariamente</v>
      </c>
      <c r="JUC470" s="48" t="str">
        <f t="shared" si="754"/>
        <v>Inviable Sanitariamente</v>
      </c>
      <c r="JUD470" s="48" t="str">
        <f t="shared" si="755"/>
        <v>Inviable Sanitariamente</v>
      </c>
      <c r="JUE470" s="48" t="str">
        <f t="shared" si="755"/>
        <v>Inviable Sanitariamente</v>
      </c>
      <c r="JUF470" s="48" t="str">
        <f t="shared" si="755"/>
        <v>Inviable Sanitariamente</v>
      </c>
      <c r="JUG470" s="48" t="str">
        <f t="shared" si="755"/>
        <v>Inviable Sanitariamente</v>
      </c>
      <c r="JUH470" s="48" t="str">
        <f t="shared" si="755"/>
        <v>Inviable Sanitariamente</v>
      </c>
      <c r="JUI470" s="48" t="str">
        <f t="shared" si="755"/>
        <v>Inviable Sanitariamente</v>
      </c>
      <c r="JUJ470" s="48" t="str">
        <f t="shared" si="755"/>
        <v>Inviable Sanitariamente</v>
      </c>
      <c r="JUK470" s="48" t="str">
        <f t="shared" si="755"/>
        <v>Inviable Sanitariamente</v>
      </c>
      <c r="JUL470" s="48" t="str">
        <f t="shared" si="755"/>
        <v>Inviable Sanitariamente</v>
      </c>
      <c r="JUM470" s="48" t="str">
        <f t="shared" si="755"/>
        <v>Inviable Sanitariamente</v>
      </c>
      <c r="JUN470" s="48" t="str">
        <f t="shared" si="756"/>
        <v>Inviable Sanitariamente</v>
      </c>
      <c r="JUO470" s="48" t="str">
        <f t="shared" si="756"/>
        <v>Inviable Sanitariamente</v>
      </c>
      <c r="JUP470" s="48" t="str">
        <f t="shared" si="756"/>
        <v>Inviable Sanitariamente</v>
      </c>
      <c r="JUQ470" s="48" t="str">
        <f t="shared" si="756"/>
        <v>Inviable Sanitariamente</v>
      </c>
      <c r="JUR470" s="48" t="str">
        <f t="shared" si="756"/>
        <v>Inviable Sanitariamente</v>
      </c>
      <c r="JUS470" s="48" t="str">
        <f t="shared" si="756"/>
        <v>Inviable Sanitariamente</v>
      </c>
      <c r="JUT470" s="48" t="str">
        <f t="shared" si="756"/>
        <v>Inviable Sanitariamente</v>
      </c>
      <c r="JUU470" s="48" t="str">
        <f t="shared" si="756"/>
        <v>Inviable Sanitariamente</v>
      </c>
      <c r="JUV470" s="48" t="str">
        <f t="shared" si="756"/>
        <v>Inviable Sanitariamente</v>
      </c>
      <c r="JUW470" s="48" t="str">
        <f t="shared" si="756"/>
        <v>Inviable Sanitariamente</v>
      </c>
      <c r="JUX470" s="48" t="str">
        <f t="shared" si="757"/>
        <v>Inviable Sanitariamente</v>
      </c>
      <c r="JUY470" s="48" t="str">
        <f t="shared" si="757"/>
        <v>Inviable Sanitariamente</v>
      </c>
      <c r="JUZ470" s="48" t="str">
        <f t="shared" si="757"/>
        <v>Inviable Sanitariamente</v>
      </c>
      <c r="JVA470" s="48" t="str">
        <f t="shared" si="757"/>
        <v>Inviable Sanitariamente</v>
      </c>
      <c r="JVB470" s="48" t="str">
        <f t="shared" si="757"/>
        <v>Inviable Sanitariamente</v>
      </c>
      <c r="JVC470" s="48" t="str">
        <f t="shared" si="757"/>
        <v>Inviable Sanitariamente</v>
      </c>
      <c r="JVD470" s="48" t="str">
        <f t="shared" si="757"/>
        <v>Inviable Sanitariamente</v>
      </c>
      <c r="JVE470" s="48" t="str">
        <f t="shared" si="757"/>
        <v>Inviable Sanitariamente</v>
      </c>
      <c r="JVF470" s="48" t="str">
        <f t="shared" si="757"/>
        <v>Inviable Sanitariamente</v>
      </c>
      <c r="JVG470" s="48" t="str">
        <f t="shared" si="757"/>
        <v>Inviable Sanitariamente</v>
      </c>
      <c r="JVH470" s="48" t="str">
        <f t="shared" si="758"/>
        <v>Inviable Sanitariamente</v>
      </c>
      <c r="JVI470" s="48" t="str">
        <f t="shared" si="758"/>
        <v>Inviable Sanitariamente</v>
      </c>
      <c r="JVJ470" s="48" t="str">
        <f t="shared" si="758"/>
        <v>Inviable Sanitariamente</v>
      </c>
      <c r="JVK470" s="48" t="str">
        <f t="shared" si="758"/>
        <v>Inviable Sanitariamente</v>
      </c>
      <c r="JVL470" s="48" t="str">
        <f t="shared" si="758"/>
        <v>Inviable Sanitariamente</v>
      </c>
      <c r="JVM470" s="48" t="str">
        <f t="shared" si="758"/>
        <v>Inviable Sanitariamente</v>
      </c>
      <c r="JVN470" s="48" t="str">
        <f t="shared" si="758"/>
        <v>Inviable Sanitariamente</v>
      </c>
      <c r="JVO470" s="48" t="str">
        <f t="shared" si="758"/>
        <v>Inviable Sanitariamente</v>
      </c>
      <c r="JVP470" s="48" t="str">
        <f t="shared" si="758"/>
        <v>Inviable Sanitariamente</v>
      </c>
      <c r="JVQ470" s="48" t="str">
        <f t="shared" si="758"/>
        <v>Inviable Sanitariamente</v>
      </c>
      <c r="JVR470" s="48" t="str">
        <f t="shared" si="759"/>
        <v>Inviable Sanitariamente</v>
      </c>
      <c r="JVS470" s="48" t="str">
        <f t="shared" si="759"/>
        <v>Inviable Sanitariamente</v>
      </c>
      <c r="JVT470" s="48" t="str">
        <f t="shared" si="759"/>
        <v>Inviable Sanitariamente</v>
      </c>
      <c r="JVU470" s="48" t="str">
        <f t="shared" si="759"/>
        <v>Inviable Sanitariamente</v>
      </c>
      <c r="JVV470" s="48" t="str">
        <f t="shared" si="759"/>
        <v>Inviable Sanitariamente</v>
      </c>
      <c r="JVW470" s="48" t="str">
        <f t="shared" si="759"/>
        <v>Inviable Sanitariamente</v>
      </c>
      <c r="JVX470" s="48" t="str">
        <f t="shared" si="759"/>
        <v>Inviable Sanitariamente</v>
      </c>
      <c r="JVY470" s="48" t="str">
        <f t="shared" si="759"/>
        <v>Inviable Sanitariamente</v>
      </c>
      <c r="JVZ470" s="48" t="str">
        <f t="shared" si="759"/>
        <v>Inviable Sanitariamente</v>
      </c>
      <c r="JWA470" s="48" t="str">
        <f t="shared" si="759"/>
        <v>Inviable Sanitariamente</v>
      </c>
      <c r="JWB470" s="48" t="str">
        <f t="shared" si="760"/>
        <v>Inviable Sanitariamente</v>
      </c>
      <c r="JWC470" s="48" t="str">
        <f t="shared" si="760"/>
        <v>Inviable Sanitariamente</v>
      </c>
      <c r="JWD470" s="48" t="str">
        <f t="shared" si="760"/>
        <v>Inviable Sanitariamente</v>
      </c>
      <c r="JWE470" s="48" t="str">
        <f t="shared" si="760"/>
        <v>Inviable Sanitariamente</v>
      </c>
      <c r="JWF470" s="48" t="str">
        <f t="shared" si="760"/>
        <v>Inviable Sanitariamente</v>
      </c>
      <c r="JWG470" s="48" t="str">
        <f t="shared" si="760"/>
        <v>Inviable Sanitariamente</v>
      </c>
      <c r="JWH470" s="48" t="str">
        <f t="shared" si="760"/>
        <v>Inviable Sanitariamente</v>
      </c>
      <c r="JWI470" s="48" t="str">
        <f t="shared" si="760"/>
        <v>Inviable Sanitariamente</v>
      </c>
      <c r="JWJ470" s="48" t="str">
        <f t="shared" si="760"/>
        <v>Inviable Sanitariamente</v>
      </c>
      <c r="JWK470" s="48" t="str">
        <f t="shared" si="760"/>
        <v>Inviable Sanitariamente</v>
      </c>
      <c r="JWL470" s="48" t="str">
        <f t="shared" si="761"/>
        <v>Inviable Sanitariamente</v>
      </c>
      <c r="JWM470" s="48" t="str">
        <f t="shared" si="761"/>
        <v>Inviable Sanitariamente</v>
      </c>
      <c r="JWN470" s="48" t="str">
        <f t="shared" si="761"/>
        <v>Inviable Sanitariamente</v>
      </c>
      <c r="JWO470" s="48" t="str">
        <f t="shared" si="761"/>
        <v>Inviable Sanitariamente</v>
      </c>
      <c r="JWP470" s="48" t="str">
        <f t="shared" si="761"/>
        <v>Inviable Sanitariamente</v>
      </c>
      <c r="JWQ470" s="48" t="str">
        <f t="shared" si="761"/>
        <v>Inviable Sanitariamente</v>
      </c>
      <c r="JWR470" s="48" t="str">
        <f t="shared" si="761"/>
        <v>Inviable Sanitariamente</v>
      </c>
      <c r="JWS470" s="48" t="str">
        <f t="shared" si="761"/>
        <v>Inviable Sanitariamente</v>
      </c>
      <c r="JWT470" s="48" t="str">
        <f t="shared" si="761"/>
        <v>Inviable Sanitariamente</v>
      </c>
      <c r="JWU470" s="48" t="str">
        <f t="shared" si="761"/>
        <v>Inviable Sanitariamente</v>
      </c>
      <c r="JWV470" s="48" t="str">
        <f t="shared" si="762"/>
        <v>Inviable Sanitariamente</v>
      </c>
      <c r="JWW470" s="48" t="str">
        <f t="shared" si="762"/>
        <v>Inviable Sanitariamente</v>
      </c>
      <c r="JWX470" s="48" t="str">
        <f t="shared" si="762"/>
        <v>Inviable Sanitariamente</v>
      </c>
      <c r="JWY470" s="48" t="str">
        <f t="shared" si="762"/>
        <v>Inviable Sanitariamente</v>
      </c>
      <c r="JWZ470" s="48" t="str">
        <f t="shared" si="762"/>
        <v>Inviable Sanitariamente</v>
      </c>
      <c r="JXA470" s="48" t="str">
        <f t="shared" si="762"/>
        <v>Inviable Sanitariamente</v>
      </c>
      <c r="JXB470" s="48" t="str">
        <f t="shared" si="762"/>
        <v>Inviable Sanitariamente</v>
      </c>
      <c r="JXC470" s="48" t="str">
        <f t="shared" si="762"/>
        <v>Inviable Sanitariamente</v>
      </c>
      <c r="JXD470" s="48" t="str">
        <f t="shared" si="762"/>
        <v>Inviable Sanitariamente</v>
      </c>
      <c r="JXE470" s="48" t="str">
        <f t="shared" si="762"/>
        <v>Inviable Sanitariamente</v>
      </c>
      <c r="JXF470" s="48" t="str">
        <f t="shared" si="763"/>
        <v>Inviable Sanitariamente</v>
      </c>
      <c r="JXG470" s="48" t="str">
        <f t="shared" si="763"/>
        <v>Inviable Sanitariamente</v>
      </c>
      <c r="JXH470" s="48" t="str">
        <f t="shared" si="763"/>
        <v>Inviable Sanitariamente</v>
      </c>
      <c r="JXI470" s="48" t="str">
        <f t="shared" si="763"/>
        <v>Inviable Sanitariamente</v>
      </c>
      <c r="JXJ470" s="48" t="str">
        <f t="shared" si="763"/>
        <v>Inviable Sanitariamente</v>
      </c>
      <c r="JXK470" s="48" t="str">
        <f t="shared" si="763"/>
        <v>Inviable Sanitariamente</v>
      </c>
      <c r="JXL470" s="48" t="str">
        <f t="shared" si="763"/>
        <v>Inviable Sanitariamente</v>
      </c>
      <c r="JXM470" s="48" t="str">
        <f t="shared" si="763"/>
        <v>Inviable Sanitariamente</v>
      </c>
      <c r="JXN470" s="48" t="str">
        <f t="shared" si="763"/>
        <v>Inviable Sanitariamente</v>
      </c>
      <c r="JXO470" s="48" t="str">
        <f t="shared" si="763"/>
        <v>Inviable Sanitariamente</v>
      </c>
      <c r="JXP470" s="48" t="str">
        <f t="shared" si="764"/>
        <v>Inviable Sanitariamente</v>
      </c>
      <c r="JXQ470" s="48" t="str">
        <f t="shared" si="764"/>
        <v>Inviable Sanitariamente</v>
      </c>
      <c r="JXR470" s="48" t="str">
        <f t="shared" si="764"/>
        <v>Inviable Sanitariamente</v>
      </c>
      <c r="JXS470" s="48" t="str">
        <f t="shared" si="764"/>
        <v>Inviable Sanitariamente</v>
      </c>
      <c r="JXT470" s="48" t="str">
        <f t="shared" si="764"/>
        <v>Inviable Sanitariamente</v>
      </c>
      <c r="JXU470" s="48" t="str">
        <f t="shared" si="764"/>
        <v>Inviable Sanitariamente</v>
      </c>
      <c r="JXV470" s="48" t="str">
        <f t="shared" si="764"/>
        <v>Inviable Sanitariamente</v>
      </c>
      <c r="JXW470" s="48" t="str">
        <f t="shared" si="764"/>
        <v>Inviable Sanitariamente</v>
      </c>
      <c r="JXX470" s="48" t="str">
        <f t="shared" si="764"/>
        <v>Inviable Sanitariamente</v>
      </c>
      <c r="JXY470" s="48" t="str">
        <f t="shared" si="764"/>
        <v>Inviable Sanitariamente</v>
      </c>
      <c r="JXZ470" s="48" t="str">
        <f t="shared" si="765"/>
        <v>Inviable Sanitariamente</v>
      </c>
      <c r="JYA470" s="48" t="str">
        <f t="shared" si="765"/>
        <v>Inviable Sanitariamente</v>
      </c>
      <c r="JYB470" s="48" t="str">
        <f t="shared" si="765"/>
        <v>Inviable Sanitariamente</v>
      </c>
      <c r="JYC470" s="48" t="str">
        <f t="shared" si="765"/>
        <v>Inviable Sanitariamente</v>
      </c>
      <c r="JYD470" s="48" t="str">
        <f t="shared" si="765"/>
        <v>Inviable Sanitariamente</v>
      </c>
      <c r="JYE470" s="48" t="str">
        <f t="shared" si="765"/>
        <v>Inviable Sanitariamente</v>
      </c>
      <c r="JYF470" s="48" t="str">
        <f t="shared" si="765"/>
        <v>Inviable Sanitariamente</v>
      </c>
      <c r="JYG470" s="48" t="str">
        <f t="shared" si="765"/>
        <v>Inviable Sanitariamente</v>
      </c>
      <c r="JYH470" s="48" t="str">
        <f t="shared" si="765"/>
        <v>Inviable Sanitariamente</v>
      </c>
      <c r="JYI470" s="48" t="str">
        <f t="shared" si="765"/>
        <v>Inviable Sanitariamente</v>
      </c>
      <c r="JYJ470" s="48" t="str">
        <f t="shared" si="766"/>
        <v>Inviable Sanitariamente</v>
      </c>
      <c r="JYK470" s="48" t="str">
        <f t="shared" si="766"/>
        <v>Inviable Sanitariamente</v>
      </c>
      <c r="JYL470" s="48" t="str">
        <f t="shared" si="766"/>
        <v>Inviable Sanitariamente</v>
      </c>
      <c r="JYM470" s="48" t="str">
        <f t="shared" si="766"/>
        <v>Inviable Sanitariamente</v>
      </c>
      <c r="JYN470" s="48" t="str">
        <f t="shared" si="766"/>
        <v>Inviable Sanitariamente</v>
      </c>
      <c r="JYO470" s="48" t="str">
        <f t="shared" si="766"/>
        <v>Inviable Sanitariamente</v>
      </c>
      <c r="JYP470" s="48" t="str">
        <f t="shared" si="766"/>
        <v>Inviable Sanitariamente</v>
      </c>
      <c r="JYQ470" s="48" t="str">
        <f t="shared" si="766"/>
        <v>Inviable Sanitariamente</v>
      </c>
      <c r="JYR470" s="48" t="str">
        <f t="shared" si="766"/>
        <v>Inviable Sanitariamente</v>
      </c>
      <c r="JYS470" s="48" t="str">
        <f t="shared" si="766"/>
        <v>Inviable Sanitariamente</v>
      </c>
      <c r="JYT470" s="48" t="str">
        <f t="shared" si="767"/>
        <v>Inviable Sanitariamente</v>
      </c>
      <c r="JYU470" s="48" t="str">
        <f t="shared" si="767"/>
        <v>Inviable Sanitariamente</v>
      </c>
      <c r="JYV470" s="48" t="str">
        <f t="shared" si="767"/>
        <v>Inviable Sanitariamente</v>
      </c>
      <c r="JYW470" s="48" t="str">
        <f t="shared" si="767"/>
        <v>Inviable Sanitariamente</v>
      </c>
      <c r="JYX470" s="48" t="str">
        <f t="shared" si="767"/>
        <v>Inviable Sanitariamente</v>
      </c>
      <c r="JYY470" s="48" t="str">
        <f t="shared" si="767"/>
        <v>Inviable Sanitariamente</v>
      </c>
      <c r="JYZ470" s="48" t="str">
        <f t="shared" si="767"/>
        <v>Inviable Sanitariamente</v>
      </c>
      <c r="JZA470" s="48" t="str">
        <f t="shared" si="767"/>
        <v>Inviable Sanitariamente</v>
      </c>
      <c r="JZB470" s="48" t="str">
        <f t="shared" si="767"/>
        <v>Inviable Sanitariamente</v>
      </c>
      <c r="JZC470" s="48" t="str">
        <f t="shared" si="767"/>
        <v>Inviable Sanitariamente</v>
      </c>
      <c r="JZD470" s="48" t="str">
        <f t="shared" si="768"/>
        <v>Inviable Sanitariamente</v>
      </c>
      <c r="JZE470" s="48" t="str">
        <f t="shared" si="768"/>
        <v>Inviable Sanitariamente</v>
      </c>
      <c r="JZF470" s="48" t="str">
        <f t="shared" si="768"/>
        <v>Inviable Sanitariamente</v>
      </c>
      <c r="JZG470" s="48" t="str">
        <f t="shared" si="768"/>
        <v>Inviable Sanitariamente</v>
      </c>
      <c r="JZH470" s="48" t="str">
        <f t="shared" si="768"/>
        <v>Inviable Sanitariamente</v>
      </c>
      <c r="JZI470" s="48" t="str">
        <f t="shared" si="768"/>
        <v>Inviable Sanitariamente</v>
      </c>
      <c r="JZJ470" s="48" t="str">
        <f t="shared" si="768"/>
        <v>Inviable Sanitariamente</v>
      </c>
      <c r="JZK470" s="48" t="str">
        <f t="shared" si="768"/>
        <v>Inviable Sanitariamente</v>
      </c>
      <c r="JZL470" s="48" t="str">
        <f t="shared" si="768"/>
        <v>Inviable Sanitariamente</v>
      </c>
      <c r="JZM470" s="48" t="str">
        <f t="shared" si="768"/>
        <v>Inviable Sanitariamente</v>
      </c>
      <c r="JZN470" s="48" t="str">
        <f t="shared" si="769"/>
        <v>Inviable Sanitariamente</v>
      </c>
      <c r="JZO470" s="48" t="str">
        <f t="shared" si="769"/>
        <v>Inviable Sanitariamente</v>
      </c>
      <c r="JZP470" s="48" t="str">
        <f t="shared" si="769"/>
        <v>Inviable Sanitariamente</v>
      </c>
      <c r="JZQ470" s="48" t="str">
        <f t="shared" si="769"/>
        <v>Inviable Sanitariamente</v>
      </c>
      <c r="JZR470" s="48" t="str">
        <f t="shared" si="769"/>
        <v>Inviable Sanitariamente</v>
      </c>
      <c r="JZS470" s="48" t="str">
        <f t="shared" si="769"/>
        <v>Inviable Sanitariamente</v>
      </c>
      <c r="JZT470" s="48" t="str">
        <f t="shared" si="769"/>
        <v>Inviable Sanitariamente</v>
      </c>
      <c r="JZU470" s="48" t="str">
        <f t="shared" si="769"/>
        <v>Inviable Sanitariamente</v>
      </c>
      <c r="JZV470" s="48" t="str">
        <f t="shared" si="769"/>
        <v>Inviable Sanitariamente</v>
      </c>
      <c r="JZW470" s="48" t="str">
        <f t="shared" si="769"/>
        <v>Inviable Sanitariamente</v>
      </c>
      <c r="JZX470" s="48" t="str">
        <f t="shared" si="770"/>
        <v>Inviable Sanitariamente</v>
      </c>
      <c r="JZY470" s="48" t="str">
        <f t="shared" si="770"/>
        <v>Inviable Sanitariamente</v>
      </c>
      <c r="JZZ470" s="48" t="str">
        <f t="shared" si="770"/>
        <v>Inviable Sanitariamente</v>
      </c>
      <c r="KAA470" s="48" t="str">
        <f t="shared" si="770"/>
        <v>Inviable Sanitariamente</v>
      </c>
      <c r="KAB470" s="48" t="str">
        <f t="shared" si="770"/>
        <v>Inviable Sanitariamente</v>
      </c>
      <c r="KAC470" s="48" t="str">
        <f t="shared" si="770"/>
        <v>Inviable Sanitariamente</v>
      </c>
      <c r="KAD470" s="48" t="str">
        <f t="shared" si="770"/>
        <v>Inviable Sanitariamente</v>
      </c>
      <c r="KAE470" s="48" t="str">
        <f t="shared" si="770"/>
        <v>Inviable Sanitariamente</v>
      </c>
      <c r="KAF470" s="48" t="str">
        <f t="shared" si="770"/>
        <v>Inviable Sanitariamente</v>
      </c>
      <c r="KAG470" s="48" t="str">
        <f t="shared" si="770"/>
        <v>Inviable Sanitariamente</v>
      </c>
      <c r="KAH470" s="48" t="str">
        <f t="shared" si="771"/>
        <v>Inviable Sanitariamente</v>
      </c>
      <c r="KAI470" s="48" t="str">
        <f t="shared" si="771"/>
        <v>Inviable Sanitariamente</v>
      </c>
      <c r="KAJ470" s="48" t="str">
        <f t="shared" si="771"/>
        <v>Inviable Sanitariamente</v>
      </c>
      <c r="KAK470" s="48" t="str">
        <f t="shared" si="771"/>
        <v>Inviable Sanitariamente</v>
      </c>
      <c r="KAL470" s="48" t="str">
        <f t="shared" si="771"/>
        <v>Inviable Sanitariamente</v>
      </c>
      <c r="KAM470" s="48" t="str">
        <f t="shared" si="771"/>
        <v>Inviable Sanitariamente</v>
      </c>
      <c r="KAN470" s="48" t="str">
        <f t="shared" si="771"/>
        <v>Inviable Sanitariamente</v>
      </c>
      <c r="KAO470" s="48" t="str">
        <f t="shared" si="771"/>
        <v>Inviable Sanitariamente</v>
      </c>
      <c r="KAP470" s="48" t="str">
        <f t="shared" si="771"/>
        <v>Inviable Sanitariamente</v>
      </c>
      <c r="KAQ470" s="48" t="str">
        <f t="shared" si="771"/>
        <v>Inviable Sanitariamente</v>
      </c>
      <c r="KAR470" s="48" t="str">
        <f t="shared" si="772"/>
        <v>Inviable Sanitariamente</v>
      </c>
      <c r="KAS470" s="48" t="str">
        <f t="shared" si="772"/>
        <v>Inviable Sanitariamente</v>
      </c>
      <c r="KAT470" s="48" t="str">
        <f t="shared" si="772"/>
        <v>Inviable Sanitariamente</v>
      </c>
      <c r="KAU470" s="48" t="str">
        <f t="shared" si="772"/>
        <v>Inviable Sanitariamente</v>
      </c>
      <c r="KAV470" s="48" t="str">
        <f t="shared" si="772"/>
        <v>Inviable Sanitariamente</v>
      </c>
      <c r="KAW470" s="48" t="str">
        <f t="shared" si="772"/>
        <v>Inviable Sanitariamente</v>
      </c>
      <c r="KAX470" s="48" t="str">
        <f t="shared" si="772"/>
        <v>Inviable Sanitariamente</v>
      </c>
      <c r="KAY470" s="48" t="str">
        <f t="shared" si="772"/>
        <v>Inviable Sanitariamente</v>
      </c>
      <c r="KAZ470" s="48" t="str">
        <f t="shared" si="772"/>
        <v>Inviable Sanitariamente</v>
      </c>
      <c r="KBA470" s="48" t="str">
        <f t="shared" si="772"/>
        <v>Inviable Sanitariamente</v>
      </c>
      <c r="KBB470" s="48" t="str">
        <f t="shared" si="773"/>
        <v>Inviable Sanitariamente</v>
      </c>
      <c r="KBC470" s="48" t="str">
        <f t="shared" si="773"/>
        <v>Inviable Sanitariamente</v>
      </c>
      <c r="KBD470" s="48" t="str">
        <f t="shared" si="773"/>
        <v>Inviable Sanitariamente</v>
      </c>
      <c r="KBE470" s="48" t="str">
        <f t="shared" si="773"/>
        <v>Inviable Sanitariamente</v>
      </c>
      <c r="KBF470" s="48" t="str">
        <f t="shared" si="773"/>
        <v>Inviable Sanitariamente</v>
      </c>
      <c r="KBG470" s="48" t="str">
        <f t="shared" si="773"/>
        <v>Inviable Sanitariamente</v>
      </c>
      <c r="KBH470" s="48" t="str">
        <f t="shared" si="773"/>
        <v>Inviable Sanitariamente</v>
      </c>
      <c r="KBI470" s="48" t="str">
        <f t="shared" si="773"/>
        <v>Inviable Sanitariamente</v>
      </c>
      <c r="KBJ470" s="48" t="str">
        <f t="shared" si="773"/>
        <v>Inviable Sanitariamente</v>
      </c>
      <c r="KBK470" s="48" t="str">
        <f t="shared" si="773"/>
        <v>Inviable Sanitariamente</v>
      </c>
      <c r="KBL470" s="48" t="str">
        <f t="shared" si="774"/>
        <v>Inviable Sanitariamente</v>
      </c>
      <c r="KBM470" s="48" t="str">
        <f t="shared" si="774"/>
        <v>Inviable Sanitariamente</v>
      </c>
      <c r="KBN470" s="48" t="str">
        <f t="shared" si="774"/>
        <v>Inviable Sanitariamente</v>
      </c>
      <c r="KBO470" s="48" t="str">
        <f t="shared" si="774"/>
        <v>Inviable Sanitariamente</v>
      </c>
      <c r="KBP470" s="48" t="str">
        <f t="shared" si="774"/>
        <v>Inviable Sanitariamente</v>
      </c>
      <c r="KBQ470" s="48" t="str">
        <f t="shared" si="774"/>
        <v>Inviable Sanitariamente</v>
      </c>
      <c r="KBR470" s="48" t="str">
        <f t="shared" si="774"/>
        <v>Inviable Sanitariamente</v>
      </c>
      <c r="KBS470" s="48" t="str">
        <f t="shared" si="774"/>
        <v>Inviable Sanitariamente</v>
      </c>
      <c r="KBT470" s="48" t="str">
        <f t="shared" si="774"/>
        <v>Inviable Sanitariamente</v>
      </c>
      <c r="KBU470" s="48" t="str">
        <f t="shared" si="774"/>
        <v>Inviable Sanitariamente</v>
      </c>
      <c r="KBV470" s="48" t="str">
        <f t="shared" si="775"/>
        <v>Inviable Sanitariamente</v>
      </c>
      <c r="KBW470" s="48" t="str">
        <f t="shared" si="775"/>
        <v>Inviable Sanitariamente</v>
      </c>
      <c r="KBX470" s="48" t="str">
        <f t="shared" si="775"/>
        <v>Inviable Sanitariamente</v>
      </c>
      <c r="KBY470" s="48" t="str">
        <f t="shared" si="775"/>
        <v>Inviable Sanitariamente</v>
      </c>
      <c r="KBZ470" s="48" t="str">
        <f t="shared" si="775"/>
        <v>Inviable Sanitariamente</v>
      </c>
      <c r="KCA470" s="48" t="str">
        <f t="shared" si="775"/>
        <v>Inviable Sanitariamente</v>
      </c>
      <c r="KCB470" s="48" t="str">
        <f t="shared" si="775"/>
        <v>Inviable Sanitariamente</v>
      </c>
      <c r="KCC470" s="48" t="str">
        <f t="shared" si="775"/>
        <v>Inviable Sanitariamente</v>
      </c>
      <c r="KCD470" s="48" t="str">
        <f t="shared" si="775"/>
        <v>Inviable Sanitariamente</v>
      </c>
      <c r="KCE470" s="48" t="str">
        <f t="shared" si="775"/>
        <v>Inviable Sanitariamente</v>
      </c>
      <c r="KCF470" s="48" t="str">
        <f t="shared" si="776"/>
        <v>Inviable Sanitariamente</v>
      </c>
      <c r="KCG470" s="48" t="str">
        <f t="shared" si="776"/>
        <v>Inviable Sanitariamente</v>
      </c>
      <c r="KCH470" s="48" t="str">
        <f t="shared" si="776"/>
        <v>Inviable Sanitariamente</v>
      </c>
      <c r="KCI470" s="48" t="str">
        <f t="shared" si="776"/>
        <v>Inviable Sanitariamente</v>
      </c>
      <c r="KCJ470" s="48" t="str">
        <f t="shared" si="776"/>
        <v>Inviable Sanitariamente</v>
      </c>
      <c r="KCK470" s="48" t="str">
        <f t="shared" si="776"/>
        <v>Inviable Sanitariamente</v>
      </c>
      <c r="KCL470" s="48" t="str">
        <f t="shared" si="776"/>
        <v>Inviable Sanitariamente</v>
      </c>
      <c r="KCM470" s="48" t="str">
        <f t="shared" si="776"/>
        <v>Inviable Sanitariamente</v>
      </c>
      <c r="KCN470" s="48" t="str">
        <f t="shared" si="776"/>
        <v>Inviable Sanitariamente</v>
      </c>
      <c r="KCO470" s="48" t="str">
        <f t="shared" si="776"/>
        <v>Inviable Sanitariamente</v>
      </c>
      <c r="KCP470" s="48" t="str">
        <f t="shared" si="777"/>
        <v>Inviable Sanitariamente</v>
      </c>
      <c r="KCQ470" s="48" t="str">
        <f t="shared" si="777"/>
        <v>Inviable Sanitariamente</v>
      </c>
      <c r="KCR470" s="48" t="str">
        <f t="shared" si="777"/>
        <v>Inviable Sanitariamente</v>
      </c>
      <c r="KCS470" s="48" t="str">
        <f t="shared" si="777"/>
        <v>Inviable Sanitariamente</v>
      </c>
      <c r="KCT470" s="48" t="str">
        <f t="shared" si="777"/>
        <v>Inviable Sanitariamente</v>
      </c>
      <c r="KCU470" s="48" t="str">
        <f t="shared" si="777"/>
        <v>Inviable Sanitariamente</v>
      </c>
      <c r="KCV470" s="48" t="str">
        <f t="shared" si="777"/>
        <v>Inviable Sanitariamente</v>
      </c>
      <c r="KCW470" s="48" t="str">
        <f t="shared" si="777"/>
        <v>Inviable Sanitariamente</v>
      </c>
      <c r="KCX470" s="48" t="str">
        <f t="shared" si="777"/>
        <v>Inviable Sanitariamente</v>
      </c>
      <c r="KCY470" s="48" t="str">
        <f t="shared" si="777"/>
        <v>Inviable Sanitariamente</v>
      </c>
      <c r="KCZ470" s="48" t="str">
        <f t="shared" si="778"/>
        <v>Inviable Sanitariamente</v>
      </c>
      <c r="KDA470" s="48" t="str">
        <f t="shared" si="778"/>
        <v>Inviable Sanitariamente</v>
      </c>
      <c r="KDB470" s="48" t="str">
        <f t="shared" si="778"/>
        <v>Inviable Sanitariamente</v>
      </c>
      <c r="KDC470" s="48" t="str">
        <f t="shared" si="778"/>
        <v>Inviable Sanitariamente</v>
      </c>
      <c r="KDD470" s="48" t="str">
        <f t="shared" si="778"/>
        <v>Inviable Sanitariamente</v>
      </c>
      <c r="KDE470" s="48" t="str">
        <f t="shared" si="778"/>
        <v>Inviable Sanitariamente</v>
      </c>
      <c r="KDF470" s="48" t="str">
        <f t="shared" si="778"/>
        <v>Inviable Sanitariamente</v>
      </c>
      <c r="KDG470" s="48" t="str">
        <f t="shared" si="778"/>
        <v>Inviable Sanitariamente</v>
      </c>
      <c r="KDH470" s="48" t="str">
        <f t="shared" si="778"/>
        <v>Inviable Sanitariamente</v>
      </c>
      <c r="KDI470" s="48" t="str">
        <f t="shared" si="778"/>
        <v>Inviable Sanitariamente</v>
      </c>
      <c r="KDJ470" s="48" t="str">
        <f t="shared" si="779"/>
        <v>Inviable Sanitariamente</v>
      </c>
      <c r="KDK470" s="48" t="str">
        <f t="shared" si="779"/>
        <v>Inviable Sanitariamente</v>
      </c>
      <c r="KDL470" s="48" t="str">
        <f t="shared" si="779"/>
        <v>Inviable Sanitariamente</v>
      </c>
      <c r="KDM470" s="48" t="str">
        <f t="shared" si="779"/>
        <v>Inviable Sanitariamente</v>
      </c>
      <c r="KDN470" s="48" t="str">
        <f t="shared" si="779"/>
        <v>Inviable Sanitariamente</v>
      </c>
      <c r="KDO470" s="48" t="str">
        <f t="shared" si="779"/>
        <v>Inviable Sanitariamente</v>
      </c>
      <c r="KDP470" s="48" t="str">
        <f t="shared" si="779"/>
        <v>Inviable Sanitariamente</v>
      </c>
      <c r="KDQ470" s="48" t="str">
        <f t="shared" si="779"/>
        <v>Inviable Sanitariamente</v>
      </c>
      <c r="KDR470" s="48" t="str">
        <f t="shared" si="779"/>
        <v>Inviable Sanitariamente</v>
      </c>
      <c r="KDS470" s="48" t="str">
        <f t="shared" si="779"/>
        <v>Inviable Sanitariamente</v>
      </c>
      <c r="KDT470" s="48" t="str">
        <f t="shared" si="780"/>
        <v>Inviable Sanitariamente</v>
      </c>
      <c r="KDU470" s="48" t="str">
        <f t="shared" si="780"/>
        <v>Inviable Sanitariamente</v>
      </c>
      <c r="KDV470" s="48" t="str">
        <f t="shared" si="780"/>
        <v>Inviable Sanitariamente</v>
      </c>
      <c r="KDW470" s="48" t="str">
        <f t="shared" si="780"/>
        <v>Inviable Sanitariamente</v>
      </c>
      <c r="KDX470" s="48" t="str">
        <f t="shared" si="780"/>
        <v>Inviable Sanitariamente</v>
      </c>
      <c r="KDY470" s="48" t="str">
        <f t="shared" si="780"/>
        <v>Inviable Sanitariamente</v>
      </c>
      <c r="KDZ470" s="48" t="str">
        <f t="shared" si="780"/>
        <v>Inviable Sanitariamente</v>
      </c>
      <c r="KEA470" s="48" t="str">
        <f t="shared" si="780"/>
        <v>Inviable Sanitariamente</v>
      </c>
      <c r="KEB470" s="48" t="str">
        <f t="shared" si="780"/>
        <v>Inviable Sanitariamente</v>
      </c>
      <c r="KEC470" s="48" t="str">
        <f t="shared" si="780"/>
        <v>Inviable Sanitariamente</v>
      </c>
      <c r="KED470" s="48" t="str">
        <f t="shared" si="781"/>
        <v>Inviable Sanitariamente</v>
      </c>
      <c r="KEE470" s="48" t="str">
        <f t="shared" si="781"/>
        <v>Inviable Sanitariamente</v>
      </c>
      <c r="KEF470" s="48" t="str">
        <f t="shared" si="781"/>
        <v>Inviable Sanitariamente</v>
      </c>
      <c r="KEG470" s="48" t="str">
        <f t="shared" si="781"/>
        <v>Inviable Sanitariamente</v>
      </c>
      <c r="KEH470" s="48" t="str">
        <f t="shared" si="781"/>
        <v>Inviable Sanitariamente</v>
      </c>
      <c r="KEI470" s="48" t="str">
        <f t="shared" si="781"/>
        <v>Inviable Sanitariamente</v>
      </c>
      <c r="KEJ470" s="48" t="str">
        <f t="shared" si="781"/>
        <v>Inviable Sanitariamente</v>
      </c>
      <c r="KEK470" s="48" t="str">
        <f t="shared" si="781"/>
        <v>Inviable Sanitariamente</v>
      </c>
      <c r="KEL470" s="48" t="str">
        <f t="shared" si="781"/>
        <v>Inviable Sanitariamente</v>
      </c>
      <c r="KEM470" s="48" t="str">
        <f t="shared" si="781"/>
        <v>Inviable Sanitariamente</v>
      </c>
      <c r="KEN470" s="48" t="str">
        <f t="shared" si="782"/>
        <v>Inviable Sanitariamente</v>
      </c>
      <c r="KEO470" s="48" t="str">
        <f t="shared" si="782"/>
        <v>Inviable Sanitariamente</v>
      </c>
      <c r="KEP470" s="48" t="str">
        <f t="shared" si="782"/>
        <v>Inviable Sanitariamente</v>
      </c>
      <c r="KEQ470" s="48" t="str">
        <f t="shared" si="782"/>
        <v>Inviable Sanitariamente</v>
      </c>
      <c r="KER470" s="48" t="str">
        <f t="shared" si="782"/>
        <v>Inviable Sanitariamente</v>
      </c>
      <c r="KES470" s="48" t="str">
        <f t="shared" si="782"/>
        <v>Inviable Sanitariamente</v>
      </c>
      <c r="KET470" s="48" t="str">
        <f t="shared" si="782"/>
        <v>Inviable Sanitariamente</v>
      </c>
      <c r="KEU470" s="48" t="str">
        <f t="shared" si="782"/>
        <v>Inviable Sanitariamente</v>
      </c>
      <c r="KEV470" s="48" t="str">
        <f t="shared" si="782"/>
        <v>Inviable Sanitariamente</v>
      </c>
      <c r="KEW470" s="48" t="str">
        <f t="shared" si="782"/>
        <v>Inviable Sanitariamente</v>
      </c>
      <c r="KEX470" s="48" t="str">
        <f t="shared" si="783"/>
        <v>Inviable Sanitariamente</v>
      </c>
      <c r="KEY470" s="48" t="str">
        <f t="shared" si="783"/>
        <v>Inviable Sanitariamente</v>
      </c>
      <c r="KEZ470" s="48" t="str">
        <f t="shared" si="783"/>
        <v>Inviable Sanitariamente</v>
      </c>
      <c r="KFA470" s="48" t="str">
        <f t="shared" si="783"/>
        <v>Inviable Sanitariamente</v>
      </c>
      <c r="KFB470" s="48" t="str">
        <f t="shared" si="783"/>
        <v>Inviable Sanitariamente</v>
      </c>
      <c r="KFC470" s="48" t="str">
        <f t="shared" si="783"/>
        <v>Inviable Sanitariamente</v>
      </c>
      <c r="KFD470" s="48" t="str">
        <f t="shared" si="783"/>
        <v>Inviable Sanitariamente</v>
      </c>
      <c r="KFE470" s="48" t="str">
        <f t="shared" si="783"/>
        <v>Inviable Sanitariamente</v>
      </c>
      <c r="KFF470" s="48" t="str">
        <f t="shared" si="783"/>
        <v>Inviable Sanitariamente</v>
      </c>
      <c r="KFG470" s="48" t="str">
        <f t="shared" si="783"/>
        <v>Inviable Sanitariamente</v>
      </c>
      <c r="KFH470" s="48" t="str">
        <f t="shared" si="784"/>
        <v>Inviable Sanitariamente</v>
      </c>
      <c r="KFI470" s="48" t="str">
        <f t="shared" si="784"/>
        <v>Inviable Sanitariamente</v>
      </c>
      <c r="KFJ470" s="48" t="str">
        <f t="shared" si="784"/>
        <v>Inviable Sanitariamente</v>
      </c>
      <c r="KFK470" s="48" t="str">
        <f t="shared" si="784"/>
        <v>Inviable Sanitariamente</v>
      </c>
      <c r="KFL470" s="48" t="str">
        <f t="shared" si="784"/>
        <v>Inviable Sanitariamente</v>
      </c>
      <c r="KFM470" s="48" t="str">
        <f t="shared" si="784"/>
        <v>Inviable Sanitariamente</v>
      </c>
      <c r="KFN470" s="48" t="str">
        <f t="shared" si="784"/>
        <v>Inviable Sanitariamente</v>
      </c>
      <c r="KFO470" s="48" t="str">
        <f t="shared" si="784"/>
        <v>Inviable Sanitariamente</v>
      </c>
      <c r="KFP470" s="48" t="str">
        <f t="shared" si="784"/>
        <v>Inviable Sanitariamente</v>
      </c>
      <c r="KFQ470" s="48" t="str">
        <f t="shared" si="784"/>
        <v>Inviable Sanitariamente</v>
      </c>
      <c r="KFR470" s="48" t="str">
        <f t="shared" si="785"/>
        <v>Inviable Sanitariamente</v>
      </c>
      <c r="KFS470" s="48" t="str">
        <f t="shared" si="785"/>
        <v>Inviable Sanitariamente</v>
      </c>
      <c r="KFT470" s="48" t="str">
        <f t="shared" si="785"/>
        <v>Inviable Sanitariamente</v>
      </c>
      <c r="KFU470" s="48" t="str">
        <f t="shared" si="785"/>
        <v>Inviable Sanitariamente</v>
      </c>
      <c r="KFV470" s="48" t="str">
        <f t="shared" si="785"/>
        <v>Inviable Sanitariamente</v>
      </c>
      <c r="KFW470" s="48" t="str">
        <f t="shared" si="785"/>
        <v>Inviable Sanitariamente</v>
      </c>
      <c r="KFX470" s="48" t="str">
        <f t="shared" si="785"/>
        <v>Inviable Sanitariamente</v>
      </c>
      <c r="KFY470" s="48" t="str">
        <f t="shared" si="785"/>
        <v>Inviable Sanitariamente</v>
      </c>
      <c r="KFZ470" s="48" t="str">
        <f t="shared" si="785"/>
        <v>Inviable Sanitariamente</v>
      </c>
      <c r="KGA470" s="48" t="str">
        <f t="shared" si="785"/>
        <v>Inviable Sanitariamente</v>
      </c>
      <c r="KGB470" s="48" t="str">
        <f t="shared" si="786"/>
        <v>Inviable Sanitariamente</v>
      </c>
      <c r="KGC470" s="48" t="str">
        <f t="shared" si="786"/>
        <v>Inviable Sanitariamente</v>
      </c>
      <c r="KGD470" s="48" t="str">
        <f t="shared" si="786"/>
        <v>Inviable Sanitariamente</v>
      </c>
      <c r="KGE470" s="48" t="str">
        <f t="shared" si="786"/>
        <v>Inviable Sanitariamente</v>
      </c>
      <c r="KGF470" s="48" t="str">
        <f t="shared" si="786"/>
        <v>Inviable Sanitariamente</v>
      </c>
      <c r="KGG470" s="48" t="str">
        <f t="shared" si="786"/>
        <v>Inviable Sanitariamente</v>
      </c>
      <c r="KGH470" s="48" t="str">
        <f t="shared" si="786"/>
        <v>Inviable Sanitariamente</v>
      </c>
      <c r="KGI470" s="48" t="str">
        <f t="shared" si="786"/>
        <v>Inviable Sanitariamente</v>
      </c>
      <c r="KGJ470" s="48" t="str">
        <f t="shared" si="786"/>
        <v>Inviable Sanitariamente</v>
      </c>
      <c r="KGK470" s="48" t="str">
        <f t="shared" si="786"/>
        <v>Inviable Sanitariamente</v>
      </c>
      <c r="KGL470" s="48" t="str">
        <f t="shared" si="787"/>
        <v>Inviable Sanitariamente</v>
      </c>
      <c r="KGM470" s="48" t="str">
        <f t="shared" si="787"/>
        <v>Inviable Sanitariamente</v>
      </c>
      <c r="KGN470" s="48" t="str">
        <f t="shared" si="787"/>
        <v>Inviable Sanitariamente</v>
      </c>
      <c r="KGO470" s="48" t="str">
        <f t="shared" si="787"/>
        <v>Inviable Sanitariamente</v>
      </c>
      <c r="KGP470" s="48" t="str">
        <f t="shared" si="787"/>
        <v>Inviable Sanitariamente</v>
      </c>
      <c r="KGQ470" s="48" t="str">
        <f t="shared" si="787"/>
        <v>Inviable Sanitariamente</v>
      </c>
      <c r="KGR470" s="48" t="str">
        <f t="shared" si="787"/>
        <v>Inviable Sanitariamente</v>
      </c>
      <c r="KGS470" s="48" t="str">
        <f t="shared" si="787"/>
        <v>Inviable Sanitariamente</v>
      </c>
      <c r="KGT470" s="48" t="str">
        <f t="shared" si="787"/>
        <v>Inviable Sanitariamente</v>
      </c>
      <c r="KGU470" s="48" t="str">
        <f t="shared" si="787"/>
        <v>Inviable Sanitariamente</v>
      </c>
      <c r="KGV470" s="48" t="str">
        <f t="shared" si="788"/>
        <v>Inviable Sanitariamente</v>
      </c>
      <c r="KGW470" s="48" t="str">
        <f t="shared" si="788"/>
        <v>Inviable Sanitariamente</v>
      </c>
      <c r="KGX470" s="48" t="str">
        <f t="shared" si="788"/>
        <v>Inviable Sanitariamente</v>
      </c>
      <c r="KGY470" s="48" t="str">
        <f t="shared" si="788"/>
        <v>Inviable Sanitariamente</v>
      </c>
      <c r="KGZ470" s="48" t="str">
        <f t="shared" si="788"/>
        <v>Inviable Sanitariamente</v>
      </c>
      <c r="KHA470" s="48" t="str">
        <f t="shared" si="788"/>
        <v>Inviable Sanitariamente</v>
      </c>
      <c r="KHB470" s="48" t="str">
        <f t="shared" si="788"/>
        <v>Inviable Sanitariamente</v>
      </c>
      <c r="KHC470" s="48" t="str">
        <f t="shared" si="788"/>
        <v>Inviable Sanitariamente</v>
      </c>
      <c r="KHD470" s="48" t="str">
        <f t="shared" si="788"/>
        <v>Inviable Sanitariamente</v>
      </c>
      <c r="KHE470" s="48" t="str">
        <f t="shared" si="788"/>
        <v>Inviable Sanitariamente</v>
      </c>
      <c r="KHF470" s="48" t="str">
        <f t="shared" si="789"/>
        <v>Inviable Sanitariamente</v>
      </c>
      <c r="KHG470" s="48" t="str">
        <f t="shared" si="789"/>
        <v>Inviable Sanitariamente</v>
      </c>
      <c r="KHH470" s="48" t="str">
        <f t="shared" si="789"/>
        <v>Inviable Sanitariamente</v>
      </c>
      <c r="KHI470" s="48" t="str">
        <f t="shared" si="789"/>
        <v>Inviable Sanitariamente</v>
      </c>
      <c r="KHJ470" s="48" t="str">
        <f t="shared" si="789"/>
        <v>Inviable Sanitariamente</v>
      </c>
      <c r="KHK470" s="48" t="str">
        <f t="shared" si="789"/>
        <v>Inviable Sanitariamente</v>
      </c>
      <c r="KHL470" s="48" t="str">
        <f t="shared" si="789"/>
        <v>Inviable Sanitariamente</v>
      </c>
      <c r="KHM470" s="48" t="str">
        <f t="shared" si="789"/>
        <v>Inviable Sanitariamente</v>
      </c>
      <c r="KHN470" s="48" t="str">
        <f t="shared" si="789"/>
        <v>Inviable Sanitariamente</v>
      </c>
      <c r="KHO470" s="48" t="str">
        <f t="shared" si="789"/>
        <v>Inviable Sanitariamente</v>
      </c>
      <c r="KHP470" s="48" t="str">
        <f t="shared" si="790"/>
        <v>Inviable Sanitariamente</v>
      </c>
      <c r="KHQ470" s="48" t="str">
        <f t="shared" si="790"/>
        <v>Inviable Sanitariamente</v>
      </c>
      <c r="KHR470" s="48" t="str">
        <f t="shared" si="790"/>
        <v>Inviable Sanitariamente</v>
      </c>
      <c r="KHS470" s="48" t="str">
        <f t="shared" si="790"/>
        <v>Inviable Sanitariamente</v>
      </c>
      <c r="KHT470" s="48" t="str">
        <f t="shared" si="790"/>
        <v>Inviable Sanitariamente</v>
      </c>
      <c r="KHU470" s="48" t="str">
        <f t="shared" si="790"/>
        <v>Inviable Sanitariamente</v>
      </c>
      <c r="KHV470" s="48" t="str">
        <f t="shared" si="790"/>
        <v>Inviable Sanitariamente</v>
      </c>
      <c r="KHW470" s="48" t="str">
        <f t="shared" si="790"/>
        <v>Inviable Sanitariamente</v>
      </c>
      <c r="KHX470" s="48" t="str">
        <f t="shared" si="790"/>
        <v>Inviable Sanitariamente</v>
      </c>
      <c r="KHY470" s="48" t="str">
        <f t="shared" si="790"/>
        <v>Inviable Sanitariamente</v>
      </c>
      <c r="KHZ470" s="48" t="str">
        <f t="shared" si="791"/>
        <v>Inviable Sanitariamente</v>
      </c>
      <c r="KIA470" s="48" t="str">
        <f t="shared" si="791"/>
        <v>Inviable Sanitariamente</v>
      </c>
      <c r="KIB470" s="48" t="str">
        <f t="shared" si="791"/>
        <v>Inviable Sanitariamente</v>
      </c>
      <c r="KIC470" s="48" t="str">
        <f t="shared" si="791"/>
        <v>Inviable Sanitariamente</v>
      </c>
      <c r="KID470" s="48" t="str">
        <f t="shared" si="791"/>
        <v>Inviable Sanitariamente</v>
      </c>
      <c r="KIE470" s="48" t="str">
        <f t="shared" si="791"/>
        <v>Inviable Sanitariamente</v>
      </c>
      <c r="KIF470" s="48" t="str">
        <f t="shared" si="791"/>
        <v>Inviable Sanitariamente</v>
      </c>
      <c r="KIG470" s="48" t="str">
        <f t="shared" si="791"/>
        <v>Inviable Sanitariamente</v>
      </c>
      <c r="KIH470" s="48" t="str">
        <f t="shared" si="791"/>
        <v>Inviable Sanitariamente</v>
      </c>
      <c r="KII470" s="48" t="str">
        <f t="shared" si="791"/>
        <v>Inviable Sanitariamente</v>
      </c>
      <c r="KIJ470" s="48" t="str">
        <f t="shared" si="792"/>
        <v>Inviable Sanitariamente</v>
      </c>
      <c r="KIK470" s="48" t="str">
        <f t="shared" si="792"/>
        <v>Inviable Sanitariamente</v>
      </c>
      <c r="KIL470" s="48" t="str">
        <f t="shared" si="792"/>
        <v>Inviable Sanitariamente</v>
      </c>
      <c r="KIM470" s="48" t="str">
        <f t="shared" si="792"/>
        <v>Inviable Sanitariamente</v>
      </c>
      <c r="KIN470" s="48" t="str">
        <f t="shared" si="792"/>
        <v>Inviable Sanitariamente</v>
      </c>
      <c r="KIO470" s="48" t="str">
        <f t="shared" si="792"/>
        <v>Inviable Sanitariamente</v>
      </c>
      <c r="KIP470" s="48" t="str">
        <f t="shared" si="792"/>
        <v>Inviable Sanitariamente</v>
      </c>
      <c r="KIQ470" s="48" t="str">
        <f t="shared" si="792"/>
        <v>Inviable Sanitariamente</v>
      </c>
      <c r="KIR470" s="48" t="str">
        <f t="shared" si="792"/>
        <v>Inviable Sanitariamente</v>
      </c>
      <c r="KIS470" s="48" t="str">
        <f t="shared" si="792"/>
        <v>Inviable Sanitariamente</v>
      </c>
      <c r="KIT470" s="48" t="str">
        <f t="shared" si="793"/>
        <v>Inviable Sanitariamente</v>
      </c>
      <c r="KIU470" s="48" t="str">
        <f t="shared" si="793"/>
        <v>Inviable Sanitariamente</v>
      </c>
      <c r="KIV470" s="48" t="str">
        <f t="shared" si="793"/>
        <v>Inviable Sanitariamente</v>
      </c>
      <c r="KIW470" s="48" t="str">
        <f t="shared" si="793"/>
        <v>Inviable Sanitariamente</v>
      </c>
      <c r="KIX470" s="48" t="str">
        <f t="shared" si="793"/>
        <v>Inviable Sanitariamente</v>
      </c>
      <c r="KIY470" s="48" t="str">
        <f t="shared" si="793"/>
        <v>Inviable Sanitariamente</v>
      </c>
      <c r="KIZ470" s="48" t="str">
        <f t="shared" si="793"/>
        <v>Inviable Sanitariamente</v>
      </c>
      <c r="KJA470" s="48" t="str">
        <f t="shared" si="793"/>
        <v>Inviable Sanitariamente</v>
      </c>
      <c r="KJB470" s="48" t="str">
        <f t="shared" si="793"/>
        <v>Inviable Sanitariamente</v>
      </c>
      <c r="KJC470" s="48" t="str">
        <f t="shared" si="793"/>
        <v>Inviable Sanitariamente</v>
      </c>
      <c r="KJD470" s="48" t="str">
        <f t="shared" si="794"/>
        <v>Inviable Sanitariamente</v>
      </c>
      <c r="KJE470" s="48" t="str">
        <f t="shared" si="794"/>
        <v>Inviable Sanitariamente</v>
      </c>
      <c r="KJF470" s="48" t="str">
        <f t="shared" si="794"/>
        <v>Inviable Sanitariamente</v>
      </c>
      <c r="KJG470" s="48" t="str">
        <f t="shared" si="794"/>
        <v>Inviable Sanitariamente</v>
      </c>
      <c r="KJH470" s="48" t="str">
        <f t="shared" si="794"/>
        <v>Inviable Sanitariamente</v>
      </c>
      <c r="KJI470" s="48" t="str">
        <f t="shared" si="794"/>
        <v>Inviable Sanitariamente</v>
      </c>
      <c r="KJJ470" s="48" t="str">
        <f t="shared" si="794"/>
        <v>Inviable Sanitariamente</v>
      </c>
      <c r="KJK470" s="48" t="str">
        <f t="shared" si="794"/>
        <v>Inviable Sanitariamente</v>
      </c>
      <c r="KJL470" s="48" t="str">
        <f t="shared" si="794"/>
        <v>Inviable Sanitariamente</v>
      </c>
      <c r="KJM470" s="48" t="str">
        <f t="shared" si="794"/>
        <v>Inviable Sanitariamente</v>
      </c>
      <c r="KJN470" s="48" t="str">
        <f t="shared" si="795"/>
        <v>Inviable Sanitariamente</v>
      </c>
      <c r="KJO470" s="48" t="str">
        <f t="shared" si="795"/>
        <v>Inviable Sanitariamente</v>
      </c>
      <c r="KJP470" s="48" t="str">
        <f t="shared" si="795"/>
        <v>Inviable Sanitariamente</v>
      </c>
      <c r="KJQ470" s="48" t="str">
        <f t="shared" si="795"/>
        <v>Inviable Sanitariamente</v>
      </c>
      <c r="KJR470" s="48" t="str">
        <f t="shared" si="795"/>
        <v>Inviable Sanitariamente</v>
      </c>
      <c r="KJS470" s="48" t="str">
        <f t="shared" si="795"/>
        <v>Inviable Sanitariamente</v>
      </c>
      <c r="KJT470" s="48" t="str">
        <f t="shared" si="795"/>
        <v>Inviable Sanitariamente</v>
      </c>
      <c r="KJU470" s="48" t="str">
        <f t="shared" si="795"/>
        <v>Inviable Sanitariamente</v>
      </c>
      <c r="KJV470" s="48" t="str">
        <f t="shared" si="795"/>
        <v>Inviable Sanitariamente</v>
      </c>
      <c r="KJW470" s="48" t="str">
        <f t="shared" si="795"/>
        <v>Inviable Sanitariamente</v>
      </c>
      <c r="KJX470" s="48" t="str">
        <f t="shared" si="796"/>
        <v>Inviable Sanitariamente</v>
      </c>
      <c r="KJY470" s="48" t="str">
        <f t="shared" si="796"/>
        <v>Inviable Sanitariamente</v>
      </c>
      <c r="KJZ470" s="48" t="str">
        <f t="shared" si="796"/>
        <v>Inviable Sanitariamente</v>
      </c>
      <c r="KKA470" s="48" t="str">
        <f t="shared" si="796"/>
        <v>Inviable Sanitariamente</v>
      </c>
      <c r="KKB470" s="48" t="str">
        <f t="shared" si="796"/>
        <v>Inviable Sanitariamente</v>
      </c>
      <c r="KKC470" s="48" t="str">
        <f t="shared" si="796"/>
        <v>Inviable Sanitariamente</v>
      </c>
      <c r="KKD470" s="48" t="str">
        <f t="shared" si="796"/>
        <v>Inviable Sanitariamente</v>
      </c>
      <c r="KKE470" s="48" t="str">
        <f t="shared" si="796"/>
        <v>Inviable Sanitariamente</v>
      </c>
      <c r="KKF470" s="48" t="str">
        <f t="shared" si="796"/>
        <v>Inviable Sanitariamente</v>
      </c>
      <c r="KKG470" s="48" t="str">
        <f t="shared" si="796"/>
        <v>Inviable Sanitariamente</v>
      </c>
      <c r="KKH470" s="48" t="str">
        <f t="shared" si="797"/>
        <v>Inviable Sanitariamente</v>
      </c>
      <c r="KKI470" s="48" t="str">
        <f t="shared" si="797"/>
        <v>Inviable Sanitariamente</v>
      </c>
      <c r="KKJ470" s="48" t="str">
        <f t="shared" si="797"/>
        <v>Inviable Sanitariamente</v>
      </c>
      <c r="KKK470" s="48" t="str">
        <f t="shared" si="797"/>
        <v>Inviable Sanitariamente</v>
      </c>
      <c r="KKL470" s="48" t="str">
        <f t="shared" si="797"/>
        <v>Inviable Sanitariamente</v>
      </c>
      <c r="KKM470" s="48" t="str">
        <f t="shared" si="797"/>
        <v>Inviable Sanitariamente</v>
      </c>
      <c r="KKN470" s="48" t="str">
        <f t="shared" si="797"/>
        <v>Inviable Sanitariamente</v>
      </c>
      <c r="KKO470" s="48" t="str">
        <f t="shared" si="797"/>
        <v>Inviable Sanitariamente</v>
      </c>
      <c r="KKP470" s="48" t="str">
        <f t="shared" si="797"/>
        <v>Inviable Sanitariamente</v>
      </c>
      <c r="KKQ470" s="48" t="str">
        <f t="shared" si="797"/>
        <v>Inviable Sanitariamente</v>
      </c>
      <c r="KKR470" s="48" t="str">
        <f t="shared" si="798"/>
        <v>Inviable Sanitariamente</v>
      </c>
      <c r="KKS470" s="48" t="str">
        <f t="shared" si="798"/>
        <v>Inviable Sanitariamente</v>
      </c>
      <c r="KKT470" s="48" t="str">
        <f t="shared" si="798"/>
        <v>Inviable Sanitariamente</v>
      </c>
      <c r="KKU470" s="48" t="str">
        <f t="shared" si="798"/>
        <v>Inviable Sanitariamente</v>
      </c>
      <c r="KKV470" s="48" t="str">
        <f t="shared" si="798"/>
        <v>Inviable Sanitariamente</v>
      </c>
      <c r="KKW470" s="48" t="str">
        <f t="shared" si="798"/>
        <v>Inviable Sanitariamente</v>
      </c>
      <c r="KKX470" s="48" t="str">
        <f t="shared" si="798"/>
        <v>Inviable Sanitariamente</v>
      </c>
      <c r="KKY470" s="48" t="str">
        <f t="shared" si="798"/>
        <v>Inviable Sanitariamente</v>
      </c>
      <c r="KKZ470" s="48" t="str">
        <f t="shared" si="798"/>
        <v>Inviable Sanitariamente</v>
      </c>
      <c r="KLA470" s="48" t="str">
        <f t="shared" si="798"/>
        <v>Inviable Sanitariamente</v>
      </c>
      <c r="KLB470" s="48" t="str">
        <f t="shared" si="799"/>
        <v>Inviable Sanitariamente</v>
      </c>
      <c r="KLC470" s="48" t="str">
        <f t="shared" si="799"/>
        <v>Inviable Sanitariamente</v>
      </c>
      <c r="KLD470" s="48" t="str">
        <f t="shared" si="799"/>
        <v>Inviable Sanitariamente</v>
      </c>
      <c r="KLE470" s="48" t="str">
        <f t="shared" si="799"/>
        <v>Inviable Sanitariamente</v>
      </c>
      <c r="KLF470" s="48" t="str">
        <f t="shared" si="799"/>
        <v>Inviable Sanitariamente</v>
      </c>
      <c r="KLG470" s="48" t="str">
        <f t="shared" si="799"/>
        <v>Inviable Sanitariamente</v>
      </c>
      <c r="KLH470" s="48" t="str">
        <f t="shared" si="799"/>
        <v>Inviable Sanitariamente</v>
      </c>
      <c r="KLI470" s="48" t="str">
        <f t="shared" si="799"/>
        <v>Inviable Sanitariamente</v>
      </c>
      <c r="KLJ470" s="48" t="str">
        <f t="shared" si="799"/>
        <v>Inviable Sanitariamente</v>
      </c>
      <c r="KLK470" s="48" t="str">
        <f t="shared" si="799"/>
        <v>Inviable Sanitariamente</v>
      </c>
      <c r="KLL470" s="48" t="str">
        <f t="shared" si="800"/>
        <v>Inviable Sanitariamente</v>
      </c>
      <c r="KLM470" s="48" t="str">
        <f t="shared" si="800"/>
        <v>Inviable Sanitariamente</v>
      </c>
      <c r="KLN470" s="48" t="str">
        <f t="shared" si="800"/>
        <v>Inviable Sanitariamente</v>
      </c>
      <c r="KLO470" s="48" t="str">
        <f t="shared" si="800"/>
        <v>Inviable Sanitariamente</v>
      </c>
      <c r="KLP470" s="48" t="str">
        <f t="shared" si="800"/>
        <v>Inviable Sanitariamente</v>
      </c>
      <c r="KLQ470" s="48" t="str">
        <f t="shared" si="800"/>
        <v>Inviable Sanitariamente</v>
      </c>
      <c r="KLR470" s="48" t="str">
        <f t="shared" si="800"/>
        <v>Inviable Sanitariamente</v>
      </c>
      <c r="KLS470" s="48" t="str">
        <f t="shared" si="800"/>
        <v>Inviable Sanitariamente</v>
      </c>
      <c r="KLT470" s="48" t="str">
        <f t="shared" si="800"/>
        <v>Inviable Sanitariamente</v>
      </c>
      <c r="KLU470" s="48" t="str">
        <f t="shared" si="800"/>
        <v>Inviable Sanitariamente</v>
      </c>
      <c r="KLV470" s="48" t="str">
        <f t="shared" si="801"/>
        <v>Inviable Sanitariamente</v>
      </c>
      <c r="KLW470" s="48" t="str">
        <f t="shared" si="801"/>
        <v>Inviable Sanitariamente</v>
      </c>
      <c r="KLX470" s="48" t="str">
        <f t="shared" si="801"/>
        <v>Inviable Sanitariamente</v>
      </c>
      <c r="KLY470" s="48" t="str">
        <f t="shared" si="801"/>
        <v>Inviable Sanitariamente</v>
      </c>
      <c r="KLZ470" s="48" t="str">
        <f t="shared" si="801"/>
        <v>Inviable Sanitariamente</v>
      </c>
      <c r="KMA470" s="48" t="str">
        <f t="shared" si="801"/>
        <v>Inviable Sanitariamente</v>
      </c>
      <c r="KMB470" s="48" t="str">
        <f t="shared" si="801"/>
        <v>Inviable Sanitariamente</v>
      </c>
      <c r="KMC470" s="48" t="str">
        <f t="shared" si="801"/>
        <v>Inviable Sanitariamente</v>
      </c>
      <c r="KMD470" s="48" t="str">
        <f t="shared" si="801"/>
        <v>Inviable Sanitariamente</v>
      </c>
      <c r="KME470" s="48" t="str">
        <f t="shared" si="801"/>
        <v>Inviable Sanitariamente</v>
      </c>
      <c r="KMF470" s="48" t="str">
        <f t="shared" si="802"/>
        <v>Inviable Sanitariamente</v>
      </c>
      <c r="KMG470" s="48" t="str">
        <f t="shared" si="802"/>
        <v>Inviable Sanitariamente</v>
      </c>
      <c r="KMH470" s="48" t="str">
        <f t="shared" si="802"/>
        <v>Inviable Sanitariamente</v>
      </c>
      <c r="KMI470" s="48" t="str">
        <f t="shared" si="802"/>
        <v>Inviable Sanitariamente</v>
      </c>
      <c r="KMJ470" s="48" t="str">
        <f t="shared" si="802"/>
        <v>Inviable Sanitariamente</v>
      </c>
      <c r="KMK470" s="48" t="str">
        <f t="shared" si="802"/>
        <v>Inviable Sanitariamente</v>
      </c>
      <c r="KML470" s="48" t="str">
        <f t="shared" si="802"/>
        <v>Inviable Sanitariamente</v>
      </c>
      <c r="KMM470" s="48" t="str">
        <f t="shared" si="802"/>
        <v>Inviable Sanitariamente</v>
      </c>
      <c r="KMN470" s="48" t="str">
        <f t="shared" si="802"/>
        <v>Inviable Sanitariamente</v>
      </c>
      <c r="KMO470" s="48" t="str">
        <f t="shared" si="802"/>
        <v>Inviable Sanitariamente</v>
      </c>
      <c r="KMP470" s="48" t="str">
        <f t="shared" si="803"/>
        <v>Inviable Sanitariamente</v>
      </c>
      <c r="KMQ470" s="48" t="str">
        <f t="shared" si="803"/>
        <v>Inviable Sanitariamente</v>
      </c>
      <c r="KMR470" s="48" t="str">
        <f t="shared" si="803"/>
        <v>Inviable Sanitariamente</v>
      </c>
      <c r="KMS470" s="48" t="str">
        <f t="shared" si="803"/>
        <v>Inviable Sanitariamente</v>
      </c>
      <c r="KMT470" s="48" t="str">
        <f t="shared" si="803"/>
        <v>Inviable Sanitariamente</v>
      </c>
      <c r="KMU470" s="48" t="str">
        <f t="shared" si="803"/>
        <v>Inviable Sanitariamente</v>
      </c>
      <c r="KMV470" s="48" t="str">
        <f t="shared" si="803"/>
        <v>Inviable Sanitariamente</v>
      </c>
      <c r="KMW470" s="48" t="str">
        <f t="shared" si="803"/>
        <v>Inviable Sanitariamente</v>
      </c>
      <c r="KMX470" s="48" t="str">
        <f t="shared" si="803"/>
        <v>Inviable Sanitariamente</v>
      </c>
      <c r="KMY470" s="48" t="str">
        <f t="shared" si="803"/>
        <v>Inviable Sanitariamente</v>
      </c>
      <c r="KMZ470" s="48" t="str">
        <f t="shared" si="804"/>
        <v>Inviable Sanitariamente</v>
      </c>
      <c r="KNA470" s="48" t="str">
        <f t="shared" si="804"/>
        <v>Inviable Sanitariamente</v>
      </c>
      <c r="KNB470" s="48" t="str">
        <f t="shared" si="804"/>
        <v>Inviable Sanitariamente</v>
      </c>
      <c r="KNC470" s="48" t="str">
        <f t="shared" si="804"/>
        <v>Inviable Sanitariamente</v>
      </c>
      <c r="KND470" s="48" t="str">
        <f t="shared" si="804"/>
        <v>Inviable Sanitariamente</v>
      </c>
      <c r="KNE470" s="48" t="str">
        <f t="shared" si="804"/>
        <v>Inviable Sanitariamente</v>
      </c>
      <c r="KNF470" s="48" t="str">
        <f t="shared" si="804"/>
        <v>Inviable Sanitariamente</v>
      </c>
      <c r="KNG470" s="48" t="str">
        <f t="shared" si="804"/>
        <v>Inviable Sanitariamente</v>
      </c>
      <c r="KNH470" s="48" t="str">
        <f t="shared" si="804"/>
        <v>Inviable Sanitariamente</v>
      </c>
      <c r="KNI470" s="48" t="str">
        <f t="shared" si="804"/>
        <v>Inviable Sanitariamente</v>
      </c>
      <c r="KNJ470" s="48" t="str">
        <f t="shared" si="805"/>
        <v>Inviable Sanitariamente</v>
      </c>
      <c r="KNK470" s="48" t="str">
        <f t="shared" si="805"/>
        <v>Inviable Sanitariamente</v>
      </c>
      <c r="KNL470" s="48" t="str">
        <f t="shared" si="805"/>
        <v>Inviable Sanitariamente</v>
      </c>
      <c r="KNM470" s="48" t="str">
        <f t="shared" si="805"/>
        <v>Inviable Sanitariamente</v>
      </c>
      <c r="KNN470" s="48" t="str">
        <f t="shared" si="805"/>
        <v>Inviable Sanitariamente</v>
      </c>
      <c r="KNO470" s="48" t="str">
        <f t="shared" si="805"/>
        <v>Inviable Sanitariamente</v>
      </c>
      <c r="KNP470" s="48" t="str">
        <f t="shared" si="805"/>
        <v>Inviable Sanitariamente</v>
      </c>
      <c r="KNQ470" s="48" t="str">
        <f t="shared" si="805"/>
        <v>Inviable Sanitariamente</v>
      </c>
      <c r="KNR470" s="48" t="str">
        <f t="shared" si="805"/>
        <v>Inviable Sanitariamente</v>
      </c>
      <c r="KNS470" s="48" t="str">
        <f t="shared" si="805"/>
        <v>Inviable Sanitariamente</v>
      </c>
      <c r="KNT470" s="48" t="str">
        <f t="shared" si="806"/>
        <v>Inviable Sanitariamente</v>
      </c>
      <c r="KNU470" s="48" t="str">
        <f t="shared" si="806"/>
        <v>Inviable Sanitariamente</v>
      </c>
      <c r="KNV470" s="48" t="str">
        <f t="shared" si="806"/>
        <v>Inviable Sanitariamente</v>
      </c>
      <c r="KNW470" s="48" t="str">
        <f t="shared" si="806"/>
        <v>Inviable Sanitariamente</v>
      </c>
      <c r="KNX470" s="48" t="str">
        <f t="shared" si="806"/>
        <v>Inviable Sanitariamente</v>
      </c>
      <c r="KNY470" s="48" t="str">
        <f t="shared" si="806"/>
        <v>Inviable Sanitariamente</v>
      </c>
      <c r="KNZ470" s="48" t="str">
        <f t="shared" si="806"/>
        <v>Inviable Sanitariamente</v>
      </c>
      <c r="KOA470" s="48" t="str">
        <f t="shared" si="806"/>
        <v>Inviable Sanitariamente</v>
      </c>
      <c r="KOB470" s="48" t="str">
        <f t="shared" si="806"/>
        <v>Inviable Sanitariamente</v>
      </c>
      <c r="KOC470" s="48" t="str">
        <f t="shared" si="806"/>
        <v>Inviable Sanitariamente</v>
      </c>
      <c r="KOD470" s="48" t="str">
        <f t="shared" si="807"/>
        <v>Inviable Sanitariamente</v>
      </c>
      <c r="KOE470" s="48" t="str">
        <f t="shared" si="807"/>
        <v>Inviable Sanitariamente</v>
      </c>
      <c r="KOF470" s="48" t="str">
        <f t="shared" si="807"/>
        <v>Inviable Sanitariamente</v>
      </c>
      <c r="KOG470" s="48" t="str">
        <f t="shared" si="807"/>
        <v>Inviable Sanitariamente</v>
      </c>
      <c r="KOH470" s="48" t="str">
        <f t="shared" si="807"/>
        <v>Inviable Sanitariamente</v>
      </c>
      <c r="KOI470" s="48" t="str">
        <f t="shared" si="807"/>
        <v>Inviable Sanitariamente</v>
      </c>
      <c r="KOJ470" s="48" t="str">
        <f t="shared" si="807"/>
        <v>Inviable Sanitariamente</v>
      </c>
      <c r="KOK470" s="48" t="str">
        <f t="shared" si="807"/>
        <v>Inviable Sanitariamente</v>
      </c>
      <c r="KOL470" s="48" t="str">
        <f t="shared" si="807"/>
        <v>Inviable Sanitariamente</v>
      </c>
      <c r="KOM470" s="48" t="str">
        <f t="shared" si="807"/>
        <v>Inviable Sanitariamente</v>
      </c>
      <c r="KON470" s="48" t="str">
        <f t="shared" si="808"/>
        <v>Inviable Sanitariamente</v>
      </c>
      <c r="KOO470" s="48" t="str">
        <f t="shared" si="808"/>
        <v>Inviable Sanitariamente</v>
      </c>
      <c r="KOP470" s="48" t="str">
        <f t="shared" si="808"/>
        <v>Inviable Sanitariamente</v>
      </c>
      <c r="KOQ470" s="48" t="str">
        <f t="shared" si="808"/>
        <v>Inviable Sanitariamente</v>
      </c>
      <c r="KOR470" s="48" t="str">
        <f t="shared" si="808"/>
        <v>Inviable Sanitariamente</v>
      </c>
      <c r="KOS470" s="48" t="str">
        <f t="shared" si="808"/>
        <v>Inviable Sanitariamente</v>
      </c>
      <c r="KOT470" s="48" t="str">
        <f t="shared" si="808"/>
        <v>Inviable Sanitariamente</v>
      </c>
      <c r="KOU470" s="48" t="str">
        <f t="shared" si="808"/>
        <v>Inviable Sanitariamente</v>
      </c>
      <c r="KOV470" s="48" t="str">
        <f t="shared" si="808"/>
        <v>Inviable Sanitariamente</v>
      </c>
      <c r="KOW470" s="48" t="str">
        <f t="shared" si="808"/>
        <v>Inviable Sanitariamente</v>
      </c>
      <c r="KOX470" s="48" t="str">
        <f t="shared" si="809"/>
        <v>Inviable Sanitariamente</v>
      </c>
      <c r="KOY470" s="48" t="str">
        <f t="shared" si="809"/>
        <v>Inviable Sanitariamente</v>
      </c>
      <c r="KOZ470" s="48" t="str">
        <f t="shared" si="809"/>
        <v>Inviable Sanitariamente</v>
      </c>
      <c r="KPA470" s="48" t="str">
        <f t="shared" si="809"/>
        <v>Inviable Sanitariamente</v>
      </c>
      <c r="KPB470" s="48" t="str">
        <f t="shared" si="809"/>
        <v>Inviable Sanitariamente</v>
      </c>
      <c r="KPC470" s="48" t="str">
        <f t="shared" si="809"/>
        <v>Inviable Sanitariamente</v>
      </c>
      <c r="KPD470" s="48" t="str">
        <f t="shared" si="809"/>
        <v>Inviable Sanitariamente</v>
      </c>
      <c r="KPE470" s="48" t="str">
        <f t="shared" si="809"/>
        <v>Inviable Sanitariamente</v>
      </c>
      <c r="KPF470" s="48" t="str">
        <f t="shared" si="809"/>
        <v>Inviable Sanitariamente</v>
      </c>
      <c r="KPG470" s="48" t="str">
        <f t="shared" si="809"/>
        <v>Inviable Sanitariamente</v>
      </c>
      <c r="KPH470" s="48" t="str">
        <f t="shared" si="810"/>
        <v>Inviable Sanitariamente</v>
      </c>
      <c r="KPI470" s="48" t="str">
        <f t="shared" si="810"/>
        <v>Inviable Sanitariamente</v>
      </c>
      <c r="KPJ470" s="48" t="str">
        <f t="shared" si="810"/>
        <v>Inviable Sanitariamente</v>
      </c>
      <c r="KPK470" s="48" t="str">
        <f t="shared" si="810"/>
        <v>Inviable Sanitariamente</v>
      </c>
      <c r="KPL470" s="48" t="str">
        <f t="shared" si="810"/>
        <v>Inviable Sanitariamente</v>
      </c>
      <c r="KPM470" s="48" t="str">
        <f t="shared" si="810"/>
        <v>Inviable Sanitariamente</v>
      </c>
      <c r="KPN470" s="48" t="str">
        <f t="shared" si="810"/>
        <v>Inviable Sanitariamente</v>
      </c>
      <c r="KPO470" s="48" t="str">
        <f t="shared" si="810"/>
        <v>Inviable Sanitariamente</v>
      </c>
      <c r="KPP470" s="48" t="str">
        <f t="shared" si="810"/>
        <v>Inviable Sanitariamente</v>
      </c>
      <c r="KPQ470" s="48" t="str">
        <f t="shared" si="810"/>
        <v>Inviable Sanitariamente</v>
      </c>
      <c r="KPR470" s="48" t="str">
        <f t="shared" si="811"/>
        <v>Inviable Sanitariamente</v>
      </c>
      <c r="KPS470" s="48" t="str">
        <f t="shared" si="811"/>
        <v>Inviable Sanitariamente</v>
      </c>
      <c r="KPT470" s="48" t="str">
        <f t="shared" si="811"/>
        <v>Inviable Sanitariamente</v>
      </c>
      <c r="KPU470" s="48" t="str">
        <f t="shared" si="811"/>
        <v>Inviable Sanitariamente</v>
      </c>
      <c r="KPV470" s="48" t="str">
        <f t="shared" si="811"/>
        <v>Inviable Sanitariamente</v>
      </c>
      <c r="KPW470" s="48" t="str">
        <f t="shared" si="811"/>
        <v>Inviable Sanitariamente</v>
      </c>
      <c r="KPX470" s="48" t="str">
        <f t="shared" si="811"/>
        <v>Inviable Sanitariamente</v>
      </c>
      <c r="KPY470" s="48" t="str">
        <f t="shared" si="811"/>
        <v>Inviable Sanitariamente</v>
      </c>
      <c r="KPZ470" s="48" t="str">
        <f t="shared" si="811"/>
        <v>Inviable Sanitariamente</v>
      </c>
      <c r="KQA470" s="48" t="str">
        <f t="shared" si="811"/>
        <v>Inviable Sanitariamente</v>
      </c>
      <c r="KQB470" s="48" t="str">
        <f t="shared" si="812"/>
        <v>Inviable Sanitariamente</v>
      </c>
      <c r="KQC470" s="48" t="str">
        <f t="shared" si="812"/>
        <v>Inviable Sanitariamente</v>
      </c>
      <c r="KQD470" s="48" t="str">
        <f t="shared" si="812"/>
        <v>Inviable Sanitariamente</v>
      </c>
      <c r="KQE470" s="48" t="str">
        <f t="shared" si="812"/>
        <v>Inviable Sanitariamente</v>
      </c>
      <c r="KQF470" s="48" t="str">
        <f t="shared" si="812"/>
        <v>Inviable Sanitariamente</v>
      </c>
      <c r="KQG470" s="48" t="str">
        <f t="shared" si="812"/>
        <v>Inviable Sanitariamente</v>
      </c>
      <c r="KQH470" s="48" t="str">
        <f t="shared" si="812"/>
        <v>Inviable Sanitariamente</v>
      </c>
      <c r="KQI470" s="48" t="str">
        <f t="shared" si="812"/>
        <v>Inviable Sanitariamente</v>
      </c>
      <c r="KQJ470" s="48" t="str">
        <f t="shared" si="812"/>
        <v>Inviable Sanitariamente</v>
      </c>
      <c r="KQK470" s="48" t="str">
        <f t="shared" si="812"/>
        <v>Inviable Sanitariamente</v>
      </c>
      <c r="KQL470" s="48" t="str">
        <f t="shared" si="813"/>
        <v>Inviable Sanitariamente</v>
      </c>
      <c r="KQM470" s="48" t="str">
        <f t="shared" si="813"/>
        <v>Inviable Sanitariamente</v>
      </c>
      <c r="KQN470" s="48" t="str">
        <f t="shared" si="813"/>
        <v>Inviable Sanitariamente</v>
      </c>
      <c r="KQO470" s="48" t="str">
        <f t="shared" si="813"/>
        <v>Inviable Sanitariamente</v>
      </c>
      <c r="KQP470" s="48" t="str">
        <f t="shared" si="813"/>
        <v>Inviable Sanitariamente</v>
      </c>
      <c r="KQQ470" s="48" t="str">
        <f t="shared" si="813"/>
        <v>Inviable Sanitariamente</v>
      </c>
      <c r="KQR470" s="48" t="str">
        <f t="shared" si="813"/>
        <v>Inviable Sanitariamente</v>
      </c>
      <c r="KQS470" s="48" t="str">
        <f t="shared" si="813"/>
        <v>Inviable Sanitariamente</v>
      </c>
      <c r="KQT470" s="48" t="str">
        <f t="shared" si="813"/>
        <v>Inviable Sanitariamente</v>
      </c>
      <c r="KQU470" s="48" t="str">
        <f t="shared" si="813"/>
        <v>Inviable Sanitariamente</v>
      </c>
      <c r="KQV470" s="48" t="str">
        <f t="shared" si="814"/>
        <v>Inviable Sanitariamente</v>
      </c>
      <c r="KQW470" s="48" t="str">
        <f t="shared" si="814"/>
        <v>Inviable Sanitariamente</v>
      </c>
      <c r="KQX470" s="48" t="str">
        <f t="shared" si="814"/>
        <v>Inviable Sanitariamente</v>
      </c>
      <c r="KQY470" s="48" t="str">
        <f t="shared" si="814"/>
        <v>Inviable Sanitariamente</v>
      </c>
      <c r="KQZ470" s="48" t="str">
        <f t="shared" si="814"/>
        <v>Inviable Sanitariamente</v>
      </c>
      <c r="KRA470" s="48" t="str">
        <f t="shared" si="814"/>
        <v>Inviable Sanitariamente</v>
      </c>
      <c r="KRB470" s="48" t="str">
        <f t="shared" si="814"/>
        <v>Inviable Sanitariamente</v>
      </c>
      <c r="KRC470" s="48" t="str">
        <f t="shared" si="814"/>
        <v>Inviable Sanitariamente</v>
      </c>
      <c r="KRD470" s="48" t="str">
        <f t="shared" si="814"/>
        <v>Inviable Sanitariamente</v>
      </c>
      <c r="KRE470" s="48" t="str">
        <f t="shared" si="814"/>
        <v>Inviable Sanitariamente</v>
      </c>
      <c r="KRF470" s="48" t="str">
        <f t="shared" si="815"/>
        <v>Inviable Sanitariamente</v>
      </c>
      <c r="KRG470" s="48" t="str">
        <f t="shared" si="815"/>
        <v>Inviable Sanitariamente</v>
      </c>
      <c r="KRH470" s="48" t="str">
        <f t="shared" si="815"/>
        <v>Inviable Sanitariamente</v>
      </c>
      <c r="KRI470" s="48" t="str">
        <f t="shared" si="815"/>
        <v>Inviable Sanitariamente</v>
      </c>
      <c r="KRJ470" s="48" t="str">
        <f t="shared" si="815"/>
        <v>Inviable Sanitariamente</v>
      </c>
      <c r="KRK470" s="48" t="str">
        <f t="shared" si="815"/>
        <v>Inviable Sanitariamente</v>
      </c>
      <c r="KRL470" s="48" t="str">
        <f t="shared" si="815"/>
        <v>Inviable Sanitariamente</v>
      </c>
      <c r="KRM470" s="48" t="str">
        <f t="shared" si="815"/>
        <v>Inviable Sanitariamente</v>
      </c>
      <c r="KRN470" s="48" t="str">
        <f t="shared" si="815"/>
        <v>Inviable Sanitariamente</v>
      </c>
      <c r="KRO470" s="48" t="str">
        <f t="shared" si="815"/>
        <v>Inviable Sanitariamente</v>
      </c>
      <c r="KRP470" s="48" t="str">
        <f t="shared" si="816"/>
        <v>Inviable Sanitariamente</v>
      </c>
      <c r="KRQ470" s="48" t="str">
        <f t="shared" si="816"/>
        <v>Inviable Sanitariamente</v>
      </c>
      <c r="KRR470" s="48" t="str">
        <f t="shared" si="816"/>
        <v>Inviable Sanitariamente</v>
      </c>
      <c r="KRS470" s="48" t="str">
        <f t="shared" si="816"/>
        <v>Inviable Sanitariamente</v>
      </c>
      <c r="KRT470" s="48" t="str">
        <f t="shared" si="816"/>
        <v>Inviable Sanitariamente</v>
      </c>
      <c r="KRU470" s="48" t="str">
        <f t="shared" si="816"/>
        <v>Inviable Sanitariamente</v>
      </c>
      <c r="KRV470" s="48" t="str">
        <f t="shared" si="816"/>
        <v>Inviable Sanitariamente</v>
      </c>
      <c r="KRW470" s="48" t="str">
        <f t="shared" si="816"/>
        <v>Inviable Sanitariamente</v>
      </c>
      <c r="KRX470" s="48" t="str">
        <f t="shared" si="816"/>
        <v>Inviable Sanitariamente</v>
      </c>
      <c r="KRY470" s="48" t="str">
        <f t="shared" si="816"/>
        <v>Inviable Sanitariamente</v>
      </c>
      <c r="KRZ470" s="48" t="str">
        <f t="shared" si="817"/>
        <v>Inviable Sanitariamente</v>
      </c>
      <c r="KSA470" s="48" t="str">
        <f t="shared" si="817"/>
        <v>Inviable Sanitariamente</v>
      </c>
      <c r="KSB470" s="48" t="str">
        <f t="shared" si="817"/>
        <v>Inviable Sanitariamente</v>
      </c>
      <c r="KSC470" s="48" t="str">
        <f t="shared" si="817"/>
        <v>Inviable Sanitariamente</v>
      </c>
      <c r="KSD470" s="48" t="str">
        <f t="shared" si="817"/>
        <v>Inviable Sanitariamente</v>
      </c>
      <c r="KSE470" s="48" t="str">
        <f t="shared" si="817"/>
        <v>Inviable Sanitariamente</v>
      </c>
      <c r="KSF470" s="48" t="str">
        <f t="shared" si="817"/>
        <v>Inviable Sanitariamente</v>
      </c>
      <c r="KSG470" s="48" t="str">
        <f t="shared" si="817"/>
        <v>Inviable Sanitariamente</v>
      </c>
      <c r="KSH470" s="48" t="str">
        <f t="shared" si="817"/>
        <v>Inviable Sanitariamente</v>
      </c>
      <c r="KSI470" s="48" t="str">
        <f t="shared" si="817"/>
        <v>Inviable Sanitariamente</v>
      </c>
      <c r="KSJ470" s="48" t="str">
        <f t="shared" si="818"/>
        <v>Inviable Sanitariamente</v>
      </c>
      <c r="KSK470" s="48" t="str">
        <f t="shared" si="818"/>
        <v>Inviable Sanitariamente</v>
      </c>
      <c r="KSL470" s="48" t="str">
        <f t="shared" si="818"/>
        <v>Inviable Sanitariamente</v>
      </c>
      <c r="KSM470" s="48" t="str">
        <f t="shared" si="818"/>
        <v>Inviable Sanitariamente</v>
      </c>
      <c r="KSN470" s="48" t="str">
        <f t="shared" si="818"/>
        <v>Inviable Sanitariamente</v>
      </c>
      <c r="KSO470" s="48" t="str">
        <f t="shared" si="818"/>
        <v>Inviable Sanitariamente</v>
      </c>
      <c r="KSP470" s="48" t="str">
        <f t="shared" si="818"/>
        <v>Inviable Sanitariamente</v>
      </c>
      <c r="KSQ470" s="48" t="str">
        <f t="shared" si="818"/>
        <v>Inviable Sanitariamente</v>
      </c>
      <c r="KSR470" s="48" t="str">
        <f t="shared" si="818"/>
        <v>Inviable Sanitariamente</v>
      </c>
      <c r="KSS470" s="48" t="str">
        <f t="shared" si="818"/>
        <v>Inviable Sanitariamente</v>
      </c>
      <c r="KST470" s="48" t="str">
        <f t="shared" si="819"/>
        <v>Inviable Sanitariamente</v>
      </c>
      <c r="KSU470" s="48" t="str">
        <f t="shared" si="819"/>
        <v>Inviable Sanitariamente</v>
      </c>
      <c r="KSV470" s="48" t="str">
        <f t="shared" si="819"/>
        <v>Inviable Sanitariamente</v>
      </c>
      <c r="KSW470" s="48" t="str">
        <f t="shared" si="819"/>
        <v>Inviable Sanitariamente</v>
      </c>
      <c r="KSX470" s="48" t="str">
        <f t="shared" si="819"/>
        <v>Inviable Sanitariamente</v>
      </c>
      <c r="KSY470" s="48" t="str">
        <f t="shared" si="819"/>
        <v>Inviable Sanitariamente</v>
      </c>
      <c r="KSZ470" s="48" t="str">
        <f t="shared" si="819"/>
        <v>Inviable Sanitariamente</v>
      </c>
      <c r="KTA470" s="48" t="str">
        <f t="shared" si="819"/>
        <v>Inviable Sanitariamente</v>
      </c>
      <c r="KTB470" s="48" t="str">
        <f t="shared" si="819"/>
        <v>Inviable Sanitariamente</v>
      </c>
      <c r="KTC470" s="48" t="str">
        <f t="shared" si="819"/>
        <v>Inviable Sanitariamente</v>
      </c>
      <c r="KTD470" s="48" t="str">
        <f t="shared" si="820"/>
        <v>Inviable Sanitariamente</v>
      </c>
      <c r="KTE470" s="48" t="str">
        <f t="shared" si="820"/>
        <v>Inviable Sanitariamente</v>
      </c>
      <c r="KTF470" s="48" t="str">
        <f t="shared" si="820"/>
        <v>Inviable Sanitariamente</v>
      </c>
      <c r="KTG470" s="48" t="str">
        <f t="shared" si="820"/>
        <v>Inviable Sanitariamente</v>
      </c>
      <c r="KTH470" s="48" t="str">
        <f t="shared" si="820"/>
        <v>Inviable Sanitariamente</v>
      </c>
      <c r="KTI470" s="48" t="str">
        <f t="shared" si="820"/>
        <v>Inviable Sanitariamente</v>
      </c>
      <c r="KTJ470" s="48" t="str">
        <f t="shared" si="820"/>
        <v>Inviable Sanitariamente</v>
      </c>
      <c r="KTK470" s="48" t="str">
        <f t="shared" si="820"/>
        <v>Inviable Sanitariamente</v>
      </c>
      <c r="KTL470" s="48" t="str">
        <f t="shared" si="820"/>
        <v>Inviable Sanitariamente</v>
      </c>
      <c r="KTM470" s="48" t="str">
        <f t="shared" si="820"/>
        <v>Inviable Sanitariamente</v>
      </c>
      <c r="KTN470" s="48" t="str">
        <f t="shared" si="821"/>
        <v>Inviable Sanitariamente</v>
      </c>
      <c r="KTO470" s="48" t="str">
        <f t="shared" si="821"/>
        <v>Inviable Sanitariamente</v>
      </c>
      <c r="KTP470" s="48" t="str">
        <f t="shared" si="821"/>
        <v>Inviable Sanitariamente</v>
      </c>
      <c r="KTQ470" s="48" t="str">
        <f t="shared" si="821"/>
        <v>Inviable Sanitariamente</v>
      </c>
      <c r="KTR470" s="48" t="str">
        <f t="shared" si="821"/>
        <v>Inviable Sanitariamente</v>
      </c>
      <c r="KTS470" s="48" t="str">
        <f t="shared" si="821"/>
        <v>Inviable Sanitariamente</v>
      </c>
      <c r="KTT470" s="48" t="str">
        <f t="shared" si="821"/>
        <v>Inviable Sanitariamente</v>
      </c>
      <c r="KTU470" s="48" t="str">
        <f t="shared" si="821"/>
        <v>Inviable Sanitariamente</v>
      </c>
      <c r="KTV470" s="48" t="str">
        <f t="shared" si="821"/>
        <v>Inviable Sanitariamente</v>
      </c>
      <c r="KTW470" s="48" t="str">
        <f t="shared" si="821"/>
        <v>Inviable Sanitariamente</v>
      </c>
      <c r="KTX470" s="48" t="str">
        <f t="shared" si="822"/>
        <v>Inviable Sanitariamente</v>
      </c>
      <c r="KTY470" s="48" t="str">
        <f t="shared" si="822"/>
        <v>Inviable Sanitariamente</v>
      </c>
      <c r="KTZ470" s="48" t="str">
        <f t="shared" si="822"/>
        <v>Inviable Sanitariamente</v>
      </c>
      <c r="KUA470" s="48" t="str">
        <f t="shared" si="822"/>
        <v>Inviable Sanitariamente</v>
      </c>
      <c r="KUB470" s="48" t="str">
        <f t="shared" si="822"/>
        <v>Inviable Sanitariamente</v>
      </c>
      <c r="KUC470" s="48" t="str">
        <f t="shared" si="822"/>
        <v>Inviable Sanitariamente</v>
      </c>
      <c r="KUD470" s="48" t="str">
        <f t="shared" si="822"/>
        <v>Inviable Sanitariamente</v>
      </c>
      <c r="KUE470" s="48" t="str">
        <f t="shared" si="822"/>
        <v>Inviable Sanitariamente</v>
      </c>
      <c r="KUF470" s="48" t="str">
        <f t="shared" si="822"/>
        <v>Inviable Sanitariamente</v>
      </c>
      <c r="KUG470" s="48" t="str">
        <f t="shared" si="822"/>
        <v>Inviable Sanitariamente</v>
      </c>
      <c r="KUH470" s="48" t="str">
        <f t="shared" si="823"/>
        <v>Inviable Sanitariamente</v>
      </c>
      <c r="KUI470" s="48" t="str">
        <f t="shared" si="823"/>
        <v>Inviable Sanitariamente</v>
      </c>
      <c r="KUJ470" s="48" t="str">
        <f t="shared" si="823"/>
        <v>Inviable Sanitariamente</v>
      </c>
      <c r="KUK470" s="48" t="str">
        <f t="shared" si="823"/>
        <v>Inviable Sanitariamente</v>
      </c>
      <c r="KUL470" s="48" t="str">
        <f t="shared" si="823"/>
        <v>Inviable Sanitariamente</v>
      </c>
      <c r="KUM470" s="48" t="str">
        <f t="shared" si="823"/>
        <v>Inviable Sanitariamente</v>
      </c>
      <c r="KUN470" s="48" t="str">
        <f t="shared" si="823"/>
        <v>Inviable Sanitariamente</v>
      </c>
      <c r="KUO470" s="48" t="str">
        <f t="shared" si="823"/>
        <v>Inviable Sanitariamente</v>
      </c>
      <c r="KUP470" s="48" t="str">
        <f t="shared" si="823"/>
        <v>Inviable Sanitariamente</v>
      </c>
      <c r="KUQ470" s="48" t="str">
        <f t="shared" si="823"/>
        <v>Inviable Sanitariamente</v>
      </c>
      <c r="KUR470" s="48" t="str">
        <f t="shared" si="824"/>
        <v>Inviable Sanitariamente</v>
      </c>
      <c r="KUS470" s="48" t="str">
        <f t="shared" si="824"/>
        <v>Inviable Sanitariamente</v>
      </c>
      <c r="KUT470" s="48" t="str">
        <f t="shared" si="824"/>
        <v>Inviable Sanitariamente</v>
      </c>
      <c r="KUU470" s="48" t="str">
        <f t="shared" si="824"/>
        <v>Inviable Sanitariamente</v>
      </c>
      <c r="KUV470" s="48" t="str">
        <f t="shared" si="824"/>
        <v>Inviable Sanitariamente</v>
      </c>
      <c r="KUW470" s="48" t="str">
        <f t="shared" si="824"/>
        <v>Inviable Sanitariamente</v>
      </c>
      <c r="KUX470" s="48" t="str">
        <f t="shared" si="824"/>
        <v>Inviable Sanitariamente</v>
      </c>
      <c r="KUY470" s="48" t="str">
        <f t="shared" si="824"/>
        <v>Inviable Sanitariamente</v>
      </c>
      <c r="KUZ470" s="48" t="str">
        <f t="shared" si="824"/>
        <v>Inviable Sanitariamente</v>
      </c>
      <c r="KVA470" s="48" t="str">
        <f t="shared" si="824"/>
        <v>Inviable Sanitariamente</v>
      </c>
      <c r="KVB470" s="48" t="str">
        <f t="shared" si="825"/>
        <v>Inviable Sanitariamente</v>
      </c>
      <c r="KVC470" s="48" t="str">
        <f t="shared" si="825"/>
        <v>Inviable Sanitariamente</v>
      </c>
      <c r="KVD470" s="48" t="str">
        <f t="shared" si="825"/>
        <v>Inviable Sanitariamente</v>
      </c>
      <c r="KVE470" s="48" t="str">
        <f t="shared" si="825"/>
        <v>Inviable Sanitariamente</v>
      </c>
      <c r="KVF470" s="48" t="str">
        <f t="shared" si="825"/>
        <v>Inviable Sanitariamente</v>
      </c>
      <c r="KVG470" s="48" t="str">
        <f t="shared" si="825"/>
        <v>Inviable Sanitariamente</v>
      </c>
      <c r="KVH470" s="48" t="str">
        <f t="shared" si="825"/>
        <v>Inviable Sanitariamente</v>
      </c>
      <c r="KVI470" s="48" t="str">
        <f t="shared" si="825"/>
        <v>Inviable Sanitariamente</v>
      </c>
      <c r="KVJ470" s="48" t="str">
        <f t="shared" si="825"/>
        <v>Inviable Sanitariamente</v>
      </c>
      <c r="KVK470" s="48" t="str">
        <f t="shared" si="825"/>
        <v>Inviable Sanitariamente</v>
      </c>
      <c r="KVL470" s="48" t="str">
        <f t="shared" si="826"/>
        <v>Inviable Sanitariamente</v>
      </c>
      <c r="KVM470" s="48" t="str">
        <f t="shared" si="826"/>
        <v>Inviable Sanitariamente</v>
      </c>
      <c r="KVN470" s="48" t="str">
        <f t="shared" si="826"/>
        <v>Inviable Sanitariamente</v>
      </c>
      <c r="KVO470" s="48" t="str">
        <f t="shared" si="826"/>
        <v>Inviable Sanitariamente</v>
      </c>
      <c r="KVP470" s="48" t="str">
        <f t="shared" si="826"/>
        <v>Inviable Sanitariamente</v>
      </c>
      <c r="KVQ470" s="48" t="str">
        <f t="shared" si="826"/>
        <v>Inviable Sanitariamente</v>
      </c>
      <c r="KVR470" s="48" t="str">
        <f t="shared" si="826"/>
        <v>Inviable Sanitariamente</v>
      </c>
      <c r="KVS470" s="48" t="str">
        <f t="shared" si="826"/>
        <v>Inviable Sanitariamente</v>
      </c>
      <c r="KVT470" s="48" t="str">
        <f t="shared" si="826"/>
        <v>Inviable Sanitariamente</v>
      </c>
      <c r="KVU470" s="48" t="str">
        <f t="shared" si="826"/>
        <v>Inviable Sanitariamente</v>
      </c>
      <c r="KVV470" s="48" t="str">
        <f t="shared" si="827"/>
        <v>Inviable Sanitariamente</v>
      </c>
      <c r="KVW470" s="48" t="str">
        <f t="shared" si="827"/>
        <v>Inviable Sanitariamente</v>
      </c>
      <c r="KVX470" s="48" t="str">
        <f t="shared" si="827"/>
        <v>Inviable Sanitariamente</v>
      </c>
      <c r="KVY470" s="48" t="str">
        <f t="shared" si="827"/>
        <v>Inviable Sanitariamente</v>
      </c>
      <c r="KVZ470" s="48" t="str">
        <f t="shared" si="827"/>
        <v>Inviable Sanitariamente</v>
      </c>
      <c r="KWA470" s="48" t="str">
        <f t="shared" si="827"/>
        <v>Inviable Sanitariamente</v>
      </c>
      <c r="KWB470" s="48" t="str">
        <f t="shared" si="827"/>
        <v>Inviable Sanitariamente</v>
      </c>
      <c r="KWC470" s="48" t="str">
        <f t="shared" si="827"/>
        <v>Inviable Sanitariamente</v>
      </c>
      <c r="KWD470" s="48" t="str">
        <f t="shared" si="827"/>
        <v>Inviable Sanitariamente</v>
      </c>
      <c r="KWE470" s="48" t="str">
        <f t="shared" si="827"/>
        <v>Inviable Sanitariamente</v>
      </c>
      <c r="KWF470" s="48" t="str">
        <f t="shared" si="828"/>
        <v>Inviable Sanitariamente</v>
      </c>
      <c r="KWG470" s="48" t="str">
        <f t="shared" si="828"/>
        <v>Inviable Sanitariamente</v>
      </c>
      <c r="KWH470" s="48" t="str">
        <f t="shared" si="828"/>
        <v>Inviable Sanitariamente</v>
      </c>
      <c r="KWI470" s="48" t="str">
        <f t="shared" si="828"/>
        <v>Inviable Sanitariamente</v>
      </c>
      <c r="KWJ470" s="48" t="str">
        <f t="shared" si="828"/>
        <v>Inviable Sanitariamente</v>
      </c>
      <c r="KWK470" s="48" t="str">
        <f t="shared" si="828"/>
        <v>Inviable Sanitariamente</v>
      </c>
      <c r="KWL470" s="48" t="str">
        <f t="shared" si="828"/>
        <v>Inviable Sanitariamente</v>
      </c>
      <c r="KWM470" s="48" t="str">
        <f t="shared" si="828"/>
        <v>Inviable Sanitariamente</v>
      </c>
      <c r="KWN470" s="48" t="str">
        <f t="shared" si="828"/>
        <v>Inviable Sanitariamente</v>
      </c>
      <c r="KWO470" s="48" t="str">
        <f t="shared" si="828"/>
        <v>Inviable Sanitariamente</v>
      </c>
      <c r="KWP470" s="48" t="str">
        <f t="shared" si="829"/>
        <v>Inviable Sanitariamente</v>
      </c>
      <c r="KWQ470" s="48" t="str">
        <f t="shared" si="829"/>
        <v>Inviable Sanitariamente</v>
      </c>
      <c r="KWR470" s="48" t="str">
        <f t="shared" si="829"/>
        <v>Inviable Sanitariamente</v>
      </c>
      <c r="KWS470" s="48" t="str">
        <f t="shared" si="829"/>
        <v>Inviable Sanitariamente</v>
      </c>
      <c r="KWT470" s="48" t="str">
        <f t="shared" si="829"/>
        <v>Inviable Sanitariamente</v>
      </c>
      <c r="KWU470" s="48" t="str">
        <f t="shared" si="829"/>
        <v>Inviable Sanitariamente</v>
      </c>
      <c r="KWV470" s="48" t="str">
        <f t="shared" si="829"/>
        <v>Inviable Sanitariamente</v>
      </c>
      <c r="KWW470" s="48" t="str">
        <f t="shared" si="829"/>
        <v>Inviable Sanitariamente</v>
      </c>
      <c r="KWX470" s="48" t="str">
        <f t="shared" si="829"/>
        <v>Inviable Sanitariamente</v>
      </c>
      <c r="KWY470" s="48" t="str">
        <f t="shared" si="829"/>
        <v>Inviable Sanitariamente</v>
      </c>
      <c r="KWZ470" s="48" t="str">
        <f t="shared" si="830"/>
        <v>Inviable Sanitariamente</v>
      </c>
      <c r="KXA470" s="48" t="str">
        <f t="shared" si="830"/>
        <v>Inviable Sanitariamente</v>
      </c>
      <c r="KXB470" s="48" t="str">
        <f t="shared" si="830"/>
        <v>Inviable Sanitariamente</v>
      </c>
      <c r="KXC470" s="48" t="str">
        <f t="shared" si="830"/>
        <v>Inviable Sanitariamente</v>
      </c>
      <c r="KXD470" s="48" t="str">
        <f t="shared" si="830"/>
        <v>Inviable Sanitariamente</v>
      </c>
      <c r="KXE470" s="48" t="str">
        <f t="shared" si="830"/>
        <v>Inviable Sanitariamente</v>
      </c>
      <c r="KXF470" s="48" t="str">
        <f t="shared" si="830"/>
        <v>Inviable Sanitariamente</v>
      </c>
      <c r="KXG470" s="48" t="str">
        <f t="shared" si="830"/>
        <v>Inviable Sanitariamente</v>
      </c>
      <c r="KXH470" s="48" t="str">
        <f t="shared" si="830"/>
        <v>Inviable Sanitariamente</v>
      </c>
      <c r="KXI470" s="48" t="str">
        <f t="shared" si="830"/>
        <v>Inviable Sanitariamente</v>
      </c>
      <c r="KXJ470" s="48" t="str">
        <f t="shared" si="831"/>
        <v>Inviable Sanitariamente</v>
      </c>
      <c r="KXK470" s="48" t="str">
        <f t="shared" si="831"/>
        <v>Inviable Sanitariamente</v>
      </c>
      <c r="KXL470" s="48" t="str">
        <f t="shared" si="831"/>
        <v>Inviable Sanitariamente</v>
      </c>
      <c r="KXM470" s="48" t="str">
        <f t="shared" si="831"/>
        <v>Inviable Sanitariamente</v>
      </c>
      <c r="KXN470" s="48" t="str">
        <f t="shared" si="831"/>
        <v>Inviable Sanitariamente</v>
      </c>
      <c r="KXO470" s="48" t="str">
        <f t="shared" si="831"/>
        <v>Inviable Sanitariamente</v>
      </c>
      <c r="KXP470" s="48" t="str">
        <f t="shared" si="831"/>
        <v>Inviable Sanitariamente</v>
      </c>
      <c r="KXQ470" s="48" t="str">
        <f t="shared" si="831"/>
        <v>Inviable Sanitariamente</v>
      </c>
      <c r="KXR470" s="48" t="str">
        <f t="shared" si="831"/>
        <v>Inviable Sanitariamente</v>
      </c>
      <c r="KXS470" s="48" t="str">
        <f t="shared" si="831"/>
        <v>Inviable Sanitariamente</v>
      </c>
      <c r="KXT470" s="48" t="str">
        <f t="shared" si="832"/>
        <v>Inviable Sanitariamente</v>
      </c>
      <c r="KXU470" s="48" t="str">
        <f t="shared" si="832"/>
        <v>Inviable Sanitariamente</v>
      </c>
      <c r="KXV470" s="48" t="str">
        <f t="shared" si="832"/>
        <v>Inviable Sanitariamente</v>
      </c>
      <c r="KXW470" s="48" t="str">
        <f t="shared" si="832"/>
        <v>Inviable Sanitariamente</v>
      </c>
      <c r="KXX470" s="48" t="str">
        <f t="shared" si="832"/>
        <v>Inviable Sanitariamente</v>
      </c>
      <c r="KXY470" s="48" t="str">
        <f t="shared" si="832"/>
        <v>Inviable Sanitariamente</v>
      </c>
      <c r="KXZ470" s="48" t="str">
        <f t="shared" si="832"/>
        <v>Inviable Sanitariamente</v>
      </c>
      <c r="KYA470" s="48" t="str">
        <f t="shared" si="832"/>
        <v>Inviable Sanitariamente</v>
      </c>
      <c r="KYB470" s="48" t="str">
        <f t="shared" si="832"/>
        <v>Inviable Sanitariamente</v>
      </c>
      <c r="KYC470" s="48" t="str">
        <f t="shared" si="832"/>
        <v>Inviable Sanitariamente</v>
      </c>
      <c r="KYD470" s="48" t="str">
        <f t="shared" si="833"/>
        <v>Inviable Sanitariamente</v>
      </c>
      <c r="KYE470" s="48" t="str">
        <f t="shared" si="833"/>
        <v>Inviable Sanitariamente</v>
      </c>
      <c r="KYF470" s="48" t="str">
        <f t="shared" si="833"/>
        <v>Inviable Sanitariamente</v>
      </c>
      <c r="KYG470" s="48" t="str">
        <f t="shared" si="833"/>
        <v>Inviable Sanitariamente</v>
      </c>
      <c r="KYH470" s="48" t="str">
        <f t="shared" si="833"/>
        <v>Inviable Sanitariamente</v>
      </c>
      <c r="KYI470" s="48" t="str">
        <f t="shared" si="833"/>
        <v>Inviable Sanitariamente</v>
      </c>
      <c r="KYJ470" s="48" t="str">
        <f t="shared" si="833"/>
        <v>Inviable Sanitariamente</v>
      </c>
      <c r="KYK470" s="48" t="str">
        <f t="shared" si="833"/>
        <v>Inviable Sanitariamente</v>
      </c>
      <c r="KYL470" s="48" t="str">
        <f t="shared" si="833"/>
        <v>Inviable Sanitariamente</v>
      </c>
      <c r="KYM470" s="48" t="str">
        <f t="shared" si="833"/>
        <v>Inviable Sanitariamente</v>
      </c>
      <c r="KYN470" s="48" t="str">
        <f t="shared" si="834"/>
        <v>Inviable Sanitariamente</v>
      </c>
      <c r="KYO470" s="48" t="str">
        <f t="shared" si="834"/>
        <v>Inviable Sanitariamente</v>
      </c>
      <c r="KYP470" s="48" t="str">
        <f t="shared" si="834"/>
        <v>Inviable Sanitariamente</v>
      </c>
      <c r="KYQ470" s="48" t="str">
        <f t="shared" si="834"/>
        <v>Inviable Sanitariamente</v>
      </c>
      <c r="KYR470" s="48" t="str">
        <f t="shared" si="834"/>
        <v>Inviable Sanitariamente</v>
      </c>
      <c r="KYS470" s="48" t="str">
        <f t="shared" si="834"/>
        <v>Inviable Sanitariamente</v>
      </c>
      <c r="KYT470" s="48" t="str">
        <f t="shared" si="834"/>
        <v>Inviable Sanitariamente</v>
      </c>
      <c r="KYU470" s="48" t="str">
        <f t="shared" si="834"/>
        <v>Inviable Sanitariamente</v>
      </c>
      <c r="KYV470" s="48" t="str">
        <f t="shared" si="834"/>
        <v>Inviable Sanitariamente</v>
      </c>
      <c r="KYW470" s="48" t="str">
        <f t="shared" si="834"/>
        <v>Inviable Sanitariamente</v>
      </c>
      <c r="KYX470" s="48" t="str">
        <f t="shared" si="835"/>
        <v>Inviable Sanitariamente</v>
      </c>
      <c r="KYY470" s="48" t="str">
        <f t="shared" si="835"/>
        <v>Inviable Sanitariamente</v>
      </c>
      <c r="KYZ470" s="48" t="str">
        <f t="shared" si="835"/>
        <v>Inviable Sanitariamente</v>
      </c>
      <c r="KZA470" s="48" t="str">
        <f t="shared" si="835"/>
        <v>Inviable Sanitariamente</v>
      </c>
      <c r="KZB470" s="48" t="str">
        <f t="shared" si="835"/>
        <v>Inviable Sanitariamente</v>
      </c>
      <c r="KZC470" s="48" t="str">
        <f t="shared" si="835"/>
        <v>Inviable Sanitariamente</v>
      </c>
      <c r="KZD470" s="48" t="str">
        <f t="shared" si="835"/>
        <v>Inviable Sanitariamente</v>
      </c>
      <c r="KZE470" s="48" t="str">
        <f t="shared" si="835"/>
        <v>Inviable Sanitariamente</v>
      </c>
      <c r="KZF470" s="48" t="str">
        <f t="shared" si="835"/>
        <v>Inviable Sanitariamente</v>
      </c>
      <c r="KZG470" s="48" t="str">
        <f t="shared" si="835"/>
        <v>Inviable Sanitariamente</v>
      </c>
      <c r="KZH470" s="48" t="str">
        <f t="shared" si="836"/>
        <v>Inviable Sanitariamente</v>
      </c>
      <c r="KZI470" s="48" t="str">
        <f t="shared" si="836"/>
        <v>Inviable Sanitariamente</v>
      </c>
      <c r="KZJ470" s="48" t="str">
        <f t="shared" si="836"/>
        <v>Inviable Sanitariamente</v>
      </c>
      <c r="KZK470" s="48" t="str">
        <f t="shared" si="836"/>
        <v>Inviable Sanitariamente</v>
      </c>
      <c r="KZL470" s="48" t="str">
        <f t="shared" si="836"/>
        <v>Inviable Sanitariamente</v>
      </c>
      <c r="KZM470" s="48" t="str">
        <f t="shared" si="836"/>
        <v>Inviable Sanitariamente</v>
      </c>
      <c r="KZN470" s="48" t="str">
        <f t="shared" si="836"/>
        <v>Inviable Sanitariamente</v>
      </c>
      <c r="KZO470" s="48" t="str">
        <f t="shared" si="836"/>
        <v>Inviable Sanitariamente</v>
      </c>
      <c r="KZP470" s="48" t="str">
        <f t="shared" si="836"/>
        <v>Inviable Sanitariamente</v>
      </c>
      <c r="KZQ470" s="48" t="str">
        <f t="shared" si="836"/>
        <v>Inviable Sanitariamente</v>
      </c>
      <c r="KZR470" s="48" t="str">
        <f t="shared" si="837"/>
        <v>Inviable Sanitariamente</v>
      </c>
      <c r="KZS470" s="48" t="str">
        <f t="shared" si="837"/>
        <v>Inviable Sanitariamente</v>
      </c>
      <c r="KZT470" s="48" t="str">
        <f t="shared" si="837"/>
        <v>Inviable Sanitariamente</v>
      </c>
      <c r="KZU470" s="48" t="str">
        <f t="shared" si="837"/>
        <v>Inviable Sanitariamente</v>
      </c>
      <c r="KZV470" s="48" t="str">
        <f t="shared" si="837"/>
        <v>Inviable Sanitariamente</v>
      </c>
      <c r="KZW470" s="48" t="str">
        <f t="shared" si="837"/>
        <v>Inviable Sanitariamente</v>
      </c>
      <c r="KZX470" s="48" t="str">
        <f t="shared" si="837"/>
        <v>Inviable Sanitariamente</v>
      </c>
      <c r="KZY470" s="48" t="str">
        <f t="shared" si="837"/>
        <v>Inviable Sanitariamente</v>
      </c>
      <c r="KZZ470" s="48" t="str">
        <f t="shared" si="837"/>
        <v>Inviable Sanitariamente</v>
      </c>
      <c r="LAA470" s="48" t="str">
        <f t="shared" si="837"/>
        <v>Inviable Sanitariamente</v>
      </c>
      <c r="LAB470" s="48" t="str">
        <f t="shared" si="838"/>
        <v>Inviable Sanitariamente</v>
      </c>
      <c r="LAC470" s="48" t="str">
        <f t="shared" si="838"/>
        <v>Inviable Sanitariamente</v>
      </c>
      <c r="LAD470" s="48" t="str">
        <f t="shared" si="838"/>
        <v>Inviable Sanitariamente</v>
      </c>
      <c r="LAE470" s="48" t="str">
        <f t="shared" si="838"/>
        <v>Inviable Sanitariamente</v>
      </c>
      <c r="LAF470" s="48" t="str">
        <f t="shared" si="838"/>
        <v>Inviable Sanitariamente</v>
      </c>
      <c r="LAG470" s="48" t="str">
        <f t="shared" si="838"/>
        <v>Inviable Sanitariamente</v>
      </c>
      <c r="LAH470" s="48" t="str">
        <f t="shared" si="838"/>
        <v>Inviable Sanitariamente</v>
      </c>
      <c r="LAI470" s="48" t="str">
        <f t="shared" si="838"/>
        <v>Inviable Sanitariamente</v>
      </c>
      <c r="LAJ470" s="48" t="str">
        <f t="shared" si="838"/>
        <v>Inviable Sanitariamente</v>
      </c>
      <c r="LAK470" s="48" t="str">
        <f t="shared" si="838"/>
        <v>Inviable Sanitariamente</v>
      </c>
      <c r="LAL470" s="48" t="str">
        <f t="shared" si="839"/>
        <v>Inviable Sanitariamente</v>
      </c>
      <c r="LAM470" s="48" t="str">
        <f t="shared" si="839"/>
        <v>Inviable Sanitariamente</v>
      </c>
      <c r="LAN470" s="48" t="str">
        <f t="shared" si="839"/>
        <v>Inviable Sanitariamente</v>
      </c>
      <c r="LAO470" s="48" t="str">
        <f t="shared" si="839"/>
        <v>Inviable Sanitariamente</v>
      </c>
      <c r="LAP470" s="48" t="str">
        <f t="shared" si="839"/>
        <v>Inviable Sanitariamente</v>
      </c>
      <c r="LAQ470" s="48" t="str">
        <f t="shared" si="839"/>
        <v>Inviable Sanitariamente</v>
      </c>
      <c r="LAR470" s="48" t="str">
        <f t="shared" si="839"/>
        <v>Inviable Sanitariamente</v>
      </c>
      <c r="LAS470" s="48" t="str">
        <f t="shared" si="839"/>
        <v>Inviable Sanitariamente</v>
      </c>
      <c r="LAT470" s="48" t="str">
        <f t="shared" si="839"/>
        <v>Inviable Sanitariamente</v>
      </c>
      <c r="LAU470" s="48" t="str">
        <f t="shared" si="839"/>
        <v>Inviable Sanitariamente</v>
      </c>
      <c r="LAV470" s="48" t="str">
        <f t="shared" si="840"/>
        <v>Inviable Sanitariamente</v>
      </c>
      <c r="LAW470" s="48" t="str">
        <f t="shared" si="840"/>
        <v>Inviable Sanitariamente</v>
      </c>
      <c r="LAX470" s="48" t="str">
        <f t="shared" si="840"/>
        <v>Inviable Sanitariamente</v>
      </c>
      <c r="LAY470" s="48" t="str">
        <f t="shared" si="840"/>
        <v>Inviable Sanitariamente</v>
      </c>
      <c r="LAZ470" s="48" t="str">
        <f t="shared" si="840"/>
        <v>Inviable Sanitariamente</v>
      </c>
      <c r="LBA470" s="48" t="str">
        <f t="shared" si="840"/>
        <v>Inviable Sanitariamente</v>
      </c>
      <c r="LBB470" s="48" t="str">
        <f t="shared" si="840"/>
        <v>Inviable Sanitariamente</v>
      </c>
      <c r="LBC470" s="48" t="str">
        <f t="shared" si="840"/>
        <v>Inviable Sanitariamente</v>
      </c>
      <c r="LBD470" s="48" t="str">
        <f t="shared" si="840"/>
        <v>Inviable Sanitariamente</v>
      </c>
      <c r="LBE470" s="48" t="str">
        <f t="shared" si="840"/>
        <v>Inviable Sanitariamente</v>
      </c>
      <c r="LBF470" s="48" t="str">
        <f t="shared" si="841"/>
        <v>Inviable Sanitariamente</v>
      </c>
      <c r="LBG470" s="48" t="str">
        <f t="shared" si="841"/>
        <v>Inviable Sanitariamente</v>
      </c>
      <c r="LBH470" s="48" t="str">
        <f t="shared" si="841"/>
        <v>Inviable Sanitariamente</v>
      </c>
      <c r="LBI470" s="48" t="str">
        <f t="shared" si="841"/>
        <v>Inviable Sanitariamente</v>
      </c>
      <c r="LBJ470" s="48" t="str">
        <f t="shared" si="841"/>
        <v>Inviable Sanitariamente</v>
      </c>
      <c r="LBK470" s="48" t="str">
        <f t="shared" si="841"/>
        <v>Inviable Sanitariamente</v>
      </c>
      <c r="LBL470" s="48" t="str">
        <f t="shared" si="841"/>
        <v>Inviable Sanitariamente</v>
      </c>
      <c r="LBM470" s="48" t="str">
        <f t="shared" si="841"/>
        <v>Inviable Sanitariamente</v>
      </c>
      <c r="LBN470" s="48" t="str">
        <f t="shared" si="841"/>
        <v>Inviable Sanitariamente</v>
      </c>
      <c r="LBO470" s="48" t="str">
        <f t="shared" si="841"/>
        <v>Inviable Sanitariamente</v>
      </c>
      <c r="LBP470" s="48" t="str">
        <f t="shared" si="842"/>
        <v>Inviable Sanitariamente</v>
      </c>
      <c r="LBQ470" s="48" t="str">
        <f t="shared" si="842"/>
        <v>Inviable Sanitariamente</v>
      </c>
      <c r="LBR470" s="48" t="str">
        <f t="shared" si="842"/>
        <v>Inviable Sanitariamente</v>
      </c>
      <c r="LBS470" s="48" t="str">
        <f t="shared" si="842"/>
        <v>Inviable Sanitariamente</v>
      </c>
      <c r="LBT470" s="48" t="str">
        <f t="shared" si="842"/>
        <v>Inviable Sanitariamente</v>
      </c>
      <c r="LBU470" s="48" t="str">
        <f t="shared" si="842"/>
        <v>Inviable Sanitariamente</v>
      </c>
      <c r="LBV470" s="48" t="str">
        <f t="shared" si="842"/>
        <v>Inviable Sanitariamente</v>
      </c>
      <c r="LBW470" s="48" t="str">
        <f t="shared" si="842"/>
        <v>Inviable Sanitariamente</v>
      </c>
      <c r="LBX470" s="48" t="str">
        <f t="shared" si="842"/>
        <v>Inviable Sanitariamente</v>
      </c>
      <c r="LBY470" s="48" t="str">
        <f t="shared" si="842"/>
        <v>Inviable Sanitariamente</v>
      </c>
      <c r="LBZ470" s="48" t="str">
        <f t="shared" si="843"/>
        <v>Inviable Sanitariamente</v>
      </c>
      <c r="LCA470" s="48" t="str">
        <f t="shared" si="843"/>
        <v>Inviable Sanitariamente</v>
      </c>
      <c r="LCB470" s="48" t="str">
        <f t="shared" si="843"/>
        <v>Inviable Sanitariamente</v>
      </c>
      <c r="LCC470" s="48" t="str">
        <f t="shared" si="843"/>
        <v>Inviable Sanitariamente</v>
      </c>
      <c r="LCD470" s="48" t="str">
        <f t="shared" si="843"/>
        <v>Inviable Sanitariamente</v>
      </c>
      <c r="LCE470" s="48" t="str">
        <f t="shared" si="843"/>
        <v>Inviable Sanitariamente</v>
      </c>
      <c r="LCF470" s="48" t="str">
        <f t="shared" si="843"/>
        <v>Inviable Sanitariamente</v>
      </c>
      <c r="LCG470" s="48" t="str">
        <f t="shared" si="843"/>
        <v>Inviable Sanitariamente</v>
      </c>
      <c r="LCH470" s="48" t="str">
        <f t="shared" si="843"/>
        <v>Inviable Sanitariamente</v>
      </c>
      <c r="LCI470" s="48" t="str">
        <f t="shared" si="843"/>
        <v>Inviable Sanitariamente</v>
      </c>
      <c r="LCJ470" s="48" t="str">
        <f t="shared" si="844"/>
        <v>Inviable Sanitariamente</v>
      </c>
      <c r="LCK470" s="48" t="str">
        <f t="shared" si="844"/>
        <v>Inviable Sanitariamente</v>
      </c>
      <c r="LCL470" s="48" t="str">
        <f t="shared" si="844"/>
        <v>Inviable Sanitariamente</v>
      </c>
      <c r="LCM470" s="48" t="str">
        <f t="shared" si="844"/>
        <v>Inviable Sanitariamente</v>
      </c>
      <c r="LCN470" s="48" t="str">
        <f t="shared" si="844"/>
        <v>Inviable Sanitariamente</v>
      </c>
      <c r="LCO470" s="48" t="str">
        <f t="shared" si="844"/>
        <v>Inviable Sanitariamente</v>
      </c>
      <c r="LCP470" s="48" t="str">
        <f t="shared" si="844"/>
        <v>Inviable Sanitariamente</v>
      </c>
      <c r="LCQ470" s="48" t="str">
        <f t="shared" si="844"/>
        <v>Inviable Sanitariamente</v>
      </c>
      <c r="LCR470" s="48" t="str">
        <f t="shared" si="844"/>
        <v>Inviable Sanitariamente</v>
      </c>
      <c r="LCS470" s="48" t="str">
        <f t="shared" si="844"/>
        <v>Inviable Sanitariamente</v>
      </c>
      <c r="LCT470" s="48" t="str">
        <f t="shared" si="845"/>
        <v>Inviable Sanitariamente</v>
      </c>
      <c r="LCU470" s="48" t="str">
        <f t="shared" si="845"/>
        <v>Inviable Sanitariamente</v>
      </c>
      <c r="LCV470" s="48" t="str">
        <f t="shared" si="845"/>
        <v>Inviable Sanitariamente</v>
      </c>
      <c r="LCW470" s="48" t="str">
        <f t="shared" si="845"/>
        <v>Inviable Sanitariamente</v>
      </c>
      <c r="LCX470" s="48" t="str">
        <f t="shared" si="845"/>
        <v>Inviable Sanitariamente</v>
      </c>
      <c r="LCY470" s="48" t="str">
        <f t="shared" si="845"/>
        <v>Inviable Sanitariamente</v>
      </c>
      <c r="LCZ470" s="48" t="str">
        <f t="shared" si="845"/>
        <v>Inviable Sanitariamente</v>
      </c>
      <c r="LDA470" s="48" t="str">
        <f t="shared" si="845"/>
        <v>Inviable Sanitariamente</v>
      </c>
      <c r="LDB470" s="48" t="str">
        <f t="shared" si="845"/>
        <v>Inviable Sanitariamente</v>
      </c>
      <c r="LDC470" s="48" t="str">
        <f t="shared" si="845"/>
        <v>Inviable Sanitariamente</v>
      </c>
      <c r="LDD470" s="48" t="str">
        <f t="shared" si="846"/>
        <v>Inviable Sanitariamente</v>
      </c>
      <c r="LDE470" s="48" t="str">
        <f t="shared" si="846"/>
        <v>Inviable Sanitariamente</v>
      </c>
      <c r="LDF470" s="48" t="str">
        <f t="shared" si="846"/>
        <v>Inviable Sanitariamente</v>
      </c>
      <c r="LDG470" s="48" t="str">
        <f t="shared" si="846"/>
        <v>Inviable Sanitariamente</v>
      </c>
      <c r="LDH470" s="48" t="str">
        <f t="shared" si="846"/>
        <v>Inviable Sanitariamente</v>
      </c>
      <c r="LDI470" s="48" t="str">
        <f t="shared" si="846"/>
        <v>Inviable Sanitariamente</v>
      </c>
      <c r="LDJ470" s="48" t="str">
        <f t="shared" si="846"/>
        <v>Inviable Sanitariamente</v>
      </c>
      <c r="LDK470" s="48" t="str">
        <f t="shared" si="846"/>
        <v>Inviable Sanitariamente</v>
      </c>
      <c r="LDL470" s="48" t="str">
        <f t="shared" si="846"/>
        <v>Inviable Sanitariamente</v>
      </c>
      <c r="LDM470" s="48" t="str">
        <f t="shared" si="846"/>
        <v>Inviable Sanitariamente</v>
      </c>
      <c r="LDN470" s="48" t="str">
        <f t="shared" si="847"/>
        <v>Inviable Sanitariamente</v>
      </c>
      <c r="LDO470" s="48" t="str">
        <f t="shared" si="847"/>
        <v>Inviable Sanitariamente</v>
      </c>
      <c r="LDP470" s="48" t="str">
        <f t="shared" si="847"/>
        <v>Inviable Sanitariamente</v>
      </c>
      <c r="LDQ470" s="48" t="str">
        <f t="shared" si="847"/>
        <v>Inviable Sanitariamente</v>
      </c>
      <c r="LDR470" s="48" t="str">
        <f t="shared" si="847"/>
        <v>Inviable Sanitariamente</v>
      </c>
      <c r="LDS470" s="48" t="str">
        <f t="shared" si="847"/>
        <v>Inviable Sanitariamente</v>
      </c>
      <c r="LDT470" s="48" t="str">
        <f t="shared" si="847"/>
        <v>Inviable Sanitariamente</v>
      </c>
      <c r="LDU470" s="48" t="str">
        <f t="shared" si="847"/>
        <v>Inviable Sanitariamente</v>
      </c>
      <c r="LDV470" s="48" t="str">
        <f t="shared" si="847"/>
        <v>Inviable Sanitariamente</v>
      </c>
      <c r="LDW470" s="48" t="str">
        <f t="shared" si="847"/>
        <v>Inviable Sanitariamente</v>
      </c>
      <c r="LDX470" s="48" t="str">
        <f t="shared" si="848"/>
        <v>Inviable Sanitariamente</v>
      </c>
      <c r="LDY470" s="48" t="str">
        <f t="shared" si="848"/>
        <v>Inviable Sanitariamente</v>
      </c>
      <c r="LDZ470" s="48" t="str">
        <f t="shared" si="848"/>
        <v>Inviable Sanitariamente</v>
      </c>
      <c r="LEA470" s="48" t="str">
        <f t="shared" si="848"/>
        <v>Inviable Sanitariamente</v>
      </c>
      <c r="LEB470" s="48" t="str">
        <f t="shared" si="848"/>
        <v>Inviable Sanitariamente</v>
      </c>
      <c r="LEC470" s="48" t="str">
        <f t="shared" si="848"/>
        <v>Inviable Sanitariamente</v>
      </c>
      <c r="LED470" s="48" t="str">
        <f t="shared" si="848"/>
        <v>Inviable Sanitariamente</v>
      </c>
      <c r="LEE470" s="48" t="str">
        <f t="shared" si="848"/>
        <v>Inviable Sanitariamente</v>
      </c>
      <c r="LEF470" s="48" t="str">
        <f t="shared" si="848"/>
        <v>Inviable Sanitariamente</v>
      </c>
      <c r="LEG470" s="48" t="str">
        <f t="shared" si="848"/>
        <v>Inviable Sanitariamente</v>
      </c>
      <c r="LEH470" s="48" t="str">
        <f t="shared" si="849"/>
        <v>Inviable Sanitariamente</v>
      </c>
      <c r="LEI470" s="48" t="str">
        <f t="shared" si="849"/>
        <v>Inviable Sanitariamente</v>
      </c>
      <c r="LEJ470" s="48" t="str">
        <f t="shared" si="849"/>
        <v>Inviable Sanitariamente</v>
      </c>
      <c r="LEK470" s="48" t="str">
        <f t="shared" si="849"/>
        <v>Inviable Sanitariamente</v>
      </c>
      <c r="LEL470" s="48" t="str">
        <f t="shared" si="849"/>
        <v>Inviable Sanitariamente</v>
      </c>
      <c r="LEM470" s="48" t="str">
        <f t="shared" si="849"/>
        <v>Inviable Sanitariamente</v>
      </c>
      <c r="LEN470" s="48" t="str">
        <f t="shared" si="849"/>
        <v>Inviable Sanitariamente</v>
      </c>
      <c r="LEO470" s="48" t="str">
        <f t="shared" si="849"/>
        <v>Inviable Sanitariamente</v>
      </c>
      <c r="LEP470" s="48" t="str">
        <f t="shared" si="849"/>
        <v>Inviable Sanitariamente</v>
      </c>
      <c r="LEQ470" s="48" t="str">
        <f t="shared" si="849"/>
        <v>Inviable Sanitariamente</v>
      </c>
      <c r="LER470" s="48" t="str">
        <f t="shared" si="850"/>
        <v>Inviable Sanitariamente</v>
      </c>
      <c r="LES470" s="48" t="str">
        <f t="shared" si="850"/>
        <v>Inviable Sanitariamente</v>
      </c>
      <c r="LET470" s="48" t="str">
        <f t="shared" si="850"/>
        <v>Inviable Sanitariamente</v>
      </c>
      <c r="LEU470" s="48" t="str">
        <f t="shared" si="850"/>
        <v>Inviable Sanitariamente</v>
      </c>
      <c r="LEV470" s="48" t="str">
        <f t="shared" si="850"/>
        <v>Inviable Sanitariamente</v>
      </c>
      <c r="LEW470" s="48" t="str">
        <f t="shared" si="850"/>
        <v>Inviable Sanitariamente</v>
      </c>
      <c r="LEX470" s="48" t="str">
        <f t="shared" si="850"/>
        <v>Inviable Sanitariamente</v>
      </c>
      <c r="LEY470" s="48" t="str">
        <f t="shared" si="850"/>
        <v>Inviable Sanitariamente</v>
      </c>
      <c r="LEZ470" s="48" t="str">
        <f t="shared" si="850"/>
        <v>Inviable Sanitariamente</v>
      </c>
      <c r="LFA470" s="48" t="str">
        <f t="shared" si="850"/>
        <v>Inviable Sanitariamente</v>
      </c>
      <c r="LFB470" s="48" t="str">
        <f t="shared" si="851"/>
        <v>Inviable Sanitariamente</v>
      </c>
      <c r="LFC470" s="48" t="str">
        <f t="shared" si="851"/>
        <v>Inviable Sanitariamente</v>
      </c>
      <c r="LFD470" s="48" t="str">
        <f t="shared" si="851"/>
        <v>Inviable Sanitariamente</v>
      </c>
      <c r="LFE470" s="48" t="str">
        <f t="shared" si="851"/>
        <v>Inviable Sanitariamente</v>
      </c>
      <c r="LFF470" s="48" t="str">
        <f t="shared" si="851"/>
        <v>Inviable Sanitariamente</v>
      </c>
      <c r="LFG470" s="48" t="str">
        <f t="shared" si="851"/>
        <v>Inviable Sanitariamente</v>
      </c>
      <c r="LFH470" s="48" t="str">
        <f t="shared" si="851"/>
        <v>Inviable Sanitariamente</v>
      </c>
      <c r="LFI470" s="48" t="str">
        <f t="shared" si="851"/>
        <v>Inviable Sanitariamente</v>
      </c>
      <c r="LFJ470" s="48" t="str">
        <f t="shared" si="851"/>
        <v>Inviable Sanitariamente</v>
      </c>
      <c r="LFK470" s="48" t="str">
        <f t="shared" si="851"/>
        <v>Inviable Sanitariamente</v>
      </c>
      <c r="LFL470" s="48" t="str">
        <f t="shared" si="852"/>
        <v>Inviable Sanitariamente</v>
      </c>
      <c r="LFM470" s="48" t="str">
        <f t="shared" si="852"/>
        <v>Inviable Sanitariamente</v>
      </c>
      <c r="LFN470" s="48" t="str">
        <f t="shared" si="852"/>
        <v>Inviable Sanitariamente</v>
      </c>
      <c r="LFO470" s="48" t="str">
        <f t="shared" si="852"/>
        <v>Inviable Sanitariamente</v>
      </c>
      <c r="LFP470" s="48" t="str">
        <f t="shared" si="852"/>
        <v>Inviable Sanitariamente</v>
      </c>
      <c r="LFQ470" s="48" t="str">
        <f t="shared" si="852"/>
        <v>Inviable Sanitariamente</v>
      </c>
      <c r="LFR470" s="48" t="str">
        <f t="shared" si="852"/>
        <v>Inviable Sanitariamente</v>
      </c>
      <c r="LFS470" s="48" t="str">
        <f t="shared" si="852"/>
        <v>Inviable Sanitariamente</v>
      </c>
      <c r="LFT470" s="48" t="str">
        <f t="shared" si="852"/>
        <v>Inviable Sanitariamente</v>
      </c>
      <c r="LFU470" s="48" t="str">
        <f t="shared" si="852"/>
        <v>Inviable Sanitariamente</v>
      </c>
      <c r="LFV470" s="48" t="str">
        <f t="shared" si="853"/>
        <v>Inviable Sanitariamente</v>
      </c>
      <c r="LFW470" s="48" t="str">
        <f t="shared" si="853"/>
        <v>Inviable Sanitariamente</v>
      </c>
      <c r="LFX470" s="48" t="str">
        <f t="shared" si="853"/>
        <v>Inviable Sanitariamente</v>
      </c>
      <c r="LFY470" s="48" t="str">
        <f t="shared" si="853"/>
        <v>Inviable Sanitariamente</v>
      </c>
      <c r="LFZ470" s="48" t="str">
        <f t="shared" si="853"/>
        <v>Inviable Sanitariamente</v>
      </c>
      <c r="LGA470" s="48" t="str">
        <f t="shared" si="853"/>
        <v>Inviable Sanitariamente</v>
      </c>
      <c r="LGB470" s="48" t="str">
        <f t="shared" si="853"/>
        <v>Inviable Sanitariamente</v>
      </c>
      <c r="LGC470" s="48" t="str">
        <f t="shared" si="853"/>
        <v>Inviable Sanitariamente</v>
      </c>
      <c r="LGD470" s="48" t="str">
        <f t="shared" si="853"/>
        <v>Inviable Sanitariamente</v>
      </c>
      <c r="LGE470" s="48" t="str">
        <f t="shared" si="853"/>
        <v>Inviable Sanitariamente</v>
      </c>
      <c r="LGF470" s="48" t="str">
        <f t="shared" si="854"/>
        <v>Inviable Sanitariamente</v>
      </c>
      <c r="LGG470" s="48" t="str">
        <f t="shared" si="854"/>
        <v>Inviable Sanitariamente</v>
      </c>
      <c r="LGH470" s="48" t="str">
        <f t="shared" si="854"/>
        <v>Inviable Sanitariamente</v>
      </c>
      <c r="LGI470" s="48" t="str">
        <f t="shared" si="854"/>
        <v>Inviable Sanitariamente</v>
      </c>
      <c r="LGJ470" s="48" t="str">
        <f t="shared" si="854"/>
        <v>Inviable Sanitariamente</v>
      </c>
      <c r="LGK470" s="48" t="str">
        <f t="shared" si="854"/>
        <v>Inviable Sanitariamente</v>
      </c>
      <c r="LGL470" s="48" t="str">
        <f t="shared" si="854"/>
        <v>Inviable Sanitariamente</v>
      </c>
      <c r="LGM470" s="48" t="str">
        <f t="shared" si="854"/>
        <v>Inviable Sanitariamente</v>
      </c>
      <c r="LGN470" s="48" t="str">
        <f t="shared" si="854"/>
        <v>Inviable Sanitariamente</v>
      </c>
      <c r="LGO470" s="48" t="str">
        <f t="shared" si="854"/>
        <v>Inviable Sanitariamente</v>
      </c>
      <c r="LGP470" s="48" t="str">
        <f t="shared" si="855"/>
        <v>Inviable Sanitariamente</v>
      </c>
      <c r="LGQ470" s="48" t="str">
        <f t="shared" si="855"/>
        <v>Inviable Sanitariamente</v>
      </c>
      <c r="LGR470" s="48" t="str">
        <f t="shared" si="855"/>
        <v>Inviable Sanitariamente</v>
      </c>
      <c r="LGS470" s="48" t="str">
        <f t="shared" si="855"/>
        <v>Inviable Sanitariamente</v>
      </c>
      <c r="LGT470" s="48" t="str">
        <f t="shared" si="855"/>
        <v>Inviable Sanitariamente</v>
      </c>
      <c r="LGU470" s="48" t="str">
        <f t="shared" si="855"/>
        <v>Inviable Sanitariamente</v>
      </c>
      <c r="LGV470" s="48" t="str">
        <f t="shared" si="855"/>
        <v>Inviable Sanitariamente</v>
      </c>
      <c r="LGW470" s="48" t="str">
        <f t="shared" si="855"/>
        <v>Inviable Sanitariamente</v>
      </c>
      <c r="LGX470" s="48" t="str">
        <f t="shared" si="855"/>
        <v>Inviable Sanitariamente</v>
      </c>
      <c r="LGY470" s="48" t="str">
        <f t="shared" si="855"/>
        <v>Inviable Sanitariamente</v>
      </c>
      <c r="LGZ470" s="48" t="str">
        <f t="shared" si="856"/>
        <v>Inviable Sanitariamente</v>
      </c>
      <c r="LHA470" s="48" t="str">
        <f t="shared" si="856"/>
        <v>Inviable Sanitariamente</v>
      </c>
      <c r="LHB470" s="48" t="str">
        <f t="shared" si="856"/>
        <v>Inviable Sanitariamente</v>
      </c>
      <c r="LHC470" s="48" t="str">
        <f t="shared" si="856"/>
        <v>Inviable Sanitariamente</v>
      </c>
      <c r="LHD470" s="48" t="str">
        <f t="shared" si="856"/>
        <v>Inviable Sanitariamente</v>
      </c>
      <c r="LHE470" s="48" t="str">
        <f t="shared" si="856"/>
        <v>Inviable Sanitariamente</v>
      </c>
      <c r="LHF470" s="48" t="str">
        <f t="shared" si="856"/>
        <v>Inviable Sanitariamente</v>
      </c>
      <c r="LHG470" s="48" t="str">
        <f t="shared" si="856"/>
        <v>Inviable Sanitariamente</v>
      </c>
      <c r="LHH470" s="48" t="str">
        <f t="shared" si="856"/>
        <v>Inviable Sanitariamente</v>
      </c>
      <c r="LHI470" s="48" t="str">
        <f t="shared" si="856"/>
        <v>Inviable Sanitariamente</v>
      </c>
      <c r="LHJ470" s="48" t="str">
        <f t="shared" si="857"/>
        <v>Inviable Sanitariamente</v>
      </c>
      <c r="LHK470" s="48" t="str">
        <f t="shared" si="857"/>
        <v>Inviable Sanitariamente</v>
      </c>
      <c r="LHL470" s="48" t="str">
        <f t="shared" si="857"/>
        <v>Inviable Sanitariamente</v>
      </c>
      <c r="LHM470" s="48" t="str">
        <f t="shared" si="857"/>
        <v>Inviable Sanitariamente</v>
      </c>
      <c r="LHN470" s="48" t="str">
        <f t="shared" si="857"/>
        <v>Inviable Sanitariamente</v>
      </c>
      <c r="LHO470" s="48" t="str">
        <f t="shared" si="857"/>
        <v>Inviable Sanitariamente</v>
      </c>
      <c r="LHP470" s="48" t="str">
        <f t="shared" si="857"/>
        <v>Inviable Sanitariamente</v>
      </c>
      <c r="LHQ470" s="48" t="str">
        <f t="shared" si="857"/>
        <v>Inviable Sanitariamente</v>
      </c>
      <c r="LHR470" s="48" t="str">
        <f t="shared" si="857"/>
        <v>Inviable Sanitariamente</v>
      </c>
      <c r="LHS470" s="48" t="str">
        <f t="shared" si="857"/>
        <v>Inviable Sanitariamente</v>
      </c>
      <c r="LHT470" s="48" t="str">
        <f t="shared" si="858"/>
        <v>Inviable Sanitariamente</v>
      </c>
      <c r="LHU470" s="48" t="str">
        <f t="shared" si="858"/>
        <v>Inviable Sanitariamente</v>
      </c>
      <c r="LHV470" s="48" t="str">
        <f t="shared" si="858"/>
        <v>Inviable Sanitariamente</v>
      </c>
      <c r="LHW470" s="48" t="str">
        <f t="shared" si="858"/>
        <v>Inviable Sanitariamente</v>
      </c>
      <c r="LHX470" s="48" t="str">
        <f t="shared" si="858"/>
        <v>Inviable Sanitariamente</v>
      </c>
      <c r="LHY470" s="48" t="str">
        <f t="shared" si="858"/>
        <v>Inviable Sanitariamente</v>
      </c>
      <c r="LHZ470" s="48" t="str">
        <f t="shared" si="858"/>
        <v>Inviable Sanitariamente</v>
      </c>
      <c r="LIA470" s="48" t="str">
        <f t="shared" si="858"/>
        <v>Inviable Sanitariamente</v>
      </c>
      <c r="LIB470" s="48" t="str">
        <f t="shared" si="858"/>
        <v>Inviable Sanitariamente</v>
      </c>
      <c r="LIC470" s="48" t="str">
        <f t="shared" si="858"/>
        <v>Inviable Sanitariamente</v>
      </c>
      <c r="LID470" s="48" t="str">
        <f t="shared" si="859"/>
        <v>Inviable Sanitariamente</v>
      </c>
      <c r="LIE470" s="48" t="str">
        <f t="shared" si="859"/>
        <v>Inviable Sanitariamente</v>
      </c>
      <c r="LIF470" s="48" t="str">
        <f t="shared" si="859"/>
        <v>Inviable Sanitariamente</v>
      </c>
      <c r="LIG470" s="48" t="str">
        <f t="shared" si="859"/>
        <v>Inviable Sanitariamente</v>
      </c>
      <c r="LIH470" s="48" t="str">
        <f t="shared" si="859"/>
        <v>Inviable Sanitariamente</v>
      </c>
      <c r="LII470" s="48" t="str">
        <f t="shared" si="859"/>
        <v>Inviable Sanitariamente</v>
      </c>
      <c r="LIJ470" s="48" t="str">
        <f t="shared" si="859"/>
        <v>Inviable Sanitariamente</v>
      </c>
      <c r="LIK470" s="48" t="str">
        <f t="shared" si="859"/>
        <v>Inviable Sanitariamente</v>
      </c>
      <c r="LIL470" s="48" t="str">
        <f t="shared" si="859"/>
        <v>Inviable Sanitariamente</v>
      </c>
      <c r="LIM470" s="48" t="str">
        <f t="shared" si="859"/>
        <v>Inviable Sanitariamente</v>
      </c>
      <c r="LIN470" s="48" t="str">
        <f t="shared" si="860"/>
        <v>Inviable Sanitariamente</v>
      </c>
      <c r="LIO470" s="48" t="str">
        <f t="shared" si="860"/>
        <v>Inviable Sanitariamente</v>
      </c>
      <c r="LIP470" s="48" t="str">
        <f t="shared" si="860"/>
        <v>Inviable Sanitariamente</v>
      </c>
      <c r="LIQ470" s="48" t="str">
        <f t="shared" si="860"/>
        <v>Inviable Sanitariamente</v>
      </c>
      <c r="LIR470" s="48" t="str">
        <f t="shared" si="860"/>
        <v>Inviable Sanitariamente</v>
      </c>
      <c r="LIS470" s="48" t="str">
        <f t="shared" si="860"/>
        <v>Inviable Sanitariamente</v>
      </c>
      <c r="LIT470" s="48" t="str">
        <f t="shared" si="860"/>
        <v>Inviable Sanitariamente</v>
      </c>
      <c r="LIU470" s="48" t="str">
        <f t="shared" si="860"/>
        <v>Inviable Sanitariamente</v>
      </c>
      <c r="LIV470" s="48" t="str">
        <f t="shared" si="860"/>
        <v>Inviable Sanitariamente</v>
      </c>
      <c r="LIW470" s="48" t="str">
        <f t="shared" si="860"/>
        <v>Inviable Sanitariamente</v>
      </c>
      <c r="LIX470" s="48" t="str">
        <f t="shared" si="861"/>
        <v>Inviable Sanitariamente</v>
      </c>
      <c r="LIY470" s="48" t="str">
        <f t="shared" si="861"/>
        <v>Inviable Sanitariamente</v>
      </c>
      <c r="LIZ470" s="48" t="str">
        <f t="shared" si="861"/>
        <v>Inviable Sanitariamente</v>
      </c>
      <c r="LJA470" s="48" t="str">
        <f t="shared" si="861"/>
        <v>Inviable Sanitariamente</v>
      </c>
      <c r="LJB470" s="48" t="str">
        <f t="shared" si="861"/>
        <v>Inviable Sanitariamente</v>
      </c>
      <c r="LJC470" s="48" t="str">
        <f t="shared" si="861"/>
        <v>Inviable Sanitariamente</v>
      </c>
      <c r="LJD470" s="48" t="str">
        <f t="shared" si="861"/>
        <v>Inviable Sanitariamente</v>
      </c>
      <c r="LJE470" s="48" t="str">
        <f t="shared" si="861"/>
        <v>Inviable Sanitariamente</v>
      </c>
      <c r="LJF470" s="48" t="str">
        <f t="shared" si="861"/>
        <v>Inviable Sanitariamente</v>
      </c>
      <c r="LJG470" s="48" t="str">
        <f t="shared" si="861"/>
        <v>Inviable Sanitariamente</v>
      </c>
      <c r="LJH470" s="48" t="str">
        <f t="shared" si="862"/>
        <v>Inviable Sanitariamente</v>
      </c>
      <c r="LJI470" s="48" t="str">
        <f t="shared" si="862"/>
        <v>Inviable Sanitariamente</v>
      </c>
      <c r="LJJ470" s="48" t="str">
        <f t="shared" si="862"/>
        <v>Inviable Sanitariamente</v>
      </c>
      <c r="LJK470" s="48" t="str">
        <f t="shared" si="862"/>
        <v>Inviable Sanitariamente</v>
      </c>
      <c r="LJL470" s="48" t="str">
        <f t="shared" si="862"/>
        <v>Inviable Sanitariamente</v>
      </c>
      <c r="LJM470" s="48" t="str">
        <f t="shared" si="862"/>
        <v>Inviable Sanitariamente</v>
      </c>
      <c r="LJN470" s="48" t="str">
        <f t="shared" si="862"/>
        <v>Inviable Sanitariamente</v>
      </c>
      <c r="LJO470" s="48" t="str">
        <f t="shared" si="862"/>
        <v>Inviable Sanitariamente</v>
      </c>
      <c r="LJP470" s="48" t="str">
        <f t="shared" si="862"/>
        <v>Inviable Sanitariamente</v>
      </c>
      <c r="LJQ470" s="48" t="str">
        <f t="shared" si="862"/>
        <v>Inviable Sanitariamente</v>
      </c>
      <c r="LJR470" s="48" t="str">
        <f t="shared" si="863"/>
        <v>Inviable Sanitariamente</v>
      </c>
      <c r="LJS470" s="48" t="str">
        <f t="shared" si="863"/>
        <v>Inviable Sanitariamente</v>
      </c>
      <c r="LJT470" s="48" t="str">
        <f t="shared" si="863"/>
        <v>Inviable Sanitariamente</v>
      </c>
      <c r="LJU470" s="48" t="str">
        <f t="shared" si="863"/>
        <v>Inviable Sanitariamente</v>
      </c>
      <c r="LJV470" s="48" t="str">
        <f t="shared" si="863"/>
        <v>Inviable Sanitariamente</v>
      </c>
      <c r="LJW470" s="48" t="str">
        <f t="shared" si="863"/>
        <v>Inviable Sanitariamente</v>
      </c>
      <c r="LJX470" s="48" t="str">
        <f t="shared" si="863"/>
        <v>Inviable Sanitariamente</v>
      </c>
      <c r="LJY470" s="48" t="str">
        <f t="shared" si="863"/>
        <v>Inviable Sanitariamente</v>
      </c>
      <c r="LJZ470" s="48" t="str">
        <f t="shared" si="863"/>
        <v>Inviable Sanitariamente</v>
      </c>
      <c r="LKA470" s="48" t="str">
        <f t="shared" si="863"/>
        <v>Inviable Sanitariamente</v>
      </c>
      <c r="LKB470" s="48" t="str">
        <f t="shared" si="864"/>
        <v>Inviable Sanitariamente</v>
      </c>
      <c r="LKC470" s="48" t="str">
        <f t="shared" si="864"/>
        <v>Inviable Sanitariamente</v>
      </c>
      <c r="LKD470" s="48" t="str">
        <f t="shared" si="864"/>
        <v>Inviable Sanitariamente</v>
      </c>
      <c r="LKE470" s="48" t="str">
        <f t="shared" si="864"/>
        <v>Inviable Sanitariamente</v>
      </c>
      <c r="LKF470" s="48" t="str">
        <f t="shared" si="864"/>
        <v>Inviable Sanitariamente</v>
      </c>
      <c r="LKG470" s="48" t="str">
        <f t="shared" si="864"/>
        <v>Inviable Sanitariamente</v>
      </c>
      <c r="LKH470" s="48" t="str">
        <f t="shared" si="864"/>
        <v>Inviable Sanitariamente</v>
      </c>
      <c r="LKI470" s="48" t="str">
        <f t="shared" si="864"/>
        <v>Inviable Sanitariamente</v>
      </c>
      <c r="LKJ470" s="48" t="str">
        <f t="shared" si="864"/>
        <v>Inviable Sanitariamente</v>
      </c>
      <c r="LKK470" s="48" t="str">
        <f t="shared" si="864"/>
        <v>Inviable Sanitariamente</v>
      </c>
      <c r="LKL470" s="48" t="str">
        <f t="shared" si="865"/>
        <v>Inviable Sanitariamente</v>
      </c>
      <c r="LKM470" s="48" t="str">
        <f t="shared" si="865"/>
        <v>Inviable Sanitariamente</v>
      </c>
      <c r="LKN470" s="48" t="str">
        <f t="shared" si="865"/>
        <v>Inviable Sanitariamente</v>
      </c>
      <c r="LKO470" s="48" t="str">
        <f t="shared" si="865"/>
        <v>Inviable Sanitariamente</v>
      </c>
      <c r="LKP470" s="48" t="str">
        <f t="shared" si="865"/>
        <v>Inviable Sanitariamente</v>
      </c>
      <c r="LKQ470" s="48" t="str">
        <f t="shared" si="865"/>
        <v>Inviable Sanitariamente</v>
      </c>
      <c r="LKR470" s="48" t="str">
        <f t="shared" si="865"/>
        <v>Inviable Sanitariamente</v>
      </c>
      <c r="LKS470" s="48" t="str">
        <f t="shared" si="865"/>
        <v>Inviable Sanitariamente</v>
      </c>
      <c r="LKT470" s="48" t="str">
        <f t="shared" si="865"/>
        <v>Inviable Sanitariamente</v>
      </c>
      <c r="LKU470" s="48" t="str">
        <f t="shared" si="865"/>
        <v>Inviable Sanitariamente</v>
      </c>
      <c r="LKV470" s="48" t="str">
        <f t="shared" si="866"/>
        <v>Inviable Sanitariamente</v>
      </c>
      <c r="LKW470" s="48" t="str">
        <f t="shared" si="866"/>
        <v>Inviable Sanitariamente</v>
      </c>
      <c r="LKX470" s="48" t="str">
        <f t="shared" si="866"/>
        <v>Inviable Sanitariamente</v>
      </c>
      <c r="LKY470" s="48" t="str">
        <f t="shared" si="866"/>
        <v>Inviable Sanitariamente</v>
      </c>
      <c r="LKZ470" s="48" t="str">
        <f t="shared" si="866"/>
        <v>Inviable Sanitariamente</v>
      </c>
      <c r="LLA470" s="48" t="str">
        <f t="shared" si="866"/>
        <v>Inviable Sanitariamente</v>
      </c>
      <c r="LLB470" s="48" t="str">
        <f t="shared" si="866"/>
        <v>Inviable Sanitariamente</v>
      </c>
      <c r="LLC470" s="48" t="str">
        <f t="shared" si="866"/>
        <v>Inviable Sanitariamente</v>
      </c>
      <c r="LLD470" s="48" t="str">
        <f t="shared" si="866"/>
        <v>Inviable Sanitariamente</v>
      </c>
      <c r="LLE470" s="48" t="str">
        <f t="shared" si="866"/>
        <v>Inviable Sanitariamente</v>
      </c>
      <c r="LLF470" s="48" t="str">
        <f t="shared" si="867"/>
        <v>Inviable Sanitariamente</v>
      </c>
      <c r="LLG470" s="48" t="str">
        <f t="shared" si="867"/>
        <v>Inviable Sanitariamente</v>
      </c>
      <c r="LLH470" s="48" t="str">
        <f t="shared" si="867"/>
        <v>Inviable Sanitariamente</v>
      </c>
      <c r="LLI470" s="48" t="str">
        <f t="shared" si="867"/>
        <v>Inviable Sanitariamente</v>
      </c>
      <c r="LLJ470" s="48" t="str">
        <f t="shared" si="867"/>
        <v>Inviable Sanitariamente</v>
      </c>
      <c r="LLK470" s="48" t="str">
        <f t="shared" si="867"/>
        <v>Inviable Sanitariamente</v>
      </c>
      <c r="LLL470" s="48" t="str">
        <f t="shared" si="867"/>
        <v>Inviable Sanitariamente</v>
      </c>
      <c r="LLM470" s="48" t="str">
        <f t="shared" si="867"/>
        <v>Inviable Sanitariamente</v>
      </c>
      <c r="LLN470" s="48" t="str">
        <f t="shared" si="867"/>
        <v>Inviable Sanitariamente</v>
      </c>
      <c r="LLO470" s="48" t="str">
        <f t="shared" si="867"/>
        <v>Inviable Sanitariamente</v>
      </c>
      <c r="LLP470" s="48" t="str">
        <f t="shared" si="868"/>
        <v>Inviable Sanitariamente</v>
      </c>
      <c r="LLQ470" s="48" t="str">
        <f t="shared" si="868"/>
        <v>Inviable Sanitariamente</v>
      </c>
      <c r="LLR470" s="48" t="str">
        <f t="shared" si="868"/>
        <v>Inviable Sanitariamente</v>
      </c>
      <c r="LLS470" s="48" t="str">
        <f t="shared" si="868"/>
        <v>Inviable Sanitariamente</v>
      </c>
      <c r="LLT470" s="48" t="str">
        <f t="shared" si="868"/>
        <v>Inviable Sanitariamente</v>
      </c>
      <c r="LLU470" s="48" t="str">
        <f t="shared" si="868"/>
        <v>Inviable Sanitariamente</v>
      </c>
      <c r="LLV470" s="48" t="str">
        <f t="shared" si="868"/>
        <v>Inviable Sanitariamente</v>
      </c>
      <c r="LLW470" s="48" t="str">
        <f t="shared" si="868"/>
        <v>Inviable Sanitariamente</v>
      </c>
      <c r="LLX470" s="48" t="str">
        <f t="shared" si="868"/>
        <v>Inviable Sanitariamente</v>
      </c>
      <c r="LLY470" s="48" t="str">
        <f t="shared" si="868"/>
        <v>Inviable Sanitariamente</v>
      </c>
      <c r="LLZ470" s="48" t="str">
        <f t="shared" si="869"/>
        <v>Inviable Sanitariamente</v>
      </c>
      <c r="LMA470" s="48" t="str">
        <f t="shared" si="869"/>
        <v>Inviable Sanitariamente</v>
      </c>
      <c r="LMB470" s="48" t="str">
        <f t="shared" si="869"/>
        <v>Inviable Sanitariamente</v>
      </c>
      <c r="LMC470" s="48" t="str">
        <f t="shared" si="869"/>
        <v>Inviable Sanitariamente</v>
      </c>
      <c r="LMD470" s="48" t="str">
        <f t="shared" si="869"/>
        <v>Inviable Sanitariamente</v>
      </c>
      <c r="LME470" s="48" t="str">
        <f t="shared" si="869"/>
        <v>Inviable Sanitariamente</v>
      </c>
      <c r="LMF470" s="48" t="str">
        <f t="shared" si="869"/>
        <v>Inviable Sanitariamente</v>
      </c>
      <c r="LMG470" s="48" t="str">
        <f t="shared" si="869"/>
        <v>Inviable Sanitariamente</v>
      </c>
      <c r="LMH470" s="48" t="str">
        <f t="shared" si="869"/>
        <v>Inviable Sanitariamente</v>
      </c>
      <c r="LMI470" s="48" t="str">
        <f t="shared" si="869"/>
        <v>Inviable Sanitariamente</v>
      </c>
      <c r="LMJ470" s="48" t="str">
        <f t="shared" si="870"/>
        <v>Inviable Sanitariamente</v>
      </c>
      <c r="LMK470" s="48" t="str">
        <f t="shared" si="870"/>
        <v>Inviable Sanitariamente</v>
      </c>
      <c r="LML470" s="48" t="str">
        <f t="shared" si="870"/>
        <v>Inviable Sanitariamente</v>
      </c>
      <c r="LMM470" s="48" t="str">
        <f t="shared" si="870"/>
        <v>Inviable Sanitariamente</v>
      </c>
      <c r="LMN470" s="48" t="str">
        <f t="shared" si="870"/>
        <v>Inviable Sanitariamente</v>
      </c>
      <c r="LMO470" s="48" t="str">
        <f t="shared" si="870"/>
        <v>Inviable Sanitariamente</v>
      </c>
      <c r="LMP470" s="48" t="str">
        <f t="shared" si="870"/>
        <v>Inviable Sanitariamente</v>
      </c>
      <c r="LMQ470" s="48" t="str">
        <f t="shared" si="870"/>
        <v>Inviable Sanitariamente</v>
      </c>
      <c r="LMR470" s="48" t="str">
        <f t="shared" si="870"/>
        <v>Inviable Sanitariamente</v>
      </c>
      <c r="LMS470" s="48" t="str">
        <f t="shared" si="870"/>
        <v>Inviable Sanitariamente</v>
      </c>
      <c r="LMT470" s="48" t="str">
        <f t="shared" si="871"/>
        <v>Inviable Sanitariamente</v>
      </c>
      <c r="LMU470" s="48" t="str">
        <f t="shared" si="871"/>
        <v>Inviable Sanitariamente</v>
      </c>
      <c r="LMV470" s="48" t="str">
        <f t="shared" si="871"/>
        <v>Inviable Sanitariamente</v>
      </c>
      <c r="LMW470" s="48" t="str">
        <f t="shared" si="871"/>
        <v>Inviable Sanitariamente</v>
      </c>
      <c r="LMX470" s="48" t="str">
        <f t="shared" si="871"/>
        <v>Inviable Sanitariamente</v>
      </c>
      <c r="LMY470" s="48" t="str">
        <f t="shared" si="871"/>
        <v>Inviable Sanitariamente</v>
      </c>
      <c r="LMZ470" s="48" t="str">
        <f t="shared" si="871"/>
        <v>Inviable Sanitariamente</v>
      </c>
      <c r="LNA470" s="48" t="str">
        <f t="shared" si="871"/>
        <v>Inviable Sanitariamente</v>
      </c>
      <c r="LNB470" s="48" t="str">
        <f t="shared" si="871"/>
        <v>Inviable Sanitariamente</v>
      </c>
      <c r="LNC470" s="48" t="str">
        <f t="shared" si="871"/>
        <v>Inviable Sanitariamente</v>
      </c>
      <c r="LND470" s="48" t="str">
        <f t="shared" si="872"/>
        <v>Inviable Sanitariamente</v>
      </c>
      <c r="LNE470" s="48" t="str">
        <f t="shared" si="872"/>
        <v>Inviable Sanitariamente</v>
      </c>
      <c r="LNF470" s="48" t="str">
        <f t="shared" si="872"/>
        <v>Inviable Sanitariamente</v>
      </c>
      <c r="LNG470" s="48" t="str">
        <f t="shared" si="872"/>
        <v>Inviable Sanitariamente</v>
      </c>
      <c r="LNH470" s="48" t="str">
        <f t="shared" si="872"/>
        <v>Inviable Sanitariamente</v>
      </c>
      <c r="LNI470" s="48" t="str">
        <f t="shared" si="872"/>
        <v>Inviable Sanitariamente</v>
      </c>
      <c r="LNJ470" s="48" t="str">
        <f t="shared" si="872"/>
        <v>Inviable Sanitariamente</v>
      </c>
      <c r="LNK470" s="48" t="str">
        <f t="shared" si="872"/>
        <v>Inviable Sanitariamente</v>
      </c>
      <c r="LNL470" s="48" t="str">
        <f t="shared" si="872"/>
        <v>Inviable Sanitariamente</v>
      </c>
      <c r="LNM470" s="48" t="str">
        <f t="shared" si="872"/>
        <v>Inviable Sanitariamente</v>
      </c>
      <c r="LNN470" s="48" t="str">
        <f t="shared" si="873"/>
        <v>Inviable Sanitariamente</v>
      </c>
      <c r="LNO470" s="48" t="str">
        <f t="shared" si="873"/>
        <v>Inviable Sanitariamente</v>
      </c>
      <c r="LNP470" s="48" t="str">
        <f t="shared" si="873"/>
        <v>Inviable Sanitariamente</v>
      </c>
      <c r="LNQ470" s="48" t="str">
        <f t="shared" si="873"/>
        <v>Inviable Sanitariamente</v>
      </c>
      <c r="LNR470" s="48" t="str">
        <f t="shared" si="873"/>
        <v>Inviable Sanitariamente</v>
      </c>
      <c r="LNS470" s="48" t="str">
        <f t="shared" si="873"/>
        <v>Inviable Sanitariamente</v>
      </c>
      <c r="LNT470" s="48" t="str">
        <f t="shared" si="873"/>
        <v>Inviable Sanitariamente</v>
      </c>
      <c r="LNU470" s="48" t="str">
        <f t="shared" si="873"/>
        <v>Inviable Sanitariamente</v>
      </c>
      <c r="LNV470" s="48" t="str">
        <f t="shared" si="873"/>
        <v>Inviable Sanitariamente</v>
      </c>
      <c r="LNW470" s="48" t="str">
        <f t="shared" si="873"/>
        <v>Inviable Sanitariamente</v>
      </c>
      <c r="LNX470" s="48" t="str">
        <f t="shared" si="874"/>
        <v>Inviable Sanitariamente</v>
      </c>
      <c r="LNY470" s="48" t="str">
        <f t="shared" si="874"/>
        <v>Inviable Sanitariamente</v>
      </c>
      <c r="LNZ470" s="48" t="str">
        <f t="shared" si="874"/>
        <v>Inviable Sanitariamente</v>
      </c>
      <c r="LOA470" s="48" t="str">
        <f t="shared" si="874"/>
        <v>Inviable Sanitariamente</v>
      </c>
      <c r="LOB470" s="48" t="str">
        <f t="shared" si="874"/>
        <v>Inviable Sanitariamente</v>
      </c>
      <c r="LOC470" s="48" t="str">
        <f t="shared" si="874"/>
        <v>Inviable Sanitariamente</v>
      </c>
      <c r="LOD470" s="48" t="str">
        <f t="shared" si="874"/>
        <v>Inviable Sanitariamente</v>
      </c>
      <c r="LOE470" s="48" t="str">
        <f t="shared" si="874"/>
        <v>Inviable Sanitariamente</v>
      </c>
      <c r="LOF470" s="48" t="str">
        <f t="shared" si="874"/>
        <v>Inviable Sanitariamente</v>
      </c>
      <c r="LOG470" s="48" t="str">
        <f t="shared" si="874"/>
        <v>Inviable Sanitariamente</v>
      </c>
      <c r="LOH470" s="48" t="str">
        <f t="shared" si="875"/>
        <v>Inviable Sanitariamente</v>
      </c>
      <c r="LOI470" s="48" t="str">
        <f t="shared" si="875"/>
        <v>Inviable Sanitariamente</v>
      </c>
      <c r="LOJ470" s="48" t="str">
        <f t="shared" si="875"/>
        <v>Inviable Sanitariamente</v>
      </c>
      <c r="LOK470" s="48" t="str">
        <f t="shared" si="875"/>
        <v>Inviable Sanitariamente</v>
      </c>
      <c r="LOL470" s="48" t="str">
        <f t="shared" si="875"/>
        <v>Inviable Sanitariamente</v>
      </c>
      <c r="LOM470" s="48" t="str">
        <f t="shared" si="875"/>
        <v>Inviable Sanitariamente</v>
      </c>
      <c r="LON470" s="48" t="str">
        <f t="shared" si="875"/>
        <v>Inviable Sanitariamente</v>
      </c>
      <c r="LOO470" s="48" t="str">
        <f t="shared" si="875"/>
        <v>Inviable Sanitariamente</v>
      </c>
      <c r="LOP470" s="48" t="str">
        <f t="shared" si="875"/>
        <v>Inviable Sanitariamente</v>
      </c>
      <c r="LOQ470" s="48" t="str">
        <f t="shared" si="875"/>
        <v>Inviable Sanitariamente</v>
      </c>
      <c r="LOR470" s="48" t="str">
        <f t="shared" si="876"/>
        <v>Inviable Sanitariamente</v>
      </c>
      <c r="LOS470" s="48" t="str">
        <f t="shared" si="876"/>
        <v>Inviable Sanitariamente</v>
      </c>
      <c r="LOT470" s="48" t="str">
        <f t="shared" si="876"/>
        <v>Inviable Sanitariamente</v>
      </c>
      <c r="LOU470" s="48" t="str">
        <f t="shared" si="876"/>
        <v>Inviable Sanitariamente</v>
      </c>
      <c r="LOV470" s="48" t="str">
        <f t="shared" si="876"/>
        <v>Inviable Sanitariamente</v>
      </c>
      <c r="LOW470" s="48" t="str">
        <f t="shared" si="876"/>
        <v>Inviable Sanitariamente</v>
      </c>
      <c r="LOX470" s="48" t="str">
        <f t="shared" si="876"/>
        <v>Inviable Sanitariamente</v>
      </c>
      <c r="LOY470" s="48" t="str">
        <f t="shared" si="876"/>
        <v>Inviable Sanitariamente</v>
      </c>
      <c r="LOZ470" s="48" t="str">
        <f t="shared" si="876"/>
        <v>Inviable Sanitariamente</v>
      </c>
      <c r="LPA470" s="48" t="str">
        <f t="shared" si="876"/>
        <v>Inviable Sanitariamente</v>
      </c>
      <c r="LPB470" s="48" t="str">
        <f t="shared" si="877"/>
        <v>Inviable Sanitariamente</v>
      </c>
      <c r="LPC470" s="48" t="str">
        <f t="shared" si="877"/>
        <v>Inviable Sanitariamente</v>
      </c>
      <c r="LPD470" s="48" t="str">
        <f t="shared" si="877"/>
        <v>Inviable Sanitariamente</v>
      </c>
      <c r="LPE470" s="48" t="str">
        <f t="shared" si="877"/>
        <v>Inviable Sanitariamente</v>
      </c>
      <c r="LPF470" s="48" t="str">
        <f t="shared" si="877"/>
        <v>Inviable Sanitariamente</v>
      </c>
      <c r="LPG470" s="48" t="str">
        <f t="shared" si="877"/>
        <v>Inviable Sanitariamente</v>
      </c>
      <c r="LPH470" s="48" t="str">
        <f t="shared" si="877"/>
        <v>Inviable Sanitariamente</v>
      </c>
      <c r="LPI470" s="48" t="str">
        <f t="shared" si="877"/>
        <v>Inviable Sanitariamente</v>
      </c>
      <c r="LPJ470" s="48" t="str">
        <f t="shared" si="877"/>
        <v>Inviable Sanitariamente</v>
      </c>
      <c r="LPK470" s="48" t="str">
        <f t="shared" si="877"/>
        <v>Inviable Sanitariamente</v>
      </c>
      <c r="LPL470" s="48" t="str">
        <f t="shared" si="878"/>
        <v>Inviable Sanitariamente</v>
      </c>
      <c r="LPM470" s="48" t="str">
        <f t="shared" si="878"/>
        <v>Inviable Sanitariamente</v>
      </c>
      <c r="LPN470" s="48" t="str">
        <f t="shared" si="878"/>
        <v>Inviable Sanitariamente</v>
      </c>
      <c r="LPO470" s="48" t="str">
        <f t="shared" si="878"/>
        <v>Inviable Sanitariamente</v>
      </c>
      <c r="LPP470" s="48" t="str">
        <f t="shared" si="878"/>
        <v>Inviable Sanitariamente</v>
      </c>
      <c r="LPQ470" s="48" t="str">
        <f t="shared" si="878"/>
        <v>Inviable Sanitariamente</v>
      </c>
      <c r="LPR470" s="48" t="str">
        <f t="shared" si="878"/>
        <v>Inviable Sanitariamente</v>
      </c>
      <c r="LPS470" s="48" t="str">
        <f t="shared" si="878"/>
        <v>Inviable Sanitariamente</v>
      </c>
      <c r="LPT470" s="48" t="str">
        <f t="shared" si="878"/>
        <v>Inviable Sanitariamente</v>
      </c>
      <c r="LPU470" s="48" t="str">
        <f t="shared" si="878"/>
        <v>Inviable Sanitariamente</v>
      </c>
      <c r="LPV470" s="48" t="str">
        <f t="shared" si="879"/>
        <v>Inviable Sanitariamente</v>
      </c>
      <c r="LPW470" s="48" t="str">
        <f t="shared" si="879"/>
        <v>Inviable Sanitariamente</v>
      </c>
      <c r="LPX470" s="48" t="str">
        <f t="shared" si="879"/>
        <v>Inviable Sanitariamente</v>
      </c>
      <c r="LPY470" s="48" t="str">
        <f t="shared" si="879"/>
        <v>Inviable Sanitariamente</v>
      </c>
      <c r="LPZ470" s="48" t="str">
        <f t="shared" si="879"/>
        <v>Inviable Sanitariamente</v>
      </c>
      <c r="LQA470" s="48" t="str">
        <f t="shared" si="879"/>
        <v>Inviable Sanitariamente</v>
      </c>
      <c r="LQB470" s="48" t="str">
        <f t="shared" si="879"/>
        <v>Inviable Sanitariamente</v>
      </c>
      <c r="LQC470" s="48" t="str">
        <f t="shared" si="879"/>
        <v>Inviable Sanitariamente</v>
      </c>
      <c r="LQD470" s="48" t="str">
        <f t="shared" si="879"/>
        <v>Inviable Sanitariamente</v>
      </c>
      <c r="LQE470" s="48" t="str">
        <f t="shared" si="879"/>
        <v>Inviable Sanitariamente</v>
      </c>
      <c r="LQF470" s="48" t="str">
        <f t="shared" si="880"/>
        <v>Inviable Sanitariamente</v>
      </c>
      <c r="LQG470" s="48" t="str">
        <f t="shared" si="880"/>
        <v>Inviable Sanitariamente</v>
      </c>
      <c r="LQH470" s="48" t="str">
        <f t="shared" si="880"/>
        <v>Inviable Sanitariamente</v>
      </c>
      <c r="LQI470" s="48" t="str">
        <f t="shared" si="880"/>
        <v>Inviable Sanitariamente</v>
      </c>
      <c r="LQJ470" s="48" t="str">
        <f t="shared" si="880"/>
        <v>Inviable Sanitariamente</v>
      </c>
      <c r="LQK470" s="48" t="str">
        <f t="shared" si="880"/>
        <v>Inviable Sanitariamente</v>
      </c>
      <c r="LQL470" s="48" t="str">
        <f t="shared" si="880"/>
        <v>Inviable Sanitariamente</v>
      </c>
      <c r="LQM470" s="48" t="str">
        <f t="shared" si="880"/>
        <v>Inviable Sanitariamente</v>
      </c>
      <c r="LQN470" s="48" t="str">
        <f t="shared" si="880"/>
        <v>Inviable Sanitariamente</v>
      </c>
      <c r="LQO470" s="48" t="str">
        <f t="shared" si="880"/>
        <v>Inviable Sanitariamente</v>
      </c>
      <c r="LQP470" s="48" t="str">
        <f t="shared" si="881"/>
        <v>Inviable Sanitariamente</v>
      </c>
      <c r="LQQ470" s="48" t="str">
        <f t="shared" si="881"/>
        <v>Inviable Sanitariamente</v>
      </c>
      <c r="LQR470" s="48" t="str">
        <f t="shared" si="881"/>
        <v>Inviable Sanitariamente</v>
      </c>
      <c r="LQS470" s="48" t="str">
        <f t="shared" si="881"/>
        <v>Inviable Sanitariamente</v>
      </c>
      <c r="LQT470" s="48" t="str">
        <f t="shared" si="881"/>
        <v>Inviable Sanitariamente</v>
      </c>
      <c r="LQU470" s="48" t="str">
        <f t="shared" si="881"/>
        <v>Inviable Sanitariamente</v>
      </c>
      <c r="LQV470" s="48" t="str">
        <f t="shared" si="881"/>
        <v>Inviable Sanitariamente</v>
      </c>
      <c r="LQW470" s="48" t="str">
        <f t="shared" si="881"/>
        <v>Inviable Sanitariamente</v>
      </c>
      <c r="LQX470" s="48" t="str">
        <f t="shared" si="881"/>
        <v>Inviable Sanitariamente</v>
      </c>
      <c r="LQY470" s="48" t="str">
        <f t="shared" si="881"/>
        <v>Inviable Sanitariamente</v>
      </c>
      <c r="LQZ470" s="48" t="str">
        <f t="shared" si="882"/>
        <v>Inviable Sanitariamente</v>
      </c>
      <c r="LRA470" s="48" t="str">
        <f t="shared" si="882"/>
        <v>Inviable Sanitariamente</v>
      </c>
      <c r="LRB470" s="48" t="str">
        <f t="shared" si="882"/>
        <v>Inviable Sanitariamente</v>
      </c>
      <c r="LRC470" s="48" t="str">
        <f t="shared" si="882"/>
        <v>Inviable Sanitariamente</v>
      </c>
      <c r="LRD470" s="48" t="str">
        <f t="shared" si="882"/>
        <v>Inviable Sanitariamente</v>
      </c>
      <c r="LRE470" s="48" t="str">
        <f t="shared" si="882"/>
        <v>Inviable Sanitariamente</v>
      </c>
      <c r="LRF470" s="48" t="str">
        <f t="shared" si="882"/>
        <v>Inviable Sanitariamente</v>
      </c>
      <c r="LRG470" s="48" t="str">
        <f t="shared" si="882"/>
        <v>Inviable Sanitariamente</v>
      </c>
      <c r="LRH470" s="48" t="str">
        <f t="shared" si="882"/>
        <v>Inviable Sanitariamente</v>
      </c>
      <c r="LRI470" s="48" t="str">
        <f t="shared" si="882"/>
        <v>Inviable Sanitariamente</v>
      </c>
      <c r="LRJ470" s="48" t="str">
        <f t="shared" si="883"/>
        <v>Inviable Sanitariamente</v>
      </c>
      <c r="LRK470" s="48" t="str">
        <f t="shared" si="883"/>
        <v>Inviable Sanitariamente</v>
      </c>
      <c r="LRL470" s="48" t="str">
        <f t="shared" si="883"/>
        <v>Inviable Sanitariamente</v>
      </c>
      <c r="LRM470" s="48" t="str">
        <f t="shared" si="883"/>
        <v>Inviable Sanitariamente</v>
      </c>
      <c r="LRN470" s="48" t="str">
        <f t="shared" si="883"/>
        <v>Inviable Sanitariamente</v>
      </c>
      <c r="LRO470" s="48" t="str">
        <f t="shared" si="883"/>
        <v>Inviable Sanitariamente</v>
      </c>
      <c r="LRP470" s="48" t="str">
        <f t="shared" si="883"/>
        <v>Inviable Sanitariamente</v>
      </c>
      <c r="LRQ470" s="48" t="str">
        <f t="shared" si="883"/>
        <v>Inviable Sanitariamente</v>
      </c>
      <c r="LRR470" s="48" t="str">
        <f t="shared" si="883"/>
        <v>Inviable Sanitariamente</v>
      </c>
      <c r="LRS470" s="48" t="str">
        <f t="shared" si="883"/>
        <v>Inviable Sanitariamente</v>
      </c>
      <c r="LRT470" s="48" t="str">
        <f t="shared" si="884"/>
        <v>Inviable Sanitariamente</v>
      </c>
      <c r="LRU470" s="48" t="str">
        <f t="shared" si="884"/>
        <v>Inviable Sanitariamente</v>
      </c>
      <c r="LRV470" s="48" t="str">
        <f t="shared" si="884"/>
        <v>Inviable Sanitariamente</v>
      </c>
      <c r="LRW470" s="48" t="str">
        <f t="shared" si="884"/>
        <v>Inviable Sanitariamente</v>
      </c>
      <c r="LRX470" s="48" t="str">
        <f t="shared" si="884"/>
        <v>Inviable Sanitariamente</v>
      </c>
      <c r="LRY470" s="48" t="str">
        <f t="shared" si="884"/>
        <v>Inviable Sanitariamente</v>
      </c>
      <c r="LRZ470" s="48" t="str">
        <f t="shared" si="884"/>
        <v>Inviable Sanitariamente</v>
      </c>
      <c r="LSA470" s="48" t="str">
        <f t="shared" si="884"/>
        <v>Inviable Sanitariamente</v>
      </c>
      <c r="LSB470" s="48" t="str">
        <f t="shared" si="884"/>
        <v>Inviable Sanitariamente</v>
      </c>
      <c r="LSC470" s="48" t="str">
        <f t="shared" si="884"/>
        <v>Inviable Sanitariamente</v>
      </c>
      <c r="LSD470" s="48" t="str">
        <f t="shared" si="885"/>
        <v>Inviable Sanitariamente</v>
      </c>
      <c r="LSE470" s="48" t="str">
        <f t="shared" si="885"/>
        <v>Inviable Sanitariamente</v>
      </c>
      <c r="LSF470" s="48" t="str">
        <f t="shared" si="885"/>
        <v>Inviable Sanitariamente</v>
      </c>
      <c r="LSG470" s="48" t="str">
        <f t="shared" si="885"/>
        <v>Inviable Sanitariamente</v>
      </c>
      <c r="LSH470" s="48" t="str">
        <f t="shared" si="885"/>
        <v>Inviable Sanitariamente</v>
      </c>
      <c r="LSI470" s="48" t="str">
        <f t="shared" si="885"/>
        <v>Inviable Sanitariamente</v>
      </c>
      <c r="LSJ470" s="48" t="str">
        <f t="shared" si="885"/>
        <v>Inviable Sanitariamente</v>
      </c>
      <c r="LSK470" s="48" t="str">
        <f t="shared" si="885"/>
        <v>Inviable Sanitariamente</v>
      </c>
      <c r="LSL470" s="48" t="str">
        <f t="shared" si="885"/>
        <v>Inviable Sanitariamente</v>
      </c>
      <c r="LSM470" s="48" t="str">
        <f t="shared" si="885"/>
        <v>Inviable Sanitariamente</v>
      </c>
      <c r="LSN470" s="48" t="str">
        <f t="shared" si="886"/>
        <v>Inviable Sanitariamente</v>
      </c>
      <c r="LSO470" s="48" t="str">
        <f t="shared" si="886"/>
        <v>Inviable Sanitariamente</v>
      </c>
      <c r="LSP470" s="48" t="str">
        <f t="shared" si="886"/>
        <v>Inviable Sanitariamente</v>
      </c>
      <c r="LSQ470" s="48" t="str">
        <f t="shared" si="886"/>
        <v>Inviable Sanitariamente</v>
      </c>
      <c r="LSR470" s="48" t="str">
        <f t="shared" si="886"/>
        <v>Inviable Sanitariamente</v>
      </c>
      <c r="LSS470" s="48" t="str">
        <f t="shared" si="886"/>
        <v>Inviable Sanitariamente</v>
      </c>
      <c r="LST470" s="48" t="str">
        <f t="shared" si="886"/>
        <v>Inviable Sanitariamente</v>
      </c>
      <c r="LSU470" s="48" t="str">
        <f t="shared" si="886"/>
        <v>Inviable Sanitariamente</v>
      </c>
      <c r="LSV470" s="48" t="str">
        <f t="shared" si="886"/>
        <v>Inviable Sanitariamente</v>
      </c>
      <c r="LSW470" s="48" t="str">
        <f t="shared" si="886"/>
        <v>Inviable Sanitariamente</v>
      </c>
      <c r="LSX470" s="48" t="str">
        <f t="shared" si="887"/>
        <v>Inviable Sanitariamente</v>
      </c>
      <c r="LSY470" s="48" t="str">
        <f t="shared" si="887"/>
        <v>Inviable Sanitariamente</v>
      </c>
      <c r="LSZ470" s="48" t="str">
        <f t="shared" si="887"/>
        <v>Inviable Sanitariamente</v>
      </c>
      <c r="LTA470" s="48" t="str">
        <f t="shared" si="887"/>
        <v>Inviable Sanitariamente</v>
      </c>
      <c r="LTB470" s="48" t="str">
        <f t="shared" si="887"/>
        <v>Inviable Sanitariamente</v>
      </c>
      <c r="LTC470" s="48" t="str">
        <f t="shared" si="887"/>
        <v>Inviable Sanitariamente</v>
      </c>
      <c r="LTD470" s="48" t="str">
        <f t="shared" si="887"/>
        <v>Inviable Sanitariamente</v>
      </c>
      <c r="LTE470" s="48" t="str">
        <f t="shared" si="887"/>
        <v>Inviable Sanitariamente</v>
      </c>
      <c r="LTF470" s="48" t="str">
        <f t="shared" si="887"/>
        <v>Inviable Sanitariamente</v>
      </c>
      <c r="LTG470" s="48" t="str">
        <f t="shared" si="887"/>
        <v>Inviable Sanitariamente</v>
      </c>
      <c r="LTH470" s="48" t="str">
        <f t="shared" si="888"/>
        <v>Inviable Sanitariamente</v>
      </c>
      <c r="LTI470" s="48" t="str">
        <f t="shared" si="888"/>
        <v>Inviable Sanitariamente</v>
      </c>
      <c r="LTJ470" s="48" t="str">
        <f t="shared" si="888"/>
        <v>Inviable Sanitariamente</v>
      </c>
      <c r="LTK470" s="48" t="str">
        <f t="shared" si="888"/>
        <v>Inviable Sanitariamente</v>
      </c>
      <c r="LTL470" s="48" t="str">
        <f t="shared" si="888"/>
        <v>Inviable Sanitariamente</v>
      </c>
      <c r="LTM470" s="48" t="str">
        <f t="shared" si="888"/>
        <v>Inviable Sanitariamente</v>
      </c>
      <c r="LTN470" s="48" t="str">
        <f t="shared" si="888"/>
        <v>Inviable Sanitariamente</v>
      </c>
      <c r="LTO470" s="48" t="str">
        <f t="shared" si="888"/>
        <v>Inviable Sanitariamente</v>
      </c>
      <c r="LTP470" s="48" t="str">
        <f t="shared" si="888"/>
        <v>Inviable Sanitariamente</v>
      </c>
      <c r="LTQ470" s="48" t="str">
        <f t="shared" si="888"/>
        <v>Inviable Sanitariamente</v>
      </c>
      <c r="LTR470" s="48" t="str">
        <f t="shared" si="889"/>
        <v>Inviable Sanitariamente</v>
      </c>
      <c r="LTS470" s="48" t="str">
        <f t="shared" si="889"/>
        <v>Inviable Sanitariamente</v>
      </c>
      <c r="LTT470" s="48" t="str">
        <f t="shared" si="889"/>
        <v>Inviable Sanitariamente</v>
      </c>
      <c r="LTU470" s="48" t="str">
        <f t="shared" si="889"/>
        <v>Inviable Sanitariamente</v>
      </c>
      <c r="LTV470" s="48" t="str">
        <f t="shared" si="889"/>
        <v>Inviable Sanitariamente</v>
      </c>
      <c r="LTW470" s="48" t="str">
        <f t="shared" si="889"/>
        <v>Inviable Sanitariamente</v>
      </c>
      <c r="LTX470" s="48" t="str">
        <f t="shared" si="889"/>
        <v>Inviable Sanitariamente</v>
      </c>
      <c r="LTY470" s="48" t="str">
        <f t="shared" si="889"/>
        <v>Inviable Sanitariamente</v>
      </c>
      <c r="LTZ470" s="48" t="str">
        <f t="shared" si="889"/>
        <v>Inviable Sanitariamente</v>
      </c>
      <c r="LUA470" s="48" t="str">
        <f t="shared" si="889"/>
        <v>Inviable Sanitariamente</v>
      </c>
      <c r="LUB470" s="48" t="str">
        <f t="shared" si="890"/>
        <v>Inviable Sanitariamente</v>
      </c>
      <c r="LUC470" s="48" t="str">
        <f t="shared" si="890"/>
        <v>Inviable Sanitariamente</v>
      </c>
      <c r="LUD470" s="48" t="str">
        <f t="shared" si="890"/>
        <v>Inviable Sanitariamente</v>
      </c>
      <c r="LUE470" s="48" t="str">
        <f t="shared" si="890"/>
        <v>Inviable Sanitariamente</v>
      </c>
      <c r="LUF470" s="48" t="str">
        <f t="shared" si="890"/>
        <v>Inviable Sanitariamente</v>
      </c>
      <c r="LUG470" s="48" t="str">
        <f t="shared" si="890"/>
        <v>Inviable Sanitariamente</v>
      </c>
      <c r="LUH470" s="48" t="str">
        <f t="shared" si="890"/>
        <v>Inviable Sanitariamente</v>
      </c>
      <c r="LUI470" s="48" t="str">
        <f t="shared" si="890"/>
        <v>Inviable Sanitariamente</v>
      </c>
      <c r="LUJ470" s="48" t="str">
        <f t="shared" si="890"/>
        <v>Inviable Sanitariamente</v>
      </c>
      <c r="LUK470" s="48" t="str">
        <f t="shared" si="890"/>
        <v>Inviable Sanitariamente</v>
      </c>
      <c r="LUL470" s="48" t="str">
        <f t="shared" si="891"/>
        <v>Inviable Sanitariamente</v>
      </c>
      <c r="LUM470" s="48" t="str">
        <f t="shared" si="891"/>
        <v>Inviable Sanitariamente</v>
      </c>
      <c r="LUN470" s="48" t="str">
        <f t="shared" si="891"/>
        <v>Inviable Sanitariamente</v>
      </c>
      <c r="LUO470" s="48" t="str">
        <f t="shared" si="891"/>
        <v>Inviable Sanitariamente</v>
      </c>
      <c r="LUP470" s="48" t="str">
        <f t="shared" si="891"/>
        <v>Inviable Sanitariamente</v>
      </c>
      <c r="LUQ470" s="48" t="str">
        <f t="shared" si="891"/>
        <v>Inviable Sanitariamente</v>
      </c>
      <c r="LUR470" s="48" t="str">
        <f t="shared" si="891"/>
        <v>Inviable Sanitariamente</v>
      </c>
      <c r="LUS470" s="48" t="str">
        <f t="shared" si="891"/>
        <v>Inviable Sanitariamente</v>
      </c>
      <c r="LUT470" s="48" t="str">
        <f t="shared" si="891"/>
        <v>Inviable Sanitariamente</v>
      </c>
      <c r="LUU470" s="48" t="str">
        <f t="shared" si="891"/>
        <v>Inviable Sanitariamente</v>
      </c>
      <c r="LUV470" s="48" t="str">
        <f t="shared" si="892"/>
        <v>Inviable Sanitariamente</v>
      </c>
      <c r="LUW470" s="48" t="str">
        <f t="shared" si="892"/>
        <v>Inviable Sanitariamente</v>
      </c>
      <c r="LUX470" s="48" t="str">
        <f t="shared" si="892"/>
        <v>Inviable Sanitariamente</v>
      </c>
      <c r="LUY470" s="48" t="str">
        <f t="shared" si="892"/>
        <v>Inviable Sanitariamente</v>
      </c>
      <c r="LUZ470" s="48" t="str">
        <f t="shared" si="892"/>
        <v>Inviable Sanitariamente</v>
      </c>
      <c r="LVA470" s="48" t="str">
        <f t="shared" si="892"/>
        <v>Inviable Sanitariamente</v>
      </c>
      <c r="LVB470" s="48" t="str">
        <f t="shared" si="892"/>
        <v>Inviable Sanitariamente</v>
      </c>
      <c r="LVC470" s="48" t="str">
        <f t="shared" si="892"/>
        <v>Inviable Sanitariamente</v>
      </c>
      <c r="LVD470" s="48" t="str">
        <f t="shared" si="892"/>
        <v>Inviable Sanitariamente</v>
      </c>
      <c r="LVE470" s="48" t="str">
        <f t="shared" si="892"/>
        <v>Inviable Sanitariamente</v>
      </c>
      <c r="LVF470" s="48" t="str">
        <f t="shared" si="893"/>
        <v>Inviable Sanitariamente</v>
      </c>
      <c r="LVG470" s="48" t="str">
        <f t="shared" si="893"/>
        <v>Inviable Sanitariamente</v>
      </c>
      <c r="LVH470" s="48" t="str">
        <f t="shared" si="893"/>
        <v>Inviable Sanitariamente</v>
      </c>
      <c r="LVI470" s="48" t="str">
        <f t="shared" si="893"/>
        <v>Inviable Sanitariamente</v>
      </c>
      <c r="LVJ470" s="48" t="str">
        <f t="shared" si="893"/>
        <v>Inviable Sanitariamente</v>
      </c>
      <c r="LVK470" s="48" t="str">
        <f t="shared" si="893"/>
        <v>Inviable Sanitariamente</v>
      </c>
      <c r="LVL470" s="48" t="str">
        <f t="shared" si="893"/>
        <v>Inviable Sanitariamente</v>
      </c>
      <c r="LVM470" s="48" t="str">
        <f t="shared" si="893"/>
        <v>Inviable Sanitariamente</v>
      </c>
      <c r="LVN470" s="48" t="str">
        <f t="shared" si="893"/>
        <v>Inviable Sanitariamente</v>
      </c>
      <c r="LVO470" s="48" t="str">
        <f t="shared" si="893"/>
        <v>Inviable Sanitariamente</v>
      </c>
      <c r="LVP470" s="48" t="str">
        <f t="shared" si="894"/>
        <v>Inviable Sanitariamente</v>
      </c>
      <c r="LVQ470" s="48" t="str">
        <f t="shared" si="894"/>
        <v>Inviable Sanitariamente</v>
      </c>
      <c r="LVR470" s="48" t="str">
        <f t="shared" si="894"/>
        <v>Inviable Sanitariamente</v>
      </c>
      <c r="LVS470" s="48" t="str">
        <f t="shared" si="894"/>
        <v>Inviable Sanitariamente</v>
      </c>
      <c r="LVT470" s="48" t="str">
        <f t="shared" si="894"/>
        <v>Inviable Sanitariamente</v>
      </c>
      <c r="LVU470" s="48" t="str">
        <f t="shared" si="894"/>
        <v>Inviable Sanitariamente</v>
      </c>
      <c r="LVV470" s="48" t="str">
        <f t="shared" si="894"/>
        <v>Inviable Sanitariamente</v>
      </c>
      <c r="LVW470" s="48" t="str">
        <f t="shared" si="894"/>
        <v>Inviable Sanitariamente</v>
      </c>
      <c r="LVX470" s="48" t="str">
        <f t="shared" si="894"/>
        <v>Inviable Sanitariamente</v>
      </c>
      <c r="LVY470" s="48" t="str">
        <f t="shared" si="894"/>
        <v>Inviable Sanitariamente</v>
      </c>
      <c r="LVZ470" s="48" t="str">
        <f t="shared" si="895"/>
        <v>Inviable Sanitariamente</v>
      </c>
      <c r="LWA470" s="48" t="str">
        <f t="shared" si="895"/>
        <v>Inviable Sanitariamente</v>
      </c>
      <c r="LWB470" s="48" t="str">
        <f t="shared" si="895"/>
        <v>Inviable Sanitariamente</v>
      </c>
      <c r="LWC470" s="48" t="str">
        <f t="shared" si="895"/>
        <v>Inviable Sanitariamente</v>
      </c>
      <c r="LWD470" s="48" t="str">
        <f t="shared" si="895"/>
        <v>Inviable Sanitariamente</v>
      </c>
      <c r="LWE470" s="48" t="str">
        <f t="shared" si="895"/>
        <v>Inviable Sanitariamente</v>
      </c>
      <c r="LWF470" s="48" t="str">
        <f t="shared" si="895"/>
        <v>Inviable Sanitariamente</v>
      </c>
      <c r="LWG470" s="48" t="str">
        <f t="shared" si="895"/>
        <v>Inviable Sanitariamente</v>
      </c>
      <c r="LWH470" s="48" t="str">
        <f t="shared" si="895"/>
        <v>Inviable Sanitariamente</v>
      </c>
      <c r="LWI470" s="48" t="str">
        <f t="shared" si="895"/>
        <v>Inviable Sanitariamente</v>
      </c>
      <c r="LWJ470" s="48" t="str">
        <f t="shared" si="896"/>
        <v>Inviable Sanitariamente</v>
      </c>
      <c r="LWK470" s="48" t="str">
        <f t="shared" si="896"/>
        <v>Inviable Sanitariamente</v>
      </c>
      <c r="LWL470" s="48" t="str">
        <f t="shared" si="896"/>
        <v>Inviable Sanitariamente</v>
      </c>
      <c r="LWM470" s="48" t="str">
        <f t="shared" si="896"/>
        <v>Inviable Sanitariamente</v>
      </c>
      <c r="LWN470" s="48" t="str">
        <f t="shared" si="896"/>
        <v>Inviable Sanitariamente</v>
      </c>
      <c r="LWO470" s="48" t="str">
        <f t="shared" si="896"/>
        <v>Inviable Sanitariamente</v>
      </c>
      <c r="LWP470" s="48" t="str">
        <f t="shared" si="896"/>
        <v>Inviable Sanitariamente</v>
      </c>
      <c r="LWQ470" s="48" t="str">
        <f t="shared" si="896"/>
        <v>Inviable Sanitariamente</v>
      </c>
      <c r="LWR470" s="48" t="str">
        <f t="shared" si="896"/>
        <v>Inviable Sanitariamente</v>
      </c>
      <c r="LWS470" s="48" t="str">
        <f t="shared" si="896"/>
        <v>Inviable Sanitariamente</v>
      </c>
      <c r="LWT470" s="48" t="str">
        <f t="shared" si="897"/>
        <v>Inviable Sanitariamente</v>
      </c>
      <c r="LWU470" s="48" t="str">
        <f t="shared" si="897"/>
        <v>Inviable Sanitariamente</v>
      </c>
      <c r="LWV470" s="48" t="str">
        <f t="shared" si="897"/>
        <v>Inviable Sanitariamente</v>
      </c>
      <c r="LWW470" s="48" t="str">
        <f t="shared" si="897"/>
        <v>Inviable Sanitariamente</v>
      </c>
      <c r="LWX470" s="48" t="str">
        <f t="shared" si="897"/>
        <v>Inviable Sanitariamente</v>
      </c>
      <c r="LWY470" s="48" t="str">
        <f t="shared" si="897"/>
        <v>Inviable Sanitariamente</v>
      </c>
      <c r="LWZ470" s="48" t="str">
        <f t="shared" si="897"/>
        <v>Inviable Sanitariamente</v>
      </c>
      <c r="LXA470" s="48" t="str">
        <f t="shared" si="897"/>
        <v>Inviable Sanitariamente</v>
      </c>
      <c r="LXB470" s="48" t="str">
        <f t="shared" si="897"/>
        <v>Inviable Sanitariamente</v>
      </c>
      <c r="LXC470" s="48" t="str">
        <f t="shared" si="897"/>
        <v>Inviable Sanitariamente</v>
      </c>
      <c r="LXD470" s="48" t="str">
        <f t="shared" si="898"/>
        <v>Inviable Sanitariamente</v>
      </c>
      <c r="LXE470" s="48" t="str">
        <f t="shared" si="898"/>
        <v>Inviable Sanitariamente</v>
      </c>
      <c r="LXF470" s="48" t="str">
        <f t="shared" si="898"/>
        <v>Inviable Sanitariamente</v>
      </c>
      <c r="LXG470" s="48" t="str">
        <f t="shared" si="898"/>
        <v>Inviable Sanitariamente</v>
      </c>
      <c r="LXH470" s="48" t="str">
        <f t="shared" si="898"/>
        <v>Inviable Sanitariamente</v>
      </c>
      <c r="LXI470" s="48" t="str">
        <f t="shared" si="898"/>
        <v>Inviable Sanitariamente</v>
      </c>
      <c r="LXJ470" s="48" t="str">
        <f t="shared" si="898"/>
        <v>Inviable Sanitariamente</v>
      </c>
      <c r="LXK470" s="48" t="str">
        <f t="shared" si="898"/>
        <v>Inviable Sanitariamente</v>
      </c>
      <c r="LXL470" s="48" t="str">
        <f t="shared" si="898"/>
        <v>Inviable Sanitariamente</v>
      </c>
      <c r="LXM470" s="48" t="str">
        <f t="shared" si="898"/>
        <v>Inviable Sanitariamente</v>
      </c>
      <c r="LXN470" s="48" t="str">
        <f t="shared" si="899"/>
        <v>Inviable Sanitariamente</v>
      </c>
      <c r="LXO470" s="48" t="str">
        <f t="shared" si="899"/>
        <v>Inviable Sanitariamente</v>
      </c>
      <c r="LXP470" s="48" t="str">
        <f t="shared" si="899"/>
        <v>Inviable Sanitariamente</v>
      </c>
      <c r="LXQ470" s="48" t="str">
        <f t="shared" si="899"/>
        <v>Inviable Sanitariamente</v>
      </c>
      <c r="LXR470" s="48" t="str">
        <f t="shared" si="899"/>
        <v>Inviable Sanitariamente</v>
      </c>
      <c r="LXS470" s="48" t="str">
        <f t="shared" si="899"/>
        <v>Inviable Sanitariamente</v>
      </c>
      <c r="LXT470" s="48" t="str">
        <f t="shared" si="899"/>
        <v>Inviable Sanitariamente</v>
      </c>
      <c r="LXU470" s="48" t="str">
        <f t="shared" si="899"/>
        <v>Inviable Sanitariamente</v>
      </c>
      <c r="LXV470" s="48" t="str">
        <f t="shared" si="899"/>
        <v>Inviable Sanitariamente</v>
      </c>
      <c r="LXW470" s="48" t="str">
        <f t="shared" si="899"/>
        <v>Inviable Sanitariamente</v>
      </c>
      <c r="LXX470" s="48" t="str">
        <f t="shared" si="900"/>
        <v>Inviable Sanitariamente</v>
      </c>
      <c r="LXY470" s="48" t="str">
        <f t="shared" si="900"/>
        <v>Inviable Sanitariamente</v>
      </c>
      <c r="LXZ470" s="48" t="str">
        <f t="shared" si="900"/>
        <v>Inviable Sanitariamente</v>
      </c>
      <c r="LYA470" s="48" t="str">
        <f t="shared" si="900"/>
        <v>Inviable Sanitariamente</v>
      </c>
      <c r="LYB470" s="48" t="str">
        <f t="shared" si="900"/>
        <v>Inviable Sanitariamente</v>
      </c>
      <c r="LYC470" s="48" t="str">
        <f t="shared" si="900"/>
        <v>Inviable Sanitariamente</v>
      </c>
      <c r="LYD470" s="48" t="str">
        <f t="shared" si="900"/>
        <v>Inviable Sanitariamente</v>
      </c>
      <c r="LYE470" s="48" t="str">
        <f t="shared" si="900"/>
        <v>Inviable Sanitariamente</v>
      </c>
      <c r="LYF470" s="48" t="str">
        <f t="shared" si="900"/>
        <v>Inviable Sanitariamente</v>
      </c>
      <c r="LYG470" s="48" t="str">
        <f t="shared" si="900"/>
        <v>Inviable Sanitariamente</v>
      </c>
      <c r="LYH470" s="48" t="str">
        <f t="shared" si="901"/>
        <v>Inviable Sanitariamente</v>
      </c>
      <c r="LYI470" s="48" t="str">
        <f t="shared" si="901"/>
        <v>Inviable Sanitariamente</v>
      </c>
      <c r="LYJ470" s="48" t="str">
        <f t="shared" si="901"/>
        <v>Inviable Sanitariamente</v>
      </c>
      <c r="LYK470" s="48" t="str">
        <f t="shared" si="901"/>
        <v>Inviable Sanitariamente</v>
      </c>
      <c r="LYL470" s="48" t="str">
        <f t="shared" si="901"/>
        <v>Inviable Sanitariamente</v>
      </c>
      <c r="LYM470" s="48" t="str">
        <f t="shared" si="901"/>
        <v>Inviable Sanitariamente</v>
      </c>
      <c r="LYN470" s="48" t="str">
        <f t="shared" si="901"/>
        <v>Inviable Sanitariamente</v>
      </c>
      <c r="LYO470" s="48" t="str">
        <f t="shared" si="901"/>
        <v>Inviable Sanitariamente</v>
      </c>
      <c r="LYP470" s="48" t="str">
        <f t="shared" si="901"/>
        <v>Inviable Sanitariamente</v>
      </c>
      <c r="LYQ470" s="48" t="str">
        <f t="shared" si="901"/>
        <v>Inviable Sanitariamente</v>
      </c>
      <c r="LYR470" s="48" t="str">
        <f t="shared" si="902"/>
        <v>Inviable Sanitariamente</v>
      </c>
      <c r="LYS470" s="48" t="str">
        <f t="shared" si="902"/>
        <v>Inviable Sanitariamente</v>
      </c>
      <c r="LYT470" s="48" t="str">
        <f t="shared" si="902"/>
        <v>Inviable Sanitariamente</v>
      </c>
      <c r="LYU470" s="48" t="str">
        <f t="shared" si="902"/>
        <v>Inviable Sanitariamente</v>
      </c>
      <c r="LYV470" s="48" t="str">
        <f t="shared" si="902"/>
        <v>Inviable Sanitariamente</v>
      </c>
      <c r="LYW470" s="48" t="str">
        <f t="shared" si="902"/>
        <v>Inviable Sanitariamente</v>
      </c>
      <c r="LYX470" s="48" t="str">
        <f t="shared" si="902"/>
        <v>Inviable Sanitariamente</v>
      </c>
      <c r="LYY470" s="48" t="str">
        <f t="shared" si="902"/>
        <v>Inviable Sanitariamente</v>
      </c>
      <c r="LYZ470" s="48" t="str">
        <f t="shared" si="902"/>
        <v>Inviable Sanitariamente</v>
      </c>
      <c r="LZA470" s="48" t="str">
        <f t="shared" si="902"/>
        <v>Inviable Sanitariamente</v>
      </c>
      <c r="LZB470" s="48" t="str">
        <f t="shared" si="903"/>
        <v>Inviable Sanitariamente</v>
      </c>
      <c r="LZC470" s="48" t="str">
        <f t="shared" si="903"/>
        <v>Inviable Sanitariamente</v>
      </c>
      <c r="LZD470" s="48" t="str">
        <f t="shared" si="903"/>
        <v>Inviable Sanitariamente</v>
      </c>
      <c r="LZE470" s="48" t="str">
        <f t="shared" si="903"/>
        <v>Inviable Sanitariamente</v>
      </c>
      <c r="LZF470" s="48" t="str">
        <f t="shared" si="903"/>
        <v>Inviable Sanitariamente</v>
      </c>
      <c r="LZG470" s="48" t="str">
        <f t="shared" si="903"/>
        <v>Inviable Sanitariamente</v>
      </c>
      <c r="LZH470" s="48" t="str">
        <f t="shared" si="903"/>
        <v>Inviable Sanitariamente</v>
      </c>
      <c r="LZI470" s="48" t="str">
        <f t="shared" si="903"/>
        <v>Inviable Sanitariamente</v>
      </c>
      <c r="LZJ470" s="48" t="str">
        <f t="shared" si="903"/>
        <v>Inviable Sanitariamente</v>
      </c>
      <c r="LZK470" s="48" t="str">
        <f t="shared" si="903"/>
        <v>Inviable Sanitariamente</v>
      </c>
      <c r="LZL470" s="48" t="str">
        <f t="shared" si="904"/>
        <v>Inviable Sanitariamente</v>
      </c>
      <c r="LZM470" s="48" t="str">
        <f t="shared" si="904"/>
        <v>Inviable Sanitariamente</v>
      </c>
      <c r="LZN470" s="48" t="str">
        <f t="shared" si="904"/>
        <v>Inviable Sanitariamente</v>
      </c>
      <c r="LZO470" s="48" t="str">
        <f t="shared" si="904"/>
        <v>Inviable Sanitariamente</v>
      </c>
      <c r="LZP470" s="48" t="str">
        <f t="shared" si="904"/>
        <v>Inviable Sanitariamente</v>
      </c>
      <c r="LZQ470" s="48" t="str">
        <f t="shared" si="904"/>
        <v>Inviable Sanitariamente</v>
      </c>
      <c r="LZR470" s="48" t="str">
        <f t="shared" si="904"/>
        <v>Inviable Sanitariamente</v>
      </c>
      <c r="LZS470" s="48" t="str">
        <f t="shared" si="904"/>
        <v>Inviable Sanitariamente</v>
      </c>
      <c r="LZT470" s="48" t="str">
        <f t="shared" si="904"/>
        <v>Inviable Sanitariamente</v>
      </c>
      <c r="LZU470" s="48" t="str">
        <f t="shared" si="904"/>
        <v>Inviable Sanitariamente</v>
      </c>
      <c r="LZV470" s="48" t="str">
        <f t="shared" si="905"/>
        <v>Inviable Sanitariamente</v>
      </c>
      <c r="LZW470" s="48" t="str">
        <f t="shared" si="905"/>
        <v>Inviable Sanitariamente</v>
      </c>
      <c r="LZX470" s="48" t="str">
        <f t="shared" si="905"/>
        <v>Inviable Sanitariamente</v>
      </c>
      <c r="LZY470" s="48" t="str">
        <f t="shared" si="905"/>
        <v>Inviable Sanitariamente</v>
      </c>
      <c r="LZZ470" s="48" t="str">
        <f t="shared" si="905"/>
        <v>Inviable Sanitariamente</v>
      </c>
      <c r="MAA470" s="48" t="str">
        <f t="shared" si="905"/>
        <v>Inviable Sanitariamente</v>
      </c>
      <c r="MAB470" s="48" t="str">
        <f t="shared" si="905"/>
        <v>Inviable Sanitariamente</v>
      </c>
      <c r="MAC470" s="48" t="str">
        <f t="shared" si="905"/>
        <v>Inviable Sanitariamente</v>
      </c>
      <c r="MAD470" s="48" t="str">
        <f t="shared" si="905"/>
        <v>Inviable Sanitariamente</v>
      </c>
      <c r="MAE470" s="48" t="str">
        <f t="shared" si="905"/>
        <v>Inviable Sanitariamente</v>
      </c>
      <c r="MAF470" s="48" t="str">
        <f t="shared" si="906"/>
        <v>Inviable Sanitariamente</v>
      </c>
      <c r="MAG470" s="48" t="str">
        <f t="shared" si="906"/>
        <v>Inviable Sanitariamente</v>
      </c>
      <c r="MAH470" s="48" t="str">
        <f t="shared" si="906"/>
        <v>Inviable Sanitariamente</v>
      </c>
      <c r="MAI470" s="48" t="str">
        <f t="shared" si="906"/>
        <v>Inviable Sanitariamente</v>
      </c>
      <c r="MAJ470" s="48" t="str">
        <f t="shared" si="906"/>
        <v>Inviable Sanitariamente</v>
      </c>
      <c r="MAK470" s="48" t="str">
        <f t="shared" si="906"/>
        <v>Inviable Sanitariamente</v>
      </c>
      <c r="MAL470" s="48" t="str">
        <f t="shared" si="906"/>
        <v>Inviable Sanitariamente</v>
      </c>
      <c r="MAM470" s="48" t="str">
        <f t="shared" si="906"/>
        <v>Inviable Sanitariamente</v>
      </c>
      <c r="MAN470" s="48" t="str">
        <f t="shared" si="906"/>
        <v>Inviable Sanitariamente</v>
      </c>
      <c r="MAO470" s="48" t="str">
        <f t="shared" si="906"/>
        <v>Inviable Sanitariamente</v>
      </c>
      <c r="MAP470" s="48" t="str">
        <f t="shared" si="907"/>
        <v>Inviable Sanitariamente</v>
      </c>
      <c r="MAQ470" s="48" t="str">
        <f t="shared" si="907"/>
        <v>Inviable Sanitariamente</v>
      </c>
      <c r="MAR470" s="48" t="str">
        <f t="shared" si="907"/>
        <v>Inviable Sanitariamente</v>
      </c>
      <c r="MAS470" s="48" t="str">
        <f t="shared" si="907"/>
        <v>Inviable Sanitariamente</v>
      </c>
      <c r="MAT470" s="48" t="str">
        <f t="shared" si="907"/>
        <v>Inviable Sanitariamente</v>
      </c>
      <c r="MAU470" s="48" t="str">
        <f t="shared" si="907"/>
        <v>Inviable Sanitariamente</v>
      </c>
      <c r="MAV470" s="48" t="str">
        <f t="shared" si="907"/>
        <v>Inviable Sanitariamente</v>
      </c>
      <c r="MAW470" s="48" t="str">
        <f t="shared" si="907"/>
        <v>Inviable Sanitariamente</v>
      </c>
      <c r="MAX470" s="48" t="str">
        <f t="shared" si="907"/>
        <v>Inviable Sanitariamente</v>
      </c>
      <c r="MAY470" s="48" t="str">
        <f t="shared" si="907"/>
        <v>Inviable Sanitariamente</v>
      </c>
      <c r="MAZ470" s="48" t="str">
        <f t="shared" si="908"/>
        <v>Inviable Sanitariamente</v>
      </c>
      <c r="MBA470" s="48" t="str">
        <f t="shared" si="908"/>
        <v>Inviable Sanitariamente</v>
      </c>
      <c r="MBB470" s="48" t="str">
        <f t="shared" si="908"/>
        <v>Inviable Sanitariamente</v>
      </c>
      <c r="MBC470" s="48" t="str">
        <f t="shared" si="908"/>
        <v>Inviable Sanitariamente</v>
      </c>
      <c r="MBD470" s="48" t="str">
        <f t="shared" si="908"/>
        <v>Inviable Sanitariamente</v>
      </c>
      <c r="MBE470" s="48" t="str">
        <f t="shared" si="908"/>
        <v>Inviable Sanitariamente</v>
      </c>
      <c r="MBF470" s="48" t="str">
        <f t="shared" si="908"/>
        <v>Inviable Sanitariamente</v>
      </c>
      <c r="MBG470" s="48" t="str">
        <f t="shared" si="908"/>
        <v>Inviable Sanitariamente</v>
      </c>
      <c r="MBH470" s="48" t="str">
        <f t="shared" si="908"/>
        <v>Inviable Sanitariamente</v>
      </c>
      <c r="MBI470" s="48" t="str">
        <f t="shared" si="908"/>
        <v>Inviable Sanitariamente</v>
      </c>
      <c r="MBJ470" s="48" t="str">
        <f t="shared" si="909"/>
        <v>Inviable Sanitariamente</v>
      </c>
      <c r="MBK470" s="48" t="str">
        <f t="shared" si="909"/>
        <v>Inviable Sanitariamente</v>
      </c>
      <c r="MBL470" s="48" t="str">
        <f t="shared" si="909"/>
        <v>Inviable Sanitariamente</v>
      </c>
      <c r="MBM470" s="48" t="str">
        <f t="shared" si="909"/>
        <v>Inviable Sanitariamente</v>
      </c>
      <c r="MBN470" s="48" t="str">
        <f t="shared" si="909"/>
        <v>Inviable Sanitariamente</v>
      </c>
      <c r="MBO470" s="48" t="str">
        <f t="shared" si="909"/>
        <v>Inviable Sanitariamente</v>
      </c>
      <c r="MBP470" s="48" t="str">
        <f t="shared" si="909"/>
        <v>Inviable Sanitariamente</v>
      </c>
      <c r="MBQ470" s="48" t="str">
        <f t="shared" si="909"/>
        <v>Inviable Sanitariamente</v>
      </c>
      <c r="MBR470" s="48" t="str">
        <f t="shared" si="909"/>
        <v>Inviable Sanitariamente</v>
      </c>
      <c r="MBS470" s="48" t="str">
        <f t="shared" si="909"/>
        <v>Inviable Sanitariamente</v>
      </c>
      <c r="MBT470" s="48" t="str">
        <f t="shared" si="910"/>
        <v>Inviable Sanitariamente</v>
      </c>
      <c r="MBU470" s="48" t="str">
        <f t="shared" si="910"/>
        <v>Inviable Sanitariamente</v>
      </c>
      <c r="MBV470" s="48" t="str">
        <f t="shared" si="910"/>
        <v>Inviable Sanitariamente</v>
      </c>
      <c r="MBW470" s="48" t="str">
        <f t="shared" si="910"/>
        <v>Inviable Sanitariamente</v>
      </c>
      <c r="MBX470" s="48" t="str">
        <f t="shared" si="910"/>
        <v>Inviable Sanitariamente</v>
      </c>
      <c r="MBY470" s="48" t="str">
        <f t="shared" si="910"/>
        <v>Inviable Sanitariamente</v>
      </c>
      <c r="MBZ470" s="48" t="str">
        <f t="shared" si="910"/>
        <v>Inviable Sanitariamente</v>
      </c>
      <c r="MCA470" s="48" t="str">
        <f t="shared" si="910"/>
        <v>Inviable Sanitariamente</v>
      </c>
      <c r="MCB470" s="48" t="str">
        <f t="shared" si="910"/>
        <v>Inviable Sanitariamente</v>
      </c>
      <c r="MCC470" s="48" t="str">
        <f t="shared" si="910"/>
        <v>Inviable Sanitariamente</v>
      </c>
      <c r="MCD470" s="48" t="str">
        <f t="shared" si="911"/>
        <v>Inviable Sanitariamente</v>
      </c>
      <c r="MCE470" s="48" t="str">
        <f t="shared" si="911"/>
        <v>Inviable Sanitariamente</v>
      </c>
      <c r="MCF470" s="48" t="str">
        <f t="shared" si="911"/>
        <v>Inviable Sanitariamente</v>
      </c>
      <c r="MCG470" s="48" t="str">
        <f t="shared" si="911"/>
        <v>Inviable Sanitariamente</v>
      </c>
      <c r="MCH470" s="48" t="str">
        <f t="shared" si="911"/>
        <v>Inviable Sanitariamente</v>
      </c>
      <c r="MCI470" s="48" t="str">
        <f t="shared" si="911"/>
        <v>Inviable Sanitariamente</v>
      </c>
      <c r="MCJ470" s="48" t="str">
        <f t="shared" si="911"/>
        <v>Inviable Sanitariamente</v>
      </c>
      <c r="MCK470" s="48" t="str">
        <f t="shared" si="911"/>
        <v>Inviable Sanitariamente</v>
      </c>
      <c r="MCL470" s="48" t="str">
        <f t="shared" si="911"/>
        <v>Inviable Sanitariamente</v>
      </c>
      <c r="MCM470" s="48" t="str">
        <f t="shared" si="911"/>
        <v>Inviable Sanitariamente</v>
      </c>
      <c r="MCN470" s="48" t="str">
        <f t="shared" si="912"/>
        <v>Inviable Sanitariamente</v>
      </c>
      <c r="MCO470" s="48" t="str">
        <f t="shared" si="912"/>
        <v>Inviable Sanitariamente</v>
      </c>
      <c r="MCP470" s="48" t="str">
        <f t="shared" si="912"/>
        <v>Inviable Sanitariamente</v>
      </c>
      <c r="MCQ470" s="48" t="str">
        <f t="shared" si="912"/>
        <v>Inviable Sanitariamente</v>
      </c>
      <c r="MCR470" s="48" t="str">
        <f t="shared" si="912"/>
        <v>Inviable Sanitariamente</v>
      </c>
      <c r="MCS470" s="48" t="str">
        <f t="shared" si="912"/>
        <v>Inviable Sanitariamente</v>
      </c>
      <c r="MCT470" s="48" t="str">
        <f t="shared" si="912"/>
        <v>Inviable Sanitariamente</v>
      </c>
      <c r="MCU470" s="48" t="str">
        <f t="shared" si="912"/>
        <v>Inviable Sanitariamente</v>
      </c>
      <c r="MCV470" s="48" t="str">
        <f t="shared" si="912"/>
        <v>Inviable Sanitariamente</v>
      </c>
      <c r="MCW470" s="48" t="str">
        <f t="shared" si="912"/>
        <v>Inviable Sanitariamente</v>
      </c>
      <c r="MCX470" s="48" t="str">
        <f t="shared" si="913"/>
        <v>Inviable Sanitariamente</v>
      </c>
      <c r="MCY470" s="48" t="str">
        <f t="shared" si="913"/>
        <v>Inviable Sanitariamente</v>
      </c>
      <c r="MCZ470" s="48" t="str">
        <f t="shared" si="913"/>
        <v>Inviable Sanitariamente</v>
      </c>
      <c r="MDA470" s="48" t="str">
        <f t="shared" si="913"/>
        <v>Inviable Sanitariamente</v>
      </c>
      <c r="MDB470" s="48" t="str">
        <f t="shared" si="913"/>
        <v>Inviable Sanitariamente</v>
      </c>
      <c r="MDC470" s="48" t="str">
        <f t="shared" si="913"/>
        <v>Inviable Sanitariamente</v>
      </c>
      <c r="MDD470" s="48" t="str">
        <f t="shared" si="913"/>
        <v>Inviable Sanitariamente</v>
      </c>
      <c r="MDE470" s="48" t="str">
        <f t="shared" si="913"/>
        <v>Inviable Sanitariamente</v>
      </c>
      <c r="MDF470" s="48" t="str">
        <f t="shared" si="913"/>
        <v>Inviable Sanitariamente</v>
      </c>
      <c r="MDG470" s="48" t="str">
        <f t="shared" si="913"/>
        <v>Inviable Sanitariamente</v>
      </c>
      <c r="MDH470" s="48" t="str">
        <f t="shared" si="914"/>
        <v>Inviable Sanitariamente</v>
      </c>
      <c r="MDI470" s="48" t="str">
        <f t="shared" si="914"/>
        <v>Inviable Sanitariamente</v>
      </c>
      <c r="MDJ470" s="48" t="str">
        <f t="shared" si="914"/>
        <v>Inviable Sanitariamente</v>
      </c>
      <c r="MDK470" s="48" t="str">
        <f t="shared" si="914"/>
        <v>Inviable Sanitariamente</v>
      </c>
      <c r="MDL470" s="48" t="str">
        <f t="shared" si="914"/>
        <v>Inviable Sanitariamente</v>
      </c>
      <c r="MDM470" s="48" t="str">
        <f t="shared" si="914"/>
        <v>Inviable Sanitariamente</v>
      </c>
      <c r="MDN470" s="48" t="str">
        <f t="shared" si="914"/>
        <v>Inviable Sanitariamente</v>
      </c>
      <c r="MDO470" s="48" t="str">
        <f t="shared" si="914"/>
        <v>Inviable Sanitariamente</v>
      </c>
      <c r="MDP470" s="48" t="str">
        <f t="shared" si="914"/>
        <v>Inviable Sanitariamente</v>
      </c>
      <c r="MDQ470" s="48" t="str">
        <f t="shared" si="914"/>
        <v>Inviable Sanitariamente</v>
      </c>
      <c r="MDR470" s="48" t="str">
        <f t="shared" si="915"/>
        <v>Inviable Sanitariamente</v>
      </c>
      <c r="MDS470" s="48" t="str">
        <f t="shared" si="915"/>
        <v>Inviable Sanitariamente</v>
      </c>
      <c r="MDT470" s="48" t="str">
        <f t="shared" si="915"/>
        <v>Inviable Sanitariamente</v>
      </c>
      <c r="MDU470" s="48" t="str">
        <f t="shared" si="915"/>
        <v>Inviable Sanitariamente</v>
      </c>
      <c r="MDV470" s="48" t="str">
        <f t="shared" si="915"/>
        <v>Inviable Sanitariamente</v>
      </c>
      <c r="MDW470" s="48" t="str">
        <f t="shared" si="915"/>
        <v>Inviable Sanitariamente</v>
      </c>
      <c r="MDX470" s="48" t="str">
        <f t="shared" si="915"/>
        <v>Inviable Sanitariamente</v>
      </c>
      <c r="MDY470" s="48" t="str">
        <f t="shared" si="915"/>
        <v>Inviable Sanitariamente</v>
      </c>
      <c r="MDZ470" s="48" t="str">
        <f t="shared" si="915"/>
        <v>Inviable Sanitariamente</v>
      </c>
      <c r="MEA470" s="48" t="str">
        <f t="shared" si="915"/>
        <v>Inviable Sanitariamente</v>
      </c>
      <c r="MEB470" s="48" t="str">
        <f t="shared" si="916"/>
        <v>Inviable Sanitariamente</v>
      </c>
      <c r="MEC470" s="48" t="str">
        <f t="shared" si="916"/>
        <v>Inviable Sanitariamente</v>
      </c>
      <c r="MED470" s="48" t="str">
        <f t="shared" si="916"/>
        <v>Inviable Sanitariamente</v>
      </c>
      <c r="MEE470" s="48" t="str">
        <f t="shared" si="916"/>
        <v>Inviable Sanitariamente</v>
      </c>
      <c r="MEF470" s="48" t="str">
        <f t="shared" si="916"/>
        <v>Inviable Sanitariamente</v>
      </c>
      <c r="MEG470" s="48" t="str">
        <f t="shared" si="916"/>
        <v>Inviable Sanitariamente</v>
      </c>
      <c r="MEH470" s="48" t="str">
        <f t="shared" si="916"/>
        <v>Inviable Sanitariamente</v>
      </c>
      <c r="MEI470" s="48" t="str">
        <f t="shared" si="916"/>
        <v>Inviable Sanitariamente</v>
      </c>
      <c r="MEJ470" s="48" t="str">
        <f t="shared" si="916"/>
        <v>Inviable Sanitariamente</v>
      </c>
      <c r="MEK470" s="48" t="str">
        <f t="shared" si="916"/>
        <v>Inviable Sanitariamente</v>
      </c>
      <c r="MEL470" s="48" t="str">
        <f t="shared" si="917"/>
        <v>Inviable Sanitariamente</v>
      </c>
      <c r="MEM470" s="48" t="str">
        <f t="shared" si="917"/>
        <v>Inviable Sanitariamente</v>
      </c>
      <c r="MEN470" s="48" t="str">
        <f t="shared" si="917"/>
        <v>Inviable Sanitariamente</v>
      </c>
      <c r="MEO470" s="48" t="str">
        <f t="shared" si="917"/>
        <v>Inviable Sanitariamente</v>
      </c>
      <c r="MEP470" s="48" t="str">
        <f t="shared" si="917"/>
        <v>Inviable Sanitariamente</v>
      </c>
      <c r="MEQ470" s="48" t="str">
        <f t="shared" si="917"/>
        <v>Inviable Sanitariamente</v>
      </c>
      <c r="MER470" s="48" t="str">
        <f t="shared" si="917"/>
        <v>Inviable Sanitariamente</v>
      </c>
      <c r="MES470" s="48" t="str">
        <f t="shared" si="917"/>
        <v>Inviable Sanitariamente</v>
      </c>
      <c r="MET470" s="48" t="str">
        <f t="shared" si="917"/>
        <v>Inviable Sanitariamente</v>
      </c>
      <c r="MEU470" s="48" t="str">
        <f t="shared" si="917"/>
        <v>Inviable Sanitariamente</v>
      </c>
      <c r="MEV470" s="48" t="str">
        <f t="shared" si="918"/>
        <v>Inviable Sanitariamente</v>
      </c>
      <c r="MEW470" s="48" t="str">
        <f t="shared" si="918"/>
        <v>Inviable Sanitariamente</v>
      </c>
      <c r="MEX470" s="48" t="str">
        <f t="shared" si="918"/>
        <v>Inviable Sanitariamente</v>
      </c>
      <c r="MEY470" s="48" t="str">
        <f t="shared" si="918"/>
        <v>Inviable Sanitariamente</v>
      </c>
      <c r="MEZ470" s="48" t="str">
        <f t="shared" si="918"/>
        <v>Inviable Sanitariamente</v>
      </c>
      <c r="MFA470" s="48" t="str">
        <f t="shared" si="918"/>
        <v>Inviable Sanitariamente</v>
      </c>
      <c r="MFB470" s="48" t="str">
        <f t="shared" si="918"/>
        <v>Inviable Sanitariamente</v>
      </c>
      <c r="MFC470" s="48" t="str">
        <f t="shared" si="918"/>
        <v>Inviable Sanitariamente</v>
      </c>
      <c r="MFD470" s="48" t="str">
        <f t="shared" si="918"/>
        <v>Inviable Sanitariamente</v>
      </c>
      <c r="MFE470" s="48" t="str">
        <f t="shared" si="918"/>
        <v>Inviable Sanitariamente</v>
      </c>
      <c r="MFF470" s="48" t="str">
        <f t="shared" si="919"/>
        <v>Inviable Sanitariamente</v>
      </c>
      <c r="MFG470" s="48" t="str">
        <f t="shared" si="919"/>
        <v>Inviable Sanitariamente</v>
      </c>
      <c r="MFH470" s="48" t="str">
        <f t="shared" si="919"/>
        <v>Inviable Sanitariamente</v>
      </c>
      <c r="MFI470" s="48" t="str">
        <f t="shared" si="919"/>
        <v>Inviable Sanitariamente</v>
      </c>
      <c r="MFJ470" s="48" t="str">
        <f t="shared" si="919"/>
        <v>Inviable Sanitariamente</v>
      </c>
      <c r="MFK470" s="48" t="str">
        <f t="shared" si="919"/>
        <v>Inviable Sanitariamente</v>
      </c>
      <c r="MFL470" s="48" t="str">
        <f t="shared" si="919"/>
        <v>Inviable Sanitariamente</v>
      </c>
      <c r="MFM470" s="48" t="str">
        <f t="shared" si="919"/>
        <v>Inviable Sanitariamente</v>
      </c>
      <c r="MFN470" s="48" t="str">
        <f t="shared" si="919"/>
        <v>Inviable Sanitariamente</v>
      </c>
      <c r="MFO470" s="48" t="str">
        <f t="shared" si="919"/>
        <v>Inviable Sanitariamente</v>
      </c>
      <c r="MFP470" s="48" t="str">
        <f t="shared" si="920"/>
        <v>Inviable Sanitariamente</v>
      </c>
      <c r="MFQ470" s="48" t="str">
        <f t="shared" si="920"/>
        <v>Inviable Sanitariamente</v>
      </c>
      <c r="MFR470" s="48" t="str">
        <f t="shared" si="920"/>
        <v>Inviable Sanitariamente</v>
      </c>
      <c r="MFS470" s="48" t="str">
        <f t="shared" si="920"/>
        <v>Inviable Sanitariamente</v>
      </c>
      <c r="MFT470" s="48" t="str">
        <f t="shared" si="920"/>
        <v>Inviable Sanitariamente</v>
      </c>
      <c r="MFU470" s="48" t="str">
        <f t="shared" si="920"/>
        <v>Inviable Sanitariamente</v>
      </c>
      <c r="MFV470" s="48" t="str">
        <f t="shared" si="920"/>
        <v>Inviable Sanitariamente</v>
      </c>
      <c r="MFW470" s="48" t="str">
        <f t="shared" si="920"/>
        <v>Inviable Sanitariamente</v>
      </c>
      <c r="MFX470" s="48" t="str">
        <f t="shared" si="920"/>
        <v>Inviable Sanitariamente</v>
      </c>
      <c r="MFY470" s="48" t="str">
        <f t="shared" si="920"/>
        <v>Inviable Sanitariamente</v>
      </c>
      <c r="MFZ470" s="48" t="str">
        <f t="shared" si="921"/>
        <v>Inviable Sanitariamente</v>
      </c>
      <c r="MGA470" s="48" t="str">
        <f t="shared" si="921"/>
        <v>Inviable Sanitariamente</v>
      </c>
      <c r="MGB470" s="48" t="str">
        <f t="shared" si="921"/>
        <v>Inviable Sanitariamente</v>
      </c>
      <c r="MGC470" s="48" t="str">
        <f t="shared" si="921"/>
        <v>Inviable Sanitariamente</v>
      </c>
      <c r="MGD470" s="48" t="str">
        <f t="shared" si="921"/>
        <v>Inviable Sanitariamente</v>
      </c>
      <c r="MGE470" s="48" t="str">
        <f t="shared" si="921"/>
        <v>Inviable Sanitariamente</v>
      </c>
      <c r="MGF470" s="48" t="str">
        <f t="shared" si="921"/>
        <v>Inviable Sanitariamente</v>
      </c>
      <c r="MGG470" s="48" t="str">
        <f t="shared" si="921"/>
        <v>Inviable Sanitariamente</v>
      </c>
      <c r="MGH470" s="48" t="str">
        <f t="shared" si="921"/>
        <v>Inviable Sanitariamente</v>
      </c>
      <c r="MGI470" s="48" t="str">
        <f t="shared" si="921"/>
        <v>Inviable Sanitariamente</v>
      </c>
      <c r="MGJ470" s="48" t="str">
        <f t="shared" si="922"/>
        <v>Inviable Sanitariamente</v>
      </c>
      <c r="MGK470" s="48" t="str">
        <f t="shared" si="922"/>
        <v>Inviable Sanitariamente</v>
      </c>
      <c r="MGL470" s="48" t="str">
        <f t="shared" si="922"/>
        <v>Inviable Sanitariamente</v>
      </c>
      <c r="MGM470" s="48" t="str">
        <f t="shared" si="922"/>
        <v>Inviable Sanitariamente</v>
      </c>
      <c r="MGN470" s="48" t="str">
        <f t="shared" si="922"/>
        <v>Inviable Sanitariamente</v>
      </c>
      <c r="MGO470" s="48" t="str">
        <f t="shared" si="922"/>
        <v>Inviable Sanitariamente</v>
      </c>
      <c r="MGP470" s="48" t="str">
        <f t="shared" si="922"/>
        <v>Inviable Sanitariamente</v>
      </c>
      <c r="MGQ470" s="48" t="str">
        <f t="shared" si="922"/>
        <v>Inviable Sanitariamente</v>
      </c>
      <c r="MGR470" s="48" t="str">
        <f t="shared" si="922"/>
        <v>Inviable Sanitariamente</v>
      </c>
      <c r="MGS470" s="48" t="str">
        <f t="shared" si="922"/>
        <v>Inviable Sanitariamente</v>
      </c>
      <c r="MGT470" s="48" t="str">
        <f t="shared" si="923"/>
        <v>Inviable Sanitariamente</v>
      </c>
      <c r="MGU470" s="48" t="str">
        <f t="shared" si="923"/>
        <v>Inviable Sanitariamente</v>
      </c>
      <c r="MGV470" s="48" t="str">
        <f t="shared" si="923"/>
        <v>Inviable Sanitariamente</v>
      </c>
      <c r="MGW470" s="48" t="str">
        <f t="shared" si="923"/>
        <v>Inviable Sanitariamente</v>
      </c>
      <c r="MGX470" s="48" t="str">
        <f t="shared" si="923"/>
        <v>Inviable Sanitariamente</v>
      </c>
      <c r="MGY470" s="48" t="str">
        <f t="shared" si="923"/>
        <v>Inviable Sanitariamente</v>
      </c>
      <c r="MGZ470" s="48" t="str">
        <f t="shared" si="923"/>
        <v>Inviable Sanitariamente</v>
      </c>
      <c r="MHA470" s="48" t="str">
        <f t="shared" si="923"/>
        <v>Inviable Sanitariamente</v>
      </c>
      <c r="MHB470" s="48" t="str">
        <f t="shared" si="923"/>
        <v>Inviable Sanitariamente</v>
      </c>
      <c r="MHC470" s="48" t="str">
        <f t="shared" si="923"/>
        <v>Inviable Sanitariamente</v>
      </c>
      <c r="MHD470" s="48" t="str">
        <f t="shared" si="924"/>
        <v>Inviable Sanitariamente</v>
      </c>
      <c r="MHE470" s="48" t="str">
        <f t="shared" si="924"/>
        <v>Inviable Sanitariamente</v>
      </c>
      <c r="MHF470" s="48" t="str">
        <f t="shared" si="924"/>
        <v>Inviable Sanitariamente</v>
      </c>
      <c r="MHG470" s="48" t="str">
        <f t="shared" si="924"/>
        <v>Inviable Sanitariamente</v>
      </c>
      <c r="MHH470" s="48" t="str">
        <f t="shared" si="924"/>
        <v>Inviable Sanitariamente</v>
      </c>
      <c r="MHI470" s="48" t="str">
        <f t="shared" si="924"/>
        <v>Inviable Sanitariamente</v>
      </c>
      <c r="MHJ470" s="48" t="str">
        <f t="shared" si="924"/>
        <v>Inviable Sanitariamente</v>
      </c>
      <c r="MHK470" s="48" t="str">
        <f t="shared" si="924"/>
        <v>Inviable Sanitariamente</v>
      </c>
      <c r="MHL470" s="48" t="str">
        <f t="shared" si="924"/>
        <v>Inviable Sanitariamente</v>
      </c>
      <c r="MHM470" s="48" t="str">
        <f t="shared" si="924"/>
        <v>Inviable Sanitariamente</v>
      </c>
      <c r="MHN470" s="48" t="str">
        <f t="shared" si="925"/>
        <v>Inviable Sanitariamente</v>
      </c>
      <c r="MHO470" s="48" t="str">
        <f t="shared" si="925"/>
        <v>Inviable Sanitariamente</v>
      </c>
      <c r="MHP470" s="48" t="str">
        <f t="shared" si="925"/>
        <v>Inviable Sanitariamente</v>
      </c>
      <c r="MHQ470" s="48" t="str">
        <f t="shared" si="925"/>
        <v>Inviable Sanitariamente</v>
      </c>
      <c r="MHR470" s="48" t="str">
        <f t="shared" si="925"/>
        <v>Inviable Sanitariamente</v>
      </c>
      <c r="MHS470" s="48" t="str">
        <f t="shared" si="925"/>
        <v>Inviable Sanitariamente</v>
      </c>
      <c r="MHT470" s="48" t="str">
        <f t="shared" si="925"/>
        <v>Inviable Sanitariamente</v>
      </c>
      <c r="MHU470" s="48" t="str">
        <f t="shared" si="925"/>
        <v>Inviable Sanitariamente</v>
      </c>
      <c r="MHV470" s="48" t="str">
        <f t="shared" si="925"/>
        <v>Inviable Sanitariamente</v>
      </c>
      <c r="MHW470" s="48" t="str">
        <f t="shared" si="925"/>
        <v>Inviable Sanitariamente</v>
      </c>
      <c r="MHX470" s="48" t="str">
        <f t="shared" si="926"/>
        <v>Inviable Sanitariamente</v>
      </c>
      <c r="MHY470" s="48" t="str">
        <f t="shared" si="926"/>
        <v>Inviable Sanitariamente</v>
      </c>
      <c r="MHZ470" s="48" t="str">
        <f t="shared" si="926"/>
        <v>Inviable Sanitariamente</v>
      </c>
      <c r="MIA470" s="48" t="str">
        <f t="shared" si="926"/>
        <v>Inviable Sanitariamente</v>
      </c>
      <c r="MIB470" s="48" t="str">
        <f t="shared" si="926"/>
        <v>Inviable Sanitariamente</v>
      </c>
      <c r="MIC470" s="48" t="str">
        <f t="shared" si="926"/>
        <v>Inviable Sanitariamente</v>
      </c>
      <c r="MID470" s="48" t="str">
        <f t="shared" si="926"/>
        <v>Inviable Sanitariamente</v>
      </c>
      <c r="MIE470" s="48" t="str">
        <f t="shared" si="926"/>
        <v>Inviable Sanitariamente</v>
      </c>
      <c r="MIF470" s="48" t="str">
        <f t="shared" si="926"/>
        <v>Inviable Sanitariamente</v>
      </c>
      <c r="MIG470" s="48" t="str">
        <f t="shared" si="926"/>
        <v>Inviable Sanitariamente</v>
      </c>
      <c r="MIH470" s="48" t="str">
        <f t="shared" si="927"/>
        <v>Inviable Sanitariamente</v>
      </c>
      <c r="MII470" s="48" t="str">
        <f t="shared" si="927"/>
        <v>Inviable Sanitariamente</v>
      </c>
      <c r="MIJ470" s="48" t="str">
        <f t="shared" si="927"/>
        <v>Inviable Sanitariamente</v>
      </c>
      <c r="MIK470" s="48" t="str">
        <f t="shared" si="927"/>
        <v>Inviable Sanitariamente</v>
      </c>
      <c r="MIL470" s="48" t="str">
        <f t="shared" si="927"/>
        <v>Inviable Sanitariamente</v>
      </c>
      <c r="MIM470" s="48" t="str">
        <f t="shared" si="927"/>
        <v>Inviable Sanitariamente</v>
      </c>
      <c r="MIN470" s="48" t="str">
        <f t="shared" si="927"/>
        <v>Inviable Sanitariamente</v>
      </c>
      <c r="MIO470" s="48" t="str">
        <f t="shared" si="927"/>
        <v>Inviable Sanitariamente</v>
      </c>
      <c r="MIP470" s="48" t="str">
        <f t="shared" si="927"/>
        <v>Inviable Sanitariamente</v>
      </c>
      <c r="MIQ470" s="48" t="str">
        <f t="shared" si="927"/>
        <v>Inviable Sanitariamente</v>
      </c>
      <c r="MIR470" s="48" t="str">
        <f t="shared" si="928"/>
        <v>Inviable Sanitariamente</v>
      </c>
      <c r="MIS470" s="48" t="str">
        <f t="shared" si="928"/>
        <v>Inviable Sanitariamente</v>
      </c>
      <c r="MIT470" s="48" t="str">
        <f t="shared" si="928"/>
        <v>Inviable Sanitariamente</v>
      </c>
      <c r="MIU470" s="48" t="str">
        <f t="shared" si="928"/>
        <v>Inviable Sanitariamente</v>
      </c>
      <c r="MIV470" s="48" t="str">
        <f t="shared" si="928"/>
        <v>Inviable Sanitariamente</v>
      </c>
      <c r="MIW470" s="48" t="str">
        <f t="shared" si="928"/>
        <v>Inviable Sanitariamente</v>
      </c>
      <c r="MIX470" s="48" t="str">
        <f t="shared" si="928"/>
        <v>Inviable Sanitariamente</v>
      </c>
      <c r="MIY470" s="48" t="str">
        <f t="shared" si="928"/>
        <v>Inviable Sanitariamente</v>
      </c>
      <c r="MIZ470" s="48" t="str">
        <f t="shared" si="928"/>
        <v>Inviable Sanitariamente</v>
      </c>
      <c r="MJA470" s="48" t="str">
        <f t="shared" si="928"/>
        <v>Inviable Sanitariamente</v>
      </c>
      <c r="MJB470" s="48" t="str">
        <f t="shared" si="929"/>
        <v>Inviable Sanitariamente</v>
      </c>
      <c r="MJC470" s="48" t="str">
        <f t="shared" si="929"/>
        <v>Inviable Sanitariamente</v>
      </c>
      <c r="MJD470" s="48" t="str">
        <f t="shared" si="929"/>
        <v>Inviable Sanitariamente</v>
      </c>
      <c r="MJE470" s="48" t="str">
        <f t="shared" si="929"/>
        <v>Inviable Sanitariamente</v>
      </c>
      <c r="MJF470" s="48" t="str">
        <f t="shared" si="929"/>
        <v>Inviable Sanitariamente</v>
      </c>
      <c r="MJG470" s="48" t="str">
        <f t="shared" si="929"/>
        <v>Inviable Sanitariamente</v>
      </c>
      <c r="MJH470" s="48" t="str">
        <f t="shared" si="929"/>
        <v>Inviable Sanitariamente</v>
      </c>
      <c r="MJI470" s="48" t="str">
        <f t="shared" si="929"/>
        <v>Inviable Sanitariamente</v>
      </c>
      <c r="MJJ470" s="48" t="str">
        <f t="shared" si="929"/>
        <v>Inviable Sanitariamente</v>
      </c>
      <c r="MJK470" s="48" t="str">
        <f t="shared" si="929"/>
        <v>Inviable Sanitariamente</v>
      </c>
      <c r="MJL470" s="48" t="str">
        <f t="shared" si="930"/>
        <v>Inviable Sanitariamente</v>
      </c>
      <c r="MJM470" s="48" t="str">
        <f t="shared" si="930"/>
        <v>Inviable Sanitariamente</v>
      </c>
      <c r="MJN470" s="48" t="str">
        <f t="shared" si="930"/>
        <v>Inviable Sanitariamente</v>
      </c>
      <c r="MJO470" s="48" t="str">
        <f t="shared" si="930"/>
        <v>Inviable Sanitariamente</v>
      </c>
      <c r="MJP470" s="48" t="str">
        <f t="shared" si="930"/>
        <v>Inviable Sanitariamente</v>
      </c>
      <c r="MJQ470" s="48" t="str">
        <f t="shared" si="930"/>
        <v>Inviable Sanitariamente</v>
      </c>
      <c r="MJR470" s="48" t="str">
        <f t="shared" si="930"/>
        <v>Inviable Sanitariamente</v>
      </c>
      <c r="MJS470" s="48" t="str">
        <f t="shared" si="930"/>
        <v>Inviable Sanitariamente</v>
      </c>
      <c r="MJT470" s="48" t="str">
        <f t="shared" si="930"/>
        <v>Inviable Sanitariamente</v>
      </c>
      <c r="MJU470" s="48" t="str">
        <f t="shared" si="930"/>
        <v>Inviable Sanitariamente</v>
      </c>
      <c r="MJV470" s="48" t="str">
        <f t="shared" si="931"/>
        <v>Inviable Sanitariamente</v>
      </c>
      <c r="MJW470" s="48" t="str">
        <f t="shared" si="931"/>
        <v>Inviable Sanitariamente</v>
      </c>
      <c r="MJX470" s="48" t="str">
        <f t="shared" si="931"/>
        <v>Inviable Sanitariamente</v>
      </c>
      <c r="MJY470" s="48" t="str">
        <f t="shared" si="931"/>
        <v>Inviable Sanitariamente</v>
      </c>
      <c r="MJZ470" s="48" t="str">
        <f t="shared" si="931"/>
        <v>Inviable Sanitariamente</v>
      </c>
      <c r="MKA470" s="48" t="str">
        <f t="shared" si="931"/>
        <v>Inviable Sanitariamente</v>
      </c>
      <c r="MKB470" s="48" t="str">
        <f t="shared" si="931"/>
        <v>Inviable Sanitariamente</v>
      </c>
      <c r="MKC470" s="48" t="str">
        <f t="shared" si="931"/>
        <v>Inviable Sanitariamente</v>
      </c>
      <c r="MKD470" s="48" t="str">
        <f t="shared" si="931"/>
        <v>Inviable Sanitariamente</v>
      </c>
      <c r="MKE470" s="48" t="str">
        <f t="shared" si="931"/>
        <v>Inviable Sanitariamente</v>
      </c>
      <c r="MKF470" s="48" t="str">
        <f t="shared" si="932"/>
        <v>Inviable Sanitariamente</v>
      </c>
      <c r="MKG470" s="48" t="str">
        <f t="shared" si="932"/>
        <v>Inviable Sanitariamente</v>
      </c>
      <c r="MKH470" s="48" t="str">
        <f t="shared" si="932"/>
        <v>Inviable Sanitariamente</v>
      </c>
      <c r="MKI470" s="48" t="str">
        <f t="shared" si="932"/>
        <v>Inviable Sanitariamente</v>
      </c>
      <c r="MKJ470" s="48" t="str">
        <f t="shared" si="932"/>
        <v>Inviable Sanitariamente</v>
      </c>
      <c r="MKK470" s="48" t="str">
        <f t="shared" si="932"/>
        <v>Inviable Sanitariamente</v>
      </c>
      <c r="MKL470" s="48" t="str">
        <f t="shared" si="932"/>
        <v>Inviable Sanitariamente</v>
      </c>
      <c r="MKM470" s="48" t="str">
        <f t="shared" si="932"/>
        <v>Inviable Sanitariamente</v>
      </c>
      <c r="MKN470" s="48" t="str">
        <f t="shared" si="932"/>
        <v>Inviable Sanitariamente</v>
      </c>
      <c r="MKO470" s="48" t="str">
        <f t="shared" si="932"/>
        <v>Inviable Sanitariamente</v>
      </c>
      <c r="MKP470" s="48" t="str">
        <f t="shared" si="933"/>
        <v>Inviable Sanitariamente</v>
      </c>
      <c r="MKQ470" s="48" t="str">
        <f t="shared" si="933"/>
        <v>Inviable Sanitariamente</v>
      </c>
      <c r="MKR470" s="48" t="str">
        <f t="shared" si="933"/>
        <v>Inviable Sanitariamente</v>
      </c>
      <c r="MKS470" s="48" t="str">
        <f t="shared" si="933"/>
        <v>Inviable Sanitariamente</v>
      </c>
      <c r="MKT470" s="48" t="str">
        <f t="shared" si="933"/>
        <v>Inviable Sanitariamente</v>
      </c>
      <c r="MKU470" s="48" t="str">
        <f t="shared" si="933"/>
        <v>Inviable Sanitariamente</v>
      </c>
      <c r="MKV470" s="48" t="str">
        <f t="shared" si="933"/>
        <v>Inviable Sanitariamente</v>
      </c>
      <c r="MKW470" s="48" t="str">
        <f t="shared" si="933"/>
        <v>Inviable Sanitariamente</v>
      </c>
      <c r="MKX470" s="48" t="str">
        <f t="shared" si="933"/>
        <v>Inviable Sanitariamente</v>
      </c>
      <c r="MKY470" s="48" t="str">
        <f t="shared" si="933"/>
        <v>Inviable Sanitariamente</v>
      </c>
      <c r="MKZ470" s="48" t="str">
        <f t="shared" si="934"/>
        <v>Inviable Sanitariamente</v>
      </c>
      <c r="MLA470" s="48" t="str">
        <f t="shared" si="934"/>
        <v>Inviable Sanitariamente</v>
      </c>
      <c r="MLB470" s="48" t="str">
        <f t="shared" si="934"/>
        <v>Inviable Sanitariamente</v>
      </c>
      <c r="MLC470" s="48" t="str">
        <f t="shared" si="934"/>
        <v>Inviable Sanitariamente</v>
      </c>
      <c r="MLD470" s="48" t="str">
        <f t="shared" si="934"/>
        <v>Inviable Sanitariamente</v>
      </c>
      <c r="MLE470" s="48" t="str">
        <f t="shared" si="934"/>
        <v>Inviable Sanitariamente</v>
      </c>
      <c r="MLF470" s="48" t="str">
        <f t="shared" si="934"/>
        <v>Inviable Sanitariamente</v>
      </c>
      <c r="MLG470" s="48" t="str">
        <f t="shared" si="934"/>
        <v>Inviable Sanitariamente</v>
      </c>
      <c r="MLH470" s="48" t="str">
        <f t="shared" si="934"/>
        <v>Inviable Sanitariamente</v>
      </c>
      <c r="MLI470" s="48" t="str">
        <f t="shared" si="934"/>
        <v>Inviable Sanitariamente</v>
      </c>
      <c r="MLJ470" s="48" t="str">
        <f t="shared" si="935"/>
        <v>Inviable Sanitariamente</v>
      </c>
      <c r="MLK470" s="48" t="str">
        <f t="shared" si="935"/>
        <v>Inviable Sanitariamente</v>
      </c>
      <c r="MLL470" s="48" t="str">
        <f t="shared" si="935"/>
        <v>Inviable Sanitariamente</v>
      </c>
      <c r="MLM470" s="48" t="str">
        <f t="shared" si="935"/>
        <v>Inviable Sanitariamente</v>
      </c>
      <c r="MLN470" s="48" t="str">
        <f t="shared" si="935"/>
        <v>Inviable Sanitariamente</v>
      </c>
      <c r="MLO470" s="48" t="str">
        <f t="shared" si="935"/>
        <v>Inviable Sanitariamente</v>
      </c>
      <c r="MLP470" s="48" t="str">
        <f t="shared" si="935"/>
        <v>Inviable Sanitariamente</v>
      </c>
      <c r="MLQ470" s="48" t="str">
        <f t="shared" si="935"/>
        <v>Inviable Sanitariamente</v>
      </c>
      <c r="MLR470" s="48" t="str">
        <f t="shared" si="935"/>
        <v>Inviable Sanitariamente</v>
      </c>
      <c r="MLS470" s="48" t="str">
        <f t="shared" si="935"/>
        <v>Inviable Sanitariamente</v>
      </c>
      <c r="MLT470" s="48" t="str">
        <f t="shared" si="936"/>
        <v>Inviable Sanitariamente</v>
      </c>
      <c r="MLU470" s="48" t="str">
        <f t="shared" si="936"/>
        <v>Inviable Sanitariamente</v>
      </c>
      <c r="MLV470" s="48" t="str">
        <f t="shared" si="936"/>
        <v>Inviable Sanitariamente</v>
      </c>
      <c r="MLW470" s="48" t="str">
        <f t="shared" si="936"/>
        <v>Inviable Sanitariamente</v>
      </c>
      <c r="MLX470" s="48" t="str">
        <f t="shared" si="936"/>
        <v>Inviable Sanitariamente</v>
      </c>
      <c r="MLY470" s="48" t="str">
        <f t="shared" si="936"/>
        <v>Inviable Sanitariamente</v>
      </c>
      <c r="MLZ470" s="48" t="str">
        <f t="shared" si="936"/>
        <v>Inviable Sanitariamente</v>
      </c>
      <c r="MMA470" s="48" t="str">
        <f t="shared" si="936"/>
        <v>Inviable Sanitariamente</v>
      </c>
      <c r="MMB470" s="48" t="str">
        <f t="shared" si="936"/>
        <v>Inviable Sanitariamente</v>
      </c>
      <c r="MMC470" s="48" t="str">
        <f t="shared" si="936"/>
        <v>Inviable Sanitariamente</v>
      </c>
      <c r="MMD470" s="48" t="str">
        <f t="shared" si="937"/>
        <v>Inviable Sanitariamente</v>
      </c>
      <c r="MME470" s="48" t="str">
        <f t="shared" si="937"/>
        <v>Inviable Sanitariamente</v>
      </c>
      <c r="MMF470" s="48" t="str">
        <f t="shared" si="937"/>
        <v>Inviable Sanitariamente</v>
      </c>
      <c r="MMG470" s="48" t="str">
        <f t="shared" si="937"/>
        <v>Inviable Sanitariamente</v>
      </c>
      <c r="MMH470" s="48" t="str">
        <f t="shared" si="937"/>
        <v>Inviable Sanitariamente</v>
      </c>
      <c r="MMI470" s="48" t="str">
        <f t="shared" si="937"/>
        <v>Inviable Sanitariamente</v>
      </c>
      <c r="MMJ470" s="48" t="str">
        <f t="shared" si="937"/>
        <v>Inviable Sanitariamente</v>
      </c>
      <c r="MMK470" s="48" t="str">
        <f t="shared" si="937"/>
        <v>Inviable Sanitariamente</v>
      </c>
      <c r="MML470" s="48" t="str">
        <f t="shared" si="937"/>
        <v>Inviable Sanitariamente</v>
      </c>
      <c r="MMM470" s="48" t="str">
        <f t="shared" si="937"/>
        <v>Inviable Sanitariamente</v>
      </c>
      <c r="MMN470" s="48" t="str">
        <f t="shared" si="938"/>
        <v>Inviable Sanitariamente</v>
      </c>
      <c r="MMO470" s="48" t="str">
        <f t="shared" si="938"/>
        <v>Inviable Sanitariamente</v>
      </c>
      <c r="MMP470" s="48" t="str">
        <f t="shared" si="938"/>
        <v>Inviable Sanitariamente</v>
      </c>
      <c r="MMQ470" s="48" t="str">
        <f t="shared" si="938"/>
        <v>Inviable Sanitariamente</v>
      </c>
      <c r="MMR470" s="48" t="str">
        <f t="shared" si="938"/>
        <v>Inviable Sanitariamente</v>
      </c>
      <c r="MMS470" s="48" t="str">
        <f t="shared" si="938"/>
        <v>Inviable Sanitariamente</v>
      </c>
      <c r="MMT470" s="48" t="str">
        <f t="shared" si="938"/>
        <v>Inviable Sanitariamente</v>
      </c>
      <c r="MMU470" s="48" t="str">
        <f t="shared" si="938"/>
        <v>Inviable Sanitariamente</v>
      </c>
      <c r="MMV470" s="48" t="str">
        <f t="shared" si="938"/>
        <v>Inviable Sanitariamente</v>
      </c>
      <c r="MMW470" s="48" t="str">
        <f t="shared" si="938"/>
        <v>Inviable Sanitariamente</v>
      </c>
      <c r="MMX470" s="48" t="str">
        <f t="shared" si="939"/>
        <v>Inviable Sanitariamente</v>
      </c>
      <c r="MMY470" s="48" t="str">
        <f t="shared" si="939"/>
        <v>Inviable Sanitariamente</v>
      </c>
      <c r="MMZ470" s="48" t="str">
        <f t="shared" si="939"/>
        <v>Inviable Sanitariamente</v>
      </c>
      <c r="MNA470" s="48" t="str">
        <f t="shared" si="939"/>
        <v>Inviable Sanitariamente</v>
      </c>
      <c r="MNB470" s="48" t="str">
        <f t="shared" si="939"/>
        <v>Inviable Sanitariamente</v>
      </c>
      <c r="MNC470" s="48" t="str">
        <f t="shared" si="939"/>
        <v>Inviable Sanitariamente</v>
      </c>
      <c r="MND470" s="48" t="str">
        <f t="shared" si="939"/>
        <v>Inviable Sanitariamente</v>
      </c>
      <c r="MNE470" s="48" t="str">
        <f t="shared" si="939"/>
        <v>Inviable Sanitariamente</v>
      </c>
      <c r="MNF470" s="48" t="str">
        <f t="shared" si="939"/>
        <v>Inviable Sanitariamente</v>
      </c>
      <c r="MNG470" s="48" t="str">
        <f t="shared" si="939"/>
        <v>Inviable Sanitariamente</v>
      </c>
      <c r="MNH470" s="48" t="str">
        <f t="shared" si="940"/>
        <v>Inviable Sanitariamente</v>
      </c>
      <c r="MNI470" s="48" t="str">
        <f t="shared" si="940"/>
        <v>Inviable Sanitariamente</v>
      </c>
      <c r="MNJ470" s="48" t="str">
        <f t="shared" si="940"/>
        <v>Inviable Sanitariamente</v>
      </c>
      <c r="MNK470" s="48" t="str">
        <f t="shared" si="940"/>
        <v>Inviable Sanitariamente</v>
      </c>
      <c r="MNL470" s="48" t="str">
        <f t="shared" si="940"/>
        <v>Inviable Sanitariamente</v>
      </c>
      <c r="MNM470" s="48" t="str">
        <f t="shared" si="940"/>
        <v>Inviable Sanitariamente</v>
      </c>
      <c r="MNN470" s="48" t="str">
        <f t="shared" si="940"/>
        <v>Inviable Sanitariamente</v>
      </c>
      <c r="MNO470" s="48" t="str">
        <f t="shared" si="940"/>
        <v>Inviable Sanitariamente</v>
      </c>
      <c r="MNP470" s="48" t="str">
        <f t="shared" si="940"/>
        <v>Inviable Sanitariamente</v>
      </c>
      <c r="MNQ470" s="48" t="str">
        <f t="shared" si="940"/>
        <v>Inviable Sanitariamente</v>
      </c>
      <c r="MNR470" s="48" t="str">
        <f t="shared" si="941"/>
        <v>Inviable Sanitariamente</v>
      </c>
      <c r="MNS470" s="48" t="str">
        <f t="shared" si="941"/>
        <v>Inviable Sanitariamente</v>
      </c>
      <c r="MNT470" s="48" t="str">
        <f t="shared" si="941"/>
        <v>Inviable Sanitariamente</v>
      </c>
      <c r="MNU470" s="48" t="str">
        <f t="shared" si="941"/>
        <v>Inviable Sanitariamente</v>
      </c>
      <c r="MNV470" s="48" t="str">
        <f t="shared" si="941"/>
        <v>Inviable Sanitariamente</v>
      </c>
      <c r="MNW470" s="48" t="str">
        <f t="shared" si="941"/>
        <v>Inviable Sanitariamente</v>
      </c>
      <c r="MNX470" s="48" t="str">
        <f t="shared" si="941"/>
        <v>Inviable Sanitariamente</v>
      </c>
      <c r="MNY470" s="48" t="str">
        <f t="shared" si="941"/>
        <v>Inviable Sanitariamente</v>
      </c>
      <c r="MNZ470" s="48" t="str">
        <f t="shared" si="941"/>
        <v>Inviable Sanitariamente</v>
      </c>
      <c r="MOA470" s="48" t="str">
        <f t="shared" si="941"/>
        <v>Inviable Sanitariamente</v>
      </c>
      <c r="MOB470" s="48" t="str">
        <f t="shared" si="942"/>
        <v>Inviable Sanitariamente</v>
      </c>
      <c r="MOC470" s="48" t="str">
        <f t="shared" si="942"/>
        <v>Inviable Sanitariamente</v>
      </c>
      <c r="MOD470" s="48" t="str">
        <f t="shared" si="942"/>
        <v>Inviable Sanitariamente</v>
      </c>
      <c r="MOE470" s="48" t="str">
        <f t="shared" si="942"/>
        <v>Inviable Sanitariamente</v>
      </c>
      <c r="MOF470" s="48" t="str">
        <f t="shared" si="942"/>
        <v>Inviable Sanitariamente</v>
      </c>
      <c r="MOG470" s="48" t="str">
        <f t="shared" si="942"/>
        <v>Inviable Sanitariamente</v>
      </c>
      <c r="MOH470" s="48" t="str">
        <f t="shared" si="942"/>
        <v>Inviable Sanitariamente</v>
      </c>
      <c r="MOI470" s="48" t="str">
        <f t="shared" si="942"/>
        <v>Inviable Sanitariamente</v>
      </c>
      <c r="MOJ470" s="48" t="str">
        <f t="shared" si="942"/>
        <v>Inviable Sanitariamente</v>
      </c>
      <c r="MOK470" s="48" t="str">
        <f t="shared" si="942"/>
        <v>Inviable Sanitariamente</v>
      </c>
      <c r="MOL470" s="48" t="str">
        <f t="shared" si="943"/>
        <v>Inviable Sanitariamente</v>
      </c>
      <c r="MOM470" s="48" t="str">
        <f t="shared" si="943"/>
        <v>Inviable Sanitariamente</v>
      </c>
      <c r="MON470" s="48" t="str">
        <f t="shared" si="943"/>
        <v>Inviable Sanitariamente</v>
      </c>
      <c r="MOO470" s="48" t="str">
        <f t="shared" si="943"/>
        <v>Inviable Sanitariamente</v>
      </c>
      <c r="MOP470" s="48" t="str">
        <f t="shared" si="943"/>
        <v>Inviable Sanitariamente</v>
      </c>
      <c r="MOQ470" s="48" t="str">
        <f t="shared" si="943"/>
        <v>Inviable Sanitariamente</v>
      </c>
      <c r="MOR470" s="48" t="str">
        <f t="shared" si="943"/>
        <v>Inviable Sanitariamente</v>
      </c>
      <c r="MOS470" s="48" t="str">
        <f t="shared" si="943"/>
        <v>Inviable Sanitariamente</v>
      </c>
      <c r="MOT470" s="48" t="str">
        <f t="shared" si="943"/>
        <v>Inviable Sanitariamente</v>
      </c>
      <c r="MOU470" s="48" t="str">
        <f t="shared" si="943"/>
        <v>Inviable Sanitariamente</v>
      </c>
      <c r="MOV470" s="48" t="str">
        <f t="shared" si="944"/>
        <v>Inviable Sanitariamente</v>
      </c>
      <c r="MOW470" s="48" t="str">
        <f t="shared" si="944"/>
        <v>Inviable Sanitariamente</v>
      </c>
      <c r="MOX470" s="48" t="str">
        <f t="shared" si="944"/>
        <v>Inviable Sanitariamente</v>
      </c>
      <c r="MOY470" s="48" t="str">
        <f t="shared" si="944"/>
        <v>Inviable Sanitariamente</v>
      </c>
      <c r="MOZ470" s="48" t="str">
        <f t="shared" si="944"/>
        <v>Inviable Sanitariamente</v>
      </c>
      <c r="MPA470" s="48" t="str">
        <f t="shared" si="944"/>
        <v>Inviable Sanitariamente</v>
      </c>
      <c r="MPB470" s="48" t="str">
        <f t="shared" si="944"/>
        <v>Inviable Sanitariamente</v>
      </c>
      <c r="MPC470" s="48" t="str">
        <f t="shared" si="944"/>
        <v>Inviable Sanitariamente</v>
      </c>
      <c r="MPD470" s="48" t="str">
        <f t="shared" si="944"/>
        <v>Inviable Sanitariamente</v>
      </c>
      <c r="MPE470" s="48" t="str">
        <f t="shared" si="944"/>
        <v>Inviable Sanitariamente</v>
      </c>
      <c r="MPF470" s="48" t="str">
        <f t="shared" si="945"/>
        <v>Inviable Sanitariamente</v>
      </c>
      <c r="MPG470" s="48" t="str">
        <f t="shared" si="945"/>
        <v>Inviable Sanitariamente</v>
      </c>
      <c r="MPH470" s="48" t="str">
        <f t="shared" si="945"/>
        <v>Inviable Sanitariamente</v>
      </c>
      <c r="MPI470" s="48" t="str">
        <f t="shared" si="945"/>
        <v>Inviable Sanitariamente</v>
      </c>
      <c r="MPJ470" s="48" t="str">
        <f t="shared" si="945"/>
        <v>Inviable Sanitariamente</v>
      </c>
      <c r="MPK470" s="48" t="str">
        <f t="shared" si="945"/>
        <v>Inviable Sanitariamente</v>
      </c>
      <c r="MPL470" s="48" t="str">
        <f t="shared" si="945"/>
        <v>Inviable Sanitariamente</v>
      </c>
      <c r="MPM470" s="48" t="str">
        <f t="shared" si="945"/>
        <v>Inviable Sanitariamente</v>
      </c>
      <c r="MPN470" s="48" t="str">
        <f t="shared" si="945"/>
        <v>Inviable Sanitariamente</v>
      </c>
      <c r="MPO470" s="48" t="str">
        <f t="shared" si="945"/>
        <v>Inviable Sanitariamente</v>
      </c>
      <c r="MPP470" s="48" t="str">
        <f t="shared" si="946"/>
        <v>Inviable Sanitariamente</v>
      </c>
      <c r="MPQ470" s="48" t="str">
        <f t="shared" si="946"/>
        <v>Inviable Sanitariamente</v>
      </c>
      <c r="MPR470" s="48" t="str">
        <f t="shared" si="946"/>
        <v>Inviable Sanitariamente</v>
      </c>
      <c r="MPS470" s="48" t="str">
        <f t="shared" si="946"/>
        <v>Inviable Sanitariamente</v>
      </c>
      <c r="MPT470" s="48" t="str">
        <f t="shared" si="946"/>
        <v>Inviable Sanitariamente</v>
      </c>
      <c r="MPU470" s="48" t="str">
        <f t="shared" si="946"/>
        <v>Inviable Sanitariamente</v>
      </c>
      <c r="MPV470" s="48" t="str">
        <f t="shared" si="946"/>
        <v>Inviable Sanitariamente</v>
      </c>
      <c r="MPW470" s="48" t="str">
        <f t="shared" si="946"/>
        <v>Inviable Sanitariamente</v>
      </c>
      <c r="MPX470" s="48" t="str">
        <f t="shared" si="946"/>
        <v>Inviable Sanitariamente</v>
      </c>
      <c r="MPY470" s="48" t="str">
        <f t="shared" si="946"/>
        <v>Inviable Sanitariamente</v>
      </c>
      <c r="MPZ470" s="48" t="str">
        <f t="shared" si="947"/>
        <v>Inviable Sanitariamente</v>
      </c>
      <c r="MQA470" s="48" t="str">
        <f t="shared" si="947"/>
        <v>Inviable Sanitariamente</v>
      </c>
      <c r="MQB470" s="48" t="str">
        <f t="shared" si="947"/>
        <v>Inviable Sanitariamente</v>
      </c>
      <c r="MQC470" s="48" t="str">
        <f t="shared" si="947"/>
        <v>Inviable Sanitariamente</v>
      </c>
      <c r="MQD470" s="48" t="str">
        <f t="shared" si="947"/>
        <v>Inviable Sanitariamente</v>
      </c>
      <c r="MQE470" s="48" t="str">
        <f t="shared" si="947"/>
        <v>Inviable Sanitariamente</v>
      </c>
      <c r="MQF470" s="48" t="str">
        <f t="shared" si="947"/>
        <v>Inviable Sanitariamente</v>
      </c>
      <c r="MQG470" s="48" t="str">
        <f t="shared" si="947"/>
        <v>Inviable Sanitariamente</v>
      </c>
      <c r="MQH470" s="48" t="str">
        <f t="shared" si="947"/>
        <v>Inviable Sanitariamente</v>
      </c>
      <c r="MQI470" s="48" t="str">
        <f t="shared" si="947"/>
        <v>Inviable Sanitariamente</v>
      </c>
      <c r="MQJ470" s="48" t="str">
        <f t="shared" si="948"/>
        <v>Inviable Sanitariamente</v>
      </c>
      <c r="MQK470" s="48" t="str">
        <f t="shared" si="948"/>
        <v>Inviable Sanitariamente</v>
      </c>
      <c r="MQL470" s="48" t="str">
        <f t="shared" si="948"/>
        <v>Inviable Sanitariamente</v>
      </c>
      <c r="MQM470" s="48" t="str">
        <f t="shared" si="948"/>
        <v>Inviable Sanitariamente</v>
      </c>
      <c r="MQN470" s="48" t="str">
        <f t="shared" si="948"/>
        <v>Inviable Sanitariamente</v>
      </c>
      <c r="MQO470" s="48" t="str">
        <f t="shared" si="948"/>
        <v>Inviable Sanitariamente</v>
      </c>
      <c r="MQP470" s="48" t="str">
        <f t="shared" si="948"/>
        <v>Inviable Sanitariamente</v>
      </c>
      <c r="MQQ470" s="48" t="str">
        <f t="shared" si="948"/>
        <v>Inviable Sanitariamente</v>
      </c>
      <c r="MQR470" s="48" t="str">
        <f t="shared" si="948"/>
        <v>Inviable Sanitariamente</v>
      </c>
      <c r="MQS470" s="48" t="str">
        <f t="shared" si="948"/>
        <v>Inviable Sanitariamente</v>
      </c>
      <c r="MQT470" s="48" t="str">
        <f t="shared" si="949"/>
        <v>Inviable Sanitariamente</v>
      </c>
      <c r="MQU470" s="48" t="str">
        <f t="shared" si="949"/>
        <v>Inviable Sanitariamente</v>
      </c>
      <c r="MQV470" s="48" t="str">
        <f t="shared" si="949"/>
        <v>Inviable Sanitariamente</v>
      </c>
      <c r="MQW470" s="48" t="str">
        <f t="shared" si="949"/>
        <v>Inviable Sanitariamente</v>
      </c>
      <c r="MQX470" s="48" t="str">
        <f t="shared" si="949"/>
        <v>Inviable Sanitariamente</v>
      </c>
      <c r="MQY470" s="48" t="str">
        <f t="shared" si="949"/>
        <v>Inviable Sanitariamente</v>
      </c>
      <c r="MQZ470" s="48" t="str">
        <f t="shared" si="949"/>
        <v>Inviable Sanitariamente</v>
      </c>
      <c r="MRA470" s="48" t="str">
        <f t="shared" si="949"/>
        <v>Inviable Sanitariamente</v>
      </c>
      <c r="MRB470" s="48" t="str">
        <f t="shared" si="949"/>
        <v>Inviable Sanitariamente</v>
      </c>
      <c r="MRC470" s="48" t="str">
        <f t="shared" si="949"/>
        <v>Inviable Sanitariamente</v>
      </c>
      <c r="MRD470" s="48" t="str">
        <f t="shared" si="950"/>
        <v>Inviable Sanitariamente</v>
      </c>
      <c r="MRE470" s="48" t="str">
        <f t="shared" si="950"/>
        <v>Inviable Sanitariamente</v>
      </c>
      <c r="MRF470" s="48" t="str">
        <f t="shared" si="950"/>
        <v>Inviable Sanitariamente</v>
      </c>
      <c r="MRG470" s="48" t="str">
        <f t="shared" si="950"/>
        <v>Inviable Sanitariamente</v>
      </c>
      <c r="MRH470" s="48" t="str">
        <f t="shared" si="950"/>
        <v>Inviable Sanitariamente</v>
      </c>
      <c r="MRI470" s="48" t="str">
        <f t="shared" si="950"/>
        <v>Inviable Sanitariamente</v>
      </c>
      <c r="MRJ470" s="48" t="str">
        <f t="shared" si="950"/>
        <v>Inviable Sanitariamente</v>
      </c>
      <c r="MRK470" s="48" t="str">
        <f t="shared" si="950"/>
        <v>Inviable Sanitariamente</v>
      </c>
      <c r="MRL470" s="48" t="str">
        <f t="shared" si="950"/>
        <v>Inviable Sanitariamente</v>
      </c>
      <c r="MRM470" s="48" t="str">
        <f t="shared" si="950"/>
        <v>Inviable Sanitariamente</v>
      </c>
      <c r="MRN470" s="48" t="str">
        <f t="shared" si="951"/>
        <v>Inviable Sanitariamente</v>
      </c>
      <c r="MRO470" s="48" t="str">
        <f t="shared" si="951"/>
        <v>Inviable Sanitariamente</v>
      </c>
      <c r="MRP470" s="48" t="str">
        <f t="shared" si="951"/>
        <v>Inviable Sanitariamente</v>
      </c>
      <c r="MRQ470" s="48" t="str">
        <f t="shared" si="951"/>
        <v>Inviable Sanitariamente</v>
      </c>
      <c r="MRR470" s="48" t="str">
        <f t="shared" si="951"/>
        <v>Inviable Sanitariamente</v>
      </c>
      <c r="MRS470" s="48" t="str">
        <f t="shared" si="951"/>
        <v>Inviable Sanitariamente</v>
      </c>
      <c r="MRT470" s="48" t="str">
        <f t="shared" si="951"/>
        <v>Inviable Sanitariamente</v>
      </c>
      <c r="MRU470" s="48" t="str">
        <f t="shared" si="951"/>
        <v>Inviable Sanitariamente</v>
      </c>
      <c r="MRV470" s="48" t="str">
        <f t="shared" si="951"/>
        <v>Inviable Sanitariamente</v>
      </c>
      <c r="MRW470" s="48" t="str">
        <f t="shared" si="951"/>
        <v>Inviable Sanitariamente</v>
      </c>
      <c r="MRX470" s="48" t="str">
        <f t="shared" si="952"/>
        <v>Inviable Sanitariamente</v>
      </c>
      <c r="MRY470" s="48" t="str">
        <f t="shared" si="952"/>
        <v>Inviable Sanitariamente</v>
      </c>
      <c r="MRZ470" s="48" t="str">
        <f t="shared" si="952"/>
        <v>Inviable Sanitariamente</v>
      </c>
      <c r="MSA470" s="48" t="str">
        <f t="shared" si="952"/>
        <v>Inviable Sanitariamente</v>
      </c>
      <c r="MSB470" s="48" t="str">
        <f t="shared" si="952"/>
        <v>Inviable Sanitariamente</v>
      </c>
      <c r="MSC470" s="48" t="str">
        <f t="shared" si="952"/>
        <v>Inviable Sanitariamente</v>
      </c>
      <c r="MSD470" s="48" t="str">
        <f t="shared" si="952"/>
        <v>Inviable Sanitariamente</v>
      </c>
      <c r="MSE470" s="48" t="str">
        <f t="shared" si="952"/>
        <v>Inviable Sanitariamente</v>
      </c>
      <c r="MSF470" s="48" t="str">
        <f t="shared" si="952"/>
        <v>Inviable Sanitariamente</v>
      </c>
      <c r="MSG470" s="48" t="str">
        <f t="shared" si="952"/>
        <v>Inviable Sanitariamente</v>
      </c>
      <c r="MSH470" s="48" t="str">
        <f t="shared" si="953"/>
        <v>Inviable Sanitariamente</v>
      </c>
      <c r="MSI470" s="48" t="str">
        <f t="shared" si="953"/>
        <v>Inviable Sanitariamente</v>
      </c>
      <c r="MSJ470" s="48" t="str">
        <f t="shared" si="953"/>
        <v>Inviable Sanitariamente</v>
      </c>
      <c r="MSK470" s="48" t="str">
        <f t="shared" si="953"/>
        <v>Inviable Sanitariamente</v>
      </c>
      <c r="MSL470" s="48" t="str">
        <f t="shared" si="953"/>
        <v>Inviable Sanitariamente</v>
      </c>
      <c r="MSM470" s="48" t="str">
        <f t="shared" si="953"/>
        <v>Inviable Sanitariamente</v>
      </c>
      <c r="MSN470" s="48" t="str">
        <f t="shared" si="953"/>
        <v>Inviable Sanitariamente</v>
      </c>
      <c r="MSO470" s="48" t="str">
        <f t="shared" si="953"/>
        <v>Inviable Sanitariamente</v>
      </c>
      <c r="MSP470" s="48" t="str">
        <f t="shared" si="953"/>
        <v>Inviable Sanitariamente</v>
      </c>
      <c r="MSQ470" s="48" t="str">
        <f t="shared" si="953"/>
        <v>Inviable Sanitariamente</v>
      </c>
      <c r="MSR470" s="48" t="str">
        <f t="shared" si="954"/>
        <v>Inviable Sanitariamente</v>
      </c>
      <c r="MSS470" s="48" t="str">
        <f t="shared" si="954"/>
        <v>Inviable Sanitariamente</v>
      </c>
      <c r="MST470" s="48" t="str">
        <f t="shared" si="954"/>
        <v>Inviable Sanitariamente</v>
      </c>
      <c r="MSU470" s="48" t="str">
        <f t="shared" si="954"/>
        <v>Inviable Sanitariamente</v>
      </c>
      <c r="MSV470" s="48" t="str">
        <f t="shared" si="954"/>
        <v>Inviable Sanitariamente</v>
      </c>
      <c r="MSW470" s="48" t="str">
        <f t="shared" si="954"/>
        <v>Inviable Sanitariamente</v>
      </c>
      <c r="MSX470" s="48" t="str">
        <f t="shared" si="954"/>
        <v>Inviable Sanitariamente</v>
      </c>
      <c r="MSY470" s="48" t="str">
        <f t="shared" si="954"/>
        <v>Inviable Sanitariamente</v>
      </c>
      <c r="MSZ470" s="48" t="str">
        <f t="shared" si="954"/>
        <v>Inviable Sanitariamente</v>
      </c>
      <c r="MTA470" s="48" t="str">
        <f t="shared" si="954"/>
        <v>Inviable Sanitariamente</v>
      </c>
      <c r="MTB470" s="48" t="str">
        <f t="shared" si="955"/>
        <v>Inviable Sanitariamente</v>
      </c>
      <c r="MTC470" s="48" t="str">
        <f t="shared" si="955"/>
        <v>Inviable Sanitariamente</v>
      </c>
      <c r="MTD470" s="48" t="str">
        <f t="shared" si="955"/>
        <v>Inviable Sanitariamente</v>
      </c>
      <c r="MTE470" s="48" t="str">
        <f t="shared" si="955"/>
        <v>Inviable Sanitariamente</v>
      </c>
      <c r="MTF470" s="48" t="str">
        <f t="shared" si="955"/>
        <v>Inviable Sanitariamente</v>
      </c>
      <c r="MTG470" s="48" t="str">
        <f t="shared" si="955"/>
        <v>Inviable Sanitariamente</v>
      </c>
      <c r="MTH470" s="48" t="str">
        <f t="shared" si="955"/>
        <v>Inviable Sanitariamente</v>
      </c>
      <c r="MTI470" s="48" t="str">
        <f t="shared" si="955"/>
        <v>Inviable Sanitariamente</v>
      </c>
      <c r="MTJ470" s="48" t="str">
        <f t="shared" si="955"/>
        <v>Inviable Sanitariamente</v>
      </c>
      <c r="MTK470" s="48" t="str">
        <f t="shared" si="955"/>
        <v>Inviable Sanitariamente</v>
      </c>
      <c r="MTL470" s="48" t="str">
        <f t="shared" si="956"/>
        <v>Inviable Sanitariamente</v>
      </c>
      <c r="MTM470" s="48" t="str">
        <f t="shared" si="956"/>
        <v>Inviable Sanitariamente</v>
      </c>
      <c r="MTN470" s="48" t="str">
        <f t="shared" si="956"/>
        <v>Inviable Sanitariamente</v>
      </c>
      <c r="MTO470" s="48" t="str">
        <f t="shared" si="956"/>
        <v>Inviable Sanitariamente</v>
      </c>
      <c r="MTP470" s="48" t="str">
        <f t="shared" si="956"/>
        <v>Inviable Sanitariamente</v>
      </c>
      <c r="MTQ470" s="48" t="str">
        <f t="shared" si="956"/>
        <v>Inviable Sanitariamente</v>
      </c>
      <c r="MTR470" s="48" t="str">
        <f t="shared" si="956"/>
        <v>Inviable Sanitariamente</v>
      </c>
      <c r="MTS470" s="48" t="str">
        <f t="shared" si="956"/>
        <v>Inviable Sanitariamente</v>
      </c>
      <c r="MTT470" s="48" t="str">
        <f t="shared" si="956"/>
        <v>Inviable Sanitariamente</v>
      </c>
      <c r="MTU470" s="48" t="str">
        <f t="shared" si="956"/>
        <v>Inviable Sanitariamente</v>
      </c>
      <c r="MTV470" s="48" t="str">
        <f t="shared" si="957"/>
        <v>Inviable Sanitariamente</v>
      </c>
      <c r="MTW470" s="48" t="str">
        <f t="shared" si="957"/>
        <v>Inviable Sanitariamente</v>
      </c>
      <c r="MTX470" s="48" t="str">
        <f t="shared" si="957"/>
        <v>Inviable Sanitariamente</v>
      </c>
      <c r="MTY470" s="48" t="str">
        <f t="shared" si="957"/>
        <v>Inviable Sanitariamente</v>
      </c>
      <c r="MTZ470" s="48" t="str">
        <f t="shared" si="957"/>
        <v>Inviable Sanitariamente</v>
      </c>
      <c r="MUA470" s="48" t="str">
        <f t="shared" si="957"/>
        <v>Inviable Sanitariamente</v>
      </c>
      <c r="MUB470" s="48" t="str">
        <f t="shared" si="957"/>
        <v>Inviable Sanitariamente</v>
      </c>
      <c r="MUC470" s="48" t="str">
        <f t="shared" si="957"/>
        <v>Inviable Sanitariamente</v>
      </c>
      <c r="MUD470" s="48" t="str">
        <f t="shared" si="957"/>
        <v>Inviable Sanitariamente</v>
      </c>
      <c r="MUE470" s="48" t="str">
        <f t="shared" si="957"/>
        <v>Inviable Sanitariamente</v>
      </c>
      <c r="MUF470" s="48" t="str">
        <f t="shared" si="958"/>
        <v>Inviable Sanitariamente</v>
      </c>
      <c r="MUG470" s="48" t="str">
        <f t="shared" si="958"/>
        <v>Inviable Sanitariamente</v>
      </c>
      <c r="MUH470" s="48" t="str">
        <f t="shared" si="958"/>
        <v>Inviable Sanitariamente</v>
      </c>
      <c r="MUI470" s="48" t="str">
        <f t="shared" si="958"/>
        <v>Inviable Sanitariamente</v>
      </c>
      <c r="MUJ470" s="48" t="str">
        <f t="shared" si="958"/>
        <v>Inviable Sanitariamente</v>
      </c>
      <c r="MUK470" s="48" t="str">
        <f t="shared" si="958"/>
        <v>Inviable Sanitariamente</v>
      </c>
      <c r="MUL470" s="48" t="str">
        <f t="shared" si="958"/>
        <v>Inviable Sanitariamente</v>
      </c>
      <c r="MUM470" s="48" t="str">
        <f t="shared" si="958"/>
        <v>Inviable Sanitariamente</v>
      </c>
      <c r="MUN470" s="48" t="str">
        <f t="shared" si="958"/>
        <v>Inviable Sanitariamente</v>
      </c>
      <c r="MUO470" s="48" t="str">
        <f t="shared" si="958"/>
        <v>Inviable Sanitariamente</v>
      </c>
      <c r="MUP470" s="48" t="str">
        <f t="shared" si="959"/>
        <v>Inviable Sanitariamente</v>
      </c>
      <c r="MUQ470" s="48" t="str">
        <f t="shared" si="959"/>
        <v>Inviable Sanitariamente</v>
      </c>
      <c r="MUR470" s="48" t="str">
        <f t="shared" si="959"/>
        <v>Inviable Sanitariamente</v>
      </c>
      <c r="MUS470" s="48" t="str">
        <f t="shared" si="959"/>
        <v>Inviable Sanitariamente</v>
      </c>
      <c r="MUT470" s="48" t="str">
        <f t="shared" si="959"/>
        <v>Inviable Sanitariamente</v>
      </c>
      <c r="MUU470" s="48" t="str">
        <f t="shared" si="959"/>
        <v>Inviable Sanitariamente</v>
      </c>
      <c r="MUV470" s="48" t="str">
        <f t="shared" si="959"/>
        <v>Inviable Sanitariamente</v>
      </c>
      <c r="MUW470" s="48" t="str">
        <f t="shared" si="959"/>
        <v>Inviable Sanitariamente</v>
      </c>
      <c r="MUX470" s="48" t="str">
        <f t="shared" si="959"/>
        <v>Inviable Sanitariamente</v>
      </c>
      <c r="MUY470" s="48" t="str">
        <f t="shared" si="959"/>
        <v>Inviable Sanitariamente</v>
      </c>
      <c r="MUZ470" s="48" t="str">
        <f t="shared" si="960"/>
        <v>Inviable Sanitariamente</v>
      </c>
      <c r="MVA470" s="48" t="str">
        <f t="shared" si="960"/>
        <v>Inviable Sanitariamente</v>
      </c>
      <c r="MVB470" s="48" t="str">
        <f t="shared" si="960"/>
        <v>Inviable Sanitariamente</v>
      </c>
      <c r="MVC470" s="48" t="str">
        <f t="shared" si="960"/>
        <v>Inviable Sanitariamente</v>
      </c>
      <c r="MVD470" s="48" t="str">
        <f t="shared" si="960"/>
        <v>Inviable Sanitariamente</v>
      </c>
      <c r="MVE470" s="48" t="str">
        <f t="shared" si="960"/>
        <v>Inviable Sanitariamente</v>
      </c>
      <c r="MVF470" s="48" t="str">
        <f t="shared" si="960"/>
        <v>Inviable Sanitariamente</v>
      </c>
      <c r="MVG470" s="48" t="str">
        <f t="shared" si="960"/>
        <v>Inviable Sanitariamente</v>
      </c>
      <c r="MVH470" s="48" t="str">
        <f t="shared" si="960"/>
        <v>Inviable Sanitariamente</v>
      </c>
      <c r="MVI470" s="48" t="str">
        <f t="shared" si="960"/>
        <v>Inviable Sanitariamente</v>
      </c>
      <c r="MVJ470" s="48" t="str">
        <f t="shared" si="961"/>
        <v>Inviable Sanitariamente</v>
      </c>
      <c r="MVK470" s="48" t="str">
        <f t="shared" si="961"/>
        <v>Inviable Sanitariamente</v>
      </c>
      <c r="MVL470" s="48" t="str">
        <f t="shared" si="961"/>
        <v>Inviable Sanitariamente</v>
      </c>
      <c r="MVM470" s="48" t="str">
        <f t="shared" si="961"/>
        <v>Inviable Sanitariamente</v>
      </c>
      <c r="MVN470" s="48" t="str">
        <f t="shared" si="961"/>
        <v>Inviable Sanitariamente</v>
      </c>
      <c r="MVO470" s="48" t="str">
        <f t="shared" si="961"/>
        <v>Inviable Sanitariamente</v>
      </c>
      <c r="MVP470" s="48" t="str">
        <f t="shared" si="961"/>
        <v>Inviable Sanitariamente</v>
      </c>
      <c r="MVQ470" s="48" t="str">
        <f t="shared" si="961"/>
        <v>Inviable Sanitariamente</v>
      </c>
      <c r="MVR470" s="48" t="str">
        <f t="shared" si="961"/>
        <v>Inviable Sanitariamente</v>
      </c>
      <c r="MVS470" s="48" t="str">
        <f t="shared" si="961"/>
        <v>Inviable Sanitariamente</v>
      </c>
      <c r="MVT470" s="48" t="str">
        <f t="shared" si="962"/>
        <v>Inviable Sanitariamente</v>
      </c>
      <c r="MVU470" s="48" t="str">
        <f t="shared" si="962"/>
        <v>Inviable Sanitariamente</v>
      </c>
      <c r="MVV470" s="48" t="str">
        <f t="shared" si="962"/>
        <v>Inviable Sanitariamente</v>
      </c>
      <c r="MVW470" s="48" t="str">
        <f t="shared" si="962"/>
        <v>Inviable Sanitariamente</v>
      </c>
      <c r="MVX470" s="48" t="str">
        <f t="shared" si="962"/>
        <v>Inviable Sanitariamente</v>
      </c>
      <c r="MVY470" s="48" t="str">
        <f t="shared" si="962"/>
        <v>Inviable Sanitariamente</v>
      </c>
      <c r="MVZ470" s="48" t="str">
        <f t="shared" si="962"/>
        <v>Inviable Sanitariamente</v>
      </c>
      <c r="MWA470" s="48" t="str">
        <f t="shared" si="962"/>
        <v>Inviable Sanitariamente</v>
      </c>
      <c r="MWB470" s="48" t="str">
        <f t="shared" si="962"/>
        <v>Inviable Sanitariamente</v>
      </c>
      <c r="MWC470" s="48" t="str">
        <f t="shared" si="962"/>
        <v>Inviable Sanitariamente</v>
      </c>
      <c r="MWD470" s="48" t="str">
        <f t="shared" si="963"/>
        <v>Inviable Sanitariamente</v>
      </c>
      <c r="MWE470" s="48" t="str">
        <f t="shared" si="963"/>
        <v>Inviable Sanitariamente</v>
      </c>
      <c r="MWF470" s="48" t="str">
        <f t="shared" si="963"/>
        <v>Inviable Sanitariamente</v>
      </c>
      <c r="MWG470" s="48" t="str">
        <f t="shared" si="963"/>
        <v>Inviable Sanitariamente</v>
      </c>
      <c r="MWH470" s="48" t="str">
        <f t="shared" si="963"/>
        <v>Inviable Sanitariamente</v>
      </c>
      <c r="MWI470" s="48" t="str">
        <f t="shared" si="963"/>
        <v>Inviable Sanitariamente</v>
      </c>
      <c r="MWJ470" s="48" t="str">
        <f t="shared" si="963"/>
        <v>Inviable Sanitariamente</v>
      </c>
      <c r="MWK470" s="48" t="str">
        <f t="shared" si="963"/>
        <v>Inviable Sanitariamente</v>
      </c>
      <c r="MWL470" s="48" t="str">
        <f t="shared" si="963"/>
        <v>Inviable Sanitariamente</v>
      </c>
      <c r="MWM470" s="48" t="str">
        <f t="shared" si="963"/>
        <v>Inviable Sanitariamente</v>
      </c>
      <c r="MWN470" s="48" t="str">
        <f t="shared" si="964"/>
        <v>Inviable Sanitariamente</v>
      </c>
      <c r="MWO470" s="48" t="str">
        <f t="shared" si="964"/>
        <v>Inviable Sanitariamente</v>
      </c>
      <c r="MWP470" s="48" t="str">
        <f t="shared" si="964"/>
        <v>Inviable Sanitariamente</v>
      </c>
      <c r="MWQ470" s="48" t="str">
        <f t="shared" si="964"/>
        <v>Inviable Sanitariamente</v>
      </c>
      <c r="MWR470" s="48" t="str">
        <f t="shared" si="964"/>
        <v>Inviable Sanitariamente</v>
      </c>
      <c r="MWS470" s="48" t="str">
        <f t="shared" si="964"/>
        <v>Inviable Sanitariamente</v>
      </c>
      <c r="MWT470" s="48" t="str">
        <f t="shared" si="964"/>
        <v>Inviable Sanitariamente</v>
      </c>
      <c r="MWU470" s="48" t="str">
        <f t="shared" si="964"/>
        <v>Inviable Sanitariamente</v>
      </c>
      <c r="MWV470" s="48" t="str">
        <f t="shared" si="964"/>
        <v>Inviable Sanitariamente</v>
      </c>
      <c r="MWW470" s="48" t="str">
        <f t="shared" si="964"/>
        <v>Inviable Sanitariamente</v>
      </c>
      <c r="MWX470" s="48" t="str">
        <f t="shared" si="965"/>
        <v>Inviable Sanitariamente</v>
      </c>
      <c r="MWY470" s="48" t="str">
        <f t="shared" si="965"/>
        <v>Inviable Sanitariamente</v>
      </c>
      <c r="MWZ470" s="48" t="str">
        <f t="shared" si="965"/>
        <v>Inviable Sanitariamente</v>
      </c>
      <c r="MXA470" s="48" t="str">
        <f t="shared" si="965"/>
        <v>Inviable Sanitariamente</v>
      </c>
      <c r="MXB470" s="48" t="str">
        <f t="shared" si="965"/>
        <v>Inviable Sanitariamente</v>
      </c>
      <c r="MXC470" s="48" t="str">
        <f t="shared" si="965"/>
        <v>Inviable Sanitariamente</v>
      </c>
      <c r="MXD470" s="48" t="str">
        <f t="shared" si="965"/>
        <v>Inviable Sanitariamente</v>
      </c>
      <c r="MXE470" s="48" t="str">
        <f t="shared" si="965"/>
        <v>Inviable Sanitariamente</v>
      </c>
      <c r="MXF470" s="48" t="str">
        <f t="shared" si="965"/>
        <v>Inviable Sanitariamente</v>
      </c>
      <c r="MXG470" s="48" t="str">
        <f t="shared" si="965"/>
        <v>Inviable Sanitariamente</v>
      </c>
      <c r="MXH470" s="48" t="str">
        <f t="shared" si="966"/>
        <v>Inviable Sanitariamente</v>
      </c>
      <c r="MXI470" s="48" t="str">
        <f t="shared" si="966"/>
        <v>Inviable Sanitariamente</v>
      </c>
      <c r="MXJ470" s="48" t="str">
        <f t="shared" si="966"/>
        <v>Inviable Sanitariamente</v>
      </c>
      <c r="MXK470" s="48" t="str">
        <f t="shared" si="966"/>
        <v>Inviable Sanitariamente</v>
      </c>
      <c r="MXL470" s="48" t="str">
        <f t="shared" si="966"/>
        <v>Inviable Sanitariamente</v>
      </c>
      <c r="MXM470" s="48" t="str">
        <f t="shared" si="966"/>
        <v>Inviable Sanitariamente</v>
      </c>
      <c r="MXN470" s="48" t="str">
        <f t="shared" si="966"/>
        <v>Inviable Sanitariamente</v>
      </c>
      <c r="MXO470" s="48" t="str">
        <f t="shared" si="966"/>
        <v>Inviable Sanitariamente</v>
      </c>
      <c r="MXP470" s="48" t="str">
        <f t="shared" si="966"/>
        <v>Inviable Sanitariamente</v>
      </c>
      <c r="MXQ470" s="48" t="str">
        <f t="shared" si="966"/>
        <v>Inviable Sanitariamente</v>
      </c>
      <c r="MXR470" s="48" t="str">
        <f t="shared" si="967"/>
        <v>Inviable Sanitariamente</v>
      </c>
      <c r="MXS470" s="48" t="str">
        <f t="shared" si="967"/>
        <v>Inviable Sanitariamente</v>
      </c>
      <c r="MXT470" s="48" t="str">
        <f t="shared" si="967"/>
        <v>Inviable Sanitariamente</v>
      </c>
      <c r="MXU470" s="48" t="str">
        <f t="shared" si="967"/>
        <v>Inviable Sanitariamente</v>
      </c>
      <c r="MXV470" s="48" t="str">
        <f t="shared" si="967"/>
        <v>Inviable Sanitariamente</v>
      </c>
      <c r="MXW470" s="48" t="str">
        <f t="shared" si="967"/>
        <v>Inviable Sanitariamente</v>
      </c>
      <c r="MXX470" s="48" t="str">
        <f t="shared" si="967"/>
        <v>Inviable Sanitariamente</v>
      </c>
      <c r="MXY470" s="48" t="str">
        <f t="shared" si="967"/>
        <v>Inviable Sanitariamente</v>
      </c>
      <c r="MXZ470" s="48" t="str">
        <f t="shared" si="967"/>
        <v>Inviable Sanitariamente</v>
      </c>
      <c r="MYA470" s="48" t="str">
        <f t="shared" si="967"/>
        <v>Inviable Sanitariamente</v>
      </c>
      <c r="MYB470" s="48" t="str">
        <f t="shared" si="968"/>
        <v>Inviable Sanitariamente</v>
      </c>
      <c r="MYC470" s="48" t="str">
        <f t="shared" si="968"/>
        <v>Inviable Sanitariamente</v>
      </c>
      <c r="MYD470" s="48" t="str">
        <f t="shared" si="968"/>
        <v>Inviable Sanitariamente</v>
      </c>
      <c r="MYE470" s="48" t="str">
        <f t="shared" si="968"/>
        <v>Inviable Sanitariamente</v>
      </c>
      <c r="MYF470" s="48" t="str">
        <f t="shared" si="968"/>
        <v>Inviable Sanitariamente</v>
      </c>
      <c r="MYG470" s="48" t="str">
        <f t="shared" si="968"/>
        <v>Inviable Sanitariamente</v>
      </c>
      <c r="MYH470" s="48" t="str">
        <f t="shared" si="968"/>
        <v>Inviable Sanitariamente</v>
      </c>
      <c r="MYI470" s="48" t="str">
        <f t="shared" si="968"/>
        <v>Inviable Sanitariamente</v>
      </c>
      <c r="MYJ470" s="48" t="str">
        <f t="shared" si="968"/>
        <v>Inviable Sanitariamente</v>
      </c>
      <c r="MYK470" s="48" t="str">
        <f t="shared" si="968"/>
        <v>Inviable Sanitariamente</v>
      </c>
      <c r="MYL470" s="48" t="str">
        <f t="shared" si="969"/>
        <v>Inviable Sanitariamente</v>
      </c>
      <c r="MYM470" s="48" t="str">
        <f t="shared" si="969"/>
        <v>Inviable Sanitariamente</v>
      </c>
      <c r="MYN470" s="48" t="str">
        <f t="shared" si="969"/>
        <v>Inviable Sanitariamente</v>
      </c>
      <c r="MYO470" s="48" t="str">
        <f t="shared" si="969"/>
        <v>Inviable Sanitariamente</v>
      </c>
      <c r="MYP470" s="48" t="str">
        <f t="shared" si="969"/>
        <v>Inviable Sanitariamente</v>
      </c>
      <c r="MYQ470" s="48" t="str">
        <f t="shared" si="969"/>
        <v>Inviable Sanitariamente</v>
      </c>
      <c r="MYR470" s="48" t="str">
        <f t="shared" si="969"/>
        <v>Inviable Sanitariamente</v>
      </c>
      <c r="MYS470" s="48" t="str">
        <f t="shared" si="969"/>
        <v>Inviable Sanitariamente</v>
      </c>
      <c r="MYT470" s="48" t="str">
        <f t="shared" si="969"/>
        <v>Inviable Sanitariamente</v>
      </c>
      <c r="MYU470" s="48" t="str">
        <f t="shared" si="969"/>
        <v>Inviable Sanitariamente</v>
      </c>
      <c r="MYV470" s="48" t="str">
        <f t="shared" si="970"/>
        <v>Inviable Sanitariamente</v>
      </c>
      <c r="MYW470" s="48" t="str">
        <f t="shared" si="970"/>
        <v>Inviable Sanitariamente</v>
      </c>
      <c r="MYX470" s="48" t="str">
        <f t="shared" si="970"/>
        <v>Inviable Sanitariamente</v>
      </c>
      <c r="MYY470" s="48" t="str">
        <f t="shared" si="970"/>
        <v>Inviable Sanitariamente</v>
      </c>
      <c r="MYZ470" s="48" t="str">
        <f t="shared" si="970"/>
        <v>Inviable Sanitariamente</v>
      </c>
      <c r="MZA470" s="48" t="str">
        <f t="shared" si="970"/>
        <v>Inviable Sanitariamente</v>
      </c>
      <c r="MZB470" s="48" t="str">
        <f t="shared" si="970"/>
        <v>Inviable Sanitariamente</v>
      </c>
      <c r="MZC470" s="48" t="str">
        <f t="shared" si="970"/>
        <v>Inviable Sanitariamente</v>
      </c>
      <c r="MZD470" s="48" t="str">
        <f t="shared" si="970"/>
        <v>Inviable Sanitariamente</v>
      </c>
      <c r="MZE470" s="48" t="str">
        <f t="shared" si="970"/>
        <v>Inviable Sanitariamente</v>
      </c>
      <c r="MZF470" s="48" t="str">
        <f t="shared" si="971"/>
        <v>Inviable Sanitariamente</v>
      </c>
      <c r="MZG470" s="48" t="str">
        <f t="shared" si="971"/>
        <v>Inviable Sanitariamente</v>
      </c>
      <c r="MZH470" s="48" t="str">
        <f t="shared" si="971"/>
        <v>Inviable Sanitariamente</v>
      </c>
      <c r="MZI470" s="48" t="str">
        <f t="shared" si="971"/>
        <v>Inviable Sanitariamente</v>
      </c>
      <c r="MZJ470" s="48" t="str">
        <f t="shared" si="971"/>
        <v>Inviable Sanitariamente</v>
      </c>
      <c r="MZK470" s="48" t="str">
        <f t="shared" si="971"/>
        <v>Inviable Sanitariamente</v>
      </c>
      <c r="MZL470" s="48" t="str">
        <f t="shared" si="971"/>
        <v>Inviable Sanitariamente</v>
      </c>
      <c r="MZM470" s="48" t="str">
        <f t="shared" si="971"/>
        <v>Inviable Sanitariamente</v>
      </c>
      <c r="MZN470" s="48" t="str">
        <f t="shared" si="971"/>
        <v>Inviable Sanitariamente</v>
      </c>
      <c r="MZO470" s="48" t="str">
        <f t="shared" si="971"/>
        <v>Inviable Sanitariamente</v>
      </c>
      <c r="MZP470" s="48" t="str">
        <f t="shared" si="972"/>
        <v>Inviable Sanitariamente</v>
      </c>
      <c r="MZQ470" s="48" t="str">
        <f t="shared" si="972"/>
        <v>Inviable Sanitariamente</v>
      </c>
      <c r="MZR470" s="48" t="str">
        <f t="shared" si="972"/>
        <v>Inviable Sanitariamente</v>
      </c>
      <c r="MZS470" s="48" t="str">
        <f t="shared" si="972"/>
        <v>Inviable Sanitariamente</v>
      </c>
      <c r="MZT470" s="48" t="str">
        <f t="shared" si="972"/>
        <v>Inviable Sanitariamente</v>
      </c>
      <c r="MZU470" s="48" t="str">
        <f t="shared" si="972"/>
        <v>Inviable Sanitariamente</v>
      </c>
      <c r="MZV470" s="48" t="str">
        <f t="shared" si="972"/>
        <v>Inviable Sanitariamente</v>
      </c>
      <c r="MZW470" s="48" t="str">
        <f t="shared" si="972"/>
        <v>Inviable Sanitariamente</v>
      </c>
      <c r="MZX470" s="48" t="str">
        <f t="shared" si="972"/>
        <v>Inviable Sanitariamente</v>
      </c>
      <c r="MZY470" s="48" t="str">
        <f t="shared" si="972"/>
        <v>Inviable Sanitariamente</v>
      </c>
      <c r="MZZ470" s="48" t="str">
        <f t="shared" si="973"/>
        <v>Inviable Sanitariamente</v>
      </c>
      <c r="NAA470" s="48" t="str">
        <f t="shared" si="973"/>
        <v>Inviable Sanitariamente</v>
      </c>
      <c r="NAB470" s="48" t="str">
        <f t="shared" si="973"/>
        <v>Inviable Sanitariamente</v>
      </c>
      <c r="NAC470" s="48" t="str">
        <f t="shared" si="973"/>
        <v>Inviable Sanitariamente</v>
      </c>
      <c r="NAD470" s="48" t="str">
        <f t="shared" si="973"/>
        <v>Inviable Sanitariamente</v>
      </c>
      <c r="NAE470" s="48" t="str">
        <f t="shared" si="973"/>
        <v>Inviable Sanitariamente</v>
      </c>
      <c r="NAF470" s="48" t="str">
        <f t="shared" si="973"/>
        <v>Inviable Sanitariamente</v>
      </c>
      <c r="NAG470" s="48" t="str">
        <f t="shared" si="973"/>
        <v>Inviable Sanitariamente</v>
      </c>
      <c r="NAH470" s="48" t="str">
        <f t="shared" si="973"/>
        <v>Inviable Sanitariamente</v>
      </c>
      <c r="NAI470" s="48" t="str">
        <f t="shared" si="973"/>
        <v>Inviable Sanitariamente</v>
      </c>
      <c r="NAJ470" s="48" t="str">
        <f t="shared" si="974"/>
        <v>Inviable Sanitariamente</v>
      </c>
      <c r="NAK470" s="48" t="str">
        <f t="shared" si="974"/>
        <v>Inviable Sanitariamente</v>
      </c>
      <c r="NAL470" s="48" t="str">
        <f t="shared" si="974"/>
        <v>Inviable Sanitariamente</v>
      </c>
      <c r="NAM470" s="48" t="str">
        <f t="shared" si="974"/>
        <v>Inviable Sanitariamente</v>
      </c>
      <c r="NAN470" s="48" t="str">
        <f t="shared" si="974"/>
        <v>Inviable Sanitariamente</v>
      </c>
      <c r="NAO470" s="48" t="str">
        <f t="shared" si="974"/>
        <v>Inviable Sanitariamente</v>
      </c>
      <c r="NAP470" s="48" t="str">
        <f t="shared" si="974"/>
        <v>Inviable Sanitariamente</v>
      </c>
      <c r="NAQ470" s="48" t="str">
        <f t="shared" si="974"/>
        <v>Inviable Sanitariamente</v>
      </c>
      <c r="NAR470" s="48" t="str">
        <f t="shared" si="974"/>
        <v>Inviable Sanitariamente</v>
      </c>
      <c r="NAS470" s="48" t="str">
        <f t="shared" si="974"/>
        <v>Inviable Sanitariamente</v>
      </c>
      <c r="NAT470" s="48" t="str">
        <f t="shared" si="975"/>
        <v>Inviable Sanitariamente</v>
      </c>
      <c r="NAU470" s="48" t="str">
        <f t="shared" si="975"/>
        <v>Inviable Sanitariamente</v>
      </c>
      <c r="NAV470" s="48" t="str">
        <f t="shared" si="975"/>
        <v>Inviable Sanitariamente</v>
      </c>
      <c r="NAW470" s="48" t="str">
        <f t="shared" si="975"/>
        <v>Inviable Sanitariamente</v>
      </c>
      <c r="NAX470" s="48" t="str">
        <f t="shared" si="975"/>
        <v>Inviable Sanitariamente</v>
      </c>
      <c r="NAY470" s="48" t="str">
        <f t="shared" si="975"/>
        <v>Inviable Sanitariamente</v>
      </c>
      <c r="NAZ470" s="48" t="str">
        <f t="shared" si="975"/>
        <v>Inviable Sanitariamente</v>
      </c>
      <c r="NBA470" s="48" t="str">
        <f t="shared" si="975"/>
        <v>Inviable Sanitariamente</v>
      </c>
      <c r="NBB470" s="48" t="str">
        <f t="shared" si="975"/>
        <v>Inviable Sanitariamente</v>
      </c>
      <c r="NBC470" s="48" t="str">
        <f t="shared" si="975"/>
        <v>Inviable Sanitariamente</v>
      </c>
      <c r="NBD470" s="48" t="str">
        <f t="shared" si="976"/>
        <v>Inviable Sanitariamente</v>
      </c>
      <c r="NBE470" s="48" t="str">
        <f t="shared" si="976"/>
        <v>Inviable Sanitariamente</v>
      </c>
      <c r="NBF470" s="48" t="str">
        <f t="shared" si="976"/>
        <v>Inviable Sanitariamente</v>
      </c>
      <c r="NBG470" s="48" t="str">
        <f t="shared" si="976"/>
        <v>Inviable Sanitariamente</v>
      </c>
      <c r="NBH470" s="48" t="str">
        <f t="shared" si="976"/>
        <v>Inviable Sanitariamente</v>
      </c>
      <c r="NBI470" s="48" t="str">
        <f t="shared" si="976"/>
        <v>Inviable Sanitariamente</v>
      </c>
      <c r="NBJ470" s="48" t="str">
        <f t="shared" si="976"/>
        <v>Inviable Sanitariamente</v>
      </c>
      <c r="NBK470" s="48" t="str">
        <f t="shared" si="976"/>
        <v>Inviable Sanitariamente</v>
      </c>
      <c r="NBL470" s="48" t="str">
        <f t="shared" si="976"/>
        <v>Inviable Sanitariamente</v>
      </c>
      <c r="NBM470" s="48" t="str">
        <f t="shared" si="976"/>
        <v>Inviable Sanitariamente</v>
      </c>
      <c r="NBN470" s="48" t="str">
        <f t="shared" si="977"/>
        <v>Inviable Sanitariamente</v>
      </c>
      <c r="NBO470" s="48" t="str">
        <f t="shared" si="977"/>
        <v>Inviable Sanitariamente</v>
      </c>
      <c r="NBP470" s="48" t="str">
        <f t="shared" si="977"/>
        <v>Inviable Sanitariamente</v>
      </c>
      <c r="NBQ470" s="48" t="str">
        <f t="shared" si="977"/>
        <v>Inviable Sanitariamente</v>
      </c>
      <c r="NBR470" s="48" t="str">
        <f t="shared" si="977"/>
        <v>Inviable Sanitariamente</v>
      </c>
      <c r="NBS470" s="48" t="str">
        <f t="shared" si="977"/>
        <v>Inviable Sanitariamente</v>
      </c>
      <c r="NBT470" s="48" t="str">
        <f t="shared" si="977"/>
        <v>Inviable Sanitariamente</v>
      </c>
      <c r="NBU470" s="48" t="str">
        <f t="shared" si="977"/>
        <v>Inviable Sanitariamente</v>
      </c>
      <c r="NBV470" s="48" t="str">
        <f t="shared" si="977"/>
        <v>Inviable Sanitariamente</v>
      </c>
      <c r="NBW470" s="48" t="str">
        <f t="shared" si="977"/>
        <v>Inviable Sanitariamente</v>
      </c>
      <c r="NBX470" s="48" t="str">
        <f t="shared" si="978"/>
        <v>Inviable Sanitariamente</v>
      </c>
      <c r="NBY470" s="48" t="str">
        <f t="shared" si="978"/>
        <v>Inviable Sanitariamente</v>
      </c>
      <c r="NBZ470" s="48" t="str">
        <f t="shared" si="978"/>
        <v>Inviable Sanitariamente</v>
      </c>
      <c r="NCA470" s="48" t="str">
        <f t="shared" si="978"/>
        <v>Inviable Sanitariamente</v>
      </c>
      <c r="NCB470" s="48" t="str">
        <f t="shared" si="978"/>
        <v>Inviable Sanitariamente</v>
      </c>
      <c r="NCC470" s="48" t="str">
        <f t="shared" si="978"/>
        <v>Inviable Sanitariamente</v>
      </c>
      <c r="NCD470" s="48" t="str">
        <f t="shared" si="978"/>
        <v>Inviable Sanitariamente</v>
      </c>
      <c r="NCE470" s="48" t="str">
        <f t="shared" si="978"/>
        <v>Inviable Sanitariamente</v>
      </c>
      <c r="NCF470" s="48" t="str">
        <f t="shared" si="978"/>
        <v>Inviable Sanitariamente</v>
      </c>
      <c r="NCG470" s="48" t="str">
        <f t="shared" si="978"/>
        <v>Inviable Sanitariamente</v>
      </c>
      <c r="NCH470" s="48" t="str">
        <f t="shared" si="979"/>
        <v>Inviable Sanitariamente</v>
      </c>
      <c r="NCI470" s="48" t="str">
        <f t="shared" si="979"/>
        <v>Inviable Sanitariamente</v>
      </c>
      <c r="NCJ470" s="48" t="str">
        <f t="shared" si="979"/>
        <v>Inviable Sanitariamente</v>
      </c>
      <c r="NCK470" s="48" t="str">
        <f t="shared" si="979"/>
        <v>Inviable Sanitariamente</v>
      </c>
      <c r="NCL470" s="48" t="str">
        <f t="shared" si="979"/>
        <v>Inviable Sanitariamente</v>
      </c>
      <c r="NCM470" s="48" t="str">
        <f t="shared" si="979"/>
        <v>Inviable Sanitariamente</v>
      </c>
      <c r="NCN470" s="48" t="str">
        <f t="shared" si="979"/>
        <v>Inviable Sanitariamente</v>
      </c>
      <c r="NCO470" s="48" t="str">
        <f t="shared" si="979"/>
        <v>Inviable Sanitariamente</v>
      </c>
      <c r="NCP470" s="48" t="str">
        <f t="shared" si="979"/>
        <v>Inviable Sanitariamente</v>
      </c>
      <c r="NCQ470" s="48" t="str">
        <f t="shared" si="979"/>
        <v>Inviable Sanitariamente</v>
      </c>
      <c r="NCR470" s="48" t="str">
        <f t="shared" si="980"/>
        <v>Inviable Sanitariamente</v>
      </c>
      <c r="NCS470" s="48" t="str">
        <f t="shared" si="980"/>
        <v>Inviable Sanitariamente</v>
      </c>
      <c r="NCT470" s="48" t="str">
        <f t="shared" si="980"/>
        <v>Inviable Sanitariamente</v>
      </c>
      <c r="NCU470" s="48" t="str">
        <f t="shared" si="980"/>
        <v>Inviable Sanitariamente</v>
      </c>
      <c r="NCV470" s="48" t="str">
        <f t="shared" si="980"/>
        <v>Inviable Sanitariamente</v>
      </c>
      <c r="NCW470" s="48" t="str">
        <f t="shared" si="980"/>
        <v>Inviable Sanitariamente</v>
      </c>
      <c r="NCX470" s="48" t="str">
        <f t="shared" si="980"/>
        <v>Inviable Sanitariamente</v>
      </c>
      <c r="NCY470" s="48" t="str">
        <f t="shared" si="980"/>
        <v>Inviable Sanitariamente</v>
      </c>
      <c r="NCZ470" s="48" t="str">
        <f t="shared" si="980"/>
        <v>Inviable Sanitariamente</v>
      </c>
      <c r="NDA470" s="48" t="str">
        <f t="shared" si="980"/>
        <v>Inviable Sanitariamente</v>
      </c>
      <c r="NDB470" s="48" t="str">
        <f t="shared" si="981"/>
        <v>Inviable Sanitariamente</v>
      </c>
      <c r="NDC470" s="48" t="str">
        <f t="shared" si="981"/>
        <v>Inviable Sanitariamente</v>
      </c>
      <c r="NDD470" s="48" t="str">
        <f t="shared" si="981"/>
        <v>Inviable Sanitariamente</v>
      </c>
      <c r="NDE470" s="48" t="str">
        <f t="shared" si="981"/>
        <v>Inviable Sanitariamente</v>
      </c>
      <c r="NDF470" s="48" t="str">
        <f t="shared" si="981"/>
        <v>Inviable Sanitariamente</v>
      </c>
      <c r="NDG470" s="48" t="str">
        <f t="shared" si="981"/>
        <v>Inviable Sanitariamente</v>
      </c>
      <c r="NDH470" s="48" t="str">
        <f t="shared" si="981"/>
        <v>Inviable Sanitariamente</v>
      </c>
      <c r="NDI470" s="48" t="str">
        <f t="shared" si="981"/>
        <v>Inviable Sanitariamente</v>
      </c>
      <c r="NDJ470" s="48" t="str">
        <f t="shared" si="981"/>
        <v>Inviable Sanitariamente</v>
      </c>
      <c r="NDK470" s="48" t="str">
        <f t="shared" si="981"/>
        <v>Inviable Sanitariamente</v>
      </c>
      <c r="NDL470" s="48" t="str">
        <f t="shared" si="982"/>
        <v>Inviable Sanitariamente</v>
      </c>
      <c r="NDM470" s="48" t="str">
        <f t="shared" si="982"/>
        <v>Inviable Sanitariamente</v>
      </c>
      <c r="NDN470" s="48" t="str">
        <f t="shared" si="982"/>
        <v>Inviable Sanitariamente</v>
      </c>
      <c r="NDO470" s="48" t="str">
        <f t="shared" si="982"/>
        <v>Inviable Sanitariamente</v>
      </c>
      <c r="NDP470" s="48" t="str">
        <f t="shared" si="982"/>
        <v>Inviable Sanitariamente</v>
      </c>
      <c r="NDQ470" s="48" t="str">
        <f t="shared" si="982"/>
        <v>Inviable Sanitariamente</v>
      </c>
      <c r="NDR470" s="48" t="str">
        <f t="shared" si="982"/>
        <v>Inviable Sanitariamente</v>
      </c>
      <c r="NDS470" s="48" t="str">
        <f t="shared" si="982"/>
        <v>Inviable Sanitariamente</v>
      </c>
      <c r="NDT470" s="48" t="str">
        <f t="shared" si="982"/>
        <v>Inviable Sanitariamente</v>
      </c>
      <c r="NDU470" s="48" t="str">
        <f t="shared" si="982"/>
        <v>Inviable Sanitariamente</v>
      </c>
      <c r="NDV470" s="48" t="str">
        <f t="shared" si="983"/>
        <v>Inviable Sanitariamente</v>
      </c>
      <c r="NDW470" s="48" t="str">
        <f t="shared" si="983"/>
        <v>Inviable Sanitariamente</v>
      </c>
      <c r="NDX470" s="48" t="str">
        <f t="shared" si="983"/>
        <v>Inviable Sanitariamente</v>
      </c>
      <c r="NDY470" s="48" t="str">
        <f t="shared" si="983"/>
        <v>Inviable Sanitariamente</v>
      </c>
      <c r="NDZ470" s="48" t="str">
        <f t="shared" si="983"/>
        <v>Inviable Sanitariamente</v>
      </c>
      <c r="NEA470" s="48" t="str">
        <f t="shared" si="983"/>
        <v>Inviable Sanitariamente</v>
      </c>
      <c r="NEB470" s="48" t="str">
        <f t="shared" si="983"/>
        <v>Inviable Sanitariamente</v>
      </c>
      <c r="NEC470" s="48" t="str">
        <f t="shared" si="983"/>
        <v>Inviable Sanitariamente</v>
      </c>
      <c r="NED470" s="48" t="str">
        <f t="shared" si="983"/>
        <v>Inviable Sanitariamente</v>
      </c>
      <c r="NEE470" s="48" t="str">
        <f t="shared" si="983"/>
        <v>Inviable Sanitariamente</v>
      </c>
      <c r="NEF470" s="48" t="str">
        <f t="shared" si="984"/>
        <v>Inviable Sanitariamente</v>
      </c>
      <c r="NEG470" s="48" t="str">
        <f t="shared" si="984"/>
        <v>Inviable Sanitariamente</v>
      </c>
      <c r="NEH470" s="48" t="str">
        <f t="shared" si="984"/>
        <v>Inviable Sanitariamente</v>
      </c>
      <c r="NEI470" s="48" t="str">
        <f t="shared" si="984"/>
        <v>Inviable Sanitariamente</v>
      </c>
      <c r="NEJ470" s="48" t="str">
        <f t="shared" si="984"/>
        <v>Inviable Sanitariamente</v>
      </c>
      <c r="NEK470" s="48" t="str">
        <f t="shared" si="984"/>
        <v>Inviable Sanitariamente</v>
      </c>
      <c r="NEL470" s="48" t="str">
        <f t="shared" si="984"/>
        <v>Inviable Sanitariamente</v>
      </c>
      <c r="NEM470" s="48" t="str">
        <f t="shared" si="984"/>
        <v>Inviable Sanitariamente</v>
      </c>
      <c r="NEN470" s="48" t="str">
        <f t="shared" si="984"/>
        <v>Inviable Sanitariamente</v>
      </c>
      <c r="NEO470" s="48" t="str">
        <f t="shared" si="984"/>
        <v>Inviable Sanitariamente</v>
      </c>
      <c r="NEP470" s="48" t="str">
        <f t="shared" si="985"/>
        <v>Inviable Sanitariamente</v>
      </c>
      <c r="NEQ470" s="48" t="str">
        <f t="shared" si="985"/>
        <v>Inviable Sanitariamente</v>
      </c>
      <c r="NER470" s="48" t="str">
        <f t="shared" si="985"/>
        <v>Inviable Sanitariamente</v>
      </c>
      <c r="NES470" s="48" t="str">
        <f t="shared" si="985"/>
        <v>Inviable Sanitariamente</v>
      </c>
      <c r="NET470" s="48" t="str">
        <f t="shared" si="985"/>
        <v>Inviable Sanitariamente</v>
      </c>
      <c r="NEU470" s="48" t="str">
        <f t="shared" si="985"/>
        <v>Inviable Sanitariamente</v>
      </c>
      <c r="NEV470" s="48" t="str">
        <f t="shared" si="985"/>
        <v>Inviable Sanitariamente</v>
      </c>
      <c r="NEW470" s="48" t="str">
        <f t="shared" si="985"/>
        <v>Inviable Sanitariamente</v>
      </c>
      <c r="NEX470" s="48" t="str">
        <f t="shared" si="985"/>
        <v>Inviable Sanitariamente</v>
      </c>
      <c r="NEY470" s="48" t="str">
        <f t="shared" si="985"/>
        <v>Inviable Sanitariamente</v>
      </c>
      <c r="NEZ470" s="48" t="str">
        <f t="shared" si="986"/>
        <v>Inviable Sanitariamente</v>
      </c>
      <c r="NFA470" s="48" t="str">
        <f t="shared" si="986"/>
        <v>Inviable Sanitariamente</v>
      </c>
      <c r="NFB470" s="48" t="str">
        <f t="shared" si="986"/>
        <v>Inviable Sanitariamente</v>
      </c>
      <c r="NFC470" s="48" t="str">
        <f t="shared" si="986"/>
        <v>Inviable Sanitariamente</v>
      </c>
      <c r="NFD470" s="48" t="str">
        <f t="shared" si="986"/>
        <v>Inviable Sanitariamente</v>
      </c>
      <c r="NFE470" s="48" t="str">
        <f t="shared" si="986"/>
        <v>Inviable Sanitariamente</v>
      </c>
      <c r="NFF470" s="48" t="str">
        <f t="shared" si="986"/>
        <v>Inviable Sanitariamente</v>
      </c>
      <c r="NFG470" s="48" t="str">
        <f t="shared" si="986"/>
        <v>Inviable Sanitariamente</v>
      </c>
      <c r="NFH470" s="48" t="str">
        <f t="shared" si="986"/>
        <v>Inviable Sanitariamente</v>
      </c>
      <c r="NFI470" s="48" t="str">
        <f t="shared" si="986"/>
        <v>Inviable Sanitariamente</v>
      </c>
      <c r="NFJ470" s="48" t="str">
        <f t="shared" si="987"/>
        <v>Inviable Sanitariamente</v>
      </c>
      <c r="NFK470" s="48" t="str">
        <f t="shared" si="987"/>
        <v>Inviable Sanitariamente</v>
      </c>
      <c r="NFL470" s="48" t="str">
        <f t="shared" si="987"/>
        <v>Inviable Sanitariamente</v>
      </c>
      <c r="NFM470" s="48" t="str">
        <f t="shared" si="987"/>
        <v>Inviable Sanitariamente</v>
      </c>
      <c r="NFN470" s="48" t="str">
        <f t="shared" si="987"/>
        <v>Inviable Sanitariamente</v>
      </c>
      <c r="NFO470" s="48" t="str">
        <f t="shared" si="987"/>
        <v>Inviable Sanitariamente</v>
      </c>
      <c r="NFP470" s="48" t="str">
        <f t="shared" si="987"/>
        <v>Inviable Sanitariamente</v>
      </c>
      <c r="NFQ470" s="48" t="str">
        <f t="shared" si="987"/>
        <v>Inviable Sanitariamente</v>
      </c>
      <c r="NFR470" s="48" t="str">
        <f t="shared" si="987"/>
        <v>Inviable Sanitariamente</v>
      </c>
      <c r="NFS470" s="48" t="str">
        <f t="shared" si="987"/>
        <v>Inviable Sanitariamente</v>
      </c>
      <c r="NFT470" s="48" t="str">
        <f t="shared" si="988"/>
        <v>Inviable Sanitariamente</v>
      </c>
      <c r="NFU470" s="48" t="str">
        <f t="shared" si="988"/>
        <v>Inviable Sanitariamente</v>
      </c>
      <c r="NFV470" s="48" t="str">
        <f t="shared" si="988"/>
        <v>Inviable Sanitariamente</v>
      </c>
      <c r="NFW470" s="48" t="str">
        <f t="shared" si="988"/>
        <v>Inviable Sanitariamente</v>
      </c>
      <c r="NFX470" s="48" t="str">
        <f t="shared" si="988"/>
        <v>Inviable Sanitariamente</v>
      </c>
      <c r="NFY470" s="48" t="str">
        <f t="shared" si="988"/>
        <v>Inviable Sanitariamente</v>
      </c>
      <c r="NFZ470" s="48" t="str">
        <f t="shared" si="988"/>
        <v>Inviable Sanitariamente</v>
      </c>
      <c r="NGA470" s="48" t="str">
        <f t="shared" si="988"/>
        <v>Inviable Sanitariamente</v>
      </c>
      <c r="NGB470" s="48" t="str">
        <f t="shared" si="988"/>
        <v>Inviable Sanitariamente</v>
      </c>
      <c r="NGC470" s="48" t="str">
        <f t="shared" si="988"/>
        <v>Inviable Sanitariamente</v>
      </c>
      <c r="NGD470" s="48" t="str">
        <f t="shared" si="989"/>
        <v>Inviable Sanitariamente</v>
      </c>
      <c r="NGE470" s="48" t="str">
        <f t="shared" si="989"/>
        <v>Inviable Sanitariamente</v>
      </c>
      <c r="NGF470" s="48" t="str">
        <f t="shared" si="989"/>
        <v>Inviable Sanitariamente</v>
      </c>
      <c r="NGG470" s="48" t="str">
        <f t="shared" si="989"/>
        <v>Inviable Sanitariamente</v>
      </c>
      <c r="NGH470" s="48" t="str">
        <f t="shared" si="989"/>
        <v>Inviable Sanitariamente</v>
      </c>
      <c r="NGI470" s="48" t="str">
        <f t="shared" si="989"/>
        <v>Inviable Sanitariamente</v>
      </c>
      <c r="NGJ470" s="48" t="str">
        <f t="shared" si="989"/>
        <v>Inviable Sanitariamente</v>
      </c>
      <c r="NGK470" s="48" t="str">
        <f t="shared" si="989"/>
        <v>Inviable Sanitariamente</v>
      </c>
      <c r="NGL470" s="48" t="str">
        <f t="shared" si="989"/>
        <v>Inviable Sanitariamente</v>
      </c>
      <c r="NGM470" s="48" t="str">
        <f t="shared" si="989"/>
        <v>Inviable Sanitariamente</v>
      </c>
      <c r="NGN470" s="48" t="str">
        <f t="shared" si="990"/>
        <v>Inviable Sanitariamente</v>
      </c>
      <c r="NGO470" s="48" t="str">
        <f t="shared" si="990"/>
        <v>Inviable Sanitariamente</v>
      </c>
      <c r="NGP470" s="48" t="str">
        <f t="shared" si="990"/>
        <v>Inviable Sanitariamente</v>
      </c>
      <c r="NGQ470" s="48" t="str">
        <f t="shared" si="990"/>
        <v>Inviable Sanitariamente</v>
      </c>
      <c r="NGR470" s="48" t="str">
        <f t="shared" si="990"/>
        <v>Inviable Sanitariamente</v>
      </c>
      <c r="NGS470" s="48" t="str">
        <f t="shared" si="990"/>
        <v>Inviable Sanitariamente</v>
      </c>
      <c r="NGT470" s="48" t="str">
        <f t="shared" si="990"/>
        <v>Inviable Sanitariamente</v>
      </c>
      <c r="NGU470" s="48" t="str">
        <f t="shared" si="990"/>
        <v>Inviable Sanitariamente</v>
      </c>
      <c r="NGV470" s="48" t="str">
        <f t="shared" si="990"/>
        <v>Inviable Sanitariamente</v>
      </c>
      <c r="NGW470" s="48" t="str">
        <f t="shared" si="990"/>
        <v>Inviable Sanitariamente</v>
      </c>
      <c r="NGX470" s="48" t="str">
        <f t="shared" si="991"/>
        <v>Inviable Sanitariamente</v>
      </c>
      <c r="NGY470" s="48" t="str">
        <f t="shared" si="991"/>
        <v>Inviable Sanitariamente</v>
      </c>
      <c r="NGZ470" s="48" t="str">
        <f t="shared" si="991"/>
        <v>Inviable Sanitariamente</v>
      </c>
      <c r="NHA470" s="48" t="str">
        <f t="shared" si="991"/>
        <v>Inviable Sanitariamente</v>
      </c>
      <c r="NHB470" s="48" t="str">
        <f t="shared" si="991"/>
        <v>Inviable Sanitariamente</v>
      </c>
      <c r="NHC470" s="48" t="str">
        <f t="shared" si="991"/>
        <v>Inviable Sanitariamente</v>
      </c>
      <c r="NHD470" s="48" t="str">
        <f t="shared" si="991"/>
        <v>Inviable Sanitariamente</v>
      </c>
      <c r="NHE470" s="48" t="str">
        <f t="shared" si="991"/>
        <v>Inviable Sanitariamente</v>
      </c>
      <c r="NHF470" s="48" t="str">
        <f t="shared" si="991"/>
        <v>Inviable Sanitariamente</v>
      </c>
      <c r="NHG470" s="48" t="str">
        <f t="shared" si="991"/>
        <v>Inviable Sanitariamente</v>
      </c>
      <c r="NHH470" s="48" t="str">
        <f t="shared" si="992"/>
        <v>Inviable Sanitariamente</v>
      </c>
      <c r="NHI470" s="48" t="str">
        <f t="shared" si="992"/>
        <v>Inviable Sanitariamente</v>
      </c>
      <c r="NHJ470" s="48" t="str">
        <f t="shared" si="992"/>
        <v>Inviable Sanitariamente</v>
      </c>
      <c r="NHK470" s="48" t="str">
        <f t="shared" si="992"/>
        <v>Inviable Sanitariamente</v>
      </c>
      <c r="NHL470" s="48" t="str">
        <f t="shared" si="992"/>
        <v>Inviable Sanitariamente</v>
      </c>
      <c r="NHM470" s="48" t="str">
        <f t="shared" si="992"/>
        <v>Inviable Sanitariamente</v>
      </c>
      <c r="NHN470" s="48" t="str">
        <f t="shared" si="992"/>
        <v>Inviable Sanitariamente</v>
      </c>
      <c r="NHO470" s="48" t="str">
        <f t="shared" si="992"/>
        <v>Inviable Sanitariamente</v>
      </c>
      <c r="NHP470" s="48" t="str">
        <f t="shared" si="992"/>
        <v>Inviable Sanitariamente</v>
      </c>
      <c r="NHQ470" s="48" t="str">
        <f t="shared" si="992"/>
        <v>Inviable Sanitariamente</v>
      </c>
      <c r="NHR470" s="48" t="str">
        <f t="shared" si="993"/>
        <v>Inviable Sanitariamente</v>
      </c>
      <c r="NHS470" s="48" t="str">
        <f t="shared" si="993"/>
        <v>Inviable Sanitariamente</v>
      </c>
      <c r="NHT470" s="48" t="str">
        <f t="shared" si="993"/>
        <v>Inviable Sanitariamente</v>
      </c>
      <c r="NHU470" s="48" t="str">
        <f t="shared" si="993"/>
        <v>Inviable Sanitariamente</v>
      </c>
      <c r="NHV470" s="48" t="str">
        <f t="shared" si="993"/>
        <v>Inviable Sanitariamente</v>
      </c>
      <c r="NHW470" s="48" t="str">
        <f t="shared" si="993"/>
        <v>Inviable Sanitariamente</v>
      </c>
      <c r="NHX470" s="48" t="str">
        <f t="shared" si="993"/>
        <v>Inviable Sanitariamente</v>
      </c>
      <c r="NHY470" s="48" t="str">
        <f t="shared" si="993"/>
        <v>Inviable Sanitariamente</v>
      </c>
      <c r="NHZ470" s="48" t="str">
        <f t="shared" si="993"/>
        <v>Inviable Sanitariamente</v>
      </c>
      <c r="NIA470" s="48" t="str">
        <f t="shared" si="993"/>
        <v>Inviable Sanitariamente</v>
      </c>
      <c r="NIB470" s="48" t="str">
        <f t="shared" si="994"/>
        <v>Inviable Sanitariamente</v>
      </c>
      <c r="NIC470" s="48" t="str">
        <f t="shared" si="994"/>
        <v>Inviable Sanitariamente</v>
      </c>
      <c r="NID470" s="48" t="str">
        <f t="shared" si="994"/>
        <v>Inviable Sanitariamente</v>
      </c>
      <c r="NIE470" s="48" t="str">
        <f t="shared" si="994"/>
        <v>Inviable Sanitariamente</v>
      </c>
      <c r="NIF470" s="48" t="str">
        <f t="shared" si="994"/>
        <v>Inviable Sanitariamente</v>
      </c>
      <c r="NIG470" s="48" t="str">
        <f t="shared" si="994"/>
        <v>Inviable Sanitariamente</v>
      </c>
      <c r="NIH470" s="48" t="str">
        <f t="shared" si="994"/>
        <v>Inviable Sanitariamente</v>
      </c>
      <c r="NII470" s="48" t="str">
        <f t="shared" si="994"/>
        <v>Inviable Sanitariamente</v>
      </c>
      <c r="NIJ470" s="48" t="str">
        <f t="shared" si="994"/>
        <v>Inviable Sanitariamente</v>
      </c>
      <c r="NIK470" s="48" t="str">
        <f t="shared" si="994"/>
        <v>Inviable Sanitariamente</v>
      </c>
      <c r="NIL470" s="48" t="str">
        <f t="shared" si="995"/>
        <v>Inviable Sanitariamente</v>
      </c>
      <c r="NIM470" s="48" t="str">
        <f t="shared" si="995"/>
        <v>Inviable Sanitariamente</v>
      </c>
      <c r="NIN470" s="48" t="str">
        <f t="shared" si="995"/>
        <v>Inviable Sanitariamente</v>
      </c>
      <c r="NIO470" s="48" t="str">
        <f t="shared" si="995"/>
        <v>Inviable Sanitariamente</v>
      </c>
      <c r="NIP470" s="48" t="str">
        <f t="shared" si="995"/>
        <v>Inviable Sanitariamente</v>
      </c>
      <c r="NIQ470" s="48" t="str">
        <f t="shared" si="995"/>
        <v>Inviable Sanitariamente</v>
      </c>
      <c r="NIR470" s="48" t="str">
        <f t="shared" si="995"/>
        <v>Inviable Sanitariamente</v>
      </c>
      <c r="NIS470" s="48" t="str">
        <f t="shared" si="995"/>
        <v>Inviable Sanitariamente</v>
      </c>
      <c r="NIT470" s="48" t="str">
        <f t="shared" si="995"/>
        <v>Inviable Sanitariamente</v>
      </c>
      <c r="NIU470" s="48" t="str">
        <f t="shared" si="995"/>
        <v>Inviable Sanitariamente</v>
      </c>
      <c r="NIV470" s="48" t="str">
        <f t="shared" si="996"/>
        <v>Inviable Sanitariamente</v>
      </c>
      <c r="NIW470" s="48" t="str">
        <f t="shared" si="996"/>
        <v>Inviable Sanitariamente</v>
      </c>
      <c r="NIX470" s="48" t="str">
        <f t="shared" si="996"/>
        <v>Inviable Sanitariamente</v>
      </c>
      <c r="NIY470" s="48" t="str">
        <f t="shared" si="996"/>
        <v>Inviable Sanitariamente</v>
      </c>
      <c r="NIZ470" s="48" t="str">
        <f t="shared" si="996"/>
        <v>Inviable Sanitariamente</v>
      </c>
      <c r="NJA470" s="48" t="str">
        <f t="shared" si="996"/>
        <v>Inviable Sanitariamente</v>
      </c>
      <c r="NJB470" s="48" t="str">
        <f t="shared" si="996"/>
        <v>Inviable Sanitariamente</v>
      </c>
      <c r="NJC470" s="48" t="str">
        <f t="shared" si="996"/>
        <v>Inviable Sanitariamente</v>
      </c>
      <c r="NJD470" s="48" t="str">
        <f t="shared" si="996"/>
        <v>Inviable Sanitariamente</v>
      </c>
      <c r="NJE470" s="48" t="str">
        <f t="shared" si="996"/>
        <v>Inviable Sanitariamente</v>
      </c>
      <c r="NJF470" s="48" t="str">
        <f t="shared" si="997"/>
        <v>Inviable Sanitariamente</v>
      </c>
      <c r="NJG470" s="48" t="str">
        <f t="shared" si="997"/>
        <v>Inviable Sanitariamente</v>
      </c>
      <c r="NJH470" s="48" t="str">
        <f t="shared" si="997"/>
        <v>Inviable Sanitariamente</v>
      </c>
      <c r="NJI470" s="48" t="str">
        <f t="shared" si="997"/>
        <v>Inviable Sanitariamente</v>
      </c>
      <c r="NJJ470" s="48" t="str">
        <f t="shared" si="997"/>
        <v>Inviable Sanitariamente</v>
      </c>
      <c r="NJK470" s="48" t="str">
        <f t="shared" si="997"/>
        <v>Inviable Sanitariamente</v>
      </c>
      <c r="NJL470" s="48" t="str">
        <f t="shared" si="997"/>
        <v>Inviable Sanitariamente</v>
      </c>
      <c r="NJM470" s="48" t="str">
        <f t="shared" si="997"/>
        <v>Inviable Sanitariamente</v>
      </c>
      <c r="NJN470" s="48" t="str">
        <f t="shared" si="997"/>
        <v>Inviable Sanitariamente</v>
      </c>
      <c r="NJO470" s="48" t="str">
        <f t="shared" si="997"/>
        <v>Inviable Sanitariamente</v>
      </c>
      <c r="NJP470" s="48" t="str">
        <f t="shared" si="998"/>
        <v>Inviable Sanitariamente</v>
      </c>
      <c r="NJQ470" s="48" t="str">
        <f t="shared" si="998"/>
        <v>Inviable Sanitariamente</v>
      </c>
      <c r="NJR470" s="48" t="str">
        <f t="shared" si="998"/>
        <v>Inviable Sanitariamente</v>
      </c>
      <c r="NJS470" s="48" t="str">
        <f t="shared" si="998"/>
        <v>Inviable Sanitariamente</v>
      </c>
      <c r="NJT470" s="48" t="str">
        <f t="shared" si="998"/>
        <v>Inviable Sanitariamente</v>
      </c>
      <c r="NJU470" s="48" t="str">
        <f t="shared" si="998"/>
        <v>Inviable Sanitariamente</v>
      </c>
      <c r="NJV470" s="48" t="str">
        <f t="shared" si="998"/>
        <v>Inviable Sanitariamente</v>
      </c>
      <c r="NJW470" s="48" t="str">
        <f t="shared" si="998"/>
        <v>Inviable Sanitariamente</v>
      </c>
      <c r="NJX470" s="48" t="str">
        <f t="shared" si="998"/>
        <v>Inviable Sanitariamente</v>
      </c>
      <c r="NJY470" s="48" t="str">
        <f t="shared" si="998"/>
        <v>Inviable Sanitariamente</v>
      </c>
      <c r="NJZ470" s="48" t="str">
        <f t="shared" si="999"/>
        <v>Inviable Sanitariamente</v>
      </c>
      <c r="NKA470" s="48" t="str">
        <f t="shared" si="999"/>
        <v>Inviable Sanitariamente</v>
      </c>
      <c r="NKB470" s="48" t="str">
        <f t="shared" si="999"/>
        <v>Inviable Sanitariamente</v>
      </c>
      <c r="NKC470" s="48" t="str">
        <f t="shared" si="999"/>
        <v>Inviable Sanitariamente</v>
      </c>
      <c r="NKD470" s="48" t="str">
        <f t="shared" si="999"/>
        <v>Inviable Sanitariamente</v>
      </c>
      <c r="NKE470" s="48" t="str">
        <f t="shared" si="999"/>
        <v>Inviable Sanitariamente</v>
      </c>
      <c r="NKF470" s="48" t="str">
        <f t="shared" si="999"/>
        <v>Inviable Sanitariamente</v>
      </c>
      <c r="NKG470" s="48" t="str">
        <f t="shared" si="999"/>
        <v>Inviable Sanitariamente</v>
      </c>
      <c r="NKH470" s="48" t="str">
        <f t="shared" si="999"/>
        <v>Inviable Sanitariamente</v>
      </c>
      <c r="NKI470" s="48" t="str">
        <f t="shared" si="999"/>
        <v>Inviable Sanitariamente</v>
      </c>
      <c r="NKJ470" s="48" t="str">
        <f t="shared" si="1000"/>
        <v>Inviable Sanitariamente</v>
      </c>
      <c r="NKK470" s="48" t="str">
        <f t="shared" si="1000"/>
        <v>Inviable Sanitariamente</v>
      </c>
      <c r="NKL470" s="48" t="str">
        <f t="shared" si="1000"/>
        <v>Inviable Sanitariamente</v>
      </c>
      <c r="NKM470" s="48" t="str">
        <f t="shared" si="1000"/>
        <v>Inviable Sanitariamente</v>
      </c>
      <c r="NKN470" s="48" t="str">
        <f t="shared" si="1000"/>
        <v>Inviable Sanitariamente</v>
      </c>
      <c r="NKO470" s="48" t="str">
        <f t="shared" si="1000"/>
        <v>Inviable Sanitariamente</v>
      </c>
      <c r="NKP470" s="48" t="str">
        <f t="shared" si="1000"/>
        <v>Inviable Sanitariamente</v>
      </c>
      <c r="NKQ470" s="48" t="str">
        <f t="shared" si="1000"/>
        <v>Inviable Sanitariamente</v>
      </c>
      <c r="NKR470" s="48" t="str">
        <f t="shared" si="1000"/>
        <v>Inviable Sanitariamente</v>
      </c>
      <c r="NKS470" s="48" t="str">
        <f t="shared" si="1000"/>
        <v>Inviable Sanitariamente</v>
      </c>
      <c r="NKT470" s="48" t="str">
        <f t="shared" si="1001"/>
        <v>Inviable Sanitariamente</v>
      </c>
      <c r="NKU470" s="48" t="str">
        <f t="shared" si="1001"/>
        <v>Inviable Sanitariamente</v>
      </c>
      <c r="NKV470" s="48" t="str">
        <f t="shared" si="1001"/>
        <v>Inviable Sanitariamente</v>
      </c>
      <c r="NKW470" s="48" t="str">
        <f t="shared" si="1001"/>
        <v>Inviable Sanitariamente</v>
      </c>
      <c r="NKX470" s="48" t="str">
        <f t="shared" si="1001"/>
        <v>Inviable Sanitariamente</v>
      </c>
      <c r="NKY470" s="48" t="str">
        <f t="shared" si="1001"/>
        <v>Inviable Sanitariamente</v>
      </c>
      <c r="NKZ470" s="48" t="str">
        <f t="shared" si="1001"/>
        <v>Inviable Sanitariamente</v>
      </c>
      <c r="NLA470" s="48" t="str">
        <f t="shared" si="1001"/>
        <v>Inviable Sanitariamente</v>
      </c>
      <c r="NLB470" s="48" t="str">
        <f t="shared" si="1001"/>
        <v>Inviable Sanitariamente</v>
      </c>
      <c r="NLC470" s="48" t="str">
        <f t="shared" si="1001"/>
        <v>Inviable Sanitariamente</v>
      </c>
      <c r="NLD470" s="48" t="str">
        <f t="shared" si="1002"/>
        <v>Inviable Sanitariamente</v>
      </c>
      <c r="NLE470" s="48" t="str">
        <f t="shared" si="1002"/>
        <v>Inviable Sanitariamente</v>
      </c>
      <c r="NLF470" s="48" t="str">
        <f t="shared" si="1002"/>
        <v>Inviable Sanitariamente</v>
      </c>
      <c r="NLG470" s="48" t="str">
        <f t="shared" si="1002"/>
        <v>Inviable Sanitariamente</v>
      </c>
      <c r="NLH470" s="48" t="str">
        <f t="shared" si="1002"/>
        <v>Inviable Sanitariamente</v>
      </c>
      <c r="NLI470" s="48" t="str">
        <f t="shared" si="1002"/>
        <v>Inviable Sanitariamente</v>
      </c>
      <c r="NLJ470" s="48" t="str">
        <f t="shared" si="1002"/>
        <v>Inviable Sanitariamente</v>
      </c>
      <c r="NLK470" s="48" t="str">
        <f t="shared" si="1002"/>
        <v>Inviable Sanitariamente</v>
      </c>
      <c r="NLL470" s="48" t="str">
        <f t="shared" si="1002"/>
        <v>Inviable Sanitariamente</v>
      </c>
      <c r="NLM470" s="48" t="str">
        <f t="shared" si="1002"/>
        <v>Inviable Sanitariamente</v>
      </c>
      <c r="NLN470" s="48" t="str">
        <f t="shared" si="1003"/>
        <v>Inviable Sanitariamente</v>
      </c>
      <c r="NLO470" s="48" t="str">
        <f t="shared" si="1003"/>
        <v>Inviable Sanitariamente</v>
      </c>
      <c r="NLP470" s="48" t="str">
        <f t="shared" si="1003"/>
        <v>Inviable Sanitariamente</v>
      </c>
      <c r="NLQ470" s="48" t="str">
        <f t="shared" si="1003"/>
        <v>Inviable Sanitariamente</v>
      </c>
      <c r="NLR470" s="48" t="str">
        <f t="shared" si="1003"/>
        <v>Inviable Sanitariamente</v>
      </c>
      <c r="NLS470" s="48" t="str">
        <f t="shared" si="1003"/>
        <v>Inviable Sanitariamente</v>
      </c>
      <c r="NLT470" s="48" t="str">
        <f t="shared" si="1003"/>
        <v>Inviable Sanitariamente</v>
      </c>
      <c r="NLU470" s="48" t="str">
        <f t="shared" si="1003"/>
        <v>Inviable Sanitariamente</v>
      </c>
      <c r="NLV470" s="48" t="str">
        <f t="shared" si="1003"/>
        <v>Inviable Sanitariamente</v>
      </c>
      <c r="NLW470" s="48" t="str">
        <f t="shared" si="1003"/>
        <v>Inviable Sanitariamente</v>
      </c>
      <c r="NLX470" s="48" t="str">
        <f t="shared" si="1004"/>
        <v>Inviable Sanitariamente</v>
      </c>
      <c r="NLY470" s="48" t="str">
        <f t="shared" si="1004"/>
        <v>Inviable Sanitariamente</v>
      </c>
      <c r="NLZ470" s="48" t="str">
        <f t="shared" si="1004"/>
        <v>Inviable Sanitariamente</v>
      </c>
      <c r="NMA470" s="48" t="str">
        <f t="shared" si="1004"/>
        <v>Inviable Sanitariamente</v>
      </c>
      <c r="NMB470" s="48" t="str">
        <f t="shared" si="1004"/>
        <v>Inviable Sanitariamente</v>
      </c>
      <c r="NMC470" s="48" t="str">
        <f t="shared" si="1004"/>
        <v>Inviable Sanitariamente</v>
      </c>
      <c r="NMD470" s="48" t="str">
        <f t="shared" si="1004"/>
        <v>Inviable Sanitariamente</v>
      </c>
      <c r="NME470" s="48" t="str">
        <f t="shared" si="1004"/>
        <v>Inviable Sanitariamente</v>
      </c>
      <c r="NMF470" s="48" t="str">
        <f t="shared" si="1004"/>
        <v>Inviable Sanitariamente</v>
      </c>
      <c r="NMG470" s="48" t="str">
        <f t="shared" si="1004"/>
        <v>Inviable Sanitariamente</v>
      </c>
      <c r="NMH470" s="48" t="str">
        <f t="shared" si="1005"/>
        <v>Inviable Sanitariamente</v>
      </c>
      <c r="NMI470" s="48" t="str">
        <f t="shared" si="1005"/>
        <v>Inviable Sanitariamente</v>
      </c>
      <c r="NMJ470" s="48" t="str">
        <f t="shared" si="1005"/>
        <v>Inviable Sanitariamente</v>
      </c>
      <c r="NMK470" s="48" t="str">
        <f t="shared" si="1005"/>
        <v>Inviable Sanitariamente</v>
      </c>
      <c r="NML470" s="48" t="str">
        <f t="shared" si="1005"/>
        <v>Inviable Sanitariamente</v>
      </c>
      <c r="NMM470" s="48" t="str">
        <f t="shared" si="1005"/>
        <v>Inviable Sanitariamente</v>
      </c>
      <c r="NMN470" s="48" t="str">
        <f t="shared" si="1005"/>
        <v>Inviable Sanitariamente</v>
      </c>
      <c r="NMO470" s="48" t="str">
        <f t="shared" si="1005"/>
        <v>Inviable Sanitariamente</v>
      </c>
      <c r="NMP470" s="48" t="str">
        <f t="shared" si="1005"/>
        <v>Inviable Sanitariamente</v>
      </c>
      <c r="NMQ470" s="48" t="str">
        <f t="shared" si="1005"/>
        <v>Inviable Sanitariamente</v>
      </c>
      <c r="NMR470" s="48" t="str">
        <f t="shared" si="1006"/>
        <v>Inviable Sanitariamente</v>
      </c>
      <c r="NMS470" s="48" t="str">
        <f t="shared" si="1006"/>
        <v>Inviable Sanitariamente</v>
      </c>
      <c r="NMT470" s="48" t="str">
        <f t="shared" si="1006"/>
        <v>Inviable Sanitariamente</v>
      </c>
      <c r="NMU470" s="48" t="str">
        <f t="shared" si="1006"/>
        <v>Inviable Sanitariamente</v>
      </c>
      <c r="NMV470" s="48" t="str">
        <f t="shared" si="1006"/>
        <v>Inviable Sanitariamente</v>
      </c>
      <c r="NMW470" s="48" t="str">
        <f t="shared" si="1006"/>
        <v>Inviable Sanitariamente</v>
      </c>
      <c r="NMX470" s="48" t="str">
        <f t="shared" si="1006"/>
        <v>Inviable Sanitariamente</v>
      </c>
      <c r="NMY470" s="48" t="str">
        <f t="shared" si="1006"/>
        <v>Inviable Sanitariamente</v>
      </c>
      <c r="NMZ470" s="48" t="str">
        <f t="shared" si="1006"/>
        <v>Inviable Sanitariamente</v>
      </c>
      <c r="NNA470" s="48" t="str">
        <f t="shared" si="1006"/>
        <v>Inviable Sanitariamente</v>
      </c>
      <c r="NNB470" s="48" t="str">
        <f t="shared" si="1007"/>
        <v>Inviable Sanitariamente</v>
      </c>
      <c r="NNC470" s="48" t="str">
        <f t="shared" si="1007"/>
        <v>Inviable Sanitariamente</v>
      </c>
      <c r="NND470" s="48" t="str">
        <f t="shared" si="1007"/>
        <v>Inviable Sanitariamente</v>
      </c>
      <c r="NNE470" s="48" t="str">
        <f t="shared" si="1007"/>
        <v>Inviable Sanitariamente</v>
      </c>
      <c r="NNF470" s="48" t="str">
        <f t="shared" si="1007"/>
        <v>Inviable Sanitariamente</v>
      </c>
      <c r="NNG470" s="48" t="str">
        <f t="shared" si="1007"/>
        <v>Inviable Sanitariamente</v>
      </c>
      <c r="NNH470" s="48" t="str">
        <f t="shared" si="1007"/>
        <v>Inviable Sanitariamente</v>
      </c>
      <c r="NNI470" s="48" t="str">
        <f t="shared" si="1007"/>
        <v>Inviable Sanitariamente</v>
      </c>
      <c r="NNJ470" s="48" t="str">
        <f t="shared" si="1007"/>
        <v>Inviable Sanitariamente</v>
      </c>
      <c r="NNK470" s="48" t="str">
        <f t="shared" si="1007"/>
        <v>Inviable Sanitariamente</v>
      </c>
      <c r="NNL470" s="48" t="str">
        <f t="shared" si="1008"/>
        <v>Inviable Sanitariamente</v>
      </c>
      <c r="NNM470" s="48" t="str">
        <f t="shared" si="1008"/>
        <v>Inviable Sanitariamente</v>
      </c>
      <c r="NNN470" s="48" t="str">
        <f t="shared" si="1008"/>
        <v>Inviable Sanitariamente</v>
      </c>
      <c r="NNO470" s="48" t="str">
        <f t="shared" si="1008"/>
        <v>Inviable Sanitariamente</v>
      </c>
      <c r="NNP470" s="48" t="str">
        <f t="shared" si="1008"/>
        <v>Inviable Sanitariamente</v>
      </c>
      <c r="NNQ470" s="48" t="str">
        <f t="shared" si="1008"/>
        <v>Inviable Sanitariamente</v>
      </c>
      <c r="NNR470" s="48" t="str">
        <f t="shared" si="1008"/>
        <v>Inviable Sanitariamente</v>
      </c>
      <c r="NNS470" s="48" t="str">
        <f t="shared" si="1008"/>
        <v>Inviable Sanitariamente</v>
      </c>
      <c r="NNT470" s="48" t="str">
        <f t="shared" si="1008"/>
        <v>Inviable Sanitariamente</v>
      </c>
      <c r="NNU470" s="48" t="str">
        <f t="shared" si="1008"/>
        <v>Inviable Sanitariamente</v>
      </c>
      <c r="NNV470" s="48" t="str">
        <f t="shared" si="1009"/>
        <v>Inviable Sanitariamente</v>
      </c>
      <c r="NNW470" s="48" t="str">
        <f t="shared" si="1009"/>
        <v>Inviable Sanitariamente</v>
      </c>
      <c r="NNX470" s="48" t="str">
        <f t="shared" si="1009"/>
        <v>Inviable Sanitariamente</v>
      </c>
      <c r="NNY470" s="48" t="str">
        <f t="shared" si="1009"/>
        <v>Inviable Sanitariamente</v>
      </c>
      <c r="NNZ470" s="48" t="str">
        <f t="shared" si="1009"/>
        <v>Inviable Sanitariamente</v>
      </c>
      <c r="NOA470" s="48" t="str">
        <f t="shared" si="1009"/>
        <v>Inviable Sanitariamente</v>
      </c>
      <c r="NOB470" s="48" t="str">
        <f t="shared" si="1009"/>
        <v>Inviable Sanitariamente</v>
      </c>
      <c r="NOC470" s="48" t="str">
        <f t="shared" si="1009"/>
        <v>Inviable Sanitariamente</v>
      </c>
      <c r="NOD470" s="48" t="str">
        <f t="shared" si="1009"/>
        <v>Inviable Sanitariamente</v>
      </c>
      <c r="NOE470" s="48" t="str">
        <f t="shared" si="1009"/>
        <v>Inviable Sanitariamente</v>
      </c>
      <c r="NOF470" s="48" t="str">
        <f t="shared" si="1010"/>
        <v>Inviable Sanitariamente</v>
      </c>
      <c r="NOG470" s="48" t="str">
        <f t="shared" si="1010"/>
        <v>Inviable Sanitariamente</v>
      </c>
      <c r="NOH470" s="48" t="str">
        <f t="shared" si="1010"/>
        <v>Inviable Sanitariamente</v>
      </c>
      <c r="NOI470" s="48" t="str">
        <f t="shared" si="1010"/>
        <v>Inviable Sanitariamente</v>
      </c>
      <c r="NOJ470" s="48" t="str">
        <f t="shared" si="1010"/>
        <v>Inviable Sanitariamente</v>
      </c>
      <c r="NOK470" s="48" t="str">
        <f t="shared" si="1010"/>
        <v>Inviable Sanitariamente</v>
      </c>
      <c r="NOL470" s="48" t="str">
        <f t="shared" si="1010"/>
        <v>Inviable Sanitariamente</v>
      </c>
      <c r="NOM470" s="48" t="str">
        <f t="shared" si="1010"/>
        <v>Inviable Sanitariamente</v>
      </c>
      <c r="NON470" s="48" t="str">
        <f t="shared" si="1010"/>
        <v>Inviable Sanitariamente</v>
      </c>
      <c r="NOO470" s="48" t="str">
        <f t="shared" si="1010"/>
        <v>Inviable Sanitariamente</v>
      </c>
      <c r="NOP470" s="48" t="str">
        <f t="shared" si="1011"/>
        <v>Inviable Sanitariamente</v>
      </c>
      <c r="NOQ470" s="48" t="str">
        <f t="shared" si="1011"/>
        <v>Inviable Sanitariamente</v>
      </c>
      <c r="NOR470" s="48" t="str">
        <f t="shared" si="1011"/>
        <v>Inviable Sanitariamente</v>
      </c>
      <c r="NOS470" s="48" t="str">
        <f t="shared" si="1011"/>
        <v>Inviable Sanitariamente</v>
      </c>
      <c r="NOT470" s="48" t="str">
        <f t="shared" si="1011"/>
        <v>Inviable Sanitariamente</v>
      </c>
      <c r="NOU470" s="48" t="str">
        <f t="shared" si="1011"/>
        <v>Inviable Sanitariamente</v>
      </c>
      <c r="NOV470" s="48" t="str">
        <f t="shared" si="1011"/>
        <v>Inviable Sanitariamente</v>
      </c>
      <c r="NOW470" s="48" t="str">
        <f t="shared" si="1011"/>
        <v>Inviable Sanitariamente</v>
      </c>
      <c r="NOX470" s="48" t="str">
        <f t="shared" si="1011"/>
        <v>Inviable Sanitariamente</v>
      </c>
      <c r="NOY470" s="48" t="str">
        <f t="shared" si="1011"/>
        <v>Inviable Sanitariamente</v>
      </c>
      <c r="NOZ470" s="48" t="str">
        <f t="shared" si="1012"/>
        <v>Inviable Sanitariamente</v>
      </c>
      <c r="NPA470" s="48" t="str">
        <f t="shared" si="1012"/>
        <v>Inviable Sanitariamente</v>
      </c>
      <c r="NPB470" s="48" t="str">
        <f t="shared" si="1012"/>
        <v>Inviable Sanitariamente</v>
      </c>
      <c r="NPC470" s="48" t="str">
        <f t="shared" si="1012"/>
        <v>Inviable Sanitariamente</v>
      </c>
      <c r="NPD470" s="48" t="str">
        <f t="shared" si="1012"/>
        <v>Inviable Sanitariamente</v>
      </c>
      <c r="NPE470" s="48" t="str">
        <f t="shared" si="1012"/>
        <v>Inviable Sanitariamente</v>
      </c>
      <c r="NPF470" s="48" t="str">
        <f t="shared" si="1012"/>
        <v>Inviable Sanitariamente</v>
      </c>
      <c r="NPG470" s="48" t="str">
        <f t="shared" si="1012"/>
        <v>Inviable Sanitariamente</v>
      </c>
      <c r="NPH470" s="48" t="str">
        <f t="shared" si="1012"/>
        <v>Inviable Sanitariamente</v>
      </c>
      <c r="NPI470" s="48" t="str">
        <f t="shared" si="1012"/>
        <v>Inviable Sanitariamente</v>
      </c>
      <c r="NPJ470" s="48" t="str">
        <f t="shared" si="1013"/>
        <v>Inviable Sanitariamente</v>
      </c>
      <c r="NPK470" s="48" t="str">
        <f t="shared" si="1013"/>
        <v>Inviable Sanitariamente</v>
      </c>
      <c r="NPL470" s="48" t="str">
        <f t="shared" si="1013"/>
        <v>Inviable Sanitariamente</v>
      </c>
      <c r="NPM470" s="48" t="str">
        <f t="shared" si="1013"/>
        <v>Inviable Sanitariamente</v>
      </c>
      <c r="NPN470" s="48" t="str">
        <f t="shared" si="1013"/>
        <v>Inviable Sanitariamente</v>
      </c>
      <c r="NPO470" s="48" t="str">
        <f t="shared" si="1013"/>
        <v>Inviable Sanitariamente</v>
      </c>
      <c r="NPP470" s="48" t="str">
        <f t="shared" si="1013"/>
        <v>Inviable Sanitariamente</v>
      </c>
      <c r="NPQ470" s="48" t="str">
        <f t="shared" si="1013"/>
        <v>Inviable Sanitariamente</v>
      </c>
      <c r="NPR470" s="48" t="str">
        <f t="shared" si="1013"/>
        <v>Inviable Sanitariamente</v>
      </c>
      <c r="NPS470" s="48" t="str">
        <f t="shared" si="1013"/>
        <v>Inviable Sanitariamente</v>
      </c>
      <c r="NPT470" s="48" t="str">
        <f t="shared" si="1014"/>
        <v>Inviable Sanitariamente</v>
      </c>
      <c r="NPU470" s="48" t="str">
        <f t="shared" si="1014"/>
        <v>Inviable Sanitariamente</v>
      </c>
      <c r="NPV470" s="48" t="str">
        <f t="shared" si="1014"/>
        <v>Inviable Sanitariamente</v>
      </c>
      <c r="NPW470" s="48" t="str">
        <f t="shared" si="1014"/>
        <v>Inviable Sanitariamente</v>
      </c>
      <c r="NPX470" s="48" t="str">
        <f t="shared" si="1014"/>
        <v>Inviable Sanitariamente</v>
      </c>
      <c r="NPY470" s="48" t="str">
        <f t="shared" si="1014"/>
        <v>Inviable Sanitariamente</v>
      </c>
      <c r="NPZ470" s="48" t="str">
        <f t="shared" si="1014"/>
        <v>Inviable Sanitariamente</v>
      </c>
      <c r="NQA470" s="48" t="str">
        <f t="shared" si="1014"/>
        <v>Inviable Sanitariamente</v>
      </c>
      <c r="NQB470" s="48" t="str">
        <f t="shared" si="1014"/>
        <v>Inviable Sanitariamente</v>
      </c>
      <c r="NQC470" s="48" t="str">
        <f t="shared" si="1014"/>
        <v>Inviable Sanitariamente</v>
      </c>
      <c r="NQD470" s="48" t="str">
        <f t="shared" si="1015"/>
        <v>Inviable Sanitariamente</v>
      </c>
      <c r="NQE470" s="48" t="str">
        <f t="shared" si="1015"/>
        <v>Inviable Sanitariamente</v>
      </c>
      <c r="NQF470" s="48" t="str">
        <f t="shared" si="1015"/>
        <v>Inviable Sanitariamente</v>
      </c>
      <c r="NQG470" s="48" t="str">
        <f t="shared" si="1015"/>
        <v>Inviable Sanitariamente</v>
      </c>
      <c r="NQH470" s="48" t="str">
        <f t="shared" si="1015"/>
        <v>Inviable Sanitariamente</v>
      </c>
      <c r="NQI470" s="48" t="str">
        <f t="shared" si="1015"/>
        <v>Inviable Sanitariamente</v>
      </c>
      <c r="NQJ470" s="48" t="str">
        <f t="shared" si="1015"/>
        <v>Inviable Sanitariamente</v>
      </c>
      <c r="NQK470" s="48" t="str">
        <f t="shared" si="1015"/>
        <v>Inviable Sanitariamente</v>
      </c>
      <c r="NQL470" s="48" t="str">
        <f t="shared" si="1015"/>
        <v>Inviable Sanitariamente</v>
      </c>
      <c r="NQM470" s="48" t="str">
        <f t="shared" si="1015"/>
        <v>Inviable Sanitariamente</v>
      </c>
      <c r="NQN470" s="48" t="str">
        <f t="shared" si="1016"/>
        <v>Inviable Sanitariamente</v>
      </c>
      <c r="NQO470" s="48" t="str">
        <f t="shared" si="1016"/>
        <v>Inviable Sanitariamente</v>
      </c>
      <c r="NQP470" s="48" t="str">
        <f t="shared" si="1016"/>
        <v>Inviable Sanitariamente</v>
      </c>
      <c r="NQQ470" s="48" t="str">
        <f t="shared" si="1016"/>
        <v>Inviable Sanitariamente</v>
      </c>
      <c r="NQR470" s="48" t="str">
        <f t="shared" si="1016"/>
        <v>Inviable Sanitariamente</v>
      </c>
      <c r="NQS470" s="48" t="str">
        <f t="shared" si="1016"/>
        <v>Inviable Sanitariamente</v>
      </c>
      <c r="NQT470" s="48" t="str">
        <f t="shared" si="1016"/>
        <v>Inviable Sanitariamente</v>
      </c>
      <c r="NQU470" s="48" t="str">
        <f t="shared" si="1016"/>
        <v>Inviable Sanitariamente</v>
      </c>
      <c r="NQV470" s="48" t="str">
        <f t="shared" si="1016"/>
        <v>Inviable Sanitariamente</v>
      </c>
      <c r="NQW470" s="48" t="str">
        <f t="shared" si="1016"/>
        <v>Inviable Sanitariamente</v>
      </c>
      <c r="NQX470" s="48" t="str">
        <f t="shared" si="1017"/>
        <v>Inviable Sanitariamente</v>
      </c>
      <c r="NQY470" s="48" t="str">
        <f t="shared" si="1017"/>
        <v>Inviable Sanitariamente</v>
      </c>
      <c r="NQZ470" s="48" t="str">
        <f t="shared" si="1017"/>
        <v>Inviable Sanitariamente</v>
      </c>
      <c r="NRA470" s="48" t="str">
        <f t="shared" si="1017"/>
        <v>Inviable Sanitariamente</v>
      </c>
      <c r="NRB470" s="48" t="str">
        <f t="shared" si="1017"/>
        <v>Inviable Sanitariamente</v>
      </c>
      <c r="NRC470" s="48" t="str">
        <f t="shared" si="1017"/>
        <v>Inviable Sanitariamente</v>
      </c>
      <c r="NRD470" s="48" t="str">
        <f t="shared" si="1017"/>
        <v>Inviable Sanitariamente</v>
      </c>
      <c r="NRE470" s="48" t="str">
        <f t="shared" si="1017"/>
        <v>Inviable Sanitariamente</v>
      </c>
      <c r="NRF470" s="48" t="str">
        <f t="shared" si="1017"/>
        <v>Inviable Sanitariamente</v>
      </c>
      <c r="NRG470" s="48" t="str">
        <f t="shared" si="1017"/>
        <v>Inviable Sanitariamente</v>
      </c>
      <c r="NRH470" s="48" t="str">
        <f t="shared" si="1018"/>
        <v>Inviable Sanitariamente</v>
      </c>
      <c r="NRI470" s="48" t="str">
        <f t="shared" si="1018"/>
        <v>Inviable Sanitariamente</v>
      </c>
      <c r="NRJ470" s="48" t="str">
        <f t="shared" si="1018"/>
        <v>Inviable Sanitariamente</v>
      </c>
      <c r="NRK470" s="48" t="str">
        <f t="shared" si="1018"/>
        <v>Inviable Sanitariamente</v>
      </c>
      <c r="NRL470" s="48" t="str">
        <f t="shared" si="1018"/>
        <v>Inviable Sanitariamente</v>
      </c>
      <c r="NRM470" s="48" t="str">
        <f t="shared" si="1018"/>
        <v>Inviable Sanitariamente</v>
      </c>
      <c r="NRN470" s="48" t="str">
        <f t="shared" si="1018"/>
        <v>Inviable Sanitariamente</v>
      </c>
      <c r="NRO470" s="48" t="str">
        <f t="shared" si="1018"/>
        <v>Inviable Sanitariamente</v>
      </c>
      <c r="NRP470" s="48" t="str">
        <f t="shared" si="1018"/>
        <v>Inviable Sanitariamente</v>
      </c>
      <c r="NRQ470" s="48" t="str">
        <f t="shared" si="1018"/>
        <v>Inviable Sanitariamente</v>
      </c>
      <c r="NRR470" s="48" t="str">
        <f t="shared" si="1019"/>
        <v>Inviable Sanitariamente</v>
      </c>
      <c r="NRS470" s="48" t="str">
        <f t="shared" si="1019"/>
        <v>Inviable Sanitariamente</v>
      </c>
      <c r="NRT470" s="48" t="str">
        <f t="shared" si="1019"/>
        <v>Inviable Sanitariamente</v>
      </c>
      <c r="NRU470" s="48" t="str">
        <f t="shared" si="1019"/>
        <v>Inviable Sanitariamente</v>
      </c>
      <c r="NRV470" s="48" t="str">
        <f t="shared" si="1019"/>
        <v>Inviable Sanitariamente</v>
      </c>
      <c r="NRW470" s="48" t="str">
        <f t="shared" si="1019"/>
        <v>Inviable Sanitariamente</v>
      </c>
      <c r="NRX470" s="48" t="str">
        <f t="shared" si="1019"/>
        <v>Inviable Sanitariamente</v>
      </c>
      <c r="NRY470" s="48" t="str">
        <f t="shared" si="1019"/>
        <v>Inviable Sanitariamente</v>
      </c>
      <c r="NRZ470" s="48" t="str">
        <f t="shared" si="1019"/>
        <v>Inviable Sanitariamente</v>
      </c>
      <c r="NSA470" s="48" t="str">
        <f t="shared" si="1019"/>
        <v>Inviable Sanitariamente</v>
      </c>
      <c r="NSB470" s="48" t="str">
        <f t="shared" si="1020"/>
        <v>Inviable Sanitariamente</v>
      </c>
      <c r="NSC470" s="48" t="str">
        <f t="shared" si="1020"/>
        <v>Inviable Sanitariamente</v>
      </c>
      <c r="NSD470" s="48" t="str">
        <f t="shared" si="1020"/>
        <v>Inviable Sanitariamente</v>
      </c>
      <c r="NSE470" s="48" t="str">
        <f t="shared" si="1020"/>
        <v>Inviable Sanitariamente</v>
      </c>
      <c r="NSF470" s="48" t="str">
        <f t="shared" si="1020"/>
        <v>Inviable Sanitariamente</v>
      </c>
      <c r="NSG470" s="48" t="str">
        <f t="shared" si="1020"/>
        <v>Inviable Sanitariamente</v>
      </c>
      <c r="NSH470" s="48" t="str">
        <f t="shared" si="1020"/>
        <v>Inviable Sanitariamente</v>
      </c>
      <c r="NSI470" s="48" t="str">
        <f t="shared" si="1020"/>
        <v>Inviable Sanitariamente</v>
      </c>
      <c r="NSJ470" s="48" t="str">
        <f t="shared" si="1020"/>
        <v>Inviable Sanitariamente</v>
      </c>
      <c r="NSK470" s="48" t="str">
        <f t="shared" si="1020"/>
        <v>Inviable Sanitariamente</v>
      </c>
      <c r="NSL470" s="48" t="str">
        <f t="shared" si="1021"/>
        <v>Inviable Sanitariamente</v>
      </c>
      <c r="NSM470" s="48" t="str">
        <f t="shared" si="1021"/>
        <v>Inviable Sanitariamente</v>
      </c>
      <c r="NSN470" s="48" t="str">
        <f t="shared" si="1021"/>
        <v>Inviable Sanitariamente</v>
      </c>
      <c r="NSO470" s="48" t="str">
        <f t="shared" si="1021"/>
        <v>Inviable Sanitariamente</v>
      </c>
      <c r="NSP470" s="48" t="str">
        <f t="shared" si="1021"/>
        <v>Inviable Sanitariamente</v>
      </c>
      <c r="NSQ470" s="48" t="str">
        <f t="shared" si="1021"/>
        <v>Inviable Sanitariamente</v>
      </c>
      <c r="NSR470" s="48" t="str">
        <f t="shared" si="1021"/>
        <v>Inviable Sanitariamente</v>
      </c>
      <c r="NSS470" s="48" t="str">
        <f t="shared" si="1021"/>
        <v>Inviable Sanitariamente</v>
      </c>
      <c r="NST470" s="48" t="str">
        <f t="shared" si="1021"/>
        <v>Inviable Sanitariamente</v>
      </c>
      <c r="NSU470" s="48" t="str">
        <f t="shared" si="1021"/>
        <v>Inviable Sanitariamente</v>
      </c>
      <c r="NSV470" s="48" t="str">
        <f t="shared" si="1022"/>
        <v>Inviable Sanitariamente</v>
      </c>
      <c r="NSW470" s="48" t="str">
        <f t="shared" si="1022"/>
        <v>Inviable Sanitariamente</v>
      </c>
      <c r="NSX470" s="48" t="str">
        <f t="shared" si="1022"/>
        <v>Inviable Sanitariamente</v>
      </c>
      <c r="NSY470" s="48" t="str">
        <f t="shared" si="1022"/>
        <v>Inviable Sanitariamente</v>
      </c>
      <c r="NSZ470" s="48" t="str">
        <f t="shared" si="1022"/>
        <v>Inviable Sanitariamente</v>
      </c>
      <c r="NTA470" s="48" t="str">
        <f t="shared" si="1022"/>
        <v>Inviable Sanitariamente</v>
      </c>
      <c r="NTB470" s="48" t="str">
        <f t="shared" si="1022"/>
        <v>Inviable Sanitariamente</v>
      </c>
      <c r="NTC470" s="48" t="str">
        <f t="shared" si="1022"/>
        <v>Inviable Sanitariamente</v>
      </c>
      <c r="NTD470" s="48" t="str">
        <f t="shared" si="1022"/>
        <v>Inviable Sanitariamente</v>
      </c>
      <c r="NTE470" s="48" t="str">
        <f t="shared" si="1022"/>
        <v>Inviable Sanitariamente</v>
      </c>
      <c r="NTF470" s="48" t="str">
        <f t="shared" si="1023"/>
        <v>Inviable Sanitariamente</v>
      </c>
      <c r="NTG470" s="48" t="str">
        <f t="shared" si="1023"/>
        <v>Inviable Sanitariamente</v>
      </c>
      <c r="NTH470" s="48" t="str">
        <f t="shared" si="1023"/>
        <v>Inviable Sanitariamente</v>
      </c>
      <c r="NTI470" s="48" t="str">
        <f t="shared" si="1023"/>
        <v>Inviable Sanitariamente</v>
      </c>
      <c r="NTJ470" s="48" t="str">
        <f t="shared" si="1023"/>
        <v>Inviable Sanitariamente</v>
      </c>
      <c r="NTK470" s="48" t="str">
        <f t="shared" si="1023"/>
        <v>Inviable Sanitariamente</v>
      </c>
      <c r="NTL470" s="48" t="str">
        <f t="shared" si="1023"/>
        <v>Inviable Sanitariamente</v>
      </c>
      <c r="NTM470" s="48" t="str">
        <f t="shared" si="1023"/>
        <v>Inviable Sanitariamente</v>
      </c>
      <c r="NTN470" s="48" t="str">
        <f t="shared" si="1023"/>
        <v>Inviable Sanitariamente</v>
      </c>
      <c r="NTO470" s="48" t="str">
        <f t="shared" si="1023"/>
        <v>Inviable Sanitariamente</v>
      </c>
      <c r="NTP470" s="48" t="str">
        <f t="shared" si="1024"/>
        <v>Inviable Sanitariamente</v>
      </c>
      <c r="NTQ470" s="48" t="str">
        <f t="shared" si="1024"/>
        <v>Inviable Sanitariamente</v>
      </c>
      <c r="NTR470" s="48" t="str">
        <f t="shared" si="1024"/>
        <v>Inviable Sanitariamente</v>
      </c>
      <c r="NTS470" s="48" t="str">
        <f t="shared" si="1024"/>
        <v>Inviable Sanitariamente</v>
      </c>
      <c r="NTT470" s="48" t="str">
        <f t="shared" si="1024"/>
        <v>Inviable Sanitariamente</v>
      </c>
      <c r="NTU470" s="48" t="str">
        <f t="shared" si="1024"/>
        <v>Inviable Sanitariamente</v>
      </c>
      <c r="NTV470" s="48" t="str">
        <f t="shared" si="1024"/>
        <v>Inviable Sanitariamente</v>
      </c>
      <c r="NTW470" s="48" t="str">
        <f t="shared" si="1024"/>
        <v>Inviable Sanitariamente</v>
      </c>
      <c r="NTX470" s="48" t="str">
        <f t="shared" si="1024"/>
        <v>Inviable Sanitariamente</v>
      </c>
      <c r="NTY470" s="48" t="str">
        <f t="shared" si="1024"/>
        <v>Inviable Sanitariamente</v>
      </c>
      <c r="NTZ470" s="48" t="str">
        <f t="shared" si="1025"/>
        <v>Inviable Sanitariamente</v>
      </c>
      <c r="NUA470" s="48" t="str">
        <f t="shared" si="1025"/>
        <v>Inviable Sanitariamente</v>
      </c>
      <c r="NUB470" s="48" t="str">
        <f t="shared" si="1025"/>
        <v>Inviable Sanitariamente</v>
      </c>
      <c r="NUC470" s="48" t="str">
        <f t="shared" si="1025"/>
        <v>Inviable Sanitariamente</v>
      </c>
      <c r="NUD470" s="48" t="str">
        <f t="shared" si="1025"/>
        <v>Inviable Sanitariamente</v>
      </c>
      <c r="NUE470" s="48" t="str">
        <f t="shared" si="1025"/>
        <v>Inviable Sanitariamente</v>
      </c>
      <c r="NUF470" s="48" t="str">
        <f t="shared" si="1025"/>
        <v>Inviable Sanitariamente</v>
      </c>
      <c r="NUG470" s="48" t="str">
        <f t="shared" si="1025"/>
        <v>Inviable Sanitariamente</v>
      </c>
      <c r="NUH470" s="48" t="str">
        <f t="shared" si="1025"/>
        <v>Inviable Sanitariamente</v>
      </c>
      <c r="NUI470" s="48" t="str">
        <f t="shared" si="1025"/>
        <v>Inviable Sanitariamente</v>
      </c>
      <c r="NUJ470" s="48" t="str">
        <f t="shared" si="1026"/>
        <v>Inviable Sanitariamente</v>
      </c>
      <c r="NUK470" s="48" t="str">
        <f t="shared" si="1026"/>
        <v>Inviable Sanitariamente</v>
      </c>
      <c r="NUL470" s="48" t="str">
        <f t="shared" si="1026"/>
        <v>Inviable Sanitariamente</v>
      </c>
      <c r="NUM470" s="48" t="str">
        <f t="shared" si="1026"/>
        <v>Inviable Sanitariamente</v>
      </c>
      <c r="NUN470" s="48" t="str">
        <f t="shared" si="1026"/>
        <v>Inviable Sanitariamente</v>
      </c>
      <c r="NUO470" s="48" t="str">
        <f t="shared" si="1026"/>
        <v>Inviable Sanitariamente</v>
      </c>
      <c r="NUP470" s="48" t="str">
        <f t="shared" si="1026"/>
        <v>Inviable Sanitariamente</v>
      </c>
      <c r="NUQ470" s="48" t="str">
        <f t="shared" si="1026"/>
        <v>Inviable Sanitariamente</v>
      </c>
      <c r="NUR470" s="48" t="str">
        <f t="shared" si="1026"/>
        <v>Inviable Sanitariamente</v>
      </c>
      <c r="NUS470" s="48" t="str">
        <f t="shared" si="1026"/>
        <v>Inviable Sanitariamente</v>
      </c>
      <c r="NUT470" s="48" t="str">
        <f t="shared" si="1027"/>
        <v>Inviable Sanitariamente</v>
      </c>
      <c r="NUU470" s="48" t="str">
        <f t="shared" si="1027"/>
        <v>Inviable Sanitariamente</v>
      </c>
      <c r="NUV470" s="48" t="str">
        <f t="shared" si="1027"/>
        <v>Inviable Sanitariamente</v>
      </c>
      <c r="NUW470" s="48" t="str">
        <f t="shared" si="1027"/>
        <v>Inviable Sanitariamente</v>
      </c>
      <c r="NUX470" s="48" t="str">
        <f t="shared" si="1027"/>
        <v>Inviable Sanitariamente</v>
      </c>
      <c r="NUY470" s="48" t="str">
        <f t="shared" si="1027"/>
        <v>Inviable Sanitariamente</v>
      </c>
      <c r="NUZ470" s="48" t="str">
        <f t="shared" si="1027"/>
        <v>Inviable Sanitariamente</v>
      </c>
      <c r="NVA470" s="48" t="str">
        <f t="shared" si="1027"/>
        <v>Inviable Sanitariamente</v>
      </c>
      <c r="NVB470" s="48" t="str">
        <f t="shared" si="1027"/>
        <v>Inviable Sanitariamente</v>
      </c>
      <c r="NVC470" s="48" t="str">
        <f t="shared" si="1027"/>
        <v>Inviable Sanitariamente</v>
      </c>
      <c r="NVD470" s="48" t="str">
        <f t="shared" si="1028"/>
        <v>Inviable Sanitariamente</v>
      </c>
      <c r="NVE470" s="48" t="str">
        <f t="shared" si="1028"/>
        <v>Inviable Sanitariamente</v>
      </c>
      <c r="NVF470" s="48" t="str">
        <f t="shared" si="1028"/>
        <v>Inviable Sanitariamente</v>
      </c>
      <c r="NVG470" s="48" t="str">
        <f t="shared" si="1028"/>
        <v>Inviable Sanitariamente</v>
      </c>
      <c r="NVH470" s="48" t="str">
        <f t="shared" si="1028"/>
        <v>Inviable Sanitariamente</v>
      </c>
      <c r="NVI470" s="48" t="str">
        <f t="shared" si="1028"/>
        <v>Inviable Sanitariamente</v>
      </c>
      <c r="NVJ470" s="48" t="str">
        <f t="shared" si="1028"/>
        <v>Inviable Sanitariamente</v>
      </c>
      <c r="NVK470" s="48" t="str">
        <f t="shared" si="1028"/>
        <v>Inviable Sanitariamente</v>
      </c>
      <c r="NVL470" s="48" t="str">
        <f t="shared" si="1028"/>
        <v>Inviable Sanitariamente</v>
      </c>
      <c r="NVM470" s="48" t="str">
        <f t="shared" si="1028"/>
        <v>Inviable Sanitariamente</v>
      </c>
      <c r="NVN470" s="48" t="str">
        <f t="shared" si="1029"/>
        <v>Inviable Sanitariamente</v>
      </c>
      <c r="NVO470" s="48" t="str">
        <f t="shared" si="1029"/>
        <v>Inviable Sanitariamente</v>
      </c>
      <c r="NVP470" s="48" t="str">
        <f t="shared" si="1029"/>
        <v>Inviable Sanitariamente</v>
      </c>
      <c r="NVQ470" s="48" t="str">
        <f t="shared" si="1029"/>
        <v>Inviable Sanitariamente</v>
      </c>
      <c r="NVR470" s="48" t="str">
        <f t="shared" si="1029"/>
        <v>Inviable Sanitariamente</v>
      </c>
      <c r="NVS470" s="48" t="str">
        <f t="shared" si="1029"/>
        <v>Inviable Sanitariamente</v>
      </c>
      <c r="NVT470" s="48" t="str">
        <f t="shared" si="1029"/>
        <v>Inviable Sanitariamente</v>
      </c>
      <c r="NVU470" s="48" t="str">
        <f t="shared" si="1029"/>
        <v>Inviable Sanitariamente</v>
      </c>
      <c r="NVV470" s="48" t="str">
        <f t="shared" si="1029"/>
        <v>Inviable Sanitariamente</v>
      </c>
      <c r="NVW470" s="48" t="str">
        <f t="shared" si="1029"/>
        <v>Inviable Sanitariamente</v>
      </c>
      <c r="NVX470" s="48" t="str">
        <f t="shared" si="1030"/>
        <v>Inviable Sanitariamente</v>
      </c>
      <c r="NVY470" s="48" t="str">
        <f t="shared" si="1030"/>
        <v>Inviable Sanitariamente</v>
      </c>
      <c r="NVZ470" s="48" t="str">
        <f t="shared" si="1030"/>
        <v>Inviable Sanitariamente</v>
      </c>
      <c r="NWA470" s="48" t="str">
        <f t="shared" si="1030"/>
        <v>Inviable Sanitariamente</v>
      </c>
      <c r="NWB470" s="48" t="str">
        <f t="shared" si="1030"/>
        <v>Inviable Sanitariamente</v>
      </c>
      <c r="NWC470" s="48" t="str">
        <f t="shared" si="1030"/>
        <v>Inviable Sanitariamente</v>
      </c>
      <c r="NWD470" s="48" t="str">
        <f t="shared" si="1030"/>
        <v>Inviable Sanitariamente</v>
      </c>
      <c r="NWE470" s="48" t="str">
        <f t="shared" si="1030"/>
        <v>Inviable Sanitariamente</v>
      </c>
      <c r="NWF470" s="48" t="str">
        <f t="shared" si="1030"/>
        <v>Inviable Sanitariamente</v>
      </c>
      <c r="NWG470" s="48" t="str">
        <f t="shared" si="1030"/>
        <v>Inviable Sanitariamente</v>
      </c>
      <c r="NWH470" s="48" t="str">
        <f t="shared" si="1031"/>
        <v>Inviable Sanitariamente</v>
      </c>
      <c r="NWI470" s="48" t="str">
        <f t="shared" si="1031"/>
        <v>Inviable Sanitariamente</v>
      </c>
      <c r="NWJ470" s="48" t="str">
        <f t="shared" si="1031"/>
        <v>Inviable Sanitariamente</v>
      </c>
      <c r="NWK470" s="48" t="str">
        <f t="shared" si="1031"/>
        <v>Inviable Sanitariamente</v>
      </c>
      <c r="NWL470" s="48" t="str">
        <f t="shared" si="1031"/>
        <v>Inviable Sanitariamente</v>
      </c>
      <c r="NWM470" s="48" t="str">
        <f t="shared" si="1031"/>
        <v>Inviable Sanitariamente</v>
      </c>
      <c r="NWN470" s="48" t="str">
        <f t="shared" si="1031"/>
        <v>Inviable Sanitariamente</v>
      </c>
      <c r="NWO470" s="48" t="str">
        <f t="shared" si="1031"/>
        <v>Inviable Sanitariamente</v>
      </c>
      <c r="NWP470" s="48" t="str">
        <f t="shared" si="1031"/>
        <v>Inviable Sanitariamente</v>
      </c>
      <c r="NWQ470" s="48" t="str">
        <f t="shared" si="1031"/>
        <v>Inviable Sanitariamente</v>
      </c>
      <c r="NWR470" s="48" t="str">
        <f t="shared" si="1032"/>
        <v>Inviable Sanitariamente</v>
      </c>
      <c r="NWS470" s="48" t="str">
        <f t="shared" si="1032"/>
        <v>Inviable Sanitariamente</v>
      </c>
      <c r="NWT470" s="48" t="str">
        <f t="shared" si="1032"/>
        <v>Inviable Sanitariamente</v>
      </c>
      <c r="NWU470" s="48" t="str">
        <f t="shared" si="1032"/>
        <v>Inviable Sanitariamente</v>
      </c>
      <c r="NWV470" s="48" t="str">
        <f t="shared" si="1032"/>
        <v>Inviable Sanitariamente</v>
      </c>
      <c r="NWW470" s="48" t="str">
        <f t="shared" si="1032"/>
        <v>Inviable Sanitariamente</v>
      </c>
      <c r="NWX470" s="48" t="str">
        <f t="shared" si="1032"/>
        <v>Inviable Sanitariamente</v>
      </c>
      <c r="NWY470" s="48" t="str">
        <f t="shared" si="1032"/>
        <v>Inviable Sanitariamente</v>
      </c>
      <c r="NWZ470" s="48" t="str">
        <f t="shared" si="1032"/>
        <v>Inviable Sanitariamente</v>
      </c>
      <c r="NXA470" s="48" t="str">
        <f t="shared" si="1032"/>
        <v>Inviable Sanitariamente</v>
      </c>
      <c r="NXB470" s="48" t="str">
        <f t="shared" si="1033"/>
        <v>Inviable Sanitariamente</v>
      </c>
      <c r="NXC470" s="48" t="str">
        <f t="shared" si="1033"/>
        <v>Inviable Sanitariamente</v>
      </c>
      <c r="NXD470" s="48" t="str">
        <f t="shared" si="1033"/>
        <v>Inviable Sanitariamente</v>
      </c>
      <c r="NXE470" s="48" t="str">
        <f t="shared" si="1033"/>
        <v>Inviable Sanitariamente</v>
      </c>
      <c r="NXF470" s="48" t="str">
        <f t="shared" si="1033"/>
        <v>Inviable Sanitariamente</v>
      </c>
      <c r="NXG470" s="48" t="str">
        <f t="shared" si="1033"/>
        <v>Inviable Sanitariamente</v>
      </c>
      <c r="NXH470" s="48" t="str">
        <f t="shared" si="1033"/>
        <v>Inviable Sanitariamente</v>
      </c>
      <c r="NXI470" s="48" t="str">
        <f t="shared" si="1033"/>
        <v>Inviable Sanitariamente</v>
      </c>
      <c r="NXJ470" s="48" t="str">
        <f t="shared" si="1033"/>
        <v>Inviable Sanitariamente</v>
      </c>
      <c r="NXK470" s="48" t="str">
        <f t="shared" si="1033"/>
        <v>Inviable Sanitariamente</v>
      </c>
      <c r="NXL470" s="48" t="str">
        <f t="shared" si="1034"/>
        <v>Inviable Sanitariamente</v>
      </c>
      <c r="NXM470" s="48" t="str">
        <f t="shared" si="1034"/>
        <v>Inviable Sanitariamente</v>
      </c>
      <c r="NXN470" s="48" t="str">
        <f t="shared" si="1034"/>
        <v>Inviable Sanitariamente</v>
      </c>
      <c r="NXO470" s="48" t="str">
        <f t="shared" si="1034"/>
        <v>Inviable Sanitariamente</v>
      </c>
      <c r="NXP470" s="48" t="str">
        <f t="shared" si="1034"/>
        <v>Inviable Sanitariamente</v>
      </c>
      <c r="NXQ470" s="48" t="str">
        <f t="shared" si="1034"/>
        <v>Inviable Sanitariamente</v>
      </c>
      <c r="NXR470" s="48" t="str">
        <f t="shared" si="1034"/>
        <v>Inviable Sanitariamente</v>
      </c>
      <c r="NXS470" s="48" t="str">
        <f t="shared" si="1034"/>
        <v>Inviable Sanitariamente</v>
      </c>
      <c r="NXT470" s="48" t="str">
        <f t="shared" si="1034"/>
        <v>Inviable Sanitariamente</v>
      </c>
      <c r="NXU470" s="48" t="str">
        <f t="shared" si="1034"/>
        <v>Inviable Sanitariamente</v>
      </c>
      <c r="NXV470" s="48" t="str">
        <f t="shared" si="1035"/>
        <v>Inviable Sanitariamente</v>
      </c>
      <c r="NXW470" s="48" t="str">
        <f t="shared" si="1035"/>
        <v>Inviable Sanitariamente</v>
      </c>
      <c r="NXX470" s="48" t="str">
        <f t="shared" si="1035"/>
        <v>Inviable Sanitariamente</v>
      </c>
      <c r="NXY470" s="48" t="str">
        <f t="shared" si="1035"/>
        <v>Inviable Sanitariamente</v>
      </c>
      <c r="NXZ470" s="48" t="str">
        <f t="shared" si="1035"/>
        <v>Inviable Sanitariamente</v>
      </c>
      <c r="NYA470" s="48" t="str">
        <f t="shared" si="1035"/>
        <v>Inviable Sanitariamente</v>
      </c>
      <c r="NYB470" s="48" t="str">
        <f t="shared" si="1035"/>
        <v>Inviable Sanitariamente</v>
      </c>
      <c r="NYC470" s="48" t="str">
        <f t="shared" si="1035"/>
        <v>Inviable Sanitariamente</v>
      </c>
      <c r="NYD470" s="48" t="str">
        <f t="shared" si="1035"/>
        <v>Inviable Sanitariamente</v>
      </c>
      <c r="NYE470" s="48" t="str">
        <f t="shared" si="1035"/>
        <v>Inviable Sanitariamente</v>
      </c>
      <c r="NYF470" s="48" t="str">
        <f t="shared" si="1036"/>
        <v>Inviable Sanitariamente</v>
      </c>
      <c r="NYG470" s="48" t="str">
        <f t="shared" si="1036"/>
        <v>Inviable Sanitariamente</v>
      </c>
      <c r="NYH470" s="48" t="str">
        <f t="shared" si="1036"/>
        <v>Inviable Sanitariamente</v>
      </c>
      <c r="NYI470" s="48" t="str">
        <f t="shared" si="1036"/>
        <v>Inviable Sanitariamente</v>
      </c>
      <c r="NYJ470" s="48" t="str">
        <f t="shared" si="1036"/>
        <v>Inviable Sanitariamente</v>
      </c>
      <c r="NYK470" s="48" t="str">
        <f t="shared" si="1036"/>
        <v>Inviable Sanitariamente</v>
      </c>
      <c r="NYL470" s="48" t="str">
        <f t="shared" si="1036"/>
        <v>Inviable Sanitariamente</v>
      </c>
      <c r="NYM470" s="48" t="str">
        <f t="shared" si="1036"/>
        <v>Inviable Sanitariamente</v>
      </c>
      <c r="NYN470" s="48" t="str">
        <f t="shared" si="1036"/>
        <v>Inviable Sanitariamente</v>
      </c>
      <c r="NYO470" s="48" t="str">
        <f t="shared" si="1036"/>
        <v>Inviable Sanitariamente</v>
      </c>
      <c r="NYP470" s="48" t="str">
        <f t="shared" si="1037"/>
        <v>Inviable Sanitariamente</v>
      </c>
      <c r="NYQ470" s="48" t="str">
        <f t="shared" si="1037"/>
        <v>Inviable Sanitariamente</v>
      </c>
      <c r="NYR470" s="48" t="str">
        <f t="shared" si="1037"/>
        <v>Inviable Sanitariamente</v>
      </c>
      <c r="NYS470" s="48" t="str">
        <f t="shared" si="1037"/>
        <v>Inviable Sanitariamente</v>
      </c>
      <c r="NYT470" s="48" t="str">
        <f t="shared" si="1037"/>
        <v>Inviable Sanitariamente</v>
      </c>
      <c r="NYU470" s="48" t="str">
        <f t="shared" si="1037"/>
        <v>Inviable Sanitariamente</v>
      </c>
      <c r="NYV470" s="48" t="str">
        <f t="shared" si="1037"/>
        <v>Inviable Sanitariamente</v>
      </c>
      <c r="NYW470" s="48" t="str">
        <f t="shared" si="1037"/>
        <v>Inviable Sanitariamente</v>
      </c>
      <c r="NYX470" s="48" t="str">
        <f t="shared" si="1037"/>
        <v>Inviable Sanitariamente</v>
      </c>
      <c r="NYY470" s="48" t="str">
        <f t="shared" si="1037"/>
        <v>Inviable Sanitariamente</v>
      </c>
      <c r="NYZ470" s="48" t="str">
        <f t="shared" si="1038"/>
        <v>Inviable Sanitariamente</v>
      </c>
      <c r="NZA470" s="48" t="str">
        <f t="shared" si="1038"/>
        <v>Inviable Sanitariamente</v>
      </c>
      <c r="NZB470" s="48" t="str">
        <f t="shared" si="1038"/>
        <v>Inviable Sanitariamente</v>
      </c>
      <c r="NZC470" s="48" t="str">
        <f t="shared" si="1038"/>
        <v>Inviable Sanitariamente</v>
      </c>
      <c r="NZD470" s="48" t="str">
        <f t="shared" si="1038"/>
        <v>Inviable Sanitariamente</v>
      </c>
      <c r="NZE470" s="48" t="str">
        <f t="shared" si="1038"/>
        <v>Inviable Sanitariamente</v>
      </c>
      <c r="NZF470" s="48" t="str">
        <f t="shared" si="1038"/>
        <v>Inviable Sanitariamente</v>
      </c>
      <c r="NZG470" s="48" t="str">
        <f t="shared" si="1038"/>
        <v>Inviable Sanitariamente</v>
      </c>
      <c r="NZH470" s="48" t="str">
        <f t="shared" si="1038"/>
        <v>Inviable Sanitariamente</v>
      </c>
      <c r="NZI470" s="48" t="str">
        <f t="shared" si="1038"/>
        <v>Inviable Sanitariamente</v>
      </c>
      <c r="NZJ470" s="48" t="str">
        <f t="shared" si="1039"/>
        <v>Inviable Sanitariamente</v>
      </c>
      <c r="NZK470" s="48" t="str">
        <f t="shared" si="1039"/>
        <v>Inviable Sanitariamente</v>
      </c>
      <c r="NZL470" s="48" t="str">
        <f t="shared" si="1039"/>
        <v>Inviable Sanitariamente</v>
      </c>
      <c r="NZM470" s="48" t="str">
        <f t="shared" si="1039"/>
        <v>Inviable Sanitariamente</v>
      </c>
      <c r="NZN470" s="48" t="str">
        <f t="shared" si="1039"/>
        <v>Inviable Sanitariamente</v>
      </c>
      <c r="NZO470" s="48" t="str">
        <f t="shared" si="1039"/>
        <v>Inviable Sanitariamente</v>
      </c>
      <c r="NZP470" s="48" t="str">
        <f t="shared" si="1039"/>
        <v>Inviable Sanitariamente</v>
      </c>
      <c r="NZQ470" s="48" t="str">
        <f t="shared" si="1039"/>
        <v>Inviable Sanitariamente</v>
      </c>
      <c r="NZR470" s="48" t="str">
        <f t="shared" si="1039"/>
        <v>Inviable Sanitariamente</v>
      </c>
      <c r="NZS470" s="48" t="str">
        <f t="shared" si="1039"/>
        <v>Inviable Sanitariamente</v>
      </c>
      <c r="NZT470" s="48" t="str">
        <f t="shared" si="1040"/>
        <v>Inviable Sanitariamente</v>
      </c>
      <c r="NZU470" s="48" t="str">
        <f t="shared" si="1040"/>
        <v>Inviable Sanitariamente</v>
      </c>
      <c r="NZV470" s="48" t="str">
        <f t="shared" si="1040"/>
        <v>Inviable Sanitariamente</v>
      </c>
      <c r="NZW470" s="48" t="str">
        <f t="shared" si="1040"/>
        <v>Inviable Sanitariamente</v>
      </c>
      <c r="NZX470" s="48" t="str">
        <f t="shared" si="1040"/>
        <v>Inviable Sanitariamente</v>
      </c>
      <c r="NZY470" s="48" t="str">
        <f t="shared" si="1040"/>
        <v>Inviable Sanitariamente</v>
      </c>
      <c r="NZZ470" s="48" t="str">
        <f t="shared" si="1040"/>
        <v>Inviable Sanitariamente</v>
      </c>
      <c r="OAA470" s="48" t="str">
        <f t="shared" si="1040"/>
        <v>Inviable Sanitariamente</v>
      </c>
      <c r="OAB470" s="48" t="str">
        <f t="shared" si="1040"/>
        <v>Inviable Sanitariamente</v>
      </c>
      <c r="OAC470" s="48" t="str">
        <f t="shared" si="1040"/>
        <v>Inviable Sanitariamente</v>
      </c>
      <c r="OAD470" s="48" t="str">
        <f t="shared" si="1041"/>
        <v>Inviable Sanitariamente</v>
      </c>
      <c r="OAE470" s="48" t="str">
        <f t="shared" si="1041"/>
        <v>Inviable Sanitariamente</v>
      </c>
      <c r="OAF470" s="48" t="str">
        <f t="shared" si="1041"/>
        <v>Inviable Sanitariamente</v>
      </c>
      <c r="OAG470" s="48" t="str">
        <f t="shared" si="1041"/>
        <v>Inviable Sanitariamente</v>
      </c>
      <c r="OAH470" s="48" t="str">
        <f t="shared" si="1041"/>
        <v>Inviable Sanitariamente</v>
      </c>
      <c r="OAI470" s="48" t="str">
        <f t="shared" si="1041"/>
        <v>Inviable Sanitariamente</v>
      </c>
      <c r="OAJ470" s="48" t="str">
        <f t="shared" si="1041"/>
        <v>Inviable Sanitariamente</v>
      </c>
      <c r="OAK470" s="48" t="str">
        <f t="shared" si="1041"/>
        <v>Inviable Sanitariamente</v>
      </c>
      <c r="OAL470" s="48" t="str">
        <f t="shared" si="1041"/>
        <v>Inviable Sanitariamente</v>
      </c>
      <c r="OAM470" s="48" t="str">
        <f t="shared" si="1041"/>
        <v>Inviable Sanitariamente</v>
      </c>
      <c r="OAN470" s="48" t="str">
        <f t="shared" si="1042"/>
        <v>Inviable Sanitariamente</v>
      </c>
      <c r="OAO470" s="48" t="str">
        <f t="shared" si="1042"/>
        <v>Inviable Sanitariamente</v>
      </c>
      <c r="OAP470" s="48" t="str">
        <f t="shared" si="1042"/>
        <v>Inviable Sanitariamente</v>
      </c>
      <c r="OAQ470" s="48" t="str">
        <f t="shared" si="1042"/>
        <v>Inviable Sanitariamente</v>
      </c>
      <c r="OAR470" s="48" t="str">
        <f t="shared" si="1042"/>
        <v>Inviable Sanitariamente</v>
      </c>
      <c r="OAS470" s="48" t="str">
        <f t="shared" si="1042"/>
        <v>Inviable Sanitariamente</v>
      </c>
      <c r="OAT470" s="48" t="str">
        <f t="shared" si="1042"/>
        <v>Inviable Sanitariamente</v>
      </c>
      <c r="OAU470" s="48" t="str">
        <f t="shared" si="1042"/>
        <v>Inviable Sanitariamente</v>
      </c>
      <c r="OAV470" s="48" t="str">
        <f t="shared" si="1042"/>
        <v>Inviable Sanitariamente</v>
      </c>
      <c r="OAW470" s="48" t="str">
        <f t="shared" si="1042"/>
        <v>Inviable Sanitariamente</v>
      </c>
      <c r="OAX470" s="48" t="str">
        <f t="shared" si="1043"/>
        <v>Inviable Sanitariamente</v>
      </c>
      <c r="OAY470" s="48" t="str">
        <f t="shared" si="1043"/>
        <v>Inviable Sanitariamente</v>
      </c>
      <c r="OAZ470" s="48" t="str">
        <f t="shared" si="1043"/>
        <v>Inviable Sanitariamente</v>
      </c>
      <c r="OBA470" s="48" t="str">
        <f t="shared" si="1043"/>
        <v>Inviable Sanitariamente</v>
      </c>
      <c r="OBB470" s="48" t="str">
        <f t="shared" si="1043"/>
        <v>Inviable Sanitariamente</v>
      </c>
      <c r="OBC470" s="48" t="str">
        <f t="shared" si="1043"/>
        <v>Inviable Sanitariamente</v>
      </c>
      <c r="OBD470" s="48" t="str">
        <f t="shared" si="1043"/>
        <v>Inviable Sanitariamente</v>
      </c>
      <c r="OBE470" s="48" t="str">
        <f t="shared" si="1043"/>
        <v>Inviable Sanitariamente</v>
      </c>
      <c r="OBF470" s="48" t="str">
        <f t="shared" si="1043"/>
        <v>Inviable Sanitariamente</v>
      </c>
      <c r="OBG470" s="48" t="str">
        <f t="shared" si="1043"/>
        <v>Inviable Sanitariamente</v>
      </c>
      <c r="OBH470" s="48" t="str">
        <f t="shared" si="1044"/>
        <v>Inviable Sanitariamente</v>
      </c>
      <c r="OBI470" s="48" t="str">
        <f t="shared" si="1044"/>
        <v>Inviable Sanitariamente</v>
      </c>
      <c r="OBJ470" s="48" t="str">
        <f t="shared" si="1044"/>
        <v>Inviable Sanitariamente</v>
      </c>
      <c r="OBK470" s="48" t="str">
        <f t="shared" si="1044"/>
        <v>Inviable Sanitariamente</v>
      </c>
      <c r="OBL470" s="48" t="str">
        <f t="shared" si="1044"/>
        <v>Inviable Sanitariamente</v>
      </c>
      <c r="OBM470" s="48" t="str">
        <f t="shared" si="1044"/>
        <v>Inviable Sanitariamente</v>
      </c>
      <c r="OBN470" s="48" t="str">
        <f t="shared" si="1044"/>
        <v>Inviable Sanitariamente</v>
      </c>
      <c r="OBO470" s="48" t="str">
        <f t="shared" si="1044"/>
        <v>Inviable Sanitariamente</v>
      </c>
      <c r="OBP470" s="48" t="str">
        <f t="shared" si="1044"/>
        <v>Inviable Sanitariamente</v>
      </c>
      <c r="OBQ470" s="48" t="str">
        <f t="shared" si="1044"/>
        <v>Inviable Sanitariamente</v>
      </c>
      <c r="OBR470" s="48" t="str">
        <f t="shared" si="1045"/>
        <v>Inviable Sanitariamente</v>
      </c>
      <c r="OBS470" s="48" t="str">
        <f t="shared" si="1045"/>
        <v>Inviable Sanitariamente</v>
      </c>
      <c r="OBT470" s="48" t="str">
        <f t="shared" si="1045"/>
        <v>Inviable Sanitariamente</v>
      </c>
      <c r="OBU470" s="48" t="str">
        <f t="shared" si="1045"/>
        <v>Inviable Sanitariamente</v>
      </c>
      <c r="OBV470" s="48" t="str">
        <f t="shared" si="1045"/>
        <v>Inviable Sanitariamente</v>
      </c>
      <c r="OBW470" s="48" t="str">
        <f t="shared" si="1045"/>
        <v>Inviable Sanitariamente</v>
      </c>
      <c r="OBX470" s="48" t="str">
        <f t="shared" si="1045"/>
        <v>Inviable Sanitariamente</v>
      </c>
      <c r="OBY470" s="48" t="str">
        <f t="shared" si="1045"/>
        <v>Inviable Sanitariamente</v>
      </c>
      <c r="OBZ470" s="48" t="str">
        <f t="shared" si="1045"/>
        <v>Inviable Sanitariamente</v>
      </c>
      <c r="OCA470" s="48" t="str">
        <f t="shared" si="1045"/>
        <v>Inviable Sanitariamente</v>
      </c>
      <c r="OCB470" s="48" t="str">
        <f t="shared" si="1046"/>
        <v>Inviable Sanitariamente</v>
      </c>
      <c r="OCC470" s="48" t="str">
        <f t="shared" si="1046"/>
        <v>Inviable Sanitariamente</v>
      </c>
      <c r="OCD470" s="48" t="str">
        <f t="shared" si="1046"/>
        <v>Inviable Sanitariamente</v>
      </c>
      <c r="OCE470" s="48" t="str">
        <f t="shared" si="1046"/>
        <v>Inviable Sanitariamente</v>
      </c>
      <c r="OCF470" s="48" t="str">
        <f t="shared" si="1046"/>
        <v>Inviable Sanitariamente</v>
      </c>
      <c r="OCG470" s="48" t="str">
        <f t="shared" si="1046"/>
        <v>Inviable Sanitariamente</v>
      </c>
      <c r="OCH470" s="48" t="str">
        <f t="shared" si="1046"/>
        <v>Inviable Sanitariamente</v>
      </c>
      <c r="OCI470" s="48" t="str">
        <f t="shared" si="1046"/>
        <v>Inviable Sanitariamente</v>
      </c>
      <c r="OCJ470" s="48" t="str">
        <f t="shared" si="1046"/>
        <v>Inviable Sanitariamente</v>
      </c>
      <c r="OCK470" s="48" t="str">
        <f t="shared" si="1046"/>
        <v>Inviable Sanitariamente</v>
      </c>
      <c r="OCL470" s="48" t="str">
        <f t="shared" si="1047"/>
        <v>Inviable Sanitariamente</v>
      </c>
      <c r="OCM470" s="48" t="str">
        <f t="shared" si="1047"/>
        <v>Inviable Sanitariamente</v>
      </c>
      <c r="OCN470" s="48" t="str">
        <f t="shared" si="1047"/>
        <v>Inviable Sanitariamente</v>
      </c>
      <c r="OCO470" s="48" t="str">
        <f t="shared" si="1047"/>
        <v>Inviable Sanitariamente</v>
      </c>
      <c r="OCP470" s="48" t="str">
        <f t="shared" si="1047"/>
        <v>Inviable Sanitariamente</v>
      </c>
      <c r="OCQ470" s="48" t="str">
        <f t="shared" si="1047"/>
        <v>Inviable Sanitariamente</v>
      </c>
      <c r="OCR470" s="48" t="str">
        <f t="shared" si="1047"/>
        <v>Inviable Sanitariamente</v>
      </c>
      <c r="OCS470" s="48" t="str">
        <f t="shared" si="1047"/>
        <v>Inviable Sanitariamente</v>
      </c>
      <c r="OCT470" s="48" t="str">
        <f t="shared" si="1047"/>
        <v>Inviable Sanitariamente</v>
      </c>
      <c r="OCU470" s="48" t="str">
        <f t="shared" si="1047"/>
        <v>Inviable Sanitariamente</v>
      </c>
      <c r="OCV470" s="48" t="str">
        <f t="shared" si="1048"/>
        <v>Inviable Sanitariamente</v>
      </c>
      <c r="OCW470" s="48" t="str">
        <f t="shared" si="1048"/>
        <v>Inviable Sanitariamente</v>
      </c>
      <c r="OCX470" s="48" t="str">
        <f t="shared" si="1048"/>
        <v>Inviable Sanitariamente</v>
      </c>
      <c r="OCY470" s="48" t="str">
        <f t="shared" si="1048"/>
        <v>Inviable Sanitariamente</v>
      </c>
      <c r="OCZ470" s="48" t="str">
        <f t="shared" si="1048"/>
        <v>Inviable Sanitariamente</v>
      </c>
      <c r="ODA470" s="48" t="str">
        <f t="shared" si="1048"/>
        <v>Inviable Sanitariamente</v>
      </c>
      <c r="ODB470" s="48" t="str">
        <f t="shared" si="1048"/>
        <v>Inviable Sanitariamente</v>
      </c>
      <c r="ODC470" s="48" t="str">
        <f t="shared" si="1048"/>
        <v>Inviable Sanitariamente</v>
      </c>
      <c r="ODD470" s="48" t="str">
        <f t="shared" si="1048"/>
        <v>Inviable Sanitariamente</v>
      </c>
      <c r="ODE470" s="48" t="str">
        <f t="shared" si="1048"/>
        <v>Inviable Sanitariamente</v>
      </c>
      <c r="ODF470" s="48" t="str">
        <f t="shared" si="1049"/>
        <v>Inviable Sanitariamente</v>
      </c>
      <c r="ODG470" s="48" t="str">
        <f t="shared" si="1049"/>
        <v>Inviable Sanitariamente</v>
      </c>
      <c r="ODH470" s="48" t="str">
        <f t="shared" si="1049"/>
        <v>Inviable Sanitariamente</v>
      </c>
      <c r="ODI470" s="48" t="str">
        <f t="shared" si="1049"/>
        <v>Inviable Sanitariamente</v>
      </c>
      <c r="ODJ470" s="48" t="str">
        <f t="shared" si="1049"/>
        <v>Inviable Sanitariamente</v>
      </c>
      <c r="ODK470" s="48" t="str">
        <f t="shared" si="1049"/>
        <v>Inviable Sanitariamente</v>
      </c>
      <c r="ODL470" s="48" t="str">
        <f t="shared" si="1049"/>
        <v>Inviable Sanitariamente</v>
      </c>
      <c r="ODM470" s="48" t="str">
        <f t="shared" si="1049"/>
        <v>Inviable Sanitariamente</v>
      </c>
      <c r="ODN470" s="48" t="str">
        <f t="shared" si="1049"/>
        <v>Inviable Sanitariamente</v>
      </c>
      <c r="ODO470" s="48" t="str">
        <f t="shared" si="1049"/>
        <v>Inviable Sanitariamente</v>
      </c>
      <c r="ODP470" s="48" t="str">
        <f t="shared" si="1050"/>
        <v>Inviable Sanitariamente</v>
      </c>
      <c r="ODQ470" s="48" t="str">
        <f t="shared" si="1050"/>
        <v>Inviable Sanitariamente</v>
      </c>
      <c r="ODR470" s="48" t="str">
        <f t="shared" si="1050"/>
        <v>Inviable Sanitariamente</v>
      </c>
      <c r="ODS470" s="48" t="str">
        <f t="shared" si="1050"/>
        <v>Inviable Sanitariamente</v>
      </c>
      <c r="ODT470" s="48" t="str">
        <f t="shared" si="1050"/>
        <v>Inviable Sanitariamente</v>
      </c>
      <c r="ODU470" s="48" t="str">
        <f t="shared" si="1050"/>
        <v>Inviable Sanitariamente</v>
      </c>
      <c r="ODV470" s="48" t="str">
        <f t="shared" si="1050"/>
        <v>Inviable Sanitariamente</v>
      </c>
      <c r="ODW470" s="48" t="str">
        <f t="shared" si="1050"/>
        <v>Inviable Sanitariamente</v>
      </c>
      <c r="ODX470" s="48" t="str">
        <f t="shared" si="1050"/>
        <v>Inviable Sanitariamente</v>
      </c>
      <c r="ODY470" s="48" t="str">
        <f t="shared" si="1050"/>
        <v>Inviable Sanitariamente</v>
      </c>
      <c r="ODZ470" s="48" t="str">
        <f t="shared" si="1051"/>
        <v>Inviable Sanitariamente</v>
      </c>
      <c r="OEA470" s="48" t="str">
        <f t="shared" si="1051"/>
        <v>Inviable Sanitariamente</v>
      </c>
      <c r="OEB470" s="48" t="str">
        <f t="shared" si="1051"/>
        <v>Inviable Sanitariamente</v>
      </c>
      <c r="OEC470" s="48" t="str">
        <f t="shared" si="1051"/>
        <v>Inviable Sanitariamente</v>
      </c>
      <c r="OED470" s="48" t="str">
        <f t="shared" si="1051"/>
        <v>Inviable Sanitariamente</v>
      </c>
      <c r="OEE470" s="48" t="str">
        <f t="shared" si="1051"/>
        <v>Inviable Sanitariamente</v>
      </c>
      <c r="OEF470" s="48" t="str">
        <f t="shared" si="1051"/>
        <v>Inviable Sanitariamente</v>
      </c>
      <c r="OEG470" s="48" t="str">
        <f t="shared" si="1051"/>
        <v>Inviable Sanitariamente</v>
      </c>
      <c r="OEH470" s="48" t="str">
        <f t="shared" si="1051"/>
        <v>Inviable Sanitariamente</v>
      </c>
      <c r="OEI470" s="48" t="str">
        <f t="shared" si="1051"/>
        <v>Inviable Sanitariamente</v>
      </c>
      <c r="OEJ470" s="48" t="str">
        <f t="shared" si="1052"/>
        <v>Inviable Sanitariamente</v>
      </c>
      <c r="OEK470" s="48" t="str">
        <f t="shared" si="1052"/>
        <v>Inviable Sanitariamente</v>
      </c>
      <c r="OEL470" s="48" t="str">
        <f t="shared" si="1052"/>
        <v>Inviable Sanitariamente</v>
      </c>
      <c r="OEM470" s="48" t="str">
        <f t="shared" si="1052"/>
        <v>Inviable Sanitariamente</v>
      </c>
      <c r="OEN470" s="48" t="str">
        <f t="shared" si="1052"/>
        <v>Inviable Sanitariamente</v>
      </c>
      <c r="OEO470" s="48" t="str">
        <f t="shared" si="1052"/>
        <v>Inviable Sanitariamente</v>
      </c>
      <c r="OEP470" s="48" t="str">
        <f t="shared" si="1052"/>
        <v>Inviable Sanitariamente</v>
      </c>
      <c r="OEQ470" s="48" t="str">
        <f t="shared" si="1052"/>
        <v>Inviable Sanitariamente</v>
      </c>
      <c r="OER470" s="48" t="str">
        <f t="shared" si="1052"/>
        <v>Inviable Sanitariamente</v>
      </c>
      <c r="OES470" s="48" t="str">
        <f t="shared" si="1052"/>
        <v>Inviable Sanitariamente</v>
      </c>
      <c r="OET470" s="48" t="str">
        <f t="shared" si="1053"/>
        <v>Inviable Sanitariamente</v>
      </c>
      <c r="OEU470" s="48" t="str">
        <f t="shared" si="1053"/>
        <v>Inviable Sanitariamente</v>
      </c>
      <c r="OEV470" s="48" t="str">
        <f t="shared" si="1053"/>
        <v>Inviable Sanitariamente</v>
      </c>
      <c r="OEW470" s="48" t="str">
        <f t="shared" si="1053"/>
        <v>Inviable Sanitariamente</v>
      </c>
      <c r="OEX470" s="48" t="str">
        <f t="shared" si="1053"/>
        <v>Inviable Sanitariamente</v>
      </c>
      <c r="OEY470" s="48" t="str">
        <f t="shared" si="1053"/>
        <v>Inviable Sanitariamente</v>
      </c>
      <c r="OEZ470" s="48" t="str">
        <f t="shared" si="1053"/>
        <v>Inviable Sanitariamente</v>
      </c>
      <c r="OFA470" s="48" t="str">
        <f t="shared" si="1053"/>
        <v>Inviable Sanitariamente</v>
      </c>
      <c r="OFB470" s="48" t="str">
        <f t="shared" si="1053"/>
        <v>Inviable Sanitariamente</v>
      </c>
      <c r="OFC470" s="48" t="str">
        <f t="shared" si="1053"/>
        <v>Inviable Sanitariamente</v>
      </c>
      <c r="OFD470" s="48" t="str">
        <f t="shared" si="1054"/>
        <v>Inviable Sanitariamente</v>
      </c>
      <c r="OFE470" s="48" t="str">
        <f t="shared" si="1054"/>
        <v>Inviable Sanitariamente</v>
      </c>
      <c r="OFF470" s="48" t="str">
        <f t="shared" si="1054"/>
        <v>Inviable Sanitariamente</v>
      </c>
      <c r="OFG470" s="48" t="str">
        <f t="shared" si="1054"/>
        <v>Inviable Sanitariamente</v>
      </c>
      <c r="OFH470" s="48" t="str">
        <f t="shared" si="1054"/>
        <v>Inviable Sanitariamente</v>
      </c>
      <c r="OFI470" s="48" t="str">
        <f t="shared" si="1054"/>
        <v>Inviable Sanitariamente</v>
      </c>
      <c r="OFJ470" s="48" t="str">
        <f t="shared" si="1054"/>
        <v>Inviable Sanitariamente</v>
      </c>
      <c r="OFK470" s="48" t="str">
        <f t="shared" si="1054"/>
        <v>Inviable Sanitariamente</v>
      </c>
      <c r="OFL470" s="48" t="str">
        <f t="shared" si="1054"/>
        <v>Inviable Sanitariamente</v>
      </c>
      <c r="OFM470" s="48" t="str">
        <f t="shared" si="1054"/>
        <v>Inviable Sanitariamente</v>
      </c>
      <c r="OFN470" s="48" t="str">
        <f t="shared" si="1055"/>
        <v>Inviable Sanitariamente</v>
      </c>
      <c r="OFO470" s="48" t="str">
        <f t="shared" si="1055"/>
        <v>Inviable Sanitariamente</v>
      </c>
      <c r="OFP470" s="48" t="str">
        <f t="shared" si="1055"/>
        <v>Inviable Sanitariamente</v>
      </c>
      <c r="OFQ470" s="48" t="str">
        <f t="shared" si="1055"/>
        <v>Inviable Sanitariamente</v>
      </c>
      <c r="OFR470" s="48" t="str">
        <f t="shared" si="1055"/>
        <v>Inviable Sanitariamente</v>
      </c>
      <c r="OFS470" s="48" t="str">
        <f t="shared" si="1055"/>
        <v>Inviable Sanitariamente</v>
      </c>
      <c r="OFT470" s="48" t="str">
        <f t="shared" si="1055"/>
        <v>Inviable Sanitariamente</v>
      </c>
      <c r="OFU470" s="48" t="str">
        <f t="shared" si="1055"/>
        <v>Inviable Sanitariamente</v>
      </c>
      <c r="OFV470" s="48" t="str">
        <f t="shared" si="1055"/>
        <v>Inviable Sanitariamente</v>
      </c>
      <c r="OFW470" s="48" t="str">
        <f t="shared" si="1055"/>
        <v>Inviable Sanitariamente</v>
      </c>
      <c r="OFX470" s="48" t="str">
        <f t="shared" si="1056"/>
        <v>Inviable Sanitariamente</v>
      </c>
      <c r="OFY470" s="48" t="str">
        <f t="shared" si="1056"/>
        <v>Inviable Sanitariamente</v>
      </c>
      <c r="OFZ470" s="48" t="str">
        <f t="shared" si="1056"/>
        <v>Inviable Sanitariamente</v>
      </c>
      <c r="OGA470" s="48" t="str">
        <f t="shared" si="1056"/>
        <v>Inviable Sanitariamente</v>
      </c>
      <c r="OGB470" s="48" t="str">
        <f t="shared" si="1056"/>
        <v>Inviable Sanitariamente</v>
      </c>
      <c r="OGC470" s="48" t="str">
        <f t="shared" si="1056"/>
        <v>Inviable Sanitariamente</v>
      </c>
      <c r="OGD470" s="48" t="str">
        <f t="shared" si="1056"/>
        <v>Inviable Sanitariamente</v>
      </c>
      <c r="OGE470" s="48" t="str">
        <f t="shared" si="1056"/>
        <v>Inviable Sanitariamente</v>
      </c>
      <c r="OGF470" s="48" t="str">
        <f t="shared" si="1056"/>
        <v>Inviable Sanitariamente</v>
      </c>
      <c r="OGG470" s="48" t="str">
        <f t="shared" si="1056"/>
        <v>Inviable Sanitariamente</v>
      </c>
      <c r="OGH470" s="48" t="str">
        <f t="shared" si="1057"/>
        <v>Inviable Sanitariamente</v>
      </c>
      <c r="OGI470" s="48" t="str">
        <f t="shared" si="1057"/>
        <v>Inviable Sanitariamente</v>
      </c>
      <c r="OGJ470" s="48" t="str">
        <f t="shared" si="1057"/>
        <v>Inviable Sanitariamente</v>
      </c>
      <c r="OGK470" s="48" t="str">
        <f t="shared" si="1057"/>
        <v>Inviable Sanitariamente</v>
      </c>
      <c r="OGL470" s="48" t="str">
        <f t="shared" si="1057"/>
        <v>Inviable Sanitariamente</v>
      </c>
      <c r="OGM470" s="48" t="str">
        <f t="shared" si="1057"/>
        <v>Inviable Sanitariamente</v>
      </c>
      <c r="OGN470" s="48" t="str">
        <f t="shared" si="1057"/>
        <v>Inviable Sanitariamente</v>
      </c>
      <c r="OGO470" s="48" t="str">
        <f t="shared" si="1057"/>
        <v>Inviable Sanitariamente</v>
      </c>
      <c r="OGP470" s="48" t="str">
        <f t="shared" si="1057"/>
        <v>Inviable Sanitariamente</v>
      </c>
      <c r="OGQ470" s="48" t="str">
        <f t="shared" si="1057"/>
        <v>Inviable Sanitariamente</v>
      </c>
      <c r="OGR470" s="48" t="str">
        <f t="shared" si="1058"/>
        <v>Inviable Sanitariamente</v>
      </c>
      <c r="OGS470" s="48" t="str">
        <f t="shared" si="1058"/>
        <v>Inviable Sanitariamente</v>
      </c>
      <c r="OGT470" s="48" t="str">
        <f t="shared" si="1058"/>
        <v>Inviable Sanitariamente</v>
      </c>
      <c r="OGU470" s="48" t="str">
        <f t="shared" si="1058"/>
        <v>Inviable Sanitariamente</v>
      </c>
      <c r="OGV470" s="48" t="str">
        <f t="shared" si="1058"/>
        <v>Inviable Sanitariamente</v>
      </c>
      <c r="OGW470" s="48" t="str">
        <f t="shared" si="1058"/>
        <v>Inviable Sanitariamente</v>
      </c>
      <c r="OGX470" s="48" t="str">
        <f t="shared" si="1058"/>
        <v>Inviable Sanitariamente</v>
      </c>
      <c r="OGY470" s="48" t="str">
        <f t="shared" si="1058"/>
        <v>Inviable Sanitariamente</v>
      </c>
      <c r="OGZ470" s="48" t="str">
        <f t="shared" si="1058"/>
        <v>Inviable Sanitariamente</v>
      </c>
      <c r="OHA470" s="48" t="str">
        <f t="shared" si="1058"/>
        <v>Inviable Sanitariamente</v>
      </c>
      <c r="OHB470" s="48" t="str">
        <f t="shared" si="1059"/>
        <v>Inviable Sanitariamente</v>
      </c>
      <c r="OHC470" s="48" t="str">
        <f t="shared" si="1059"/>
        <v>Inviable Sanitariamente</v>
      </c>
      <c r="OHD470" s="48" t="str">
        <f t="shared" si="1059"/>
        <v>Inviable Sanitariamente</v>
      </c>
      <c r="OHE470" s="48" t="str">
        <f t="shared" si="1059"/>
        <v>Inviable Sanitariamente</v>
      </c>
      <c r="OHF470" s="48" t="str">
        <f t="shared" si="1059"/>
        <v>Inviable Sanitariamente</v>
      </c>
      <c r="OHG470" s="48" t="str">
        <f t="shared" si="1059"/>
        <v>Inviable Sanitariamente</v>
      </c>
      <c r="OHH470" s="48" t="str">
        <f t="shared" si="1059"/>
        <v>Inviable Sanitariamente</v>
      </c>
      <c r="OHI470" s="48" t="str">
        <f t="shared" si="1059"/>
        <v>Inviable Sanitariamente</v>
      </c>
      <c r="OHJ470" s="48" t="str">
        <f t="shared" si="1059"/>
        <v>Inviable Sanitariamente</v>
      </c>
      <c r="OHK470" s="48" t="str">
        <f t="shared" si="1059"/>
        <v>Inviable Sanitariamente</v>
      </c>
      <c r="OHL470" s="48" t="str">
        <f t="shared" si="1060"/>
        <v>Inviable Sanitariamente</v>
      </c>
      <c r="OHM470" s="48" t="str">
        <f t="shared" si="1060"/>
        <v>Inviable Sanitariamente</v>
      </c>
      <c r="OHN470" s="48" t="str">
        <f t="shared" si="1060"/>
        <v>Inviable Sanitariamente</v>
      </c>
      <c r="OHO470" s="48" t="str">
        <f t="shared" si="1060"/>
        <v>Inviable Sanitariamente</v>
      </c>
      <c r="OHP470" s="48" t="str">
        <f t="shared" si="1060"/>
        <v>Inviable Sanitariamente</v>
      </c>
      <c r="OHQ470" s="48" t="str">
        <f t="shared" si="1060"/>
        <v>Inviable Sanitariamente</v>
      </c>
      <c r="OHR470" s="48" t="str">
        <f t="shared" si="1060"/>
        <v>Inviable Sanitariamente</v>
      </c>
      <c r="OHS470" s="48" t="str">
        <f t="shared" si="1060"/>
        <v>Inviable Sanitariamente</v>
      </c>
      <c r="OHT470" s="48" t="str">
        <f t="shared" si="1060"/>
        <v>Inviable Sanitariamente</v>
      </c>
      <c r="OHU470" s="48" t="str">
        <f t="shared" si="1060"/>
        <v>Inviable Sanitariamente</v>
      </c>
      <c r="OHV470" s="48" t="str">
        <f t="shared" si="1061"/>
        <v>Inviable Sanitariamente</v>
      </c>
      <c r="OHW470" s="48" t="str">
        <f t="shared" si="1061"/>
        <v>Inviable Sanitariamente</v>
      </c>
      <c r="OHX470" s="48" t="str">
        <f t="shared" si="1061"/>
        <v>Inviable Sanitariamente</v>
      </c>
      <c r="OHY470" s="48" t="str">
        <f t="shared" si="1061"/>
        <v>Inviable Sanitariamente</v>
      </c>
      <c r="OHZ470" s="48" t="str">
        <f t="shared" si="1061"/>
        <v>Inviable Sanitariamente</v>
      </c>
      <c r="OIA470" s="48" t="str">
        <f t="shared" si="1061"/>
        <v>Inviable Sanitariamente</v>
      </c>
      <c r="OIB470" s="48" t="str">
        <f t="shared" si="1061"/>
        <v>Inviable Sanitariamente</v>
      </c>
      <c r="OIC470" s="48" t="str">
        <f t="shared" si="1061"/>
        <v>Inviable Sanitariamente</v>
      </c>
      <c r="OID470" s="48" t="str">
        <f t="shared" si="1061"/>
        <v>Inviable Sanitariamente</v>
      </c>
      <c r="OIE470" s="48" t="str">
        <f t="shared" si="1061"/>
        <v>Inviable Sanitariamente</v>
      </c>
      <c r="OIF470" s="48" t="str">
        <f t="shared" si="1062"/>
        <v>Inviable Sanitariamente</v>
      </c>
      <c r="OIG470" s="48" t="str">
        <f t="shared" si="1062"/>
        <v>Inviable Sanitariamente</v>
      </c>
      <c r="OIH470" s="48" t="str">
        <f t="shared" si="1062"/>
        <v>Inviable Sanitariamente</v>
      </c>
      <c r="OII470" s="48" t="str">
        <f t="shared" si="1062"/>
        <v>Inviable Sanitariamente</v>
      </c>
      <c r="OIJ470" s="48" t="str">
        <f t="shared" si="1062"/>
        <v>Inviable Sanitariamente</v>
      </c>
      <c r="OIK470" s="48" t="str">
        <f t="shared" si="1062"/>
        <v>Inviable Sanitariamente</v>
      </c>
      <c r="OIL470" s="48" t="str">
        <f t="shared" si="1062"/>
        <v>Inviable Sanitariamente</v>
      </c>
      <c r="OIM470" s="48" t="str">
        <f t="shared" si="1062"/>
        <v>Inviable Sanitariamente</v>
      </c>
      <c r="OIN470" s="48" t="str">
        <f t="shared" si="1062"/>
        <v>Inviable Sanitariamente</v>
      </c>
      <c r="OIO470" s="48" t="str">
        <f t="shared" si="1062"/>
        <v>Inviable Sanitariamente</v>
      </c>
      <c r="OIP470" s="48" t="str">
        <f t="shared" si="1063"/>
        <v>Inviable Sanitariamente</v>
      </c>
      <c r="OIQ470" s="48" t="str">
        <f t="shared" si="1063"/>
        <v>Inviable Sanitariamente</v>
      </c>
      <c r="OIR470" s="48" t="str">
        <f t="shared" si="1063"/>
        <v>Inviable Sanitariamente</v>
      </c>
      <c r="OIS470" s="48" t="str">
        <f t="shared" si="1063"/>
        <v>Inviable Sanitariamente</v>
      </c>
      <c r="OIT470" s="48" t="str">
        <f t="shared" si="1063"/>
        <v>Inviable Sanitariamente</v>
      </c>
      <c r="OIU470" s="48" t="str">
        <f t="shared" si="1063"/>
        <v>Inviable Sanitariamente</v>
      </c>
      <c r="OIV470" s="48" t="str">
        <f t="shared" si="1063"/>
        <v>Inviable Sanitariamente</v>
      </c>
      <c r="OIW470" s="48" t="str">
        <f t="shared" si="1063"/>
        <v>Inviable Sanitariamente</v>
      </c>
      <c r="OIX470" s="48" t="str">
        <f t="shared" si="1063"/>
        <v>Inviable Sanitariamente</v>
      </c>
      <c r="OIY470" s="48" t="str">
        <f t="shared" si="1063"/>
        <v>Inviable Sanitariamente</v>
      </c>
      <c r="OIZ470" s="48" t="str">
        <f t="shared" si="1064"/>
        <v>Inviable Sanitariamente</v>
      </c>
      <c r="OJA470" s="48" t="str">
        <f t="shared" si="1064"/>
        <v>Inviable Sanitariamente</v>
      </c>
      <c r="OJB470" s="48" t="str">
        <f t="shared" si="1064"/>
        <v>Inviable Sanitariamente</v>
      </c>
      <c r="OJC470" s="48" t="str">
        <f t="shared" si="1064"/>
        <v>Inviable Sanitariamente</v>
      </c>
      <c r="OJD470" s="48" t="str">
        <f t="shared" si="1064"/>
        <v>Inviable Sanitariamente</v>
      </c>
      <c r="OJE470" s="48" t="str">
        <f t="shared" si="1064"/>
        <v>Inviable Sanitariamente</v>
      </c>
      <c r="OJF470" s="48" t="str">
        <f t="shared" si="1064"/>
        <v>Inviable Sanitariamente</v>
      </c>
      <c r="OJG470" s="48" t="str">
        <f t="shared" si="1064"/>
        <v>Inviable Sanitariamente</v>
      </c>
      <c r="OJH470" s="48" t="str">
        <f t="shared" si="1064"/>
        <v>Inviable Sanitariamente</v>
      </c>
      <c r="OJI470" s="48" t="str">
        <f t="shared" si="1064"/>
        <v>Inviable Sanitariamente</v>
      </c>
      <c r="OJJ470" s="48" t="str">
        <f t="shared" si="1065"/>
        <v>Inviable Sanitariamente</v>
      </c>
      <c r="OJK470" s="48" t="str">
        <f t="shared" si="1065"/>
        <v>Inviable Sanitariamente</v>
      </c>
      <c r="OJL470" s="48" t="str">
        <f t="shared" si="1065"/>
        <v>Inviable Sanitariamente</v>
      </c>
      <c r="OJM470" s="48" t="str">
        <f t="shared" si="1065"/>
        <v>Inviable Sanitariamente</v>
      </c>
      <c r="OJN470" s="48" t="str">
        <f t="shared" si="1065"/>
        <v>Inviable Sanitariamente</v>
      </c>
      <c r="OJO470" s="48" t="str">
        <f t="shared" si="1065"/>
        <v>Inviable Sanitariamente</v>
      </c>
      <c r="OJP470" s="48" t="str">
        <f t="shared" si="1065"/>
        <v>Inviable Sanitariamente</v>
      </c>
      <c r="OJQ470" s="48" t="str">
        <f t="shared" si="1065"/>
        <v>Inviable Sanitariamente</v>
      </c>
      <c r="OJR470" s="48" t="str">
        <f t="shared" si="1065"/>
        <v>Inviable Sanitariamente</v>
      </c>
      <c r="OJS470" s="48" t="str">
        <f t="shared" si="1065"/>
        <v>Inviable Sanitariamente</v>
      </c>
      <c r="OJT470" s="48" t="str">
        <f t="shared" si="1066"/>
        <v>Inviable Sanitariamente</v>
      </c>
      <c r="OJU470" s="48" t="str">
        <f t="shared" si="1066"/>
        <v>Inviable Sanitariamente</v>
      </c>
      <c r="OJV470" s="48" t="str">
        <f t="shared" si="1066"/>
        <v>Inviable Sanitariamente</v>
      </c>
      <c r="OJW470" s="48" t="str">
        <f t="shared" si="1066"/>
        <v>Inviable Sanitariamente</v>
      </c>
      <c r="OJX470" s="48" t="str">
        <f t="shared" si="1066"/>
        <v>Inviable Sanitariamente</v>
      </c>
      <c r="OJY470" s="48" t="str">
        <f t="shared" si="1066"/>
        <v>Inviable Sanitariamente</v>
      </c>
      <c r="OJZ470" s="48" t="str">
        <f t="shared" si="1066"/>
        <v>Inviable Sanitariamente</v>
      </c>
      <c r="OKA470" s="48" t="str">
        <f t="shared" si="1066"/>
        <v>Inviable Sanitariamente</v>
      </c>
      <c r="OKB470" s="48" t="str">
        <f t="shared" si="1066"/>
        <v>Inviable Sanitariamente</v>
      </c>
      <c r="OKC470" s="48" t="str">
        <f t="shared" si="1066"/>
        <v>Inviable Sanitariamente</v>
      </c>
      <c r="OKD470" s="48" t="str">
        <f t="shared" si="1067"/>
        <v>Inviable Sanitariamente</v>
      </c>
      <c r="OKE470" s="48" t="str">
        <f t="shared" si="1067"/>
        <v>Inviable Sanitariamente</v>
      </c>
      <c r="OKF470" s="48" t="str">
        <f t="shared" si="1067"/>
        <v>Inviable Sanitariamente</v>
      </c>
      <c r="OKG470" s="48" t="str">
        <f t="shared" si="1067"/>
        <v>Inviable Sanitariamente</v>
      </c>
      <c r="OKH470" s="48" t="str">
        <f t="shared" si="1067"/>
        <v>Inviable Sanitariamente</v>
      </c>
      <c r="OKI470" s="48" t="str">
        <f t="shared" si="1067"/>
        <v>Inviable Sanitariamente</v>
      </c>
      <c r="OKJ470" s="48" t="str">
        <f t="shared" si="1067"/>
        <v>Inviable Sanitariamente</v>
      </c>
      <c r="OKK470" s="48" t="str">
        <f t="shared" si="1067"/>
        <v>Inviable Sanitariamente</v>
      </c>
      <c r="OKL470" s="48" t="str">
        <f t="shared" si="1067"/>
        <v>Inviable Sanitariamente</v>
      </c>
      <c r="OKM470" s="48" t="str">
        <f t="shared" si="1067"/>
        <v>Inviable Sanitariamente</v>
      </c>
      <c r="OKN470" s="48" t="str">
        <f t="shared" si="1068"/>
        <v>Inviable Sanitariamente</v>
      </c>
      <c r="OKO470" s="48" t="str">
        <f t="shared" si="1068"/>
        <v>Inviable Sanitariamente</v>
      </c>
      <c r="OKP470" s="48" t="str">
        <f t="shared" si="1068"/>
        <v>Inviable Sanitariamente</v>
      </c>
      <c r="OKQ470" s="48" t="str">
        <f t="shared" si="1068"/>
        <v>Inviable Sanitariamente</v>
      </c>
      <c r="OKR470" s="48" t="str">
        <f t="shared" si="1068"/>
        <v>Inviable Sanitariamente</v>
      </c>
      <c r="OKS470" s="48" t="str">
        <f t="shared" si="1068"/>
        <v>Inviable Sanitariamente</v>
      </c>
      <c r="OKT470" s="48" t="str">
        <f t="shared" si="1068"/>
        <v>Inviable Sanitariamente</v>
      </c>
      <c r="OKU470" s="48" t="str">
        <f t="shared" si="1068"/>
        <v>Inviable Sanitariamente</v>
      </c>
      <c r="OKV470" s="48" t="str">
        <f t="shared" si="1068"/>
        <v>Inviable Sanitariamente</v>
      </c>
      <c r="OKW470" s="48" t="str">
        <f t="shared" si="1068"/>
        <v>Inviable Sanitariamente</v>
      </c>
      <c r="OKX470" s="48" t="str">
        <f t="shared" si="1069"/>
        <v>Inviable Sanitariamente</v>
      </c>
      <c r="OKY470" s="48" t="str">
        <f t="shared" si="1069"/>
        <v>Inviable Sanitariamente</v>
      </c>
      <c r="OKZ470" s="48" t="str">
        <f t="shared" si="1069"/>
        <v>Inviable Sanitariamente</v>
      </c>
      <c r="OLA470" s="48" t="str">
        <f t="shared" si="1069"/>
        <v>Inviable Sanitariamente</v>
      </c>
      <c r="OLB470" s="48" t="str">
        <f t="shared" si="1069"/>
        <v>Inviable Sanitariamente</v>
      </c>
      <c r="OLC470" s="48" t="str">
        <f t="shared" si="1069"/>
        <v>Inviable Sanitariamente</v>
      </c>
      <c r="OLD470" s="48" t="str">
        <f t="shared" si="1069"/>
        <v>Inviable Sanitariamente</v>
      </c>
      <c r="OLE470" s="48" t="str">
        <f t="shared" si="1069"/>
        <v>Inviable Sanitariamente</v>
      </c>
      <c r="OLF470" s="48" t="str">
        <f t="shared" si="1069"/>
        <v>Inviable Sanitariamente</v>
      </c>
      <c r="OLG470" s="48" t="str">
        <f t="shared" si="1069"/>
        <v>Inviable Sanitariamente</v>
      </c>
      <c r="OLH470" s="48" t="str">
        <f t="shared" si="1070"/>
        <v>Inviable Sanitariamente</v>
      </c>
      <c r="OLI470" s="48" t="str">
        <f t="shared" si="1070"/>
        <v>Inviable Sanitariamente</v>
      </c>
      <c r="OLJ470" s="48" t="str">
        <f t="shared" si="1070"/>
        <v>Inviable Sanitariamente</v>
      </c>
      <c r="OLK470" s="48" t="str">
        <f t="shared" si="1070"/>
        <v>Inviable Sanitariamente</v>
      </c>
      <c r="OLL470" s="48" t="str">
        <f t="shared" si="1070"/>
        <v>Inviable Sanitariamente</v>
      </c>
      <c r="OLM470" s="48" t="str">
        <f t="shared" si="1070"/>
        <v>Inviable Sanitariamente</v>
      </c>
      <c r="OLN470" s="48" t="str">
        <f t="shared" si="1070"/>
        <v>Inviable Sanitariamente</v>
      </c>
      <c r="OLO470" s="48" t="str">
        <f t="shared" si="1070"/>
        <v>Inviable Sanitariamente</v>
      </c>
      <c r="OLP470" s="48" t="str">
        <f t="shared" si="1070"/>
        <v>Inviable Sanitariamente</v>
      </c>
      <c r="OLQ470" s="48" t="str">
        <f t="shared" si="1070"/>
        <v>Inviable Sanitariamente</v>
      </c>
      <c r="OLR470" s="48" t="str">
        <f t="shared" si="1071"/>
        <v>Inviable Sanitariamente</v>
      </c>
      <c r="OLS470" s="48" t="str">
        <f t="shared" si="1071"/>
        <v>Inviable Sanitariamente</v>
      </c>
      <c r="OLT470" s="48" t="str">
        <f t="shared" si="1071"/>
        <v>Inviable Sanitariamente</v>
      </c>
      <c r="OLU470" s="48" t="str">
        <f t="shared" si="1071"/>
        <v>Inviable Sanitariamente</v>
      </c>
      <c r="OLV470" s="48" t="str">
        <f t="shared" si="1071"/>
        <v>Inviable Sanitariamente</v>
      </c>
      <c r="OLW470" s="48" t="str">
        <f t="shared" si="1071"/>
        <v>Inviable Sanitariamente</v>
      </c>
      <c r="OLX470" s="48" t="str">
        <f t="shared" si="1071"/>
        <v>Inviable Sanitariamente</v>
      </c>
      <c r="OLY470" s="48" t="str">
        <f t="shared" si="1071"/>
        <v>Inviable Sanitariamente</v>
      </c>
      <c r="OLZ470" s="48" t="str">
        <f t="shared" si="1071"/>
        <v>Inviable Sanitariamente</v>
      </c>
      <c r="OMA470" s="48" t="str">
        <f t="shared" si="1071"/>
        <v>Inviable Sanitariamente</v>
      </c>
      <c r="OMB470" s="48" t="str">
        <f t="shared" si="1072"/>
        <v>Inviable Sanitariamente</v>
      </c>
      <c r="OMC470" s="48" t="str">
        <f t="shared" si="1072"/>
        <v>Inviable Sanitariamente</v>
      </c>
      <c r="OMD470" s="48" t="str">
        <f t="shared" si="1072"/>
        <v>Inviable Sanitariamente</v>
      </c>
      <c r="OME470" s="48" t="str">
        <f t="shared" si="1072"/>
        <v>Inviable Sanitariamente</v>
      </c>
      <c r="OMF470" s="48" t="str">
        <f t="shared" si="1072"/>
        <v>Inviable Sanitariamente</v>
      </c>
      <c r="OMG470" s="48" t="str">
        <f t="shared" si="1072"/>
        <v>Inviable Sanitariamente</v>
      </c>
      <c r="OMH470" s="48" t="str">
        <f t="shared" si="1072"/>
        <v>Inviable Sanitariamente</v>
      </c>
      <c r="OMI470" s="48" t="str">
        <f t="shared" si="1072"/>
        <v>Inviable Sanitariamente</v>
      </c>
      <c r="OMJ470" s="48" t="str">
        <f t="shared" si="1072"/>
        <v>Inviable Sanitariamente</v>
      </c>
      <c r="OMK470" s="48" t="str">
        <f t="shared" si="1072"/>
        <v>Inviable Sanitariamente</v>
      </c>
      <c r="OML470" s="48" t="str">
        <f t="shared" si="1073"/>
        <v>Inviable Sanitariamente</v>
      </c>
      <c r="OMM470" s="48" t="str">
        <f t="shared" si="1073"/>
        <v>Inviable Sanitariamente</v>
      </c>
      <c r="OMN470" s="48" t="str">
        <f t="shared" si="1073"/>
        <v>Inviable Sanitariamente</v>
      </c>
      <c r="OMO470" s="48" t="str">
        <f t="shared" si="1073"/>
        <v>Inviable Sanitariamente</v>
      </c>
      <c r="OMP470" s="48" t="str">
        <f t="shared" si="1073"/>
        <v>Inviable Sanitariamente</v>
      </c>
      <c r="OMQ470" s="48" t="str">
        <f t="shared" si="1073"/>
        <v>Inviable Sanitariamente</v>
      </c>
      <c r="OMR470" s="48" t="str">
        <f t="shared" si="1073"/>
        <v>Inviable Sanitariamente</v>
      </c>
      <c r="OMS470" s="48" t="str">
        <f t="shared" si="1073"/>
        <v>Inviable Sanitariamente</v>
      </c>
      <c r="OMT470" s="48" t="str">
        <f t="shared" si="1073"/>
        <v>Inviable Sanitariamente</v>
      </c>
      <c r="OMU470" s="48" t="str">
        <f t="shared" si="1073"/>
        <v>Inviable Sanitariamente</v>
      </c>
      <c r="OMV470" s="48" t="str">
        <f t="shared" si="1074"/>
        <v>Inviable Sanitariamente</v>
      </c>
      <c r="OMW470" s="48" t="str">
        <f t="shared" si="1074"/>
        <v>Inviable Sanitariamente</v>
      </c>
      <c r="OMX470" s="48" t="str">
        <f t="shared" si="1074"/>
        <v>Inviable Sanitariamente</v>
      </c>
      <c r="OMY470" s="48" t="str">
        <f t="shared" si="1074"/>
        <v>Inviable Sanitariamente</v>
      </c>
      <c r="OMZ470" s="48" t="str">
        <f t="shared" si="1074"/>
        <v>Inviable Sanitariamente</v>
      </c>
      <c r="ONA470" s="48" t="str">
        <f t="shared" si="1074"/>
        <v>Inviable Sanitariamente</v>
      </c>
      <c r="ONB470" s="48" t="str">
        <f t="shared" si="1074"/>
        <v>Inviable Sanitariamente</v>
      </c>
      <c r="ONC470" s="48" t="str">
        <f t="shared" si="1074"/>
        <v>Inviable Sanitariamente</v>
      </c>
      <c r="OND470" s="48" t="str">
        <f t="shared" si="1074"/>
        <v>Inviable Sanitariamente</v>
      </c>
      <c r="ONE470" s="48" t="str">
        <f t="shared" si="1074"/>
        <v>Inviable Sanitariamente</v>
      </c>
      <c r="ONF470" s="48" t="str">
        <f t="shared" si="1075"/>
        <v>Inviable Sanitariamente</v>
      </c>
      <c r="ONG470" s="48" t="str">
        <f t="shared" si="1075"/>
        <v>Inviable Sanitariamente</v>
      </c>
      <c r="ONH470" s="48" t="str">
        <f t="shared" si="1075"/>
        <v>Inviable Sanitariamente</v>
      </c>
      <c r="ONI470" s="48" t="str">
        <f t="shared" si="1075"/>
        <v>Inviable Sanitariamente</v>
      </c>
      <c r="ONJ470" s="48" t="str">
        <f t="shared" si="1075"/>
        <v>Inviable Sanitariamente</v>
      </c>
      <c r="ONK470" s="48" t="str">
        <f t="shared" si="1075"/>
        <v>Inviable Sanitariamente</v>
      </c>
      <c r="ONL470" s="48" t="str">
        <f t="shared" si="1075"/>
        <v>Inviable Sanitariamente</v>
      </c>
      <c r="ONM470" s="48" t="str">
        <f t="shared" si="1075"/>
        <v>Inviable Sanitariamente</v>
      </c>
      <c r="ONN470" s="48" t="str">
        <f t="shared" si="1075"/>
        <v>Inviable Sanitariamente</v>
      </c>
      <c r="ONO470" s="48" t="str">
        <f t="shared" si="1075"/>
        <v>Inviable Sanitariamente</v>
      </c>
      <c r="ONP470" s="48" t="str">
        <f t="shared" si="1076"/>
        <v>Inviable Sanitariamente</v>
      </c>
      <c r="ONQ470" s="48" t="str">
        <f t="shared" si="1076"/>
        <v>Inviable Sanitariamente</v>
      </c>
      <c r="ONR470" s="48" t="str">
        <f t="shared" si="1076"/>
        <v>Inviable Sanitariamente</v>
      </c>
      <c r="ONS470" s="48" t="str">
        <f t="shared" si="1076"/>
        <v>Inviable Sanitariamente</v>
      </c>
      <c r="ONT470" s="48" t="str">
        <f t="shared" si="1076"/>
        <v>Inviable Sanitariamente</v>
      </c>
      <c r="ONU470" s="48" t="str">
        <f t="shared" si="1076"/>
        <v>Inviable Sanitariamente</v>
      </c>
      <c r="ONV470" s="48" t="str">
        <f t="shared" si="1076"/>
        <v>Inviable Sanitariamente</v>
      </c>
      <c r="ONW470" s="48" t="str">
        <f t="shared" si="1076"/>
        <v>Inviable Sanitariamente</v>
      </c>
      <c r="ONX470" s="48" t="str">
        <f t="shared" si="1076"/>
        <v>Inviable Sanitariamente</v>
      </c>
      <c r="ONY470" s="48" t="str">
        <f t="shared" si="1076"/>
        <v>Inviable Sanitariamente</v>
      </c>
      <c r="ONZ470" s="48" t="str">
        <f t="shared" si="1077"/>
        <v>Inviable Sanitariamente</v>
      </c>
      <c r="OOA470" s="48" t="str">
        <f t="shared" si="1077"/>
        <v>Inviable Sanitariamente</v>
      </c>
      <c r="OOB470" s="48" t="str">
        <f t="shared" si="1077"/>
        <v>Inviable Sanitariamente</v>
      </c>
      <c r="OOC470" s="48" t="str">
        <f t="shared" si="1077"/>
        <v>Inviable Sanitariamente</v>
      </c>
      <c r="OOD470" s="48" t="str">
        <f t="shared" si="1077"/>
        <v>Inviable Sanitariamente</v>
      </c>
      <c r="OOE470" s="48" t="str">
        <f t="shared" si="1077"/>
        <v>Inviable Sanitariamente</v>
      </c>
      <c r="OOF470" s="48" t="str">
        <f t="shared" si="1077"/>
        <v>Inviable Sanitariamente</v>
      </c>
      <c r="OOG470" s="48" t="str">
        <f t="shared" si="1077"/>
        <v>Inviable Sanitariamente</v>
      </c>
      <c r="OOH470" s="48" t="str">
        <f t="shared" si="1077"/>
        <v>Inviable Sanitariamente</v>
      </c>
      <c r="OOI470" s="48" t="str">
        <f t="shared" si="1077"/>
        <v>Inviable Sanitariamente</v>
      </c>
      <c r="OOJ470" s="48" t="str">
        <f t="shared" si="1078"/>
        <v>Inviable Sanitariamente</v>
      </c>
      <c r="OOK470" s="48" t="str">
        <f t="shared" si="1078"/>
        <v>Inviable Sanitariamente</v>
      </c>
      <c r="OOL470" s="48" t="str">
        <f t="shared" si="1078"/>
        <v>Inviable Sanitariamente</v>
      </c>
      <c r="OOM470" s="48" t="str">
        <f t="shared" si="1078"/>
        <v>Inviable Sanitariamente</v>
      </c>
      <c r="OON470" s="48" t="str">
        <f t="shared" si="1078"/>
        <v>Inviable Sanitariamente</v>
      </c>
      <c r="OOO470" s="48" t="str">
        <f t="shared" si="1078"/>
        <v>Inviable Sanitariamente</v>
      </c>
      <c r="OOP470" s="48" t="str">
        <f t="shared" si="1078"/>
        <v>Inviable Sanitariamente</v>
      </c>
      <c r="OOQ470" s="48" t="str">
        <f t="shared" si="1078"/>
        <v>Inviable Sanitariamente</v>
      </c>
      <c r="OOR470" s="48" t="str">
        <f t="shared" si="1078"/>
        <v>Inviable Sanitariamente</v>
      </c>
      <c r="OOS470" s="48" t="str">
        <f t="shared" si="1078"/>
        <v>Inviable Sanitariamente</v>
      </c>
      <c r="OOT470" s="48" t="str">
        <f t="shared" si="1079"/>
        <v>Inviable Sanitariamente</v>
      </c>
      <c r="OOU470" s="48" t="str">
        <f t="shared" si="1079"/>
        <v>Inviable Sanitariamente</v>
      </c>
      <c r="OOV470" s="48" t="str">
        <f t="shared" si="1079"/>
        <v>Inviable Sanitariamente</v>
      </c>
      <c r="OOW470" s="48" t="str">
        <f t="shared" si="1079"/>
        <v>Inviable Sanitariamente</v>
      </c>
      <c r="OOX470" s="48" t="str">
        <f t="shared" si="1079"/>
        <v>Inviable Sanitariamente</v>
      </c>
      <c r="OOY470" s="48" t="str">
        <f t="shared" si="1079"/>
        <v>Inviable Sanitariamente</v>
      </c>
      <c r="OOZ470" s="48" t="str">
        <f t="shared" si="1079"/>
        <v>Inviable Sanitariamente</v>
      </c>
      <c r="OPA470" s="48" t="str">
        <f t="shared" si="1079"/>
        <v>Inviable Sanitariamente</v>
      </c>
      <c r="OPB470" s="48" t="str">
        <f t="shared" si="1079"/>
        <v>Inviable Sanitariamente</v>
      </c>
      <c r="OPC470" s="48" t="str">
        <f t="shared" si="1079"/>
        <v>Inviable Sanitariamente</v>
      </c>
      <c r="OPD470" s="48" t="str">
        <f t="shared" si="1080"/>
        <v>Inviable Sanitariamente</v>
      </c>
      <c r="OPE470" s="48" t="str">
        <f t="shared" si="1080"/>
        <v>Inviable Sanitariamente</v>
      </c>
      <c r="OPF470" s="48" t="str">
        <f t="shared" si="1080"/>
        <v>Inviable Sanitariamente</v>
      </c>
      <c r="OPG470" s="48" t="str">
        <f t="shared" si="1080"/>
        <v>Inviable Sanitariamente</v>
      </c>
      <c r="OPH470" s="48" t="str">
        <f t="shared" si="1080"/>
        <v>Inviable Sanitariamente</v>
      </c>
      <c r="OPI470" s="48" t="str">
        <f t="shared" si="1080"/>
        <v>Inviable Sanitariamente</v>
      </c>
      <c r="OPJ470" s="48" t="str">
        <f t="shared" si="1080"/>
        <v>Inviable Sanitariamente</v>
      </c>
      <c r="OPK470" s="48" t="str">
        <f t="shared" si="1080"/>
        <v>Inviable Sanitariamente</v>
      </c>
      <c r="OPL470" s="48" t="str">
        <f t="shared" si="1080"/>
        <v>Inviable Sanitariamente</v>
      </c>
      <c r="OPM470" s="48" t="str">
        <f t="shared" si="1080"/>
        <v>Inviable Sanitariamente</v>
      </c>
      <c r="OPN470" s="48" t="str">
        <f t="shared" si="1081"/>
        <v>Inviable Sanitariamente</v>
      </c>
      <c r="OPO470" s="48" t="str">
        <f t="shared" si="1081"/>
        <v>Inviable Sanitariamente</v>
      </c>
      <c r="OPP470" s="48" t="str">
        <f t="shared" si="1081"/>
        <v>Inviable Sanitariamente</v>
      </c>
      <c r="OPQ470" s="48" t="str">
        <f t="shared" si="1081"/>
        <v>Inviable Sanitariamente</v>
      </c>
      <c r="OPR470" s="48" t="str">
        <f t="shared" si="1081"/>
        <v>Inviable Sanitariamente</v>
      </c>
      <c r="OPS470" s="48" t="str">
        <f t="shared" si="1081"/>
        <v>Inviable Sanitariamente</v>
      </c>
      <c r="OPT470" s="48" t="str">
        <f t="shared" si="1081"/>
        <v>Inviable Sanitariamente</v>
      </c>
      <c r="OPU470" s="48" t="str">
        <f t="shared" si="1081"/>
        <v>Inviable Sanitariamente</v>
      </c>
      <c r="OPV470" s="48" t="str">
        <f t="shared" si="1081"/>
        <v>Inviable Sanitariamente</v>
      </c>
      <c r="OPW470" s="48" t="str">
        <f t="shared" si="1081"/>
        <v>Inviable Sanitariamente</v>
      </c>
      <c r="OPX470" s="48" t="str">
        <f t="shared" si="1082"/>
        <v>Inviable Sanitariamente</v>
      </c>
      <c r="OPY470" s="48" t="str">
        <f t="shared" si="1082"/>
        <v>Inviable Sanitariamente</v>
      </c>
      <c r="OPZ470" s="48" t="str">
        <f t="shared" si="1082"/>
        <v>Inviable Sanitariamente</v>
      </c>
      <c r="OQA470" s="48" t="str">
        <f t="shared" si="1082"/>
        <v>Inviable Sanitariamente</v>
      </c>
      <c r="OQB470" s="48" t="str">
        <f t="shared" si="1082"/>
        <v>Inviable Sanitariamente</v>
      </c>
      <c r="OQC470" s="48" t="str">
        <f t="shared" si="1082"/>
        <v>Inviable Sanitariamente</v>
      </c>
      <c r="OQD470" s="48" t="str">
        <f t="shared" si="1082"/>
        <v>Inviable Sanitariamente</v>
      </c>
      <c r="OQE470" s="48" t="str">
        <f t="shared" si="1082"/>
        <v>Inviable Sanitariamente</v>
      </c>
      <c r="OQF470" s="48" t="str">
        <f t="shared" si="1082"/>
        <v>Inviable Sanitariamente</v>
      </c>
      <c r="OQG470" s="48" t="str">
        <f t="shared" si="1082"/>
        <v>Inviable Sanitariamente</v>
      </c>
      <c r="OQH470" s="48" t="str">
        <f t="shared" si="1083"/>
        <v>Inviable Sanitariamente</v>
      </c>
      <c r="OQI470" s="48" t="str">
        <f t="shared" si="1083"/>
        <v>Inviable Sanitariamente</v>
      </c>
      <c r="OQJ470" s="48" t="str">
        <f t="shared" si="1083"/>
        <v>Inviable Sanitariamente</v>
      </c>
      <c r="OQK470" s="48" t="str">
        <f t="shared" si="1083"/>
        <v>Inviable Sanitariamente</v>
      </c>
      <c r="OQL470" s="48" t="str">
        <f t="shared" si="1083"/>
        <v>Inviable Sanitariamente</v>
      </c>
      <c r="OQM470" s="48" t="str">
        <f t="shared" si="1083"/>
        <v>Inviable Sanitariamente</v>
      </c>
      <c r="OQN470" s="48" t="str">
        <f t="shared" si="1083"/>
        <v>Inviable Sanitariamente</v>
      </c>
      <c r="OQO470" s="48" t="str">
        <f t="shared" si="1083"/>
        <v>Inviable Sanitariamente</v>
      </c>
      <c r="OQP470" s="48" t="str">
        <f t="shared" si="1083"/>
        <v>Inviable Sanitariamente</v>
      </c>
      <c r="OQQ470" s="48" t="str">
        <f t="shared" si="1083"/>
        <v>Inviable Sanitariamente</v>
      </c>
      <c r="OQR470" s="48" t="str">
        <f t="shared" si="1084"/>
        <v>Inviable Sanitariamente</v>
      </c>
      <c r="OQS470" s="48" t="str">
        <f t="shared" si="1084"/>
        <v>Inviable Sanitariamente</v>
      </c>
      <c r="OQT470" s="48" t="str">
        <f t="shared" si="1084"/>
        <v>Inviable Sanitariamente</v>
      </c>
      <c r="OQU470" s="48" t="str">
        <f t="shared" si="1084"/>
        <v>Inviable Sanitariamente</v>
      </c>
      <c r="OQV470" s="48" t="str">
        <f t="shared" si="1084"/>
        <v>Inviable Sanitariamente</v>
      </c>
      <c r="OQW470" s="48" t="str">
        <f t="shared" si="1084"/>
        <v>Inviable Sanitariamente</v>
      </c>
      <c r="OQX470" s="48" t="str">
        <f t="shared" si="1084"/>
        <v>Inviable Sanitariamente</v>
      </c>
      <c r="OQY470" s="48" t="str">
        <f t="shared" si="1084"/>
        <v>Inviable Sanitariamente</v>
      </c>
      <c r="OQZ470" s="48" t="str">
        <f t="shared" si="1084"/>
        <v>Inviable Sanitariamente</v>
      </c>
      <c r="ORA470" s="48" t="str">
        <f t="shared" si="1084"/>
        <v>Inviable Sanitariamente</v>
      </c>
      <c r="ORB470" s="48" t="str">
        <f t="shared" si="1085"/>
        <v>Inviable Sanitariamente</v>
      </c>
      <c r="ORC470" s="48" t="str">
        <f t="shared" si="1085"/>
        <v>Inviable Sanitariamente</v>
      </c>
      <c r="ORD470" s="48" t="str">
        <f t="shared" si="1085"/>
        <v>Inviable Sanitariamente</v>
      </c>
      <c r="ORE470" s="48" t="str">
        <f t="shared" si="1085"/>
        <v>Inviable Sanitariamente</v>
      </c>
      <c r="ORF470" s="48" t="str">
        <f t="shared" si="1085"/>
        <v>Inviable Sanitariamente</v>
      </c>
      <c r="ORG470" s="48" t="str">
        <f t="shared" si="1085"/>
        <v>Inviable Sanitariamente</v>
      </c>
      <c r="ORH470" s="48" t="str">
        <f t="shared" si="1085"/>
        <v>Inviable Sanitariamente</v>
      </c>
      <c r="ORI470" s="48" t="str">
        <f t="shared" si="1085"/>
        <v>Inviable Sanitariamente</v>
      </c>
      <c r="ORJ470" s="48" t="str">
        <f t="shared" si="1085"/>
        <v>Inviable Sanitariamente</v>
      </c>
      <c r="ORK470" s="48" t="str">
        <f t="shared" si="1085"/>
        <v>Inviable Sanitariamente</v>
      </c>
      <c r="ORL470" s="48" t="str">
        <f t="shared" si="1086"/>
        <v>Inviable Sanitariamente</v>
      </c>
      <c r="ORM470" s="48" t="str">
        <f t="shared" si="1086"/>
        <v>Inviable Sanitariamente</v>
      </c>
      <c r="ORN470" s="48" t="str">
        <f t="shared" si="1086"/>
        <v>Inviable Sanitariamente</v>
      </c>
      <c r="ORO470" s="48" t="str">
        <f t="shared" si="1086"/>
        <v>Inviable Sanitariamente</v>
      </c>
      <c r="ORP470" s="48" t="str">
        <f t="shared" si="1086"/>
        <v>Inviable Sanitariamente</v>
      </c>
      <c r="ORQ470" s="48" t="str">
        <f t="shared" si="1086"/>
        <v>Inviable Sanitariamente</v>
      </c>
      <c r="ORR470" s="48" t="str">
        <f t="shared" si="1086"/>
        <v>Inviable Sanitariamente</v>
      </c>
      <c r="ORS470" s="48" t="str">
        <f t="shared" si="1086"/>
        <v>Inviable Sanitariamente</v>
      </c>
      <c r="ORT470" s="48" t="str">
        <f t="shared" si="1086"/>
        <v>Inviable Sanitariamente</v>
      </c>
      <c r="ORU470" s="48" t="str">
        <f t="shared" si="1086"/>
        <v>Inviable Sanitariamente</v>
      </c>
      <c r="ORV470" s="48" t="str">
        <f t="shared" si="1087"/>
        <v>Inviable Sanitariamente</v>
      </c>
      <c r="ORW470" s="48" t="str">
        <f t="shared" si="1087"/>
        <v>Inviable Sanitariamente</v>
      </c>
      <c r="ORX470" s="48" t="str">
        <f t="shared" si="1087"/>
        <v>Inviable Sanitariamente</v>
      </c>
      <c r="ORY470" s="48" t="str">
        <f t="shared" si="1087"/>
        <v>Inviable Sanitariamente</v>
      </c>
      <c r="ORZ470" s="48" t="str">
        <f t="shared" si="1087"/>
        <v>Inviable Sanitariamente</v>
      </c>
      <c r="OSA470" s="48" t="str">
        <f t="shared" si="1087"/>
        <v>Inviable Sanitariamente</v>
      </c>
      <c r="OSB470" s="48" t="str">
        <f t="shared" si="1087"/>
        <v>Inviable Sanitariamente</v>
      </c>
      <c r="OSC470" s="48" t="str">
        <f t="shared" si="1087"/>
        <v>Inviable Sanitariamente</v>
      </c>
      <c r="OSD470" s="48" t="str">
        <f t="shared" si="1087"/>
        <v>Inviable Sanitariamente</v>
      </c>
      <c r="OSE470" s="48" t="str">
        <f t="shared" si="1087"/>
        <v>Inviable Sanitariamente</v>
      </c>
      <c r="OSF470" s="48" t="str">
        <f t="shared" si="1088"/>
        <v>Inviable Sanitariamente</v>
      </c>
      <c r="OSG470" s="48" t="str">
        <f t="shared" si="1088"/>
        <v>Inviable Sanitariamente</v>
      </c>
      <c r="OSH470" s="48" t="str">
        <f t="shared" si="1088"/>
        <v>Inviable Sanitariamente</v>
      </c>
      <c r="OSI470" s="48" t="str">
        <f t="shared" si="1088"/>
        <v>Inviable Sanitariamente</v>
      </c>
      <c r="OSJ470" s="48" t="str">
        <f t="shared" si="1088"/>
        <v>Inviable Sanitariamente</v>
      </c>
      <c r="OSK470" s="48" t="str">
        <f t="shared" si="1088"/>
        <v>Inviable Sanitariamente</v>
      </c>
      <c r="OSL470" s="48" t="str">
        <f t="shared" si="1088"/>
        <v>Inviable Sanitariamente</v>
      </c>
      <c r="OSM470" s="48" t="str">
        <f t="shared" si="1088"/>
        <v>Inviable Sanitariamente</v>
      </c>
      <c r="OSN470" s="48" t="str">
        <f t="shared" si="1088"/>
        <v>Inviable Sanitariamente</v>
      </c>
      <c r="OSO470" s="48" t="str">
        <f t="shared" si="1088"/>
        <v>Inviable Sanitariamente</v>
      </c>
      <c r="OSP470" s="48" t="str">
        <f t="shared" si="1089"/>
        <v>Inviable Sanitariamente</v>
      </c>
      <c r="OSQ470" s="48" t="str">
        <f t="shared" si="1089"/>
        <v>Inviable Sanitariamente</v>
      </c>
      <c r="OSR470" s="48" t="str">
        <f t="shared" si="1089"/>
        <v>Inviable Sanitariamente</v>
      </c>
      <c r="OSS470" s="48" t="str">
        <f t="shared" si="1089"/>
        <v>Inviable Sanitariamente</v>
      </c>
      <c r="OST470" s="48" t="str">
        <f t="shared" si="1089"/>
        <v>Inviable Sanitariamente</v>
      </c>
      <c r="OSU470" s="48" t="str">
        <f t="shared" si="1089"/>
        <v>Inviable Sanitariamente</v>
      </c>
      <c r="OSV470" s="48" t="str">
        <f t="shared" si="1089"/>
        <v>Inviable Sanitariamente</v>
      </c>
      <c r="OSW470" s="48" t="str">
        <f t="shared" si="1089"/>
        <v>Inviable Sanitariamente</v>
      </c>
      <c r="OSX470" s="48" t="str">
        <f t="shared" si="1089"/>
        <v>Inviable Sanitariamente</v>
      </c>
      <c r="OSY470" s="48" t="str">
        <f t="shared" si="1089"/>
        <v>Inviable Sanitariamente</v>
      </c>
      <c r="OSZ470" s="48" t="str">
        <f t="shared" si="1090"/>
        <v>Inviable Sanitariamente</v>
      </c>
      <c r="OTA470" s="48" t="str">
        <f t="shared" si="1090"/>
        <v>Inviable Sanitariamente</v>
      </c>
      <c r="OTB470" s="48" t="str">
        <f t="shared" si="1090"/>
        <v>Inviable Sanitariamente</v>
      </c>
      <c r="OTC470" s="48" t="str">
        <f t="shared" si="1090"/>
        <v>Inviable Sanitariamente</v>
      </c>
      <c r="OTD470" s="48" t="str">
        <f t="shared" si="1090"/>
        <v>Inviable Sanitariamente</v>
      </c>
      <c r="OTE470" s="48" t="str">
        <f t="shared" si="1090"/>
        <v>Inviable Sanitariamente</v>
      </c>
      <c r="OTF470" s="48" t="str">
        <f t="shared" si="1090"/>
        <v>Inviable Sanitariamente</v>
      </c>
      <c r="OTG470" s="48" t="str">
        <f t="shared" si="1090"/>
        <v>Inviable Sanitariamente</v>
      </c>
      <c r="OTH470" s="48" t="str">
        <f t="shared" si="1090"/>
        <v>Inviable Sanitariamente</v>
      </c>
      <c r="OTI470" s="48" t="str">
        <f t="shared" si="1090"/>
        <v>Inviable Sanitariamente</v>
      </c>
      <c r="OTJ470" s="48" t="str">
        <f t="shared" si="1091"/>
        <v>Inviable Sanitariamente</v>
      </c>
      <c r="OTK470" s="48" t="str">
        <f t="shared" si="1091"/>
        <v>Inviable Sanitariamente</v>
      </c>
      <c r="OTL470" s="48" t="str">
        <f t="shared" si="1091"/>
        <v>Inviable Sanitariamente</v>
      </c>
      <c r="OTM470" s="48" t="str">
        <f t="shared" si="1091"/>
        <v>Inviable Sanitariamente</v>
      </c>
      <c r="OTN470" s="48" t="str">
        <f t="shared" si="1091"/>
        <v>Inviable Sanitariamente</v>
      </c>
      <c r="OTO470" s="48" t="str">
        <f t="shared" si="1091"/>
        <v>Inviable Sanitariamente</v>
      </c>
      <c r="OTP470" s="48" t="str">
        <f t="shared" si="1091"/>
        <v>Inviable Sanitariamente</v>
      </c>
      <c r="OTQ470" s="48" t="str">
        <f t="shared" si="1091"/>
        <v>Inviable Sanitariamente</v>
      </c>
      <c r="OTR470" s="48" t="str">
        <f t="shared" si="1091"/>
        <v>Inviable Sanitariamente</v>
      </c>
      <c r="OTS470" s="48" t="str">
        <f t="shared" si="1091"/>
        <v>Inviable Sanitariamente</v>
      </c>
      <c r="OTT470" s="48" t="str">
        <f t="shared" si="1092"/>
        <v>Inviable Sanitariamente</v>
      </c>
      <c r="OTU470" s="48" t="str">
        <f t="shared" si="1092"/>
        <v>Inviable Sanitariamente</v>
      </c>
      <c r="OTV470" s="48" t="str">
        <f t="shared" si="1092"/>
        <v>Inviable Sanitariamente</v>
      </c>
      <c r="OTW470" s="48" t="str">
        <f t="shared" si="1092"/>
        <v>Inviable Sanitariamente</v>
      </c>
      <c r="OTX470" s="48" t="str">
        <f t="shared" si="1092"/>
        <v>Inviable Sanitariamente</v>
      </c>
      <c r="OTY470" s="48" t="str">
        <f t="shared" si="1092"/>
        <v>Inviable Sanitariamente</v>
      </c>
      <c r="OTZ470" s="48" t="str">
        <f t="shared" si="1092"/>
        <v>Inviable Sanitariamente</v>
      </c>
      <c r="OUA470" s="48" t="str">
        <f t="shared" si="1092"/>
        <v>Inviable Sanitariamente</v>
      </c>
      <c r="OUB470" s="48" t="str">
        <f t="shared" si="1092"/>
        <v>Inviable Sanitariamente</v>
      </c>
      <c r="OUC470" s="48" t="str">
        <f t="shared" si="1092"/>
        <v>Inviable Sanitariamente</v>
      </c>
      <c r="OUD470" s="48" t="str">
        <f t="shared" si="1093"/>
        <v>Inviable Sanitariamente</v>
      </c>
      <c r="OUE470" s="48" t="str">
        <f t="shared" si="1093"/>
        <v>Inviable Sanitariamente</v>
      </c>
      <c r="OUF470" s="48" t="str">
        <f t="shared" si="1093"/>
        <v>Inviable Sanitariamente</v>
      </c>
      <c r="OUG470" s="48" t="str">
        <f t="shared" si="1093"/>
        <v>Inviable Sanitariamente</v>
      </c>
      <c r="OUH470" s="48" t="str">
        <f t="shared" si="1093"/>
        <v>Inviable Sanitariamente</v>
      </c>
      <c r="OUI470" s="48" t="str">
        <f t="shared" si="1093"/>
        <v>Inviable Sanitariamente</v>
      </c>
      <c r="OUJ470" s="48" t="str">
        <f t="shared" si="1093"/>
        <v>Inviable Sanitariamente</v>
      </c>
      <c r="OUK470" s="48" t="str">
        <f t="shared" si="1093"/>
        <v>Inviable Sanitariamente</v>
      </c>
      <c r="OUL470" s="48" t="str">
        <f t="shared" si="1093"/>
        <v>Inviable Sanitariamente</v>
      </c>
      <c r="OUM470" s="48" t="str">
        <f t="shared" si="1093"/>
        <v>Inviable Sanitariamente</v>
      </c>
      <c r="OUN470" s="48" t="str">
        <f t="shared" si="1094"/>
        <v>Inviable Sanitariamente</v>
      </c>
      <c r="OUO470" s="48" t="str">
        <f t="shared" si="1094"/>
        <v>Inviable Sanitariamente</v>
      </c>
      <c r="OUP470" s="48" t="str">
        <f t="shared" si="1094"/>
        <v>Inviable Sanitariamente</v>
      </c>
      <c r="OUQ470" s="48" t="str">
        <f t="shared" si="1094"/>
        <v>Inviable Sanitariamente</v>
      </c>
      <c r="OUR470" s="48" t="str">
        <f t="shared" si="1094"/>
        <v>Inviable Sanitariamente</v>
      </c>
      <c r="OUS470" s="48" t="str">
        <f t="shared" si="1094"/>
        <v>Inviable Sanitariamente</v>
      </c>
      <c r="OUT470" s="48" t="str">
        <f t="shared" si="1094"/>
        <v>Inviable Sanitariamente</v>
      </c>
      <c r="OUU470" s="48" t="str">
        <f t="shared" si="1094"/>
        <v>Inviable Sanitariamente</v>
      </c>
      <c r="OUV470" s="48" t="str">
        <f t="shared" si="1094"/>
        <v>Inviable Sanitariamente</v>
      </c>
      <c r="OUW470" s="48" t="str">
        <f t="shared" si="1094"/>
        <v>Inviable Sanitariamente</v>
      </c>
      <c r="OUX470" s="48" t="str">
        <f t="shared" si="1095"/>
        <v>Inviable Sanitariamente</v>
      </c>
      <c r="OUY470" s="48" t="str">
        <f t="shared" si="1095"/>
        <v>Inviable Sanitariamente</v>
      </c>
      <c r="OUZ470" s="48" t="str">
        <f t="shared" si="1095"/>
        <v>Inviable Sanitariamente</v>
      </c>
      <c r="OVA470" s="48" t="str">
        <f t="shared" si="1095"/>
        <v>Inviable Sanitariamente</v>
      </c>
      <c r="OVB470" s="48" t="str">
        <f t="shared" si="1095"/>
        <v>Inviable Sanitariamente</v>
      </c>
      <c r="OVC470" s="48" t="str">
        <f t="shared" si="1095"/>
        <v>Inviable Sanitariamente</v>
      </c>
      <c r="OVD470" s="48" t="str">
        <f t="shared" si="1095"/>
        <v>Inviable Sanitariamente</v>
      </c>
      <c r="OVE470" s="48" t="str">
        <f t="shared" si="1095"/>
        <v>Inviable Sanitariamente</v>
      </c>
      <c r="OVF470" s="48" t="str">
        <f t="shared" si="1095"/>
        <v>Inviable Sanitariamente</v>
      </c>
      <c r="OVG470" s="48" t="str">
        <f t="shared" si="1095"/>
        <v>Inviable Sanitariamente</v>
      </c>
      <c r="OVH470" s="48" t="str">
        <f t="shared" si="1096"/>
        <v>Inviable Sanitariamente</v>
      </c>
      <c r="OVI470" s="48" t="str">
        <f t="shared" si="1096"/>
        <v>Inviable Sanitariamente</v>
      </c>
      <c r="OVJ470" s="48" t="str">
        <f t="shared" si="1096"/>
        <v>Inviable Sanitariamente</v>
      </c>
      <c r="OVK470" s="48" t="str">
        <f t="shared" si="1096"/>
        <v>Inviable Sanitariamente</v>
      </c>
      <c r="OVL470" s="48" t="str">
        <f t="shared" si="1096"/>
        <v>Inviable Sanitariamente</v>
      </c>
      <c r="OVM470" s="48" t="str">
        <f t="shared" si="1096"/>
        <v>Inviable Sanitariamente</v>
      </c>
      <c r="OVN470" s="48" t="str">
        <f t="shared" si="1096"/>
        <v>Inviable Sanitariamente</v>
      </c>
      <c r="OVO470" s="48" t="str">
        <f t="shared" si="1096"/>
        <v>Inviable Sanitariamente</v>
      </c>
      <c r="OVP470" s="48" t="str">
        <f t="shared" si="1096"/>
        <v>Inviable Sanitariamente</v>
      </c>
      <c r="OVQ470" s="48" t="str">
        <f t="shared" si="1096"/>
        <v>Inviable Sanitariamente</v>
      </c>
      <c r="OVR470" s="48" t="str">
        <f t="shared" si="1097"/>
        <v>Inviable Sanitariamente</v>
      </c>
      <c r="OVS470" s="48" t="str">
        <f t="shared" si="1097"/>
        <v>Inviable Sanitariamente</v>
      </c>
      <c r="OVT470" s="48" t="str">
        <f t="shared" si="1097"/>
        <v>Inviable Sanitariamente</v>
      </c>
      <c r="OVU470" s="48" t="str">
        <f t="shared" si="1097"/>
        <v>Inviable Sanitariamente</v>
      </c>
      <c r="OVV470" s="48" t="str">
        <f t="shared" si="1097"/>
        <v>Inviable Sanitariamente</v>
      </c>
      <c r="OVW470" s="48" t="str">
        <f t="shared" si="1097"/>
        <v>Inviable Sanitariamente</v>
      </c>
      <c r="OVX470" s="48" t="str">
        <f t="shared" si="1097"/>
        <v>Inviable Sanitariamente</v>
      </c>
      <c r="OVY470" s="48" t="str">
        <f t="shared" si="1097"/>
        <v>Inviable Sanitariamente</v>
      </c>
      <c r="OVZ470" s="48" t="str">
        <f t="shared" si="1097"/>
        <v>Inviable Sanitariamente</v>
      </c>
      <c r="OWA470" s="48" t="str">
        <f t="shared" si="1097"/>
        <v>Inviable Sanitariamente</v>
      </c>
      <c r="OWB470" s="48" t="str">
        <f t="shared" si="1098"/>
        <v>Inviable Sanitariamente</v>
      </c>
      <c r="OWC470" s="48" t="str">
        <f t="shared" si="1098"/>
        <v>Inviable Sanitariamente</v>
      </c>
      <c r="OWD470" s="48" t="str">
        <f t="shared" si="1098"/>
        <v>Inviable Sanitariamente</v>
      </c>
      <c r="OWE470" s="48" t="str">
        <f t="shared" si="1098"/>
        <v>Inviable Sanitariamente</v>
      </c>
      <c r="OWF470" s="48" t="str">
        <f t="shared" si="1098"/>
        <v>Inviable Sanitariamente</v>
      </c>
      <c r="OWG470" s="48" t="str">
        <f t="shared" si="1098"/>
        <v>Inviable Sanitariamente</v>
      </c>
      <c r="OWH470" s="48" t="str">
        <f t="shared" si="1098"/>
        <v>Inviable Sanitariamente</v>
      </c>
      <c r="OWI470" s="48" t="str">
        <f t="shared" si="1098"/>
        <v>Inviable Sanitariamente</v>
      </c>
      <c r="OWJ470" s="48" t="str">
        <f t="shared" si="1098"/>
        <v>Inviable Sanitariamente</v>
      </c>
      <c r="OWK470" s="48" t="str">
        <f t="shared" si="1098"/>
        <v>Inviable Sanitariamente</v>
      </c>
      <c r="OWL470" s="48" t="str">
        <f t="shared" si="1099"/>
        <v>Inviable Sanitariamente</v>
      </c>
      <c r="OWM470" s="48" t="str">
        <f t="shared" si="1099"/>
        <v>Inviable Sanitariamente</v>
      </c>
      <c r="OWN470" s="48" t="str">
        <f t="shared" si="1099"/>
        <v>Inviable Sanitariamente</v>
      </c>
      <c r="OWO470" s="48" t="str">
        <f t="shared" si="1099"/>
        <v>Inviable Sanitariamente</v>
      </c>
      <c r="OWP470" s="48" t="str">
        <f t="shared" si="1099"/>
        <v>Inviable Sanitariamente</v>
      </c>
      <c r="OWQ470" s="48" t="str">
        <f t="shared" si="1099"/>
        <v>Inviable Sanitariamente</v>
      </c>
      <c r="OWR470" s="48" t="str">
        <f t="shared" si="1099"/>
        <v>Inviable Sanitariamente</v>
      </c>
      <c r="OWS470" s="48" t="str">
        <f t="shared" si="1099"/>
        <v>Inviable Sanitariamente</v>
      </c>
      <c r="OWT470" s="48" t="str">
        <f t="shared" si="1099"/>
        <v>Inviable Sanitariamente</v>
      </c>
      <c r="OWU470" s="48" t="str">
        <f t="shared" si="1099"/>
        <v>Inviable Sanitariamente</v>
      </c>
      <c r="OWV470" s="48" t="str">
        <f t="shared" si="1100"/>
        <v>Inviable Sanitariamente</v>
      </c>
      <c r="OWW470" s="48" t="str">
        <f t="shared" si="1100"/>
        <v>Inviable Sanitariamente</v>
      </c>
      <c r="OWX470" s="48" t="str">
        <f t="shared" si="1100"/>
        <v>Inviable Sanitariamente</v>
      </c>
      <c r="OWY470" s="48" t="str">
        <f t="shared" si="1100"/>
        <v>Inviable Sanitariamente</v>
      </c>
      <c r="OWZ470" s="48" t="str">
        <f t="shared" si="1100"/>
        <v>Inviable Sanitariamente</v>
      </c>
      <c r="OXA470" s="48" t="str">
        <f t="shared" si="1100"/>
        <v>Inviable Sanitariamente</v>
      </c>
      <c r="OXB470" s="48" t="str">
        <f t="shared" si="1100"/>
        <v>Inviable Sanitariamente</v>
      </c>
      <c r="OXC470" s="48" t="str">
        <f t="shared" si="1100"/>
        <v>Inviable Sanitariamente</v>
      </c>
      <c r="OXD470" s="48" t="str">
        <f t="shared" si="1100"/>
        <v>Inviable Sanitariamente</v>
      </c>
      <c r="OXE470" s="48" t="str">
        <f t="shared" si="1100"/>
        <v>Inviable Sanitariamente</v>
      </c>
      <c r="OXF470" s="48" t="str">
        <f t="shared" si="1101"/>
        <v>Inviable Sanitariamente</v>
      </c>
      <c r="OXG470" s="48" t="str">
        <f t="shared" si="1101"/>
        <v>Inviable Sanitariamente</v>
      </c>
      <c r="OXH470" s="48" t="str">
        <f t="shared" si="1101"/>
        <v>Inviable Sanitariamente</v>
      </c>
      <c r="OXI470" s="48" t="str">
        <f t="shared" si="1101"/>
        <v>Inviable Sanitariamente</v>
      </c>
      <c r="OXJ470" s="48" t="str">
        <f t="shared" si="1101"/>
        <v>Inviable Sanitariamente</v>
      </c>
      <c r="OXK470" s="48" t="str">
        <f t="shared" si="1101"/>
        <v>Inviable Sanitariamente</v>
      </c>
      <c r="OXL470" s="48" t="str">
        <f t="shared" si="1101"/>
        <v>Inviable Sanitariamente</v>
      </c>
      <c r="OXM470" s="48" t="str">
        <f t="shared" si="1101"/>
        <v>Inviable Sanitariamente</v>
      </c>
      <c r="OXN470" s="48" t="str">
        <f t="shared" si="1101"/>
        <v>Inviable Sanitariamente</v>
      </c>
      <c r="OXO470" s="48" t="str">
        <f t="shared" si="1101"/>
        <v>Inviable Sanitariamente</v>
      </c>
      <c r="OXP470" s="48" t="str">
        <f t="shared" si="1102"/>
        <v>Inviable Sanitariamente</v>
      </c>
      <c r="OXQ470" s="48" t="str">
        <f t="shared" si="1102"/>
        <v>Inviable Sanitariamente</v>
      </c>
      <c r="OXR470" s="48" t="str">
        <f t="shared" si="1102"/>
        <v>Inviable Sanitariamente</v>
      </c>
      <c r="OXS470" s="48" t="str">
        <f t="shared" si="1102"/>
        <v>Inviable Sanitariamente</v>
      </c>
      <c r="OXT470" s="48" t="str">
        <f t="shared" si="1102"/>
        <v>Inviable Sanitariamente</v>
      </c>
      <c r="OXU470" s="48" t="str">
        <f t="shared" si="1102"/>
        <v>Inviable Sanitariamente</v>
      </c>
      <c r="OXV470" s="48" t="str">
        <f t="shared" si="1102"/>
        <v>Inviable Sanitariamente</v>
      </c>
      <c r="OXW470" s="48" t="str">
        <f t="shared" si="1102"/>
        <v>Inviable Sanitariamente</v>
      </c>
      <c r="OXX470" s="48" t="str">
        <f t="shared" si="1102"/>
        <v>Inviable Sanitariamente</v>
      </c>
      <c r="OXY470" s="48" t="str">
        <f t="shared" si="1102"/>
        <v>Inviable Sanitariamente</v>
      </c>
      <c r="OXZ470" s="48" t="str">
        <f t="shared" si="1103"/>
        <v>Inviable Sanitariamente</v>
      </c>
      <c r="OYA470" s="48" t="str">
        <f t="shared" si="1103"/>
        <v>Inviable Sanitariamente</v>
      </c>
      <c r="OYB470" s="48" t="str">
        <f t="shared" si="1103"/>
        <v>Inviable Sanitariamente</v>
      </c>
      <c r="OYC470" s="48" t="str">
        <f t="shared" si="1103"/>
        <v>Inviable Sanitariamente</v>
      </c>
      <c r="OYD470" s="48" t="str">
        <f t="shared" si="1103"/>
        <v>Inviable Sanitariamente</v>
      </c>
      <c r="OYE470" s="48" t="str">
        <f t="shared" si="1103"/>
        <v>Inviable Sanitariamente</v>
      </c>
      <c r="OYF470" s="48" t="str">
        <f t="shared" si="1103"/>
        <v>Inviable Sanitariamente</v>
      </c>
      <c r="OYG470" s="48" t="str">
        <f t="shared" si="1103"/>
        <v>Inviable Sanitariamente</v>
      </c>
      <c r="OYH470" s="48" t="str">
        <f t="shared" si="1103"/>
        <v>Inviable Sanitariamente</v>
      </c>
      <c r="OYI470" s="48" t="str">
        <f t="shared" si="1103"/>
        <v>Inviable Sanitariamente</v>
      </c>
      <c r="OYJ470" s="48" t="str">
        <f t="shared" si="1104"/>
        <v>Inviable Sanitariamente</v>
      </c>
      <c r="OYK470" s="48" t="str">
        <f t="shared" si="1104"/>
        <v>Inviable Sanitariamente</v>
      </c>
      <c r="OYL470" s="48" t="str">
        <f t="shared" si="1104"/>
        <v>Inviable Sanitariamente</v>
      </c>
      <c r="OYM470" s="48" t="str">
        <f t="shared" si="1104"/>
        <v>Inviable Sanitariamente</v>
      </c>
      <c r="OYN470" s="48" t="str">
        <f t="shared" si="1104"/>
        <v>Inviable Sanitariamente</v>
      </c>
      <c r="OYO470" s="48" t="str">
        <f t="shared" si="1104"/>
        <v>Inviable Sanitariamente</v>
      </c>
      <c r="OYP470" s="48" t="str">
        <f t="shared" si="1104"/>
        <v>Inviable Sanitariamente</v>
      </c>
      <c r="OYQ470" s="48" t="str">
        <f t="shared" si="1104"/>
        <v>Inviable Sanitariamente</v>
      </c>
      <c r="OYR470" s="48" t="str">
        <f t="shared" si="1104"/>
        <v>Inviable Sanitariamente</v>
      </c>
      <c r="OYS470" s="48" t="str">
        <f t="shared" si="1104"/>
        <v>Inviable Sanitariamente</v>
      </c>
      <c r="OYT470" s="48" t="str">
        <f t="shared" si="1105"/>
        <v>Inviable Sanitariamente</v>
      </c>
      <c r="OYU470" s="48" t="str">
        <f t="shared" si="1105"/>
        <v>Inviable Sanitariamente</v>
      </c>
      <c r="OYV470" s="48" t="str">
        <f t="shared" si="1105"/>
        <v>Inviable Sanitariamente</v>
      </c>
      <c r="OYW470" s="48" t="str">
        <f t="shared" si="1105"/>
        <v>Inviable Sanitariamente</v>
      </c>
      <c r="OYX470" s="48" t="str">
        <f t="shared" si="1105"/>
        <v>Inviable Sanitariamente</v>
      </c>
      <c r="OYY470" s="48" t="str">
        <f t="shared" si="1105"/>
        <v>Inviable Sanitariamente</v>
      </c>
      <c r="OYZ470" s="48" t="str">
        <f t="shared" si="1105"/>
        <v>Inviable Sanitariamente</v>
      </c>
      <c r="OZA470" s="48" t="str">
        <f t="shared" si="1105"/>
        <v>Inviable Sanitariamente</v>
      </c>
      <c r="OZB470" s="48" t="str">
        <f t="shared" si="1105"/>
        <v>Inviable Sanitariamente</v>
      </c>
      <c r="OZC470" s="48" t="str">
        <f t="shared" si="1105"/>
        <v>Inviable Sanitariamente</v>
      </c>
      <c r="OZD470" s="48" t="str">
        <f t="shared" si="1106"/>
        <v>Inviable Sanitariamente</v>
      </c>
      <c r="OZE470" s="48" t="str">
        <f t="shared" si="1106"/>
        <v>Inviable Sanitariamente</v>
      </c>
      <c r="OZF470" s="48" t="str">
        <f t="shared" si="1106"/>
        <v>Inviable Sanitariamente</v>
      </c>
      <c r="OZG470" s="48" t="str">
        <f t="shared" si="1106"/>
        <v>Inviable Sanitariamente</v>
      </c>
      <c r="OZH470" s="48" t="str">
        <f t="shared" si="1106"/>
        <v>Inviable Sanitariamente</v>
      </c>
      <c r="OZI470" s="48" t="str">
        <f t="shared" si="1106"/>
        <v>Inviable Sanitariamente</v>
      </c>
      <c r="OZJ470" s="48" t="str">
        <f t="shared" si="1106"/>
        <v>Inviable Sanitariamente</v>
      </c>
      <c r="OZK470" s="48" t="str">
        <f t="shared" si="1106"/>
        <v>Inviable Sanitariamente</v>
      </c>
      <c r="OZL470" s="48" t="str">
        <f t="shared" si="1106"/>
        <v>Inviable Sanitariamente</v>
      </c>
      <c r="OZM470" s="48" t="str">
        <f t="shared" si="1106"/>
        <v>Inviable Sanitariamente</v>
      </c>
      <c r="OZN470" s="48" t="str">
        <f t="shared" si="1107"/>
        <v>Inviable Sanitariamente</v>
      </c>
      <c r="OZO470" s="48" t="str">
        <f t="shared" si="1107"/>
        <v>Inviable Sanitariamente</v>
      </c>
      <c r="OZP470" s="48" t="str">
        <f t="shared" si="1107"/>
        <v>Inviable Sanitariamente</v>
      </c>
      <c r="OZQ470" s="48" t="str">
        <f t="shared" si="1107"/>
        <v>Inviable Sanitariamente</v>
      </c>
      <c r="OZR470" s="48" t="str">
        <f t="shared" si="1107"/>
        <v>Inviable Sanitariamente</v>
      </c>
      <c r="OZS470" s="48" t="str">
        <f t="shared" si="1107"/>
        <v>Inviable Sanitariamente</v>
      </c>
      <c r="OZT470" s="48" t="str">
        <f t="shared" si="1107"/>
        <v>Inviable Sanitariamente</v>
      </c>
      <c r="OZU470" s="48" t="str">
        <f t="shared" si="1107"/>
        <v>Inviable Sanitariamente</v>
      </c>
      <c r="OZV470" s="48" t="str">
        <f t="shared" si="1107"/>
        <v>Inviable Sanitariamente</v>
      </c>
      <c r="OZW470" s="48" t="str">
        <f t="shared" si="1107"/>
        <v>Inviable Sanitariamente</v>
      </c>
      <c r="OZX470" s="48" t="str">
        <f t="shared" si="1108"/>
        <v>Inviable Sanitariamente</v>
      </c>
      <c r="OZY470" s="48" t="str">
        <f t="shared" si="1108"/>
        <v>Inviable Sanitariamente</v>
      </c>
      <c r="OZZ470" s="48" t="str">
        <f t="shared" si="1108"/>
        <v>Inviable Sanitariamente</v>
      </c>
      <c r="PAA470" s="48" t="str">
        <f t="shared" si="1108"/>
        <v>Inviable Sanitariamente</v>
      </c>
      <c r="PAB470" s="48" t="str">
        <f t="shared" si="1108"/>
        <v>Inviable Sanitariamente</v>
      </c>
      <c r="PAC470" s="48" t="str">
        <f t="shared" si="1108"/>
        <v>Inviable Sanitariamente</v>
      </c>
      <c r="PAD470" s="48" t="str">
        <f t="shared" si="1108"/>
        <v>Inviable Sanitariamente</v>
      </c>
      <c r="PAE470" s="48" t="str">
        <f t="shared" si="1108"/>
        <v>Inviable Sanitariamente</v>
      </c>
      <c r="PAF470" s="48" t="str">
        <f t="shared" si="1108"/>
        <v>Inviable Sanitariamente</v>
      </c>
      <c r="PAG470" s="48" t="str">
        <f t="shared" si="1108"/>
        <v>Inviable Sanitariamente</v>
      </c>
      <c r="PAH470" s="48" t="str">
        <f t="shared" si="1109"/>
        <v>Inviable Sanitariamente</v>
      </c>
      <c r="PAI470" s="48" t="str">
        <f t="shared" si="1109"/>
        <v>Inviable Sanitariamente</v>
      </c>
      <c r="PAJ470" s="48" t="str">
        <f t="shared" si="1109"/>
        <v>Inviable Sanitariamente</v>
      </c>
      <c r="PAK470" s="48" t="str">
        <f t="shared" si="1109"/>
        <v>Inviable Sanitariamente</v>
      </c>
      <c r="PAL470" s="48" t="str">
        <f t="shared" si="1109"/>
        <v>Inviable Sanitariamente</v>
      </c>
      <c r="PAM470" s="48" t="str">
        <f t="shared" si="1109"/>
        <v>Inviable Sanitariamente</v>
      </c>
      <c r="PAN470" s="48" t="str">
        <f t="shared" si="1109"/>
        <v>Inviable Sanitariamente</v>
      </c>
      <c r="PAO470" s="48" t="str">
        <f t="shared" si="1109"/>
        <v>Inviable Sanitariamente</v>
      </c>
      <c r="PAP470" s="48" t="str">
        <f t="shared" si="1109"/>
        <v>Inviable Sanitariamente</v>
      </c>
      <c r="PAQ470" s="48" t="str">
        <f t="shared" si="1109"/>
        <v>Inviable Sanitariamente</v>
      </c>
      <c r="PAR470" s="48" t="str">
        <f t="shared" si="1110"/>
        <v>Inviable Sanitariamente</v>
      </c>
      <c r="PAS470" s="48" t="str">
        <f t="shared" si="1110"/>
        <v>Inviable Sanitariamente</v>
      </c>
      <c r="PAT470" s="48" t="str">
        <f t="shared" si="1110"/>
        <v>Inviable Sanitariamente</v>
      </c>
      <c r="PAU470" s="48" t="str">
        <f t="shared" si="1110"/>
        <v>Inviable Sanitariamente</v>
      </c>
      <c r="PAV470" s="48" t="str">
        <f t="shared" si="1110"/>
        <v>Inviable Sanitariamente</v>
      </c>
      <c r="PAW470" s="48" t="str">
        <f t="shared" si="1110"/>
        <v>Inviable Sanitariamente</v>
      </c>
      <c r="PAX470" s="48" t="str">
        <f t="shared" si="1110"/>
        <v>Inviable Sanitariamente</v>
      </c>
      <c r="PAY470" s="48" t="str">
        <f t="shared" si="1110"/>
        <v>Inviable Sanitariamente</v>
      </c>
      <c r="PAZ470" s="48" t="str">
        <f t="shared" si="1110"/>
        <v>Inviable Sanitariamente</v>
      </c>
      <c r="PBA470" s="48" t="str">
        <f t="shared" si="1110"/>
        <v>Inviable Sanitariamente</v>
      </c>
      <c r="PBB470" s="48" t="str">
        <f t="shared" si="1111"/>
        <v>Inviable Sanitariamente</v>
      </c>
      <c r="PBC470" s="48" t="str">
        <f t="shared" si="1111"/>
        <v>Inviable Sanitariamente</v>
      </c>
      <c r="PBD470" s="48" t="str">
        <f t="shared" si="1111"/>
        <v>Inviable Sanitariamente</v>
      </c>
      <c r="PBE470" s="48" t="str">
        <f t="shared" si="1111"/>
        <v>Inviable Sanitariamente</v>
      </c>
      <c r="PBF470" s="48" t="str">
        <f t="shared" si="1111"/>
        <v>Inviable Sanitariamente</v>
      </c>
      <c r="PBG470" s="48" t="str">
        <f t="shared" si="1111"/>
        <v>Inviable Sanitariamente</v>
      </c>
      <c r="PBH470" s="48" t="str">
        <f t="shared" si="1111"/>
        <v>Inviable Sanitariamente</v>
      </c>
      <c r="PBI470" s="48" t="str">
        <f t="shared" si="1111"/>
        <v>Inviable Sanitariamente</v>
      </c>
      <c r="PBJ470" s="48" t="str">
        <f t="shared" si="1111"/>
        <v>Inviable Sanitariamente</v>
      </c>
      <c r="PBK470" s="48" t="str">
        <f t="shared" si="1111"/>
        <v>Inviable Sanitariamente</v>
      </c>
      <c r="PBL470" s="48" t="str">
        <f t="shared" si="1112"/>
        <v>Inviable Sanitariamente</v>
      </c>
      <c r="PBM470" s="48" t="str">
        <f t="shared" si="1112"/>
        <v>Inviable Sanitariamente</v>
      </c>
      <c r="PBN470" s="48" t="str">
        <f t="shared" si="1112"/>
        <v>Inviable Sanitariamente</v>
      </c>
      <c r="PBO470" s="48" t="str">
        <f t="shared" si="1112"/>
        <v>Inviable Sanitariamente</v>
      </c>
      <c r="PBP470" s="48" t="str">
        <f t="shared" si="1112"/>
        <v>Inviable Sanitariamente</v>
      </c>
      <c r="PBQ470" s="48" t="str">
        <f t="shared" si="1112"/>
        <v>Inviable Sanitariamente</v>
      </c>
      <c r="PBR470" s="48" t="str">
        <f t="shared" si="1112"/>
        <v>Inviable Sanitariamente</v>
      </c>
      <c r="PBS470" s="48" t="str">
        <f t="shared" si="1112"/>
        <v>Inviable Sanitariamente</v>
      </c>
      <c r="PBT470" s="48" t="str">
        <f t="shared" si="1112"/>
        <v>Inviable Sanitariamente</v>
      </c>
      <c r="PBU470" s="48" t="str">
        <f t="shared" si="1112"/>
        <v>Inviable Sanitariamente</v>
      </c>
      <c r="PBV470" s="48" t="str">
        <f t="shared" si="1113"/>
        <v>Inviable Sanitariamente</v>
      </c>
      <c r="PBW470" s="48" t="str">
        <f t="shared" si="1113"/>
        <v>Inviable Sanitariamente</v>
      </c>
      <c r="PBX470" s="48" t="str">
        <f t="shared" si="1113"/>
        <v>Inviable Sanitariamente</v>
      </c>
      <c r="PBY470" s="48" t="str">
        <f t="shared" si="1113"/>
        <v>Inviable Sanitariamente</v>
      </c>
      <c r="PBZ470" s="48" t="str">
        <f t="shared" si="1113"/>
        <v>Inviable Sanitariamente</v>
      </c>
      <c r="PCA470" s="48" t="str">
        <f t="shared" si="1113"/>
        <v>Inviable Sanitariamente</v>
      </c>
      <c r="PCB470" s="48" t="str">
        <f t="shared" si="1113"/>
        <v>Inviable Sanitariamente</v>
      </c>
      <c r="PCC470" s="48" t="str">
        <f t="shared" si="1113"/>
        <v>Inviable Sanitariamente</v>
      </c>
      <c r="PCD470" s="48" t="str">
        <f t="shared" si="1113"/>
        <v>Inviable Sanitariamente</v>
      </c>
      <c r="PCE470" s="48" t="str">
        <f t="shared" si="1113"/>
        <v>Inviable Sanitariamente</v>
      </c>
      <c r="PCF470" s="48" t="str">
        <f t="shared" si="1114"/>
        <v>Inviable Sanitariamente</v>
      </c>
      <c r="PCG470" s="48" t="str">
        <f t="shared" si="1114"/>
        <v>Inviable Sanitariamente</v>
      </c>
      <c r="PCH470" s="48" t="str">
        <f t="shared" si="1114"/>
        <v>Inviable Sanitariamente</v>
      </c>
      <c r="PCI470" s="48" t="str">
        <f t="shared" si="1114"/>
        <v>Inviable Sanitariamente</v>
      </c>
      <c r="PCJ470" s="48" t="str">
        <f t="shared" si="1114"/>
        <v>Inviable Sanitariamente</v>
      </c>
      <c r="PCK470" s="48" t="str">
        <f t="shared" si="1114"/>
        <v>Inviable Sanitariamente</v>
      </c>
      <c r="PCL470" s="48" t="str">
        <f t="shared" si="1114"/>
        <v>Inviable Sanitariamente</v>
      </c>
      <c r="PCM470" s="48" t="str">
        <f t="shared" si="1114"/>
        <v>Inviable Sanitariamente</v>
      </c>
      <c r="PCN470" s="48" t="str">
        <f t="shared" si="1114"/>
        <v>Inviable Sanitariamente</v>
      </c>
      <c r="PCO470" s="48" t="str">
        <f t="shared" si="1114"/>
        <v>Inviable Sanitariamente</v>
      </c>
      <c r="PCP470" s="48" t="str">
        <f t="shared" si="1115"/>
        <v>Inviable Sanitariamente</v>
      </c>
      <c r="PCQ470" s="48" t="str">
        <f t="shared" si="1115"/>
        <v>Inviable Sanitariamente</v>
      </c>
      <c r="PCR470" s="48" t="str">
        <f t="shared" si="1115"/>
        <v>Inviable Sanitariamente</v>
      </c>
      <c r="PCS470" s="48" t="str">
        <f t="shared" si="1115"/>
        <v>Inviable Sanitariamente</v>
      </c>
      <c r="PCT470" s="48" t="str">
        <f t="shared" si="1115"/>
        <v>Inviable Sanitariamente</v>
      </c>
      <c r="PCU470" s="48" t="str">
        <f t="shared" si="1115"/>
        <v>Inviable Sanitariamente</v>
      </c>
      <c r="PCV470" s="48" t="str">
        <f t="shared" si="1115"/>
        <v>Inviable Sanitariamente</v>
      </c>
      <c r="PCW470" s="48" t="str">
        <f t="shared" si="1115"/>
        <v>Inviable Sanitariamente</v>
      </c>
      <c r="PCX470" s="48" t="str">
        <f t="shared" si="1115"/>
        <v>Inviable Sanitariamente</v>
      </c>
      <c r="PCY470" s="48" t="str">
        <f t="shared" si="1115"/>
        <v>Inviable Sanitariamente</v>
      </c>
      <c r="PCZ470" s="48" t="str">
        <f t="shared" si="1116"/>
        <v>Inviable Sanitariamente</v>
      </c>
      <c r="PDA470" s="48" t="str">
        <f t="shared" si="1116"/>
        <v>Inviable Sanitariamente</v>
      </c>
      <c r="PDB470" s="48" t="str">
        <f t="shared" si="1116"/>
        <v>Inviable Sanitariamente</v>
      </c>
      <c r="PDC470" s="48" t="str">
        <f t="shared" si="1116"/>
        <v>Inviable Sanitariamente</v>
      </c>
      <c r="PDD470" s="48" t="str">
        <f t="shared" si="1116"/>
        <v>Inviable Sanitariamente</v>
      </c>
      <c r="PDE470" s="48" t="str">
        <f t="shared" si="1116"/>
        <v>Inviable Sanitariamente</v>
      </c>
      <c r="PDF470" s="48" t="str">
        <f t="shared" si="1116"/>
        <v>Inviable Sanitariamente</v>
      </c>
      <c r="PDG470" s="48" t="str">
        <f t="shared" si="1116"/>
        <v>Inviable Sanitariamente</v>
      </c>
      <c r="PDH470" s="48" t="str">
        <f t="shared" si="1116"/>
        <v>Inviable Sanitariamente</v>
      </c>
      <c r="PDI470" s="48" t="str">
        <f t="shared" si="1116"/>
        <v>Inviable Sanitariamente</v>
      </c>
      <c r="PDJ470" s="48" t="str">
        <f t="shared" si="1117"/>
        <v>Inviable Sanitariamente</v>
      </c>
      <c r="PDK470" s="48" t="str">
        <f t="shared" si="1117"/>
        <v>Inviable Sanitariamente</v>
      </c>
      <c r="PDL470" s="48" t="str">
        <f t="shared" si="1117"/>
        <v>Inviable Sanitariamente</v>
      </c>
      <c r="PDM470" s="48" t="str">
        <f t="shared" si="1117"/>
        <v>Inviable Sanitariamente</v>
      </c>
      <c r="PDN470" s="48" t="str">
        <f t="shared" si="1117"/>
        <v>Inviable Sanitariamente</v>
      </c>
      <c r="PDO470" s="48" t="str">
        <f t="shared" si="1117"/>
        <v>Inviable Sanitariamente</v>
      </c>
      <c r="PDP470" s="48" t="str">
        <f t="shared" si="1117"/>
        <v>Inviable Sanitariamente</v>
      </c>
      <c r="PDQ470" s="48" t="str">
        <f t="shared" si="1117"/>
        <v>Inviable Sanitariamente</v>
      </c>
      <c r="PDR470" s="48" t="str">
        <f t="shared" si="1117"/>
        <v>Inviable Sanitariamente</v>
      </c>
      <c r="PDS470" s="48" t="str">
        <f t="shared" si="1117"/>
        <v>Inviable Sanitariamente</v>
      </c>
      <c r="PDT470" s="48" t="str">
        <f t="shared" si="1118"/>
        <v>Inviable Sanitariamente</v>
      </c>
      <c r="PDU470" s="48" t="str">
        <f t="shared" si="1118"/>
        <v>Inviable Sanitariamente</v>
      </c>
      <c r="PDV470" s="48" t="str">
        <f t="shared" si="1118"/>
        <v>Inviable Sanitariamente</v>
      </c>
      <c r="PDW470" s="48" t="str">
        <f t="shared" si="1118"/>
        <v>Inviable Sanitariamente</v>
      </c>
      <c r="PDX470" s="48" t="str">
        <f t="shared" si="1118"/>
        <v>Inviable Sanitariamente</v>
      </c>
      <c r="PDY470" s="48" t="str">
        <f t="shared" si="1118"/>
        <v>Inviable Sanitariamente</v>
      </c>
      <c r="PDZ470" s="48" t="str">
        <f t="shared" si="1118"/>
        <v>Inviable Sanitariamente</v>
      </c>
      <c r="PEA470" s="48" t="str">
        <f t="shared" si="1118"/>
        <v>Inviable Sanitariamente</v>
      </c>
      <c r="PEB470" s="48" t="str">
        <f t="shared" si="1118"/>
        <v>Inviable Sanitariamente</v>
      </c>
      <c r="PEC470" s="48" t="str">
        <f t="shared" si="1118"/>
        <v>Inviable Sanitariamente</v>
      </c>
      <c r="PED470" s="48" t="str">
        <f t="shared" si="1119"/>
        <v>Inviable Sanitariamente</v>
      </c>
      <c r="PEE470" s="48" t="str">
        <f t="shared" si="1119"/>
        <v>Inviable Sanitariamente</v>
      </c>
      <c r="PEF470" s="48" t="str">
        <f t="shared" si="1119"/>
        <v>Inviable Sanitariamente</v>
      </c>
      <c r="PEG470" s="48" t="str">
        <f t="shared" si="1119"/>
        <v>Inviable Sanitariamente</v>
      </c>
      <c r="PEH470" s="48" t="str">
        <f t="shared" si="1119"/>
        <v>Inviable Sanitariamente</v>
      </c>
      <c r="PEI470" s="48" t="str">
        <f t="shared" si="1119"/>
        <v>Inviable Sanitariamente</v>
      </c>
      <c r="PEJ470" s="48" t="str">
        <f t="shared" si="1119"/>
        <v>Inviable Sanitariamente</v>
      </c>
      <c r="PEK470" s="48" t="str">
        <f t="shared" si="1119"/>
        <v>Inviable Sanitariamente</v>
      </c>
      <c r="PEL470" s="48" t="str">
        <f t="shared" si="1119"/>
        <v>Inviable Sanitariamente</v>
      </c>
      <c r="PEM470" s="48" t="str">
        <f t="shared" si="1119"/>
        <v>Inviable Sanitariamente</v>
      </c>
      <c r="PEN470" s="48" t="str">
        <f t="shared" si="1120"/>
        <v>Inviable Sanitariamente</v>
      </c>
      <c r="PEO470" s="48" t="str">
        <f t="shared" si="1120"/>
        <v>Inviable Sanitariamente</v>
      </c>
      <c r="PEP470" s="48" t="str">
        <f t="shared" si="1120"/>
        <v>Inviable Sanitariamente</v>
      </c>
      <c r="PEQ470" s="48" t="str">
        <f t="shared" si="1120"/>
        <v>Inviable Sanitariamente</v>
      </c>
      <c r="PER470" s="48" t="str">
        <f t="shared" si="1120"/>
        <v>Inviable Sanitariamente</v>
      </c>
      <c r="PES470" s="48" t="str">
        <f t="shared" si="1120"/>
        <v>Inviable Sanitariamente</v>
      </c>
      <c r="PET470" s="48" t="str">
        <f t="shared" si="1120"/>
        <v>Inviable Sanitariamente</v>
      </c>
      <c r="PEU470" s="48" t="str">
        <f t="shared" si="1120"/>
        <v>Inviable Sanitariamente</v>
      </c>
      <c r="PEV470" s="48" t="str">
        <f t="shared" si="1120"/>
        <v>Inviable Sanitariamente</v>
      </c>
      <c r="PEW470" s="48" t="str">
        <f t="shared" si="1120"/>
        <v>Inviable Sanitariamente</v>
      </c>
      <c r="PEX470" s="48" t="str">
        <f t="shared" si="1121"/>
        <v>Inviable Sanitariamente</v>
      </c>
      <c r="PEY470" s="48" t="str">
        <f t="shared" si="1121"/>
        <v>Inviable Sanitariamente</v>
      </c>
      <c r="PEZ470" s="48" t="str">
        <f t="shared" si="1121"/>
        <v>Inviable Sanitariamente</v>
      </c>
      <c r="PFA470" s="48" t="str">
        <f t="shared" si="1121"/>
        <v>Inviable Sanitariamente</v>
      </c>
      <c r="PFB470" s="48" t="str">
        <f t="shared" si="1121"/>
        <v>Inviable Sanitariamente</v>
      </c>
      <c r="PFC470" s="48" t="str">
        <f t="shared" si="1121"/>
        <v>Inviable Sanitariamente</v>
      </c>
      <c r="PFD470" s="48" t="str">
        <f t="shared" si="1121"/>
        <v>Inviable Sanitariamente</v>
      </c>
      <c r="PFE470" s="48" t="str">
        <f t="shared" si="1121"/>
        <v>Inviable Sanitariamente</v>
      </c>
      <c r="PFF470" s="48" t="str">
        <f t="shared" si="1121"/>
        <v>Inviable Sanitariamente</v>
      </c>
      <c r="PFG470" s="48" t="str">
        <f t="shared" si="1121"/>
        <v>Inviable Sanitariamente</v>
      </c>
      <c r="PFH470" s="48" t="str">
        <f t="shared" si="1122"/>
        <v>Inviable Sanitariamente</v>
      </c>
      <c r="PFI470" s="48" t="str">
        <f t="shared" si="1122"/>
        <v>Inviable Sanitariamente</v>
      </c>
      <c r="PFJ470" s="48" t="str">
        <f t="shared" si="1122"/>
        <v>Inviable Sanitariamente</v>
      </c>
      <c r="PFK470" s="48" t="str">
        <f t="shared" si="1122"/>
        <v>Inviable Sanitariamente</v>
      </c>
      <c r="PFL470" s="48" t="str">
        <f t="shared" si="1122"/>
        <v>Inviable Sanitariamente</v>
      </c>
      <c r="PFM470" s="48" t="str">
        <f t="shared" si="1122"/>
        <v>Inviable Sanitariamente</v>
      </c>
      <c r="PFN470" s="48" t="str">
        <f t="shared" si="1122"/>
        <v>Inviable Sanitariamente</v>
      </c>
      <c r="PFO470" s="48" t="str">
        <f t="shared" si="1122"/>
        <v>Inviable Sanitariamente</v>
      </c>
      <c r="PFP470" s="48" t="str">
        <f t="shared" si="1122"/>
        <v>Inviable Sanitariamente</v>
      </c>
      <c r="PFQ470" s="48" t="str">
        <f t="shared" si="1122"/>
        <v>Inviable Sanitariamente</v>
      </c>
      <c r="PFR470" s="48" t="str">
        <f t="shared" si="1123"/>
        <v>Inviable Sanitariamente</v>
      </c>
      <c r="PFS470" s="48" t="str">
        <f t="shared" si="1123"/>
        <v>Inviable Sanitariamente</v>
      </c>
      <c r="PFT470" s="48" t="str">
        <f t="shared" si="1123"/>
        <v>Inviable Sanitariamente</v>
      </c>
      <c r="PFU470" s="48" t="str">
        <f t="shared" si="1123"/>
        <v>Inviable Sanitariamente</v>
      </c>
      <c r="PFV470" s="48" t="str">
        <f t="shared" si="1123"/>
        <v>Inviable Sanitariamente</v>
      </c>
      <c r="PFW470" s="48" t="str">
        <f t="shared" si="1123"/>
        <v>Inviable Sanitariamente</v>
      </c>
      <c r="PFX470" s="48" t="str">
        <f t="shared" si="1123"/>
        <v>Inviable Sanitariamente</v>
      </c>
      <c r="PFY470" s="48" t="str">
        <f t="shared" si="1123"/>
        <v>Inviable Sanitariamente</v>
      </c>
      <c r="PFZ470" s="48" t="str">
        <f t="shared" si="1123"/>
        <v>Inviable Sanitariamente</v>
      </c>
      <c r="PGA470" s="48" t="str">
        <f t="shared" si="1123"/>
        <v>Inviable Sanitariamente</v>
      </c>
      <c r="PGB470" s="48" t="str">
        <f t="shared" si="1124"/>
        <v>Inviable Sanitariamente</v>
      </c>
      <c r="PGC470" s="48" t="str">
        <f t="shared" si="1124"/>
        <v>Inviable Sanitariamente</v>
      </c>
      <c r="PGD470" s="48" t="str">
        <f t="shared" si="1124"/>
        <v>Inviable Sanitariamente</v>
      </c>
      <c r="PGE470" s="48" t="str">
        <f t="shared" si="1124"/>
        <v>Inviable Sanitariamente</v>
      </c>
      <c r="PGF470" s="48" t="str">
        <f t="shared" si="1124"/>
        <v>Inviable Sanitariamente</v>
      </c>
      <c r="PGG470" s="48" t="str">
        <f t="shared" si="1124"/>
        <v>Inviable Sanitariamente</v>
      </c>
      <c r="PGH470" s="48" t="str">
        <f t="shared" si="1124"/>
        <v>Inviable Sanitariamente</v>
      </c>
      <c r="PGI470" s="48" t="str">
        <f t="shared" si="1124"/>
        <v>Inviable Sanitariamente</v>
      </c>
      <c r="PGJ470" s="48" t="str">
        <f t="shared" si="1124"/>
        <v>Inviable Sanitariamente</v>
      </c>
      <c r="PGK470" s="48" t="str">
        <f t="shared" si="1124"/>
        <v>Inviable Sanitariamente</v>
      </c>
      <c r="PGL470" s="48" t="str">
        <f t="shared" si="1125"/>
        <v>Inviable Sanitariamente</v>
      </c>
      <c r="PGM470" s="48" t="str">
        <f t="shared" si="1125"/>
        <v>Inviable Sanitariamente</v>
      </c>
      <c r="PGN470" s="48" t="str">
        <f t="shared" si="1125"/>
        <v>Inviable Sanitariamente</v>
      </c>
      <c r="PGO470" s="48" t="str">
        <f t="shared" si="1125"/>
        <v>Inviable Sanitariamente</v>
      </c>
      <c r="PGP470" s="48" t="str">
        <f t="shared" si="1125"/>
        <v>Inviable Sanitariamente</v>
      </c>
      <c r="PGQ470" s="48" t="str">
        <f t="shared" si="1125"/>
        <v>Inviable Sanitariamente</v>
      </c>
      <c r="PGR470" s="48" t="str">
        <f t="shared" si="1125"/>
        <v>Inviable Sanitariamente</v>
      </c>
      <c r="PGS470" s="48" t="str">
        <f t="shared" si="1125"/>
        <v>Inviable Sanitariamente</v>
      </c>
      <c r="PGT470" s="48" t="str">
        <f t="shared" si="1125"/>
        <v>Inviable Sanitariamente</v>
      </c>
      <c r="PGU470" s="48" t="str">
        <f t="shared" si="1125"/>
        <v>Inviable Sanitariamente</v>
      </c>
      <c r="PGV470" s="48" t="str">
        <f t="shared" si="1126"/>
        <v>Inviable Sanitariamente</v>
      </c>
      <c r="PGW470" s="48" t="str">
        <f t="shared" si="1126"/>
        <v>Inviable Sanitariamente</v>
      </c>
      <c r="PGX470" s="48" t="str">
        <f t="shared" si="1126"/>
        <v>Inviable Sanitariamente</v>
      </c>
      <c r="PGY470" s="48" t="str">
        <f t="shared" si="1126"/>
        <v>Inviable Sanitariamente</v>
      </c>
      <c r="PGZ470" s="48" t="str">
        <f t="shared" si="1126"/>
        <v>Inviable Sanitariamente</v>
      </c>
      <c r="PHA470" s="48" t="str">
        <f t="shared" si="1126"/>
        <v>Inviable Sanitariamente</v>
      </c>
      <c r="PHB470" s="48" t="str">
        <f t="shared" si="1126"/>
        <v>Inviable Sanitariamente</v>
      </c>
      <c r="PHC470" s="48" t="str">
        <f t="shared" si="1126"/>
        <v>Inviable Sanitariamente</v>
      </c>
      <c r="PHD470" s="48" t="str">
        <f t="shared" si="1126"/>
        <v>Inviable Sanitariamente</v>
      </c>
      <c r="PHE470" s="48" t="str">
        <f t="shared" si="1126"/>
        <v>Inviable Sanitariamente</v>
      </c>
      <c r="PHF470" s="48" t="str">
        <f t="shared" si="1127"/>
        <v>Inviable Sanitariamente</v>
      </c>
      <c r="PHG470" s="48" t="str">
        <f t="shared" si="1127"/>
        <v>Inviable Sanitariamente</v>
      </c>
      <c r="PHH470" s="48" t="str">
        <f t="shared" si="1127"/>
        <v>Inviable Sanitariamente</v>
      </c>
      <c r="PHI470" s="48" t="str">
        <f t="shared" si="1127"/>
        <v>Inviable Sanitariamente</v>
      </c>
      <c r="PHJ470" s="48" t="str">
        <f t="shared" si="1127"/>
        <v>Inviable Sanitariamente</v>
      </c>
      <c r="PHK470" s="48" t="str">
        <f t="shared" si="1127"/>
        <v>Inviable Sanitariamente</v>
      </c>
      <c r="PHL470" s="48" t="str">
        <f t="shared" si="1127"/>
        <v>Inviable Sanitariamente</v>
      </c>
      <c r="PHM470" s="48" t="str">
        <f t="shared" si="1127"/>
        <v>Inviable Sanitariamente</v>
      </c>
      <c r="PHN470" s="48" t="str">
        <f t="shared" si="1127"/>
        <v>Inviable Sanitariamente</v>
      </c>
      <c r="PHO470" s="48" t="str">
        <f t="shared" si="1127"/>
        <v>Inviable Sanitariamente</v>
      </c>
      <c r="PHP470" s="48" t="str">
        <f t="shared" si="1128"/>
        <v>Inviable Sanitariamente</v>
      </c>
      <c r="PHQ470" s="48" t="str">
        <f t="shared" si="1128"/>
        <v>Inviable Sanitariamente</v>
      </c>
      <c r="PHR470" s="48" t="str">
        <f t="shared" si="1128"/>
        <v>Inviable Sanitariamente</v>
      </c>
      <c r="PHS470" s="48" t="str">
        <f t="shared" si="1128"/>
        <v>Inviable Sanitariamente</v>
      </c>
      <c r="PHT470" s="48" t="str">
        <f t="shared" si="1128"/>
        <v>Inviable Sanitariamente</v>
      </c>
      <c r="PHU470" s="48" t="str">
        <f t="shared" si="1128"/>
        <v>Inviable Sanitariamente</v>
      </c>
      <c r="PHV470" s="48" t="str">
        <f t="shared" si="1128"/>
        <v>Inviable Sanitariamente</v>
      </c>
      <c r="PHW470" s="48" t="str">
        <f t="shared" si="1128"/>
        <v>Inviable Sanitariamente</v>
      </c>
      <c r="PHX470" s="48" t="str">
        <f t="shared" si="1128"/>
        <v>Inviable Sanitariamente</v>
      </c>
      <c r="PHY470" s="48" t="str">
        <f t="shared" si="1128"/>
        <v>Inviable Sanitariamente</v>
      </c>
      <c r="PHZ470" s="48" t="str">
        <f t="shared" si="1129"/>
        <v>Inviable Sanitariamente</v>
      </c>
      <c r="PIA470" s="48" t="str">
        <f t="shared" si="1129"/>
        <v>Inviable Sanitariamente</v>
      </c>
      <c r="PIB470" s="48" t="str">
        <f t="shared" si="1129"/>
        <v>Inviable Sanitariamente</v>
      </c>
      <c r="PIC470" s="48" t="str">
        <f t="shared" si="1129"/>
        <v>Inviable Sanitariamente</v>
      </c>
      <c r="PID470" s="48" t="str">
        <f t="shared" si="1129"/>
        <v>Inviable Sanitariamente</v>
      </c>
      <c r="PIE470" s="48" t="str">
        <f t="shared" si="1129"/>
        <v>Inviable Sanitariamente</v>
      </c>
      <c r="PIF470" s="48" t="str">
        <f t="shared" si="1129"/>
        <v>Inviable Sanitariamente</v>
      </c>
      <c r="PIG470" s="48" t="str">
        <f t="shared" si="1129"/>
        <v>Inviable Sanitariamente</v>
      </c>
      <c r="PIH470" s="48" t="str">
        <f t="shared" si="1129"/>
        <v>Inviable Sanitariamente</v>
      </c>
      <c r="PII470" s="48" t="str">
        <f t="shared" si="1129"/>
        <v>Inviable Sanitariamente</v>
      </c>
      <c r="PIJ470" s="48" t="str">
        <f t="shared" si="1130"/>
        <v>Inviable Sanitariamente</v>
      </c>
      <c r="PIK470" s="48" t="str">
        <f t="shared" si="1130"/>
        <v>Inviable Sanitariamente</v>
      </c>
      <c r="PIL470" s="48" t="str">
        <f t="shared" si="1130"/>
        <v>Inviable Sanitariamente</v>
      </c>
      <c r="PIM470" s="48" t="str">
        <f t="shared" si="1130"/>
        <v>Inviable Sanitariamente</v>
      </c>
      <c r="PIN470" s="48" t="str">
        <f t="shared" si="1130"/>
        <v>Inviable Sanitariamente</v>
      </c>
      <c r="PIO470" s="48" t="str">
        <f t="shared" si="1130"/>
        <v>Inviable Sanitariamente</v>
      </c>
      <c r="PIP470" s="48" t="str">
        <f t="shared" si="1130"/>
        <v>Inviable Sanitariamente</v>
      </c>
      <c r="PIQ470" s="48" t="str">
        <f t="shared" si="1130"/>
        <v>Inviable Sanitariamente</v>
      </c>
      <c r="PIR470" s="48" t="str">
        <f t="shared" si="1130"/>
        <v>Inviable Sanitariamente</v>
      </c>
      <c r="PIS470" s="48" t="str">
        <f t="shared" si="1130"/>
        <v>Inviable Sanitariamente</v>
      </c>
      <c r="PIT470" s="48" t="str">
        <f t="shared" si="1131"/>
        <v>Inviable Sanitariamente</v>
      </c>
      <c r="PIU470" s="48" t="str">
        <f t="shared" si="1131"/>
        <v>Inviable Sanitariamente</v>
      </c>
      <c r="PIV470" s="48" t="str">
        <f t="shared" si="1131"/>
        <v>Inviable Sanitariamente</v>
      </c>
      <c r="PIW470" s="48" t="str">
        <f t="shared" si="1131"/>
        <v>Inviable Sanitariamente</v>
      </c>
      <c r="PIX470" s="48" t="str">
        <f t="shared" si="1131"/>
        <v>Inviable Sanitariamente</v>
      </c>
      <c r="PIY470" s="48" t="str">
        <f t="shared" si="1131"/>
        <v>Inviable Sanitariamente</v>
      </c>
      <c r="PIZ470" s="48" t="str">
        <f t="shared" si="1131"/>
        <v>Inviable Sanitariamente</v>
      </c>
      <c r="PJA470" s="48" t="str">
        <f t="shared" si="1131"/>
        <v>Inviable Sanitariamente</v>
      </c>
      <c r="PJB470" s="48" t="str">
        <f t="shared" si="1131"/>
        <v>Inviable Sanitariamente</v>
      </c>
      <c r="PJC470" s="48" t="str">
        <f t="shared" si="1131"/>
        <v>Inviable Sanitariamente</v>
      </c>
      <c r="PJD470" s="48" t="str">
        <f t="shared" si="1132"/>
        <v>Inviable Sanitariamente</v>
      </c>
      <c r="PJE470" s="48" t="str">
        <f t="shared" si="1132"/>
        <v>Inviable Sanitariamente</v>
      </c>
      <c r="PJF470" s="48" t="str">
        <f t="shared" si="1132"/>
        <v>Inviable Sanitariamente</v>
      </c>
      <c r="PJG470" s="48" t="str">
        <f t="shared" si="1132"/>
        <v>Inviable Sanitariamente</v>
      </c>
      <c r="PJH470" s="48" t="str">
        <f t="shared" si="1132"/>
        <v>Inviable Sanitariamente</v>
      </c>
      <c r="PJI470" s="48" t="str">
        <f t="shared" si="1132"/>
        <v>Inviable Sanitariamente</v>
      </c>
      <c r="PJJ470" s="48" t="str">
        <f t="shared" si="1132"/>
        <v>Inviable Sanitariamente</v>
      </c>
      <c r="PJK470" s="48" t="str">
        <f t="shared" si="1132"/>
        <v>Inviable Sanitariamente</v>
      </c>
      <c r="PJL470" s="48" t="str">
        <f t="shared" si="1132"/>
        <v>Inviable Sanitariamente</v>
      </c>
      <c r="PJM470" s="48" t="str">
        <f t="shared" si="1132"/>
        <v>Inviable Sanitariamente</v>
      </c>
      <c r="PJN470" s="48" t="str">
        <f t="shared" si="1133"/>
        <v>Inviable Sanitariamente</v>
      </c>
      <c r="PJO470" s="48" t="str">
        <f t="shared" si="1133"/>
        <v>Inviable Sanitariamente</v>
      </c>
      <c r="PJP470" s="48" t="str">
        <f t="shared" si="1133"/>
        <v>Inviable Sanitariamente</v>
      </c>
      <c r="PJQ470" s="48" t="str">
        <f t="shared" si="1133"/>
        <v>Inviable Sanitariamente</v>
      </c>
      <c r="PJR470" s="48" t="str">
        <f t="shared" si="1133"/>
        <v>Inviable Sanitariamente</v>
      </c>
      <c r="PJS470" s="48" t="str">
        <f t="shared" si="1133"/>
        <v>Inviable Sanitariamente</v>
      </c>
      <c r="PJT470" s="48" t="str">
        <f t="shared" si="1133"/>
        <v>Inviable Sanitariamente</v>
      </c>
      <c r="PJU470" s="48" t="str">
        <f t="shared" si="1133"/>
        <v>Inviable Sanitariamente</v>
      </c>
      <c r="PJV470" s="48" t="str">
        <f t="shared" si="1133"/>
        <v>Inviable Sanitariamente</v>
      </c>
      <c r="PJW470" s="48" t="str">
        <f t="shared" si="1133"/>
        <v>Inviable Sanitariamente</v>
      </c>
      <c r="PJX470" s="48" t="str">
        <f t="shared" si="1134"/>
        <v>Inviable Sanitariamente</v>
      </c>
      <c r="PJY470" s="48" t="str">
        <f t="shared" si="1134"/>
        <v>Inviable Sanitariamente</v>
      </c>
      <c r="PJZ470" s="48" t="str">
        <f t="shared" si="1134"/>
        <v>Inviable Sanitariamente</v>
      </c>
      <c r="PKA470" s="48" t="str">
        <f t="shared" si="1134"/>
        <v>Inviable Sanitariamente</v>
      </c>
      <c r="PKB470" s="48" t="str">
        <f t="shared" si="1134"/>
        <v>Inviable Sanitariamente</v>
      </c>
      <c r="PKC470" s="48" t="str">
        <f t="shared" si="1134"/>
        <v>Inviable Sanitariamente</v>
      </c>
      <c r="PKD470" s="48" t="str">
        <f t="shared" si="1134"/>
        <v>Inviable Sanitariamente</v>
      </c>
      <c r="PKE470" s="48" t="str">
        <f t="shared" si="1134"/>
        <v>Inviable Sanitariamente</v>
      </c>
      <c r="PKF470" s="48" t="str">
        <f t="shared" si="1134"/>
        <v>Inviable Sanitariamente</v>
      </c>
      <c r="PKG470" s="48" t="str">
        <f t="shared" si="1134"/>
        <v>Inviable Sanitariamente</v>
      </c>
      <c r="PKH470" s="48" t="str">
        <f t="shared" si="1135"/>
        <v>Inviable Sanitariamente</v>
      </c>
      <c r="PKI470" s="48" t="str">
        <f t="shared" si="1135"/>
        <v>Inviable Sanitariamente</v>
      </c>
      <c r="PKJ470" s="48" t="str">
        <f t="shared" si="1135"/>
        <v>Inviable Sanitariamente</v>
      </c>
      <c r="PKK470" s="48" t="str">
        <f t="shared" si="1135"/>
        <v>Inviable Sanitariamente</v>
      </c>
      <c r="PKL470" s="48" t="str">
        <f t="shared" si="1135"/>
        <v>Inviable Sanitariamente</v>
      </c>
      <c r="PKM470" s="48" t="str">
        <f t="shared" si="1135"/>
        <v>Inviable Sanitariamente</v>
      </c>
      <c r="PKN470" s="48" t="str">
        <f t="shared" si="1135"/>
        <v>Inviable Sanitariamente</v>
      </c>
      <c r="PKO470" s="48" t="str">
        <f t="shared" si="1135"/>
        <v>Inviable Sanitariamente</v>
      </c>
      <c r="PKP470" s="48" t="str">
        <f t="shared" si="1135"/>
        <v>Inviable Sanitariamente</v>
      </c>
      <c r="PKQ470" s="48" t="str">
        <f t="shared" si="1135"/>
        <v>Inviable Sanitariamente</v>
      </c>
      <c r="PKR470" s="48" t="str">
        <f t="shared" si="1136"/>
        <v>Inviable Sanitariamente</v>
      </c>
      <c r="PKS470" s="48" t="str">
        <f t="shared" si="1136"/>
        <v>Inviable Sanitariamente</v>
      </c>
      <c r="PKT470" s="48" t="str">
        <f t="shared" si="1136"/>
        <v>Inviable Sanitariamente</v>
      </c>
      <c r="PKU470" s="48" t="str">
        <f t="shared" si="1136"/>
        <v>Inviable Sanitariamente</v>
      </c>
      <c r="PKV470" s="48" t="str">
        <f t="shared" si="1136"/>
        <v>Inviable Sanitariamente</v>
      </c>
      <c r="PKW470" s="48" t="str">
        <f t="shared" si="1136"/>
        <v>Inviable Sanitariamente</v>
      </c>
      <c r="PKX470" s="48" t="str">
        <f t="shared" si="1136"/>
        <v>Inviable Sanitariamente</v>
      </c>
      <c r="PKY470" s="48" t="str">
        <f t="shared" si="1136"/>
        <v>Inviable Sanitariamente</v>
      </c>
      <c r="PKZ470" s="48" t="str">
        <f t="shared" si="1136"/>
        <v>Inviable Sanitariamente</v>
      </c>
      <c r="PLA470" s="48" t="str">
        <f t="shared" si="1136"/>
        <v>Inviable Sanitariamente</v>
      </c>
      <c r="PLB470" s="48" t="str">
        <f t="shared" si="1137"/>
        <v>Inviable Sanitariamente</v>
      </c>
      <c r="PLC470" s="48" t="str">
        <f t="shared" si="1137"/>
        <v>Inviable Sanitariamente</v>
      </c>
      <c r="PLD470" s="48" t="str">
        <f t="shared" si="1137"/>
        <v>Inviable Sanitariamente</v>
      </c>
      <c r="PLE470" s="48" t="str">
        <f t="shared" si="1137"/>
        <v>Inviable Sanitariamente</v>
      </c>
      <c r="PLF470" s="48" t="str">
        <f t="shared" si="1137"/>
        <v>Inviable Sanitariamente</v>
      </c>
      <c r="PLG470" s="48" t="str">
        <f t="shared" si="1137"/>
        <v>Inviable Sanitariamente</v>
      </c>
      <c r="PLH470" s="48" t="str">
        <f t="shared" si="1137"/>
        <v>Inviable Sanitariamente</v>
      </c>
      <c r="PLI470" s="48" t="str">
        <f t="shared" si="1137"/>
        <v>Inviable Sanitariamente</v>
      </c>
      <c r="PLJ470" s="48" t="str">
        <f t="shared" si="1137"/>
        <v>Inviable Sanitariamente</v>
      </c>
      <c r="PLK470" s="48" t="str">
        <f t="shared" si="1137"/>
        <v>Inviable Sanitariamente</v>
      </c>
      <c r="PLL470" s="48" t="str">
        <f t="shared" si="1138"/>
        <v>Inviable Sanitariamente</v>
      </c>
      <c r="PLM470" s="48" t="str">
        <f t="shared" si="1138"/>
        <v>Inviable Sanitariamente</v>
      </c>
      <c r="PLN470" s="48" t="str">
        <f t="shared" si="1138"/>
        <v>Inviable Sanitariamente</v>
      </c>
      <c r="PLO470" s="48" t="str">
        <f t="shared" si="1138"/>
        <v>Inviable Sanitariamente</v>
      </c>
      <c r="PLP470" s="48" t="str">
        <f t="shared" si="1138"/>
        <v>Inviable Sanitariamente</v>
      </c>
      <c r="PLQ470" s="48" t="str">
        <f t="shared" si="1138"/>
        <v>Inviable Sanitariamente</v>
      </c>
      <c r="PLR470" s="48" t="str">
        <f t="shared" si="1138"/>
        <v>Inviable Sanitariamente</v>
      </c>
      <c r="PLS470" s="48" t="str">
        <f t="shared" si="1138"/>
        <v>Inviable Sanitariamente</v>
      </c>
      <c r="PLT470" s="48" t="str">
        <f t="shared" si="1138"/>
        <v>Inviable Sanitariamente</v>
      </c>
      <c r="PLU470" s="48" t="str">
        <f t="shared" si="1138"/>
        <v>Inviable Sanitariamente</v>
      </c>
      <c r="PLV470" s="48" t="str">
        <f t="shared" si="1139"/>
        <v>Inviable Sanitariamente</v>
      </c>
      <c r="PLW470" s="48" t="str">
        <f t="shared" si="1139"/>
        <v>Inviable Sanitariamente</v>
      </c>
      <c r="PLX470" s="48" t="str">
        <f t="shared" si="1139"/>
        <v>Inviable Sanitariamente</v>
      </c>
      <c r="PLY470" s="48" t="str">
        <f t="shared" si="1139"/>
        <v>Inviable Sanitariamente</v>
      </c>
      <c r="PLZ470" s="48" t="str">
        <f t="shared" si="1139"/>
        <v>Inviable Sanitariamente</v>
      </c>
      <c r="PMA470" s="48" t="str">
        <f t="shared" si="1139"/>
        <v>Inviable Sanitariamente</v>
      </c>
      <c r="PMB470" s="48" t="str">
        <f t="shared" si="1139"/>
        <v>Inviable Sanitariamente</v>
      </c>
      <c r="PMC470" s="48" t="str">
        <f t="shared" si="1139"/>
        <v>Inviable Sanitariamente</v>
      </c>
      <c r="PMD470" s="48" t="str">
        <f t="shared" si="1139"/>
        <v>Inviable Sanitariamente</v>
      </c>
      <c r="PME470" s="48" t="str">
        <f t="shared" si="1139"/>
        <v>Inviable Sanitariamente</v>
      </c>
      <c r="PMF470" s="48" t="str">
        <f t="shared" si="1140"/>
        <v>Inviable Sanitariamente</v>
      </c>
      <c r="PMG470" s="48" t="str">
        <f t="shared" si="1140"/>
        <v>Inviable Sanitariamente</v>
      </c>
      <c r="PMH470" s="48" t="str">
        <f t="shared" si="1140"/>
        <v>Inviable Sanitariamente</v>
      </c>
      <c r="PMI470" s="48" t="str">
        <f t="shared" si="1140"/>
        <v>Inviable Sanitariamente</v>
      </c>
      <c r="PMJ470" s="48" t="str">
        <f t="shared" si="1140"/>
        <v>Inviable Sanitariamente</v>
      </c>
      <c r="PMK470" s="48" t="str">
        <f t="shared" si="1140"/>
        <v>Inviable Sanitariamente</v>
      </c>
      <c r="PML470" s="48" t="str">
        <f t="shared" si="1140"/>
        <v>Inviable Sanitariamente</v>
      </c>
      <c r="PMM470" s="48" t="str">
        <f t="shared" si="1140"/>
        <v>Inviable Sanitariamente</v>
      </c>
      <c r="PMN470" s="48" t="str">
        <f t="shared" si="1140"/>
        <v>Inviable Sanitariamente</v>
      </c>
      <c r="PMO470" s="48" t="str">
        <f t="shared" si="1140"/>
        <v>Inviable Sanitariamente</v>
      </c>
      <c r="PMP470" s="48" t="str">
        <f t="shared" si="1141"/>
        <v>Inviable Sanitariamente</v>
      </c>
      <c r="PMQ470" s="48" t="str">
        <f t="shared" si="1141"/>
        <v>Inviable Sanitariamente</v>
      </c>
      <c r="PMR470" s="48" t="str">
        <f t="shared" si="1141"/>
        <v>Inviable Sanitariamente</v>
      </c>
      <c r="PMS470" s="48" t="str">
        <f t="shared" si="1141"/>
        <v>Inviable Sanitariamente</v>
      </c>
      <c r="PMT470" s="48" t="str">
        <f t="shared" si="1141"/>
        <v>Inviable Sanitariamente</v>
      </c>
      <c r="PMU470" s="48" t="str">
        <f t="shared" si="1141"/>
        <v>Inviable Sanitariamente</v>
      </c>
      <c r="PMV470" s="48" t="str">
        <f t="shared" si="1141"/>
        <v>Inviable Sanitariamente</v>
      </c>
      <c r="PMW470" s="48" t="str">
        <f t="shared" si="1141"/>
        <v>Inviable Sanitariamente</v>
      </c>
      <c r="PMX470" s="48" t="str">
        <f t="shared" si="1141"/>
        <v>Inviable Sanitariamente</v>
      </c>
      <c r="PMY470" s="48" t="str">
        <f t="shared" si="1141"/>
        <v>Inviable Sanitariamente</v>
      </c>
      <c r="PMZ470" s="48" t="str">
        <f t="shared" si="1142"/>
        <v>Inviable Sanitariamente</v>
      </c>
      <c r="PNA470" s="48" t="str">
        <f t="shared" si="1142"/>
        <v>Inviable Sanitariamente</v>
      </c>
      <c r="PNB470" s="48" t="str">
        <f t="shared" si="1142"/>
        <v>Inviable Sanitariamente</v>
      </c>
      <c r="PNC470" s="48" t="str">
        <f t="shared" si="1142"/>
        <v>Inviable Sanitariamente</v>
      </c>
      <c r="PND470" s="48" t="str">
        <f t="shared" si="1142"/>
        <v>Inviable Sanitariamente</v>
      </c>
      <c r="PNE470" s="48" t="str">
        <f t="shared" si="1142"/>
        <v>Inviable Sanitariamente</v>
      </c>
      <c r="PNF470" s="48" t="str">
        <f t="shared" si="1142"/>
        <v>Inviable Sanitariamente</v>
      </c>
      <c r="PNG470" s="48" t="str">
        <f t="shared" si="1142"/>
        <v>Inviable Sanitariamente</v>
      </c>
      <c r="PNH470" s="48" t="str">
        <f t="shared" si="1142"/>
        <v>Inviable Sanitariamente</v>
      </c>
      <c r="PNI470" s="48" t="str">
        <f t="shared" si="1142"/>
        <v>Inviable Sanitariamente</v>
      </c>
      <c r="PNJ470" s="48" t="str">
        <f t="shared" si="1143"/>
        <v>Inviable Sanitariamente</v>
      </c>
      <c r="PNK470" s="48" t="str">
        <f t="shared" si="1143"/>
        <v>Inviable Sanitariamente</v>
      </c>
      <c r="PNL470" s="48" t="str">
        <f t="shared" si="1143"/>
        <v>Inviable Sanitariamente</v>
      </c>
      <c r="PNM470" s="48" t="str">
        <f t="shared" si="1143"/>
        <v>Inviable Sanitariamente</v>
      </c>
      <c r="PNN470" s="48" t="str">
        <f t="shared" si="1143"/>
        <v>Inviable Sanitariamente</v>
      </c>
      <c r="PNO470" s="48" t="str">
        <f t="shared" si="1143"/>
        <v>Inviable Sanitariamente</v>
      </c>
      <c r="PNP470" s="48" t="str">
        <f t="shared" si="1143"/>
        <v>Inviable Sanitariamente</v>
      </c>
      <c r="PNQ470" s="48" t="str">
        <f t="shared" si="1143"/>
        <v>Inviable Sanitariamente</v>
      </c>
      <c r="PNR470" s="48" t="str">
        <f t="shared" si="1143"/>
        <v>Inviable Sanitariamente</v>
      </c>
      <c r="PNS470" s="48" t="str">
        <f t="shared" si="1143"/>
        <v>Inviable Sanitariamente</v>
      </c>
      <c r="PNT470" s="48" t="str">
        <f t="shared" si="1144"/>
        <v>Inviable Sanitariamente</v>
      </c>
      <c r="PNU470" s="48" t="str">
        <f t="shared" si="1144"/>
        <v>Inviable Sanitariamente</v>
      </c>
      <c r="PNV470" s="48" t="str">
        <f t="shared" si="1144"/>
        <v>Inviable Sanitariamente</v>
      </c>
      <c r="PNW470" s="48" t="str">
        <f t="shared" si="1144"/>
        <v>Inviable Sanitariamente</v>
      </c>
      <c r="PNX470" s="48" t="str">
        <f t="shared" si="1144"/>
        <v>Inviable Sanitariamente</v>
      </c>
      <c r="PNY470" s="48" t="str">
        <f t="shared" si="1144"/>
        <v>Inviable Sanitariamente</v>
      </c>
      <c r="PNZ470" s="48" t="str">
        <f t="shared" si="1144"/>
        <v>Inviable Sanitariamente</v>
      </c>
      <c r="POA470" s="48" t="str">
        <f t="shared" si="1144"/>
        <v>Inviable Sanitariamente</v>
      </c>
      <c r="POB470" s="48" t="str">
        <f t="shared" si="1144"/>
        <v>Inviable Sanitariamente</v>
      </c>
      <c r="POC470" s="48" t="str">
        <f t="shared" si="1144"/>
        <v>Inviable Sanitariamente</v>
      </c>
      <c r="POD470" s="48" t="str">
        <f t="shared" si="1145"/>
        <v>Inviable Sanitariamente</v>
      </c>
      <c r="POE470" s="48" t="str">
        <f t="shared" si="1145"/>
        <v>Inviable Sanitariamente</v>
      </c>
      <c r="POF470" s="48" t="str">
        <f t="shared" si="1145"/>
        <v>Inviable Sanitariamente</v>
      </c>
      <c r="POG470" s="48" t="str">
        <f t="shared" si="1145"/>
        <v>Inviable Sanitariamente</v>
      </c>
      <c r="POH470" s="48" t="str">
        <f t="shared" si="1145"/>
        <v>Inviable Sanitariamente</v>
      </c>
      <c r="POI470" s="48" t="str">
        <f t="shared" si="1145"/>
        <v>Inviable Sanitariamente</v>
      </c>
      <c r="POJ470" s="48" t="str">
        <f t="shared" si="1145"/>
        <v>Inviable Sanitariamente</v>
      </c>
      <c r="POK470" s="48" t="str">
        <f t="shared" si="1145"/>
        <v>Inviable Sanitariamente</v>
      </c>
      <c r="POL470" s="48" t="str">
        <f t="shared" si="1145"/>
        <v>Inviable Sanitariamente</v>
      </c>
      <c r="POM470" s="48" t="str">
        <f t="shared" si="1145"/>
        <v>Inviable Sanitariamente</v>
      </c>
      <c r="PON470" s="48" t="str">
        <f t="shared" si="1146"/>
        <v>Inviable Sanitariamente</v>
      </c>
      <c r="POO470" s="48" t="str">
        <f t="shared" si="1146"/>
        <v>Inviable Sanitariamente</v>
      </c>
      <c r="POP470" s="48" t="str">
        <f t="shared" si="1146"/>
        <v>Inviable Sanitariamente</v>
      </c>
      <c r="POQ470" s="48" t="str">
        <f t="shared" si="1146"/>
        <v>Inviable Sanitariamente</v>
      </c>
      <c r="POR470" s="48" t="str">
        <f t="shared" si="1146"/>
        <v>Inviable Sanitariamente</v>
      </c>
      <c r="POS470" s="48" t="str">
        <f t="shared" si="1146"/>
        <v>Inviable Sanitariamente</v>
      </c>
      <c r="POT470" s="48" t="str">
        <f t="shared" si="1146"/>
        <v>Inviable Sanitariamente</v>
      </c>
      <c r="POU470" s="48" t="str">
        <f t="shared" si="1146"/>
        <v>Inviable Sanitariamente</v>
      </c>
      <c r="POV470" s="48" t="str">
        <f t="shared" si="1146"/>
        <v>Inviable Sanitariamente</v>
      </c>
      <c r="POW470" s="48" t="str">
        <f t="shared" si="1146"/>
        <v>Inviable Sanitariamente</v>
      </c>
      <c r="POX470" s="48" t="str">
        <f t="shared" si="1147"/>
        <v>Inviable Sanitariamente</v>
      </c>
      <c r="POY470" s="48" t="str">
        <f t="shared" si="1147"/>
        <v>Inviable Sanitariamente</v>
      </c>
      <c r="POZ470" s="48" t="str">
        <f t="shared" si="1147"/>
        <v>Inviable Sanitariamente</v>
      </c>
      <c r="PPA470" s="48" t="str">
        <f t="shared" si="1147"/>
        <v>Inviable Sanitariamente</v>
      </c>
      <c r="PPB470" s="48" t="str">
        <f t="shared" si="1147"/>
        <v>Inviable Sanitariamente</v>
      </c>
      <c r="PPC470" s="48" t="str">
        <f t="shared" si="1147"/>
        <v>Inviable Sanitariamente</v>
      </c>
      <c r="PPD470" s="48" t="str">
        <f t="shared" si="1147"/>
        <v>Inviable Sanitariamente</v>
      </c>
      <c r="PPE470" s="48" t="str">
        <f t="shared" si="1147"/>
        <v>Inviable Sanitariamente</v>
      </c>
      <c r="PPF470" s="48" t="str">
        <f t="shared" si="1147"/>
        <v>Inviable Sanitariamente</v>
      </c>
      <c r="PPG470" s="48" t="str">
        <f t="shared" si="1147"/>
        <v>Inviable Sanitariamente</v>
      </c>
      <c r="PPH470" s="48" t="str">
        <f t="shared" si="1148"/>
        <v>Inviable Sanitariamente</v>
      </c>
      <c r="PPI470" s="48" t="str">
        <f t="shared" si="1148"/>
        <v>Inviable Sanitariamente</v>
      </c>
      <c r="PPJ470" s="48" t="str">
        <f t="shared" si="1148"/>
        <v>Inviable Sanitariamente</v>
      </c>
      <c r="PPK470" s="48" t="str">
        <f t="shared" si="1148"/>
        <v>Inviable Sanitariamente</v>
      </c>
      <c r="PPL470" s="48" t="str">
        <f t="shared" si="1148"/>
        <v>Inviable Sanitariamente</v>
      </c>
      <c r="PPM470" s="48" t="str">
        <f t="shared" si="1148"/>
        <v>Inviable Sanitariamente</v>
      </c>
      <c r="PPN470" s="48" t="str">
        <f t="shared" si="1148"/>
        <v>Inviable Sanitariamente</v>
      </c>
      <c r="PPO470" s="48" t="str">
        <f t="shared" si="1148"/>
        <v>Inviable Sanitariamente</v>
      </c>
      <c r="PPP470" s="48" t="str">
        <f t="shared" si="1148"/>
        <v>Inviable Sanitariamente</v>
      </c>
      <c r="PPQ470" s="48" t="str">
        <f t="shared" si="1148"/>
        <v>Inviable Sanitariamente</v>
      </c>
      <c r="PPR470" s="48" t="str">
        <f t="shared" si="1149"/>
        <v>Inviable Sanitariamente</v>
      </c>
      <c r="PPS470" s="48" t="str">
        <f t="shared" si="1149"/>
        <v>Inviable Sanitariamente</v>
      </c>
      <c r="PPT470" s="48" t="str">
        <f t="shared" si="1149"/>
        <v>Inviable Sanitariamente</v>
      </c>
      <c r="PPU470" s="48" t="str">
        <f t="shared" si="1149"/>
        <v>Inviable Sanitariamente</v>
      </c>
      <c r="PPV470" s="48" t="str">
        <f t="shared" si="1149"/>
        <v>Inviable Sanitariamente</v>
      </c>
      <c r="PPW470" s="48" t="str">
        <f t="shared" si="1149"/>
        <v>Inviable Sanitariamente</v>
      </c>
      <c r="PPX470" s="48" t="str">
        <f t="shared" si="1149"/>
        <v>Inviable Sanitariamente</v>
      </c>
      <c r="PPY470" s="48" t="str">
        <f t="shared" si="1149"/>
        <v>Inviable Sanitariamente</v>
      </c>
      <c r="PPZ470" s="48" t="str">
        <f t="shared" si="1149"/>
        <v>Inviable Sanitariamente</v>
      </c>
      <c r="PQA470" s="48" t="str">
        <f t="shared" si="1149"/>
        <v>Inviable Sanitariamente</v>
      </c>
      <c r="PQB470" s="48" t="str">
        <f t="shared" si="1150"/>
        <v>Inviable Sanitariamente</v>
      </c>
      <c r="PQC470" s="48" t="str">
        <f t="shared" si="1150"/>
        <v>Inviable Sanitariamente</v>
      </c>
      <c r="PQD470" s="48" t="str">
        <f t="shared" si="1150"/>
        <v>Inviable Sanitariamente</v>
      </c>
      <c r="PQE470" s="48" t="str">
        <f t="shared" si="1150"/>
        <v>Inviable Sanitariamente</v>
      </c>
      <c r="PQF470" s="48" t="str">
        <f t="shared" si="1150"/>
        <v>Inviable Sanitariamente</v>
      </c>
      <c r="PQG470" s="48" t="str">
        <f t="shared" si="1150"/>
        <v>Inviable Sanitariamente</v>
      </c>
      <c r="PQH470" s="48" t="str">
        <f t="shared" si="1150"/>
        <v>Inviable Sanitariamente</v>
      </c>
      <c r="PQI470" s="48" t="str">
        <f t="shared" si="1150"/>
        <v>Inviable Sanitariamente</v>
      </c>
      <c r="PQJ470" s="48" t="str">
        <f t="shared" si="1150"/>
        <v>Inviable Sanitariamente</v>
      </c>
      <c r="PQK470" s="48" t="str">
        <f t="shared" si="1150"/>
        <v>Inviable Sanitariamente</v>
      </c>
      <c r="PQL470" s="48" t="str">
        <f t="shared" si="1151"/>
        <v>Inviable Sanitariamente</v>
      </c>
      <c r="PQM470" s="48" t="str">
        <f t="shared" si="1151"/>
        <v>Inviable Sanitariamente</v>
      </c>
      <c r="PQN470" s="48" t="str">
        <f t="shared" si="1151"/>
        <v>Inviable Sanitariamente</v>
      </c>
      <c r="PQO470" s="48" t="str">
        <f t="shared" si="1151"/>
        <v>Inviable Sanitariamente</v>
      </c>
      <c r="PQP470" s="48" t="str">
        <f t="shared" si="1151"/>
        <v>Inviable Sanitariamente</v>
      </c>
      <c r="PQQ470" s="48" t="str">
        <f t="shared" si="1151"/>
        <v>Inviable Sanitariamente</v>
      </c>
      <c r="PQR470" s="48" t="str">
        <f t="shared" si="1151"/>
        <v>Inviable Sanitariamente</v>
      </c>
      <c r="PQS470" s="48" t="str">
        <f t="shared" si="1151"/>
        <v>Inviable Sanitariamente</v>
      </c>
      <c r="PQT470" s="48" t="str">
        <f t="shared" si="1151"/>
        <v>Inviable Sanitariamente</v>
      </c>
      <c r="PQU470" s="48" t="str">
        <f t="shared" si="1151"/>
        <v>Inviable Sanitariamente</v>
      </c>
      <c r="PQV470" s="48" t="str">
        <f t="shared" si="1152"/>
        <v>Inviable Sanitariamente</v>
      </c>
      <c r="PQW470" s="48" t="str">
        <f t="shared" si="1152"/>
        <v>Inviable Sanitariamente</v>
      </c>
      <c r="PQX470" s="48" t="str">
        <f t="shared" si="1152"/>
        <v>Inviable Sanitariamente</v>
      </c>
      <c r="PQY470" s="48" t="str">
        <f t="shared" si="1152"/>
        <v>Inviable Sanitariamente</v>
      </c>
      <c r="PQZ470" s="48" t="str">
        <f t="shared" si="1152"/>
        <v>Inviable Sanitariamente</v>
      </c>
      <c r="PRA470" s="48" t="str">
        <f t="shared" si="1152"/>
        <v>Inviable Sanitariamente</v>
      </c>
      <c r="PRB470" s="48" t="str">
        <f t="shared" si="1152"/>
        <v>Inviable Sanitariamente</v>
      </c>
      <c r="PRC470" s="48" t="str">
        <f t="shared" si="1152"/>
        <v>Inviable Sanitariamente</v>
      </c>
      <c r="PRD470" s="48" t="str">
        <f t="shared" si="1152"/>
        <v>Inviable Sanitariamente</v>
      </c>
      <c r="PRE470" s="48" t="str">
        <f t="shared" si="1152"/>
        <v>Inviable Sanitariamente</v>
      </c>
      <c r="PRF470" s="48" t="str">
        <f t="shared" si="1153"/>
        <v>Inviable Sanitariamente</v>
      </c>
      <c r="PRG470" s="48" t="str">
        <f t="shared" si="1153"/>
        <v>Inviable Sanitariamente</v>
      </c>
      <c r="PRH470" s="48" t="str">
        <f t="shared" si="1153"/>
        <v>Inviable Sanitariamente</v>
      </c>
      <c r="PRI470" s="48" t="str">
        <f t="shared" si="1153"/>
        <v>Inviable Sanitariamente</v>
      </c>
      <c r="PRJ470" s="48" t="str">
        <f t="shared" si="1153"/>
        <v>Inviable Sanitariamente</v>
      </c>
      <c r="PRK470" s="48" t="str">
        <f t="shared" si="1153"/>
        <v>Inviable Sanitariamente</v>
      </c>
      <c r="PRL470" s="48" t="str">
        <f t="shared" si="1153"/>
        <v>Inviable Sanitariamente</v>
      </c>
      <c r="PRM470" s="48" t="str">
        <f t="shared" si="1153"/>
        <v>Inviable Sanitariamente</v>
      </c>
      <c r="PRN470" s="48" t="str">
        <f t="shared" si="1153"/>
        <v>Inviable Sanitariamente</v>
      </c>
      <c r="PRO470" s="48" t="str">
        <f t="shared" si="1153"/>
        <v>Inviable Sanitariamente</v>
      </c>
      <c r="PRP470" s="48" t="str">
        <f t="shared" si="1154"/>
        <v>Inviable Sanitariamente</v>
      </c>
      <c r="PRQ470" s="48" t="str">
        <f t="shared" si="1154"/>
        <v>Inviable Sanitariamente</v>
      </c>
      <c r="PRR470" s="48" t="str">
        <f t="shared" si="1154"/>
        <v>Inviable Sanitariamente</v>
      </c>
      <c r="PRS470" s="48" t="str">
        <f t="shared" si="1154"/>
        <v>Inviable Sanitariamente</v>
      </c>
      <c r="PRT470" s="48" t="str">
        <f t="shared" si="1154"/>
        <v>Inviable Sanitariamente</v>
      </c>
      <c r="PRU470" s="48" t="str">
        <f t="shared" si="1154"/>
        <v>Inviable Sanitariamente</v>
      </c>
      <c r="PRV470" s="48" t="str">
        <f t="shared" si="1154"/>
        <v>Inviable Sanitariamente</v>
      </c>
      <c r="PRW470" s="48" t="str">
        <f t="shared" si="1154"/>
        <v>Inviable Sanitariamente</v>
      </c>
      <c r="PRX470" s="48" t="str">
        <f t="shared" si="1154"/>
        <v>Inviable Sanitariamente</v>
      </c>
      <c r="PRY470" s="48" t="str">
        <f t="shared" si="1154"/>
        <v>Inviable Sanitariamente</v>
      </c>
      <c r="PRZ470" s="48" t="str">
        <f t="shared" si="1155"/>
        <v>Inviable Sanitariamente</v>
      </c>
      <c r="PSA470" s="48" t="str">
        <f t="shared" si="1155"/>
        <v>Inviable Sanitariamente</v>
      </c>
      <c r="PSB470" s="48" t="str">
        <f t="shared" si="1155"/>
        <v>Inviable Sanitariamente</v>
      </c>
      <c r="PSC470" s="48" t="str">
        <f t="shared" si="1155"/>
        <v>Inviable Sanitariamente</v>
      </c>
      <c r="PSD470" s="48" t="str">
        <f t="shared" si="1155"/>
        <v>Inviable Sanitariamente</v>
      </c>
      <c r="PSE470" s="48" t="str">
        <f t="shared" si="1155"/>
        <v>Inviable Sanitariamente</v>
      </c>
      <c r="PSF470" s="48" t="str">
        <f t="shared" si="1155"/>
        <v>Inviable Sanitariamente</v>
      </c>
      <c r="PSG470" s="48" t="str">
        <f t="shared" si="1155"/>
        <v>Inviable Sanitariamente</v>
      </c>
      <c r="PSH470" s="48" t="str">
        <f t="shared" si="1155"/>
        <v>Inviable Sanitariamente</v>
      </c>
      <c r="PSI470" s="48" t="str">
        <f t="shared" si="1155"/>
        <v>Inviable Sanitariamente</v>
      </c>
      <c r="PSJ470" s="48" t="str">
        <f t="shared" si="1156"/>
        <v>Inviable Sanitariamente</v>
      </c>
      <c r="PSK470" s="48" t="str">
        <f t="shared" si="1156"/>
        <v>Inviable Sanitariamente</v>
      </c>
      <c r="PSL470" s="48" t="str">
        <f t="shared" si="1156"/>
        <v>Inviable Sanitariamente</v>
      </c>
      <c r="PSM470" s="48" t="str">
        <f t="shared" si="1156"/>
        <v>Inviable Sanitariamente</v>
      </c>
      <c r="PSN470" s="48" t="str">
        <f t="shared" si="1156"/>
        <v>Inviable Sanitariamente</v>
      </c>
      <c r="PSO470" s="48" t="str">
        <f t="shared" si="1156"/>
        <v>Inviable Sanitariamente</v>
      </c>
      <c r="PSP470" s="48" t="str">
        <f t="shared" si="1156"/>
        <v>Inviable Sanitariamente</v>
      </c>
      <c r="PSQ470" s="48" t="str">
        <f t="shared" si="1156"/>
        <v>Inviable Sanitariamente</v>
      </c>
      <c r="PSR470" s="48" t="str">
        <f t="shared" si="1156"/>
        <v>Inviable Sanitariamente</v>
      </c>
      <c r="PSS470" s="48" t="str">
        <f t="shared" si="1156"/>
        <v>Inviable Sanitariamente</v>
      </c>
      <c r="PST470" s="48" t="str">
        <f t="shared" si="1157"/>
        <v>Inviable Sanitariamente</v>
      </c>
      <c r="PSU470" s="48" t="str">
        <f t="shared" si="1157"/>
        <v>Inviable Sanitariamente</v>
      </c>
      <c r="PSV470" s="48" t="str">
        <f t="shared" si="1157"/>
        <v>Inviable Sanitariamente</v>
      </c>
      <c r="PSW470" s="48" t="str">
        <f t="shared" si="1157"/>
        <v>Inviable Sanitariamente</v>
      </c>
      <c r="PSX470" s="48" t="str">
        <f t="shared" si="1157"/>
        <v>Inviable Sanitariamente</v>
      </c>
      <c r="PSY470" s="48" t="str">
        <f t="shared" si="1157"/>
        <v>Inviable Sanitariamente</v>
      </c>
      <c r="PSZ470" s="48" t="str">
        <f t="shared" si="1157"/>
        <v>Inviable Sanitariamente</v>
      </c>
      <c r="PTA470" s="48" t="str">
        <f t="shared" si="1157"/>
        <v>Inviable Sanitariamente</v>
      </c>
      <c r="PTB470" s="48" t="str">
        <f t="shared" si="1157"/>
        <v>Inviable Sanitariamente</v>
      </c>
      <c r="PTC470" s="48" t="str">
        <f t="shared" si="1157"/>
        <v>Inviable Sanitariamente</v>
      </c>
      <c r="PTD470" s="48" t="str">
        <f t="shared" si="1158"/>
        <v>Inviable Sanitariamente</v>
      </c>
      <c r="PTE470" s="48" t="str">
        <f t="shared" si="1158"/>
        <v>Inviable Sanitariamente</v>
      </c>
      <c r="PTF470" s="48" t="str">
        <f t="shared" si="1158"/>
        <v>Inviable Sanitariamente</v>
      </c>
      <c r="PTG470" s="48" t="str">
        <f t="shared" si="1158"/>
        <v>Inviable Sanitariamente</v>
      </c>
      <c r="PTH470" s="48" t="str">
        <f t="shared" si="1158"/>
        <v>Inviable Sanitariamente</v>
      </c>
      <c r="PTI470" s="48" t="str">
        <f t="shared" si="1158"/>
        <v>Inviable Sanitariamente</v>
      </c>
      <c r="PTJ470" s="48" t="str">
        <f t="shared" si="1158"/>
        <v>Inviable Sanitariamente</v>
      </c>
      <c r="PTK470" s="48" t="str">
        <f t="shared" si="1158"/>
        <v>Inviable Sanitariamente</v>
      </c>
      <c r="PTL470" s="48" t="str">
        <f t="shared" si="1158"/>
        <v>Inviable Sanitariamente</v>
      </c>
      <c r="PTM470" s="48" t="str">
        <f t="shared" si="1158"/>
        <v>Inviable Sanitariamente</v>
      </c>
      <c r="PTN470" s="48" t="str">
        <f t="shared" si="1159"/>
        <v>Inviable Sanitariamente</v>
      </c>
      <c r="PTO470" s="48" t="str">
        <f t="shared" si="1159"/>
        <v>Inviable Sanitariamente</v>
      </c>
      <c r="PTP470" s="48" t="str">
        <f t="shared" si="1159"/>
        <v>Inviable Sanitariamente</v>
      </c>
      <c r="PTQ470" s="48" t="str">
        <f t="shared" si="1159"/>
        <v>Inviable Sanitariamente</v>
      </c>
      <c r="PTR470" s="48" t="str">
        <f t="shared" si="1159"/>
        <v>Inviable Sanitariamente</v>
      </c>
      <c r="PTS470" s="48" t="str">
        <f t="shared" si="1159"/>
        <v>Inviable Sanitariamente</v>
      </c>
      <c r="PTT470" s="48" t="str">
        <f t="shared" si="1159"/>
        <v>Inviable Sanitariamente</v>
      </c>
      <c r="PTU470" s="48" t="str">
        <f t="shared" si="1159"/>
        <v>Inviable Sanitariamente</v>
      </c>
      <c r="PTV470" s="48" t="str">
        <f t="shared" si="1159"/>
        <v>Inviable Sanitariamente</v>
      </c>
      <c r="PTW470" s="48" t="str">
        <f t="shared" si="1159"/>
        <v>Inviable Sanitariamente</v>
      </c>
      <c r="PTX470" s="48" t="str">
        <f t="shared" si="1160"/>
        <v>Inviable Sanitariamente</v>
      </c>
      <c r="PTY470" s="48" t="str">
        <f t="shared" si="1160"/>
        <v>Inviable Sanitariamente</v>
      </c>
      <c r="PTZ470" s="48" t="str">
        <f t="shared" si="1160"/>
        <v>Inviable Sanitariamente</v>
      </c>
      <c r="PUA470" s="48" t="str">
        <f t="shared" si="1160"/>
        <v>Inviable Sanitariamente</v>
      </c>
      <c r="PUB470" s="48" t="str">
        <f t="shared" si="1160"/>
        <v>Inviable Sanitariamente</v>
      </c>
      <c r="PUC470" s="48" t="str">
        <f t="shared" si="1160"/>
        <v>Inviable Sanitariamente</v>
      </c>
      <c r="PUD470" s="48" t="str">
        <f t="shared" si="1160"/>
        <v>Inviable Sanitariamente</v>
      </c>
      <c r="PUE470" s="48" t="str">
        <f t="shared" si="1160"/>
        <v>Inviable Sanitariamente</v>
      </c>
      <c r="PUF470" s="48" t="str">
        <f t="shared" si="1160"/>
        <v>Inviable Sanitariamente</v>
      </c>
      <c r="PUG470" s="48" t="str">
        <f t="shared" si="1160"/>
        <v>Inviable Sanitariamente</v>
      </c>
      <c r="PUH470" s="48" t="str">
        <f t="shared" si="1161"/>
        <v>Inviable Sanitariamente</v>
      </c>
      <c r="PUI470" s="48" t="str">
        <f t="shared" si="1161"/>
        <v>Inviable Sanitariamente</v>
      </c>
      <c r="PUJ470" s="48" t="str">
        <f t="shared" si="1161"/>
        <v>Inviable Sanitariamente</v>
      </c>
      <c r="PUK470" s="48" t="str">
        <f t="shared" si="1161"/>
        <v>Inviable Sanitariamente</v>
      </c>
      <c r="PUL470" s="48" t="str">
        <f t="shared" si="1161"/>
        <v>Inviable Sanitariamente</v>
      </c>
      <c r="PUM470" s="48" t="str">
        <f t="shared" si="1161"/>
        <v>Inviable Sanitariamente</v>
      </c>
      <c r="PUN470" s="48" t="str">
        <f t="shared" si="1161"/>
        <v>Inviable Sanitariamente</v>
      </c>
      <c r="PUO470" s="48" t="str">
        <f t="shared" si="1161"/>
        <v>Inviable Sanitariamente</v>
      </c>
      <c r="PUP470" s="48" t="str">
        <f t="shared" si="1161"/>
        <v>Inviable Sanitariamente</v>
      </c>
      <c r="PUQ470" s="48" t="str">
        <f t="shared" si="1161"/>
        <v>Inviable Sanitariamente</v>
      </c>
      <c r="PUR470" s="48" t="str">
        <f t="shared" si="1162"/>
        <v>Inviable Sanitariamente</v>
      </c>
      <c r="PUS470" s="48" t="str">
        <f t="shared" si="1162"/>
        <v>Inviable Sanitariamente</v>
      </c>
      <c r="PUT470" s="48" t="str">
        <f t="shared" si="1162"/>
        <v>Inviable Sanitariamente</v>
      </c>
      <c r="PUU470" s="48" t="str">
        <f t="shared" si="1162"/>
        <v>Inviable Sanitariamente</v>
      </c>
      <c r="PUV470" s="48" t="str">
        <f t="shared" si="1162"/>
        <v>Inviable Sanitariamente</v>
      </c>
      <c r="PUW470" s="48" t="str">
        <f t="shared" si="1162"/>
        <v>Inviable Sanitariamente</v>
      </c>
      <c r="PUX470" s="48" t="str">
        <f t="shared" si="1162"/>
        <v>Inviable Sanitariamente</v>
      </c>
      <c r="PUY470" s="48" t="str">
        <f t="shared" si="1162"/>
        <v>Inviable Sanitariamente</v>
      </c>
      <c r="PUZ470" s="48" t="str">
        <f t="shared" si="1162"/>
        <v>Inviable Sanitariamente</v>
      </c>
      <c r="PVA470" s="48" t="str">
        <f t="shared" si="1162"/>
        <v>Inviable Sanitariamente</v>
      </c>
      <c r="PVB470" s="48" t="str">
        <f t="shared" si="1163"/>
        <v>Inviable Sanitariamente</v>
      </c>
      <c r="PVC470" s="48" t="str">
        <f t="shared" si="1163"/>
        <v>Inviable Sanitariamente</v>
      </c>
      <c r="PVD470" s="48" t="str">
        <f t="shared" si="1163"/>
        <v>Inviable Sanitariamente</v>
      </c>
      <c r="PVE470" s="48" t="str">
        <f t="shared" si="1163"/>
        <v>Inviable Sanitariamente</v>
      </c>
      <c r="PVF470" s="48" t="str">
        <f t="shared" si="1163"/>
        <v>Inviable Sanitariamente</v>
      </c>
      <c r="PVG470" s="48" t="str">
        <f t="shared" si="1163"/>
        <v>Inviable Sanitariamente</v>
      </c>
      <c r="PVH470" s="48" t="str">
        <f t="shared" si="1163"/>
        <v>Inviable Sanitariamente</v>
      </c>
      <c r="PVI470" s="48" t="str">
        <f t="shared" si="1163"/>
        <v>Inviable Sanitariamente</v>
      </c>
      <c r="PVJ470" s="48" t="str">
        <f t="shared" si="1163"/>
        <v>Inviable Sanitariamente</v>
      </c>
      <c r="PVK470" s="48" t="str">
        <f t="shared" si="1163"/>
        <v>Inviable Sanitariamente</v>
      </c>
      <c r="PVL470" s="48" t="str">
        <f t="shared" si="1164"/>
        <v>Inviable Sanitariamente</v>
      </c>
      <c r="PVM470" s="48" t="str">
        <f t="shared" si="1164"/>
        <v>Inviable Sanitariamente</v>
      </c>
      <c r="PVN470" s="48" t="str">
        <f t="shared" si="1164"/>
        <v>Inviable Sanitariamente</v>
      </c>
      <c r="PVO470" s="48" t="str">
        <f t="shared" si="1164"/>
        <v>Inviable Sanitariamente</v>
      </c>
      <c r="PVP470" s="48" t="str">
        <f t="shared" si="1164"/>
        <v>Inviable Sanitariamente</v>
      </c>
      <c r="PVQ470" s="48" t="str">
        <f t="shared" si="1164"/>
        <v>Inviable Sanitariamente</v>
      </c>
      <c r="PVR470" s="48" t="str">
        <f t="shared" si="1164"/>
        <v>Inviable Sanitariamente</v>
      </c>
      <c r="PVS470" s="48" t="str">
        <f t="shared" si="1164"/>
        <v>Inviable Sanitariamente</v>
      </c>
      <c r="PVT470" s="48" t="str">
        <f t="shared" si="1164"/>
        <v>Inviable Sanitariamente</v>
      </c>
      <c r="PVU470" s="48" t="str">
        <f t="shared" si="1164"/>
        <v>Inviable Sanitariamente</v>
      </c>
      <c r="PVV470" s="48" t="str">
        <f t="shared" si="1165"/>
        <v>Inviable Sanitariamente</v>
      </c>
      <c r="PVW470" s="48" t="str">
        <f t="shared" si="1165"/>
        <v>Inviable Sanitariamente</v>
      </c>
      <c r="PVX470" s="48" t="str">
        <f t="shared" si="1165"/>
        <v>Inviable Sanitariamente</v>
      </c>
      <c r="PVY470" s="48" t="str">
        <f t="shared" si="1165"/>
        <v>Inviable Sanitariamente</v>
      </c>
      <c r="PVZ470" s="48" t="str">
        <f t="shared" si="1165"/>
        <v>Inviable Sanitariamente</v>
      </c>
      <c r="PWA470" s="48" t="str">
        <f t="shared" si="1165"/>
        <v>Inviable Sanitariamente</v>
      </c>
      <c r="PWB470" s="48" t="str">
        <f t="shared" si="1165"/>
        <v>Inviable Sanitariamente</v>
      </c>
      <c r="PWC470" s="48" t="str">
        <f t="shared" si="1165"/>
        <v>Inviable Sanitariamente</v>
      </c>
      <c r="PWD470" s="48" t="str">
        <f t="shared" si="1165"/>
        <v>Inviable Sanitariamente</v>
      </c>
      <c r="PWE470" s="48" t="str">
        <f t="shared" si="1165"/>
        <v>Inviable Sanitariamente</v>
      </c>
      <c r="PWF470" s="48" t="str">
        <f t="shared" si="1166"/>
        <v>Inviable Sanitariamente</v>
      </c>
      <c r="PWG470" s="48" t="str">
        <f t="shared" si="1166"/>
        <v>Inviable Sanitariamente</v>
      </c>
      <c r="PWH470" s="48" t="str">
        <f t="shared" si="1166"/>
        <v>Inviable Sanitariamente</v>
      </c>
      <c r="PWI470" s="48" t="str">
        <f t="shared" si="1166"/>
        <v>Inviable Sanitariamente</v>
      </c>
      <c r="PWJ470" s="48" t="str">
        <f t="shared" si="1166"/>
        <v>Inviable Sanitariamente</v>
      </c>
      <c r="PWK470" s="48" t="str">
        <f t="shared" si="1166"/>
        <v>Inviable Sanitariamente</v>
      </c>
      <c r="PWL470" s="48" t="str">
        <f t="shared" si="1166"/>
        <v>Inviable Sanitariamente</v>
      </c>
      <c r="PWM470" s="48" t="str">
        <f t="shared" si="1166"/>
        <v>Inviable Sanitariamente</v>
      </c>
      <c r="PWN470" s="48" t="str">
        <f t="shared" si="1166"/>
        <v>Inviable Sanitariamente</v>
      </c>
      <c r="PWO470" s="48" t="str">
        <f t="shared" si="1166"/>
        <v>Inviable Sanitariamente</v>
      </c>
      <c r="PWP470" s="48" t="str">
        <f t="shared" si="1167"/>
        <v>Inviable Sanitariamente</v>
      </c>
      <c r="PWQ470" s="48" t="str">
        <f t="shared" si="1167"/>
        <v>Inviable Sanitariamente</v>
      </c>
      <c r="PWR470" s="48" t="str">
        <f t="shared" si="1167"/>
        <v>Inviable Sanitariamente</v>
      </c>
      <c r="PWS470" s="48" t="str">
        <f t="shared" si="1167"/>
        <v>Inviable Sanitariamente</v>
      </c>
      <c r="PWT470" s="48" t="str">
        <f t="shared" si="1167"/>
        <v>Inviable Sanitariamente</v>
      </c>
      <c r="PWU470" s="48" t="str">
        <f t="shared" si="1167"/>
        <v>Inviable Sanitariamente</v>
      </c>
      <c r="PWV470" s="48" t="str">
        <f t="shared" si="1167"/>
        <v>Inviable Sanitariamente</v>
      </c>
      <c r="PWW470" s="48" t="str">
        <f t="shared" si="1167"/>
        <v>Inviable Sanitariamente</v>
      </c>
      <c r="PWX470" s="48" t="str">
        <f t="shared" si="1167"/>
        <v>Inviable Sanitariamente</v>
      </c>
      <c r="PWY470" s="48" t="str">
        <f t="shared" si="1167"/>
        <v>Inviable Sanitariamente</v>
      </c>
      <c r="PWZ470" s="48" t="str">
        <f t="shared" si="1168"/>
        <v>Inviable Sanitariamente</v>
      </c>
      <c r="PXA470" s="48" t="str">
        <f t="shared" si="1168"/>
        <v>Inviable Sanitariamente</v>
      </c>
      <c r="PXB470" s="48" t="str">
        <f t="shared" si="1168"/>
        <v>Inviable Sanitariamente</v>
      </c>
      <c r="PXC470" s="48" t="str">
        <f t="shared" si="1168"/>
        <v>Inviable Sanitariamente</v>
      </c>
      <c r="PXD470" s="48" t="str">
        <f t="shared" si="1168"/>
        <v>Inviable Sanitariamente</v>
      </c>
      <c r="PXE470" s="48" t="str">
        <f t="shared" si="1168"/>
        <v>Inviable Sanitariamente</v>
      </c>
      <c r="PXF470" s="48" t="str">
        <f t="shared" si="1168"/>
        <v>Inviable Sanitariamente</v>
      </c>
      <c r="PXG470" s="48" t="str">
        <f t="shared" si="1168"/>
        <v>Inviable Sanitariamente</v>
      </c>
      <c r="PXH470" s="48" t="str">
        <f t="shared" si="1168"/>
        <v>Inviable Sanitariamente</v>
      </c>
      <c r="PXI470" s="48" t="str">
        <f t="shared" si="1168"/>
        <v>Inviable Sanitariamente</v>
      </c>
      <c r="PXJ470" s="48" t="str">
        <f t="shared" si="1169"/>
        <v>Inviable Sanitariamente</v>
      </c>
      <c r="PXK470" s="48" t="str">
        <f t="shared" si="1169"/>
        <v>Inviable Sanitariamente</v>
      </c>
      <c r="PXL470" s="48" t="str">
        <f t="shared" si="1169"/>
        <v>Inviable Sanitariamente</v>
      </c>
      <c r="PXM470" s="48" t="str">
        <f t="shared" si="1169"/>
        <v>Inviable Sanitariamente</v>
      </c>
      <c r="PXN470" s="48" t="str">
        <f t="shared" si="1169"/>
        <v>Inviable Sanitariamente</v>
      </c>
      <c r="PXO470" s="48" t="str">
        <f t="shared" si="1169"/>
        <v>Inviable Sanitariamente</v>
      </c>
      <c r="PXP470" s="48" t="str">
        <f t="shared" si="1169"/>
        <v>Inviable Sanitariamente</v>
      </c>
      <c r="PXQ470" s="48" t="str">
        <f t="shared" si="1169"/>
        <v>Inviable Sanitariamente</v>
      </c>
      <c r="PXR470" s="48" t="str">
        <f t="shared" si="1169"/>
        <v>Inviable Sanitariamente</v>
      </c>
      <c r="PXS470" s="48" t="str">
        <f t="shared" si="1169"/>
        <v>Inviable Sanitariamente</v>
      </c>
      <c r="PXT470" s="48" t="str">
        <f t="shared" si="1170"/>
        <v>Inviable Sanitariamente</v>
      </c>
      <c r="PXU470" s="48" t="str">
        <f t="shared" si="1170"/>
        <v>Inviable Sanitariamente</v>
      </c>
      <c r="PXV470" s="48" t="str">
        <f t="shared" si="1170"/>
        <v>Inviable Sanitariamente</v>
      </c>
      <c r="PXW470" s="48" t="str">
        <f t="shared" si="1170"/>
        <v>Inviable Sanitariamente</v>
      </c>
      <c r="PXX470" s="48" t="str">
        <f t="shared" si="1170"/>
        <v>Inviable Sanitariamente</v>
      </c>
      <c r="PXY470" s="48" t="str">
        <f t="shared" si="1170"/>
        <v>Inviable Sanitariamente</v>
      </c>
      <c r="PXZ470" s="48" t="str">
        <f t="shared" si="1170"/>
        <v>Inviable Sanitariamente</v>
      </c>
      <c r="PYA470" s="48" t="str">
        <f t="shared" si="1170"/>
        <v>Inviable Sanitariamente</v>
      </c>
      <c r="PYB470" s="48" t="str">
        <f t="shared" si="1170"/>
        <v>Inviable Sanitariamente</v>
      </c>
      <c r="PYC470" s="48" t="str">
        <f t="shared" si="1170"/>
        <v>Inviable Sanitariamente</v>
      </c>
      <c r="PYD470" s="48" t="str">
        <f t="shared" si="1171"/>
        <v>Inviable Sanitariamente</v>
      </c>
      <c r="PYE470" s="48" t="str">
        <f t="shared" si="1171"/>
        <v>Inviable Sanitariamente</v>
      </c>
      <c r="PYF470" s="48" t="str">
        <f t="shared" si="1171"/>
        <v>Inviable Sanitariamente</v>
      </c>
      <c r="PYG470" s="48" t="str">
        <f t="shared" si="1171"/>
        <v>Inviable Sanitariamente</v>
      </c>
      <c r="PYH470" s="48" t="str">
        <f t="shared" si="1171"/>
        <v>Inviable Sanitariamente</v>
      </c>
      <c r="PYI470" s="48" t="str">
        <f t="shared" si="1171"/>
        <v>Inviable Sanitariamente</v>
      </c>
      <c r="PYJ470" s="48" t="str">
        <f t="shared" si="1171"/>
        <v>Inviable Sanitariamente</v>
      </c>
      <c r="PYK470" s="48" t="str">
        <f t="shared" si="1171"/>
        <v>Inviable Sanitariamente</v>
      </c>
      <c r="PYL470" s="48" t="str">
        <f t="shared" si="1171"/>
        <v>Inviable Sanitariamente</v>
      </c>
      <c r="PYM470" s="48" t="str">
        <f t="shared" si="1171"/>
        <v>Inviable Sanitariamente</v>
      </c>
      <c r="PYN470" s="48" t="str">
        <f t="shared" si="1172"/>
        <v>Inviable Sanitariamente</v>
      </c>
      <c r="PYO470" s="48" t="str">
        <f t="shared" si="1172"/>
        <v>Inviable Sanitariamente</v>
      </c>
      <c r="PYP470" s="48" t="str">
        <f t="shared" si="1172"/>
        <v>Inviable Sanitariamente</v>
      </c>
      <c r="PYQ470" s="48" t="str">
        <f t="shared" si="1172"/>
        <v>Inviable Sanitariamente</v>
      </c>
      <c r="PYR470" s="48" t="str">
        <f t="shared" si="1172"/>
        <v>Inviable Sanitariamente</v>
      </c>
      <c r="PYS470" s="48" t="str">
        <f t="shared" si="1172"/>
        <v>Inviable Sanitariamente</v>
      </c>
      <c r="PYT470" s="48" t="str">
        <f t="shared" si="1172"/>
        <v>Inviable Sanitariamente</v>
      </c>
      <c r="PYU470" s="48" t="str">
        <f t="shared" si="1172"/>
        <v>Inviable Sanitariamente</v>
      </c>
      <c r="PYV470" s="48" t="str">
        <f t="shared" si="1172"/>
        <v>Inviable Sanitariamente</v>
      </c>
      <c r="PYW470" s="48" t="str">
        <f t="shared" si="1172"/>
        <v>Inviable Sanitariamente</v>
      </c>
      <c r="PYX470" s="48" t="str">
        <f t="shared" si="1173"/>
        <v>Inviable Sanitariamente</v>
      </c>
      <c r="PYY470" s="48" t="str">
        <f t="shared" si="1173"/>
        <v>Inviable Sanitariamente</v>
      </c>
      <c r="PYZ470" s="48" t="str">
        <f t="shared" si="1173"/>
        <v>Inviable Sanitariamente</v>
      </c>
      <c r="PZA470" s="48" t="str">
        <f t="shared" si="1173"/>
        <v>Inviable Sanitariamente</v>
      </c>
      <c r="PZB470" s="48" t="str">
        <f t="shared" si="1173"/>
        <v>Inviable Sanitariamente</v>
      </c>
      <c r="PZC470" s="48" t="str">
        <f t="shared" si="1173"/>
        <v>Inviable Sanitariamente</v>
      </c>
      <c r="PZD470" s="48" t="str">
        <f t="shared" si="1173"/>
        <v>Inviable Sanitariamente</v>
      </c>
      <c r="PZE470" s="48" t="str">
        <f t="shared" si="1173"/>
        <v>Inviable Sanitariamente</v>
      </c>
      <c r="PZF470" s="48" t="str">
        <f t="shared" si="1173"/>
        <v>Inviable Sanitariamente</v>
      </c>
      <c r="PZG470" s="48" t="str">
        <f t="shared" si="1173"/>
        <v>Inviable Sanitariamente</v>
      </c>
      <c r="PZH470" s="48" t="str">
        <f t="shared" si="1174"/>
        <v>Inviable Sanitariamente</v>
      </c>
      <c r="PZI470" s="48" t="str">
        <f t="shared" si="1174"/>
        <v>Inviable Sanitariamente</v>
      </c>
      <c r="PZJ470" s="48" t="str">
        <f t="shared" si="1174"/>
        <v>Inviable Sanitariamente</v>
      </c>
      <c r="PZK470" s="48" t="str">
        <f t="shared" si="1174"/>
        <v>Inviable Sanitariamente</v>
      </c>
      <c r="PZL470" s="48" t="str">
        <f t="shared" si="1174"/>
        <v>Inviable Sanitariamente</v>
      </c>
      <c r="PZM470" s="48" t="str">
        <f t="shared" si="1174"/>
        <v>Inviable Sanitariamente</v>
      </c>
      <c r="PZN470" s="48" t="str">
        <f t="shared" si="1174"/>
        <v>Inviable Sanitariamente</v>
      </c>
      <c r="PZO470" s="48" t="str">
        <f t="shared" si="1174"/>
        <v>Inviable Sanitariamente</v>
      </c>
      <c r="PZP470" s="48" t="str">
        <f t="shared" si="1174"/>
        <v>Inviable Sanitariamente</v>
      </c>
      <c r="PZQ470" s="48" t="str">
        <f t="shared" si="1174"/>
        <v>Inviable Sanitariamente</v>
      </c>
      <c r="PZR470" s="48" t="str">
        <f t="shared" si="1175"/>
        <v>Inviable Sanitariamente</v>
      </c>
      <c r="PZS470" s="48" t="str">
        <f t="shared" si="1175"/>
        <v>Inviable Sanitariamente</v>
      </c>
      <c r="PZT470" s="48" t="str">
        <f t="shared" si="1175"/>
        <v>Inviable Sanitariamente</v>
      </c>
      <c r="PZU470" s="48" t="str">
        <f t="shared" si="1175"/>
        <v>Inviable Sanitariamente</v>
      </c>
      <c r="PZV470" s="48" t="str">
        <f t="shared" si="1175"/>
        <v>Inviable Sanitariamente</v>
      </c>
      <c r="PZW470" s="48" t="str">
        <f t="shared" si="1175"/>
        <v>Inviable Sanitariamente</v>
      </c>
      <c r="PZX470" s="48" t="str">
        <f t="shared" si="1175"/>
        <v>Inviable Sanitariamente</v>
      </c>
      <c r="PZY470" s="48" t="str">
        <f t="shared" si="1175"/>
        <v>Inviable Sanitariamente</v>
      </c>
      <c r="PZZ470" s="48" t="str">
        <f t="shared" si="1175"/>
        <v>Inviable Sanitariamente</v>
      </c>
      <c r="QAA470" s="48" t="str">
        <f t="shared" si="1175"/>
        <v>Inviable Sanitariamente</v>
      </c>
      <c r="QAB470" s="48" t="str">
        <f t="shared" si="1176"/>
        <v>Inviable Sanitariamente</v>
      </c>
      <c r="QAC470" s="48" t="str">
        <f t="shared" si="1176"/>
        <v>Inviable Sanitariamente</v>
      </c>
      <c r="QAD470" s="48" t="str">
        <f t="shared" si="1176"/>
        <v>Inviable Sanitariamente</v>
      </c>
      <c r="QAE470" s="48" t="str">
        <f t="shared" si="1176"/>
        <v>Inviable Sanitariamente</v>
      </c>
      <c r="QAF470" s="48" t="str">
        <f t="shared" si="1176"/>
        <v>Inviable Sanitariamente</v>
      </c>
      <c r="QAG470" s="48" t="str">
        <f t="shared" si="1176"/>
        <v>Inviable Sanitariamente</v>
      </c>
      <c r="QAH470" s="48" t="str">
        <f t="shared" si="1176"/>
        <v>Inviable Sanitariamente</v>
      </c>
      <c r="QAI470" s="48" t="str">
        <f t="shared" si="1176"/>
        <v>Inviable Sanitariamente</v>
      </c>
      <c r="QAJ470" s="48" t="str">
        <f t="shared" si="1176"/>
        <v>Inviable Sanitariamente</v>
      </c>
      <c r="QAK470" s="48" t="str">
        <f t="shared" si="1176"/>
        <v>Inviable Sanitariamente</v>
      </c>
      <c r="QAL470" s="48" t="str">
        <f t="shared" si="1177"/>
        <v>Inviable Sanitariamente</v>
      </c>
      <c r="QAM470" s="48" t="str">
        <f t="shared" si="1177"/>
        <v>Inviable Sanitariamente</v>
      </c>
      <c r="QAN470" s="48" t="str">
        <f t="shared" si="1177"/>
        <v>Inviable Sanitariamente</v>
      </c>
      <c r="QAO470" s="48" t="str">
        <f t="shared" si="1177"/>
        <v>Inviable Sanitariamente</v>
      </c>
      <c r="QAP470" s="48" t="str">
        <f t="shared" si="1177"/>
        <v>Inviable Sanitariamente</v>
      </c>
      <c r="QAQ470" s="48" t="str">
        <f t="shared" si="1177"/>
        <v>Inviable Sanitariamente</v>
      </c>
      <c r="QAR470" s="48" t="str">
        <f t="shared" si="1177"/>
        <v>Inviable Sanitariamente</v>
      </c>
      <c r="QAS470" s="48" t="str">
        <f t="shared" si="1177"/>
        <v>Inviable Sanitariamente</v>
      </c>
      <c r="QAT470" s="48" t="str">
        <f t="shared" si="1177"/>
        <v>Inviable Sanitariamente</v>
      </c>
      <c r="QAU470" s="48" t="str">
        <f t="shared" si="1177"/>
        <v>Inviable Sanitariamente</v>
      </c>
      <c r="QAV470" s="48" t="str">
        <f t="shared" si="1178"/>
        <v>Inviable Sanitariamente</v>
      </c>
      <c r="QAW470" s="48" t="str">
        <f t="shared" si="1178"/>
        <v>Inviable Sanitariamente</v>
      </c>
      <c r="QAX470" s="48" t="str">
        <f t="shared" si="1178"/>
        <v>Inviable Sanitariamente</v>
      </c>
      <c r="QAY470" s="48" t="str">
        <f t="shared" si="1178"/>
        <v>Inviable Sanitariamente</v>
      </c>
      <c r="QAZ470" s="48" t="str">
        <f t="shared" si="1178"/>
        <v>Inviable Sanitariamente</v>
      </c>
      <c r="QBA470" s="48" t="str">
        <f t="shared" si="1178"/>
        <v>Inviable Sanitariamente</v>
      </c>
      <c r="QBB470" s="48" t="str">
        <f t="shared" si="1178"/>
        <v>Inviable Sanitariamente</v>
      </c>
      <c r="QBC470" s="48" t="str">
        <f t="shared" si="1178"/>
        <v>Inviable Sanitariamente</v>
      </c>
      <c r="QBD470" s="48" t="str">
        <f t="shared" si="1178"/>
        <v>Inviable Sanitariamente</v>
      </c>
      <c r="QBE470" s="48" t="str">
        <f t="shared" si="1178"/>
        <v>Inviable Sanitariamente</v>
      </c>
      <c r="QBF470" s="48" t="str">
        <f t="shared" si="1179"/>
        <v>Inviable Sanitariamente</v>
      </c>
      <c r="QBG470" s="48" t="str">
        <f t="shared" si="1179"/>
        <v>Inviable Sanitariamente</v>
      </c>
      <c r="QBH470" s="48" t="str">
        <f t="shared" si="1179"/>
        <v>Inviable Sanitariamente</v>
      </c>
      <c r="QBI470" s="48" t="str">
        <f t="shared" si="1179"/>
        <v>Inviable Sanitariamente</v>
      </c>
      <c r="QBJ470" s="48" t="str">
        <f t="shared" si="1179"/>
        <v>Inviable Sanitariamente</v>
      </c>
      <c r="QBK470" s="48" t="str">
        <f t="shared" si="1179"/>
        <v>Inviable Sanitariamente</v>
      </c>
      <c r="QBL470" s="48" t="str">
        <f t="shared" si="1179"/>
        <v>Inviable Sanitariamente</v>
      </c>
      <c r="QBM470" s="48" t="str">
        <f t="shared" si="1179"/>
        <v>Inviable Sanitariamente</v>
      </c>
      <c r="QBN470" s="48" t="str">
        <f t="shared" si="1179"/>
        <v>Inviable Sanitariamente</v>
      </c>
      <c r="QBO470" s="48" t="str">
        <f t="shared" si="1179"/>
        <v>Inviable Sanitariamente</v>
      </c>
      <c r="QBP470" s="48" t="str">
        <f t="shared" si="1180"/>
        <v>Inviable Sanitariamente</v>
      </c>
      <c r="QBQ470" s="48" t="str">
        <f t="shared" si="1180"/>
        <v>Inviable Sanitariamente</v>
      </c>
      <c r="QBR470" s="48" t="str">
        <f t="shared" si="1180"/>
        <v>Inviable Sanitariamente</v>
      </c>
      <c r="QBS470" s="48" t="str">
        <f t="shared" si="1180"/>
        <v>Inviable Sanitariamente</v>
      </c>
      <c r="QBT470" s="48" t="str">
        <f t="shared" si="1180"/>
        <v>Inviable Sanitariamente</v>
      </c>
      <c r="QBU470" s="48" t="str">
        <f t="shared" si="1180"/>
        <v>Inviable Sanitariamente</v>
      </c>
      <c r="QBV470" s="48" t="str">
        <f t="shared" si="1180"/>
        <v>Inviable Sanitariamente</v>
      </c>
      <c r="QBW470" s="48" t="str">
        <f t="shared" si="1180"/>
        <v>Inviable Sanitariamente</v>
      </c>
      <c r="QBX470" s="48" t="str">
        <f t="shared" si="1180"/>
        <v>Inviable Sanitariamente</v>
      </c>
      <c r="QBY470" s="48" t="str">
        <f t="shared" si="1180"/>
        <v>Inviable Sanitariamente</v>
      </c>
      <c r="QBZ470" s="48" t="str">
        <f t="shared" si="1181"/>
        <v>Inviable Sanitariamente</v>
      </c>
      <c r="QCA470" s="48" t="str">
        <f t="shared" si="1181"/>
        <v>Inviable Sanitariamente</v>
      </c>
      <c r="QCB470" s="48" t="str">
        <f t="shared" si="1181"/>
        <v>Inviable Sanitariamente</v>
      </c>
      <c r="QCC470" s="48" t="str">
        <f t="shared" si="1181"/>
        <v>Inviable Sanitariamente</v>
      </c>
      <c r="QCD470" s="48" t="str">
        <f t="shared" si="1181"/>
        <v>Inviable Sanitariamente</v>
      </c>
      <c r="QCE470" s="48" t="str">
        <f t="shared" si="1181"/>
        <v>Inviable Sanitariamente</v>
      </c>
      <c r="QCF470" s="48" t="str">
        <f t="shared" si="1181"/>
        <v>Inviable Sanitariamente</v>
      </c>
      <c r="QCG470" s="48" t="str">
        <f t="shared" si="1181"/>
        <v>Inviable Sanitariamente</v>
      </c>
      <c r="QCH470" s="48" t="str">
        <f t="shared" si="1181"/>
        <v>Inviable Sanitariamente</v>
      </c>
      <c r="QCI470" s="48" t="str">
        <f t="shared" si="1181"/>
        <v>Inviable Sanitariamente</v>
      </c>
      <c r="QCJ470" s="48" t="str">
        <f t="shared" si="1182"/>
        <v>Inviable Sanitariamente</v>
      </c>
      <c r="QCK470" s="48" t="str">
        <f t="shared" si="1182"/>
        <v>Inviable Sanitariamente</v>
      </c>
      <c r="QCL470" s="48" t="str">
        <f t="shared" si="1182"/>
        <v>Inviable Sanitariamente</v>
      </c>
      <c r="QCM470" s="48" t="str">
        <f t="shared" si="1182"/>
        <v>Inviable Sanitariamente</v>
      </c>
      <c r="QCN470" s="48" t="str">
        <f t="shared" si="1182"/>
        <v>Inviable Sanitariamente</v>
      </c>
      <c r="QCO470" s="48" t="str">
        <f t="shared" si="1182"/>
        <v>Inviable Sanitariamente</v>
      </c>
      <c r="QCP470" s="48" t="str">
        <f t="shared" si="1182"/>
        <v>Inviable Sanitariamente</v>
      </c>
      <c r="QCQ470" s="48" t="str">
        <f t="shared" si="1182"/>
        <v>Inviable Sanitariamente</v>
      </c>
      <c r="QCR470" s="48" t="str">
        <f t="shared" si="1182"/>
        <v>Inviable Sanitariamente</v>
      </c>
      <c r="QCS470" s="48" t="str">
        <f t="shared" si="1182"/>
        <v>Inviable Sanitariamente</v>
      </c>
      <c r="QCT470" s="48" t="str">
        <f t="shared" si="1183"/>
        <v>Inviable Sanitariamente</v>
      </c>
      <c r="QCU470" s="48" t="str">
        <f t="shared" si="1183"/>
        <v>Inviable Sanitariamente</v>
      </c>
      <c r="QCV470" s="48" t="str">
        <f t="shared" si="1183"/>
        <v>Inviable Sanitariamente</v>
      </c>
      <c r="QCW470" s="48" t="str">
        <f t="shared" si="1183"/>
        <v>Inviable Sanitariamente</v>
      </c>
      <c r="QCX470" s="48" t="str">
        <f t="shared" si="1183"/>
        <v>Inviable Sanitariamente</v>
      </c>
      <c r="QCY470" s="48" t="str">
        <f t="shared" si="1183"/>
        <v>Inviable Sanitariamente</v>
      </c>
      <c r="QCZ470" s="48" t="str">
        <f t="shared" si="1183"/>
        <v>Inviable Sanitariamente</v>
      </c>
      <c r="QDA470" s="48" t="str">
        <f t="shared" si="1183"/>
        <v>Inviable Sanitariamente</v>
      </c>
      <c r="QDB470" s="48" t="str">
        <f t="shared" si="1183"/>
        <v>Inviable Sanitariamente</v>
      </c>
      <c r="QDC470" s="48" t="str">
        <f t="shared" si="1183"/>
        <v>Inviable Sanitariamente</v>
      </c>
      <c r="QDD470" s="48" t="str">
        <f t="shared" si="1184"/>
        <v>Inviable Sanitariamente</v>
      </c>
      <c r="QDE470" s="48" t="str">
        <f t="shared" si="1184"/>
        <v>Inviable Sanitariamente</v>
      </c>
      <c r="QDF470" s="48" t="str">
        <f t="shared" si="1184"/>
        <v>Inviable Sanitariamente</v>
      </c>
      <c r="QDG470" s="48" t="str">
        <f t="shared" si="1184"/>
        <v>Inviable Sanitariamente</v>
      </c>
      <c r="QDH470" s="48" t="str">
        <f t="shared" si="1184"/>
        <v>Inviable Sanitariamente</v>
      </c>
      <c r="QDI470" s="48" t="str">
        <f t="shared" si="1184"/>
        <v>Inviable Sanitariamente</v>
      </c>
      <c r="QDJ470" s="48" t="str">
        <f t="shared" si="1184"/>
        <v>Inviable Sanitariamente</v>
      </c>
      <c r="QDK470" s="48" t="str">
        <f t="shared" si="1184"/>
        <v>Inviable Sanitariamente</v>
      </c>
      <c r="QDL470" s="48" t="str">
        <f t="shared" si="1184"/>
        <v>Inviable Sanitariamente</v>
      </c>
      <c r="QDM470" s="48" t="str">
        <f t="shared" si="1184"/>
        <v>Inviable Sanitariamente</v>
      </c>
      <c r="QDN470" s="48" t="str">
        <f t="shared" si="1185"/>
        <v>Inviable Sanitariamente</v>
      </c>
      <c r="QDO470" s="48" t="str">
        <f t="shared" si="1185"/>
        <v>Inviable Sanitariamente</v>
      </c>
      <c r="QDP470" s="48" t="str">
        <f t="shared" si="1185"/>
        <v>Inviable Sanitariamente</v>
      </c>
      <c r="QDQ470" s="48" t="str">
        <f t="shared" si="1185"/>
        <v>Inviable Sanitariamente</v>
      </c>
      <c r="QDR470" s="48" t="str">
        <f t="shared" si="1185"/>
        <v>Inviable Sanitariamente</v>
      </c>
      <c r="QDS470" s="48" t="str">
        <f t="shared" si="1185"/>
        <v>Inviable Sanitariamente</v>
      </c>
      <c r="QDT470" s="48" t="str">
        <f t="shared" si="1185"/>
        <v>Inviable Sanitariamente</v>
      </c>
      <c r="QDU470" s="48" t="str">
        <f t="shared" si="1185"/>
        <v>Inviable Sanitariamente</v>
      </c>
      <c r="QDV470" s="48" t="str">
        <f t="shared" si="1185"/>
        <v>Inviable Sanitariamente</v>
      </c>
      <c r="QDW470" s="48" t="str">
        <f t="shared" si="1185"/>
        <v>Inviable Sanitariamente</v>
      </c>
      <c r="QDX470" s="48" t="str">
        <f t="shared" si="1186"/>
        <v>Inviable Sanitariamente</v>
      </c>
      <c r="QDY470" s="48" t="str">
        <f t="shared" si="1186"/>
        <v>Inviable Sanitariamente</v>
      </c>
      <c r="QDZ470" s="48" t="str">
        <f t="shared" si="1186"/>
        <v>Inviable Sanitariamente</v>
      </c>
      <c r="QEA470" s="48" t="str">
        <f t="shared" si="1186"/>
        <v>Inviable Sanitariamente</v>
      </c>
      <c r="QEB470" s="48" t="str">
        <f t="shared" si="1186"/>
        <v>Inviable Sanitariamente</v>
      </c>
      <c r="QEC470" s="48" t="str">
        <f t="shared" si="1186"/>
        <v>Inviable Sanitariamente</v>
      </c>
      <c r="QED470" s="48" t="str">
        <f t="shared" si="1186"/>
        <v>Inviable Sanitariamente</v>
      </c>
      <c r="QEE470" s="48" t="str">
        <f t="shared" si="1186"/>
        <v>Inviable Sanitariamente</v>
      </c>
      <c r="QEF470" s="48" t="str">
        <f t="shared" si="1186"/>
        <v>Inviable Sanitariamente</v>
      </c>
      <c r="QEG470" s="48" t="str">
        <f t="shared" si="1186"/>
        <v>Inviable Sanitariamente</v>
      </c>
      <c r="QEH470" s="48" t="str">
        <f t="shared" si="1187"/>
        <v>Inviable Sanitariamente</v>
      </c>
      <c r="QEI470" s="48" t="str">
        <f t="shared" si="1187"/>
        <v>Inviable Sanitariamente</v>
      </c>
      <c r="QEJ470" s="48" t="str">
        <f t="shared" si="1187"/>
        <v>Inviable Sanitariamente</v>
      </c>
      <c r="QEK470" s="48" t="str">
        <f t="shared" si="1187"/>
        <v>Inviable Sanitariamente</v>
      </c>
      <c r="QEL470" s="48" t="str">
        <f t="shared" si="1187"/>
        <v>Inviable Sanitariamente</v>
      </c>
      <c r="QEM470" s="48" t="str">
        <f t="shared" si="1187"/>
        <v>Inviable Sanitariamente</v>
      </c>
      <c r="QEN470" s="48" t="str">
        <f t="shared" si="1187"/>
        <v>Inviable Sanitariamente</v>
      </c>
      <c r="QEO470" s="48" t="str">
        <f t="shared" si="1187"/>
        <v>Inviable Sanitariamente</v>
      </c>
      <c r="QEP470" s="48" t="str">
        <f t="shared" si="1187"/>
        <v>Inviable Sanitariamente</v>
      </c>
      <c r="QEQ470" s="48" t="str">
        <f t="shared" si="1187"/>
        <v>Inviable Sanitariamente</v>
      </c>
      <c r="QER470" s="48" t="str">
        <f t="shared" si="1188"/>
        <v>Inviable Sanitariamente</v>
      </c>
      <c r="QES470" s="48" t="str">
        <f t="shared" si="1188"/>
        <v>Inviable Sanitariamente</v>
      </c>
      <c r="QET470" s="48" t="str">
        <f t="shared" si="1188"/>
        <v>Inviable Sanitariamente</v>
      </c>
      <c r="QEU470" s="48" t="str">
        <f t="shared" si="1188"/>
        <v>Inviable Sanitariamente</v>
      </c>
      <c r="QEV470" s="48" t="str">
        <f t="shared" si="1188"/>
        <v>Inviable Sanitariamente</v>
      </c>
      <c r="QEW470" s="48" t="str">
        <f t="shared" si="1188"/>
        <v>Inviable Sanitariamente</v>
      </c>
      <c r="QEX470" s="48" t="str">
        <f t="shared" si="1188"/>
        <v>Inviable Sanitariamente</v>
      </c>
      <c r="QEY470" s="48" t="str">
        <f t="shared" si="1188"/>
        <v>Inviable Sanitariamente</v>
      </c>
      <c r="QEZ470" s="48" t="str">
        <f t="shared" si="1188"/>
        <v>Inviable Sanitariamente</v>
      </c>
      <c r="QFA470" s="48" t="str">
        <f t="shared" si="1188"/>
        <v>Inviable Sanitariamente</v>
      </c>
      <c r="QFB470" s="48" t="str">
        <f t="shared" si="1189"/>
        <v>Inviable Sanitariamente</v>
      </c>
      <c r="QFC470" s="48" t="str">
        <f t="shared" si="1189"/>
        <v>Inviable Sanitariamente</v>
      </c>
      <c r="QFD470" s="48" t="str">
        <f t="shared" si="1189"/>
        <v>Inviable Sanitariamente</v>
      </c>
      <c r="QFE470" s="48" t="str">
        <f t="shared" si="1189"/>
        <v>Inviable Sanitariamente</v>
      </c>
      <c r="QFF470" s="48" t="str">
        <f t="shared" si="1189"/>
        <v>Inviable Sanitariamente</v>
      </c>
      <c r="QFG470" s="48" t="str">
        <f t="shared" si="1189"/>
        <v>Inviable Sanitariamente</v>
      </c>
      <c r="QFH470" s="48" t="str">
        <f t="shared" si="1189"/>
        <v>Inviable Sanitariamente</v>
      </c>
      <c r="QFI470" s="48" t="str">
        <f t="shared" si="1189"/>
        <v>Inviable Sanitariamente</v>
      </c>
      <c r="QFJ470" s="48" t="str">
        <f t="shared" si="1189"/>
        <v>Inviable Sanitariamente</v>
      </c>
      <c r="QFK470" s="48" t="str">
        <f t="shared" si="1189"/>
        <v>Inviable Sanitariamente</v>
      </c>
      <c r="QFL470" s="48" t="str">
        <f t="shared" si="1190"/>
        <v>Inviable Sanitariamente</v>
      </c>
      <c r="QFM470" s="48" t="str">
        <f t="shared" si="1190"/>
        <v>Inviable Sanitariamente</v>
      </c>
      <c r="QFN470" s="48" t="str">
        <f t="shared" si="1190"/>
        <v>Inviable Sanitariamente</v>
      </c>
      <c r="QFO470" s="48" t="str">
        <f t="shared" si="1190"/>
        <v>Inviable Sanitariamente</v>
      </c>
      <c r="QFP470" s="48" t="str">
        <f t="shared" si="1190"/>
        <v>Inviable Sanitariamente</v>
      </c>
      <c r="QFQ470" s="48" t="str">
        <f t="shared" si="1190"/>
        <v>Inviable Sanitariamente</v>
      </c>
      <c r="QFR470" s="48" t="str">
        <f t="shared" si="1190"/>
        <v>Inviable Sanitariamente</v>
      </c>
      <c r="QFS470" s="48" t="str">
        <f t="shared" si="1190"/>
        <v>Inviable Sanitariamente</v>
      </c>
      <c r="QFT470" s="48" t="str">
        <f t="shared" si="1190"/>
        <v>Inviable Sanitariamente</v>
      </c>
      <c r="QFU470" s="48" t="str">
        <f t="shared" si="1190"/>
        <v>Inviable Sanitariamente</v>
      </c>
      <c r="QFV470" s="48" t="str">
        <f t="shared" si="1191"/>
        <v>Inviable Sanitariamente</v>
      </c>
      <c r="QFW470" s="48" t="str">
        <f t="shared" si="1191"/>
        <v>Inviable Sanitariamente</v>
      </c>
      <c r="QFX470" s="48" t="str">
        <f t="shared" si="1191"/>
        <v>Inviable Sanitariamente</v>
      </c>
      <c r="QFY470" s="48" t="str">
        <f t="shared" si="1191"/>
        <v>Inviable Sanitariamente</v>
      </c>
      <c r="QFZ470" s="48" t="str">
        <f t="shared" si="1191"/>
        <v>Inviable Sanitariamente</v>
      </c>
      <c r="QGA470" s="48" t="str">
        <f t="shared" si="1191"/>
        <v>Inviable Sanitariamente</v>
      </c>
      <c r="QGB470" s="48" t="str">
        <f t="shared" si="1191"/>
        <v>Inviable Sanitariamente</v>
      </c>
      <c r="QGC470" s="48" t="str">
        <f t="shared" si="1191"/>
        <v>Inviable Sanitariamente</v>
      </c>
      <c r="QGD470" s="48" t="str">
        <f t="shared" si="1191"/>
        <v>Inviable Sanitariamente</v>
      </c>
      <c r="QGE470" s="48" t="str">
        <f t="shared" si="1191"/>
        <v>Inviable Sanitariamente</v>
      </c>
      <c r="QGF470" s="48" t="str">
        <f t="shared" si="1192"/>
        <v>Inviable Sanitariamente</v>
      </c>
      <c r="QGG470" s="48" t="str">
        <f t="shared" si="1192"/>
        <v>Inviable Sanitariamente</v>
      </c>
      <c r="QGH470" s="48" t="str">
        <f t="shared" si="1192"/>
        <v>Inviable Sanitariamente</v>
      </c>
      <c r="QGI470" s="48" t="str">
        <f t="shared" si="1192"/>
        <v>Inviable Sanitariamente</v>
      </c>
      <c r="QGJ470" s="48" t="str">
        <f t="shared" si="1192"/>
        <v>Inviable Sanitariamente</v>
      </c>
      <c r="QGK470" s="48" t="str">
        <f t="shared" si="1192"/>
        <v>Inviable Sanitariamente</v>
      </c>
      <c r="QGL470" s="48" t="str">
        <f t="shared" si="1192"/>
        <v>Inviable Sanitariamente</v>
      </c>
      <c r="QGM470" s="48" t="str">
        <f t="shared" si="1192"/>
        <v>Inviable Sanitariamente</v>
      </c>
      <c r="QGN470" s="48" t="str">
        <f t="shared" si="1192"/>
        <v>Inviable Sanitariamente</v>
      </c>
      <c r="QGO470" s="48" t="str">
        <f t="shared" si="1192"/>
        <v>Inviable Sanitariamente</v>
      </c>
      <c r="QGP470" s="48" t="str">
        <f t="shared" si="1193"/>
        <v>Inviable Sanitariamente</v>
      </c>
      <c r="QGQ470" s="48" t="str">
        <f t="shared" si="1193"/>
        <v>Inviable Sanitariamente</v>
      </c>
      <c r="QGR470" s="48" t="str">
        <f t="shared" si="1193"/>
        <v>Inviable Sanitariamente</v>
      </c>
      <c r="QGS470" s="48" t="str">
        <f t="shared" si="1193"/>
        <v>Inviable Sanitariamente</v>
      </c>
      <c r="QGT470" s="48" t="str">
        <f t="shared" si="1193"/>
        <v>Inviable Sanitariamente</v>
      </c>
      <c r="QGU470" s="48" t="str">
        <f t="shared" si="1193"/>
        <v>Inviable Sanitariamente</v>
      </c>
      <c r="QGV470" s="48" t="str">
        <f t="shared" si="1193"/>
        <v>Inviable Sanitariamente</v>
      </c>
      <c r="QGW470" s="48" t="str">
        <f t="shared" si="1193"/>
        <v>Inviable Sanitariamente</v>
      </c>
      <c r="QGX470" s="48" t="str">
        <f t="shared" si="1193"/>
        <v>Inviable Sanitariamente</v>
      </c>
      <c r="QGY470" s="48" t="str">
        <f t="shared" si="1193"/>
        <v>Inviable Sanitariamente</v>
      </c>
      <c r="QGZ470" s="48" t="str">
        <f t="shared" si="1194"/>
        <v>Inviable Sanitariamente</v>
      </c>
      <c r="QHA470" s="48" t="str">
        <f t="shared" si="1194"/>
        <v>Inviable Sanitariamente</v>
      </c>
      <c r="QHB470" s="48" t="str">
        <f t="shared" si="1194"/>
        <v>Inviable Sanitariamente</v>
      </c>
      <c r="QHC470" s="48" t="str">
        <f t="shared" si="1194"/>
        <v>Inviable Sanitariamente</v>
      </c>
      <c r="QHD470" s="48" t="str">
        <f t="shared" si="1194"/>
        <v>Inviable Sanitariamente</v>
      </c>
      <c r="QHE470" s="48" t="str">
        <f t="shared" si="1194"/>
        <v>Inviable Sanitariamente</v>
      </c>
      <c r="QHF470" s="48" t="str">
        <f t="shared" si="1194"/>
        <v>Inviable Sanitariamente</v>
      </c>
      <c r="QHG470" s="48" t="str">
        <f t="shared" si="1194"/>
        <v>Inviable Sanitariamente</v>
      </c>
      <c r="QHH470" s="48" t="str">
        <f t="shared" si="1194"/>
        <v>Inviable Sanitariamente</v>
      </c>
      <c r="QHI470" s="48" t="str">
        <f t="shared" si="1194"/>
        <v>Inviable Sanitariamente</v>
      </c>
      <c r="QHJ470" s="48" t="str">
        <f t="shared" si="1195"/>
        <v>Inviable Sanitariamente</v>
      </c>
      <c r="QHK470" s="48" t="str">
        <f t="shared" si="1195"/>
        <v>Inviable Sanitariamente</v>
      </c>
      <c r="QHL470" s="48" t="str">
        <f t="shared" si="1195"/>
        <v>Inviable Sanitariamente</v>
      </c>
      <c r="QHM470" s="48" t="str">
        <f t="shared" si="1195"/>
        <v>Inviable Sanitariamente</v>
      </c>
      <c r="QHN470" s="48" t="str">
        <f t="shared" si="1195"/>
        <v>Inviable Sanitariamente</v>
      </c>
      <c r="QHO470" s="48" t="str">
        <f t="shared" si="1195"/>
        <v>Inviable Sanitariamente</v>
      </c>
      <c r="QHP470" s="48" t="str">
        <f t="shared" si="1195"/>
        <v>Inviable Sanitariamente</v>
      </c>
      <c r="QHQ470" s="48" t="str">
        <f t="shared" si="1195"/>
        <v>Inviable Sanitariamente</v>
      </c>
      <c r="QHR470" s="48" t="str">
        <f t="shared" si="1195"/>
        <v>Inviable Sanitariamente</v>
      </c>
      <c r="QHS470" s="48" t="str">
        <f t="shared" si="1195"/>
        <v>Inviable Sanitariamente</v>
      </c>
      <c r="QHT470" s="48" t="str">
        <f t="shared" si="1196"/>
        <v>Inviable Sanitariamente</v>
      </c>
      <c r="QHU470" s="48" t="str">
        <f t="shared" si="1196"/>
        <v>Inviable Sanitariamente</v>
      </c>
      <c r="QHV470" s="48" t="str">
        <f t="shared" si="1196"/>
        <v>Inviable Sanitariamente</v>
      </c>
      <c r="QHW470" s="48" t="str">
        <f t="shared" si="1196"/>
        <v>Inviable Sanitariamente</v>
      </c>
      <c r="QHX470" s="48" t="str">
        <f t="shared" si="1196"/>
        <v>Inviable Sanitariamente</v>
      </c>
      <c r="QHY470" s="48" t="str">
        <f t="shared" si="1196"/>
        <v>Inviable Sanitariamente</v>
      </c>
      <c r="QHZ470" s="48" t="str">
        <f t="shared" si="1196"/>
        <v>Inviable Sanitariamente</v>
      </c>
      <c r="QIA470" s="48" t="str">
        <f t="shared" si="1196"/>
        <v>Inviable Sanitariamente</v>
      </c>
      <c r="QIB470" s="48" t="str">
        <f t="shared" si="1196"/>
        <v>Inviable Sanitariamente</v>
      </c>
      <c r="QIC470" s="48" t="str">
        <f t="shared" si="1196"/>
        <v>Inviable Sanitariamente</v>
      </c>
      <c r="QID470" s="48" t="str">
        <f t="shared" si="1197"/>
        <v>Inviable Sanitariamente</v>
      </c>
      <c r="QIE470" s="48" t="str">
        <f t="shared" si="1197"/>
        <v>Inviable Sanitariamente</v>
      </c>
      <c r="QIF470" s="48" t="str">
        <f t="shared" si="1197"/>
        <v>Inviable Sanitariamente</v>
      </c>
      <c r="QIG470" s="48" t="str">
        <f t="shared" si="1197"/>
        <v>Inviable Sanitariamente</v>
      </c>
      <c r="QIH470" s="48" t="str">
        <f t="shared" si="1197"/>
        <v>Inviable Sanitariamente</v>
      </c>
      <c r="QII470" s="48" t="str">
        <f t="shared" si="1197"/>
        <v>Inviable Sanitariamente</v>
      </c>
      <c r="QIJ470" s="48" t="str">
        <f t="shared" si="1197"/>
        <v>Inviable Sanitariamente</v>
      </c>
      <c r="QIK470" s="48" t="str">
        <f t="shared" si="1197"/>
        <v>Inviable Sanitariamente</v>
      </c>
      <c r="QIL470" s="48" t="str">
        <f t="shared" si="1197"/>
        <v>Inviable Sanitariamente</v>
      </c>
      <c r="QIM470" s="48" t="str">
        <f t="shared" si="1197"/>
        <v>Inviable Sanitariamente</v>
      </c>
      <c r="QIN470" s="48" t="str">
        <f t="shared" si="1198"/>
        <v>Inviable Sanitariamente</v>
      </c>
      <c r="QIO470" s="48" t="str">
        <f t="shared" si="1198"/>
        <v>Inviable Sanitariamente</v>
      </c>
      <c r="QIP470" s="48" t="str">
        <f t="shared" si="1198"/>
        <v>Inviable Sanitariamente</v>
      </c>
      <c r="QIQ470" s="48" t="str">
        <f t="shared" si="1198"/>
        <v>Inviable Sanitariamente</v>
      </c>
      <c r="QIR470" s="48" t="str">
        <f t="shared" si="1198"/>
        <v>Inviable Sanitariamente</v>
      </c>
      <c r="QIS470" s="48" t="str">
        <f t="shared" si="1198"/>
        <v>Inviable Sanitariamente</v>
      </c>
      <c r="QIT470" s="48" t="str">
        <f t="shared" si="1198"/>
        <v>Inviable Sanitariamente</v>
      </c>
      <c r="QIU470" s="48" t="str">
        <f t="shared" si="1198"/>
        <v>Inviable Sanitariamente</v>
      </c>
      <c r="QIV470" s="48" t="str">
        <f t="shared" si="1198"/>
        <v>Inviable Sanitariamente</v>
      </c>
      <c r="QIW470" s="48" t="str">
        <f t="shared" si="1198"/>
        <v>Inviable Sanitariamente</v>
      </c>
      <c r="QIX470" s="48" t="str">
        <f t="shared" si="1199"/>
        <v>Inviable Sanitariamente</v>
      </c>
      <c r="QIY470" s="48" t="str">
        <f t="shared" si="1199"/>
        <v>Inviable Sanitariamente</v>
      </c>
      <c r="QIZ470" s="48" t="str">
        <f t="shared" si="1199"/>
        <v>Inviable Sanitariamente</v>
      </c>
      <c r="QJA470" s="48" t="str">
        <f t="shared" si="1199"/>
        <v>Inviable Sanitariamente</v>
      </c>
      <c r="QJB470" s="48" t="str">
        <f t="shared" si="1199"/>
        <v>Inviable Sanitariamente</v>
      </c>
      <c r="QJC470" s="48" t="str">
        <f t="shared" si="1199"/>
        <v>Inviable Sanitariamente</v>
      </c>
      <c r="QJD470" s="48" t="str">
        <f t="shared" si="1199"/>
        <v>Inviable Sanitariamente</v>
      </c>
      <c r="QJE470" s="48" t="str">
        <f t="shared" si="1199"/>
        <v>Inviable Sanitariamente</v>
      </c>
      <c r="QJF470" s="48" t="str">
        <f t="shared" si="1199"/>
        <v>Inviable Sanitariamente</v>
      </c>
      <c r="QJG470" s="48" t="str">
        <f t="shared" si="1199"/>
        <v>Inviable Sanitariamente</v>
      </c>
      <c r="QJH470" s="48" t="str">
        <f t="shared" si="1200"/>
        <v>Inviable Sanitariamente</v>
      </c>
      <c r="QJI470" s="48" t="str">
        <f t="shared" si="1200"/>
        <v>Inviable Sanitariamente</v>
      </c>
      <c r="QJJ470" s="48" t="str">
        <f t="shared" si="1200"/>
        <v>Inviable Sanitariamente</v>
      </c>
      <c r="QJK470" s="48" t="str">
        <f t="shared" si="1200"/>
        <v>Inviable Sanitariamente</v>
      </c>
      <c r="QJL470" s="48" t="str">
        <f t="shared" si="1200"/>
        <v>Inviable Sanitariamente</v>
      </c>
      <c r="QJM470" s="48" t="str">
        <f t="shared" si="1200"/>
        <v>Inviable Sanitariamente</v>
      </c>
      <c r="QJN470" s="48" t="str">
        <f t="shared" si="1200"/>
        <v>Inviable Sanitariamente</v>
      </c>
      <c r="QJO470" s="48" t="str">
        <f t="shared" si="1200"/>
        <v>Inviable Sanitariamente</v>
      </c>
      <c r="QJP470" s="48" t="str">
        <f t="shared" si="1200"/>
        <v>Inviable Sanitariamente</v>
      </c>
      <c r="QJQ470" s="48" t="str">
        <f t="shared" si="1200"/>
        <v>Inviable Sanitariamente</v>
      </c>
      <c r="QJR470" s="48" t="str">
        <f t="shared" si="1201"/>
        <v>Inviable Sanitariamente</v>
      </c>
      <c r="QJS470" s="48" t="str">
        <f t="shared" si="1201"/>
        <v>Inviable Sanitariamente</v>
      </c>
      <c r="QJT470" s="48" t="str">
        <f t="shared" si="1201"/>
        <v>Inviable Sanitariamente</v>
      </c>
      <c r="QJU470" s="48" t="str">
        <f t="shared" si="1201"/>
        <v>Inviable Sanitariamente</v>
      </c>
      <c r="QJV470" s="48" t="str">
        <f t="shared" si="1201"/>
        <v>Inviable Sanitariamente</v>
      </c>
      <c r="QJW470" s="48" t="str">
        <f t="shared" si="1201"/>
        <v>Inviable Sanitariamente</v>
      </c>
      <c r="QJX470" s="48" t="str">
        <f t="shared" si="1201"/>
        <v>Inviable Sanitariamente</v>
      </c>
      <c r="QJY470" s="48" t="str">
        <f t="shared" si="1201"/>
        <v>Inviable Sanitariamente</v>
      </c>
      <c r="QJZ470" s="48" t="str">
        <f t="shared" si="1201"/>
        <v>Inviable Sanitariamente</v>
      </c>
      <c r="QKA470" s="48" t="str">
        <f t="shared" si="1201"/>
        <v>Inviable Sanitariamente</v>
      </c>
      <c r="QKB470" s="48" t="str">
        <f t="shared" si="1202"/>
        <v>Inviable Sanitariamente</v>
      </c>
      <c r="QKC470" s="48" t="str">
        <f t="shared" si="1202"/>
        <v>Inviable Sanitariamente</v>
      </c>
      <c r="QKD470" s="48" t="str">
        <f t="shared" si="1202"/>
        <v>Inviable Sanitariamente</v>
      </c>
      <c r="QKE470" s="48" t="str">
        <f t="shared" si="1202"/>
        <v>Inviable Sanitariamente</v>
      </c>
      <c r="QKF470" s="48" t="str">
        <f t="shared" si="1202"/>
        <v>Inviable Sanitariamente</v>
      </c>
      <c r="QKG470" s="48" t="str">
        <f t="shared" si="1202"/>
        <v>Inviable Sanitariamente</v>
      </c>
      <c r="QKH470" s="48" t="str">
        <f t="shared" si="1202"/>
        <v>Inviable Sanitariamente</v>
      </c>
      <c r="QKI470" s="48" t="str">
        <f t="shared" si="1202"/>
        <v>Inviable Sanitariamente</v>
      </c>
      <c r="QKJ470" s="48" t="str">
        <f t="shared" si="1202"/>
        <v>Inviable Sanitariamente</v>
      </c>
      <c r="QKK470" s="48" t="str">
        <f t="shared" si="1202"/>
        <v>Inviable Sanitariamente</v>
      </c>
      <c r="QKL470" s="48" t="str">
        <f t="shared" si="1203"/>
        <v>Inviable Sanitariamente</v>
      </c>
      <c r="QKM470" s="48" t="str">
        <f t="shared" si="1203"/>
        <v>Inviable Sanitariamente</v>
      </c>
      <c r="QKN470" s="48" t="str">
        <f t="shared" si="1203"/>
        <v>Inviable Sanitariamente</v>
      </c>
      <c r="QKO470" s="48" t="str">
        <f t="shared" si="1203"/>
        <v>Inviable Sanitariamente</v>
      </c>
      <c r="QKP470" s="48" t="str">
        <f t="shared" si="1203"/>
        <v>Inviable Sanitariamente</v>
      </c>
      <c r="QKQ470" s="48" t="str">
        <f t="shared" si="1203"/>
        <v>Inviable Sanitariamente</v>
      </c>
      <c r="QKR470" s="48" t="str">
        <f t="shared" si="1203"/>
        <v>Inviable Sanitariamente</v>
      </c>
      <c r="QKS470" s="48" t="str">
        <f t="shared" si="1203"/>
        <v>Inviable Sanitariamente</v>
      </c>
      <c r="QKT470" s="48" t="str">
        <f t="shared" si="1203"/>
        <v>Inviable Sanitariamente</v>
      </c>
      <c r="QKU470" s="48" t="str">
        <f t="shared" si="1203"/>
        <v>Inviable Sanitariamente</v>
      </c>
      <c r="QKV470" s="48" t="str">
        <f t="shared" si="1204"/>
        <v>Inviable Sanitariamente</v>
      </c>
      <c r="QKW470" s="48" t="str">
        <f t="shared" si="1204"/>
        <v>Inviable Sanitariamente</v>
      </c>
      <c r="QKX470" s="48" t="str">
        <f t="shared" si="1204"/>
        <v>Inviable Sanitariamente</v>
      </c>
      <c r="QKY470" s="48" t="str">
        <f t="shared" si="1204"/>
        <v>Inviable Sanitariamente</v>
      </c>
      <c r="QKZ470" s="48" t="str">
        <f t="shared" si="1204"/>
        <v>Inviable Sanitariamente</v>
      </c>
      <c r="QLA470" s="48" t="str">
        <f t="shared" si="1204"/>
        <v>Inviable Sanitariamente</v>
      </c>
      <c r="QLB470" s="48" t="str">
        <f t="shared" si="1204"/>
        <v>Inviable Sanitariamente</v>
      </c>
      <c r="QLC470" s="48" t="str">
        <f t="shared" si="1204"/>
        <v>Inviable Sanitariamente</v>
      </c>
      <c r="QLD470" s="48" t="str">
        <f t="shared" si="1204"/>
        <v>Inviable Sanitariamente</v>
      </c>
      <c r="QLE470" s="48" t="str">
        <f t="shared" si="1204"/>
        <v>Inviable Sanitariamente</v>
      </c>
      <c r="QLF470" s="48" t="str">
        <f t="shared" si="1205"/>
        <v>Inviable Sanitariamente</v>
      </c>
      <c r="QLG470" s="48" t="str">
        <f t="shared" si="1205"/>
        <v>Inviable Sanitariamente</v>
      </c>
      <c r="QLH470" s="48" t="str">
        <f t="shared" si="1205"/>
        <v>Inviable Sanitariamente</v>
      </c>
      <c r="QLI470" s="48" t="str">
        <f t="shared" si="1205"/>
        <v>Inviable Sanitariamente</v>
      </c>
      <c r="QLJ470" s="48" t="str">
        <f t="shared" si="1205"/>
        <v>Inviable Sanitariamente</v>
      </c>
      <c r="QLK470" s="48" t="str">
        <f t="shared" si="1205"/>
        <v>Inviable Sanitariamente</v>
      </c>
      <c r="QLL470" s="48" t="str">
        <f t="shared" si="1205"/>
        <v>Inviable Sanitariamente</v>
      </c>
      <c r="QLM470" s="48" t="str">
        <f t="shared" si="1205"/>
        <v>Inviable Sanitariamente</v>
      </c>
      <c r="QLN470" s="48" t="str">
        <f t="shared" si="1205"/>
        <v>Inviable Sanitariamente</v>
      </c>
      <c r="QLO470" s="48" t="str">
        <f t="shared" si="1205"/>
        <v>Inviable Sanitariamente</v>
      </c>
      <c r="QLP470" s="48" t="str">
        <f t="shared" si="1206"/>
        <v>Inviable Sanitariamente</v>
      </c>
      <c r="QLQ470" s="48" t="str">
        <f t="shared" si="1206"/>
        <v>Inviable Sanitariamente</v>
      </c>
      <c r="QLR470" s="48" t="str">
        <f t="shared" si="1206"/>
        <v>Inviable Sanitariamente</v>
      </c>
      <c r="QLS470" s="48" t="str">
        <f t="shared" si="1206"/>
        <v>Inviable Sanitariamente</v>
      </c>
      <c r="QLT470" s="48" t="str">
        <f t="shared" si="1206"/>
        <v>Inviable Sanitariamente</v>
      </c>
      <c r="QLU470" s="48" t="str">
        <f t="shared" si="1206"/>
        <v>Inviable Sanitariamente</v>
      </c>
      <c r="QLV470" s="48" t="str">
        <f t="shared" si="1206"/>
        <v>Inviable Sanitariamente</v>
      </c>
      <c r="QLW470" s="48" t="str">
        <f t="shared" si="1206"/>
        <v>Inviable Sanitariamente</v>
      </c>
      <c r="QLX470" s="48" t="str">
        <f t="shared" si="1206"/>
        <v>Inviable Sanitariamente</v>
      </c>
      <c r="QLY470" s="48" t="str">
        <f t="shared" si="1206"/>
        <v>Inviable Sanitariamente</v>
      </c>
      <c r="QLZ470" s="48" t="str">
        <f t="shared" si="1207"/>
        <v>Inviable Sanitariamente</v>
      </c>
      <c r="QMA470" s="48" t="str">
        <f t="shared" si="1207"/>
        <v>Inviable Sanitariamente</v>
      </c>
      <c r="QMB470" s="48" t="str">
        <f t="shared" si="1207"/>
        <v>Inviable Sanitariamente</v>
      </c>
      <c r="QMC470" s="48" t="str">
        <f t="shared" si="1207"/>
        <v>Inviable Sanitariamente</v>
      </c>
      <c r="QMD470" s="48" t="str">
        <f t="shared" si="1207"/>
        <v>Inviable Sanitariamente</v>
      </c>
      <c r="QME470" s="48" t="str">
        <f t="shared" si="1207"/>
        <v>Inviable Sanitariamente</v>
      </c>
      <c r="QMF470" s="48" t="str">
        <f t="shared" si="1207"/>
        <v>Inviable Sanitariamente</v>
      </c>
      <c r="QMG470" s="48" t="str">
        <f t="shared" si="1207"/>
        <v>Inviable Sanitariamente</v>
      </c>
      <c r="QMH470" s="48" t="str">
        <f t="shared" si="1207"/>
        <v>Inviable Sanitariamente</v>
      </c>
      <c r="QMI470" s="48" t="str">
        <f t="shared" si="1207"/>
        <v>Inviable Sanitariamente</v>
      </c>
      <c r="QMJ470" s="48" t="str">
        <f t="shared" si="1208"/>
        <v>Inviable Sanitariamente</v>
      </c>
      <c r="QMK470" s="48" t="str">
        <f t="shared" si="1208"/>
        <v>Inviable Sanitariamente</v>
      </c>
      <c r="QML470" s="48" t="str">
        <f t="shared" si="1208"/>
        <v>Inviable Sanitariamente</v>
      </c>
      <c r="QMM470" s="48" t="str">
        <f t="shared" si="1208"/>
        <v>Inviable Sanitariamente</v>
      </c>
      <c r="QMN470" s="48" t="str">
        <f t="shared" si="1208"/>
        <v>Inviable Sanitariamente</v>
      </c>
      <c r="QMO470" s="48" t="str">
        <f t="shared" si="1208"/>
        <v>Inviable Sanitariamente</v>
      </c>
      <c r="QMP470" s="48" t="str">
        <f t="shared" si="1208"/>
        <v>Inviable Sanitariamente</v>
      </c>
      <c r="QMQ470" s="48" t="str">
        <f t="shared" si="1208"/>
        <v>Inviable Sanitariamente</v>
      </c>
      <c r="QMR470" s="48" t="str">
        <f t="shared" si="1208"/>
        <v>Inviable Sanitariamente</v>
      </c>
      <c r="QMS470" s="48" t="str">
        <f t="shared" si="1208"/>
        <v>Inviable Sanitariamente</v>
      </c>
      <c r="QMT470" s="48" t="str">
        <f t="shared" si="1209"/>
        <v>Inviable Sanitariamente</v>
      </c>
      <c r="QMU470" s="48" t="str">
        <f t="shared" si="1209"/>
        <v>Inviable Sanitariamente</v>
      </c>
      <c r="QMV470" s="48" t="str">
        <f t="shared" si="1209"/>
        <v>Inviable Sanitariamente</v>
      </c>
      <c r="QMW470" s="48" t="str">
        <f t="shared" si="1209"/>
        <v>Inviable Sanitariamente</v>
      </c>
      <c r="QMX470" s="48" t="str">
        <f t="shared" si="1209"/>
        <v>Inviable Sanitariamente</v>
      </c>
      <c r="QMY470" s="48" t="str">
        <f t="shared" si="1209"/>
        <v>Inviable Sanitariamente</v>
      </c>
      <c r="QMZ470" s="48" t="str">
        <f t="shared" si="1209"/>
        <v>Inviable Sanitariamente</v>
      </c>
      <c r="QNA470" s="48" t="str">
        <f t="shared" si="1209"/>
        <v>Inviable Sanitariamente</v>
      </c>
      <c r="QNB470" s="48" t="str">
        <f t="shared" si="1209"/>
        <v>Inviable Sanitariamente</v>
      </c>
      <c r="QNC470" s="48" t="str">
        <f t="shared" si="1209"/>
        <v>Inviable Sanitariamente</v>
      </c>
      <c r="QND470" s="48" t="str">
        <f t="shared" si="1210"/>
        <v>Inviable Sanitariamente</v>
      </c>
      <c r="QNE470" s="48" t="str">
        <f t="shared" si="1210"/>
        <v>Inviable Sanitariamente</v>
      </c>
      <c r="QNF470" s="48" t="str">
        <f t="shared" si="1210"/>
        <v>Inviable Sanitariamente</v>
      </c>
      <c r="QNG470" s="48" t="str">
        <f t="shared" si="1210"/>
        <v>Inviable Sanitariamente</v>
      </c>
      <c r="QNH470" s="48" t="str">
        <f t="shared" si="1210"/>
        <v>Inviable Sanitariamente</v>
      </c>
      <c r="QNI470" s="48" t="str">
        <f t="shared" si="1210"/>
        <v>Inviable Sanitariamente</v>
      </c>
      <c r="QNJ470" s="48" t="str">
        <f t="shared" si="1210"/>
        <v>Inviable Sanitariamente</v>
      </c>
      <c r="QNK470" s="48" t="str">
        <f t="shared" si="1210"/>
        <v>Inviable Sanitariamente</v>
      </c>
      <c r="QNL470" s="48" t="str">
        <f t="shared" si="1210"/>
        <v>Inviable Sanitariamente</v>
      </c>
      <c r="QNM470" s="48" t="str">
        <f t="shared" si="1210"/>
        <v>Inviable Sanitariamente</v>
      </c>
      <c r="QNN470" s="48" t="str">
        <f t="shared" si="1211"/>
        <v>Inviable Sanitariamente</v>
      </c>
      <c r="QNO470" s="48" t="str">
        <f t="shared" si="1211"/>
        <v>Inviable Sanitariamente</v>
      </c>
      <c r="QNP470" s="48" t="str">
        <f t="shared" si="1211"/>
        <v>Inviable Sanitariamente</v>
      </c>
      <c r="QNQ470" s="48" t="str">
        <f t="shared" si="1211"/>
        <v>Inviable Sanitariamente</v>
      </c>
      <c r="QNR470" s="48" t="str">
        <f t="shared" si="1211"/>
        <v>Inviable Sanitariamente</v>
      </c>
      <c r="QNS470" s="48" t="str">
        <f t="shared" si="1211"/>
        <v>Inviable Sanitariamente</v>
      </c>
      <c r="QNT470" s="48" t="str">
        <f t="shared" si="1211"/>
        <v>Inviable Sanitariamente</v>
      </c>
      <c r="QNU470" s="48" t="str">
        <f t="shared" si="1211"/>
        <v>Inviable Sanitariamente</v>
      </c>
      <c r="QNV470" s="48" t="str">
        <f t="shared" si="1211"/>
        <v>Inviable Sanitariamente</v>
      </c>
      <c r="QNW470" s="48" t="str">
        <f t="shared" si="1211"/>
        <v>Inviable Sanitariamente</v>
      </c>
      <c r="QNX470" s="48" t="str">
        <f t="shared" si="1212"/>
        <v>Inviable Sanitariamente</v>
      </c>
      <c r="QNY470" s="48" t="str">
        <f t="shared" si="1212"/>
        <v>Inviable Sanitariamente</v>
      </c>
      <c r="QNZ470" s="48" t="str">
        <f t="shared" si="1212"/>
        <v>Inviable Sanitariamente</v>
      </c>
      <c r="QOA470" s="48" t="str">
        <f t="shared" si="1212"/>
        <v>Inviable Sanitariamente</v>
      </c>
      <c r="QOB470" s="48" t="str">
        <f t="shared" si="1212"/>
        <v>Inviable Sanitariamente</v>
      </c>
      <c r="QOC470" s="48" t="str">
        <f t="shared" si="1212"/>
        <v>Inviable Sanitariamente</v>
      </c>
      <c r="QOD470" s="48" t="str">
        <f t="shared" si="1212"/>
        <v>Inviable Sanitariamente</v>
      </c>
      <c r="QOE470" s="48" t="str">
        <f t="shared" si="1212"/>
        <v>Inviable Sanitariamente</v>
      </c>
      <c r="QOF470" s="48" t="str">
        <f t="shared" si="1212"/>
        <v>Inviable Sanitariamente</v>
      </c>
      <c r="QOG470" s="48" t="str">
        <f t="shared" si="1212"/>
        <v>Inviable Sanitariamente</v>
      </c>
      <c r="QOH470" s="48" t="str">
        <f t="shared" si="1213"/>
        <v>Inviable Sanitariamente</v>
      </c>
      <c r="QOI470" s="48" t="str">
        <f t="shared" si="1213"/>
        <v>Inviable Sanitariamente</v>
      </c>
      <c r="QOJ470" s="48" t="str">
        <f t="shared" si="1213"/>
        <v>Inviable Sanitariamente</v>
      </c>
      <c r="QOK470" s="48" t="str">
        <f t="shared" si="1213"/>
        <v>Inviable Sanitariamente</v>
      </c>
      <c r="QOL470" s="48" t="str">
        <f t="shared" si="1213"/>
        <v>Inviable Sanitariamente</v>
      </c>
      <c r="QOM470" s="48" t="str">
        <f t="shared" si="1213"/>
        <v>Inviable Sanitariamente</v>
      </c>
      <c r="QON470" s="48" t="str">
        <f t="shared" si="1213"/>
        <v>Inviable Sanitariamente</v>
      </c>
      <c r="QOO470" s="48" t="str">
        <f t="shared" si="1213"/>
        <v>Inviable Sanitariamente</v>
      </c>
      <c r="QOP470" s="48" t="str">
        <f t="shared" si="1213"/>
        <v>Inviable Sanitariamente</v>
      </c>
      <c r="QOQ470" s="48" t="str">
        <f t="shared" si="1213"/>
        <v>Inviable Sanitariamente</v>
      </c>
      <c r="QOR470" s="48" t="str">
        <f t="shared" si="1214"/>
        <v>Inviable Sanitariamente</v>
      </c>
      <c r="QOS470" s="48" t="str">
        <f t="shared" si="1214"/>
        <v>Inviable Sanitariamente</v>
      </c>
      <c r="QOT470" s="48" t="str">
        <f t="shared" si="1214"/>
        <v>Inviable Sanitariamente</v>
      </c>
      <c r="QOU470" s="48" t="str">
        <f t="shared" si="1214"/>
        <v>Inviable Sanitariamente</v>
      </c>
      <c r="QOV470" s="48" t="str">
        <f t="shared" si="1214"/>
        <v>Inviable Sanitariamente</v>
      </c>
      <c r="QOW470" s="48" t="str">
        <f t="shared" si="1214"/>
        <v>Inviable Sanitariamente</v>
      </c>
      <c r="QOX470" s="48" t="str">
        <f t="shared" si="1214"/>
        <v>Inviable Sanitariamente</v>
      </c>
      <c r="QOY470" s="48" t="str">
        <f t="shared" si="1214"/>
        <v>Inviable Sanitariamente</v>
      </c>
      <c r="QOZ470" s="48" t="str">
        <f t="shared" si="1214"/>
        <v>Inviable Sanitariamente</v>
      </c>
      <c r="QPA470" s="48" t="str">
        <f t="shared" si="1214"/>
        <v>Inviable Sanitariamente</v>
      </c>
      <c r="QPB470" s="48" t="str">
        <f t="shared" si="1215"/>
        <v>Inviable Sanitariamente</v>
      </c>
      <c r="QPC470" s="48" t="str">
        <f t="shared" si="1215"/>
        <v>Inviable Sanitariamente</v>
      </c>
      <c r="QPD470" s="48" t="str">
        <f t="shared" si="1215"/>
        <v>Inviable Sanitariamente</v>
      </c>
      <c r="QPE470" s="48" t="str">
        <f t="shared" si="1215"/>
        <v>Inviable Sanitariamente</v>
      </c>
      <c r="QPF470" s="48" t="str">
        <f t="shared" si="1215"/>
        <v>Inviable Sanitariamente</v>
      </c>
      <c r="QPG470" s="48" t="str">
        <f t="shared" si="1215"/>
        <v>Inviable Sanitariamente</v>
      </c>
      <c r="QPH470" s="48" t="str">
        <f t="shared" si="1215"/>
        <v>Inviable Sanitariamente</v>
      </c>
      <c r="QPI470" s="48" t="str">
        <f t="shared" si="1215"/>
        <v>Inviable Sanitariamente</v>
      </c>
      <c r="QPJ470" s="48" t="str">
        <f t="shared" si="1215"/>
        <v>Inviable Sanitariamente</v>
      </c>
      <c r="QPK470" s="48" t="str">
        <f t="shared" si="1215"/>
        <v>Inviable Sanitariamente</v>
      </c>
      <c r="QPL470" s="48" t="str">
        <f t="shared" si="1216"/>
        <v>Inviable Sanitariamente</v>
      </c>
      <c r="QPM470" s="48" t="str">
        <f t="shared" si="1216"/>
        <v>Inviable Sanitariamente</v>
      </c>
      <c r="QPN470" s="48" t="str">
        <f t="shared" si="1216"/>
        <v>Inviable Sanitariamente</v>
      </c>
      <c r="QPO470" s="48" t="str">
        <f t="shared" si="1216"/>
        <v>Inviable Sanitariamente</v>
      </c>
      <c r="QPP470" s="48" t="str">
        <f t="shared" si="1216"/>
        <v>Inviable Sanitariamente</v>
      </c>
      <c r="QPQ470" s="48" t="str">
        <f t="shared" si="1216"/>
        <v>Inviable Sanitariamente</v>
      </c>
      <c r="QPR470" s="48" t="str">
        <f t="shared" si="1216"/>
        <v>Inviable Sanitariamente</v>
      </c>
      <c r="QPS470" s="48" t="str">
        <f t="shared" si="1216"/>
        <v>Inviable Sanitariamente</v>
      </c>
      <c r="QPT470" s="48" t="str">
        <f t="shared" si="1216"/>
        <v>Inviable Sanitariamente</v>
      </c>
      <c r="QPU470" s="48" t="str">
        <f t="shared" si="1216"/>
        <v>Inviable Sanitariamente</v>
      </c>
      <c r="QPV470" s="48" t="str">
        <f t="shared" si="1217"/>
        <v>Inviable Sanitariamente</v>
      </c>
      <c r="QPW470" s="48" t="str">
        <f t="shared" si="1217"/>
        <v>Inviable Sanitariamente</v>
      </c>
      <c r="QPX470" s="48" t="str">
        <f t="shared" si="1217"/>
        <v>Inviable Sanitariamente</v>
      </c>
      <c r="QPY470" s="48" t="str">
        <f t="shared" si="1217"/>
        <v>Inviable Sanitariamente</v>
      </c>
      <c r="QPZ470" s="48" t="str">
        <f t="shared" si="1217"/>
        <v>Inviable Sanitariamente</v>
      </c>
      <c r="QQA470" s="48" t="str">
        <f t="shared" si="1217"/>
        <v>Inviable Sanitariamente</v>
      </c>
      <c r="QQB470" s="48" t="str">
        <f t="shared" si="1217"/>
        <v>Inviable Sanitariamente</v>
      </c>
      <c r="QQC470" s="48" t="str">
        <f t="shared" si="1217"/>
        <v>Inviable Sanitariamente</v>
      </c>
      <c r="QQD470" s="48" t="str">
        <f t="shared" si="1217"/>
        <v>Inviable Sanitariamente</v>
      </c>
      <c r="QQE470" s="48" t="str">
        <f t="shared" si="1217"/>
        <v>Inviable Sanitariamente</v>
      </c>
      <c r="QQF470" s="48" t="str">
        <f t="shared" si="1218"/>
        <v>Inviable Sanitariamente</v>
      </c>
      <c r="QQG470" s="48" t="str">
        <f t="shared" si="1218"/>
        <v>Inviable Sanitariamente</v>
      </c>
      <c r="QQH470" s="48" t="str">
        <f t="shared" si="1218"/>
        <v>Inviable Sanitariamente</v>
      </c>
      <c r="QQI470" s="48" t="str">
        <f t="shared" si="1218"/>
        <v>Inviable Sanitariamente</v>
      </c>
      <c r="QQJ470" s="48" t="str">
        <f t="shared" si="1218"/>
        <v>Inviable Sanitariamente</v>
      </c>
      <c r="QQK470" s="48" t="str">
        <f t="shared" si="1218"/>
        <v>Inviable Sanitariamente</v>
      </c>
      <c r="QQL470" s="48" t="str">
        <f t="shared" si="1218"/>
        <v>Inviable Sanitariamente</v>
      </c>
      <c r="QQM470" s="48" t="str">
        <f t="shared" si="1218"/>
        <v>Inviable Sanitariamente</v>
      </c>
      <c r="QQN470" s="48" t="str">
        <f t="shared" si="1218"/>
        <v>Inviable Sanitariamente</v>
      </c>
      <c r="QQO470" s="48" t="str">
        <f t="shared" si="1218"/>
        <v>Inviable Sanitariamente</v>
      </c>
      <c r="QQP470" s="48" t="str">
        <f t="shared" si="1219"/>
        <v>Inviable Sanitariamente</v>
      </c>
      <c r="QQQ470" s="48" t="str">
        <f t="shared" si="1219"/>
        <v>Inviable Sanitariamente</v>
      </c>
      <c r="QQR470" s="48" t="str">
        <f t="shared" si="1219"/>
        <v>Inviable Sanitariamente</v>
      </c>
      <c r="QQS470" s="48" t="str">
        <f t="shared" si="1219"/>
        <v>Inviable Sanitariamente</v>
      </c>
      <c r="QQT470" s="48" t="str">
        <f t="shared" si="1219"/>
        <v>Inviable Sanitariamente</v>
      </c>
      <c r="QQU470" s="48" t="str">
        <f t="shared" si="1219"/>
        <v>Inviable Sanitariamente</v>
      </c>
      <c r="QQV470" s="48" t="str">
        <f t="shared" si="1219"/>
        <v>Inviable Sanitariamente</v>
      </c>
      <c r="QQW470" s="48" t="str">
        <f t="shared" si="1219"/>
        <v>Inviable Sanitariamente</v>
      </c>
      <c r="QQX470" s="48" t="str">
        <f t="shared" si="1219"/>
        <v>Inviable Sanitariamente</v>
      </c>
      <c r="QQY470" s="48" t="str">
        <f t="shared" si="1219"/>
        <v>Inviable Sanitariamente</v>
      </c>
      <c r="QQZ470" s="48" t="str">
        <f t="shared" si="1220"/>
        <v>Inviable Sanitariamente</v>
      </c>
      <c r="QRA470" s="48" t="str">
        <f t="shared" si="1220"/>
        <v>Inviable Sanitariamente</v>
      </c>
      <c r="QRB470" s="48" t="str">
        <f t="shared" si="1220"/>
        <v>Inviable Sanitariamente</v>
      </c>
      <c r="QRC470" s="48" t="str">
        <f t="shared" si="1220"/>
        <v>Inviable Sanitariamente</v>
      </c>
      <c r="QRD470" s="48" t="str">
        <f t="shared" si="1220"/>
        <v>Inviable Sanitariamente</v>
      </c>
      <c r="QRE470" s="48" t="str">
        <f t="shared" si="1220"/>
        <v>Inviable Sanitariamente</v>
      </c>
      <c r="QRF470" s="48" t="str">
        <f t="shared" si="1220"/>
        <v>Inviable Sanitariamente</v>
      </c>
      <c r="QRG470" s="48" t="str">
        <f t="shared" si="1220"/>
        <v>Inviable Sanitariamente</v>
      </c>
      <c r="QRH470" s="48" t="str">
        <f t="shared" si="1220"/>
        <v>Inviable Sanitariamente</v>
      </c>
      <c r="QRI470" s="48" t="str">
        <f t="shared" si="1220"/>
        <v>Inviable Sanitariamente</v>
      </c>
      <c r="QRJ470" s="48" t="str">
        <f t="shared" si="1221"/>
        <v>Inviable Sanitariamente</v>
      </c>
      <c r="QRK470" s="48" t="str">
        <f t="shared" si="1221"/>
        <v>Inviable Sanitariamente</v>
      </c>
      <c r="QRL470" s="48" t="str">
        <f t="shared" si="1221"/>
        <v>Inviable Sanitariamente</v>
      </c>
      <c r="QRM470" s="48" t="str">
        <f t="shared" si="1221"/>
        <v>Inviable Sanitariamente</v>
      </c>
      <c r="QRN470" s="48" t="str">
        <f t="shared" si="1221"/>
        <v>Inviable Sanitariamente</v>
      </c>
      <c r="QRO470" s="48" t="str">
        <f t="shared" si="1221"/>
        <v>Inviable Sanitariamente</v>
      </c>
      <c r="QRP470" s="48" t="str">
        <f t="shared" si="1221"/>
        <v>Inviable Sanitariamente</v>
      </c>
      <c r="QRQ470" s="48" t="str">
        <f t="shared" si="1221"/>
        <v>Inviable Sanitariamente</v>
      </c>
      <c r="QRR470" s="48" t="str">
        <f t="shared" si="1221"/>
        <v>Inviable Sanitariamente</v>
      </c>
      <c r="QRS470" s="48" t="str">
        <f t="shared" si="1221"/>
        <v>Inviable Sanitariamente</v>
      </c>
      <c r="QRT470" s="48" t="str">
        <f t="shared" si="1222"/>
        <v>Inviable Sanitariamente</v>
      </c>
      <c r="QRU470" s="48" t="str">
        <f t="shared" si="1222"/>
        <v>Inviable Sanitariamente</v>
      </c>
      <c r="QRV470" s="48" t="str">
        <f t="shared" si="1222"/>
        <v>Inviable Sanitariamente</v>
      </c>
      <c r="QRW470" s="48" t="str">
        <f t="shared" si="1222"/>
        <v>Inviable Sanitariamente</v>
      </c>
      <c r="QRX470" s="48" t="str">
        <f t="shared" si="1222"/>
        <v>Inviable Sanitariamente</v>
      </c>
      <c r="QRY470" s="48" t="str">
        <f t="shared" si="1222"/>
        <v>Inviable Sanitariamente</v>
      </c>
      <c r="QRZ470" s="48" t="str">
        <f t="shared" si="1222"/>
        <v>Inviable Sanitariamente</v>
      </c>
      <c r="QSA470" s="48" t="str">
        <f t="shared" si="1222"/>
        <v>Inviable Sanitariamente</v>
      </c>
      <c r="QSB470" s="48" t="str">
        <f t="shared" si="1222"/>
        <v>Inviable Sanitariamente</v>
      </c>
      <c r="QSC470" s="48" t="str">
        <f t="shared" si="1222"/>
        <v>Inviable Sanitariamente</v>
      </c>
      <c r="QSD470" s="48" t="str">
        <f t="shared" si="1223"/>
        <v>Inviable Sanitariamente</v>
      </c>
      <c r="QSE470" s="48" t="str">
        <f t="shared" si="1223"/>
        <v>Inviable Sanitariamente</v>
      </c>
      <c r="QSF470" s="48" t="str">
        <f t="shared" si="1223"/>
        <v>Inviable Sanitariamente</v>
      </c>
      <c r="QSG470" s="48" t="str">
        <f t="shared" si="1223"/>
        <v>Inviable Sanitariamente</v>
      </c>
      <c r="QSH470" s="48" t="str">
        <f t="shared" si="1223"/>
        <v>Inviable Sanitariamente</v>
      </c>
      <c r="QSI470" s="48" t="str">
        <f t="shared" si="1223"/>
        <v>Inviable Sanitariamente</v>
      </c>
      <c r="QSJ470" s="48" t="str">
        <f t="shared" si="1223"/>
        <v>Inviable Sanitariamente</v>
      </c>
      <c r="QSK470" s="48" t="str">
        <f t="shared" si="1223"/>
        <v>Inviable Sanitariamente</v>
      </c>
      <c r="QSL470" s="48" t="str">
        <f t="shared" si="1223"/>
        <v>Inviable Sanitariamente</v>
      </c>
      <c r="QSM470" s="48" t="str">
        <f t="shared" si="1223"/>
        <v>Inviable Sanitariamente</v>
      </c>
      <c r="QSN470" s="48" t="str">
        <f t="shared" si="1224"/>
        <v>Inviable Sanitariamente</v>
      </c>
      <c r="QSO470" s="48" t="str">
        <f t="shared" si="1224"/>
        <v>Inviable Sanitariamente</v>
      </c>
      <c r="QSP470" s="48" t="str">
        <f t="shared" si="1224"/>
        <v>Inviable Sanitariamente</v>
      </c>
      <c r="QSQ470" s="48" t="str">
        <f t="shared" si="1224"/>
        <v>Inviable Sanitariamente</v>
      </c>
      <c r="QSR470" s="48" t="str">
        <f t="shared" si="1224"/>
        <v>Inviable Sanitariamente</v>
      </c>
      <c r="QSS470" s="48" t="str">
        <f t="shared" si="1224"/>
        <v>Inviable Sanitariamente</v>
      </c>
      <c r="QST470" s="48" t="str">
        <f t="shared" si="1224"/>
        <v>Inviable Sanitariamente</v>
      </c>
      <c r="QSU470" s="48" t="str">
        <f t="shared" si="1224"/>
        <v>Inviable Sanitariamente</v>
      </c>
      <c r="QSV470" s="48" t="str">
        <f t="shared" si="1224"/>
        <v>Inviable Sanitariamente</v>
      </c>
      <c r="QSW470" s="48" t="str">
        <f t="shared" si="1224"/>
        <v>Inviable Sanitariamente</v>
      </c>
      <c r="QSX470" s="48" t="str">
        <f t="shared" si="1225"/>
        <v>Inviable Sanitariamente</v>
      </c>
      <c r="QSY470" s="48" t="str">
        <f t="shared" si="1225"/>
        <v>Inviable Sanitariamente</v>
      </c>
      <c r="QSZ470" s="48" t="str">
        <f t="shared" si="1225"/>
        <v>Inviable Sanitariamente</v>
      </c>
      <c r="QTA470" s="48" t="str">
        <f t="shared" si="1225"/>
        <v>Inviable Sanitariamente</v>
      </c>
      <c r="QTB470" s="48" t="str">
        <f t="shared" si="1225"/>
        <v>Inviable Sanitariamente</v>
      </c>
      <c r="QTC470" s="48" t="str">
        <f t="shared" si="1225"/>
        <v>Inviable Sanitariamente</v>
      </c>
      <c r="QTD470" s="48" t="str">
        <f t="shared" si="1225"/>
        <v>Inviable Sanitariamente</v>
      </c>
      <c r="QTE470" s="48" t="str">
        <f t="shared" si="1225"/>
        <v>Inviable Sanitariamente</v>
      </c>
      <c r="QTF470" s="48" t="str">
        <f t="shared" si="1225"/>
        <v>Inviable Sanitariamente</v>
      </c>
      <c r="QTG470" s="48" t="str">
        <f t="shared" si="1225"/>
        <v>Inviable Sanitariamente</v>
      </c>
      <c r="QTH470" s="48" t="str">
        <f t="shared" si="1226"/>
        <v>Inviable Sanitariamente</v>
      </c>
      <c r="QTI470" s="48" t="str">
        <f t="shared" si="1226"/>
        <v>Inviable Sanitariamente</v>
      </c>
      <c r="QTJ470" s="48" t="str">
        <f t="shared" si="1226"/>
        <v>Inviable Sanitariamente</v>
      </c>
      <c r="QTK470" s="48" t="str">
        <f t="shared" si="1226"/>
        <v>Inviable Sanitariamente</v>
      </c>
      <c r="QTL470" s="48" t="str">
        <f t="shared" si="1226"/>
        <v>Inviable Sanitariamente</v>
      </c>
      <c r="QTM470" s="48" t="str">
        <f t="shared" si="1226"/>
        <v>Inviable Sanitariamente</v>
      </c>
      <c r="QTN470" s="48" t="str">
        <f t="shared" si="1226"/>
        <v>Inviable Sanitariamente</v>
      </c>
      <c r="QTO470" s="48" t="str">
        <f t="shared" si="1226"/>
        <v>Inviable Sanitariamente</v>
      </c>
      <c r="QTP470" s="48" t="str">
        <f t="shared" si="1226"/>
        <v>Inviable Sanitariamente</v>
      </c>
      <c r="QTQ470" s="48" t="str">
        <f t="shared" si="1226"/>
        <v>Inviable Sanitariamente</v>
      </c>
      <c r="QTR470" s="48" t="str">
        <f t="shared" si="1227"/>
        <v>Inviable Sanitariamente</v>
      </c>
      <c r="QTS470" s="48" t="str">
        <f t="shared" si="1227"/>
        <v>Inviable Sanitariamente</v>
      </c>
      <c r="QTT470" s="48" t="str">
        <f t="shared" si="1227"/>
        <v>Inviable Sanitariamente</v>
      </c>
      <c r="QTU470" s="48" t="str">
        <f t="shared" si="1227"/>
        <v>Inviable Sanitariamente</v>
      </c>
      <c r="QTV470" s="48" t="str">
        <f t="shared" si="1227"/>
        <v>Inviable Sanitariamente</v>
      </c>
      <c r="QTW470" s="48" t="str">
        <f t="shared" si="1227"/>
        <v>Inviable Sanitariamente</v>
      </c>
      <c r="QTX470" s="48" t="str">
        <f t="shared" si="1227"/>
        <v>Inviable Sanitariamente</v>
      </c>
      <c r="QTY470" s="48" t="str">
        <f t="shared" si="1227"/>
        <v>Inviable Sanitariamente</v>
      </c>
      <c r="QTZ470" s="48" t="str">
        <f t="shared" si="1227"/>
        <v>Inviable Sanitariamente</v>
      </c>
      <c r="QUA470" s="48" t="str">
        <f t="shared" si="1227"/>
        <v>Inviable Sanitariamente</v>
      </c>
      <c r="QUB470" s="48" t="str">
        <f t="shared" si="1228"/>
        <v>Inviable Sanitariamente</v>
      </c>
      <c r="QUC470" s="48" t="str">
        <f t="shared" si="1228"/>
        <v>Inviable Sanitariamente</v>
      </c>
      <c r="QUD470" s="48" t="str">
        <f t="shared" si="1228"/>
        <v>Inviable Sanitariamente</v>
      </c>
      <c r="QUE470" s="48" t="str">
        <f t="shared" si="1228"/>
        <v>Inviable Sanitariamente</v>
      </c>
      <c r="QUF470" s="48" t="str">
        <f t="shared" si="1228"/>
        <v>Inviable Sanitariamente</v>
      </c>
      <c r="QUG470" s="48" t="str">
        <f t="shared" si="1228"/>
        <v>Inviable Sanitariamente</v>
      </c>
      <c r="QUH470" s="48" t="str">
        <f t="shared" si="1228"/>
        <v>Inviable Sanitariamente</v>
      </c>
      <c r="QUI470" s="48" t="str">
        <f t="shared" si="1228"/>
        <v>Inviable Sanitariamente</v>
      </c>
      <c r="QUJ470" s="48" t="str">
        <f t="shared" si="1228"/>
        <v>Inviable Sanitariamente</v>
      </c>
      <c r="QUK470" s="48" t="str">
        <f t="shared" si="1228"/>
        <v>Inviable Sanitariamente</v>
      </c>
      <c r="QUL470" s="48" t="str">
        <f t="shared" si="1229"/>
        <v>Inviable Sanitariamente</v>
      </c>
      <c r="QUM470" s="48" t="str">
        <f t="shared" si="1229"/>
        <v>Inviable Sanitariamente</v>
      </c>
      <c r="QUN470" s="48" t="str">
        <f t="shared" si="1229"/>
        <v>Inviable Sanitariamente</v>
      </c>
      <c r="QUO470" s="48" t="str">
        <f t="shared" si="1229"/>
        <v>Inviable Sanitariamente</v>
      </c>
      <c r="QUP470" s="48" t="str">
        <f t="shared" si="1229"/>
        <v>Inviable Sanitariamente</v>
      </c>
      <c r="QUQ470" s="48" t="str">
        <f t="shared" si="1229"/>
        <v>Inviable Sanitariamente</v>
      </c>
      <c r="QUR470" s="48" t="str">
        <f t="shared" si="1229"/>
        <v>Inviable Sanitariamente</v>
      </c>
      <c r="QUS470" s="48" t="str">
        <f t="shared" si="1229"/>
        <v>Inviable Sanitariamente</v>
      </c>
      <c r="QUT470" s="48" t="str">
        <f t="shared" si="1229"/>
        <v>Inviable Sanitariamente</v>
      </c>
      <c r="QUU470" s="48" t="str">
        <f t="shared" si="1229"/>
        <v>Inviable Sanitariamente</v>
      </c>
      <c r="QUV470" s="48" t="str">
        <f t="shared" si="1230"/>
        <v>Inviable Sanitariamente</v>
      </c>
      <c r="QUW470" s="48" t="str">
        <f t="shared" si="1230"/>
        <v>Inviable Sanitariamente</v>
      </c>
      <c r="QUX470" s="48" t="str">
        <f t="shared" si="1230"/>
        <v>Inviable Sanitariamente</v>
      </c>
      <c r="QUY470" s="48" t="str">
        <f t="shared" si="1230"/>
        <v>Inviable Sanitariamente</v>
      </c>
      <c r="QUZ470" s="48" t="str">
        <f t="shared" si="1230"/>
        <v>Inviable Sanitariamente</v>
      </c>
      <c r="QVA470" s="48" t="str">
        <f t="shared" si="1230"/>
        <v>Inviable Sanitariamente</v>
      </c>
      <c r="QVB470" s="48" t="str">
        <f t="shared" si="1230"/>
        <v>Inviable Sanitariamente</v>
      </c>
      <c r="QVC470" s="48" t="str">
        <f t="shared" si="1230"/>
        <v>Inviable Sanitariamente</v>
      </c>
      <c r="QVD470" s="48" t="str">
        <f t="shared" si="1230"/>
        <v>Inviable Sanitariamente</v>
      </c>
      <c r="QVE470" s="48" t="str">
        <f t="shared" si="1230"/>
        <v>Inviable Sanitariamente</v>
      </c>
      <c r="QVF470" s="48" t="str">
        <f t="shared" si="1231"/>
        <v>Inviable Sanitariamente</v>
      </c>
      <c r="QVG470" s="48" t="str">
        <f t="shared" si="1231"/>
        <v>Inviable Sanitariamente</v>
      </c>
      <c r="QVH470" s="48" t="str">
        <f t="shared" si="1231"/>
        <v>Inviable Sanitariamente</v>
      </c>
      <c r="QVI470" s="48" t="str">
        <f t="shared" si="1231"/>
        <v>Inviable Sanitariamente</v>
      </c>
      <c r="QVJ470" s="48" t="str">
        <f t="shared" si="1231"/>
        <v>Inviable Sanitariamente</v>
      </c>
      <c r="QVK470" s="48" t="str">
        <f t="shared" si="1231"/>
        <v>Inviable Sanitariamente</v>
      </c>
      <c r="QVL470" s="48" t="str">
        <f t="shared" si="1231"/>
        <v>Inviable Sanitariamente</v>
      </c>
      <c r="QVM470" s="48" t="str">
        <f t="shared" si="1231"/>
        <v>Inviable Sanitariamente</v>
      </c>
      <c r="QVN470" s="48" t="str">
        <f t="shared" si="1231"/>
        <v>Inviable Sanitariamente</v>
      </c>
      <c r="QVO470" s="48" t="str">
        <f t="shared" si="1231"/>
        <v>Inviable Sanitariamente</v>
      </c>
      <c r="QVP470" s="48" t="str">
        <f t="shared" si="1232"/>
        <v>Inviable Sanitariamente</v>
      </c>
      <c r="QVQ470" s="48" t="str">
        <f t="shared" si="1232"/>
        <v>Inviable Sanitariamente</v>
      </c>
      <c r="QVR470" s="48" t="str">
        <f t="shared" si="1232"/>
        <v>Inviable Sanitariamente</v>
      </c>
      <c r="QVS470" s="48" t="str">
        <f t="shared" si="1232"/>
        <v>Inviable Sanitariamente</v>
      </c>
      <c r="QVT470" s="48" t="str">
        <f t="shared" si="1232"/>
        <v>Inviable Sanitariamente</v>
      </c>
      <c r="QVU470" s="48" t="str">
        <f t="shared" si="1232"/>
        <v>Inviable Sanitariamente</v>
      </c>
      <c r="QVV470" s="48" t="str">
        <f t="shared" si="1232"/>
        <v>Inviable Sanitariamente</v>
      </c>
      <c r="QVW470" s="48" t="str">
        <f t="shared" si="1232"/>
        <v>Inviable Sanitariamente</v>
      </c>
      <c r="QVX470" s="48" t="str">
        <f t="shared" si="1232"/>
        <v>Inviable Sanitariamente</v>
      </c>
      <c r="QVY470" s="48" t="str">
        <f t="shared" si="1232"/>
        <v>Inviable Sanitariamente</v>
      </c>
      <c r="QVZ470" s="48" t="str">
        <f t="shared" si="1233"/>
        <v>Inviable Sanitariamente</v>
      </c>
      <c r="QWA470" s="48" t="str">
        <f t="shared" si="1233"/>
        <v>Inviable Sanitariamente</v>
      </c>
      <c r="QWB470" s="48" t="str">
        <f t="shared" si="1233"/>
        <v>Inviable Sanitariamente</v>
      </c>
      <c r="QWC470" s="48" t="str">
        <f t="shared" si="1233"/>
        <v>Inviable Sanitariamente</v>
      </c>
      <c r="QWD470" s="48" t="str">
        <f t="shared" si="1233"/>
        <v>Inviable Sanitariamente</v>
      </c>
      <c r="QWE470" s="48" t="str">
        <f t="shared" si="1233"/>
        <v>Inviable Sanitariamente</v>
      </c>
      <c r="QWF470" s="48" t="str">
        <f t="shared" si="1233"/>
        <v>Inviable Sanitariamente</v>
      </c>
      <c r="QWG470" s="48" t="str">
        <f t="shared" si="1233"/>
        <v>Inviable Sanitariamente</v>
      </c>
      <c r="QWH470" s="48" t="str">
        <f t="shared" si="1233"/>
        <v>Inviable Sanitariamente</v>
      </c>
      <c r="QWI470" s="48" t="str">
        <f t="shared" si="1233"/>
        <v>Inviable Sanitariamente</v>
      </c>
      <c r="QWJ470" s="48" t="str">
        <f t="shared" si="1234"/>
        <v>Inviable Sanitariamente</v>
      </c>
      <c r="QWK470" s="48" t="str">
        <f t="shared" si="1234"/>
        <v>Inviable Sanitariamente</v>
      </c>
      <c r="QWL470" s="48" t="str">
        <f t="shared" si="1234"/>
        <v>Inviable Sanitariamente</v>
      </c>
      <c r="QWM470" s="48" t="str">
        <f t="shared" si="1234"/>
        <v>Inviable Sanitariamente</v>
      </c>
      <c r="QWN470" s="48" t="str">
        <f t="shared" si="1234"/>
        <v>Inviable Sanitariamente</v>
      </c>
      <c r="QWO470" s="48" t="str">
        <f t="shared" si="1234"/>
        <v>Inviable Sanitariamente</v>
      </c>
      <c r="QWP470" s="48" t="str">
        <f t="shared" si="1234"/>
        <v>Inviable Sanitariamente</v>
      </c>
      <c r="QWQ470" s="48" t="str">
        <f t="shared" si="1234"/>
        <v>Inviable Sanitariamente</v>
      </c>
      <c r="QWR470" s="48" t="str">
        <f t="shared" si="1234"/>
        <v>Inviable Sanitariamente</v>
      </c>
      <c r="QWS470" s="48" t="str">
        <f t="shared" si="1234"/>
        <v>Inviable Sanitariamente</v>
      </c>
      <c r="QWT470" s="48" t="str">
        <f t="shared" si="1235"/>
        <v>Inviable Sanitariamente</v>
      </c>
      <c r="QWU470" s="48" t="str">
        <f t="shared" si="1235"/>
        <v>Inviable Sanitariamente</v>
      </c>
      <c r="QWV470" s="48" t="str">
        <f t="shared" si="1235"/>
        <v>Inviable Sanitariamente</v>
      </c>
      <c r="QWW470" s="48" t="str">
        <f t="shared" si="1235"/>
        <v>Inviable Sanitariamente</v>
      </c>
      <c r="QWX470" s="48" t="str">
        <f t="shared" si="1235"/>
        <v>Inviable Sanitariamente</v>
      </c>
      <c r="QWY470" s="48" t="str">
        <f t="shared" si="1235"/>
        <v>Inviable Sanitariamente</v>
      </c>
      <c r="QWZ470" s="48" t="str">
        <f t="shared" si="1235"/>
        <v>Inviable Sanitariamente</v>
      </c>
      <c r="QXA470" s="48" t="str">
        <f t="shared" si="1235"/>
        <v>Inviable Sanitariamente</v>
      </c>
      <c r="QXB470" s="48" t="str">
        <f t="shared" si="1235"/>
        <v>Inviable Sanitariamente</v>
      </c>
      <c r="QXC470" s="48" t="str">
        <f t="shared" si="1235"/>
        <v>Inviable Sanitariamente</v>
      </c>
      <c r="QXD470" s="48" t="str">
        <f t="shared" si="1236"/>
        <v>Inviable Sanitariamente</v>
      </c>
      <c r="QXE470" s="48" t="str">
        <f t="shared" si="1236"/>
        <v>Inviable Sanitariamente</v>
      </c>
      <c r="QXF470" s="48" t="str">
        <f t="shared" si="1236"/>
        <v>Inviable Sanitariamente</v>
      </c>
      <c r="QXG470" s="48" t="str">
        <f t="shared" si="1236"/>
        <v>Inviable Sanitariamente</v>
      </c>
      <c r="QXH470" s="48" t="str">
        <f t="shared" si="1236"/>
        <v>Inviable Sanitariamente</v>
      </c>
      <c r="QXI470" s="48" t="str">
        <f t="shared" si="1236"/>
        <v>Inviable Sanitariamente</v>
      </c>
      <c r="QXJ470" s="48" t="str">
        <f t="shared" si="1236"/>
        <v>Inviable Sanitariamente</v>
      </c>
      <c r="QXK470" s="48" t="str">
        <f t="shared" si="1236"/>
        <v>Inviable Sanitariamente</v>
      </c>
      <c r="QXL470" s="48" t="str">
        <f t="shared" si="1236"/>
        <v>Inviable Sanitariamente</v>
      </c>
      <c r="QXM470" s="48" t="str">
        <f t="shared" si="1236"/>
        <v>Inviable Sanitariamente</v>
      </c>
      <c r="QXN470" s="48" t="str">
        <f t="shared" si="1237"/>
        <v>Inviable Sanitariamente</v>
      </c>
      <c r="QXO470" s="48" t="str">
        <f t="shared" si="1237"/>
        <v>Inviable Sanitariamente</v>
      </c>
      <c r="QXP470" s="48" t="str">
        <f t="shared" si="1237"/>
        <v>Inviable Sanitariamente</v>
      </c>
      <c r="QXQ470" s="48" t="str">
        <f t="shared" si="1237"/>
        <v>Inviable Sanitariamente</v>
      </c>
      <c r="QXR470" s="48" t="str">
        <f t="shared" si="1237"/>
        <v>Inviable Sanitariamente</v>
      </c>
      <c r="QXS470" s="48" t="str">
        <f t="shared" si="1237"/>
        <v>Inviable Sanitariamente</v>
      </c>
      <c r="QXT470" s="48" t="str">
        <f t="shared" si="1237"/>
        <v>Inviable Sanitariamente</v>
      </c>
      <c r="QXU470" s="48" t="str">
        <f t="shared" si="1237"/>
        <v>Inviable Sanitariamente</v>
      </c>
      <c r="QXV470" s="48" t="str">
        <f t="shared" si="1237"/>
        <v>Inviable Sanitariamente</v>
      </c>
      <c r="QXW470" s="48" t="str">
        <f t="shared" si="1237"/>
        <v>Inviable Sanitariamente</v>
      </c>
      <c r="QXX470" s="48" t="str">
        <f t="shared" si="1238"/>
        <v>Inviable Sanitariamente</v>
      </c>
      <c r="QXY470" s="48" t="str">
        <f t="shared" si="1238"/>
        <v>Inviable Sanitariamente</v>
      </c>
      <c r="QXZ470" s="48" t="str">
        <f t="shared" si="1238"/>
        <v>Inviable Sanitariamente</v>
      </c>
      <c r="QYA470" s="48" t="str">
        <f t="shared" si="1238"/>
        <v>Inviable Sanitariamente</v>
      </c>
      <c r="QYB470" s="48" t="str">
        <f t="shared" si="1238"/>
        <v>Inviable Sanitariamente</v>
      </c>
      <c r="QYC470" s="48" t="str">
        <f t="shared" si="1238"/>
        <v>Inviable Sanitariamente</v>
      </c>
      <c r="QYD470" s="48" t="str">
        <f t="shared" si="1238"/>
        <v>Inviable Sanitariamente</v>
      </c>
      <c r="QYE470" s="48" t="str">
        <f t="shared" si="1238"/>
        <v>Inviable Sanitariamente</v>
      </c>
      <c r="QYF470" s="48" t="str">
        <f t="shared" si="1238"/>
        <v>Inviable Sanitariamente</v>
      </c>
      <c r="QYG470" s="48" t="str">
        <f t="shared" si="1238"/>
        <v>Inviable Sanitariamente</v>
      </c>
      <c r="QYH470" s="48" t="str">
        <f t="shared" si="1239"/>
        <v>Inviable Sanitariamente</v>
      </c>
      <c r="QYI470" s="48" t="str">
        <f t="shared" si="1239"/>
        <v>Inviable Sanitariamente</v>
      </c>
      <c r="QYJ470" s="48" t="str">
        <f t="shared" si="1239"/>
        <v>Inviable Sanitariamente</v>
      </c>
      <c r="QYK470" s="48" t="str">
        <f t="shared" si="1239"/>
        <v>Inviable Sanitariamente</v>
      </c>
      <c r="QYL470" s="48" t="str">
        <f t="shared" si="1239"/>
        <v>Inviable Sanitariamente</v>
      </c>
      <c r="QYM470" s="48" t="str">
        <f t="shared" si="1239"/>
        <v>Inviable Sanitariamente</v>
      </c>
      <c r="QYN470" s="48" t="str">
        <f t="shared" si="1239"/>
        <v>Inviable Sanitariamente</v>
      </c>
      <c r="QYO470" s="48" t="str">
        <f t="shared" si="1239"/>
        <v>Inviable Sanitariamente</v>
      </c>
      <c r="QYP470" s="48" t="str">
        <f t="shared" si="1239"/>
        <v>Inviable Sanitariamente</v>
      </c>
      <c r="QYQ470" s="48" t="str">
        <f t="shared" si="1239"/>
        <v>Inviable Sanitariamente</v>
      </c>
      <c r="QYR470" s="48" t="str">
        <f t="shared" si="1240"/>
        <v>Inviable Sanitariamente</v>
      </c>
      <c r="QYS470" s="48" t="str">
        <f t="shared" si="1240"/>
        <v>Inviable Sanitariamente</v>
      </c>
      <c r="QYT470" s="48" t="str">
        <f t="shared" si="1240"/>
        <v>Inviable Sanitariamente</v>
      </c>
      <c r="QYU470" s="48" t="str">
        <f t="shared" si="1240"/>
        <v>Inviable Sanitariamente</v>
      </c>
      <c r="QYV470" s="48" t="str">
        <f t="shared" si="1240"/>
        <v>Inviable Sanitariamente</v>
      </c>
      <c r="QYW470" s="48" t="str">
        <f t="shared" si="1240"/>
        <v>Inviable Sanitariamente</v>
      </c>
      <c r="QYX470" s="48" t="str">
        <f t="shared" si="1240"/>
        <v>Inviable Sanitariamente</v>
      </c>
      <c r="QYY470" s="48" t="str">
        <f t="shared" si="1240"/>
        <v>Inviable Sanitariamente</v>
      </c>
      <c r="QYZ470" s="48" t="str">
        <f t="shared" si="1240"/>
        <v>Inviable Sanitariamente</v>
      </c>
      <c r="QZA470" s="48" t="str">
        <f t="shared" si="1240"/>
        <v>Inviable Sanitariamente</v>
      </c>
      <c r="QZB470" s="48" t="str">
        <f t="shared" si="1241"/>
        <v>Inviable Sanitariamente</v>
      </c>
      <c r="QZC470" s="48" t="str">
        <f t="shared" si="1241"/>
        <v>Inviable Sanitariamente</v>
      </c>
      <c r="QZD470" s="48" t="str">
        <f t="shared" si="1241"/>
        <v>Inviable Sanitariamente</v>
      </c>
      <c r="QZE470" s="48" t="str">
        <f t="shared" si="1241"/>
        <v>Inviable Sanitariamente</v>
      </c>
      <c r="QZF470" s="48" t="str">
        <f t="shared" si="1241"/>
        <v>Inviable Sanitariamente</v>
      </c>
      <c r="QZG470" s="48" t="str">
        <f t="shared" si="1241"/>
        <v>Inviable Sanitariamente</v>
      </c>
      <c r="QZH470" s="48" t="str">
        <f t="shared" si="1241"/>
        <v>Inviable Sanitariamente</v>
      </c>
      <c r="QZI470" s="48" t="str">
        <f t="shared" si="1241"/>
        <v>Inviable Sanitariamente</v>
      </c>
      <c r="QZJ470" s="48" t="str">
        <f t="shared" si="1241"/>
        <v>Inviable Sanitariamente</v>
      </c>
      <c r="QZK470" s="48" t="str">
        <f t="shared" si="1241"/>
        <v>Inviable Sanitariamente</v>
      </c>
      <c r="QZL470" s="48" t="str">
        <f t="shared" si="1242"/>
        <v>Inviable Sanitariamente</v>
      </c>
      <c r="QZM470" s="48" t="str">
        <f t="shared" si="1242"/>
        <v>Inviable Sanitariamente</v>
      </c>
      <c r="QZN470" s="48" t="str">
        <f t="shared" si="1242"/>
        <v>Inviable Sanitariamente</v>
      </c>
      <c r="QZO470" s="48" t="str">
        <f t="shared" si="1242"/>
        <v>Inviable Sanitariamente</v>
      </c>
      <c r="QZP470" s="48" t="str">
        <f t="shared" si="1242"/>
        <v>Inviable Sanitariamente</v>
      </c>
      <c r="QZQ470" s="48" t="str">
        <f t="shared" si="1242"/>
        <v>Inviable Sanitariamente</v>
      </c>
      <c r="QZR470" s="48" t="str">
        <f t="shared" si="1242"/>
        <v>Inviable Sanitariamente</v>
      </c>
      <c r="QZS470" s="48" t="str">
        <f t="shared" si="1242"/>
        <v>Inviable Sanitariamente</v>
      </c>
      <c r="QZT470" s="48" t="str">
        <f t="shared" si="1242"/>
        <v>Inviable Sanitariamente</v>
      </c>
      <c r="QZU470" s="48" t="str">
        <f t="shared" si="1242"/>
        <v>Inviable Sanitariamente</v>
      </c>
      <c r="QZV470" s="48" t="str">
        <f t="shared" si="1243"/>
        <v>Inviable Sanitariamente</v>
      </c>
      <c r="QZW470" s="48" t="str">
        <f t="shared" si="1243"/>
        <v>Inviable Sanitariamente</v>
      </c>
      <c r="QZX470" s="48" t="str">
        <f t="shared" si="1243"/>
        <v>Inviable Sanitariamente</v>
      </c>
      <c r="QZY470" s="48" t="str">
        <f t="shared" si="1243"/>
        <v>Inviable Sanitariamente</v>
      </c>
      <c r="QZZ470" s="48" t="str">
        <f t="shared" si="1243"/>
        <v>Inviable Sanitariamente</v>
      </c>
      <c r="RAA470" s="48" t="str">
        <f t="shared" si="1243"/>
        <v>Inviable Sanitariamente</v>
      </c>
      <c r="RAB470" s="48" t="str">
        <f t="shared" si="1243"/>
        <v>Inviable Sanitariamente</v>
      </c>
      <c r="RAC470" s="48" t="str">
        <f t="shared" si="1243"/>
        <v>Inviable Sanitariamente</v>
      </c>
      <c r="RAD470" s="48" t="str">
        <f t="shared" si="1243"/>
        <v>Inviable Sanitariamente</v>
      </c>
      <c r="RAE470" s="48" t="str">
        <f t="shared" si="1243"/>
        <v>Inviable Sanitariamente</v>
      </c>
      <c r="RAF470" s="48" t="str">
        <f t="shared" si="1244"/>
        <v>Inviable Sanitariamente</v>
      </c>
      <c r="RAG470" s="48" t="str">
        <f t="shared" si="1244"/>
        <v>Inviable Sanitariamente</v>
      </c>
      <c r="RAH470" s="48" t="str">
        <f t="shared" si="1244"/>
        <v>Inviable Sanitariamente</v>
      </c>
      <c r="RAI470" s="48" t="str">
        <f t="shared" si="1244"/>
        <v>Inviable Sanitariamente</v>
      </c>
      <c r="RAJ470" s="48" t="str">
        <f t="shared" si="1244"/>
        <v>Inviable Sanitariamente</v>
      </c>
      <c r="RAK470" s="48" t="str">
        <f t="shared" si="1244"/>
        <v>Inviable Sanitariamente</v>
      </c>
      <c r="RAL470" s="48" t="str">
        <f t="shared" si="1244"/>
        <v>Inviable Sanitariamente</v>
      </c>
      <c r="RAM470" s="48" t="str">
        <f t="shared" si="1244"/>
        <v>Inviable Sanitariamente</v>
      </c>
      <c r="RAN470" s="48" t="str">
        <f t="shared" si="1244"/>
        <v>Inviable Sanitariamente</v>
      </c>
      <c r="RAO470" s="48" t="str">
        <f t="shared" si="1244"/>
        <v>Inviable Sanitariamente</v>
      </c>
      <c r="RAP470" s="48" t="str">
        <f t="shared" si="1245"/>
        <v>Inviable Sanitariamente</v>
      </c>
      <c r="RAQ470" s="48" t="str">
        <f t="shared" si="1245"/>
        <v>Inviable Sanitariamente</v>
      </c>
      <c r="RAR470" s="48" t="str">
        <f t="shared" si="1245"/>
        <v>Inviable Sanitariamente</v>
      </c>
      <c r="RAS470" s="48" t="str">
        <f t="shared" si="1245"/>
        <v>Inviable Sanitariamente</v>
      </c>
      <c r="RAT470" s="48" t="str">
        <f t="shared" si="1245"/>
        <v>Inviable Sanitariamente</v>
      </c>
      <c r="RAU470" s="48" t="str">
        <f t="shared" si="1245"/>
        <v>Inviable Sanitariamente</v>
      </c>
      <c r="RAV470" s="48" t="str">
        <f t="shared" si="1245"/>
        <v>Inviable Sanitariamente</v>
      </c>
      <c r="RAW470" s="48" t="str">
        <f t="shared" si="1245"/>
        <v>Inviable Sanitariamente</v>
      </c>
      <c r="RAX470" s="48" t="str">
        <f t="shared" si="1245"/>
        <v>Inviable Sanitariamente</v>
      </c>
      <c r="RAY470" s="48" t="str">
        <f t="shared" si="1245"/>
        <v>Inviable Sanitariamente</v>
      </c>
      <c r="RAZ470" s="48" t="str">
        <f t="shared" si="1246"/>
        <v>Inviable Sanitariamente</v>
      </c>
      <c r="RBA470" s="48" t="str">
        <f t="shared" si="1246"/>
        <v>Inviable Sanitariamente</v>
      </c>
      <c r="RBB470" s="48" t="str">
        <f t="shared" si="1246"/>
        <v>Inviable Sanitariamente</v>
      </c>
      <c r="RBC470" s="48" t="str">
        <f t="shared" si="1246"/>
        <v>Inviable Sanitariamente</v>
      </c>
      <c r="RBD470" s="48" t="str">
        <f t="shared" si="1246"/>
        <v>Inviable Sanitariamente</v>
      </c>
      <c r="RBE470" s="48" t="str">
        <f t="shared" si="1246"/>
        <v>Inviable Sanitariamente</v>
      </c>
      <c r="RBF470" s="48" t="str">
        <f t="shared" si="1246"/>
        <v>Inviable Sanitariamente</v>
      </c>
      <c r="RBG470" s="48" t="str">
        <f t="shared" si="1246"/>
        <v>Inviable Sanitariamente</v>
      </c>
      <c r="RBH470" s="48" t="str">
        <f t="shared" si="1246"/>
        <v>Inviable Sanitariamente</v>
      </c>
      <c r="RBI470" s="48" t="str">
        <f t="shared" si="1246"/>
        <v>Inviable Sanitariamente</v>
      </c>
      <c r="RBJ470" s="48" t="str">
        <f t="shared" si="1247"/>
        <v>Inviable Sanitariamente</v>
      </c>
      <c r="RBK470" s="48" t="str">
        <f t="shared" si="1247"/>
        <v>Inviable Sanitariamente</v>
      </c>
      <c r="RBL470" s="48" t="str">
        <f t="shared" si="1247"/>
        <v>Inviable Sanitariamente</v>
      </c>
      <c r="RBM470" s="48" t="str">
        <f t="shared" si="1247"/>
        <v>Inviable Sanitariamente</v>
      </c>
      <c r="RBN470" s="48" t="str">
        <f t="shared" si="1247"/>
        <v>Inviable Sanitariamente</v>
      </c>
      <c r="RBO470" s="48" t="str">
        <f t="shared" si="1247"/>
        <v>Inviable Sanitariamente</v>
      </c>
      <c r="RBP470" s="48" t="str">
        <f t="shared" si="1247"/>
        <v>Inviable Sanitariamente</v>
      </c>
      <c r="RBQ470" s="48" t="str">
        <f t="shared" si="1247"/>
        <v>Inviable Sanitariamente</v>
      </c>
      <c r="RBR470" s="48" t="str">
        <f t="shared" si="1247"/>
        <v>Inviable Sanitariamente</v>
      </c>
      <c r="RBS470" s="48" t="str">
        <f t="shared" si="1247"/>
        <v>Inviable Sanitariamente</v>
      </c>
      <c r="RBT470" s="48" t="str">
        <f t="shared" si="1248"/>
        <v>Inviable Sanitariamente</v>
      </c>
      <c r="RBU470" s="48" t="str">
        <f t="shared" si="1248"/>
        <v>Inviable Sanitariamente</v>
      </c>
      <c r="RBV470" s="48" t="str">
        <f t="shared" si="1248"/>
        <v>Inviable Sanitariamente</v>
      </c>
      <c r="RBW470" s="48" t="str">
        <f t="shared" si="1248"/>
        <v>Inviable Sanitariamente</v>
      </c>
      <c r="RBX470" s="48" t="str">
        <f t="shared" si="1248"/>
        <v>Inviable Sanitariamente</v>
      </c>
      <c r="RBY470" s="48" t="str">
        <f t="shared" si="1248"/>
        <v>Inviable Sanitariamente</v>
      </c>
      <c r="RBZ470" s="48" t="str">
        <f t="shared" si="1248"/>
        <v>Inviable Sanitariamente</v>
      </c>
      <c r="RCA470" s="48" t="str">
        <f t="shared" si="1248"/>
        <v>Inviable Sanitariamente</v>
      </c>
      <c r="RCB470" s="48" t="str">
        <f t="shared" si="1248"/>
        <v>Inviable Sanitariamente</v>
      </c>
      <c r="RCC470" s="48" t="str">
        <f t="shared" si="1248"/>
        <v>Inviable Sanitariamente</v>
      </c>
      <c r="RCD470" s="48" t="str">
        <f t="shared" si="1249"/>
        <v>Inviable Sanitariamente</v>
      </c>
      <c r="RCE470" s="48" t="str">
        <f t="shared" si="1249"/>
        <v>Inviable Sanitariamente</v>
      </c>
      <c r="RCF470" s="48" t="str">
        <f t="shared" si="1249"/>
        <v>Inviable Sanitariamente</v>
      </c>
      <c r="RCG470" s="48" t="str">
        <f t="shared" si="1249"/>
        <v>Inviable Sanitariamente</v>
      </c>
      <c r="RCH470" s="48" t="str">
        <f t="shared" si="1249"/>
        <v>Inviable Sanitariamente</v>
      </c>
      <c r="RCI470" s="48" t="str">
        <f t="shared" si="1249"/>
        <v>Inviable Sanitariamente</v>
      </c>
      <c r="RCJ470" s="48" t="str">
        <f t="shared" si="1249"/>
        <v>Inviable Sanitariamente</v>
      </c>
      <c r="RCK470" s="48" t="str">
        <f t="shared" si="1249"/>
        <v>Inviable Sanitariamente</v>
      </c>
      <c r="RCL470" s="48" t="str">
        <f t="shared" si="1249"/>
        <v>Inviable Sanitariamente</v>
      </c>
      <c r="RCM470" s="48" t="str">
        <f t="shared" si="1249"/>
        <v>Inviable Sanitariamente</v>
      </c>
      <c r="RCN470" s="48" t="str">
        <f t="shared" si="1250"/>
        <v>Inviable Sanitariamente</v>
      </c>
      <c r="RCO470" s="48" t="str">
        <f t="shared" si="1250"/>
        <v>Inviable Sanitariamente</v>
      </c>
      <c r="RCP470" s="48" t="str">
        <f t="shared" si="1250"/>
        <v>Inviable Sanitariamente</v>
      </c>
      <c r="RCQ470" s="48" t="str">
        <f t="shared" si="1250"/>
        <v>Inviable Sanitariamente</v>
      </c>
      <c r="RCR470" s="48" t="str">
        <f t="shared" si="1250"/>
        <v>Inviable Sanitariamente</v>
      </c>
      <c r="RCS470" s="48" t="str">
        <f t="shared" si="1250"/>
        <v>Inviable Sanitariamente</v>
      </c>
      <c r="RCT470" s="48" t="str">
        <f t="shared" si="1250"/>
        <v>Inviable Sanitariamente</v>
      </c>
      <c r="RCU470" s="48" t="str">
        <f t="shared" si="1250"/>
        <v>Inviable Sanitariamente</v>
      </c>
      <c r="RCV470" s="48" t="str">
        <f t="shared" si="1250"/>
        <v>Inviable Sanitariamente</v>
      </c>
      <c r="RCW470" s="48" t="str">
        <f t="shared" si="1250"/>
        <v>Inviable Sanitariamente</v>
      </c>
      <c r="RCX470" s="48" t="str">
        <f t="shared" si="1251"/>
        <v>Inviable Sanitariamente</v>
      </c>
      <c r="RCY470" s="48" t="str">
        <f t="shared" si="1251"/>
        <v>Inviable Sanitariamente</v>
      </c>
      <c r="RCZ470" s="48" t="str">
        <f t="shared" si="1251"/>
        <v>Inviable Sanitariamente</v>
      </c>
      <c r="RDA470" s="48" t="str">
        <f t="shared" si="1251"/>
        <v>Inviable Sanitariamente</v>
      </c>
      <c r="RDB470" s="48" t="str">
        <f t="shared" si="1251"/>
        <v>Inviable Sanitariamente</v>
      </c>
      <c r="RDC470" s="48" t="str">
        <f t="shared" si="1251"/>
        <v>Inviable Sanitariamente</v>
      </c>
      <c r="RDD470" s="48" t="str">
        <f t="shared" si="1251"/>
        <v>Inviable Sanitariamente</v>
      </c>
      <c r="RDE470" s="48" t="str">
        <f t="shared" si="1251"/>
        <v>Inviable Sanitariamente</v>
      </c>
      <c r="RDF470" s="48" t="str">
        <f t="shared" si="1251"/>
        <v>Inviable Sanitariamente</v>
      </c>
      <c r="RDG470" s="48" t="str">
        <f t="shared" si="1251"/>
        <v>Inviable Sanitariamente</v>
      </c>
      <c r="RDH470" s="48" t="str">
        <f t="shared" si="1252"/>
        <v>Inviable Sanitariamente</v>
      </c>
      <c r="RDI470" s="48" t="str">
        <f t="shared" si="1252"/>
        <v>Inviable Sanitariamente</v>
      </c>
      <c r="RDJ470" s="48" t="str">
        <f t="shared" si="1252"/>
        <v>Inviable Sanitariamente</v>
      </c>
      <c r="RDK470" s="48" t="str">
        <f t="shared" si="1252"/>
        <v>Inviable Sanitariamente</v>
      </c>
      <c r="RDL470" s="48" t="str">
        <f t="shared" si="1252"/>
        <v>Inviable Sanitariamente</v>
      </c>
      <c r="RDM470" s="48" t="str">
        <f t="shared" si="1252"/>
        <v>Inviable Sanitariamente</v>
      </c>
      <c r="RDN470" s="48" t="str">
        <f t="shared" si="1252"/>
        <v>Inviable Sanitariamente</v>
      </c>
      <c r="RDO470" s="48" t="str">
        <f t="shared" si="1252"/>
        <v>Inviable Sanitariamente</v>
      </c>
      <c r="RDP470" s="48" t="str">
        <f t="shared" si="1252"/>
        <v>Inviable Sanitariamente</v>
      </c>
      <c r="RDQ470" s="48" t="str">
        <f t="shared" si="1252"/>
        <v>Inviable Sanitariamente</v>
      </c>
      <c r="RDR470" s="48" t="str">
        <f t="shared" si="1253"/>
        <v>Inviable Sanitariamente</v>
      </c>
      <c r="RDS470" s="48" t="str">
        <f t="shared" si="1253"/>
        <v>Inviable Sanitariamente</v>
      </c>
      <c r="RDT470" s="48" t="str">
        <f t="shared" si="1253"/>
        <v>Inviable Sanitariamente</v>
      </c>
      <c r="RDU470" s="48" t="str">
        <f t="shared" si="1253"/>
        <v>Inviable Sanitariamente</v>
      </c>
      <c r="RDV470" s="48" t="str">
        <f t="shared" si="1253"/>
        <v>Inviable Sanitariamente</v>
      </c>
      <c r="RDW470" s="48" t="str">
        <f t="shared" si="1253"/>
        <v>Inviable Sanitariamente</v>
      </c>
      <c r="RDX470" s="48" t="str">
        <f t="shared" si="1253"/>
        <v>Inviable Sanitariamente</v>
      </c>
      <c r="RDY470" s="48" t="str">
        <f t="shared" si="1253"/>
        <v>Inviable Sanitariamente</v>
      </c>
      <c r="RDZ470" s="48" t="str">
        <f t="shared" si="1253"/>
        <v>Inviable Sanitariamente</v>
      </c>
      <c r="REA470" s="48" t="str">
        <f t="shared" si="1253"/>
        <v>Inviable Sanitariamente</v>
      </c>
      <c r="REB470" s="48" t="str">
        <f t="shared" si="1254"/>
        <v>Inviable Sanitariamente</v>
      </c>
      <c r="REC470" s="48" t="str">
        <f t="shared" si="1254"/>
        <v>Inviable Sanitariamente</v>
      </c>
      <c r="RED470" s="48" t="str">
        <f t="shared" si="1254"/>
        <v>Inviable Sanitariamente</v>
      </c>
      <c r="REE470" s="48" t="str">
        <f t="shared" si="1254"/>
        <v>Inviable Sanitariamente</v>
      </c>
      <c r="REF470" s="48" t="str">
        <f t="shared" si="1254"/>
        <v>Inviable Sanitariamente</v>
      </c>
      <c r="REG470" s="48" t="str">
        <f t="shared" si="1254"/>
        <v>Inviable Sanitariamente</v>
      </c>
      <c r="REH470" s="48" t="str">
        <f t="shared" si="1254"/>
        <v>Inviable Sanitariamente</v>
      </c>
      <c r="REI470" s="48" t="str">
        <f t="shared" si="1254"/>
        <v>Inviable Sanitariamente</v>
      </c>
      <c r="REJ470" s="48" t="str">
        <f t="shared" si="1254"/>
        <v>Inviable Sanitariamente</v>
      </c>
      <c r="REK470" s="48" t="str">
        <f t="shared" si="1254"/>
        <v>Inviable Sanitariamente</v>
      </c>
      <c r="REL470" s="48" t="str">
        <f t="shared" si="1255"/>
        <v>Inviable Sanitariamente</v>
      </c>
      <c r="REM470" s="48" t="str">
        <f t="shared" si="1255"/>
        <v>Inviable Sanitariamente</v>
      </c>
      <c r="REN470" s="48" t="str">
        <f t="shared" si="1255"/>
        <v>Inviable Sanitariamente</v>
      </c>
      <c r="REO470" s="48" t="str">
        <f t="shared" si="1255"/>
        <v>Inviable Sanitariamente</v>
      </c>
      <c r="REP470" s="48" t="str">
        <f t="shared" si="1255"/>
        <v>Inviable Sanitariamente</v>
      </c>
      <c r="REQ470" s="48" t="str">
        <f t="shared" si="1255"/>
        <v>Inviable Sanitariamente</v>
      </c>
      <c r="RER470" s="48" t="str">
        <f t="shared" si="1255"/>
        <v>Inviable Sanitariamente</v>
      </c>
      <c r="RES470" s="48" t="str">
        <f t="shared" si="1255"/>
        <v>Inviable Sanitariamente</v>
      </c>
      <c r="RET470" s="48" t="str">
        <f t="shared" si="1255"/>
        <v>Inviable Sanitariamente</v>
      </c>
      <c r="REU470" s="48" t="str">
        <f t="shared" si="1255"/>
        <v>Inviable Sanitariamente</v>
      </c>
      <c r="REV470" s="48" t="str">
        <f t="shared" si="1256"/>
        <v>Inviable Sanitariamente</v>
      </c>
      <c r="REW470" s="48" t="str">
        <f t="shared" si="1256"/>
        <v>Inviable Sanitariamente</v>
      </c>
      <c r="REX470" s="48" t="str">
        <f t="shared" si="1256"/>
        <v>Inviable Sanitariamente</v>
      </c>
      <c r="REY470" s="48" t="str">
        <f t="shared" si="1256"/>
        <v>Inviable Sanitariamente</v>
      </c>
      <c r="REZ470" s="48" t="str">
        <f t="shared" si="1256"/>
        <v>Inviable Sanitariamente</v>
      </c>
      <c r="RFA470" s="48" t="str">
        <f t="shared" si="1256"/>
        <v>Inviable Sanitariamente</v>
      </c>
      <c r="RFB470" s="48" t="str">
        <f t="shared" si="1256"/>
        <v>Inviable Sanitariamente</v>
      </c>
      <c r="RFC470" s="48" t="str">
        <f t="shared" si="1256"/>
        <v>Inviable Sanitariamente</v>
      </c>
      <c r="RFD470" s="48" t="str">
        <f t="shared" si="1256"/>
        <v>Inviable Sanitariamente</v>
      </c>
      <c r="RFE470" s="48" t="str">
        <f t="shared" si="1256"/>
        <v>Inviable Sanitariamente</v>
      </c>
      <c r="RFF470" s="48" t="str">
        <f t="shared" si="1257"/>
        <v>Inviable Sanitariamente</v>
      </c>
      <c r="RFG470" s="48" t="str">
        <f t="shared" si="1257"/>
        <v>Inviable Sanitariamente</v>
      </c>
      <c r="RFH470" s="48" t="str">
        <f t="shared" si="1257"/>
        <v>Inviable Sanitariamente</v>
      </c>
      <c r="RFI470" s="48" t="str">
        <f t="shared" si="1257"/>
        <v>Inviable Sanitariamente</v>
      </c>
      <c r="RFJ470" s="48" t="str">
        <f t="shared" si="1257"/>
        <v>Inviable Sanitariamente</v>
      </c>
      <c r="RFK470" s="48" t="str">
        <f t="shared" si="1257"/>
        <v>Inviable Sanitariamente</v>
      </c>
      <c r="RFL470" s="48" t="str">
        <f t="shared" si="1257"/>
        <v>Inviable Sanitariamente</v>
      </c>
      <c r="RFM470" s="48" t="str">
        <f t="shared" si="1257"/>
        <v>Inviable Sanitariamente</v>
      </c>
      <c r="RFN470" s="48" t="str">
        <f t="shared" si="1257"/>
        <v>Inviable Sanitariamente</v>
      </c>
      <c r="RFO470" s="48" t="str">
        <f t="shared" si="1257"/>
        <v>Inviable Sanitariamente</v>
      </c>
      <c r="RFP470" s="48" t="str">
        <f t="shared" si="1258"/>
        <v>Inviable Sanitariamente</v>
      </c>
      <c r="RFQ470" s="48" t="str">
        <f t="shared" si="1258"/>
        <v>Inviable Sanitariamente</v>
      </c>
      <c r="RFR470" s="48" t="str">
        <f t="shared" si="1258"/>
        <v>Inviable Sanitariamente</v>
      </c>
      <c r="RFS470" s="48" t="str">
        <f t="shared" si="1258"/>
        <v>Inviable Sanitariamente</v>
      </c>
      <c r="RFT470" s="48" t="str">
        <f t="shared" si="1258"/>
        <v>Inviable Sanitariamente</v>
      </c>
      <c r="RFU470" s="48" t="str">
        <f t="shared" si="1258"/>
        <v>Inviable Sanitariamente</v>
      </c>
      <c r="RFV470" s="48" t="str">
        <f t="shared" si="1258"/>
        <v>Inviable Sanitariamente</v>
      </c>
      <c r="RFW470" s="48" t="str">
        <f t="shared" si="1258"/>
        <v>Inviable Sanitariamente</v>
      </c>
      <c r="RFX470" s="48" t="str">
        <f t="shared" si="1258"/>
        <v>Inviable Sanitariamente</v>
      </c>
      <c r="RFY470" s="48" t="str">
        <f t="shared" si="1258"/>
        <v>Inviable Sanitariamente</v>
      </c>
      <c r="RFZ470" s="48" t="str">
        <f t="shared" si="1259"/>
        <v>Inviable Sanitariamente</v>
      </c>
      <c r="RGA470" s="48" t="str">
        <f t="shared" si="1259"/>
        <v>Inviable Sanitariamente</v>
      </c>
      <c r="RGB470" s="48" t="str">
        <f t="shared" si="1259"/>
        <v>Inviable Sanitariamente</v>
      </c>
      <c r="RGC470" s="48" t="str">
        <f t="shared" si="1259"/>
        <v>Inviable Sanitariamente</v>
      </c>
      <c r="RGD470" s="48" t="str">
        <f t="shared" si="1259"/>
        <v>Inviable Sanitariamente</v>
      </c>
      <c r="RGE470" s="48" t="str">
        <f t="shared" si="1259"/>
        <v>Inviable Sanitariamente</v>
      </c>
      <c r="RGF470" s="48" t="str">
        <f t="shared" si="1259"/>
        <v>Inviable Sanitariamente</v>
      </c>
      <c r="RGG470" s="48" t="str">
        <f t="shared" si="1259"/>
        <v>Inviable Sanitariamente</v>
      </c>
      <c r="RGH470" s="48" t="str">
        <f t="shared" si="1259"/>
        <v>Inviable Sanitariamente</v>
      </c>
      <c r="RGI470" s="48" t="str">
        <f t="shared" si="1259"/>
        <v>Inviable Sanitariamente</v>
      </c>
      <c r="RGJ470" s="48" t="str">
        <f t="shared" si="1260"/>
        <v>Inviable Sanitariamente</v>
      </c>
      <c r="RGK470" s="48" t="str">
        <f t="shared" si="1260"/>
        <v>Inviable Sanitariamente</v>
      </c>
      <c r="RGL470" s="48" t="str">
        <f t="shared" si="1260"/>
        <v>Inviable Sanitariamente</v>
      </c>
      <c r="RGM470" s="48" t="str">
        <f t="shared" si="1260"/>
        <v>Inviable Sanitariamente</v>
      </c>
      <c r="RGN470" s="48" t="str">
        <f t="shared" si="1260"/>
        <v>Inviable Sanitariamente</v>
      </c>
      <c r="RGO470" s="48" t="str">
        <f t="shared" si="1260"/>
        <v>Inviable Sanitariamente</v>
      </c>
      <c r="RGP470" s="48" t="str">
        <f t="shared" si="1260"/>
        <v>Inviable Sanitariamente</v>
      </c>
      <c r="RGQ470" s="48" t="str">
        <f t="shared" si="1260"/>
        <v>Inviable Sanitariamente</v>
      </c>
      <c r="RGR470" s="48" t="str">
        <f t="shared" si="1260"/>
        <v>Inviable Sanitariamente</v>
      </c>
      <c r="RGS470" s="48" t="str">
        <f t="shared" si="1260"/>
        <v>Inviable Sanitariamente</v>
      </c>
      <c r="RGT470" s="48" t="str">
        <f t="shared" si="1261"/>
        <v>Inviable Sanitariamente</v>
      </c>
      <c r="RGU470" s="48" t="str">
        <f t="shared" si="1261"/>
        <v>Inviable Sanitariamente</v>
      </c>
      <c r="RGV470" s="48" t="str">
        <f t="shared" si="1261"/>
        <v>Inviable Sanitariamente</v>
      </c>
      <c r="RGW470" s="48" t="str">
        <f t="shared" si="1261"/>
        <v>Inviable Sanitariamente</v>
      </c>
      <c r="RGX470" s="48" t="str">
        <f t="shared" si="1261"/>
        <v>Inviable Sanitariamente</v>
      </c>
      <c r="RGY470" s="48" t="str">
        <f t="shared" si="1261"/>
        <v>Inviable Sanitariamente</v>
      </c>
      <c r="RGZ470" s="48" t="str">
        <f t="shared" si="1261"/>
        <v>Inviable Sanitariamente</v>
      </c>
      <c r="RHA470" s="48" t="str">
        <f t="shared" si="1261"/>
        <v>Inviable Sanitariamente</v>
      </c>
      <c r="RHB470" s="48" t="str">
        <f t="shared" si="1261"/>
        <v>Inviable Sanitariamente</v>
      </c>
      <c r="RHC470" s="48" t="str">
        <f t="shared" si="1261"/>
        <v>Inviable Sanitariamente</v>
      </c>
      <c r="RHD470" s="48" t="str">
        <f t="shared" si="1262"/>
        <v>Inviable Sanitariamente</v>
      </c>
      <c r="RHE470" s="48" t="str">
        <f t="shared" si="1262"/>
        <v>Inviable Sanitariamente</v>
      </c>
      <c r="RHF470" s="48" t="str">
        <f t="shared" si="1262"/>
        <v>Inviable Sanitariamente</v>
      </c>
      <c r="RHG470" s="48" t="str">
        <f t="shared" si="1262"/>
        <v>Inviable Sanitariamente</v>
      </c>
      <c r="RHH470" s="48" t="str">
        <f t="shared" si="1262"/>
        <v>Inviable Sanitariamente</v>
      </c>
      <c r="RHI470" s="48" t="str">
        <f t="shared" si="1262"/>
        <v>Inviable Sanitariamente</v>
      </c>
      <c r="RHJ470" s="48" t="str">
        <f t="shared" si="1262"/>
        <v>Inviable Sanitariamente</v>
      </c>
      <c r="RHK470" s="48" t="str">
        <f t="shared" si="1262"/>
        <v>Inviable Sanitariamente</v>
      </c>
      <c r="RHL470" s="48" t="str">
        <f t="shared" si="1262"/>
        <v>Inviable Sanitariamente</v>
      </c>
      <c r="RHM470" s="48" t="str">
        <f t="shared" si="1262"/>
        <v>Inviable Sanitariamente</v>
      </c>
      <c r="RHN470" s="48" t="str">
        <f t="shared" si="1263"/>
        <v>Inviable Sanitariamente</v>
      </c>
      <c r="RHO470" s="48" t="str">
        <f t="shared" si="1263"/>
        <v>Inviable Sanitariamente</v>
      </c>
      <c r="RHP470" s="48" t="str">
        <f t="shared" si="1263"/>
        <v>Inviable Sanitariamente</v>
      </c>
      <c r="RHQ470" s="48" t="str">
        <f t="shared" si="1263"/>
        <v>Inviable Sanitariamente</v>
      </c>
      <c r="RHR470" s="48" t="str">
        <f t="shared" si="1263"/>
        <v>Inviable Sanitariamente</v>
      </c>
      <c r="RHS470" s="48" t="str">
        <f t="shared" si="1263"/>
        <v>Inviable Sanitariamente</v>
      </c>
      <c r="RHT470" s="48" t="str">
        <f t="shared" si="1263"/>
        <v>Inviable Sanitariamente</v>
      </c>
      <c r="RHU470" s="48" t="str">
        <f t="shared" si="1263"/>
        <v>Inviable Sanitariamente</v>
      </c>
      <c r="RHV470" s="48" t="str">
        <f t="shared" si="1263"/>
        <v>Inviable Sanitariamente</v>
      </c>
      <c r="RHW470" s="48" t="str">
        <f t="shared" si="1263"/>
        <v>Inviable Sanitariamente</v>
      </c>
      <c r="RHX470" s="48" t="str">
        <f t="shared" si="1264"/>
        <v>Inviable Sanitariamente</v>
      </c>
      <c r="RHY470" s="48" t="str">
        <f t="shared" si="1264"/>
        <v>Inviable Sanitariamente</v>
      </c>
      <c r="RHZ470" s="48" t="str">
        <f t="shared" si="1264"/>
        <v>Inviable Sanitariamente</v>
      </c>
      <c r="RIA470" s="48" t="str">
        <f t="shared" si="1264"/>
        <v>Inviable Sanitariamente</v>
      </c>
      <c r="RIB470" s="48" t="str">
        <f t="shared" si="1264"/>
        <v>Inviable Sanitariamente</v>
      </c>
      <c r="RIC470" s="48" t="str">
        <f t="shared" si="1264"/>
        <v>Inviable Sanitariamente</v>
      </c>
      <c r="RID470" s="48" t="str">
        <f t="shared" si="1264"/>
        <v>Inviable Sanitariamente</v>
      </c>
      <c r="RIE470" s="48" t="str">
        <f t="shared" si="1264"/>
        <v>Inviable Sanitariamente</v>
      </c>
      <c r="RIF470" s="48" t="str">
        <f t="shared" si="1264"/>
        <v>Inviable Sanitariamente</v>
      </c>
      <c r="RIG470" s="48" t="str">
        <f t="shared" si="1264"/>
        <v>Inviable Sanitariamente</v>
      </c>
      <c r="RIH470" s="48" t="str">
        <f t="shared" si="1265"/>
        <v>Inviable Sanitariamente</v>
      </c>
      <c r="RII470" s="48" t="str">
        <f t="shared" si="1265"/>
        <v>Inviable Sanitariamente</v>
      </c>
      <c r="RIJ470" s="48" t="str">
        <f t="shared" si="1265"/>
        <v>Inviable Sanitariamente</v>
      </c>
      <c r="RIK470" s="48" t="str">
        <f t="shared" si="1265"/>
        <v>Inviable Sanitariamente</v>
      </c>
      <c r="RIL470" s="48" t="str">
        <f t="shared" si="1265"/>
        <v>Inviable Sanitariamente</v>
      </c>
      <c r="RIM470" s="48" t="str">
        <f t="shared" si="1265"/>
        <v>Inviable Sanitariamente</v>
      </c>
      <c r="RIN470" s="48" t="str">
        <f t="shared" si="1265"/>
        <v>Inviable Sanitariamente</v>
      </c>
      <c r="RIO470" s="48" t="str">
        <f t="shared" si="1265"/>
        <v>Inviable Sanitariamente</v>
      </c>
      <c r="RIP470" s="48" t="str">
        <f t="shared" si="1265"/>
        <v>Inviable Sanitariamente</v>
      </c>
      <c r="RIQ470" s="48" t="str">
        <f t="shared" si="1265"/>
        <v>Inviable Sanitariamente</v>
      </c>
      <c r="RIR470" s="48" t="str">
        <f t="shared" si="1266"/>
        <v>Inviable Sanitariamente</v>
      </c>
      <c r="RIS470" s="48" t="str">
        <f t="shared" si="1266"/>
        <v>Inviable Sanitariamente</v>
      </c>
      <c r="RIT470" s="48" t="str">
        <f t="shared" si="1266"/>
        <v>Inviable Sanitariamente</v>
      </c>
      <c r="RIU470" s="48" t="str">
        <f t="shared" si="1266"/>
        <v>Inviable Sanitariamente</v>
      </c>
      <c r="RIV470" s="48" t="str">
        <f t="shared" si="1266"/>
        <v>Inviable Sanitariamente</v>
      </c>
      <c r="RIW470" s="48" t="str">
        <f t="shared" si="1266"/>
        <v>Inviable Sanitariamente</v>
      </c>
      <c r="RIX470" s="48" t="str">
        <f t="shared" si="1266"/>
        <v>Inviable Sanitariamente</v>
      </c>
      <c r="RIY470" s="48" t="str">
        <f t="shared" si="1266"/>
        <v>Inviable Sanitariamente</v>
      </c>
      <c r="RIZ470" s="48" t="str">
        <f t="shared" si="1266"/>
        <v>Inviable Sanitariamente</v>
      </c>
      <c r="RJA470" s="48" t="str">
        <f t="shared" si="1266"/>
        <v>Inviable Sanitariamente</v>
      </c>
      <c r="RJB470" s="48" t="str">
        <f t="shared" si="1267"/>
        <v>Inviable Sanitariamente</v>
      </c>
      <c r="RJC470" s="48" t="str">
        <f t="shared" si="1267"/>
        <v>Inviable Sanitariamente</v>
      </c>
      <c r="RJD470" s="48" t="str">
        <f t="shared" si="1267"/>
        <v>Inviable Sanitariamente</v>
      </c>
      <c r="RJE470" s="48" t="str">
        <f t="shared" si="1267"/>
        <v>Inviable Sanitariamente</v>
      </c>
      <c r="RJF470" s="48" t="str">
        <f t="shared" si="1267"/>
        <v>Inviable Sanitariamente</v>
      </c>
      <c r="RJG470" s="48" t="str">
        <f t="shared" si="1267"/>
        <v>Inviable Sanitariamente</v>
      </c>
      <c r="RJH470" s="48" t="str">
        <f t="shared" si="1267"/>
        <v>Inviable Sanitariamente</v>
      </c>
      <c r="RJI470" s="48" t="str">
        <f t="shared" si="1267"/>
        <v>Inviable Sanitariamente</v>
      </c>
      <c r="RJJ470" s="48" t="str">
        <f t="shared" si="1267"/>
        <v>Inviable Sanitariamente</v>
      </c>
      <c r="RJK470" s="48" t="str">
        <f t="shared" si="1267"/>
        <v>Inviable Sanitariamente</v>
      </c>
      <c r="RJL470" s="48" t="str">
        <f t="shared" si="1268"/>
        <v>Inviable Sanitariamente</v>
      </c>
      <c r="RJM470" s="48" t="str">
        <f t="shared" si="1268"/>
        <v>Inviable Sanitariamente</v>
      </c>
      <c r="RJN470" s="48" t="str">
        <f t="shared" si="1268"/>
        <v>Inviable Sanitariamente</v>
      </c>
      <c r="RJO470" s="48" t="str">
        <f t="shared" si="1268"/>
        <v>Inviable Sanitariamente</v>
      </c>
      <c r="RJP470" s="48" t="str">
        <f t="shared" si="1268"/>
        <v>Inviable Sanitariamente</v>
      </c>
      <c r="RJQ470" s="48" t="str">
        <f t="shared" si="1268"/>
        <v>Inviable Sanitariamente</v>
      </c>
      <c r="RJR470" s="48" t="str">
        <f t="shared" si="1268"/>
        <v>Inviable Sanitariamente</v>
      </c>
      <c r="RJS470" s="48" t="str">
        <f t="shared" si="1268"/>
        <v>Inviable Sanitariamente</v>
      </c>
      <c r="RJT470" s="48" t="str">
        <f t="shared" si="1268"/>
        <v>Inviable Sanitariamente</v>
      </c>
      <c r="RJU470" s="48" t="str">
        <f t="shared" si="1268"/>
        <v>Inviable Sanitariamente</v>
      </c>
      <c r="RJV470" s="48" t="str">
        <f t="shared" si="1269"/>
        <v>Inviable Sanitariamente</v>
      </c>
      <c r="RJW470" s="48" t="str">
        <f t="shared" si="1269"/>
        <v>Inviable Sanitariamente</v>
      </c>
      <c r="RJX470" s="48" t="str">
        <f t="shared" si="1269"/>
        <v>Inviable Sanitariamente</v>
      </c>
      <c r="RJY470" s="48" t="str">
        <f t="shared" si="1269"/>
        <v>Inviable Sanitariamente</v>
      </c>
      <c r="RJZ470" s="48" t="str">
        <f t="shared" si="1269"/>
        <v>Inviable Sanitariamente</v>
      </c>
      <c r="RKA470" s="48" t="str">
        <f t="shared" si="1269"/>
        <v>Inviable Sanitariamente</v>
      </c>
      <c r="RKB470" s="48" t="str">
        <f t="shared" si="1269"/>
        <v>Inviable Sanitariamente</v>
      </c>
      <c r="RKC470" s="48" t="str">
        <f t="shared" si="1269"/>
        <v>Inviable Sanitariamente</v>
      </c>
      <c r="RKD470" s="48" t="str">
        <f t="shared" si="1269"/>
        <v>Inviable Sanitariamente</v>
      </c>
      <c r="RKE470" s="48" t="str">
        <f t="shared" si="1269"/>
        <v>Inviable Sanitariamente</v>
      </c>
      <c r="RKF470" s="48" t="str">
        <f t="shared" si="1270"/>
        <v>Inviable Sanitariamente</v>
      </c>
      <c r="RKG470" s="48" t="str">
        <f t="shared" si="1270"/>
        <v>Inviable Sanitariamente</v>
      </c>
      <c r="RKH470" s="48" t="str">
        <f t="shared" si="1270"/>
        <v>Inviable Sanitariamente</v>
      </c>
      <c r="RKI470" s="48" t="str">
        <f t="shared" si="1270"/>
        <v>Inviable Sanitariamente</v>
      </c>
      <c r="RKJ470" s="48" t="str">
        <f t="shared" si="1270"/>
        <v>Inviable Sanitariamente</v>
      </c>
      <c r="RKK470" s="48" t="str">
        <f t="shared" si="1270"/>
        <v>Inviable Sanitariamente</v>
      </c>
      <c r="RKL470" s="48" t="str">
        <f t="shared" si="1270"/>
        <v>Inviable Sanitariamente</v>
      </c>
      <c r="RKM470" s="48" t="str">
        <f t="shared" si="1270"/>
        <v>Inviable Sanitariamente</v>
      </c>
      <c r="RKN470" s="48" t="str">
        <f t="shared" si="1270"/>
        <v>Inviable Sanitariamente</v>
      </c>
      <c r="RKO470" s="48" t="str">
        <f t="shared" si="1270"/>
        <v>Inviable Sanitariamente</v>
      </c>
      <c r="RKP470" s="48" t="str">
        <f t="shared" si="1271"/>
        <v>Inviable Sanitariamente</v>
      </c>
      <c r="RKQ470" s="48" t="str">
        <f t="shared" si="1271"/>
        <v>Inviable Sanitariamente</v>
      </c>
      <c r="RKR470" s="48" t="str">
        <f t="shared" si="1271"/>
        <v>Inviable Sanitariamente</v>
      </c>
      <c r="RKS470" s="48" t="str">
        <f t="shared" si="1271"/>
        <v>Inviable Sanitariamente</v>
      </c>
      <c r="RKT470" s="48" t="str">
        <f t="shared" si="1271"/>
        <v>Inviable Sanitariamente</v>
      </c>
      <c r="RKU470" s="48" t="str">
        <f t="shared" si="1271"/>
        <v>Inviable Sanitariamente</v>
      </c>
      <c r="RKV470" s="48" t="str">
        <f t="shared" si="1271"/>
        <v>Inviable Sanitariamente</v>
      </c>
      <c r="RKW470" s="48" t="str">
        <f t="shared" si="1271"/>
        <v>Inviable Sanitariamente</v>
      </c>
      <c r="RKX470" s="48" t="str">
        <f t="shared" si="1271"/>
        <v>Inviable Sanitariamente</v>
      </c>
      <c r="RKY470" s="48" t="str">
        <f t="shared" si="1271"/>
        <v>Inviable Sanitariamente</v>
      </c>
      <c r="RKZ470" s="48" t="str">
        <f t="shared" si="1272"/>
        <v>Inviable Sanitariamente</v>
      </c>
      <c r="RLA470" s="48" t="str">
        <f t="shared" si="1272"/>
        <v>Inviable Sanitariamente</v>
      </c>
      <c r="RLB470" s="48" t="str">
        <f t="shared" si="1272"/>
        <v>Inviable Sanitariamente</v>
      </c>
      <c r="RLC470" s="48" t="str">
        <f t="shared" si="1272"/>
        <v>Inviable Sanitariamente</v>
      </c>
      <c r="RLD470" s="48" t="str">
        <f t="shared" si="1272"/>
        <v>Inviable Sanitariamente</v>
      </c>
      <c r="RLE470" s="48" t="str">
        <f t="shared" si="1272"/>
        <v>Inviable Sanitariamente</v>
      </c>
      <c r="RLF470" s="48" t="str">
        <f t="shared" si="1272"/>
        <v>Inviable Sanitariamente</v>
      </c>
      <c r="RLG470" s="48" t="str">
        <f t="shared" si="1272"/>
        <v>Inviable Sanitariamente</v>
      </c>
      <c r="RLH470" s="48" t="str">
        <f t="shared" si="1272"/>
        <v>Inviable Sanitariamente</v>
      </c>
      <c r="RLI470" s="48" t="str">
        <f t="shared" si="1272"/>
        <v>Inviable Sanitariamente</v>
      </c>
      <c r="RLJ470" s="48" t="str">
        <f t="shared" si="1273"/>
        <v>Inviable Sanitariamente</v>
      </c>
      <c r="RLK470" s="48" t="str">
        <f t="shared" si="1273"/>
        <v>Inviable Sanitariamente</v>
      </c>
      <c r="RLL470" s="48" t="str">
        <f t="shared" si="1273"/>
        <v>Inviable Sanitariamente</v>
      </c>
      <c r="RLM470" s="48" t="str">
        <f t="shared" si="1273"/>
        <v>Inviable Sanitariamente</v>
      </c>
      <c r="RLN470" s="48" t="str">
        <f t="shared" si="1273"/>
        <v>Inviable Sanitariamente</v>
      </c>
      <c r="RLO470" s="48" t="str">
        <f t="shared" si="1273"/>
        <v>Inviable Sanitariamente</v>
      </c>
      <c r="RLP470" s="48" t="str">
        <f t="shared" si="1273"/>
        <v>Inviable Sanitariamente</v>
      </c>
      <c r="RLQ470" s="48" t="str">
        <f t="shared" si="1273"/>
        <v>Inviable Sanitariamente</v>
      </c>
      <c r="RLR470" s="48" t="str">
        <f t="shared" si="1273"/>
        <v>Inviable Sanitariamente</v>
      </c>
      <c r="RLS470" s="48" t="str">
        <f t="shared" si="1273"/>
        <v>Inviable Sanitariamente</v>
      </c>
      <c r="RLT470" s="48" t="str">
        <f t="shared" si="1274"/>
        <v>Inviable Sanitariamente</v>
      </c>
      <c r="RLU470" s="48" t="str">
        <f t="shared" si="1274"/>
        <v>Inviable Sanitariamente</v>
      </c>
      <c r="RLV470" s="48" t="str">
        <f t="shared" si="1274"/>
        <v>Inviable Sanitariamente</v>
      </c>
      <c r="RLW470" s="48" t="str">
        <f t="shared" si="1274"/>
        <v>Inviable Sanitariamente</v>
      </c>
      <c r="RLX470" s="48" t="str">
        <f t="shared" si="1274"/>
        <v>Inviable Sanitariamente</v>
      </c>
      <c r="RLY470" s="48" t="str">
        <f t="shared" si="1274"/>
        <v>Inviable Sanitariamente</v>
      </c>
      <c r="RLZ470" s="48" t="str">
        <f t="shared" si="1274"/>
        <v>Inviable Sanitariamente</v>
      </c>
      <c r="RMA470" s="48" t="str">
        <f t="shared" si="1274"/>
        <v>Inviable Sanitariamente</v>
      </c>
      <c r="RMB470" s="48" t="str">
        <f t="shared" si="1274"/>
        <v>Inviable Sanitariamente</v>
      </c>
      <c r="RMC470" s="48" t="str">
        <f t="shared" si="1274"/>
        <v>Inviable Sanitariamente</v>
      </c>
      <c r="RMD470" s="48" t="str">
        <f t="shared" si="1275"/>
        <v>Inviable Sanitariamente</v>
      </c>
      <c r="RME470" s="48" t="str">
        <f t="shared" si="1275"/>
        <v>Inviable Sanitariamente</v>
      </c>
      <c r="RMF470" s="48" t="str">
        <f t="shared" si="1275"/>
        <v>Inviable Sanitariamente</v>
      </c>
      <c r="RMG470" s="48" t="str">
        <f t="shared" si="1275"/>
        <v>Inviable Sanitariamente</v>
      </c>
      <c r="RMH470" s="48" t="str">
        <f t="shared" si="1275"/>
        <v>Inviable Sanitariamente</v>
      </c>
      <c r="RMI470" s="48" t="str">
        <f t="shared" si="1275"/>
        <v>Inviable Sanitariamente</v>
      </c>
      <c r="RMJ470" s="48" t="str">
        <f t="shared" si="1275"/>
        <v>Inviable Sanitariamente</v>
      </c>
      <c r="RMK470" s="48" t="str">
        <f t="shared" si="1275"/>
        <v>Inviable Sanitariamente</v>
      </c>
      <c r="RML470" s="48" t="str">
        <f t="shared" si="1275"/>
        <v>Inviable Sanitariamente</v>
      </c>
      <c r="RMM470" s="48" t="str">
        <f t="shared" si="1275"/>
        <v>Inviable Sanitariamente</v>
      </c>
      <c r="RMN470" s="48" t="str">
        <f t="shared" si="1276"/>
        <v>Inviable Sanitariamente</v>
      </c>
      <c r="RMO470" s="48" t="str">
        <f t="shared" si="1276"/>
        <v>Inviable Sanitariamente</v>
      </c>
      <c r="RMP470" s="48" t="str">
        <f t="shared" si="1276"/>
        <v>Inviable Sanitariamente</v>
      </c>
      <c r="RMQ470" s="48" t="str">
        <f t="shared" si="1276"/>
        <v>Inviable Sanitariamente</v>
      </c>
      <c r="RMR470" s="48" t="str">
        <f t="shared" si="1276"/>
        <v>Inviable Sanitariamente</v>
      </c>
      <c r="RMS470" s="48" t="str">
        <f t="shared" si="1276"/>
        <v>Inviable Sanitariamente</v>
      </c>
      <c r="RMT470" s="48" t="str">
        <f t="shared" si="1276"/>
        <v>Inviable Sanitariamente</v>
      </c>
      <c r="RMU470" s="48" t="str">
        <f t="shared" si="1276"/>
        <v>Inviable Sanitariamente</v>
      </c>
      <c r="RMV470" s="48" t="str">
        <f t="shared" si="1276"/>
        <v>Inviable Sanitariamente</v>
      </c>
      <c r="RMW470" s="48" t="str">
        <f t="shared" si="1276"/>
        <v>Inviable Sanitariamente</v>
      </c>
      <c r="RMX470" s="48" t="str">
        <f t="shared" si="1277"/>
        <v>Inviable Sanitariamente</v>
      </c>
      <c r="RMY470" s="48" t="str">
        <f t="shared" si="1277"/>
        <v>Inviable Sanitariamente</v>
      </c>
      <c r="RMZ470" s="48" t="str">
        <f t="shared" si="1277"/>
        <v>Inviable Sanitariamente</v>
      </c>
      <c r="RNA470" s="48" t="str">
        <f t="shared" si="1277"/>
        <v>Inviable Sanitariamente</v>
      </c>
      <c r="RNB470" s="48" t="str">
        <f t="shared" si="1277"/>
        <v>Inviable Sanitariamente</v>
      </c>
      <c r="RNC470" s="48" t="str">
        <f t="shared" si="1277"/>
        <v>Inviable Sanitariamente</v>
      </c>
      <c r="RND470" s="48" t="str">
        <f t="shared" si="1277"/>
        <v>Inviable Sanitariamente</v>
      </c>
      <c r="RNE470" s="48" t="str">
        <f t="shared" si="1277"/>
        <v>Inviable Sanitariamente</v>
      </c>
      <c r="RNF470" s="48" t="str">
        <f t="shared" si="1277"/>
        <v>Inviable Sanitariamente</v>
      </c>
      <c r="RNG470" s="48" t="str">
        <f t="shared" si="1277"/>
        <v>Inviable Sanitariamente</v>
      </c>
      <c r="RNH470" s="48" t="str">
        <f t="shared" si="1278"/>
        <v>Inviable Sanitariamente</v>
      </c>
      <c r="RNI470" s="48" t="str">
        <f t="shared" si="1278"/>
        <v>Inviable Sanitariamente</v>
      </c>
      <c r="RNJ470" s="48" t="str">
        <f t="shared" si="1278"/>
        <v>Inviable Sanitariamente</v>
      </c>
      <c r="RNK470" s="48" t="str">
        <f t="shared" si="1278"/>
        <v>Inviable Sanitariamente</v>
      </c>
      <c r="RNL470" s="48" t="str">
        <f t="shared" si="1278"/>
        <v>Inviable Sanitariamente</v>
      </c>
      <c r="RNM470" s="48" t="str">
        <f t="shared" si="1278"/>
        <v>Inviable Sanitariamente</v>
      </c>
      <c r="RNN470" s="48" t="str">
        <f t="shared" si="1278"/>
        <v>Inviable Sanitariamente</v>
      </c>
      <c r="RNO470" s="48" t="str">
        <f t="shared" si="1278"/>
        <v>Inviable Sanitariamente</v>
      </c>
      <c r="RNP470" s="48" t="str">
        <f t="shared" si="1278"/>
        <v>Inviable Sanitariamente</v>
      </c>
      <c r="RNQ470" s="48" t="str">
        <f t="shared" si="1278"/>
        <v>Inviable Sanitariamente</v>
      </c>
      <c r="RNR470" s="48" t="str">
        <f t="shared" si="1279"/>
        <v>Inviable Sanitariamente</v>
      </c>
      <c r="RNS470" s="48" t="str">
        <f t="shared" si="1279"/>
        <v>Inviable Sanitariamente</v>
      </c>
      <c r="RNT470" s="48" t="str">
        <f t="shared" si="1279"/>
        <v>Inviable Sanitariamente</v>
      </c>
      <c r="RNU470" s="48" t="str">
        <f t="shared" si="1279"/>
        <v>Inviable Sanitariamente</v>
      </c>
      <c r="RNV470" s="48" t="str">
        <f t="shared" si="1279"/>
        <v>Inviable Sanitariamente</v>
      </c>
      <c r="RNW470" s="48" t="str">
        <f t="shared" si="1279"/>
        <v>Inviable Sanitariamente</v>
      </c>
      <c r="RNX470" s="48" t="str">
        <f t="shared" si="1279"/>
        <v>Inviable Sanitariamente</v>
      </c>
      <c r="RNY470" s="48" t="str">
        <f t="shared" si="1279"/>
        <v>Inviable Sanitariamente</v>
      </c>
      <c r="RNZ470" s="48" t="str">
        <f t="shared" si="1279"/>
        <v>Inviable Sanitariamente</v>
      </c>
      <c r="ROA470" s="48" t="str">
        <f t="shared" si="1279"/>
        <v>Inviable Sanitariamente</v>
      </c>
      <c r="ROB470" s="48" t="str">
        <f t="shared" si="1280"/>
        <v>Inviable Sanitariamente</v>
      </c>
      <c r="ROC470" s="48" t="str">
        <f t="shared" si="1280"/>
        <v>Inviable Sanitariamente</v>
      </c>
      <c r="ROD470" s="48" t="str">
        <f t="shared" si="1280"/>
        <v>Inviable Sanitariamente</v>
      </c>
      <c r="ROE470" s="48" t="str">
        <f t="shared" si="1280"/>
        <v>Inviable Sanitariamente</v>
      </c>
      <c r="ROF470" s="48" t="str">
        <f t="shared" si="1280"/>
        <v>Inviable Sanitariamente</v>
      </c>
      <c r="ROG470" s="48" t="str">
        <f t="shared" si="1280"/>
        <v>Inviable Sanitariamente</v>
      </c>
      <c r="ROH470" s="48" t="str">
        <f t="shared" si="1280"/>
        <v>Inviable Sanitariamente</v>
      </c>
      <c r="ROI470" s="48" t="str">
        <f t="shared" si="1280"/>
        <v>Inviable Sanitariamente</v>
      </c>
      <c r="ROJ470" s="48" t="str">
        <f t="shared" si="1280"/>
        <v>Inviable Sanitariamente</v>
      </c>
      <c r="ROK470" s="48" t="str">
        <f t="shared" si="1280"/>
        <v>Inviable Sanitariamente</v>
      </c>
      <c r="ROL470" s="48" t="str">
        <f t="shared" si="1281"/>
        <v>Inviable Sanitariamente</v>
      </c>
      <c r="ROM470" s="48" t="str">
        <f t="shared" si="1281"/>
        <v>Inviable Sanitariamente</v>
      </c>
      <c r="RON470" s="48" t="str">
        <f t="shared" si="1281"/>
        <v>Inviable Sanitariamente</v>
      </c>
      <c r="ROO470" s="48" t="str">
        <f t="shared" si="1281"/>
        <v>Inviable Sanitariamente</v>
      </c>
      <c r="ROP470" s="48" t="str">
        <f t="shared" si="1281"/>
        <v>Inviable Sanitariamente</v>
      </c>
      <c r="ROQ470" s="48" t="str">
        <f t="shared" si="1281"/>
        <v>Inviable Sanitariamente</v>
      </c>
      <c r="ROR470" s="48" t="str">
        <f t="shared" si="1281"/>
        <v>Inviable Sanitariamente</v>
      </c>
      <c r="ROS470" s="48" t="str">
        <f t="shared" si="1281"/>
        <v>Inviable Sanitariamente</v>
      </c>
      <c r="ROT470" s="48" t="str">
        <f t="shared" si="1281"/>
        <v>Inviable Sanitariamente</v>
      </c>
      <c r="ROU470" s="48" t="str">
        <f t="shared" si="1281"/>
        <v>Inviable Sanitariamente</v>
      </c>
      <c r="ROV470" s="48" t="str">
        <f t="shared" si="1282"/>
        <v>Inviable Sanitariamente</v>
      </c>
      <c r="ROW470" s="48" t="str">
        <f t="shared" si="1282"/>
        <v>Inviable Sanitariamente</v>
      </c>
      <c r="ROX470" s="48" t="str">
        <f t="shared" si="1282"/>
        <v>Inviable Sanitariamente</v>
      </c>
      <c r="ROY470" s="48" t="str">
        <f t="shared" si="1282"/>
        <v>Inviable Sanitariamente</v>
      </c>
      <c r="ROZ470" s="48" t="str">
        <f t="shared" si="1282"/>
        <v>Inviable Sanitariamente</v>
      </c>
      <c r="RPA470" s="48" t="str">
        <f t="shared" si="1282"/>
        <v>Inviable Sanitariamente</v>
      </c>
      <c r="RPB470" s="48" t="str">
        <f t="shared" si="1282"/>
        <v>Inviable Sanitariamente</v>
      </c>
      <c r="RPC470" s="48" t="str">
        <f t="shared" si="1282"/>
        <v>Inviable Sanitariamente</v>
      </c>
      <c r="RPD470" s="48" t="str">
        <f t="shared" si="1282"/>
        <v>Inviable Sanitariamente</v>
      </c>
      <c r="RPE470" s="48" t="str">
        <f t="shared" si="1282"/>
        <v>Inviable Sanitariamente</v>
      </c>
      <c r="RPF470" s="48" t="str">
        <f t="shared" si="1283"/>
        <v>Inviable Sanitariamente</v>
      </c>
      <c r="RPG470" s="48" t="str">
        <f t="shared" si="1283"/>
        <v>Inviable Sanitariamente</v>
      </c>
      <c r="RPH470" s="48" t="str">
        <f t="shared" si="1283"/>
        <v>Inviable Sanitariamente</v>
      </c>
      <c r="RPI470" s="48" t="str">
        <f t="shared" si="1283"/>
        <v>Inviable Sanitariamente</v>
      </c>
      <c r="RPJ470" s="48" t="str">
        <f t="shared" si="1283"/>
        <v>Inviable Sanitariamente</v>
      </c>
      <c r="RPK470" s="48" t="str">
        <f t="shared" si="1283"/>
        <v>Inviable Sanitariamente</v>
      </c>
      <c r="RPL470" s="48" t="str">
        <f t="shared" si="1283"/>
        <v>Inviable Sanitariamente</v>
      </c>
      <c r="RPM470" s="48" t="str">
        <f t="shared" si="1283"/>
        <v>Inviable Sanitariamente</v>
      </c>
      <c r="RPN470" s="48" t="str">
        <f t="shared" si="1283"/>
        <v>Inviable Sanitariamente</v>
      </c>
      <c r="RPO470" s="48" t="str">
        <f t="shared" si="1283"/>
        <v>Inviable Sanitariamente</v>
      </c>
      <c r="RPP470" s="48" t="str">
        <f t="shared" si="1284"/>
        <v>Inviable Sanitariamente</v>
      </c>
      <c r="RPQ470" s="48" t="str">
        <f t="shared" si="1284"/>
        <v>Inviable Sanitariamente</v>
      </c>
      <c r="RPR470" s="48" t="str">
        <f t="shared" si="1284"/>
        <v>Inviable Sanitariamente</v>
      </c>
      <c r="RPS470" s="48" t="str">
        <f t="shared" si="1284"/>
        <v>Inviable Sanitariamente</v>
      </c>
      <c r="RPT470" s="48" t="str">
        <f t="shared" si="1284"/>
        <v>Inviable Sanitariamente</v>
      </c>
      <c r="RPU470" s="48" t="str">
        <f t="shared" si="1284"/>
        <v>Inviable Sanitariamente</v>
      </c>
      <c r="RPV470" s="48" t="str">
        <f t="shared" si="1284"/>
        <v>Inviable Sanitariamente</v>
      </c>
      <c r="RPW470" s="48" t="str">
        <f t="shared" si="1284"/>
        <v>Inviable Sanitariamente</v>
      </c>
      <c r="RPX470" s="48" t="str">
        <f t="shared" si="1284"/>
        <v>Inviable Sanitariamente</v>
      </c>
      <c r="RPY470" s="48" t="str">
        <f t="shared" si="1284"/>
        <v>Inviable Sanitariamente</v>
      </c>
      <c r="RPZ470" s="48" t="str">
        <f t="shared" si="1285"/>
        <v>Inviable Sanitariamente</v>
      </c>
      <c r="RQA470" s="48" t="str">
        <f t="shared" si="1285"/>
        <v>Inviable Sanitariamente</v>
      </c>
      <c r="RQB470" s="48" t="str">
        <f t="shared" si="1285"/>
        <v>Inviable Sanitariamente</v>
      </c>
      <c r="RQC470" s="48" t="str">
        <f t="shared" si="1285"/>
        <v>Inviable Sanitariamente</v>
      </c>
      <c r="RQD470" s="48" t="str">
        <f t="shared" si="1285"/>
        <v>Inviable Sanitariamente</v>
      </c>
      <c r="RQE470" s="48" t="str">
        <f t="shared" si="1285"/>
        <v>Inviable Sanitariamente</v>
      </c>
      <c r="RQF470" s="48" t="str">
        <f t="shared" si="1285"/>
        <v>Inviable Sanitariamente</v>
      </c>
      <c r="RQG470" s="48" t="str">
        <f t="shared" si="1285"/>
        <v>Inviable Sanitariamente</v>
      </c>
      <c r="RQH470" s="48" t="str">
        <f t="shared" si="1285"/>
        <v>Inviable Sanitariamente</v>
      </c>
      <c r="RQI470" s="48" t="str">
        <f t="shared" si="1285"/>
        <v>Inviable Sanitariamente</v>
      </c>
      <c r="RQJ470" s="48" t="str">
        <f t="shared" si="1286"/>
        <v>Inviable Sanitariamente</v>
      </c>
      <c r="RQK470" s="48" t="str">
        <f t="shared" si="1286"/>
        <v>Inviable Sanitariamente</v>
      </c>
      <c r="RQL470" s="48" t="str">
        <f t="shared" si="1286"/>
        <v>Inviable Sanitariamente</v>
      </c>
      <c r="RQM470" s="48" t="str">
        <f t="shared" si="1286"/>
        <v>Inviable Sanitariamente</v>
      </c>
      <c r="RQN470" s="48" t="str">
        <f t="shared" si="1286"/>
        <v>Inviable Sanitariamente</v>
      </c>
      <c r="RQO470" s="48" t="str">
        <f t="shared" si="1286"/>
        <v>Inviable Sanitariamente</v>
      </c>
      <c r="RQP470" s="48" t="str">
        <f t="shared" si="1286"/>
        <v>Inviable Sanitariamente</v>
      </c>
      <c r="RQQ470" s="48" t="str">
        <f t="shared" si="1286"/>
        <v>Inviable Sanitariamente</v>
      </c>
      <c r="RQR470" s="48" t="str">
        <f t="shared" si="1286"/>
        <v>Inviable Sanitariamente</v>
      </c>
      <c r="RQS470" s="48" t="str">
        <f t="shared" si="1286"/>
        <v>Inviable Sanitariamente</v>
      </c>
      <c r="RQT470" s="48" t="str">
        <f t="shared" si="1287"/>
        <v>Inviable Sanitariamente</v>
      </c>
      <c r="RQU470" s="48" t="str">
        <f t="shared" si="1287"/>
        <v>Inviable Sanitariamente</v>
      </c>
      <c r="RQV470" s="48" t="str">
        <f t="shared" si="1287"/>
        <v>Inviable Sanitariamente</v>
      </c>
      <c r="RQW470" s="48" t="str">
        <f t="shared" si="1287"/>
        <v>Inviable Sanitariamente</v>
      </c>
      <c r="RQX470" s="48" t="str">
        <f t="shared" si="1287"/>
        <v>Inviable Sanitariamente</v>
      </c>
      <c r="RQY470" s="48" t="str">
        <f t="shared" si="1287"/>
        <v>Inviable Sanitariamente</v>
      </c>
      <c r="RQZ470" s="48" t="str">
        <f t="shared" si="1287"/>
        <v>Inviable Sanitariamente</v>
      </c>
      <c r="RRA470" s="48" t="str">
        <f t="shared" si="1287"/>
        <v>Inviable Sanitariamente</v>
      </c>
      <c r="RRB470" s="48" t="str">
        <f t="shared" si="1287"/>
        <v>Inviable Sanitariamente</v>
      </c>
      <c r="RRC470" s="48" t="str">
        <f t="shared" si="1287"/>
        <v>Inviable Sanitariamente</v>
      </c>
      <c r="RRD470" s="48" t="str">
        <f t="shared" si="1288"/>
        <v>Inviable Sanitariamente</v>
      </c>
      <c r="RRE470" s="48" t="str">
        <f t="shared" si="1288"/>
        <v>Inviable Sanitariamente</v>
      </c>
      <c r="RRF470" s="48" t="str">
        <f t="shared" si="1288"/>
        <v>Inviable Sanitariamente</v>
      </c>
      <c r="RRG470" s="48" t="str">
        <f t="shared" si="1288"/>
        <v>Inviable Sanitariamente</v>
      </c>
      <c r="RRH470" s="48" t="str">
        <f t="shared" si="1288"/>
        <v>Inviable Sanitariamente</v>
      </c>
      <c r="RRI470" s="48" t="str">
        <f t="shared" si="1288"/>
        <v>Inviable Sanitariamente</v>
      </c>
      <c r="RRJ470" s="48" t="str">
        <f t="shared" si="1288"/>
        <v>Inviable Sanitariamente</v>
      </c>
      <c r="RRK470" s="48" t="str">
        <f t="shared" si="1288"/>
        <v>Inviable Sanitariamente</v>
      </c>
      <c r="RRL470" s="48" t="str">
        <f t="shared" si="1288"/>
        <v>Inviable Sanitariamente</v>
      </c>
      <c r="RRM470" s="48" t="str">
        <f t="shared" si="1288"/>
        <v>Inviable Sanitariamente</v>
      </c>
      <c r="RRN470" s="48" t="str">
        <f t="shared" si="1289"/>
        <v>Inviable Sanitariamente</v>
      </c>
      <c r="RRO470" s="48" t="str">
        <f t="shared" si="1289"/>
        <v>Inviable Sanitariamente</v>
      </c>
      <c r="RRP470" s="48" t="str">
        <f t="shared" si="1289"/>
        <v>Inviable Sanitariamente</v>
      </c>
      <c r="RRQ470" s="48" t="str">
        <f t="shared" si="1289"/>
        <v>Inviable Sanitariamente</v>
      </c>
      <c r="RRR470" s="48" t="str">
        <f t="shared" si="1289"/>
        <v>Inviable Sanitariamente</v>
      </c>
      <c r="RRS470" s="48" t="str">
        <f t="shared" si="1289"/>
        <v>Inviable Sanitariamente</v>
      </c>
      <c r="RRT470" s="48" t="str">
        <f t="shared" si="1289"/>
        <v>Inviable Sanitariamente</v>
      </c>
      <c r="RRU470" s="48" t="str">
        <f t="shared" si="1289"/>
        <v>Inviable Sanitariamente</v>
      </c>
      <c r="RRV470" s="48" t="str">
        <f t="shared" si="1289"/>
        <v>Inviable Sanitariamente</v>
      </c>
      <c r="RRW470" s="48" t="str">
        <f t="shared" si="1289"/>
        <v>Inviable Sanitariamente</v>
      </c>
      <c r="RRX470" s="48" t="str">
        <f t="shared" si="1290"/>
        <v>Inviable Sanitariamente</v>
      </c>
      <c r="RRY470" s="48" t="str">
        <f t="shared" si="1290"/>
        <v>Inviable Sanitariamente</v>
      </c>
      <c r="RRZ470" s="48" t="str">
        <f t="shared" si="1290"/>
        <v>Inviable Sanitariamente</v>
      </c>
      <c r="RSA470" s="48" t="str">
        <f t="shared" si="1290"/>
        <v>Inviable Sanitariamente</v>
      </c>
      <c r="RSB470" s="48" t="str">
        <f t="shared" si="1290"/>
        <v>Inviable Sanitariamente</v>
      </c>
      <c r="RSC470" s="48" t="str">
        <f t="shared" si="1290"/>
        <v>Inviable Sanitariamente</v>
      </c>
      <c r="RSD470" s="48" t="str">
        <f t="shared" si="1290"/>
        <v>Inviable Sanitariamente</v>
      </c>
      <c r="RSE470" s="48" t="str">
        <f t="shared" si="1290"/>
        <v>Inviable Sanitariamente</v>
      </c>
      <c r="RSF470" s="48" t="str">
        <f t="shared" si="1290"/>
        <v>Inviable Sanitariamente</v>
      </c>
      <c r="RSG470" s="48" t="str">
        <f t="shared" si="1290"/>
        <v>Inviable Sanitariamente</v>
      </c>
      <c r="RSH470" s="48" t="str">
        <f t="shared" si="1291"/>
        <v>Inviable Sanitariamente</v>
      </c>
      <c r="RSI470" s="48" t="str">
        <f t="shared" si="1291"/>
        <v>Inviable Sanitariamente</v>
      </c>
      <c r="RSJ470" s="48" t="str">
        <f t="shared" si="1291"/>
        <v>Inviable Sanitariamente</v>
      </c>
      <c r="RSK470" s="48" t="str">
        <f t="shared" si="1291"/>
        <v>Inviable Sanitariamente</v>
      </c>
      <c r="RSL470" s="48" t="str">
        <f t="shared" si="1291"/>
        <v>Inviable Sanitariamente</v>
      </c>
      <c r="RSM470" s="48" t="str">
        <f t="shared" si="1291"/>
        <v>Inviable Sanitariamente</v>
      </c>
      <c r="RSN470" s="48" t="str">
        <f t="shared" si="1291"/>
        <v>Inviable Sanitariamente</v>
      </c>
      <c r="RSO470" s="48" t="str">
        <f t="shared" si="1291"/>
        <v>Inviable Sanitariamente</v>
      </c>
      <c r="RSP470" s="48" t="str">
        <f t="shared" si="1291"/>
        <v>Inviable Sanitariamente</v>
      </c>
      <c r="RSQ470" s="48" t="str">
        <f t="shared" si="1291"/>
        <v>Inviable Sanitariamente</v>
      </c>
      <c r="RSR470" s="48" t="str">
        <f t="shared" si="1292"/>
        <v>Inviable Sanitariamente</v>
      </c>
      <c r="RSS470" s="48" t="str">
        <f t="shared" si="1292"/>
        <v>Inviable Sanitariamente</v>
      </c>
      <c r="RST470" s="48" t="str">
        <f t="shared" si="1292"/>
        <v>Inviable Sanitariamente</v>
      </c>
      <c r="RSU470" s="48" t="str">
        <f t="shared" si="1292"/>
        <v>Inviable Sanitariamente</v>
      </c>
      <c r="RSV470" s="48" t="str">
        <f t="shared" si="1292"/>
        <v>Inviable Sanitariamente</v>
      </c>
      <c r="RSW470" s="48" t="str">
        <f t="shared" si="1292"/>
        <v>Inviable Sanitariamente</v>
      </c>
      <c r="RSX470" s="48" t="str">
        <f t="shared" si="1292"/>
        <v>Inviable Sanitariamente</v>
      </c>
      <c r="RSY470" s="48" t="str">
        <f t="shared" si="1292"/>
        <v>Inviable Sanitariamente</v>
      </c>
      <c r="RSZ470" s="48" t="str">
        <f t="shared" si="1292"/>
        <v>Inviable Sanitariamente</v>
      </c>
      <c r="RTA470" s="48" t="str">
        <f t="shared" si="1292"/>
        <v>Inviable Sanitariamente</v>
      </c>
      <c r="RTB470" s="48" t="str">
        <f t="shared" si="1293"/>
        <v>Inviable Sanitariamente</v>
      </c>
      <c r="RTC470" s="48" t="str">
        <f t="shared" si="1293"/>
        <v>Inviable Sanitariamente</v>
      </c>
      <c r="RTD470" s="48" t="str">
        <f t="shared" si="1293"/>
        <v>Inviable Sanitariamente</v>
      </c>
      <c r="RTE470" s="48" t="str">
        <f t="shared" si="1293"/>
        <v>Inviable Sanitariamente</v>
      </c>
      <c r="RTF470" s="48" t="str">
        <f t="shared" si="1293"/>
        <v>Inviable Sanitariamente</v>
      </c>
      <c r="RTG470" s="48" t="str">
        <f t="shared" si="1293"/>
        <v>Inviable Sanitariamente</v>
      </c>
      <c r="RTH470" s="48" t="str">
        <f t="shared" si="1293"/>
        <v>Inviable Sanitariamente</v>
      </c>
      <c r="RTI470" s="48" t="str">
        <f t="shared" si="1293"/>
        <v>Inviable Sanitariamente</v>
      </c>
      <c r="RTJ470" s="48" t="str">
        <f t="shared" si="1293"/>
        <v>Inviable Sanitariamente</v>
      </c>
      <c r="RTK470" s="48" t="str">
        <f t="shared" si="1293"/>
        <v>Inviable Sanitariamente</v>
      </c>
      <c r="RTL470" s="48" t="str">
        <f t="shared" si="1294"/>
        <v>Inviable Sanitariamente</v>
      </c>
      <c r="RTM470" s="48" t="str">
        <f t="shared" si="1294"/>
        <v>Inviable Sanitariamente</v>
      </c>
      <c r="RTN470" s="48" t="str">
        <f t="shared" si="1294"/>
        <v>Inviable Sanitariamente</v>
      </c>
      <c r="RTO470" s="48" t="str">
        <f t="shared" si="1294"/>
        <v>Inviable Sanitariamente</v>
      </c>
      <c r="RTP470" s="48" t="str">
        <f t="shared" si="1294"/>
        <v>Inviable Sanitariamente</v>
      </c>
      <c r="RTQ470" s="48" t="str">
        <f t="shared" si="1294"/>
        <v>Inviable Sanitariamente</v>
      </c>
      <c r="RTR470" s="48" t="str">
        <f t="shared" si="1294"/>
        <v>Inviable Sanitariamente</v>
      </c>
      <c r="RTS470" s="48" t="str">
        <f t="shared" si="1294"/>
        <v>Inviable Sanitariamente</v>
      </c>
      <c r="RTT470" s="48" t="str">
        <f t="shared" si="1294"/>
        <v>Inviable Sanitariamente</v>
      </c>
      <c r="RTU470" s="48" t="str">
        <f t="shared" si="1294"/>
        <v>Inviable Sanitariamente</v>
      </c>
      <c r="RTV470" s="48" t="str">
        <f t="shared" si="1295"/>
        <v>Inviable Sanitariamente</v>
      </c>
      <c r="RTW470" s="48" t="str">
        <f t="shared" si="1295"/>
        <v>Inviable Sanitariamente</v>
      </c>
      <c r="RTX470" s="48" t="str">
        <f t="shared" si="1295"/>
        <v>Inviable Sanitariamente</v>
      </c>
      <c r="RTY470" s="48" t="str">
        <f t="shared" si="1295"/>
        <v>Inviable Sanitariamente</v>
      </c>
      <c r="RTZ470" s="48" t="str">
        <f t="shared" si="1295"/>
        <v>Inviable Sanitariamente</v>
      </c>
      <c r="RUA470" s="48" t="str">
        <f t="shared" si="1295"/>
        <v>Inviable Sanitariamente</v>
      </c>
      <c r="RUB470" s="48" t="str">
        <f t="shared" si="1295"/>
        <v>Inviable Sanitariamente</v>
      </c>
      <c r="RUC470" s="48" t="str">
        <f t="shared" si="1295"/>
        <v>Inviable Sanitariamente</v>
      </c>
      <c r="RUD470" s="48" t="str">
        <f t="shared" si="1295"/>
        <v>Inviable Sanitariamente</v>
      </c>
      <c r="RUE470" s="48" t="str">
        <f t="shared" si="1295"/>
        <v>Inviable Sanitariamente</v>
      </c>
      <c r="RUF470" s="48" t="str">
        <f t="shared" si="1296"/>
        <v>Inviable Sanitariamente</v>
      </c>
      <c r="RUG470" s="48" t="str">
        <f t="shared" si="1296"/>
        <v>Inviable Sanitariamente</v>
      </c>
      <c r="RUH470" s="48" t="str">
        <f t="shared" si="1296"/>
        <v>Inviable Sanitariamente</v>
      </c>
      <c r="RUI470" s="48" t="str">
        <f t="shared" si="1296"/>
        <v>Inviable Sanitariamente</v>
      </c>
      <c r="RUJ470" s="48" t="str">
        <f t="shared" si="1296"/>
        <v>Inviable Sanitariamente</v>
      </c>
      <c r="RUK470" s="48" t="str">
        <f t="shared" si="1296"/>
        <v>Inviable Sanitariamente</v>
      </c>
      <c r="RUL470" s="48" t="str">
        <f t="shared" si="1296"/>
        <v>Inviable Sanitariamente</v>
      </c>
      <c r="RUM470" s="48" t="str">
        <f t="shared" si="1296"/>
        <v>Inviable Sanitariamente</v>
      </c>
      <c r="RUN470" s="48" t="str">
        <f t="shared" si="1296"/>
        <v>Inviable Sanitariamente</v>
      </c>
      <c r="RUO470" s="48" t="str">
        <f t="shared" si="1296"/>
        <v>Inviable Sanitariamente</v>
      </c>
      <c r="RUP470" s="48" t="str">
        <f t="shared" si="1297"/>
        <v>Inviable Sanitariamente</v>
      </c>
      <c r="RUQ470" s="48" t="str">
        <f t="shared" si="1297"/>
        <v>Inviable Sanitariamente</v>
      </c>
      <c r="RUR470" s="48" t="str">
        <f t="shared" si="1297"/>
        <v>Inviable Sanitariamente</v>
      </c>
      <c r="RUS470" s="48" t="str">
        <f t="shared" si="1297"/>
        <v>Inviable Sanitariamente</v>
      </c>
      <c r="RUT470" s="48" t="str">
        <f t="shared" si="1297"/>
        <v>Inviable Sanitariamente</v>
      </c>
      <c r="RUU470" s="48" t="str">
        <f t="shared" si="1297"/>
        <v>Inviable Sanitariamente</v>
      </c>
      <c r="RUV470" s="48" t="str">
        <f t="shared" si="1297"/>
        <v>Inviable Sanitariamente</v>
      </c>
      <c r="RUW470" s="48" t="str">
        <f t="shared" si="1297"/>
        <v>Inviable Sanitariamente</v>
      </c>
      <c r="RUX470" s="48" t="str">
        <f t="shared" si="1297"/>
        <v>Inviable Sanitariamente</v>
      </c>
      <c r="RUY470" s="48" t="str">
        <f t="shared" si="1297"/>
        <v>Inviable Sanitariamente</v>
      </c>
      <c r="RUZ470" s="48" t="str">
        <f t="shared" si="1298"/>
        <v>Inviable Sanitariamente</v>
      </c>
      <c r="RVA470" s="48" t="str">
        <f t="shared" si="1298"/>
        <v>Inviable Sanitariamente</v>
      </c>
      <c r="RVB470" s="48" t="str">
        <f t="shared" si="1298"/>
        <v>Inviable Sanitariamente</v>
      </c>
      <c r="RVC470" s="48" t="str">
        <f t="shared" si="1298"/>
        <v>Inviable Sanitariamente</v>
      </c>
      <c r="RVD470" s="48" t="str">
        <f t="shared" si="1298"/>
        <v>Inviable Sanitariamente</v>
      </c>
      <c r="RVE470" s="48" t="str">
        <f t="shared" si="1298"/>
        <v>Inviable Sanitariamente</v>
      </c>
      <c r="RVF470" s="48" t="str">
        <f t="shared" si="1298"/>
        <v>Inviable Sanitariamente</v>
      </c>
      <c r="RVG470" s="48" t="str">
        <f t="shared" si="1298"/>
        <v>Inviable Sanitariamente</v>
      </c>
      <c r="RVH470" s="48" t="str">
        <f t="shared" si="1298"/>
        <v>Inviable Sanitariamente</v>
      </c>
      <c r="RVI470" s="48" t="str">
        <f t="shared" si="1298"/>
        <v>Inviable Sanitariamente</v>
      </c>
      <c r="RVJ470" s="48" t="str">
        <f t="shared" si="1299"/>
        <v>Inviable Sanitariamente</v>
      </c>
      <c r="RVK470" s="48" t="str">
        <f t="shared" si="1299"/>
        <v>Inviable Sanitariamente</v>
      </c>
      <c r="RVL470" s="48" t="str">
        <f t="shared" si="1299"/>
        <v>Inviable Sanitariamente</v>
      </c>
      <c r="RVM470" s="48" t="str">
        <f t="shared" si="1299"/>
        <v>Inviable Sanitariamente</v>
      </c>
      <c r="RVN470" s="48" t="str">
        <f t="shared" si="1299"/>
        <v>Inviable Sanitariamente</v>
      </c>
      <c r="RVO470" s="48" t="str">
        <f t="shared" si="1299"/>
        <v>Inviable Sanitariamente</v>
      </c>
      <c r="RVP470" s="48" t="str">
        <f t="shared" si="1299"/>
        <v>Inviable Sanitariamente</v>
      </c>
      <c r="RVQ470" s="48" t="str">
        <f t="shared" si="1299"/>
        <v>Inviable Sanitariamente</v>
      </c>
      <c r="RVR470" s="48" t="str">
        <f t="shared" si="1299"/>
        <v>Inviable Sanitariamente</v>
      </c>
      <c r="RVS470" s="48" t="str">
        <f t="shared" si="1299"/>
        <v>Inviable Sanitariamente</v>
      </c>
      <c r="RVT470" s="48" t="str">
        <f t="shared" si="1300"/>
        <v>Inviable Sanitariamente</v>
      </c>
      <c r="RVU470" s="48" t="str">
        <f t="shared" si="1300"/>
        <v>Inviable Sanitariamente</v>
      </c>
      <c r="RVV470" s="48" t="str">
        <f t="shared" si="1300"/>
        <v>Inviable Sanitariamente</v>
      </c>
      <c r="RVW470" s="48" t="str">
        <f t="shared" si="1300"/>
        <v>Inviable Sanitariamente</v>
      </c>
      <c r="RVX470" s="48" t="str">
        <f t="shared" si="1300"/>
        <v>Inviable Sanitariamente</v>
      </c>
      <c r="RVY470" s="48" t="str">
        <f t="shared" si="1300"/>
        <v>Inviable Sanitariamente</v>
      </c>
      <c r="RVZ470" s="48" t="str">
        <f t="shared" si="1300"/>
        <v>Inviable Sanitariamente</v>
      </c>
      <c r="RWA470" s="48" t="str">
        <f t="shared" si="1300"/>
        <v>Inviable Sanitariamente</v>
      </c>
      <c r="RWB470" s="48" t="str">
        <f t="shared" si="1300"/>
        <v>Inviable Sanitariamente</v>
      </c>
      <c r="RWC470" s="48" t="str">
        <f t="shared" si="1300"/>
        <v>Inviable Sanitariamente</v>
      </c>
      <c r="RWD470" s="48" t="str">
        <f t="shared" si="1301"/>
        <v>Inviable Sanitariamente</v>
      </c>
      <c r="RWE470" s="48" t="str">
        <f t="shared" si="1301"/>
        <v>Inviable Sanitariamente</v>
      </c>
      <c r="RWF470" s="48" t="str">
        <f t="shared" si="1301"/>
        <v>Inviable Sanitariamente</v>
      </c>
      <c r="RWG470" s="48" t="str">
        <f t="shared" si="1301"/>
        <v>Inviable Sanitariamente</v>
      </c>
      <c r="RWH470" s="48" t="str">
        <f t="shared" si="1301"/>
        <v>Inviable Sanitariamente</v>
      </c>
      <c r="RWI470" s="48" t="str">
        <f t="shared" si="1301"/>
        <v>Inviable Sanitariamente</v>
      </c>
      <c r="RWJ470" s="48" t="str">
        <f t="shared" si="1301"/>
        <v>Inviable Sanitariamente</v>
      </c>
      <c r="RWK470" s="48" t="str">
        <f t="shared" si="1301"/>
        <v>Inviable Sanitariamente</v>
      </c>
      <c r="RWL470" s="48" t="str">
        <f t="shared" si="1301"/>
        <v>Inviable Sanitariamente</v>
      </c>
      <c r="RWM470" s="48" t="str">
        <f t="shared" si="1301"/>
        <v>Inviable Sanitariamente</v>
      </c>
      <c r="RWN470" s="48" t="str">
        <f t="shared" si="1302"/>
        <v>Inviable Sanitariamente</v>
      </c>
      <c r="RWO470" s="48" t="str">
        <f t="shared" si="1302"/>
        <v>Inviable Sanitariamente</v>
      </c>
      <c r="RWP470" s="48" t="str">
        <f t="shared" si="1302"/>
        <v>Inviable Sanitariamente</v>
      </c>
      <c r="RWQ470" s="48" t="str">
        <f t="shared" si="1302"/>
        <v>Inviable Sanitariamente</v>
      </c>
      <c r="RWR470" s="48" t="str">
        <f t="shared" si="1302"/>
        <v>Inviable Sanitariamente</v>
      </c>
      <c r="RWS470" s="48" t="str">
        <f t="shared" si="1302"/>
        <v>Inviable Sanitariamente</v>
      </c>
      <c r="RWT470" s="48" t="str">
        <f t="shared" si="1302"/>
        <v>Inviable Sanitariamente</v>
      </c>
      <c r="RWU470" s="48" t="str">
        <f t="shared" si="1302"/>
        <v>Inviable Sanitariamente</v>
      </c>
      <c r="RWV470" s="48" t="str">
        <f t="shared" si="1302"/>
        <v>Inviable Sanitariamente</v>
      </c>
      <c r="RWW470" s="48" t="str">
        <f t="shared" si="1302"/>
        <v>Inviable Sanitariamente</v>
      </c>
      <c r="RWX470" s="48" t="str">
        <f t="shared" si="1303"/>
        <v>Inviable Sanitariamente</v>
      </c>
      <c r="RWY470" s="48" t="str">
        <f t="shared" si="1303"/>
        <v>Inviable Sanitariamente</v>
      </c>
      <c r="RWZ470" s="48" t="str">
        <f t="shared" si="1303"/>
        <v>Inviable Sanitariamente</v>
      </c>
      <c r="RXA470" s="48" t="str">
        <f t="shared" si="1303"/>
        <v>Inviable Sanitariamente</v>
      </c>
      <c r="RXB470" s="48" t="str">
        <f t="shared" si="1303"/>
        <v>Inviable Sanitariamente</v>
      </c>
      <c r="RXC470" s="48" t="str">
        <f t="shared" si="1303"/>
        <v>Inviable Sanitariamente</v>
      </c>
      <c r="RXD470" s="48" t="str">
        <f t="shared" si="1303"/>
        <v>Inviable Sanitariamente</v>
      </c>
      <c r="RXE470" s="48" t="str">
        <f t="shared" si="1303"/>
        <v>Inviable Sanitariamente</v>
      </c>
      <c r="RXF470" s="48" t="str">
        <f t="shared" si="1303"/>
        <v>Inviable Sanitariamente</v>
      </c>
      <c r="RXG470" s="48" t="str">
        <f t="shared" si="1303"/>
        <v>Inviable Sanitariamente</v>
      </c>
      <c r="RXH470" s="48" t="str">
        <f t="shared" si="1304"/>
        <v>Inviable Sanitariamente</v>
      </c>
      <c r="RXI470" s="48" t="str">
        <f t="shared" si="1304"/>
        <v>Inviable Sanitariamente</v>
      </c>
      <c r="RXJ470" s="48" t="str">
        <f t="shared" si="1304"/>
        <v>Inviable Sanitariamente</v>
      </c>
      <c r="RXK470" s="48" t="str">
        <f t="shared" si="1304"/>
        <v>Inviable Sanitariamente</v>
      </c>
      <c r="RXL470" s="48" t="str">
        <f t="shared" si="1304"/>
        <v>Inviable Sanitariamente</v>
      </c>
      <c r="RXM470" s="48" t="str">
        <f t="shared" si="1304"/>
        <v>Inviable Sanitariamente</v>
      </c>
      <c r="RXN470" s="48" t="str">
        <f t="shared" si="1304"/>
        <v>Inviable Sanitariamente</v>
      </c>
      <c r="RXO470" s="48" t="str">
        <f t="shared" si="1304"/>
        <v>Inviable Sanitariamente</v>
      </c>
      <c r="RXP470" s="48" t="str">
        <f t="shared" si="1304"/>
        <v>Inviable Sanitariamente</v>
      </c>
      <c r="RXQ470" s="48" t="str">
        <f t="shared" si="1304"/>
        <v>Inviable Sanitariamente</v>
      </c>
      <c r="RXR470" s="48" t="str">
        <f t="shared" si="1305"/>
        <v>Inviable Sanitariamente</v>
      </c>
      <c r="RXS470" s="48" t="str">
        <f t="shared" si="1305"/>
        <v>Inviable Sanitariamente</v>
      </c>
      <c r="RXT470" s="48" t="str">
        <f t="shared" si="1305"/>
        <v>Inviable Sanitariamente</v>
      </c>
      <c r="RXU470" s="48" t="str">
        <f t="shared" si="1305"/>
        <v>Inviable Sanitariamente</v>
      </c>
      <c r="RXV470" s="48" t="str">
        <f t="shared" si="1305"/>
        <v>Inviable Sanitariamente</v>
      </c>
      <c r="RXW470" s="48" t="str">
        <f t="shared" si="1305"/>
        <v>Inviable Sanitariamente</v>
      </c>
      <c r="RXX470" s="48" t="str">
        <f t="shared" si="1305"/>
        <v>Inviable Sanitariamente</v>
      </c>
      <c r="RXY470" s="48" t="str">
        <f t="shared" si="1305"/>
        <v>Inviable Sanitariamente</v>
      </c>
      <c r="RXZ470" s="48" t="str">
        <f t="shared" si="1305"/>
        <v>Inviable Sanitariamente</v>
      </c>
      <c r="RYA470" s="48" t="str">
        <f t="shared" si="1305"/>
        <v>Inviable Sanitariamente</v>
      </c>
      <c r="RYB470" s="48" t="str">
        <f t="shared" si="1306"/>
        <v>Inviable Sanitariamente</v>
      </c>
      <c r="RYC470" s="48" t="str">
        <f t="shared" si="1306"/>
        <v>Inviable Sanitariamente</v>
      </c>
      <c r="RYD470" s="48" t="str">
        <f t="shared" si="1306"/>
        <v>Inviable Sanitariamente</v>
      </c>
      <c r="RYE470" s="48" t="str">
        <f t="shared" si="1306"/>
        <v>Inviable Sanitariamente</v>
      </c>
      <c r="RYF470" s="48" t="str">
        <f t="shared" si="1306"/>
        <v>Inviable Sanitariamente</v>
      </c>
      <c r="RYG470" s="48" t="str">
        <f t="shared" si="1306"/>
        <v>Inviable Sanitariamente</v>
      </c>
      <c r="RYH470" s="48" t="str">
        <f t="shared" si="1306"/>
        <v>Inviable Sanitariamente</v>
      </c>
      <c r="RYI470" s="48" t="str">
        <f t="shared" si="1306"/>
        <v>Inviable Sanitariamente</v>
      </c>
      <c r="RYJ470" s="48" t="str">
        <f t="shared" si="1306"/>
        <v>Inviable Sanitariamente</v>
      </c>
      <c r="RYK470" s="48" t="str">
        <f t="shared" si="1306"/>
        <v>Inviable Sanitariamente</v>
      </c>
      <c r="RYL470" s="48" t="str">
        <f t="shared" si="1307"/>
        <v>Inviable Sanitariamente</v>
      </c>
      <c r="RYM470" s="48" t="str">
        <f t="shared" si="1307"/>
        <v>Inviable Sanitariamente</v>
      </c>
      <c r="RYN470" s="48" t="str">
        <f t="shared" si="1307"/>
        <v>Inviable Sanitariamente</v>
      </c>
      <c r="RYO470" s="48" t="str">
        <f t="shared" si="1307"/>
        <v>Inviable Sanitariamente</v>
      </c>
      <c r="RYP470" s="48" t="str">
        <f t="shared" si="1307"/>
        <v>Inviable Sanitariamente</v>
      </c>
      <c r="RYQ470" s="48" t="str">
        <f t="shared" si="1307"/>
        <v>Inviable Sanitariamente</v>
      </c>
      <c r="RYR470" s="48" t="str">
        <f t="shared" si="1307"/>
        <v>Inviable Sanitariamente</v>
      </c>
      <c r="RYS470" s="48" t="str">
        <f t="shared" si="1307"/>
        <v>Inviable Sanitariamente</v>
      </c>
      <c r="RYT470" s="48" t="str">
        <f t="shared" si="1307"/>
        <v>Inviable Sanitariamente</v>
      </c>
      <c r="RYU470" s="48" t="str">
        <f t="shared" si="1307"/>
        <v>Inviable Sanitariamente</v>
      </c>
      <c r="RYV470" s="48" t="str">
        <f t="shared" si="1308"/>
        <v>Inviable Sanitariamente</v>
      </c>
      <c r="RYW470" s="48" t="str">
        <f t="shared" si="1308"/>
        <v>Inviable Sanitariamente</v>
      </c>
      <c r="RYX470" s="48" t="str">
        <f t="shared" si="1308"/>
        <v>Inviable Sanitariamente</v>
      </c>
      <c r="RYY470" s="48" t="str">
        <f t="shared" si="1308"/>
        <v>Inviable Sanitariamente</v>
      </c>
      <c r="RYZ470" s="48" t="str">
        <f t="shared" si="1308"/>
        <v>Inviable Sanitariamente</v>
      </c>
      <c r="RZA470" s="48" t="str">
        <f t="shared" si="1308"/>
        <v>Inviable Sanitariamente</v>
      </c>
      <c r="RZB470" s="48" t="str">
        <f t="shared" si="1308"/>
        <v>Inviable Sanitariamente</v>
      </c>
      <c r="RZC470" s="48" t="str">
        <f t="shared" si="1308"/>
        <v>Inviable Sanitariamente</v>
      </c>
      <c r="RZD470" s="48" t="str">
        <f t="shared" si="1308"/>
        <v>Inviable Sanitariamente</v>
      </c>
      <c r="RZE470" s="48" t="str">
        <f t="shared" si="1308"/>
        <v>Inviable Sanitariamente</v>
      </c>
      <c r="RZF470" s="48" t="str">
        <f t="shared" si="1309"/>
        <v>Inviable Sanitariamente</v>
      </c>
      <c r="RZG470" s="48" t="str">
        <f t="shared" si="1309"/>
        <v>Inviable Sanitariamente</v>
      </c>
      <c r="RZH470" s="48" t="str">
        <f t="shared" si="1309"/>
        <v>Inviable Sanitariamente</v>
      </c>
      <c r="RZI470" s="48" t="str">
        <f t="shared" si="1309"/>
        <v>Inviable Sanitariamente</v>
      </c>
      <c r="RZJ470" s="48" t="str">
        <f t="shared" si="1309"/>
        <v>Inviable Sanitariamente</v>
      </c>
      <c r="RZK470" s="48" t="str">
        <f t="shared" si="1309"/>
        <v>Inviable Sanitariamente</v>
      </c>
      <c r="RZL470" s="48" t="str">
        <f t="shared" si="1309"/>
        <v>Inviable Sanitariamente</v>
      </c>
      <c r="RZM470" s="48" t="str">
        <f t="shared" si="1309"/>
        <v>Inviable Sanitariamente</v>
      </c>
      <c r="RZN470" s="48" t="str">
        <f t="shared" si="1309"/>
        <v>Inviable Sanitariamente</v>
      </c>
      <c r="RZO470" s="48" t="str">
        <f t="shared" si="1309"/>
        <v>Inviable Sanitariamente</v>
      </c>
      <c r="RZP470" s="48" t="str">
        <f t="shared" si="1310"/>
        <v>Inviable Sanitariamente</v>
      </c>
      <c r="RZQ470" s="48" t="str">
        <f t="shared" si="1310"/>
        <v>Inviable Sanitariamente</v>
      </c>
      <c r="RZR470" s="48" t="str">
        <f t="shared" si="1310"/>
        <v>Inviable Sanitariamente</v>
      </c>
      <c r="RZS470" s="48" t="str">
        <f t="shared" si="1310"/>
        <v>Inviable Sanitariamente</v>
      </c>
      <c r="RZT470" s="48" t="str">
        <f t="shared" si="1310"/>
        <v>Inviable Sanitariamente</v>
      </c>
      <c r="RZU470" s="48" t="str">
        <f t="shared" si="1310"/>
        <v>Inviable Sanitariamente</v>
      </c>
      <c r="RZV470" s="48" t="str">
        <f t="shared" si="1310"/>
        <v>Inviable Sanitariamente</v>
      </c>
      <c r="RZW470" s="48" t="str">
        <f t="shared" si="1310"/>
        <v>Inviable Sanitariamente</v>
      </c>
      <c r="RZX470" s="48" t="str">
        <f t="shared" si="1310"/>
        <v>Inviable Sanitariamente</v>
      </c>
      <c r="RZY470" s="48" t="str">
        <f t="shared" si="1310"/>
        <v>Inviable Sanitariamente</v>
      </c>
      <c r="RZZ470" s="48" t="str">
        <f t="shared" si="1311"/>
        <v>Inviable Sanitariamente</v>
      </c>
      <c r="SAA470" s="48" t="str">
        <f t="shared" si="1311"/>
        <v>Inviable Sanitariamente</v>
      </c>
      <c r="SAB470" s="48" t="str">
        <f t="shared" si="1311"/>
        <v>Inviable Sanitariamente</v>
      </c>
      <c r="SAC470" s="48" t="str">
        <f t="shared" si="1311"/>
        <v>Inviable Sanitariamente</v>
      </c>
      <c r="SAD470" s="48" t="str">
        <f t="shared" si="1311"/>
        <v>Inviable Sanitariamente</v>
      </c>
      <c r="SAE470" s="48" t="str">
        <f t="shared" si="1311"/>
        <v>Inviable Sanitariamente</v>
      </c>
      <c r="SAF470" s="48" t="str">
        <f t="shared" si="1311"/>
        <v>Inviable Sanitariamente</v>
      </c>
      <c r="SAG470" s="48" t="str">
        <f t="shared" si="1311"/>
        <v>Inviable Sanitariamente</v>
      </c>
      <c r="SAH470" s="48" t="str">
        <f t="shared" si="1311"/>
        <v>Inviable Sanitariamente</v>
      </c>
      <c r="SAI470" s="48" t="str">
        <f t="shared" si="1311"/>
        <v>Inviable Sanitariamente</v>
      </c>
      <c r="SAJ470" s="48" t="str">
        <f t="shared" si="1312"/>
        <v>Inviable Sanitariamente</v>
      </c>
      <c r="SAK470" s="48" t="str">
        <f t="shared" si="1312"/>
        <v>Inviable Sanitariamente</v>
      </c>
      <c r="SAL470" s="48" t="str">
        <f t="shared" si="1312"/>
        <v>Inviable Sanitariamente</v>
      </c>
      <c r="SAM470" s="48" t="str">
        <f t="shared" si="1312"/>
        <v>Inviable Sanitariamente</v>
      </c>
      <c r="SAN470" s="48" t="str">
        <f t="shared" si="1312"/>
        <v>Inviable Sanitariamente</v>
      </c>
      <c r="SAO470" s="48" t="str">
        <f t="shared" si="1312"/>
        <v>Inviable Sanitariamente</v>
      </c>
      <c r="SAP470" s="48" t="str">
        <f t="shared" si="1312"/>
        <v>Inviable Sanitariamente</v>
      </c>
      <c r="SAQ470" s="48" t="str">
        <f t="shared" si="1312"/>
        <v>Inviable Sanitariamente</v>
      </c>
      <c r="SAR470" s="48" t="str">
        <f t="shared" si="1312"/>
        <v>Inviable Sanitariamente</v>
      </c>
      <c r="SAS470" s="48" t="str">
        <f t="shared" si="1312"/>
        <v>Inviable Sanitariamente</v>
      </c>
      <c r="SAT470" s="48" t="str">
        <f t="shared" si="1313"/>
        <v>Inviable Sanitariamente</v>
      </c>
      <c r="SAU470" s="48" t="str">
        <f t="shared" si="1313"/>
        <v>Inviable Sanitariamente</v>
      </c>
      <c r="SAV470" s="48" t="str">
        <f t="shared" si="1313"/>
        <v>Inviable Sanitariamente</v>
      </c>
      <c r="SAW470" s="48" t="str">
        <f t="shared" si="1313"/>
        <v>Inviable Sanitariamente</v>
      </c>
      <c r="SAX470" s="48" t="str">
        <f t="shared" si="1313"/>
        <v>Inviable Sanitariamente</v>
      </c>
      <c r="SAY470" s="48" t="str">
        <f t="shared" si="1313"/>
        <v>Inviable Sanitariamente</v>
      </c>
      <c r="SAZ470" s="48" t="str">
        <f t="shared" si="1313"/>
        <v>Inviable Sanitariamente</v>
      </c>
      <c r="SBA470" s="48" t="str">
        <f t="shared" si="1313"/>
        <v>Inviable Sanitariamente</v>
      </c>
      <c r="SBB470" s="48" t="str">
        <f t="shared" si="1313"/>
        <v>Inviable Sanitariamente</v>
      </c>
      <c r="SBC470" s="48" t="str">
        <f t="shared" si="1313"/>
        <v>Inviable Sanitariamente</v>
      </c>
      <c r="SBD470" s="48" t="str">
        <f t="shared" si="1314"/>
        <v>Inviable Sanitariamente</v>
      </c>
      <c r="SBE470" s="48" t="str">
        <f t="shared" si="1314"/>
        <v>Inviable Sanitariamente</v>
      </c>
      <c r="SBF470" s="48" t="str">
        <f t="shared" si="1314"/>
        <v>Inviable Sanitariamente</v>
      </c>
      <c r="SBG470" s="48" t="str">
        <f t="shared" si="1314"/>
        <v>Inviable Sanitariamente</v>
      </c>
      <c r="SBH470" s="48" t="str">
        <f t="shared" si="1314"/>
        <v>Inviable Sanitariamente</v>
      </c>
      <c r="SBI470" s="48" t="str">
        <f t="shared" si="1314"/>
        <v>Inviable Sanitariamente</v>
      </c>
      <c r="SBJ470" s="48" t="str">
        <f t="shared" si="1314"/>
        <v>Inviable Sanitariamente</v>
      </c>
      <c r="SBK470" s="48" t="str">
        <f t="shared" si="1314"/>
        <v>Inviable Sanitariamente</v>
      </c>
      <c r="SBL470" s="48" t="str">
        <f t="shared" si="1314"/>
        <v>Inviable Sanitariamente</v>
      </c>
      <c r="SBM470" s="48" t="str">
        <f t="shared" si="1314"/>
        <v>Inviable Sanitariamente</v>
      </c>
      <c r="SBN470" s="48" t="str">
        <f t="shared" si="1315"/>
        <v>Inviable Sanitariamente</v>
      </c>
      <c r="SBO470" s="48" t="str">
        <f t="shared" si="1315"/>
        <v>Inviable Sanitariamente</v>
      </c>
      <c r="SBP470" s="48" t="str">
        <f t="shared" si="1315"/>
        <v>Inviable Sanitariamente</v>
      </c>
      <c r="SBQ470" s="48" t="str">
        <f t="shared" si="1315"/>
        <v>Inviable Sanitariamente</v>
      </c>
      <c r="SBR470" s="48" t="str">
        <f t="shared" si="1315"/>
        <v>Inviable Sanitariamente</v>
      </c>
      <c r="SBS470" s="48" t="str">
        <f t="shared" si="1315"/>
        <v>Inviable Sanitariamente</v>
      </c>
      <c r="SBT470" s="48" t="str">
        <f t="shared" si="1315"/>
        <v>Inviable Sanitariamente</v>
      </c>
      <c r="SBU470" s="48" t="str">
        <f t="shared" si="1315"/>
        <v>Inviable Sanitariamente</v>
      </c>
      <c r="SBV470" s="48" t="str">
        <f t="shared" si="1315"/>
        <v>Inviable Sanitariamente</v>
      </c>
      <c r="SBW470" s="48" t="str">
        <f t="shared" si="1315"/>
        <v>Inviable Sanitariamente</v>
      </c>
      <c r="SBX470" s="48" t="str">
        <f t="shared" si="1316"/>
        <v>Inviable Sanitariamente</v>
      </c>
      <c r="SBY470" s="48" t="str">
        <f t="shared" si="1316"/>
        <v>Inviable Sanitariamente</v>
      </c>
      <c r="SBZ470" s="48" t="str">
        <f t="shared" si="1316"/>
        <v>Inviable Sanitariamente</v>
      </c>
      <c r="SCA470" s="48" t="str">
        <f t="shared" si="1316"/>
        <v>Inviable Sanitariamente</v>
      </c>
      <c r="SCB470" s="48" t="str">
        <f t="shared" si="1316"/>
        <v>Inviable Sanitariamente</v>
      </c>
      <c r="SCC470" s="48" t="str">
        <f t="shared" si="1316"/>
        <v>Inviable Sanitariamente</v>
      </c>
      <c r="SCD470" s="48" t="str">
        <f t="shared" si="1316"/>
        <v>Inviable Sanitariamente</v>
      </c>
      <c r="SCE470" s="48" t="str">
        <f t="shared" si="1316"/>
        <v>Inviable Sanitariamente</v>
      </c>
      <c r="SCF470" s="48" t="str">
        <f t="shared" si="1316"/>
        <v>Inviable Sanitariamente</v>
      </c>
      <c r="SCG470" s="48" t="str">
        <f t="shared" si="1316"/>
        <v>Inviable Sanitariamente</v>
      </c>
      <c r="SCH470" s="48" t="str">
        <f t="shared" si="1317"/>
        <v>Inviable Sanitariamente</v>
      </c>
      <c r="SCI470" s="48" t="str">
        <f t="shared" si="1317"/>
        <v>Inviable Sanitariamente</v>
      </c>
      <c r="SCJ470" s="48" t="str">
        <f t="shared" si="1317"/>
        <v>Inviable Sanitariamente</v>
      </c>
      <c r="SCK470" s="48" t="str">
        <f t="shared" si="1317"/>
        <v>Inviable Sanitariamente</v>
      </c>
      <c r="SCL470" s="48" t="str">
        <f t="shared" si="1317"/>
        <v>Inviable Sanitariamente</v>
      </c>
      <c r="SCM470" s="48" t="str">
        <f t="shared" si="1317"/>
        <v>Inviable Sanitariamente</v>
      </c>
      <c r="SCN470" s="48" t="str">
        <f t="shared" si="1317"/>
        <v>Inviable Sanitariamente</v>
      </c>
      <c r="SCO470" s="48" t="str">
        <f t="shared" si="1317"/>
        <v>Inviable Sanitariamente</v>
      </c>
      <c r="SCP470" s="48" t="str">
        <f t="shared" si="1317"/>
        <v>Inviable Sanitariamente</v>
      </c>
      <c r="SCQ470" s="48" t="str">
        <f t="shared" si="1317"/>
        <v>Inviable Sanitariamente</v>
      </c>
      <c r="SCR470" s="48" t="str">
        <f t="shared" si="1318"/>
        <v>Inviable Sanitariamente</v>
      </c>
      <c r="SCS470" s="48" t="str">
        <f t="shared" si="1318"/>
        <v>Inviable Sanitariamente</v>
      </c>
      <c r="SCT470" s="48" t="str">
        <f t="shared" si="1318"/>
        <v>Inviable Sanitariamente</v>
      </c>
      <c r="SCU470" s="48" t="str">
        <f t="shared" si="1318"/>
        <v>Inviable Sanitariamente</v>
      </c>
      <c r="SCV470" s="48" t="str">
        <f t="shared" si="1318"/>
        <v>Inviable Sanitariamente</v>
      </c>
      <c r="SCW470" s="48" t="str">
        <f t="shared" si="1318"/>
        <v>Inviable Sanitariamente</v>
      </c>
      <c r="SCX470" s="48" t="str">
        <f t="shared" si="1318"/>
        <v>Inviable Sanitariamente</v>
      </c>
      <c r="SCY470" s="48" t="str">
        <f t="shared" si="1318"/>
        <v>Inviable Sanitariamente</v>
      </c>
      <c r="SCZ470" s="48" t="str">
        <f t="shared" si="1318"/>
        <v>Inviable Sanitariamente</v>
      </c>
      <c r="SDA470" s="48" t="str">
        <f t="shared" si="1318"/>
        <v>Inviable Sanitariamente</v>
      </c>
      <c r="SDB470" s="48" t="str">
        <f t="shared" si="1319"/>
        <v>Inviable Sanitariamente</v>
      </c>
      <c r="SDC470" s="48" t="str">
        <f t="shared" si="1319"/>
        <v>Inviable Sanitariamente</v>
      </c>
      <c r="SDD470" s="48" t="str">
        <f t="shared" si="1319"/>
        <v>Inviable Sanitariamente</v>
      </c>
      <c r="SDE470" s="48" t="str">
        <f t="shared" si="1319"/>
        <v>Inviable Sanitariamente</v>
      </c>
      <c r="SDF470" s="48" t="str">
        <f t="shared" si="1319"/>
        <v>Inviable Sanitariamente</v>
      </c>
      <c r="SDG470" s="48" t="str">
        <f t="shared" si="1319"/>
        <v>Inviable Sanitariamente</v>
      </c>
      <c r="SDH470" s="48" t="str">
        <f t="shared" si="1319"/>
        <v>Inviable Sanitariamente</v>
      </c>
      <c r="SDI470" s="48" t="str">
        <f t="shared" si="1319"/>
        <v>Inviable Sanitariamente</v>
      </c>
      <c r="SDJ470" s="48" t="str">
        <f t="shared" si="1319"/>
        <v>Inviable Sanitariamente</v>
      </c>
      <c r="SDK470" s="48" t="str">
        <f t="shared" si="1319"/>
        <v>Inviable Sanitariamente</v>
      </c>
      <c r="SDL470" s="48" t="str">
        <f t="shared" si="1320"/>
        <v>Inviable Sanitariamente</v>
      </c>
      <c r="SDM470" s="48" t="str">
        <f t="shared" si="1320"/>
        <v>Inviable Sanitariamente</v>
      </c>
      <c r="SDN470" s="48" t="str">
        <f t="shared" si="1320"/>
        <v>Inviable Sanitariamente</v>
      </c>
      <c r="SDO470" s="48" t="str">
        <f t="shared" si="1320"/>
        <v>Inviable Sanitariamente</v>
      </c>
      <c r="SDP470" s="48" t="str">
        <f t="shared" si="1320"/>
        <v>Inviable Sanitariamente</v>
      </c>
      <c r="SDQ470" s="48" t="str">
        <f t="shared" si="1320"/>
        <v>Inviable Sanitariamente</v>
      </c>
      <c r="SDR470" s="48" t="str">
        <f t="shared" si="1320"/>
        <v>Inviable Sanitariamente</v>
      </c>
      <c r="SDS470" s="48" t="str">
        <f t="shared" si="1320"/>
        <v>Inviable Sanitariamente</v>
      </c>
      <c r="SDT470" s="48" t="str">
        <f t="shared" si="1320"/>
        <v>Inviable Sanitariamente</v>
      </c>
      <c r="SDU470" s="48" t="str">
        <f t="shared" si="1320"/>
        <v>Inviable Sanitariamente</v>
      </c>
      <c r="SDV470" s="48" t="str">
        <f t="shared" si="1321"/>
        <v>Inviable Sanitariamente</v>
      </c>
      <c r="SDW470" s="48" t="str">
        <f t="shared" si="1321"/>
        <v>Inviable Sanitariamente</v>
      </c>
      <c r="SDX470" s="48" t="str">
        <f t="shared" si="1321"/>
        <v>Inviable Sanitariamente</v>
      </c>
      <c r="SDY470" s="48" t="str">
        <f t="shared" si="1321"/>
        <v>Inviable Sanitariamente</v>
      </c>
      <c r="SDZ470" s="48" t="str">
        <f t="shared" si="1321"/>
        <v>Inviable Sanitariamente</v>
      </c>
      <c r="SEA470" s="48" t="str">
        <f t="shared" si="1321"/>
        <v>Inviable Sanitariamente</v>
      </c>
      <c r="SEB470" s="48" t="str">
        <f t="shared" si="1321"/>
        <v>Inviable Sanitariamente</v>
      </c>
      <c r="SEC470" s="48" t="str">
        <f t="shared" si="1321"/>
        <v>Inviable Sanitariamente</v>
      </c>
      <c r="SED470" s="48" t="str">
        <f t="shared" si="1321"/>
        <v>Inviable Sanitariamente</v>
      </c>
      <c r="SEE470" s="48" t="str">
        <f t="shared" si="1321"/>
        <v>Inviable Sanitariamente</v>
      </c>
      <c r="SEF470" s="48" t="str">
        <f t="shared" si="1322"/>
        <v>Inviable Sanitariamente</v>
      </c>
      <c r="SEG470" s="48" t="str">
        <f t="shared" si="1322"/>
        <v>Inviable Sanitariamente</v>
      </c>
      <c r="SEH470" s="48" t="str">
        <f t="shared" si="1322"/>
        <v>Inviable Sanitariamente</v>
      </c>
      <c r="SEI470" s="48" t="str">
        <f t="shared" si="1322"/>
        <v>Inviable Sanitariamente</v>
      </c>
      <c r="SEJ470" s="48" t="str">
        <f t="shared" si="1322"/>
        <v>Inviable Sanitariamente</v>
      </c>
      <c r="SEK470" s="48" t="str">
        <f t="shared" si="1322"/>
        <v>Inviable Sanitariamente</v>
      </c>
      <c r="SEL470" s="48" t="str">
        <f t="shared" si="1322"/>
        <v>Inviable Sanitariamente</v>
      </c>
      <c r="SEM470" s="48" t="str">
        <f t="shared" si="1322"/>
        <v>Inviable Sanitariamente</v>
      </c>
      <c r="SEN470" s="48" t="str">
        <f t="shared" si="1322"/>
        <v>Inviable Sanitariamente</v>
      </c>
      <c r="SEO470" s="48" t="str">
        <f t="shared" si="1322"/>
        <v>Inviable Sanitariamente</v>
      </c>
      <c r="SEP470" s="48" t="str">
        <f t="shared" si="1323"/>
        <v>Inviable Sanitariamente</v>
      </c>
      <c r="SEQ470" s="48" t="str">
        <f t="shared" si="1323"/>
        <v>Inviable Sanitariamente</v>
      </c>
      <c r="SER470" s="48" t="str">
        <f t="shared" si="1323"/>
        <v>Inviable Sanitariamente</v>
      </c>
      <c r="SES470" s="48" t="str">
        <f t="shared" si="1323"/>
        <v>Inviable Sanitariamente</v>
      </c>
      <c r="SET470" s="48" t="str">
        <f t="shared" si="1323"/>
        <v>Inviable Sanitariamente</v>
      </c>
      <c r="SEU470" s="48" t="str">
        <f t="shared" si="1323"/>
        <v>Inviable Sanitariamente</v>
      </c>
      <c r="SEV470" s="48" t="str">
        <f t="shared" si="1323"/>
        <v>Inviable Sanitariamente</v>
      </c>
      <c r="SEW470" s="48" t="str">
        <f t="shared" si="1323"/>
        <v>Inviable Sanitariamente</v>
      </c>
      <c r="SEX470" s="48" t="str">
        <f t="shared" si="1323"/>
        <v>Inviable Sanitariamente</v>
      </c>
      <c r="SEY470" s="48" t="str">
        <f t="shared" si="1323"/>
        <v>Inviable Sanitariamente</v>
      </c>
      <c r="SEZ470" s="48" t="str">
        <f t="shared" si="1324"/>
        <v>Inviable Sanitariamente</v>
      </c>
      <c r="SFA470" s="48" t="str">
        <f t="shared" si="1324"/>
        <v>Inviable Sanitariamente</v>
      </c>
      <c r="SFB470" s="48" t="str">
        <f t="shared" si="1324"/>
        <v>Inviable Sanitariamente</v>
      </c>
      <c r="SFC470" s="48" t="str">
        <f t="shared" si="1324"/>
        <v>Inviable Sanitariamente</v>
      </c>
      <c r="SFD470" s="48" t="str">
        <f t="shared" si="1324"/>
        <v>Inviable Sanitariamente</v>
      </c>
      <c r="SFE470" s="48" t="str">
        <f t="shared" si="1324"/>
        <v>Inviable Sanitariamente</v>
      </c>
      <c r="SFF470" s="48" t="str">
        <f t="shared" si="1324"/>
        <v>Inviable Sanitariamente</v>
      </c>
      <c r="SFG470" s="48" t="str">
        <f t="shared" si="1324"/>
        <v>Inviable Sanitariamente</v>
      </c>
      <c r="SFH470" s="48" t="str">
        <f t="shared" si="1324"/>
        <v>Inviable Sanitariamente</v>
      </c>
      <c r="SFI470" s="48" t="str">
        <f t="shared" si="1324"/>
        <v>Inviable Sanitariamente</v>
      </c>
      <c r="SFJ470" s="48" t="str">
        <f t="shared" si="1325"/>
        <v>Inviable Sanitariamente</v>
      </c>
      <c r="SFK470" s="48" t="str">
        <f t="shared" si="1325"/>
        <v>Inviable Sanitariamente</v>
      </c>
      <c r="SFL470" s="48" t="str">
        <f t="shared" si="1325"/>
        <v>Inviable Sanitariamente</v>
      </c>
      <c r="SFM470" s="48" t="str">
        <f t="shared" si="1325"/>
        <v>Inviable Sanitariamente</v>
      </c>
      <c r="SFN470" s="48" t="str">
        <f t="shared" si="1325"/>
        <v>Inviable Sanitariamente</v>
      </c>
      <c r="SFO470" s="48" t="str">
        <f t="shared" si="1325"/>
        <v>Inviable Sanitariamente</v>
      </c>
      <c r="SFP470" s="48" t="str">
        <f t="shared" si="1325"/>
        <v>Inviable Sanitariamente</v>
      </c>
      <c r="SFQ470" s="48" t="str">
        <f t="shared" si="1325"/>
        <v>Inviable Sanitariamente</v>
      </c>
      <c r="SFR470" s="48" t="str">
        <f t="shared" si="1325"/>
        <v>Inviable Sanitariamente</v>
      </c>
      <c r="SFS470" s="48" t="str">
        <f t="shared" si="1325"/>
        <v>Inviable Sanitariamente</v>
      </c>
      <c r="SFT470" s="48" t="str">
        <f t="shared" si="1326"/>
        <v>Inviable Sanitariamente</v>
      </c>
      <c r="SFU470" s="48" t="str">
        <f t="shared" si="1326"/>
        <v>Inviable Sanitariamente</v>
      </c>
      <c r="SFV470" s="48" t="str">
        <f t="shared" si="1326"/>
        <v>Inviable Sanitariamente</v>
      </c>
      <c r="SFW470" s="48" t="str">
        <f t="shared" si="1326"/>
        <v>Inviable Sanitariamente</v>
      </c>
      <c r="SFX470" s="48" t="str">
        <f t="shared" si="1326"/>
        <v>Inviable Sanitariamente</v>
      </c>
      <c r="SFY470" s="48" t="str">
        <f t="shared" si="1326"/>
        <v>Inviable Sanitariamente</v>
      </c>
      <c r="SFZ470" s="48" t="str">
        <f t="shared" si="1326"/>
        <v>Inviable Sanitariamente</v>
      </c>
      <c r="SGA470" s="48" t="str">
        <f t="shared" si="1326"/>
        <v>Inviable Sanitariamente</v>
      </c>
      <c r="SGB470" s="48" t="str">
        <f t="shared" si="1326"/>
        <v>Inviable Sanitariamente</v>
      </c>
      <c r="SGC470" s="48" t="str">
        <f t="shared" si="1326"/>
        <v>Inviable Sanitariamente</v>
      </c>
      <c r="SGD470" s="48" t="str">
        <f t="shared" si="1327"/>
        <v>Inviable Sanitariamente</v>
      </c>
      <c r="SGE470" s="48" t="str">
        <f t="shared" si="1327"/>
        <v>Inviable Sanitariamente</v>
      </c>
      <c r="SGF470" s="48" t="str">
        <f t="shared" si="1327"/>
        <v>Inviable Sanitariamente</v>
      </c>
      <c r="SGG470" s="48" t="str">
        <f t="shared" si="1327"/>
        <v>Inviable Sanitariamente</v>
      </c>
      <c r="SGH470" s="48" t="str">
        <f t="shared" si="1327"/>
        <v>Inviable Sanitariamente</v>
      </c>
      <c r="SGI470" s="48" t="str">
        <f t="shared" si="1327"/>
        <v>Inviable Sanitariamente</v>
      </c>
      <c r="SGJ470" s="48" t="str">
        <f t="shared" si="1327"/>
        <v>Inviable Sanitariamente</v>
      </c>
      <c r="SGK470" s="48" t="str">
        <f t="shared" si="1327"/>
        <v>Inviable Sanitariamente</v>
      </c>
      <c r="SGL470" s="48" t="str">
        <f t="shared" si="1327"/>
        <v>Inviable Sanitariamente</v>
      </c>
      <c r="SGM470" s="48" t="str">
        <f t="shared" si="1327"/>
        <v>Inviable Sanitariamente</v>
      </c>
      <c r="SGN470" s="48" t="str">
        <f t="shared" si="1328"/>
        <v>Inviable Sanitariamente</v>
      </c>
      <c r="SGO470" s="48" t="str">
        <f t="shared" si="1328"/>
        <v>Inviable Sanitariamente</v>
      </c>
      <c r="SGP470" s="48" t="str">
        <f t="shared" si="1328"/>
        <v>Inviable Sanitariamente</v>
      </c>
      <c r="SGQ470" s="48" t="str">
        <f t="shared" si="1328"/>
        <v>Inviable Sanitariamente</v>
      </c>
      <c r="SGR470" s="48" t="str">
        <f t="shared" si="1328"/>
        <v>Inviable Sanitariamente</v>
      </c>
      <c r="SGS470" s="48" t="str">
        <f t="shared" si="1328"/>
        <v>Inviable Sanitariamente</v>
      </c>
      <c r="SGT470" s="48" t="str">
        <f t="shared" si="1328"/>
        <v>Inviable Sanitariamente</v>
      </c>
      <c r="SGU470" s="48" t="str">
        <f t="shared" si="1328"/>
        <v>Inviable Sanitariamente</v>
      </c>
      <c r="SGV470" s="48" t="str">
        <f t="shared" si="1328"/>
        <v>Inviable Sanitariamente</v>
      </c>
      <c r="SGW470" s="48" t="str">
        <f t="shared" si="1328"/>
        <v>Inviable Sanitariamente</v>
      </c>
      <c r="SGX470" s="48" t="str">
        <f t="shared" si="1329"/>
        <v>Inviable Sanitariamente</v>
      </c>
      <c r="SGY470" s="48" t="str">
        <f t="shared" si="1329"/>
        <v>Inviable Sanitariamente</v>
      </c>
      <c r="SGZ470" s="48" t="str">
        <f t="shared" si="1329"/>
        <v>Inviable Sanitariamente</v>
      </c>
      <c r="SHA470" s="48" t="str">
        <f t="shared" si="1329"/>
        <v>Inviable Sanitariamente</v>
      </c>
      <c r="SHB470" s="48" t="str">
        <f t="shared" si="1329"/>
        <v>Inviable Sanitariamente</v>
      </c>
      <c r="SHC470" s="48" t="str">
        <f t="shared" si="1329"/>
        <v>Inviable Sanitariamente</v>
      </c>
      <c r="SHD470" s="48" t="str">
        <f t="shared" si="1329"/>
        <v>Inviable Sanitariamente</v>
      </c>
      <c r="SHE470" s="48" t="str">
        <f t="shared" si="1329"/>
        <v>Inviable Sanitariamente</v>
      </c>
      <c r="SHF470" s="48" t="str">
        <f t="shared" si="1329"/>
        <v>Inviable Sanitariamente</v>
      </c>
      <c r="SHG470" s="48" t="str">
        <f t="shared" si="1329"/>
        <v>Inviable Sanitariamente</v>
      </c>
      <c r="SHH470" s="48" t="str">
        <f t="shared" si="1330"/>
        <v>Inviable Sanitariamente</v>
      </c>
      <c r="SHI470" s="48" t="str">
        <f t="shared" si="1330"/>
        <v>Inviable Sanitariamente</v>
      </c>
      <c r="SHJ470" s="48" t="str">
        <f t="shared" si="1330"/>
        <v>Inviable Sanitariamente</v>
      </c>
      <c r="SHK470" s="48" t="str">
        <f t="shared" si="1330"/>
        <v>Inviable Sanitariamente</v>
      </c>
      <c r="SHL470" s="48" t="str">
        <f t="shared" si="1330"/>
        <v>Inviable Sanitariamente</v>
      </c>
      <c r="SHM470" s="48" t="str">
        <f t="shared" si="1330"/>
        <v>Inviable Sanitariamente</v>
      </c>
      <c r="SHN470" s="48" t="str">
        <f t="shared" si="1330"/>
        <v>Inviable Sanitariamente</v>
      </c>
      <c r="SHO470" s="48" t="str">
        <f t="shared" si="1330"/>
        <v>Inviable Sanitariamente</v>
      </c>
      <c r="SHP470" s="48" t="str">
        <f t="shared" si="1330"/>
        <v>Inviable Sanitariamente</v>
      </c>
      <c r="SHQ470" s="48" t="str">
        <f t="shared" si="1330"/>
        <v>Inviable Sanitariamente</v>
      </c>
      <c r="SHR470" s="48" t="str">
        <f t="shared" si="1331"/>
        <v>Inviable Sanitariamente</v>
      </c>
      <c r="SHS470" s="48" t="str">
        <f t="shared" si="1331"/>
        <v>Inviable Sanitariamente</v>
      </c>
      <c r="SHT470" s="48" t="str">
        <f t="shared" si="1331"/>
        <v>Inviable Sanitariamente</v>
      </c>
      <c r="SHU470" s="48" t="str">
        <f t="shared" si="1331"/>
        <v>Inviable Sanitariamente</v>
      </c>
      <c r="SHV470" s="48" t="str">
        <f t="shared" si="1331"/>
        <v>Inviable Sanitariamente</v>
      </c>
      <c r="SHW470" s="48" t="str">
        <f t="shared" si="1331"/>
        <v>Inviable Sanitariamente</v>
      </c>
      <c r="SHX470" s="48" t="str">
        <f t="shared" si="1331"/>
        <v>Inviable Sanitariamente</v>
      </c>
      <c r="SHY470" s="48" t="str">
        <f t="shared" si="1331"/>
        <v>Inviable Sanitariamente</v>
      </c>
      <c r="SHZ470" s="48" t="str">
        <f t="shared" si="1331"/>
        <v>Inviable Sanitariamente</v>
      </c>
      <c r="SIA470" s="48" t="str">
        <f t="shared" si="1331"/>
        <v>Inviable Sanitariamente</v>
      </c>
      <c r="SIB470" s="48" t="str">
        <f t="shared" si="1332"/>
        <v>Inviable Sanitariamente</v>
      </c>
      <c r="SIC470" s="48" t="str">
        <f t="shared" si="1332"/>
        <v>Inviable Sanitariamente</v>
      </c>
      <c r="SID470" s="48" t="str">
        <f t="shared" si="1332"/>
        <v>Inviable Sanitariamente</v>
      </c>
      <c r="SIE470" s="48" t="str">
        <f t="shared" si="1332"/>
        <v>Inviable Sanitariamente</v>
      </c>
      <c r="SIF470" s="48" t="str">
        <f t="shared" si="1332"/>
        <v>Inviable Sanitariamente</v>
      </c>
      <c r="SIG470" s="48" t="str">
        <f t="shared" si="1332"/>
        <v>Inviable Sanitariamente</v>
      </c>
      <c r="SIH470" s="48" t="str">
        <f t="shared" si="1332"/>
        <v>Inviable Sanitariamente</v>
      </c>
      <c r="SII470" s="48" t="str">
        <f t="shared" si="1332"/>
        <v>Inviable Sanitariamente</v>
      </c>
      <c r="SIJ470" s="48" t="str">
        <f t="shared" si="1332"/>
        <v>Inviable Sanitariamente</v>
      </c>
      <c r="SIK470" s="48" t="str">
        <f t="shared" si="1332"/>
        <v>Inviable Sanitariamente</v>
      </c>
      <c r="SIL470" s="48" t="str">
        <f t="shared" si="1333"/>
        <v>Inviable Sanitariamente</v>
      </c>
      <c r="SIM470" s="48" t="str">
        <f t="shared" si="1333"/>
        <v>Inviable Sanitariamente</v>
      </c>
      <c r="SIN470" s="48" t="str">
        <f t="shared" si="1333"/>
        <v>Inviable Sanitariamente</v>
      </c>
      <c r="SIO470" s="48" t="str">
        <f t="shared" si="1333"/>
        <v>Inviable Sanitariamente</v>
      </c>
      <c r="SIP470" s="48" t="str">
        <f t="shared" si="1333"/>
        <v>Inviable Sanitariamente</v>
      </c>
      <c r="SIQ470" s="48" t="str">
        <f t="shared" si="1333"/>
        <v>Inviable Sanitariamente</v>
      </c>
      <c r="SIR470" s="48" t="str">
        <f t="shared" si="1333"/>
        <v>Inviable Sanitariamente</v>
      </c>
      <c r="SIS470" s="48" t="str">
        <f t="shared" si="1333"/>
        <v>Inviable Sanitariamente</v>
      </c>
      <c r="SIT470" s="48" t="str">
        <f t="shared" si="1333"/>
        <v>Inviable Sanitariamente</v>
      </c>
      <c r="SIU470" s="48" t="str">
        <f t="shared" si="1333"/>
        <v>Inviable Sanitariamente</v>
      </c>
      <c r="SIV470" s="48" t="str">
        <f t="shared" si="1334"/>
        <v>Inviable Sanitariamente</v>
      </c>
      <c r="SIW470" s="48" t="str">
        <f t="shared" si="1334"/>
        <v>Inviable Sanitariamente</v>
      </c>
      <c r="SIX470" s="48" t="str">
        <f t="shared" si="1334"/>
        <v>Inviable Sanitariamente</v>
      </c>
      <c r="SIY470" s="48" t="str">
        <f t="shared" si="1334"/>
        <v>Inviable Sanitariamente</v>
      </c>
      <c r="SIZ470" s="48" t="str">
        <f t="shared" si="1334"/>
        <v>Inviable Sanitariamente</v>
      </c>
      <c r="SJA470" s="48" t="str">
        <f t="shared" si="1334"/>
        <v>Inviable Sanitariamente</v>
      </c>
      <c r="SJB470" s="48" t="str">
        <f t="shared" si="1334"/>
        <v>Inviable Sanitariamente</v>
      </c>
      <c r="SJC470" s="48" t="str">
        <f t="shared" si="1334"/>
        <v>Inviable Sanitariamente</v>
      </c>
      <c r="SJD470" s="48" t="str">
        <f t="shared" si="1334"/>
        <v>Inviable Sanitariamente</v>
      </c>
      <c r="SJE470" s="48" t="str">
        <f t="shared" si="1334"/>
        <v>Inviable Sanitariamente</v>
      </c>
      <c r="SJF470" s="48" t="str">
        <f t="shared" si="1335"/>
        <v>Inviable Sanitariamente</v>
      </c>
      <c r="SJG470" s="48" t="str">
        <f t="shared" si="1335"/>
        <v>Inviable Sanitariamente</v>
      </c>
      <c r="SJH470" s="48" t="str">
        <f t="shared" si="1335"/>
        <v>Inviable Sanitariamente</v>
      </c>
      <c r="SJI470" s="48" t="str">
        <f t="shared" si="1335"/>
        <v>Inviable Sanitariamente</v>
      </c>
      <c r="SJJ470" s="48" t="str">
        <f t="shared" si="1335"/>
        <v>Inviable Sanitariamente</v>
      </c>
      <c r="SJK470" s="48" t="str">
        <f t="shared" si="1335"/>
        <v>Inviable Sanitariamente</v>
      </c>
      <c r="SJL470" s="48" t="str">
        <f t="shared" si="1335"/>
        <v>Inviable Sanitariamente</v>
      </c>
      <c r="SJM470" s="48" t="str">
        <f t="shared" si="1335"/>
        <v>Inviable Sanitariamente</v>
      </c>
      <c r="SJN470" s="48" t="str">
        <f t="shared" si="1335"/>
        <v>Inviable Sanitariamente</v>
      </c>
      <c r="SJO470" s="48" t="str">
        <f t="shared" si="1335"/>
        <v>Inviable Sanitariamente</v>
      </c>
      <c r="SJP470" s="48" t="str">
        <f t="shared" si="1336"/>
        <v>Inviable Sanitariamente</v>
      </c>
      <c r="SJQ470" s="48" t="str">
        <f t="shared" si="1336"/>
        <v>Inviable Sanitariamente</v>
      </c>
      <c r="SJR470" s="48" t="str">
        <f t="shared" si="1336"/>
        <v>Inviable Sanitariamente</v>
      </c>
      <c r="SJS470" s="48" t="str">
        <f t="shared" si="1336"/>
        <v>Inviable Sanitariamente</v>
      </c>
      <c r="SJT470" s="48" t="str">
        <f t="shared" si="1336"/>
        <v>Inviable Sanitariamente</v>
      </c>
      <c r="SJU470" s="48" t="str">
        <f t="shared" si="1336"/>
        <v>Inviable Sanitariamente</v>
      </c>
      <c r="SJV470" s="48" t="str">
        <f t="shared" si="1336"/>
        <v>Inviable Sanitariamente</v>
      </c>
      <c r="SJW470" s="48" t="str">
        <f t="shared" si="1336"/>
        <v>Inviable Sanitariamente</v>
      </c>
      <c r="SJX470" s="48" t="str">
        <f t="shared" si="1336"/>
        <v>Inviable Sanitariamente</v>
      </c>
      <c r="SJY470" s="48" t="str">
        <f t="shared" si="1336"/>
        <v>Inviable Sanitariamente</v>
      </c>
      <c r="SJZ470" s="48" t="str">
        <f t="shared" si="1337"/>
        <v>Inviable Sanitariamente</v>
      </c>
      <c r="SKA470" s="48" t="str">
        <f t="shared" si="1337"/>
        <v>Inviable Sanitariamente</v>
      </c>
      <c r="SKB470" s="48" t="str">
        <f t="shared" si="1337"/>
        <v>Inviable Sanitariamente</v>
      </c>
      <c r="SKC470" s="48" t="str">
        <f t="shared" si="1337"/>
        <v>Inviable Sanitariamente</v>
      </c>
      <c r="SKD470" s="48" t="str">
        <f t="shared" si="1337"/>
        <v>Inviable Sanitariamente</v>
      </c>
      <c r="SKE470" s="48" t="str">
        <f t="shared" si="1337"/>
        <v>Inviable Sanitariamente</v>
      </c>
      <c r="SKF470" s="48" t="str">
        <f t="shared" si="1337"/>
        <v>Inviable Sanitariamente</v>
      </c>
      <c r="SKG470" s="48" t="str">
        <f t="shared" si="1337"/>
        <v>Inviable Sanitariamente</v>
      </c>
      <c r="SKH470" s="48" t="str">
        <f t="shared" si="1337"/>
        <v>Inviable Sanitariamente</v>
      </c>
      <c r="SKI470" s="48" t="str">
        <f t="shared" si="1337"/>
        <v>Inviable Sanitariamente</v>
      </c>
      <c r="SKJ470" s="48" t="str">
        <f t="shared" si="1338"/>
        <v>Inviable Sanitariamente</v>
      </c>
      <c r="SKK470" s="48" t="str">
        <f t="shared" si="1338"/>
        <v>Inviable Sanitariamente</v>
      </c>
      <c r="SKL470" s="48" t="str">
        <f t="shared" si="1338"/>
        <v>Inviable Sanitariamente</v>
      </c>
      <c r="SKM470" s="48" t="str">
        <f t="shared" si="1338"/>
        <v>Inviable Sanitariamente</v>
      </c>
      <c r="SKN470" s="48" t="str">
        <f t="shared" si="1338"/>
        <v>Inviable Sanitariamente</v>
      </c>
      <c r="SKO470" s="48" t="str">
        <f t="shared" si="1338"/>
        <v>Inviable Sanitariamente</v>
      </c>
      <c r="SKP470" s="48" t="str">
        <f t="shared" si="1338"/>
        <v>Inviable Sanitariamente</v>
      </c>
      <c r="SKQ470" s="48" t="str">
        <f t="shared" si="1338"/>
        <v>Inviable Sanitariamente</v>
      </c>
      <c r="SKR470" s="48" t="str">
        <f t="shared" si="1338"/>
        <v>Inviable Sanitariamente</v>
      </c>
      <c r="SKS470" s="48" t="str">
        <f t="shared" si="1338"/>
        <v>Inviable Sanitariamente</v>
      </c>
      <c r="SKT470" s="48" t="str">
        <f t="shared" si="1339"/>
        <v>Inviable Sanitariamente</v>
      </c>
      <c r="SKU470" s="48" t="str">
        <f t="shared" si="1339"/>
        <v>Inviable Sanitariamente</v>
      </c>
      <c r="SKV470" s="48" t="str">
        <f t="shared" si="1339"/>
        <v>Inviable Sanitariamente</v>
      </c>
      <c r="SKW470" s="48" t="str">
        <f t="shared" si="1339"/>
        <v>Inviable Sanitariamente</v>
      </c>
      <c r="SKX470" s="48" t="str">
        <f t="shared" si="1339"/>
        <v>Inviable Sanitariamente</v>
      </c>
      <c r="SKY470" s="48" t="str">
        <f t="shared" si="1339"/>
        <v>Inviable Sanitariamente</v>
      </c>
      <c r="SKZ470" s="48" t="str">
        <f t="shared" si="1339"/>
        <v>Inviable Sanitariamente</v>
      </c>
      <c r="SLA470" s="48" t="str">
        <f t="shared" si="1339"/>
        <v>Inviable Sanitariamente</v>
      </c>
      <c r="SLB470" s="48" t="str">
        <f t="shared" si="1339"/>
        <v>Inviable Sanitariamente</v>
      </c>
      <c r="SLC470" s="48" t="str">
        <f t="shared" si="1339"/>
        <v>Inviable Sanitariamente</v>
      </c>
      <c r="SLD470" s="48" t="str">
        <f t="shared" si="1340"/>
        <v>Inviable Sanitariamente</v>
      </c>
      <c r="SLE470" s="48" t="str">
        <f t="shared" si="1340"/>
        <v>Inviable Sanitariamente</v>
      </c>
      <c r="SLF470" s="48" t="str">
        <f t="shared" si="1340"/>
        <v>Inviable Sanitariamente</v>
      </c>
      <c r="SLG470" s="48" t="str">
        <f t="shared" si="1340"/>
        <v>Inviable Sanitariamente</v>
      </c>
      <c r="SLH470" s="48" t="str">
        <f t="shared" si="1340"/>
        <v>Inviable Sanitariamente</v>
      </c>
      <c r="SLI470" s="48" t="str">
        <f t="shared" si="1340"/>
        <v>Inviable Sanitariamente</v>
      </c>
      <c r="SLJ470" s="48" t="str">
        <f t="shared" si="1340"/>
        <v>Inviable Sanitariamente</v>
      </c>
      <c r="SLK470" s="48" t="str">
        <f t="shared" si="1340"/>
        <v>Inviable Sanitariamente</v>
      </c>
      <c r="SLL470" s="48" t="str">
        <f t="shared" si="1340"/>
        <v>Inviable Sanitariamente</v>
      </c>
      <c r="SLM470" s="48" t="str">
        <f t="shared" si="1340"/>
        <v>Inviable Sanitariamente</v>
      </c>
      <c r="SLN470" s="48" t="str">
        <f t="shared" si="1341"/>
        <v>Inviable Sanitariamente</v>
      </c>
      <c r="SLO470" s="48" t="str">
        <f t="shared" si="1341"/>
        <v>Inviable Sanitariamente</v>
      </c>
      <c r="SLP470" s="48" t="str">
        <f t="shared" si="1341"/>
        <v>Inviable Sanitariamente</v>
      </c>
      <c r="SLQ470" s="48" t="str">
        <f t="shared" si="1341"/>
        <v>Inviable Sanitariamente</v>
      </c>
      <c r="SLR470" s="48" t="str">
        <f t="shared" si="1341"/>
        <v>Inviable Sanitariamente</v>
      </c>
      <c r="SLS470" s="48" t="str">
        <f t="shared" si="1341"/>
        <v>Inviable Sanitariamente</v>
      </c>
      <c r="SLT470" s="48" t="str">
        <f t="shared" si="1341"/>
        <v>Inviable Sanitariamente</v>
      </c>
      <c r="SLU470" s="48" t="str">
        <f t="shared" si="1341"/>
        <v>Inviable Sanitariamente</v>
      </c>
      <c r="SLV470" s="48" t="str">
        <f t="shared" si="1341"/>
        <v>Inviable Sanitariamente</v>
      </c>
      <c r="SLW470" s="48" t="str">
        <f t="shared" si="1341"/>
        <v>Inviable Sanitariamente</v>
      </c>
      <c r="SLX470" s="48" t="str">
        <f t="shared" si="1342"/>
        <v>Inviable Sanitariamente</v>
      </c>
      <c r="SLY470" s="48" t="str">
        <f t="shared" si="1342"/>
        <v>Inviable Sanitariamente</v>
      </c>
      <c r="SLZ470" s="48" t="str">
        <f t="shared" si="1342"/>
        <v>Inviable Sanitariamente</v>
      </c>
      <c r="SMA470" s="48" t="str">
        <f t="shared" si="1342"/>
        <v>Inviable Sanitariamente</v>
      </c>
      <c r="SMB470" s="48" t="str">
        <f t="shared" si="1342"/>
        <v>Inviable Sanitariamente</v>
      </c>
      <c r="SMC470" s="48" t="str">
        <f t="shared" si="1342"/>
        <v>Inviable Sanitariamente</v>
      </c>
      <c r="SMD470" s="48" t="str">
        <f t="shared" si="1342"/>
        <v>Inviable Sanitariamente</v>
      </c>
      <c r="SME470" s="48" t="str">
        <f t="shared" si="1342"/>
        <v>Inviable Sanitariamente</v>
      </c>
      <c r="SMF470" s="48" t="str">
        <f t="shared" si="1342"/>
        <v>Inviable Sanitariamente</v>
      </c>
      <c r="SMG470" s="48" t="str">
        <f t="shared" si="1342"/>
        <v>Inviable Sanitariamente</v>
      </c>
      <c r="SMH470" s="48" t="str">
        <f t="shared" si="1343"/>
        <v>Inviable Sanitariamente</v>
      </c>
      <c r="SMI470" s="48" t="str">
        <f t="shared" si="1343"/>
        <v>Inviable Sanitariamente</v>
      </c>
      <c r="SMJ470" s="48" t="str">
        <f t="shared" si="1343"/>
        <v>Inviable Sanitariamente</v>
      </c>
      <c r="SMK470" s="48" t="str">
        <f t="shared" si="1343"/>
        <v>Inviable Sanitariamente</v>
      </c>
      <c r="SML470" s="48" t="str">
        <f t="shared" si="1343"/>
        <v>Inviable Sanitariamente</v>
      </c>
      <c r="SMM470" s="48" t="str">
        <f t="shared" si="1343"/>
        <v>Inviable Sanitariamente</v>
      </c>
      <c r="SMN470" s="48" t="str">
        <f t="shared" si="1343"/>
        <v>Inviable Sanitariamente</v>
      </c>
      <c r="SMO470" s="48" t="str">
        <f t="shared" si="1343"/>
        <v>Inviable Sanitariamente</v>
      </c>
      <c r="SMP470" s="48" t="str">
        <f t="shared" si="1343"/>
        <v>Inviable Sanitariamente</v>
      </c>
      <c r="SMQ470" s="48" t="str">
        <f t="shared" si="1343"/>
        <v>Inviable Sanitariamente</v>
      </c>
      <c r="SMR470" s="48" t="str">
        <f t="shared" si="1344"/>
        <v>Inviable Sanitariamente</v>
      </c>
      <c r="SMS470" s="48" t="str">
        <f t="shared" si="1344"/>
        <v>Inviable Sanitariamente</v>
      </c>
      <c r="SMT470" s="48" t="str">
        <f t="shared" si="1344"/>
        <v>Inviable Sanitariamente</v>
      </c>
      <c r="SMU470" s="48" t="str">
        <f t="shared" si="1344"/>
        <v>Inviable Sanitariamente</v>
      </c>
      <c r="SMV470" s="48" t="str">
        <f t="shared" si="1344"/>
        <v>Inviable Sanitariamente</v>
      </c>
      <c r="SMW470" s="48" t="str">
        <f t="shared" si="1344"/>
        <v>Inviable Sanitariamente</v>
      </c>
      <c r="SMX470" s="48" t="str">
        <f t="shared" si="1344"/>
        <v>Inviable Sanitariamente</v>
      </c>
      <c r="SMY470" s="48" t="str">
        <f t="shared" si="1344"/>
        <v>Inviable Sanitariamente</v>
      </c>
      <c r="SMZ470" s="48" t="str">
        <f t="shared" si="1344"/>
        <v>Inviable Sanitariamente</v>
      </c>
      <c r="SNA470" s="48" t="str">
        <f t="shared" si="1344"/>
        <v>Inviable Sanitariamente</v>
      </c>
      <c r="SNB470" s="48" t="str">
        <f t="shared" si="1345"/>
        <v>Inviable Sanitariamente</v>
      </c>
      <c r="SNC470" s="48" t="str">
        <f t="shared" si="1345"/>
        <v>Inviable Sanitariamente</v>
      </c>
      <c r="SND470" s="48" t="str">
        <f t="shared" si="1345"/>
        <v>Inviable Sanitariamente</v>
      </c>
      <c r="SNE470" s="48" t="str">
        <f t="shared" si="1345"/>
        <v>Inviable Sanitariamente</v>
      </c>
      <c r="SNF470" s="48" t="str">
        <f t="shared" si="1345"/>
        <v>Inviable Sanitariamente</v>
      </c>
      <c r="SNG470" s="48" t="str">
        <f t="shared" si="1345"/>
        <v>Inviable Sanitariamente</v>
      </c>
      <c r="SNH470" s="48" t="str">
        <f t="shared" si="1345"/>
        <v>Inviable Sanitariamente</v>
      </c>
      <c r="SNI470" s="48" t="str">
        <f t="shared" si="1345"/>
        <v>Inviable Sanitariamente</v>
      </c>
      <c r="SNJ470" s="48" t="str">
        <f t="shared" si="1345"/>
        <v>Inviable Sanitariamente</v>
      </c>
      <c r="SNK470" s="48" t="str">
        <f t="shared" si="1345"/>
        <v>Inviable Sanitariamente</v>
      </c>
      <c r="SNL470" s="48" t="str">
        <f t="shared" si="1346"/>
        <v>Inviable Sanitariamente</v>
      </c>
      <c r="SNM470" s="48" t="str">
        <f t="shared" si="1346"/>
        <v>Inviable Sanitariamente</v>
      </c>
      <c r="SNN470" s="48" t="str">
        <f t="shared" si="1346"/>
        <v>Inviable Sanitariamente</v>
      </c>
      <c r="SNO470" s="48" t="str">
        <f t="shared" si="1346"/>
        <v>Inviable Sanitariamente</v>
      </c>
      <c r="SNP470" s="48" t="str">
        <f t="shared" si="1346"/>
        <v>Inviable Sanitariamente</v>
      </c>
      <c r="SNQ470" s="48" t="str">
        <f t="shared" si="1346"/>
        <v>Inviable Sanitariamente</v>
      </c>
      <c r="SNR470" s="48" t="str">
        <f t="shared" si="1346"/>
        <v>Inviable Sanitariamente</v>
      </c>
      <c r="SNS470" s="48" t="str">
        <f t="shared" si="1346"/>
        <v>Inviable Sanitariamente</v>
      </c>
      <c r="SNT470" s="48" t="str">
        <f t="shared" si="1346"/>
        <v>Inviable Sanitariamente</v>
      </c>
      <c r="SNU470" s="48" t="str">
        <f t="shared" si="1346"/>
        <v>Inviable Sanitariamente</v>
      </c>
      <c r="SNV470" s="48" t="str">
        <f t="shared" si="1347"/>
        <v>Inviable Sanitariamente</v>
      </c>
      <c r="SNW470" s="48" t="str">
        <f t="shared" si="1347"/>
        <v>Inviable Sanitariamente</v>
      </c>
      <c r="SNX470" s="48" t="str">
        <f t="shared" si="1347"/>
        <v>Inviable Sanitariamente</v>
      </c>
      <c r="SNY470" s="48" t="str">
        <f t="shared" si="1347"/>
        <v>Inviable Sanitariamente</v>
      </c>
      <c r="SNZ470" s="48" t="str">
        <f t="shared" si="1347"/>
        <v>Inviable Sanitariamente</v>
      </c>
      <c r="SOA470" s="48" t="str">
        <f t="shared" si="1347"/>
        <v>Inviable Sanitariamente</v>
      </c>
      <c r="SOB470" s="48" t="str">
        <f t="shared" si="1347"/>
        <v>Inviable Sanitariamente</v>
      </c>
      <c r="SOC470" s="48" t="str">
        <f t="shared" si="1347"/>
        <v>Inviable Sanitariamente</v>
      </c>
      <c r="SOD470" s="48" t="str">
        <f t="shared" si="1347"/>
        <v>Inviable Sanitariamente</v>
      </c>
      <c r="SOE470" s="48" t="str">
        <f t="shared" si="1347"/>
        <v>Inviable Sanitariamente</v>
      </c>
      <c r="SOF470" s="48" t="str">
        <f t="shared" si="1348"/>
        <v>Inviable Sanitariamente</v>
      </c>
      <c r="SOG470" s="48" t="str">
        <f t="shared" si="1348"/>
        <v>Inviable Sanitariamente</v>
      </c>
      <c r="SOH470" s="48" t="str">
        <f t="shared" si="1348"/>
        <v>Inviable Sanitariamente</v>
      </c>
      <c r="SOI470" s="48" t="str">
        <f t="shared" si="1348"/>
        <v>Inviable Sanitariamente</v>
      </c>
      <c r="SOJ470" s="48" t="str">
        <f t="shared" si="1348"/>
        <v>Inviable Sanitariamente</v>
      </c>
      <c r="SOK470" s="48" t="str">
        <f t="shared" si="1348"/>
        <v>Inviable Sanitariamente</v>
      </c>
      <c r="SOL470" s="48" t="str">
        <f t="shared" si="1348"/>
        <v>Inviable Sanitariamente</v>
      </c>
      <c r="SOM470" s="48" t="str">
        <f t="shared" si="1348"/>
        <v>Inviable Sanitariamente</v>
      </c>
      <c r="SON470" s="48" t="str">
        <f t="shared" si="1348"/>
        <v>Inviable Sanitariamente</v>
      </c>
      <c r="SOO470" s="48" t="str">
        <f t="shared" si="1348"/>
        <v>Inviable Sanitariamente</v>
      </c>
      <c r="SOP470" s="48" t="str">
        <f t="shared" si="1349"/>
        <v>Inviable Sanitariamente</v>
      </c>
      <c r="SOQ470" s="48" t="str">
        <f t="shared" si="1349"/>
        <v>Inviable Sanitariamente</v>
      </c>
      <c r="SOR470" s="48" t="str">
        <f t="shared" si="1349"/>
        <v>Inviable Sanitariamente</v>
      </c>
      <c r="SOS470" s="48" t="str">
        <f t="shared" si="1349"/>
        <v>Inviable Sanitariamente</v>
      </c>
      <c r="SOT470" s="48" t="str">
        <f t="shared" si="1349"/>
        <v>Inviable Sanitariamente</v>
      </c>
      <c r="SOU470" s="48" t="str">
        <f t="shared" si="1349"/>
        <v>Inviable Sanitariamente</v>
      </c>
      <c r="SOV470" s="48" t="str">
        <f t="shared" si="1349"/>
        <v>Inviable Sanitariamente</v>
      </c>
      <c r="SOW470" s="48" t="str">
        <f t="shared" si="1349"/>
        <v>Inviable Sanitariamente</v>
      </c>
      <c r="SOX470" s="48" t="str">
        <f t="shared" si="1349"/>
        <v>Inviable Sanitariamente</v>
      </c>
      <c r="SOY470" s="48" t="str">
        <f t="shared" si="1349"/>
        <v>Inviable Sanitariamente</v>
      </c>
      <c r="SOZ470" s="48" t="str">
        <f t="shared" si="1350"/>
        <v>Inviable Sanitariamente</v>
      </c>
      <c r="SPA470" s="48" t="str">
        <f t="shared" si="1350"/>
        <v>Inviable Sanitariamente</v>
      </c>
      <c r="SPB470" s="48" t="str">
        <f t="shared" si="1350"/>
        <v>Inviable Sanitariamente</v>
      </c>
      <c r="SPC470" s="48" t="str">
        <f t="shared" si="1350"/>
        <v>Inviable Sanitariamente</v>
      </c>
      <c r="SPD470" s="48" t="str">
        <f t="shared" si="1350"/>
        <v>Inviable Sanitariamente</v>
      </c>
      <c r="SPE470" s="48" t="str">
        <f t="shared" si="1350"/>
        <v>Inviable Sanitariamente</v>
      </c>
      <c r="SPF470" s="48" t="str">
        <f t="shared" si="1350"/>
        <v>Inviable Sanitariamente</v>
      </c>
      <c r="SPG470" s="48" t="str">
        <f t="shared" si="1350"/>
        <v>Inviable Sanitariamente</v>
      </c>
      <c r="SPH470" s="48" t="str">
        <f t="shared" si="1350"/>
        <v>Inviable Sanitariamente</v>
      </c>
      <c r="SPI470" s="48" t="str">
        <f t="shared" si="1350"/>
        <v>Inviable Sanitariamente</v>
      </c>
      <c r="SPJ470" s="48" t="str">
        <f t="shared" si="1351"/>
        <v>Inviable Sanitariamente</v>
      </c>
      <c r="SPK470" s="48" t="str">
        <f t="shared" si="1351"/>
        <v>Inviable Sanitariamente</v>
      </c>
      <c r="SPL470" s="48" t="str">
        <f t="shared" si="1351"/>
        <v>Inviable Sanitariamente</v>
      </c>
      <c r="SPM470" s="48" t="str">
        <f t="shared" si="1351"/>
        <v>Inviable Sanitariamente</v>
      </c>
      <c r="SPN470" s="48" t="str">
        <f t="shared" si="1351"/>
        <v>Inviable Sanitariamente</v>
      </c>
      <c r="SPO470" s="48" t="str">
        <f t="shared" si="1351"/>
        <v>Inviable Sanitariamente</v>
      </c>
      <c r="SPP470" s="48" t="str">
        <f t="shared" si="1351"/>
        <v>Inviable Sanitariamente</v>
      </c>
      <c r="SPQ470" s="48" t="str">
        <f t="shared" si="1351"/>
        <v>Inviable Sanitariamente</v>
      </c>
      <c r="SPR470" s="48" t="str">
        <f t="shared" si="1351"/>
        <v>Inviable Sanitariamente</v>
      </c>
      <c r="SPS470" s="48" t="str">
        <f t="shared" si="1351"/>
        <v>Inviable Sanitariamente</v>
      </c>
      <c r="SPT470" s="48" t="str">
        <f t="shared" si="1352"/>
        <v>Inviable Sanitariamente</v>
      </c>
      <c r="SPU470" s="48" t="str">
        <f t="shared" si="1352"/>
        <v>Inviable Sanitariamente</v>
      </c>
      <c r="SPV470" s="48" t="str">
        <f t="shared" si="1352"/>
        <v>Inviable Sanitariamente</v>
      </c>
      <c r="SPW470" s="48" t="str">
        <f t="shared" si="1352"/>
        <v>Inviable Sanitariamente</v>
      </c>
      <c r="SPX470" s="48" t="str">
        <f t="shared" si="1352"/>
        <v>Inviable Sanitariamente</v>
      </c>
      <c r="SPY470" s="48" t="str">
        <f t="shared" si="1352"/>
        <v>Inviable Sanitariamente</v>
      </c>
      <c r="SPZ470" s="48" t="str">
        <f t="shared" si="1352"/>
        <v>Inviable Sanitariamente</v>
      </c>
      <c r="SQA470" s="48" t="str">
        <f t="shared" si="1352"/>
        <v>Inviable Sanitariamente</v>
      </c>
      <c r="SQB470" s="48" t="str">
        <f t="shared" si="1352"/>
        <v>Inviable Sanitariamente</v>
      </c>
      <c r="SQC470" s="48" t="str">
        <f t="shared" si="1352"/>
        <v>Inviable Sanitariamente</v>
      </c>
      <c r="SQD470" s="48" t="str">
        <f t="shared" si="1353"/>
        <v>Inviable Sanitariamente</v>
      </c>
      <c r="SQE470" s="48" t="str">
        <f t="shared" si="1353"/>
        <v>Inviable Sanitariamente</v>
      </c>
      <c r="SQF470" s="48" t="str">
        <f t="shared" si="1353"/>
        <v>Inviable Sanitariamente</v>
      </c>
      <c r="SQG470" s="48" t="str">
        <f t="shared" si="1353"/>
        <v>Inviable Sanitariamente</v>
      </c>
      <c r="SQH470" s="48" t="str">
        <f t="shared" si="1353"/>
        <v>Inviable Sanitariamente</v>
      </c>
      <c r="SQI470" s="48" t="str">
        <f t="shared" si="1353"/>
        <v>Inviable Sanitariamente</v>
      </c>
      <c r="SQJ470" s="48" t="str">
        <f t="shared" si="1353"/>
        <v>Inviable Sanitariamente</v>
      </c>
      <c r="SQK470" s="48" t="str">
        <f t="shared" si="1353"/>
        <v>Inviable Sanitariamente</v>
      </c>
      <c r="SQL470" s="48" t="str">
        <f t="shared" si="1353"/>
        <v>Inviable Sanitariamente</v>
      </c>
      <c r="SQM470" s="48" t="str">
        <f t="shared" si="1353"/>
        <v>Inviable Sanitariamente</v>
      </c>
      <c r="SQN470" s="48" t="str">
        <f t="shared" si="1354"/>
        <v>Inviable Sanitariamente</v>
      </c>
      <c r="SQO470" s="48" t="str">
        <f t="shared" si="1354"/>
        <v>Inviable Sanitariamente</v>
      </c>
      <c r="SQP470" s="48" t="str">
        <f t="shared" si="1354"/>
        <v>Inviable Sanitariamente</v>
      </c>
      <c r="SQQ470" s="48" t="str">
        <f t="shared" si="1354"/>
        <v>Inviable Sanitariamente</v>
      </c>
      <c r="SQR470" s="48" t="str">
        <f t="shared" si="1354"/>
        <v>Inviable Sanitariamente</v>
      </c>
      <c r="SQS470" s="48" t="str">
        <f t="shared" si="1354"/>
        <v>Inviable Sanitariamente</v>
      </c>
      <c r="SQT470" s="48" t="str">
        <f t="shared" si="1354"/>
        <v>Inviable Sanitariamente</v>
      </c>
      <c r="SQU470" s="48" t="str">
        <f t="shared" si="1354"/>
        <v>Inviable Sanitariamente</v>
      </c>
      <c r="SQV470" s="48" t="str">
        <f t="shared" si="1354"/>
        <v>Inviable Sanitariamente</v>
      </c>
      <c r="SQW470" s="48" t="str">
        <f t="shared" si="1354"/>
        <v>Inviable Sanitariamente</v>
      </c>
      <c r="SQX470" s="48" t="str">
        <f t="shared" si="1355"/>
        <v>Inviable Sanitariamente</v>
      </c>
      <c r="SQY470" s="48" t="str">
        <f t="shared" si="1355"/>
        <v>Inviable Sanitariamente</v>
      </c>
      <c r="SQZ470" s="48" t="str">
        <f t="shared" si="1355"/>
        <v>Inviable Sanitariamente</v>
      </c>
      <c r="SRA470" s="48" t="str">
        <f t="shared" si="1355"/>
        <v>Inviable Sanitariamente</v>
      </c>
      <c r="SRB470" s="48" t="str">
        <f t="shared" si="1355"/>
        <v>Inviable Sanitariamente</v>
      </c>
      <c r="SRC470" s="48" t="str">
        <f t="shared" si="1355"/>
        <v>Inviable Sanitariamente</v>
      </c>
      <c r="SRD470" s="48" t="str">
        <f t="shared" si="1355"/>
        <v>Inviable Sanitariamente</v>
      </c>
      <c r="SRE470" s="48" t="str">
        <f t="shared" si="1355"/>
        <v>Inviable Sanitariamente</v>
      </c>
      <c r="SRF470" s="48" t="str">
        <f t="shared" si="1355"/>
        <v>Inviable Sanitariamente</v>
      </c>
      <c r="SRG470" s="48" t="str">
        <f t="shared" si="1355"/>
        <v>Inviable Sanitariamente</v>
      </c>
      <c r="SRH470" s="48" t="str">
        <f t="shared" si="1356"/>
        <v>Inviable Sanitariamente</v>
      </c>
      <c r="SRI470" s="48" t="str">
        <f t="shared" si="1356"/>
        <v>Inviable Sanitariamente</v>
      </c>
      <c r="SRJ470" s="48" t="str">
        <f t="shared" si="1356"/>
        <v>Inviable Sanitariamente</v>
      </c>
      <c r="SRK470" s="48" t="str">
        <f t="shared" si="1356"/>
        <v>Inviable Sanitariamente</v>
      </c>
      <c r="SRL470" s="48" t="str">
        <f t="shared" si="1356"/>
        <v>Inviable Sanitariamente</v>
      </c>
      <c r="SRM470" s="48" t="str">
        <f t="shared" si="1356"/>
        <v>Inviable Sanitariamente</v>
      </c>
      <c r="SRN470" s="48" t="str">
        <f t="shared" si="1356"/>
        <v>Inviable Sanitariamente</v>
      </c>
      <c r="SRO470" s="48" t="str">
        <f t="shared" si="1356"/>
        <v>Inviable Sanitariamente</v>
      </c>
      <c r="SRP470" s="48" t="str">
        <f t="shared" si="1356"/>
        <v>Inviable Sanitariamente</v>
      </c>
      <c r="SRQ470" s="48" t="str">
        <f t="shared" si="1356"/>
        <v>Inviable Sanitariamente</v>
      </c>
      <c r="SRR470" s="48" t="str">
        <f t="shared" si="1357"/>
        <v>Inviable Sanitariamente</v>
      </c>
      <c r="SRS470" s="48" t="str">
        <f t="shared" si="1357"/>
        <v>Inviable Sanitariamente</v>
      </c>
      <c r="SRT470" s="48" t="str">
        <f t="shared" si="1357"/>
        <v>Inviable Sanitariamente</v>
      </c>
      <c r="SRU470" s="48" t="str">
        <f t="shared" si="1357"/>
        <v>Inviable Sanitariamente</v>
      </c>
      <c r="SRV470" s="48" t="str">
        <f t="shared" si="1357"/>
        <v>Inviable Sanitariamente</v>
      </c>
      <c r="SRW470" s="48" t="str">
        <f t="shared" si="1357"/>
        <v>Inviable Sanitariamente</v>
      </c>
      <c r="SRX470" s="48" t="str">
        <f t="shared" si="1357"/>
        <v>Inviable Sanitariamente</v>
      </c>
      <c r="SRY470" s="48" t="str">
        <f t="shared" si="1357"/>
        <v>Inviable Sanitariamente</v>
      </c>
      <c r="SRZ470" s="48" t="str">
        <f t="shared" si="1357"/>
        <v>Inviable Sanitariamente</v>
      </c>
      <c r="SSA470" s="48" t="str">
        <f t="shared" si="1357"/>
        <v>Inviable Sanitariamente</v>
      </c>
      <c r="SSB470" s="48" t="str">
        <f t="shared" si="1358"/>
        <v>Inviable Sanitariamente</v>
      </c>
      <c r="SSC470" s="48" t="str">
        <f t="shared" si="1358"/>
        <v>Inviable Sanitariamente</v>
      </c>
      <c r="SSD470" s="48" t="str">
        <f t="shared" si="1358"/>
        <v>Inviable Sanitariamente</v>
      </c>
      <c r="SSE470" s="48" t="str">
        <f t="shared" si="1358"/>
        <v>Inviable Sanitariamente</v>
      </c>
      <c r="SSF470" s="48" t="str">
        <f t="shared" si="1358"/>
        <v>Inviable Sanitariamente</v>
      </c>
      <c r="SSG470" s="48" t="str">
        <f t="shared" si="1358"/>
        <v>Inviable Sanitariamente</v>
      </c>
      <c r="SSH470" s="48" t="str">
        <f t="shared" si="1358"/>
        <v>Inviable Sanitariamente</v>
      </c>
      <c r="SSI470" s="48" t="str">
        <f t="shared" si="1358"/>
        <v>Inviable Sanitariamente</v>
      </c>
      <c r="SSJ470" s="48" t="str">
        <f t="shared" si="1358"/>
        <v>Inviable Sanitariamente</v>
      </c>
      <c r="SSK470" s="48" t="str">
        <f t="shared" si="1358"/>
        <v>Inviable Sanitariamente</v>
      </c>
      <c r="SSL470" s="48" t="str">
        <f t="shared" si="1359"/>
        <v>Inviable Sanitariamente</v>
      </c>
      <c r="SSM470" s="48" t="str">
        <f t="shared" si="1359"/>
        <v>Inviable Sanitariamente</v>
      </c>
      <c r="SSN470" s="48" t="str">
        <f t="shared" si="1359"/>
        <v>Inviable Sanitariamente</v>
      </c>
      <c r="SSO470" s="48" t="str">
        <f t="shared" si="1359"/>
        <v>Inviable Sanitariamente</v>
      </c>
      <c r="SSP470" s="48" t="str">
        <f t="shared" si="1359"/>
        <v>Inviable Sanitariamente</v>
      </c>
      <c r="SSQ470" s="48" t="str">
        <f t="shared" si="1359"/>
        <v>Inviable Sanitariamente</v>
      </c>
      <c r="SSR470" s="48" t="str">
        <f t="shared" si="1359"/>
        <v>Inviable Sanitariamente</v>
      </c>
      <c r="SSS470" s="48" t="str">
        <f t="shared" si="1359"/>
        <v>Inviable Sanitariamente</v>
      </c>
      <c r="SST470" s="48" t="str">
        <f t="shared" si="1359"/>
        <v>Inviable Sanitariamente</v>
      </c>
      <c r="SSU470" s="48" t="str">
        <f t="shared" si="1359"/>
        <v>Inviable Sanitariamente</v>
      </c>
      <c r="SSV470" s="48" t="str">
        <f t="shared" si="1360"/>
        <v>Inviable Sanitariamente</v>
      </c>
      <c r="SSW470" s="48" t="str">
        <f t="shared" si="1360"/>
        <v>Inviable Sanitariamente</v>
      </c>
      <c r="SSX470" s="48" t="str">
        <f t="shared" si="1360"/>
        <v>Inviable Sanitariamente</v>
      </c>
      <c r="SSY470" s="48" t="str">
        <f t="shared" si="1360"/>
        <v>Inviable Sanitariamente</v>
      </c>
      <c r="SSZ470" s="48" t="str">
        <f t="shared" si="1360"/>
        <v>Inviable Sanitariamente</v>
      </c>
      <c r="STA470" s="48" t="str">
        <f t="shared" si="1360"/>
        <v>Inviable Sanitariamente</v>
      </c>
      <c r="STB470" s="48" t="str">
        <f t="shared" si="1360"/>
        <v>Inviable Sanitariamente</v>
      </c>
      <c r="STC470" s="48" t="str">
        <f t="shared" si="1360"/>
        <v>Inviable Sanitariamente</v>
      </c>
      <c r="STD470" s="48" t="str">
        <f t="shared" si="1360"/>
        <v>Inviable Sanitariamente</v>
      </c>
      <c r="STE470" s="48" t="str">
        <f t="shared" si="1360"/>
        <v>Inviable Sanitariamente</v>
      </c>
      <c r="STF470" s="48" t="str">
        <f t="shared" si="1361"/>
        <v>Inviable Sanitariamente</v>
      </c>
      <c r="STG470" s="48" t="str">
        <f t="shared" si="1361"/>
        <v>Inviable Sanitariamente</v>
      </c>
      <c r="STH470" s="48" t="str">
        <f t="shared" si="1361"/>
        <v>Inviable Sanitariamente</v>
      </c>
      <c r="STI470" s="48" t="str">
        <f t="shared" si="1361"/>
        <v>Inviable Sanitariamente</v>
      </c>
      <c r="STJ470" s="48" t="str">
        <f t="shared" si="1361"/>
        <v>Inviable Sanitariamente</v>
      </c>
      <c r="STK470" s="48" t="str">
        <f t="shared" si="1361"/>
        <v>Inviable Sanitariamente</v>
      </c>
      <c r="STL470" s="48" t="str">
        <f t="shared" si="1361"/>
        <v>Inviable Sanitariamente</v>
      </c>
      <c r="STM470" s="48" t="str">
        <f t="shared" si="1361"/>
        <v>Inviable Sanitariamente</v>
      </c>
      <c r="STN470" s="48" t="str">
        <f t="shared" si="1361"/>
        <v>Inviable Sanitariamente</v>
      </c>
      <c r="STO470" s="48" t="str">
        <f t="shared" si="1361"/>
        <v>Inviable Sanitariamente</v>
      </c>
      <c r="STP470" s="48" t="str">
        <f t="shared" si="1362"/>
        <v>Inviable Sanitariamente</v>
      </c>
      <c r="STQ470" s="48" t="str">
        <f t="shared" si="1362"/>
        <v>Inviable Sanitariamente</v>
      </c>
      <c r="STR470" s="48" t="str">
        <f t="shared" si="1362"/>
        <v>Inviable Sanitariamente</v>
      </c>
      <c r="STS470" s="48" t="str">
        <f t="shared" si="1362"/>
        <v>Inviable Sanitariamente</v>
      </c>
      <c r="STT470" s="48" t="str">
        <f t="shared" si="1362"/>
        <v>Inviable Sanitariamente</v>
      </c>
      <c r="STU470" s="48" t="str">
        <f t="shared" si="1362"/>
        <v>Inviable Sanitariamente</v>
      </c>
      <c r="STV470" s="48" t="str">
        <f t="shared" si="1362"/>
        <v>Inviable Sanitariamente</v>
      </c>
      <c r="STW470" s="48" t="str">
        <f t="shared" si="1362"/>
        <v>Inviable Sanitariamente</v>
      </c>
      <c r="STX470" s="48" t="str">
        <f t="shared" si="1362"/>
        <v>Inviable Sanitariamente</v>
      </c>
      <c r="STY470" s="48" t="str">
        <f t="shared" si="1362"/>
        <v>Inviable Sanitariamente</v>
      </c>
      <c r="STZ470" s="48" t="str">
        <f t="shared" si="1363"/>
        <v>Inviable Sanitariamente</v>
      </c>
      <c r="SUA470" s="48" t="str">
        <f t="shared" si="1363"/>
        <v>Inviable Sanitariamente</v>
      </c>
      <c r="SUB470" s="48" t="str">
        <f t="shared" si="1363"/>
        <v>Inviable Sanitariamente</v>
      </c>
      <c r="SUC470" s="48" t="str">
        <f t="shared" si="1363"/>
        <v>Inviable Sanitariamente</v>
      </c>
      <c r="SUD470" s="48" t="str">
        <f t="shared" si="1363"/>
        <v>Inviable Sanitariamente</v>
      </c>
      <c r="SUE470" s="48" t="str">
        <f t="shared" si="1363"/>
        <v>Inviable Sanitariamente</v>
      </c>
      <c r="SUF470" s="48" t="str">
        <f t="shared" si="1363"/>
        <v>Inviable Sanitariamente</v>
      </c>
      <c r="SUG470" s="48" t="str">
        <f t="shared" si="1363"/>
        <v>Inviable Sanitariamente</v>
      </c>
      <c r="SUH470" s="48" t="str">
        <f t="shared" si="1363"/>
        <v>Inviable Sanitariamente</v>
      </c>
      <c r="SUI470" s="48" t="str">
        <f t="shared" si="1363"/>
        <v>Inviable Sanitariamente</v>
      </c>
      <c r="SUJ470" s="48" t="str">
        <f t="shared" si="1364"/>
        <v>Inviable Sanitariamente</v>
      </c>
      <c r="SUK470" s="48" t="str">
        <f t="shared" si="1364"/>
        <v>Inviable Sanitariamente</v>
      </c>
      <c r="SUL470" s="48" t="str">
        <f t="shared" si="1364"/>
        <v>Inviable Sanitariamente</v>
      </c>
      <c r="SUM470" s="48" t="str">
        <f t="shared" si="1364"/>
        <v>Inviable Sanitariamente</v>
      </c>
      <c r="SUN470" s="48" t="str">
        <f t="shared" si="1364"/>
        <v>Inviable Sanitariamente</v>
      </c>
      <c r="SUO470" s="48" t="str">
        <f t="shared" si="1364"/>
        <v>Inviable Sanitariamente</v>
      </c>
      <c r="SUP470" s="48" t="str">
        <f t="shared" si="1364"/>
        <v>Inviable Sanitariamente</v>
      </c>
      <c r="SUQ470" s="48" t="str">
        <f t="shared" si="1364"/>
        <v>Inviable Sanitariamente</v>
      </c>
      <c r="SUR470" s="48" t="str">
        <f t="shared" si="1364"/>
        <v>Inviable Sanitariamente</v>
      </c>
      <c r="SUS470" s="48" t="str">
        <f t="shared" si="1364"/>
        <v>Inviable Sanitariamente</v>
      </c>
      <c r="SUT470" s="48" t="str">
        <f t="shared" si="1365"/>
        <v>Inviable Sanitariamente</v>
      </c>
      <c r="SUU470" s="48" t="str">
        <f t="shared" si="1365"/>
        <v>Inviable Sanitariamente</v>
      </c>
      <c r="SUV470" s="48" t="str">
        <f t="shared" si="1365"/>
        <v>Inviable Sanitariamente</v>
      </c>
      <c r="SUW470" s="48" t="str">
        <f t="shared" si="1365"/>
        <v>Inviable Sanitariamente</v>
      </c>
      <c r="SUX470" s="48" t="str">
        <f t="shared" si="1365"/>
        <v>Inviable Sanitariamente</v>
      </c>
      <c r="SUY470" s="48" t="str">
        <f t="shared" si="1365"/>
        <v>Inviable Sanitariamente</v>
      </c>
      <c r="SUZ470" s="48" t="str">
        <f t="shared" si="1365"/>
        <v>Inviable Sanitariamente</v>
      </c>
      <c r="SVA470" s="48" t="str">
        <f t="shared" si="1365"/>
        <v>Inviable Sanitariamente</v>
      </c>
      <c r="SVB470" s="48" t="str">
        <f t="shared" si="1365"/>
        <v>Inviable Sanitariamente</v>
      </c>
      <c r="SVC470" s="48" t="str">
        <f t="shared" si="1365"/>
        <v>Inviable Sanitariamente</v>
      </c>
      <c r="SVD470" s="48" t="str">
        <f t="shared" si="1366"/>
        <v>Inviable Sanitariamente</v>
      </c>
      <c r="SVE470" s="48" t="str">
        <f t="shared" si="1366"/>
        <v>Inviable Sanitariamente</v>
      </c>
      <c r="SVF470" s="48" t="str">
        <f t="shared" si="1366"/>
        <v>Inviable Sanitariamente</v>
      </c>
      <c r="SVG470" s="48" t="str">
        <f t="shared" si="1366"/>
        <v>Inviable Sanitariamente</v>
      </c>
      <c r="SVH470" s="48" t="str">
        <f t="shared" si="1366"/>
        <v>Inviable Sanitariamente</v>
      </c>
      <c r="SVI470" s="48" t="str">
        <f t="shared" si="1366"/>
        <v>Inviable Sanitariamente</v>
      </c>
      <c r="SVJ470" s="48" t="str">
        <f t="shared" si="1366"/>
        <v>Inviable Sanitariamente</v>
      </c>
      <c r="SVK470" s="48" t="str">
        <f t="shared" si="1366"/>
        <v>Inviable Sanitariamente</v>
      </c>
      <c r="SVL470" s="48" t="str">
        <f t="shared" si="1366"/>
        <v>Inviable Sanitariamente</v>
      </c>
      <c r="SVM470" s="48" t="str">
        <f t="shared" si="1366"/>
        <v>Inviable Sanitariamente</v>
      </c>
      <c r="SVN470" s="48" t="str">
        <f t="shared" si="1367"/>
        <v>Inviable Sanitariamente</v>
      </c>
      <c r="SVO470" s="48" t="str">
        <f t="shared" si="1367"/>
        <v>Inviable Sanitariamente</v>
      </c>
      <c r="SVP470" s="48" t="str">
        <f t="shared" si="1367"/>
        <v>Inviable Sanitariamente</v>
      </c>
      <c r="SVQ470" s="48" t="str">
        <f t="shared" si="1367"/>
        <v>Inviable Sanitariamente</v>
      </c>
      <c r="SVR470" s="48" t="str">
        <f t="shared" si="1367"/>
        <v>Inviable Sanitariamente</v>
      </c>
      <c r="SVS470" s="48" t="str">
        <f t="shared" si="1367"/>
        <v>Inviable Sanitariamente</v>
      </c>
      <c r="SVT470" s="48" t="str">
        <f t="shared" si="1367"/>
        <v>Inviable Sanitariamente</v>
      </c>
      <c r="SVU470" s="48" t="str">
        <f t="shared" si="1367"/>
        <v>Inviable Sanitariamente</v>
      </c>
      <c r="SVV470" s="48" t="str">
        <f t="shared" si="1367"/>
        <v>Inviable Sanitariamente</v>
      </c>
      <c r="SVW470" s="48" t="str">
        <f t="shared" si="1367"/>
        <v>Inviable Sanitariamente</v>
      </c>
      <c r="SVX470" s="48" t="str">
        <f t="shared" si="1368"/>
        <v>Inviable Sanitariamente</v>
      </c>
      <c r="SVY470" s="48" t="str">
        <f t="shared" si="1368"/>
        <v>Inviable Sanitariamente</v>
      </c>
      <c r="SVZ470" s="48" t="str">
        <f t="shared" si="1368"/>
        <v>Inviable Sanitariamente</v>
      </c>
      <c r="SWA470" s="48" t="str">
        <f t="shared" si="1368"/>
        <v>Inviable Sanitariamente</v>
      </c>
      <c r="SWB470" s="48" t="str">
        <f t="shared" si="1368"/>
        <v>Inviable Sanitariamente</v>
      </c>
      <c r="SWC470" s="48" t="str">
        <f t="shared" si="1368"/>
        <v>Inviable Sanitariamente</v>
      </c>
      <c r="SWD470" s="48" t="str">
        <f t="shared" si="1368"/>
        <v>Inviable Sanitariamente</v>
      </c>
      <c r="SWE470" s="48" t="str">
        <f t="shared" si="1368"/>
        <v>Inviable Sanitariamente</v>
      </c>
      <c r="SWF470" s="48" t="str">
        <f t="shared" si="1368"/>
        <v>Inviable Sanitariamente</v>
      </c>
      <c r="SWG470" s="48" t="str">
        <f t="shared" si="1368"/>
        <v>Inviable Sanitariamente</v>
      </c>
      <c r="SWH470" s="48" t="str">
        <f t="shared" si="1369"/>
        <v>Inviable Sanitariamente</v>
      </c>
      <c r="SWI470" s="48" t="str">
        <f t="shared" si="1369"/>
        <v>Inviable Sanitariamente</v>
      </c>
      <c r="SWJ470" s="48" t="str">
        <f t="shared" si="1369"/>
        <v>Inviable Sanitariamente</v>
      </c>
      <c r="SWK470" s="48" t="str">
        <f t="shared" si="1369"/>
        <v>Inviable Sanitariamente</v>
      </c>
      <c r="SWL470" s="48" t="str">
        <f t="shared" si="1369"/>
        <v>Inviable Sanitariamente</v>
      </c>
      <c r="SWM470" s="48" t="str">
        <f t="shared" si="1369"/>
        <v>Inviable Sanitariamente</v>
      </c>
      <c r="SWN470" s="48" t="str">
        <f t="shared" si="1369"/>
        <v>Inviable Sanitariamente</v>
      </c>
      <c r="SWO470" s="48" t="str">
        <f t="shared" si="1369"/>
        <v>Inviable Sanitariamente</v>
      </c>
      <c r="SWP470" s="48" t="str">
        <f t="shared" si="1369"/>
        <v>Inviable Sanitariamente</v>
      </c>
      <c r="SWQ470" s="48" t="str">
        <f t="shared" si="1369"/>
        <v>Inviable Sanitariamente</v>
      </c>
      <c r="SWR470" s="48" t="str">
        <f t="shared" si="1370"/>
        <v>Inviable Sanitariamente</v>
      </c>
      <c r="SWS470" s="48" t="str">
        <f t="shared" si="1370"/>
        <v>Inviable Sanitariamente</v>
      </c>
      <c r="SWT470" s="48" t="str">
        <f t="shared" si="1370"/>
        <v>Inviable Sanitariamente</v>
      </c>
      <c r="SWU470" s="48" t="str">
        <f t="shared" si="1370"/>
        <v>Inviable Sanitariamente</v>
      </c>
      <c r="SWV470" s="48" t="str">
        <f t="shared" si="1370"/>
        <v>Inviable Sanitariamente</v>
      </c>
      <c r="SWW470" s="48" t="str">
        <f t="shared" si="1370"/>
        <v>Inviable Sanitariamente</v>
      </c>
      <c r="SWX470" s="48" t="str">
        <f t="shared" si="1370"/>
        <v>Inviable Sanitariamente</v>
      </c>
      <c r="SWY470" s="48" t="str">
        <f t="shared" si="1370"/>
        <v>Inviable Sanitariamente</v>
      </c>
      <c r="SWZ470" s="48" t="str">
        <f t="shared" si="1370"/>
        <v>Inviable Sanitariamente</v>
      </c>
      <c r="SXA470" s="48" t="str">
        <f t="shared" si="1370"/>
        <v>Inviable Sanitariamente</v>
      </c>
      <c r="SXB470" s="48" t="str">
        <f t="shared" si="1371"/>
        <v>Inviable Sanitariamente</v>
      </c>
      <c r="SXC470" s="48" t="str">
        <f t="shared" si="1371"/>
        <v>Inviable Sanitariamente</v>
      </c>
      <c r="SXD470" s="48" t="str">
        <f t="shared" si="1371"/>
        <v>Inviable Sanitariamente</v>
      </c>
      <c r="SXE470" s="48" t="str">
        <f t="shared" si="1371"/>
        <v>Inviable Sanitariamente</v>
      </c>
      <c r="SXF470" s="48" t="str">
        <f t="shared" si="1371"/>
        <v>Inviable Sanitariamente</v>
      </c>
      <c r="SXG470" s="48" t="str">
        <f t="shared" si="1371"/>
        <v>Inviable Sanitariamente</v>
      </c>
      <c r="SXH470" s="48" t="str">
        <f t="shared" si="1371"/>
        <v>Inviable Sanitariamente</v>
      </c>
      <c r="SXI470" s="48" t="str">
        <f t="shared" si="1371"/>
        <v>Inviable Sanitariamente</v>
      </c>
      <c r="SXJ470" s="48" t="str">
        <f t="shared" si="1371"/>
        <v>Inviable Sanitariamente</v>
      </c>
      <c r="SXK470" s="48" t="str">
        <f t="shared" si="1371"/>
        <v>Inviable Sanitariamente</v>
      </c>
      <c r="SXL470" s="48" t="str">
        <f t="shared" si="1372"/>
        <v>Inviable Sanitariamente</v>
      </c>
      <c r="SXM470" s="48" t="str">
        <f t="shared" si="1372"/>
        <v>Inviable Sanitariamente</v>
      </c>
      <c r="SXN470" s="48" t="str">
        <f t="shared" si="1372"/>
        <v>Inviable Sanitariamente</v>
      </c>
      <c r="SXO470" s="48" t="str">
        <f t="shared" si="1372"/>
        <v>Inviable Sanitariamente</v>
      </c>
      <c r="SXP470" s="48" t="str">
        <f t="shared" si="1372"/>
        <v>Inviable Sanitariamente</v>
      </c>
      <c r="SXQ470" s="48" t="str">
        <f t="shared" si="1372"/>
        <v>Inviable Sanitariamente</v>
      </c>
      <c r="SXR470" s="48" t="str">
        <f t="shared" si="1372"/>
        <v>Inviable Sanitariamente</v>
      </c>
      <c r="SXS470" s="48" t="str">
        <f t="shared" si="1372"/>
        <v>Inviable Sanitariamente</v>
      </c>
      <c r="SXT470" s="48" t="str">
        <f t="shared" si="1372"/>
        <v>Inviable Sanitariamente</v>
      </c>
      <c r="SXU470" s="48" t="str">
        <f t="shared" si="1372"/>
        <v>Inviable Sanitariamente</v>
      </c>
      <c r="SXV470" s="48" t="str">
        <f t="shared" si="1373"/>
        <v>Inviable Sanitariamente</v>
      </c>
      <c r="SXW470" s="48" t="str">
        <f t="shared" si="1373"/>
        <v>Inviable Sanitariamente</v>
      </c>
      <c r="SXX470" s="48" t="str">
        <f t="shared" si="1373"/>
        <v>Inviable Sanitariamente</v>
      </c>
      <c r="SXY470" s="48" t="str">
        <f t="shared" si="1373"/>
        <v>Inviable Sanitariamente</v>
      </c>
      <c r="SXZ470" s="48" t="str">
        <f t="shared" si="1373"/>
        <v>Inviable Sanitariamente</v>
      </c>
      <c r="SYA470" s="48" t="str">
        <f t="shared" si="1373"/>
        <v>Inviable Sanitariamente</v>
      </c>
      <c r="SYB470" s="48" t="str">
        <f t="shared" si="1373"/>
        <v>Inviable Sanitariamente</v>
      </c>
      <c r="SYC470" s="48" t="str">
        <f t="shared" si="1373"/>
        <v>Inviable Sanitariamente</v>
      </c>
      <c r="SYD470" s="48" t="str">
        <f t="shared" si="1373"/>
        <v>Inviable Sanitariamente</v>
      </c>
      <c r="SYE470" s="48" t="str">
        <f t="shared" si="1373"/>
        <v>Inviable Sanitariamente</v>
      </c>
      <c r="SYF470" s="48" t="str">
        <f t="shared" si="1374"/>
        <v>Inviable Sanitariamente</v>
      </c>
      <c r="SYG470" s="48" t="str">
        <f t="shared" si="1374"/>
        <v>Inviable Sanitariamente</v>
      </c>
      <c r="SYH470" s="48" t="str">
        <f t="shared" si="1374"/>
        <v>Inviable Sanitariamente</v>
      </c>
      <c r="SYI470" s="48" t="str">
        <f t="shared" si="1374"/>
        <v>Inviable Sanitariamente</v>
      </c>
      <c r="SYJ470" s="48" t="str">
        <f t="shared" si="1374"/>
        <v>Inviable Sanitariamente</v>
      </c>
      <c r="SYK470" s="48" t="str">
        <f t="shared" si="1374"/>
        <v>Inviable Sanitariamente</v>
      </c>
      <c r="SYL470" s="48" t="str">
        <f t="shared" si="1374"/>
        <v>Inviable Sanitariamente</v>
      </c>
      <c r="SYM470" s="48" t="str">
        <f t="shared" si="1374"/>
        <v>Inviable Sanitariamente</v>
      </c>
      <c r="SYN470" s="48" t="str">
        <f t="shared" si="1374"/>
        <v>Inviable Sanitariamente</v>
      </c>
      <c r="SYO470" s="48" t="str">
        <f t="shared" si="1374"/>
        <v>Inviable Sanitariamente</v>
      </c>
      <c r="SYP470" s="48" t="str">
        <f t="shared" si="1375"/>
        <v>Inviable Sanitariamente</v>
      </c>
      <c r="SYQ470" s="48" t="str">
        <f t="shared" si="1375"/>
        <v>Inviable Sanitariamente</v>
      </c>
      <c r="SYR470" s="48" t="str">
        <f t="shared" si="1375"/>
        <v>Inviable Sanitariamente</v>
      </c>
      <c r="SYS470" s="48" t="str">
        <f t="shared" si="1375"/>
        <v>Inviable Sanitariamente</v>
      </c>
      <c r="SYT470" s="48" t="str">
        <f t="shared" si="1375"/>
        <v>Inviable Sanitariamente</v>
      </c>
      <c r="SYU470" s="48" t="str">
        <f t="shared" si="1375"/>
        <v>Inviable Sanitariamente</v>
      </c>
      <c r="SYV470" s="48" t="str">
        <f t="shared" si="1375"/>
        <v>Inviable Sanitariamente</v>
      </c>
      <c r="SYW470" s="48" t="str">
        <f t="shared" si="1375"/>
        <v>Inviable Sanitariamente</v>
      </c>
      <c r="SYX470" s="48" t="str">
        <f t="shared" si="1375"/>
        <v>Inviable Sanitariamente</v>
      </c>
      <c r="SYY470" s="48" t="str">
        <f t="shared" si="1375"/>
        <v>Inviable Sanitariamente</v>
      </c>
      <c r="SYZ470" s="48" t="str">
        <f t="shared" si="1376"/>
        <v>Inviable Sanitariamente</v>
      </c>
      <c r="SZA470" s="48" t="str">
        <f t="shared" si="1376"/>
        <v>Inviable Sanitariamente</v>
      </c>
      <c r="SZB470" s="48" t="str">
        <f t="shared" si="1376"/>
        <v>Inviable Sanitariamente</v>
      </c>
      <c r="SZC470" s="48" t="str">
        <f t="shared" si="1376"/>
        <v>Inviable Sanitariamente</v>
      </c>
      <c r="SZD470" s="48" t="str">
        <f t="shared" si="1376"/>
        <v>Inviable Sanitariamente</v>
      </c>
      <c r="SZE470" s="48" t="str">
        <f t="shared" si="1376"/>
        <v>Inviable Sanitariamente</v>
      </c>
      <c r="SZF470" s="48" t="str">
        <f t="shared" si="1376"/>
        <v>Inviable Sanitariamente</v>
      </c>
      <c r="SZG470" s="48" t="str">
        <f t="shared" si="1376"/>
        <v>Inviable Sanitariamente</v>
      </c>
      <c r="SZH470" s="48" t="str">
        <f t="shared" si="1376"/>
        <v>Inviable Sanitariamente</v>
      </c>
      <c r="SZI470" s="48" t="str">
        <f t="shared" si="1376"/>
        <v>Inviable Sanitariamente</v>
      </c>
      <c r="SZJ470" s="48" t="str">
        <f t="shared" si="1377"/>
        <v>Inviable Sanitariamente</v>
      </c>
      <c r="SZK470" s="48" t="str">
        <f t="shared" si="1377"/>
        <v>Inviable Sanitariamente</v>
      </c>
      <c r="SZL470" s="48" t="str">
        <f t="shared" si="1377"/>
        <v>Inviable Sanitariamente</v>
      </c>
      <c r="SZM470" s="48" t="str">
        <f t="shared" si="1377"/>
        <v>Inviable Sanitariamente</v>
      </c>
      <c r="SZN470" s="48" t="str">
        <f t="shared" si="1377"/>
        <v>Inviable Sanitariamente</v>
      </c>
      <c r="SZO470" s="48" t="str">
        <f t="shared" si="1377"/>
        <v>Inviable Sanitariamente</v>
      </c>
      <c r="SZP470" s="48" t="str">
        <f t="shared" si="1377"/>
        <v>Inviable Sanitariamente</v>
      </c>
      <c r="SZQ470" s="48" t="str">
        <f t="shared" si="1377"/>
        <v>Inviable Sanitariamente</v>
      </c>
      <c r="SZR470" s="48" t="str">
        <f t="shared" si="1377"/>
        <v>Inviable Sanitariamente</v>
      </c>
      <c r="SZS470" s="48" t="str">
        <f t="shared" si="1377"/>
        <v>Inviable Sanitariamente</v>
      </c>
      <c r="SZT470" s="48" t="str">
        <f t="shared" si="1378"/>
        <v>Inviable Sanitariamente</v>
      </c>
      <c r="SZU470" s="48" t="str">
        <f t="shared" si="1378"/>
        <v>Inviable Sanitariamente</v>
      </c>
      <c r="SZV470" s="48" t="str">
        <f t="shared" si="1378"/>
        <v>Inviable Sanitariamente</v>
      </c>
      <c r="SZW470" s="48" t="str">
        <f t="shared" si="1378"/>
        <v>Inviable Sanitariamente</v>
      </c>
      <c r="SZX470" s="48" t="str">
        <f t="shared" si="1378"/>
        <v>Inviable Sanitariamente</v>
      </c>
      <c r="SZY470" s="48" t="str">
        <f t="shared" si="1378"/>
        <v>Inviable Sanitariamente</v>
      </c>
      <c r="SZZ470" s="48" t="str">
        <f t="shared" si="1378"/>
        <v>Inviable Sanitariamente</v>
      </c>
      <c r="TAA470" s="48" t="str">
        <f t="shared" si="1378"/>
        <v>Inviable Sanitariamente</v>
      </c>
      <c r="TAB470" s="48" t="str">
        <f t="shared" si="1378"/>
        <v>Inviable Sanitariamente</v>
      </c>
      <c r="TAC470" s="48" t="str">
        <f t="shared" si="1378"/>
        <v>Inviable Sanitariamente</v>
      </c>
      <c r="TAD470" s="48" t="str">
        <f t="shared" si="1379"/>
        <v>Inviable Sanitariamente</v>
      </c>
      <c r="TAE470" s="48" t="str">
        <f t="shared" si="1379"/>
        <v>Inviable Sanitariamente</v>
      </c>
      <c r="TAF470" s="48" t="str">
        <f t="shared" si="1379"/>
        <v>Inviable Sanitariamente</v>
      </c>
      <c r="TAG470" s="48" t="str">
        <f t="shared" si="1379"/>
        <v>Inviable Sanitariamente</v>
      </c>
      <c r="TAH470" s="48" t="str">
        <f t="shared" si="1379"/>
        <v>Inviable Sanitariamente</v>
      </c>
      <c r="TAI470" s="48" t="str">
        <f t="shared" si="1379"/>
        <v>Inviable Sanitariamente</v>
      </c>
      <c r="TAJ470" s="48" t="str">
        <f t="shared" si="1379"/>
        <v>Inviable Sanitariamente</v>
      </c>
      <c r="TAK470" s="48" t="str">
        <f t="shared" si="1379"/>
        <v>Inviable Sanitariamente</v>
      </c>
      <c r="TAL470" s="48" t="str">
        <f t="shared" si="1379"/>
        <v>Inviable Sanitariamente</v>
      </c>
      <c r="TAM470" s="48" t="str">
        <f t="shared" si="1379"/>
        <v>Inviable Sanitariamente</v>
      </c>
      <c r="TAN470" s="48" t="str">
        <f t="shared" si="1380"/>
        <v>Inviable Sanitariamente</v>
      </c>
      <c r="TAO470" s="48" t="str">
        <f t="shared" si="1380"/>
        <v>Inviable Sanitariamente</v>
      </c>
      <c r="TAP470" s="48" t="str">
        <f t="shared" si="1380"/>
        <v>Inviable Sanitariamente</v>
      </c>
      <c r="TAQ470" s="48" t="str">
        <f t="shared" si="1380"/>
        <v>Inviable Sanitariamente</v>
      </c>
      <c r="TAR470" s="48" t="str">
        <f t="shared" si="1380"/>
        <v>Inviable Sanitariamente</v>
      </c>
      <c r="TAS470" s="48" t="str">
        <f t="shared" si="1380"/>
        <v>Inviable Sanitariamente</v>
      </c>
      <c r="TAT470" s="48" t="str">
        <f t="shared" si="1380"/>
        <v>Inviable Sanitariamente</v>
      </c>
      <c r="TAU470" s="48" t="str">
        <f t="shared" si="1380"/>
        <v>Inviable Sanitariamente</v>
      </c>
      <c r="TAV470" s="48" t="str">
        <f t="shared" si="1380"/>
        <v>Inviable Sanitariamente</v>
      </c>
      <c r="TAW470" s="48" t="str">
        <f t="shared" si="1380"/>
        <v>Inviable Sanitariamente</v>
      </c>
      <c r="TAX470" s="48" t="str">
        <f t="shared" si="1381"/>
        <v>Inviable Sanitariamente</v>
      </c>
      <c r="TAY470" s="48" t="str">
        <f t="shared" si="1381"/>
        <v>Inviable Sanitariamente</v>
      </c>
      <c r="TAZ470" s="48" t="str">
        <f t="shared" si="1381"/>
        <v>Inviable Sanitariamente</v>
      </c>
      <c r="TBA470" s="48" t="str">
        <f t="shared" si="1381"/>
        <v>Inviable Sanitariamente</v>
      </c>
      <c r="TBB470" s="48" t="str">
        <f t="shared" si="1381"/>
        <v>Inviable Sanitariamente</v>
      </c>
      <c r="TBC470" s="48" t="str">
        <f t="shared" si="1381"/>
        <v>Inviable Sanitariamente</v>
      </c>
      <c r="TBD470" s="48" t="str">
        <f t="shared" si="1381"/>
        <v>Inviable Sanitariamente</v>
      </c>
      <c r="TBE470" s="48" t="str">
        <f t="shared" si="1381"/>
        <v>Inviable Sanitariamente</v>
      </c>
      <c r="TBF470" s="48" t="str">
        <f t="shared" si="1381"/>
        <v>Inviable Sanitariamente</v>
      </c>
      <c r="TBG470" s="48" t="str">
        <f t="shared" si="1381"/>
        <v>Inviable Sanitariamente</v>
      </c>
      <c r="TBH470" s="48" t="str">
        <f t="shared" si="1382"/>
        <v>Inviable Sanitariamente</v>
      </c>
      <c r="TBI470" s="48" t="str">
        <f t="shared" si="1382"/>
        <v>Inviable Sanitariamente</v>
      </c>
      <c r="TBJ470" s="48" t="str">
        <f t="shared" si="1382"/>
        <v>Inviable Sanitariamente</v>
      </c>
      <c r="TBK470" s="48" t="str">
        <f t="shared" si="1382"/>
        <v>Inviable Sanitariamente</v>
      </c>
      <c r="TBL470" s="48" t="str">
        <f t="shared" si="1382"/>
        <v>Inviable Sanitariamente</v>
      </c>
      <c r="TBM470" s="48" t="str">
        <f t="shared" si="1382"/>
        <v>Inviable Sanitariamente</v>
      </c>
      <c r="TBN470" s="48" t="str">
        <f t="shared" si="1382"/>
        <v>Inviable Sanitariamente</v>
      </c>
      <c r="TBO470" s="48" t="str">
        <f t="shared" si="1382"/>
        <v>Inviable Sanitariamente</v>
      </c>
      <c r="TBP470" s="48" t="str">
        <f t="shared" si="1382"/>
        <v>Inviable Sanitariamente</v>
      </c>
      <c r="TBQ470" s="48" t="str">
        <f t="shared" si="1382"/>
        <v>Inviable Sanitariamente</v>
      </c>
      <c r="TBR470" s="48" t="str">
        <f t="shared" si="1383"/>
        <v>Inviable Sanitariamente</v>
      </c>
      <c r="TBS470" s="48" t="str">
        <f t="shared" si="1383"/>
        <v>Inviable Sanitariamente</v>
      </c>
      <c r="TBT470" s="48" t="str">
        <f t="shared" si="1383"/>
        <v>Inviable Sanitariamente</v>
      </c>
      <c r="TBU470" s="48" t="str">
        <f t="shared" si="1383"/>
        <v>Inviable Sanitariamente</v>
      </c>
      <c r="TBV470" s="48" t="str">
        <f t="shared" si="1383"/>
        <v>Inviable Sanitariamente</v>
      </c>
      <c r="TBW470" s="48" t="str">
        <f t="shared" si="1383"/>
        <v>Inviable Sanitariamente</v>
      </c>
      <c r="TBX470" s="48" t="str">
        <f t="shared" si="1383"/>
        <v>Inviable Sanitariamente</v>
      </c>
      <c r="TBY470" s="48" t="str">
        <f t="shared" si="1383"/>
        <v>Inviable Sanitariamente</v>
      </c>
      <c r="TBZ470" s="48" t="str">
        <f t="shared" si="1383"/>
        <v>Inviable Sanitariamente</v>
      </c>
      <c r="TCA470" s="48" t="str">
        <f t="shared" si="1383"/>
        <v>Inviable Sanitariamente</v>
      </c>
      <c r="TCB470" s="48" t="str">
        <f t="shared" si="1384"/>
        <v>Inviable Sanitariamente</v>
      </c>
      <c r="TCC470" s="48" t="str">
        <f t="shared" si="1384"/>
        <v>Inviable Sanitariamente</v>
      </c>
      <c r="TCD470" s="48" t="str">
        <f t="shared" si="1384"/>
        <v>Inviable Sanitariamente</v>
      </c>
      <c r="TCE470" s="48" t="str">
        <f t="shared" si="1384"/>
        <v>Inviable Sanitariamente</v>
      </c>
      <c r="TCF470" s="48" t="str">
        <f t="shared" si="1384"/>
        <v>Inviable Sanitariamente</v>
      </c>
      <c r="TCG470" s="48" t="str">
        <f t="shared" si="1384"/>
        <v>Inviable Sanitariamente</v>
      </c>
      <c r="TCH470" s="48" t="str">
        <f t="shared" si="1384"/>
        <v>Inviable Sanitariamente</v>
      </c>
      <c r="TCI470" s="48" t="str">
        <f t="shared" si="1384"/>
        <v>Inviable Sanitariamente</v>
      </c>
      <c r="TCJ470" s="48" t="str">
        <f t="shared" si="1384"/>
        <v>Inviable Sanitariamente</v>
      </c>
      <c r="TCK470" s="48" t="str">
        <f t="shared" si="1384"/>
        <v>Inviable Sanitariamente</v>
      </c>
      <c r="TCL470" s="48" t="str">
        <f t="shared" si="1385"/>
        <v>Inviable Sanitariamente</v>
      </c>
      <c r="TCM470" s="48" t="str">
        <f t="shared" si="1385"/>
        <v>Inviable Sanitariamente</v>
      </c>
      <c r="TCN470" s="48" t="str">
        <f t="shared" si="1385"/>
        <v>Inviable Sanitariamente</v>
      </c>
      <c r="TCO470" s="48" t="str">
        <f t="shared" si="1385"/>
        <v>Inviable Sanitariamente</v>
      </c>
      <c r="TCP470" s="48" t="str">
        <f t="shared" si="1385"/>
        <v>Inviable Sanitariamente</v>
      </c>
      <c r="TCQ470" s="48" t="str">
        <f t="shared" si="1385"/>
        <v>Inviable Sanitariamente</v>
      </c>
      <c r="TCR470" s="48" t="str">
        <f t="shared" si="1385"/>
        <v>Inviable Sanitariamente</v>
      </c>
      <c r="TCS470" s="48" t="str">
        <f t="shared" si="1385"/>
        <v>Inviable Sanitariamente</v>
      </c>
      <c r="TCT470" s="48" t="str">
        <f t="shared" si="1385"/>
        <v>Inviable Sanitariamente</v>
      </c>
      <c r="TCU470" s="48" t="str">
        <f t="shared" si="1385"/>
        <v>Inviable Sanitariamente</v>
      </c>
      <c r="TCV470" s="48" t="str">
        <f t="shared" si="1386"/>
        <v>Inviable Sanitariamente</v>
      </c>
      <c r="TCW470" s="48" t="str">
        <f t="shared" si="1386"/>
        <v>Inviable Sanitariamente</v>
      </c>
      <c r="TCX470" s="48" t="str">
        <f t="shared" si="1386"/>
        <v>Inviable Sanitariamente</v>
      </c>
      <c r="TCY470" s="48" t="str">
        <f t="shared" si="1386"/>
        <v>Inviable Sanitariamente</v>
      </c>
      <c r="TCZ470" s="48" t="str">
        <f t="shared" si="1386"/>
        <v>Inviable Sanitariamente</v>
      </c>
      <c r="TDA470" s="48" t="str">
        <f t="shared" si="1386"/>
        <v>Inviable Sanitariamente</v>
      </c>
      <c r="TDB470" s="48" t="str">
        <f t="shared" si="1386"/>
        <v>Inviable Sanitariamente</v>
      </c>
      <c r="TDC470" s="48" t="str">
        <f t="shared" si="1386"/>
        <v>Inviable Sanitariamente</v>
      </c>
      <c r="TDD470" s="48" t="str">
        <f t="shared" si="1386"/>
        <v>Inviable Sanitariamente</v>
      </c>
      <c r="TDE470" s="48" t="str">
        <f t="shared" si="1386"/>
        <v>Inviable Sanitariamente</v>
      </c>
      <c r="TDF470" s="48" t="str">
        <f t="shared" si="1387"/>
        <v>Inviable Sanitariamente</v>
      </c>
      <c r="TDG470" s="48" t="str">
        <f t="shared" si="1387"/>
        <v>Inviable Sanitariamente</v>
      </c>
      <c r="TDH470" s="48" t="str">
        <f t="shared" si="1387"/>
        <v>Inviable Sanitariamente</v>
      </c>
      <c r="TDI470" s="48" t="str">
        <f t="shared" si="1387"/>
        <v>Inviable Sanitariamente</v>
      </c>
      <c r="TDJ470" s="48" t="str">
        <f t="shared" si="1387"/>
        <v>Inviable Sanitariamente</v>
      </c>
      <c r="TDK470" s="48" t="str">
        <f t="shared" si="1387"/>
        <v>Inviable Sanitariamente</v>
      </c>
      <c r="TDL470" s="48" t="str">
        <f t="shared" si="1387"/>
        <v>Inviable Sanitariamente</v>
      </c>
      <c r="TDM470" s="48" t="str">
        <f t="shared" si="1387"/>
        <v>Inviable Sanitariamente</v>
      </c>
      <c r="TDN470" s="48" t="str">
        <f t="shared" si="1387"/>
        <v>Inviable Sanitariamente</v>
      </c>
      <c r="TDO470" s="48" t="str">
        <f t="shared" si="1387"/>
        <v>Inviable Sanitariamente</v>
      </c>
      <c r="TDP470" s="48" t="str">
        <f t="shared" si="1388"/>
        <v>Inviable Sanitariamente</v>
      </c>
      <c r="TDQ470" s="48" t="str">
        <f t="shared" si="1388"/>
        <v>Inviable Sanitariamente</v>
      </c>
      <c r="TDR470" s="48" t="str">
        <f t="shared" si="1388"/>
        <v>Inviable Sanitariamente</v>
      </c>
      <c r="TDS470" s="48" t="str">
        <f t="shared" si="1388"/>
        <v>Inviable Sanitariamente</v>
      </c>
      <c r="TDT470" s="48" t="str">
        <f t="shared" si="1388"/>
        <v>Inviable Sanitariamente</v>
      </c>
      <c r="TDU470" s="48" t="str">
        <f t="shared" si="1388"/>
        <v>Inviable Sanitariamente</v>
      </c>
      <c r="TDV470" s="48" t="str">
        <f t="shared" si="1388"/>
        <v>Inviable Sanitariamente</v>
      </c>
      <c r="TDW470" s="48" t="str">
        <f t="shared" si="1388"/>
        <v>Inviable Sanitariamente</v>
      </c>
      <c r="TDX470" s="48" t="str">
        <f t="shared" si="1388"/>
        <v>Inviable Sanitariamente</v>
      </c>
      <c r="TDY470" s="48" t="str">
        <f t="shared" si="1388"/>
        <v>Inviable Sanitariamente</v>
      </c>
      <c r="TDZ470" s="48" t="str">
        <f t="shared" si="1389"/>
        <v>Inviable Sanitariamente</v>
      </c>
      <c r="TEA470" s="48" t="str">
        <f t="shared" si="1389"/>
        <v>Inviable Sanitariamente</v>
      </c>
      <c r="TEB470" s="48" t="str">
        <f t="shared" si="1389"/>
        <v>Inviable Sanitariamente</v>
      </c>
      <c r="TEC470" s="48" t="str">
        <f t="shared" si="1389"/>
        <v>Inviable Sanitariamente</v>
      </c>
      <c r="TED470" s="48" t="str">
        <f t="shared" si="1389"/>
        <v>Inviable Sanitariamente</v>
      </c>
      <c r="TEE470" s="48" t="str">
        <f t="shared" si="1389"/>
        <v>Inviable Sanitariamente</v>
      </c>
      <c r="TEF470" s="48" t="str">
        <f t="shared" si="1389"/>
        <v>Inviable Sanitariamente</v>
      </c>
      <c r="TEG470" s="48" t="str">
        <f t="shared" si="1389"/>
        <v>Inviable Sanitariamente</v>
      </c>
      <c r="TEH470" s="48" t="str">
        <f t="shared" si="1389"/>
        <v>Inviable Sanitariamente</v>
      </c>
      <c r="TEI470" s="48" t="str">
        <f t="shared" si="1389"/>
        <v>Inviable Sanitariamente</v>
      </c>
      <c r="TEJ470" s="48" t="str">
        <f t="shared" si="1390"/>
        <v>Inviable Sanitariamente</v>
      </c>
      <c r="TEK470" s="48" t="str">
        <f t="shared" si="1390"/>
        <v>Inviable Sanitariamente</v>
      </c>
      <c r="TEL470" s="48" t="str">
        <f t="shared" si="1390"/>
        <v>Inviable Sanitariamente</v>
      </c>
      <c r="TEM470" s="48" t="str">
        <f t="shared" si="1390"/>
        <v>Inviable Sanitariamente</v>
      </c>
      <c r="TEN470" s="48" t="str">
        <f t="shared" si="1390"/>
        <v>Inviable Sanitariamente</v>
      </c>
      <c r="TEO470" s="48" t="str">
        <f t="shared" si="1390"/>
        <v>Inviable Sanitariamente</v>
      </c>
      <c r="TEP470" s="48" t="str">
        <f t="shared" si="1390"/>
        <v>Inviable Sanitariamente</v>
      </c>
      <c r="TEQ470" s="48" t="str">
        <f t="shared" si="1390"/>
        <v>Inviable Sanitariamente</v>
      </c>
      <c r="TER470" s="48" t="str">
        <f t="shared" si="1390"/>
        <v>Inviable Sanitariamente</v>
      </c>
      <c r="TES470" s="48" t="str">
        <f t="shared" si="1390"/>
        <v>Inviable Sanitariamente</v>
      </c>
      <c r="TET470" s="48" t="str">
        <f t="shared" si="1391"/>
        <v>Inviable Sanitariamente</v>
      </c>
      <c r="TEU470" s="48" t="str">
        <f t="shared" si="1391"/>
        <v>Inviable Sanitariamente</v>
      </c>
      <c r="TEV470" s="48" t="str">
        <f t="shared" si="1391"/>
        <v>Inviable Sanitariamente</v>
      </c>
      <c r="TEW470" s="48" t="str">
        <f t="shared" si="1391"/>
        <v>Inviable Sanitariamente</v>
      </c>
      <c r="TEX470" s="48" t="str">
        <f t="shared" si="1391"/>
        <v>Inviable Sanitariamente</v>
      </c>
      <c r="TEY470" s="48" t="str">
        <f t="shared" si="1391"/>
        <v>Inviable Sanitariamente</v>
      </c>
      <c r="TEZ470" s="48" t="str">
        <f t="shared" si="1391"/>
        <v>Inviable Sanitariamente</v>
      </c>
      <c r="TFA470" s="48" t="str">
        <f t="shared" si="1391"/>
        <v>Inviable Sanitariamente</v>
      </c>
      <c r="TFB470" s="48" t="str">
        <f t="shared" si="1391"/>
        <v>Inviable Sanitariamente</v>
      </c>
      <c r="TFC470" s="48" t="str">
        <f t="shared" si="1391"/>
        <v>Inviable Sanitariamente</v>
      </c>
      <c r="TFD470" s="48" t="str">
        <f t="shared" si="1392"/>
        <v>Inviable Sanitariamente</v>
      </c>
      <c r="TFE470" s="48" t="str">
        <f t="shared" si="1392"/>
        <v>Inviable Sanitariamente</v>
      </c>
      <c r="TFF470" s="48" t="str">
        <f t="shared" si="1392"/>
        <v>Inviable Sanitariamente</v>
      </c>
      <c r="TFG470" s="48" t="str">
        <f t="shared" si="1392"/>
        <v>Inviable Sanitariamente</v>
      </c>
      <c r="TFH470" s="48" t="str">
        <f t="shared" si="1392"/>
        <v>Inviable Sanitariamente</v>
      </c>
      <c r="TFI470" s="48" t="str">
        <f t="shared" si="1392"/>
        <v>Inviable Sanitariamente</v>
      </c>
      <c r="TFJ470" s="48" t="str">
        <f t="shared" si="1392"/>
        <v>Inviable Sanitariamente</v>
      </c>
      <c r="TFK470" s="48" t="str">
        <f t="shared" si="1392"/>
        <v>Inviable Sanitariamente</v>
      </c>
      <c r="TFL470" s="48" t="str">
        <f t="shared" si="1392"/>
        <v>Inviable Sanitariamente</v>
      </c>
      <c r="TFM470" s="48" t="str">
        <f t="shared" si="1392"/>
        <v>Inviable Sanitariamente</v>
      </c>
      <c r="TFN470" s="48" t="str">
        <f t="shared" si="1393"/>
        <v>Inviable Sanitariamente</v>
      </c>
      <c r="TFO470" s="48" t="str">
        <f t="shared" si="1393"/>
        <v>Inviable Sanitariamente</v>
      </c>
      <c r="TFP470" s="48" t="str">
        <f t="shared" si="1393"/>
        <v>Inviable Sanitariamente</v>
      </c>
      <c r="TFQ470" s="48" t="str">
        <f t="shared" si="1393"/>
        <v>Inviable Sanitariamente</v>
      </c>
      <c r="TFR470" s="48" t="str">
        <f t="shared" si="1393"/>
        <v>Inviable Sanitariamente</v>
      </c>
      <c r="TFS470" s="48" t="str">
        <f t="shared" si="1393"/>
        <v>Inviable Sanitariamente</v>
      </c>
      <c r="TFT470" s="48" t="str">
        <f t="shared" si="1393"/>
        <v>Inviable Sanitariamente</v>
      </c>
      <c r="TFU470" s="48" t="str">
        <f t="shared" si="1393"/>
        <v>Inviable Sanitariamente</v>
      </c>
      <c r="TFV470" s="48" t="str">
        <f t="shared" si="1393"/>
        <v>Inviable Sanitariamente</v>
      </c>
      <c r="TFW470" s="48" t="str">
        <f t="shared" si="1393"/>
        <v>Inviable Sanitariamente</v>
      </c>
      <c r="TFX470" s="48" t="str">
        <f t="shared" si="1394"/>
        <v>Inviable Sanitariamente</v>
      </c>
      <c r="TFY470" s="48" t="str">
        <f t="shared" si="1394"/>
        <v>Inviable Sanitariamente</v>
      </c>
      <c r="TFZ470" s="48" t="str">
        <f t="shared" si="1394"/>
        <v>Inviable Sanitariamente</v>
      </c>
      <c r="TGA470" s="48" t="str">
        <f t="shared" si="1394"/>
        <v>Inviable Sanitariamente</v>
      </c>
      <c r="TGB470" s="48" t="str">
        <f t="shared" si="1394"/>
        <v>Inviable Sanitariamente</v>
      </c>
      <c r="TGC470" s="48" t="str">
        <f t="shared" si="1394"/>
        <v>Inviable Sanitariamente</v>
      </c>
      <c r="TGD470" s="48" t="str">
        <f t="shared" si="1394"/>
        <v>Inviable Sanitariamente</v>
      </c>
      <c r="TGE470" s="48" t="str">
        <f t="shared" si="1394"/>
        <v>Inviable Sanitariamente</v>
      </c>
      <c r="TGF470" s="48" t="str">
        <f t="shared" si="1394"/>
        <v>Inviable Sanitariamente</v>
      </c>
      <c r="TGG470" s="48" t="str">
        <f t="shared" si="1394"/>
        <v>Inviable Sanitariamente</v>
      </c>
      <c r="TGH470" s="48" t="str">
        <f t="shared" si="1395"/>
        <v>Inviable Sanitariamente</v>
      </c>
      <c r="TGI470" s="48" t="str">
        <f t="shared" si="1395"/>
        <v>Inviable Sanitariamente</v>
      </c>
      <c r="TGJ470" s="48" t="str">
        <f t="shared" si="1395"/>
        <v>Inviable Sanitariamente</v>
      </c>
      <c r="TGK470" s="48" t="str">
        <f t="shared" si="1395"/>
        <v>Inviable Sanitariamente</v>
      </c>
      <c r="TGL470" s="48" t="str">
        <f t="shared" si="1395"/>
        <v>Inviable Sanitariamente</v>
      </c>
      <c r="TGM470" s="48" t="str">
        <f t="shared" si="1395"/>
        <v>Inviable Sanitariamente</v>
      </c>
      <c r="TGN470" s="48" t="str">
        <f t="shared" si="1395"/>
        <v>Inviable Sanitariamente</v>
      </c>
      <c r="TGO470" s="48" t="str">
        <f t="shared" si="1395"/>
        <v>Inviable Sanitariamente</v>
      </c>
      <c r="TGP470" s="48" t="str">
        <f t="shared" si="1395"/>
        <v>Inviable Sanitariamente</v>
      </c>
      <c r="TGQ470" s="48" t="str">
        <f t="shared" si="1395"/>
        <v>Inviable Sanitariamente</v>
      </c>
      <c r="TGR470" s="48" t="str">
        <f t="shared" si="1396"/>
        <v>Inviable Sanitariamente</v>
      </c>
      <c r="TGS470" s="48" t="str">
        <f t="shared" si="1396"/>
        <v>Inviable Sanitariamente</v>
      </c>
      <c r="TGT470" s="48" t="str">
        <f t="shared" si="1396"/>
        <v>Inviable Sanitariamente</v>
      </c>
      <c r="TGU470" s="48" t="str">
        <f t="shared" si="1396"/>
        <v>Inviable Sanitariamente</v>
      </c>
      <c r="TGV470" s="48" t="str">
        <f t="shared" si="1396"/>
        <v>Inviable Sanitariamente</v>
      </c>
      <c r="TGW470" s="48" t="str">
        <f t="shared" si="1396"/>
        <v>Inviable Sanitariamente</v>
      </c>
      <c r="TGX470" s="48" t="str">
        <f t="shared" si="1396"/>
        <v>Inviable Sanitariamente</v>
      </c>
      <c r="TGY470" s="48" t="str">
        <f t="shared" si="1396"/>
        <v>Inviable Sanitariamente</v>
      </c>
      <c r="TGZ470" s="48" t="str">
        <f t="shared" si="1396"/>
        <v>Inviable Sanitariamente</v>
      </c>
      <c r="THA470" s="48" t="str">
        <f t="shared" si="1396"/>
        <v>Inviable Sanitariamente</v>
      </c>
      <c r="THB470" s="48" t="str">
        <f t="shared" si="1397"/>
        <v>Inviable Sanitariamente</v>
      </c>
      <c r="THC470" s="48" t="str">
        <f t="shared" si="1397"/>
        <v>Inviable Sanitariamente</v>
      </c>
      <c r="THD470" s="48" t="str">
        <f t="shared" si="1397"/>
        <v>Inviable Sanitariamente</v>
      </c>
      <c r="THE470" s="48" t="str">
        <f t="shared" si="1397"/>
        <v>Inviable Sanitariamente</v>
      </c>
      <c r="THF470" s="48" t="str">
        <f t="shared" si="1397"/>
        <v>Inviable Sanitariamente</v>
      </c>
      <c r="THG470" s="48" t="str">
        <f t="shared" si="1397"/>
        <v>Inviable Sanitariamente</v>
      </c>
      <c r="THH470" s="48" t="str">
        <f t="shared" si="1397"/>
        <v>Inviable Sanitariamente</v>
      </c>
      <c r="THI470" s="48" t="str">
        <f t="shared" si="1397"/>
        <v>Inviable Sanitariamente</v>
      </c>
      <c r="THJ470" s="48" t="str">
        <f t="shared" si="1397"/>
        <v>Inviable Sanitariamente</v>
      </c>
      <c r="THK470" s="48" t="str">
        <f t="shared" si="1397"/>
        <v>Inviable Sanitariamente</v>
      </c>
      <c r="THL470" s="48" t="str">
        <f t="shared" si="1398"/>
        <v>Inviable Sanitariamente</v>
      </c>
      <c r="THM470" s="48" t="str">
        <f t="shared" si="1398"/>
        <v>Inviable Sanitariamente</v>
      </c>
      <c r="THN470" s="48" t="str">
        <f t="shared" si="1398"/>
        <v>Inviable Sanitariamente</v>
      </c>
      <c r="THO470" s="48" t="str">
        <f t="shared" si="1398"/>
        <v>Inviable Sanitariamente</v>
      </c>
      <c r="THP470" s="48" t="str">
        <f t="shared" si="1398"/>
        <v>Inviable Sanitariamente</v>
      </c>
      <c r="THQ470" s="48" t="str">
        <f t="shared" si="1398"/>
        <v>Inviable Sanitariamente</v>
      </c>
      <c r="THR470" s="48" t="str">
        <f t="shared" si="1398"/>
        <v>Inviable Sanitariamente</v>
      </c>
      <c r="THS470" s="48" t="str">
        <f t="shared" si="1398"/>
        <v>Inviable Sanitariamente</v>
      </c>
      <c r="THT470" s="48" t="str">
        <f t="shared" si="1398"/>
        <v>Inviable Sanitariamente</v>
      </c>
      <c r="THU470" s="48" t="str">
        <f t="shared" si="1398"/>
        <v>Inviable Sanitariamente</v>
      </c>
      <c r="THV470" s="48" t="str">
        <f t="shared" si="1399"/>
        <v>Inviable Sanitariamente</v>
      </c>
      <c r="THW470" s="48" t="str">
        <f t="shared" si="1399"/>
        <v>Inviable Sanitariamente</v>
      </c>
      <c r="THX470" s="48" t="str">
        <f t="shared" si="1399"/>
        <v>Inviable Sanitariamente</v>
      </c>
      <c r="THY470" s="48" t="str">
        <f t="shared" si="1399"/>
        <v>Inviable Sanitariamente</v>
      </c>
      <c r="THZ470" s="48" t="str">
        <f t="shared" si="1399"/>
        <v>Inviable Sanitariamente</v>
      </c>
      <c r="TIA470" s="48" t="str">
        <f t="shared" si="1399"/>
        <v>Inviable Sanitariamente</v>
      </c>
      <c r="TIB470" s="48" t="str">
        <f t="shared" si="1399"/>
        <v>Inviable Sanitariamente</v>
      </c>
      <c r="TIC470" s="48" t="str">
        <f t="shared" si="1399"/>
        <v>Inviable Sanitariamente</v>
      </c>
      <c r="TID470" s="48" t="str">
        <f t="shared" si="1399"/>
        <v>Inviable Sanitariamente</v>
      </c>
      <c r="TIE470" s="48" t="str">
        <f t="shared" si="1399"/>
        <v>Inviable Sanitariamente</v>
      </c>
      <c r="TIF470" s="48" t="str">
        <f t="shared" si="1400"/>
        <v>Inviable Sanitariamente</v>
      </c>
      <c r="TIG470" s="48" t="str">
        <f t="shared" si="1400"/>
        <v>Inviable Sanitariamente</v>
      </c>
      <c r="TIH470" s="48" t="str">
        <f t="shared" si="1400"/>
        <v>Inviable Sanitariamente</v>
      </c>
      <c r="TII470" s="48" t="str">
        <f t="shared" si="1400"/>
        <v>Inviable Sanitariamente</v>
      </c>
      <c r="TIJ470" s="48" t="str">
        <f t="shared" si="1400"/>
        <v>Inviable Sanitariamente</v>
      </c>
      <c r="TIK470" s="48" t="str">
        <f t="shared" si="1400"/>
        <v>Inviable Sanitariamente</v>
      </c>
      <c r="TIL470" s="48" t="str">
        <f t="shared" si="1400"/>
        <v>Inviable Sanitariamente</v>
      </c>
      <c r="TIM470" s="48" t="str">
        <f t="shared" si="1400"/>
        <v>Inviable Sanitariamente</v>
      </c>
      <c r="TIN470" s="48" t="str">
        <f t="shared" si="1400"/>
        <v>Inviable Sanitariamente</v>
      </c>
      <c r="TIO470" s="48" t="str">
        <f t="shared" si="1400"/>
        <v>Inviable Sanitariamente</v>
      </c>
      <c r="TIP470" s="48" t="str">
        <f t="shared" si="1401"/>
        <v>Inviable Sanitariamente</v>
      </c>
      <c r="TIQ470" s="48" t="str">
        <f t="shared" si="1401"/>
        <v>Inviable Sanitariamente</v>
      </c>
      <c r="TIR470" s="48" t="str">
        <f t="shared" si="1401"/>
        <v>Inviable Sanitariamente</v>
      </c>
      <c r="TIS470" s="48" t="str">
        <f t="shared" si="1401"/>
        <v>Inviable Sanitariamente</v>
      </c>
      <c r="TIT470" s="48" t="str">
        <f t="shared" si="1401"/>
        <v>Inviable Sanitariamente</v>
      </c>
      <c r="TIU470" s="48" t="str">
        <f t="shared" si="1401"/>
        <v>Inviable Sanitariamente</v>
      </c>
      <c r="TIV470" s="48" t="str">
        <f t="shared" si="1401"/>
        <v>Inviable Sanitariamente</v>
      </c>
      <c r="TIW470" s="48" t="str">
        <f t="shared" si="1401"/>
        <v>Inviable Sanitariamente</v>
      </c>
      <c r="TIX470" s="48" t="str">
        <f t="shared" si="1401"/>
        <v>Inviable Sanitariamente</v>
      </c>
      <c r="TIY470" s="48" t="str">
        <f t="shared" si="1401"/>
        <v>Inviable Sanitariamente</v>
      </c>
      <c r="TIZ470" s="48" t="str">
        <f t="shared" si="1402"/>
        <v>Inviable Sanitariamente</v>
      </c>
      <c r="TJA470" s="48" t="str">
        <f t="shared" si="1402"/>
        <v>Inviable Sanitariamente</v>
      </c>
      <c r="TJB470" s="48" t="str">
        <f t="shared" si="1402"/>
        <v>Inviable Sanitariamente</v>
      </c>
      <c r="TJC470" s="48" t="str">
        <f t="shared" si="1402"/>
        <v>Inviable Sanitariamente</v>
      </c>
      <c r="TJD470" s="48" t="str">
        <f t="shared" si="1402"/>
        <v>Inviable Sanitariamente</v>
      </c>
      <c r="TJE470" s="48" t="str">
        <f t="shared" si="1402"/>
        <v>Inviable Sanitariamente</v>
      </c>
      <c r="TJF470" s="48" t="str">
        <f t="shared" si="1402"/>
        <v>Inviable Sanitariamente</v>
      </c>
      <c r="TJG470" s="48" t="str">
        <f t="shared" si="1402"/>
        <v>Inviable Sanitariamente</v>
      </c>
      <c r="TJH470" s="48" t="str">
        <f t="shared" si="1402"/>
        <v>Inviable Sanitariamente</v>
      </c>
      <c r="TJI470" s="48" t="str">
        <f t="shared" si="1402"/>
        <v>Inviable Sanitariamente</v>
      </c>
      <c r="TJJ470" s="48" t="str">
        <f t="shared" si="1403"/>
        <v>Inviable Sanitariamente</v>
      </c>
      <c r="TJK470" s="48" t="str">
        <f t="shared" si="1403"/>
        <v>Inviable Sanitariamente</v>
      </c>
      <c r="TJL470" s="48" t="str">
        <f t="shared" si="1403"/>
        <v>Inviable Sanitariamente</v>
      </c>
      <c r="TJM470" s="48" t="str">
        <f t="shared" si="1403"/>
        <v>Inviable Sanitariamente</v>
      </c>
      <c r="TJN470" s="48" t="str">
        <f t="shared" si="1403"/>
        <v>Inviable Sanitariamente</v>
      </c>
      <c r="TJO470" s="48" t="str">
        <f t="shared" si="1403"/>
        <v>Inviable Sanitariamente</v>
      </c>
      <c r="TJP470" s="48" t="str">
        <f t="shared" si="1403"/>
        <v>Inviable Sanitariamente</v>
      </c>
      <c r="TJQ470" s="48" t="str">
        <f t="shared" si="1403"/>
        <v>Inviable Sanitariamente</v>
      </c>
      <c r="TJR470" s="48" t="str">
        <f t="shared" si="1403"/>
        <v>Inviable Sanitariamente</v>
      </c>
      <c r="TJS470" s="48" t="str">
        <f t="shared" si="1403"/>
        <v>Inviable Sanitariamente</v>
      </c>
      <c r="TJT470" s="48" t="str">
        <f t="shared" si="1404"/>
        <v>Inviable Sanitariamente</v>
      </c>
      <c r="TJU470" s="48" t="str">
        <f t="shared" si="1404"/>
        <v>Inviable Sanitariamente</v>
      </c>
      <c r="TJV470" s="48" t="str">
        <f t="shared" si="1404"/>
        <v>Inviable Sanitariamente</v>
      </c>
      <c r="TJW470" s="48" t="str">
        <f t="shared" si="1404"/>
        <v>Inviable Sanitariamente</v>
      </c>
      <c r="TJX470" s="48" t="str">
        <f t="shared" si="1404"/>
        <v>Inviable Sanitariamente</v>
      </c>
      <c r="TJY470" s="48" t="str">
        <f t="shared" si="1404"/>
        <v>Inviable Sanitariamente</v>
      </c>
      <c r="TJZ470" s="48" t="str">
        <f t="shared" si="1404"/>
        <v>Inviable Sanitariamente</v>
      </c>
      <c r="TKA470" s="48" t="str">
        <f t="shared" si="1404"/>
        <v>Inviable Sanitariamente</v>
      </c>
      <c r="TKB470" s="48" t="str">
        <f t="shared" si="1404"/>
        <v>Inviable Sanitariamente</v>
      </c>
      <c r="TKC470" s="48" t="str">
        <f t="shared" si="1404"/>
        <v>Inviable Sanitariamente</v>
      </c>
      <c r="TKD470" s="48" t="str">
        <f t="shared" si="1405"/>
        <v>Inviable Sanitariamente</v>
      </c>
      <c r="TKE470" s="48" t="str">
        <f t="shared" si="1405"/>
        <v>Inviable Sanitariamente</v>
      </c>
      <c r="TKF470" s="48" t="str">
        <f t="shared" si="1405"/>
        <v>Inviable Sanitariamente</v>
      </c>
      <c r="TKG470" s="48" t="str">
        <f t="shared" si="1405"/>
        <v>Inviable Sanitariamente</v>
      </c>
      <c r="TKH470" s="48" t="str">
        <f t="shared" si="1405"/>
        <v>Inviable Sanitariamente</v>
      </c>
      <c r="TKI470" s="48" t="str">
        <f t="shared" si="1405"/>
        <v>Inviable Sanitariamente</v>
      </c>
      <c r="TKJ470" s="48" t="str">
        <f t="shared" si="1405"/>
        <v>Inviable Sanitariamente</v>
      </c>
      <c r="TKK470" s="48" t="str">
        <f t="shared" si="1405"/>
        <v>Inviable Sanitariamente</v>
      </c>
      <c r="TKL470" s="48" t="str">
        <f t="shared" si="1405"/>
        <v>Inviable Sanitariamente</v>
      </c>
      <c r="TKM470" s="48" t="str">
        <f t="shared" si="1405"/>
        <v>Inviable Sanitariamente</v>
      </c>
      <c r="TKN470" s="48" t="str">
        <f t="shared" si="1406"/>
        <v>Inviable Sanitariamente</v>
      </c>
      <c r="TKO470" s="48" t="str">
        <f t="shared" si="1406"/>
        <v>Inviable Sanitariamente</v>
      </c>
      <c r="TKP470" s="48" t="str">
        <f t="shared" si="1406"/>
        <v>Inviable Sanitariamente</v>
      </c>
      <c r="TKQ470" s="48" t="str">
        <f t="shared" si="1406"/>
        <v>Inviable Sanitariamente</v>
      </c>
      <c r="TKR470" s="48" t="str">
        <f t="shared" si="1406"/>
        <v>Inviable Sanitariamente</v>
      </c>
      <c r="TKS470" s="48" t="str">
        <f t="shared" si="1406"/>
        <v>Inviable Sanitariamente</v>
      </c>
      <c r="TKT470" s="48" t="str">
        <f t="shared" si="1406"/>
        <v>Inviable Sanitariamente</v>
      </c>
      <c r="TKU470" s="48" t="str">
        <f t="shared" si="1406"/>
        <v>Inviable Sanitariamente</v>
      </c>
      <c r="TKV470" s="48" t="str">
        <f t="shared" si="1406"/>
        <v>Inviable Sanitariamente</v>
      </c>
      <c r="TKW470" s="48" t="str">
        <f t="shared" si="1406"/>
        <v>Inviable Sanitariamente</v>
      </c>
      <c r="TKX470" s="48" t="str">
        <f t="shared" si="1407"/>
        <v>Inviable Sanitariamente</v>
      </c>
      <c r="TKY470" s="48" t="str">
        <f t="shared" si="1407"/>
        <v>Inviable Sanitariamente</v>
      </c>
      <c r="TKZ470" s="48" t="str">
        <f t="shared" si="1407"/>
        <v>Inviable Sanitariamente</v>
      </c>
      <c r="TLA470" s="48" t="str">
        <f t="shared" si="1407"/>
        <v>Inviable Sanitariamente</v>
      </c>
      <c r="TLB470" s="48" t="str">
        <f t="shared" si="1407"/>
        <v>Inviable Sanitariamente</v>
      </c>
      <c r="TLC470" s="48" t="str">
        <f t="shared" si="1407"/>
        <v>Inviable Sanitariamente</v>
      </c>
      <c r="TLD470" s="48" t="str">
        <f t="shared" si="1407"/>
        <v>Inviable Sanitariamente</v>
      </c>
      <c r="TLE470" s="48" t="str">
        <f t="shared" si="1407"/>
        <v>Inviable Sanitariamente</v>
      </c>
      <c r="TLF470" s="48" t="str">
        <f t="shared" si="1407"/>
        <v>Inviable Sanitariamente</v>
      </c>
      <c r="TLG470" s="48" t="str">
        <f t="shared" si="1407"/>
        <v>Inviable Sanitariamente</v>
      </c>
      <c r="TLH470" s="48" t="str">
        <f t="shared" si="1408"/>
        <v>Inviable Sanitariamente</v>
      </c>
      <c r="TLI470" s="48" t="str">
        <f t="shared" si="1408"/>
        <v>Inviable Sanitariamente</v>
      </c>
      <c r="TLJ470" s="48" t="str">
        <f t="shared" si="1408"/>
        <v>Inviable Sanitariamente</v>
      </c>
      <c r="TLK470" s="48" t="str">
        <f t="shared" si="1408"/>
        <v>Inviable Sanitariamente</v>
      </c>
      <c r="TLL470" s="48" t="str">
        <f t="shared" si="1408"/>
        <v>Inviable Sanitariamente</v>
      </c>
      <c r="TLM470" s="48" t="str">
        <f t="shared" si="1408"/>
        <v>Inviable Sanitariamente</v>
      </c>
      <c r="TLN470" s="48" t="str">
        <f t="shared" si="1408"/>
        <v>Inviable Sanitariamente</v>
      </c>
      <c r="TLO470" s="48" t="str">
        <f t="shared" si="1408"/>
        <v>Inviable Sanitariamente</v>
      </c>
      <c r="TLP470" s="48" t="str">
        <f t="shared" si="1408"/>
        <v>Inviable Sanitariamente</v>
      </c>
      <c r="TLQ470" s="48" t="str">
        <f t="shared" si="1408"/>
        <v>Inviable Sanitariamente</v>
      </c>
      <c r="TLR470" s="48" t="str">
        <f t="shared" si="1409"/>
        <v>Inviable Sanitariamente</v>
      </c>
      <c r="TLS470" s="48" t="str">
        <f t="shared" si="1409"/>
        <v>Inviable Sanitariamente</v>
      </c>
      <c r="TLT470" s="48" t="str">
        <f t="shared" si="1409"/>
        <v>Inviable Sanitariamente</v>
      </c>
      <c r="TLU470" s="48" t="str">
        <f t="shared" si="1409"/>
        <v>Inviable Sanitariamente</v>
      </c>
      <c r="TLV470" s="48" t="str">
        <f t="shared" si="1409"/>
        <v>Inviable Sanitariamente</v>
      </c>
      <c r="TLW470" s="48" t="str">
        <f t="shared" si="1409"/>
        <v>Inviable Sanitariamente</v>
      </c>
      <c r="TLX470" s="48" t="str">
        <f t="shared" si="1409"/>
        <v>Inviable Sanitariamente</v>
      </c>
      <c r="TLY470" s="48" t="str">
        <f t="shared" si="1409"/>
        <v>Inviable Sanitariamente</v>
      </c>
      <c r="TLZ470" s="48" t="str">
        <f t="shared" si="1409"/>
        <v>Inviable Sanitariamente</v>
      </c>
      <c r="TMA470" s="48" t="str">
        <f t="shared" si="1409"/>
        <v>Inviable Sanitariamente</v>
      </c>
      <c r="TMB470" s="48" t="str">
        <f t="shared" si="1410"/>
        <v>Inviable Sanitariamente</v>
      </c>
      <c r="TMC470" s="48" t="str">
        <f t="shared" si="1410"/>
        <v>Inviable Sanitariamente</v>
      </c>
      <c r="TMD470" s="48" t="str">
        <f t="shared" si="1410"/>
        <v>Inviable Sanitariamente</v>
      </c>
      <c r="TME470" s="48" t="str">
        <f t="shared" si="1410"/>
        <v>Inviable Sanitariamente</v>
      </c>
      <c r="TMF470" s="48" t="str">
        <f t="shared" si="1410"/>
        <v>Inviable Sanitariamente</v>
      </c>
      <c r="TMG470" s="48" t="str">
        <f t="shared" si="1410"/>
        <v>Inviable Sanitariamente</v>
      </c>
      <c r="TMH470" s="48" t="str">
        <f t="shared" si="1410"/>
        <v>Inviable Sanitariamente</v>
      </c>
      <c r="TMI470" s="48" t="str">
        <f t="shared" si="1410"/>
        <v>Inviable Sanitariamente</v>
      </c>
      <c r="TMJ470" s="48" t="str">
        <f t="shared" si="1410"/>
        <v>Inviable Sanitariamente</v>
      </c>
      <c r="TMK470" s="48" t="str">
        <f t="shared" si="1410"/>
        <v>Inviable Sanitariamente</v>
      </c>
      <c r="TML470" s="48" t="str">
        <f t="shared" si="1411"/>
        <v>Inviable Sanitariamente</v>
      </c>
      <c r="TMM470" s="48" t="str">
        <f t="shared" si="1411"/>
        <v>Inviable Sanitariamente</v>
      </c>
      <c r="TMN470" s="48" t="str">
        <f t="shared" si="1411"/>
        <v>Inviable Sanitariamente</v>
      </c>
      <c r="TMO470" s="48" t="str">
        <f t="shared" si="1411"/>
        <v>Inviable Sanitariamente</v>
      </c>
      <c r="TMP470" s="48" t="str">
        <f t="shared" si="1411"/>
        <v>Inviable Sanitariamente</v>
      </c>
      <c r="TMQ470" s="48" t="str">
        <f t="shared" si="1411"/>
        <v>Inviable Sanitariamente</v>
      </c>
      <c r="TMR470" s="48" t="str">
        <f t="shared" si="1411"/>
        <v>Inviable Sanitariamente</v>
      </c>
      <c r="TMS470" s="48" t="str">
        <f t="shared" si="1411"/>
        <v>Inviable Sanitariamente</v>
      </c>
      <c r="TMT470" s="48" t="str">
        <f t="shared" si="1411"/>
        <v>Inviable Sanitariamente</v>
      </c>
      <c r="TMU470" s="48" t="str">
        <f t="shared" si="1411"/>
        <v>Inviable Sanitariamente</v>
      </c>
      <c r="TMV470" s="48" t="str">
        <f t="shared" si="1412"/>
        <v>Inviable Sanitariamente</v>
      </c>
      <c r="TMW470" s="48" t="str">
        <f t="shared" si="1412"/>
        <v>Inviable Sanitariamente</v>
      </c>
      <c r="TMX470" s="48" t="str">
        <f t="shared" si="1412"/>
        <v>Inviable Sanitariamente</v>
      </c>
      <c r="TMY470" s="48" t="str">
        <f t="shared" si="1412"/>
        <v>Inviable Sanitariamente</v>
      </c>
      <c r="TMZ470" s="48" t="str">
        <f t="shared" si="1412"/>
        <v>Inviable Sanitariamente</v>
      </c>
      <c r="TNA470" s="48" t="str">
        <f t="shared" si="1412"/>
        <v>Inviable Sanitariamente</v>
      </c>
      <c r="TNB470" s="48" t="str">
        <f t="shared" si="1412"/>
        <v>Inviable Sanitariamente</v>
      </c>
      <c r="TNC470" s="48" t="str">
        <f t="shared" si="1412"/>
        <v>Inviable Sanitariamente</v>
      </c>
      <c r="TND470" s="48" t="str">
        <f t="shared" si="1412"/>
        <v>Inviable Sanitariamente</v>
      </c>
      <c r="TNE470" s="48" t="str">
        <f t="shared" si="1412"/>
        <v>Inviable Sanitariamente</v>
      </c>
      <c r="TNF470" s="48" t="str">
        <f t="shared" si="1413"/>
        <v>Inviable Sanitariamente</v>
      </c>
      <c r="TNG470" s="48" t="str">
        <f t="shared" si="1413"/>
        <v>Inviable Sanitariamente</v>
      </c>
      <c r="TNH470" s="48" t="str">
        <f t="shared" si="1413"/>
        <v>Inviable Sanitariamente</v>
      </c>
      <c r="TNI470" s="48" t="str">
        <f t="shared" si="1413"/>
        <v>Inviable Sanitariamente</v>
      </c>
      <c r="TNJ470" s="48" t="str">
        <f t="shared" si="1413"/>
        <v>Inviable Sanitariamente</v>
      </c>
      <c r="TNK470" s="48" t="str">
        <f t="shared" si="1413"/>
        <v>Inviable Sanitariamente</v>
      </c>
      <c r="TNL470" s="48" t="str">
        <f t="shared" si="1413"/>
        <v>Inviable Sanitariamente</v>
      </c>
      <c r="TNM470" s="48" t="str">
        <f t="shared" si="1413"/>
        <v>Inviable Sanitariamente</v>
      </c>
      <c r="TNN470" s="48" t="str">
        <f t="shared" si="1413"/>
        <v>Inviable Sanitariamente</v>
      </c>
      <c r="TNO470" s="48" t="str">
        <f t="shared" si="1413"/>
        <v>Inviable Sanitariamente</v>
      </c>
      <c r="TNP470" s="48" t="str">
        <f t="shared" si="1414"/>
        <v>Inviable Sanitariamente</v>
      </c>
      <c r="TNQ470" s="48" t="str">
        <f t="shared" si="1414"/>
        <v>Inviable Sanitariamente</v>
      </c>
      <c r="TNR470" s="48" t="str">
        <f t="shared" si="1414"/>
        <v>Inviable Sanitariamente</v>
      </c>
      <c r="TNS470" s="48" t="str">
        <f t="shared" si="1414"/>
        <v>Inviable Sanitariamente</v>
      </c>
      <c r="TNT470" s="48" t="str">
        <f t="shared" si="1414"/>
        <v>Inviable Sanitariamente</v>
      </c>
      <c r="TNU470" s="48" t="str">
        <f t="shared" si="1414"/>
        <v>Inviable Sanitariamente</v>
      </c>
      <c r="TNV470" s="48" t="str">
        <f t="shared" si="1414"/>
        <v>Inviable Sanitariamente</v>
      </c>
      <c r="TNW470" s="48" t="str">
        <f t="shared" si="1414"/>
        <v>Inviable Sanitariamente</v>
      </c>
      <c r="TNX470" s="48" t="str">
        <f t="shared" si="1414"/>
        <v>Inviable Sanitariamente</v>
      </c>
      <c r="TNY470" s="48" t="str">
        <f t="shared" si="1414"/>
        <v>Inviable Sanitariamente</v>
      </c>
      <c r="TNZ470" s="48" t="str">
        <f t="shared" si="1415"/>
        <v>Inviable Sanitariamente</v>
      </c>
      <c r="TOA470" s="48" t="str">
        <f t="shared" si="1415"/>
        <v>Inviable Sanitariamente</v>
      </c>
      <c r="TOB470" s="48" t="str">
        <f t="shared" si="1415"/>
        <v>Inviable Sanitariamente</v>
      </c>
      <c r="TOC470" s="48" t="str">
        <f t="shared" si="1415"/>
        <v>Inviable Sanitariamente</v>
      </c>
      <c r="TOD470" s="48" t="str">
        <f t="shared" si="1415"/>
        <v>Inviable Sanitariamente</v>
      </c>
      <c r="TOE470" s="48" t="str">
        <f t="shared" si="1415"/>
        <v>Inviable Sanitariamente</v>
      </c>
      <c r="TOF470" s="48" t="str">
        <f t="shared" si="1415"/>
        <v>Inviable Sanitariamente</v>
      </c>
      <c r="TOG470" s="48" t="str">
        <f t="shared" si="1415"/>
        <v>Inviable Sanitariamente</v>
      </c>
      <c r="TOH470" s="48" t="str">
        <f t="shared" si="1415"/>
        <v>Inviable Sanitariamente</v>
      </c>
      <c r="TOI470" s="48" t="str">
        <f t="shared" si="1415"/>
        <v>Inviable Sanitariamente</v>
      </c>
      <c r="TOJ470" s="48" t="str">
        <f t="shared" si="1416"/>
        <v>Inviable Sanitariamente</v>
      </c>
      <c r="TOK470" s="48" t="str">
        <f t="shared" si="1416"/>
        <v>Inviable Sanitariamente</v>
      </c>
      <c r="TOL470" s="48" t="str">
        <f t="shared" si="1416"/>
        <v>Inviable Sanitariamente</v>
      </c>
      <c r="TOM470" s="48" t="str">
        <f t="shared" si="1416"/>
        <v>Inviable Sanitariamente</v>
      </c>
      <c r="TON470" s="48" t="str">
        <f t="shared" si="1416"/>
        <v>Inviable Sanitariamente</v>
      </c>
      <c r="TOO470" s="48" t="str">
        <f t="shared" si="1416"/>
        <v>Inviable Sanitariamente</v>
      </c>
      <c r="TOP470" s="48" t="str">
        <f t="shared" si="1416"/>
        <v>Inviable Sanitariamente</v>
      </c>
      <c r="TOQ470" s="48" t="str">
        <f t="shared" si="1416"/>
        <v>Inviable Sanitariamente</v>
      </c>
      <c r="TOR470" s="48" t="str">
        <f t="shared" si="1416"/>
        <v>Inviable Sanitariamente</v>
      </c>
      <c r="TOS470" s="48" t="str">
        <f t="shared" si="1416"/>
        <v>Inviable Sanitariamente</v>
      </c>
      <c r="TOT470" s="48" t="str">
        <f t="shared" si="1417"/>
        <v>Inviable Sanitariamente</v>
      </c>
      <c r="TOU470" s="48" t="str">
        <f t="shared" si="1417"/>
        <v>Inviable Sanitariamente</v>
      </c>
      <c r="TOV470" s="48" t="str">
        <f t="shared" si="1417"/>
        <v>Inviable Sanitariamente</v>
      </c>
      <c r="TOW470" s="48" t="str">
        <f t="shared" si="1417"/>
        <v>Inviable Sanitariamente</v>
      </c>
      <c r="TOX470" s="48" t="str">
        <f t="shared" si="1417"/>
        <v>Inviable Sanitariamente</v>
      </c>
      <c r="TOY470" s="48" t="str">
        <f t="shared" si="1417"/>
        <v>Inviable Sanitariamente</v>
      </c>
      <c r="TOZ470" s="48" t="str">
        <f t="shared" si="1417"/>
        <v>Inviable Sanitariamente</v>
      </c>
      <c r="TPA470" s="48" t="str">
        <f t="shared" si="1417"/>
        <v>Inviable Sanitariamente</v>
      </c>
      <c r="TPB470" s="48" t="str">
        <f t="shared" si="1417"/>
        <v>Inviable Sanitariamente</v>
      </c>
      <c r="TPC470" s="48" t="str">
        <f t="shared" si="1417"/>
        <v>Inviable Sanitariamente</v>
      </c>
      <c r="TPD470" s="48" t="str">
        <f t="shared" si="1418"/>
        <v>Inviable Sanitariamente</v>
      </c>
      <c r="TPE470" s="48" t="str">
        <f t="shared" si="1418"/>
        <v>Inviable Sanitariamente</v>
      </c>
      <c r="TPF470" s="48" t="str">
        <f t="shared" si="1418"/>
        <v>Inviable Sanitariamente</v>
      </c>
      <c r="TPG470" s="48" t="str">
        <f t="shared" si="1418"/>
        <v>Inviable Sanitariamente</v>
      </c>
      <c r="TPH470" s="48" t="str">
        <f t="shared" si="1418"/>
        <v>Inviable Sanitariamente</v>
      </c>
      <c r="TPI470" s="48" t="str">
        <f t="shared" si="1418"/>
        <v>Inviable Sanitariamente</v>
      </c>
      <c r="TPJ470" s="48" t="str">
        <f t="shared" si="1418"/>
        <v>Inviable Sanitariamente</v>
      </c>
      <c r="TPK470" s="48" t="str">
        <f t="shared" si="1418"/>
        <v>Inviable Sanitariamente</v>
      </c>
      <c r="TPL470" s="48" t="str">
        <f t="shared" si="1418"/>
        <v>Inviable Sanitariamente</v>
      </c>
      <c r="TPM470" s="48" t="str">
        <f t="shared" si="1418"/>
        <v>Inviable Sanitariamente</v>
      </c>
      <c r="TPN470" s="48" t="str">
        <f t="shared" si="1419"/>
        <v>Inviable Sanitariamente</v>
      </c>
      <c r="TPO470" s="48" t="str">
        <f t="shared" si="1419"/>
        <v>Inviable Sanitariamente</v>
      </c>
      <c r="TPP470" s="48" t="str">
        <f t="shared" si="1419"/>
        <v>Inviable Sanitariamente</v>
      </c>
      <c r="TPQ470" s="48" t="str">
        <f t="shared" si="1419"/>
        <v>Inviable Sanitariamente</v>
      </c>
      <c r="TPR470" s="48" t="str">
        <f t="shared" si="1419"/>
        <v>Inviable Sanitariamente</v>
      </c>
      <c r="TPS470" s="48" t="str">
        <f t="shared" si="1419"/>
        <v>Inviable Sanitariamente</v>
      </c>
      <c r="TPT470" s="48" t="str">
        <f t="shared" si="1419"/>
        <v>Inviable Sanitariamente</v>
      </c>
      <c r="TPU470" s="48" t="str">
        <f t="shared" si="1419"/>
        <v>Inviable Sanitariamente</v>
      </c>
      <c r="TPV470" s="48" t="str">
        <f t="shared" si="1419"/>
        <v>Inviable Sanitariamente</v>
      </c>
      <c r="TPW470" s="48" t="str">
        <f t="shared" si="1419"/>
        <v>Inviable Sanitariamente</v>
      </c>
      <c r="TPX470" s="48" t="str">
        <f t="shared" si="1420"/>
        <v>Inviable Sanitariamente</v>
      </c>
      <c r="TPY470" s="48" t="str">
        <f t="shared" si="1420"/>
        <v>Inviable Sanitariamente</v>
      </c>
      <c r="TPZ470" s="48" t="str">
        <f t="shared" si="1420"/>
        <v>Inviable Sanitariamente</v>
      </c>
      <c r="TQA470" s="48" t="str">
        <f t="shared" si="1420"/>
        <v>Inviable Sanitariamente</v>
      </c>
      <c r="TQB470" s="48" t="str">
        <f t="shared" si="1420"/>
        <v>Inviable Sanitariamente</v>
      </c>
      <c r="TQC470" s="48" t="str">
        <f t="shared" si="1420"/>
        <v>Inviable Sanitariamente</v>
      </c>
      <c r="TQD470" s="48" t="str">
        <f t="shared" si="1420"/>
        <v>Inviable Sanitariamente</v>
      </c>
      <c r="TQE470" s="48" t="str">
        <f t="shared" si="1420"/>
        <v>Inviable Sanitariamente</v>
      </c>
      <c r="TQF470" s="48" t="str">
        <f t="shared" si="1420"/>
        <v>Inviable Sanitariamente</v>
      </c>
      <c r="TQG470" s="48" t="str">
        <f t="shared" si="1420"/>
        <v>Inviable Sanitariamente</v>
      </c>
      <c r="TQH470" s="48" t="str">
        <f t="shared" si="1421"/>
        <v>Inviable Sanitariamente</v>
      </c>
      <c r="TQI470" s="48" t="str">
        <f t="shared" si="1421"/>
        <v>Inviable Sanitariamente</v>
      </c>
      <c r="TQJ470" s="48" t="str">
        <f t="shared" si="1421"/>
        <v>Inviable Sanitariamente</v>
      </c>
      <c r="TQK470" s="48" t="str">
        <f t="shared" si="1421"/>
        <v>Inviable Sanitariamente</v>
      </c>
      <c r="TQL470" s="48" t="str">
        <f t="shared" si="1421"/>
        <v>Inviable Sanitariamente</v>
      </c>
      <c r="TQM470" s="48" t="str">
        <f t="shared" si="1421"/>
        <v>Inviable Sanitariamente</v>
      </c>
      <c r="TQN470" s="48" t="str">
        <f t="shared" si="1421"/>
        <v>Inviable Sanitariamente</v>
      </c>
      <c r="TQO470" s="48" t="str">
        <f t="shared" si="1421"/>
        <v>Inviable Sanitariamente</v>
      </c>
      <c r="TQP470" s="48" t="str">
        <f t="shared" si="1421"/>
        <v>Inviable Sanitariamente</v>
      </c>
      <c r="TQQ470" s="48" t="str">
        <f t="shared" si="1421"/>
        <v>Inviable Sanitariamente</v>
      </c>
      <c r="TQR470" s="48" t="str">
        <f t="shared" si="1422"/>
        <v>Inviable Sanitariamente</v>
      </c>
      <c r="TQS470" s="48" t="str">
        <f t="shared" si="1422"/>
        <v>Inviable Sanitariamente</v>
      </c>
      <c r="TQT470" s="48" t="str">
        <f t="shared" si="1422"/>
        <v>Inviable Sanitariamente</v>
      </c>
      <c r="TQU470" s="48" t="str">
        <f t="shared" si="1422"/>
        <v>Inviable Sanitariamente</v>
      </c>
      <c r="TQV470" s="48" t="str">
        <f t="shared" si="1422"/>
        <v>Inviable Sanitariamente</v>
      </c>
      <c r="TQW470" s="48" t="str">
        <f t="shared" si="1422"/>
        <v>Inviable Sanitariamente</v>
      </c>
      <c r="TQX470" s="48" t="str">
        <f t="shared" si="1422"/>
        <v>Inviable Sanitariamente</v>
      </c>
      <c r="TQY470" s="48" t="str">
        <f t="shared" si="1422"/>
        <v>Inviable Sanitariamente</v>
      </c>
      <c r="TQZ470" s="48" t="str">
        <f t="shared" si="1422"/>
        <v>Inviable Sanitariamente</v>
      </c>
      <c r="TRA470" s="48" t="str">
        <f t="shared" si="1422"/>
        <v>Inviable Sanitariamente</v>
      </c>
      <c r="TRB470" s="48" t="str">
        <f t="shared" si="1423"/>
        <v>Inviable Sanitariamente</v>
      </c>
      <c r="TRC470" s="48" t="str">
        <f t="shared" si="1423"/>
        <v>Inviable Sanitariamente</v>
      </c>
      <c r="TRD470" s="48" t="str">
        <f t="shared" si="1423"/>
        <v>Inviable Sanitariamente</v>
      </c>
      <c r="TRE470" s="48" t="str">
        <f t="shared" si="1423"/>
        <v>Inviable Sanitariamente</v>
      </c>
      <c r="TRF470" s="48" t="str">
        <f t="shared" si="1423"/>
        <v>Inviable Sanitariamente</v>
      </c>
      <c r="TRG470" s="48" t="str">
        <f t="shared" si="1423"/>
        <v>Inviable Sanitariamente</v>
      </c>
      <c r="TRH470" s="48" t="str">
        <f t="shared" si="1423"/>
        <v>Inviable Sanitariamente</v>
      </c>
      <c r="TRI470" s="48" t="str">
        <f t="shared" si="1423"/>
        <v>Inviable Sanitariamente</v>
      </c>
      <c r="TRJ470" s="48" t="str">
        <f t="shared" si="1423"/>
        <v>Inviable Sanitariamente</v>
      </c>
      <c r="TRK470" s="48" t="str">
        <f t="shared" si="1423"/>
        <v>Inviable Sanitariamente</v>
      </c>
      <c r="TRL470" s="48" t="str">
        <f t="shared" si="1424"/>
        <v>Inviable Sanitariamente</v>
      </c>
      <c r="TRM470" s="48" t="str">
        <f t="shared" si="1424"/>
        <v>Inviable Sanitariamente</v>
      </c>
      <c r="TRN470" s="48" t="str">
        <f t="shared" si="1424"/>
        <v>Inviable Sanitariamente</v>
      </c>
      <c r="TRO470" s="48" t="str">
        <f t="shared" si="1424"/>
        <v>Inviable Sanitariamente</v>
      </c>
      <c r="TRP470" s="48" t="str">
        <f t="shared" si="1424"/>
        <v>Inviable Sanitariamente</v>
      </c>
      <c r="TRQ470" s="48" t="str">
        <f t="shared" si="1424"/>
        <v>Inviable Sanitariamente</v>
      </c>
      <c r="TRR470" s="48" t="str">
        <f t="shared" si="1424"/>
        <v>Inviable Sanitariamente</v>
      </c>
      <c r="TRS470" s="48" t="str">
        <f t="shared" si="1424"/>
        <v>Inviable Sanitariamente</v>
      </c>
      <c r="TRT470" s="48" t="str">
        <f t="shared" si="1424"/>
        <v>Inviable Sanitariamente</v>
      </c>
      <c r="TRU470" s="48" t="str">
        <f t="shared" si="1424"/>
        <v>Inviable Sanitariamente</v>
      </c>
      <c r="TRV470" s="48" t="str">
        <f t="shared" si="1425"/>
        <v>Inviable Sanitariamente</v>
      </c>
      <c r="TRW470" s="48" t="str">
        <f t="shared" si="1425"/>
        <v>Inviable Sanitariamente</v>
      </c>
      <c r="TRX470" s="48" t="str">
        <f t="shared" si="1425"/>
        <v>Inviable Sanitariamente</v>
      </c>
      <c r="TRY470" s="48" t="str">
        <f t="shared" si="1425"/>
        <v>Inviable Sanitariamente</v>
      </c>
      <c r="TRZ470" s="48" t="str">
        <f t="shared" si="1425"/>
        <v>Inviable Sanitariamente</v>
      </c>
      <c r="TSA470" s="48" t="str">
        <f t="shared" si="1425"/>
        <v>Inviable Sanitariamente</v>
      </c>
      <c r="TSB470" s="48" t="str">
        <f t="shared" si="1425"/>
        <v>Inviable Sanitariamente</v>
      </c>
      <c r="TSC470" s="48" t="str">
        <f t="shared" si="1425"/>
        <v>Inviable Sanitariamente</v>
      </c>
      <c r="TSD470" s="48" t="str">
        <f t="shared" si="1425"/>
        <v>Inviable Sanitariamente</v>
      </c>
      <c r="TSE470" s="48" t="str">
        <f t="shared" si="1425"/>
        <v>Inviable Sanitariamente</v>
      </c>
      <c r="TSF470" s="48" t="str">
        <f t="shared" si="1426"/>
        <v>Inviable Sanitariamente</v>
      </c>
      <c r="TSG470" s="48" t="str">
        <f t="shared" si="1426"/>
        <v>Inviable Sanitariamente</v>
      </c>
      <c r="TSH470" s="48" t="str">
        <f t="shared" si="1426"/>
        <v>Inviable Sanitariamente</v>
      </c>
      <c r="TSI470" s="48" t="str">
        <f t="shared" si="1426"/>
        <v>Inviable Sanitariamente</v>
      </c>
      <c r="TSJ470" s="48" t="str">
        <f t="shared" si="1426"/>
        <v>Inviable Sanitariamente</v>
      </c>
      <c r="TSK470" s="48" t="str">
        <f t="shared" si="1426"/>
        <v>Inviable Sanitariamente</v>
      </c>
      <c r="TSL470" s="48" t="str">
        <f t="shared" si="1426"/>
        <v>Inviable Sanitariamente</v>
      </c>
      <c r="TSM470" s="48" t="str">
        <f t="shared" si="1426"/>
        <v>Inviable Sanitariamente</v>
      </c>
      <c r="TSN470" s="48" t="str">
        <f t="shared" si="1426"/>
        <v>Inviable Sanitariamente</v>
      </c>
      <c r="TSO470" s="48" t="str">
        <f t="shared" si="1426"/>
        <v>Inviable Sanitariamente</v>
      </c>
      <c r="TSP470" s="48" t="str">
        <f t="shared" si="1427"/>
        <v>Inviable Sanitariamente</v>
      </c>
      <c r="TSQ470" s="48" t="str">
        <f t="shared" si="1427"/>
        <v>Inviable Sanitariamente</v>
      </c>
      <c r="TSR470" s="48" t="str">
        <f t="shared" si="1427"/>
        <v>Inviable Sanitariamente</v>
      </c>
      <c r="TSS470" s="48" t="str">
        <f t="shared" si="1427"/>
        <v>Inviable Sanitariamente</v>
      </c>
      <c r="TST470" s="48" t="str">
        <f t="shared" si="1427"/>
        <v>Inviable Sanitariamente</v>
      </c>
      <c r="TSU470" s="48" t="str">
        <f t="shared" si="1427"/>
        <v>Inviable Sanitariamente</v>
      </c>
      <c r="TSV470" s="48" t="str">
        <f t="shared" si="1427"/>
        <v>Inviable Sanitariamente</v>
      </c>
      <c r="TSW470" s="48" t="str">
        <f t="shared" si="1427"/>
        <v>Inviable Sanitariamente</v>
      </c>
      <c r="TSX470" s="48" t="str">
        <f t="shared" si="1427"/>
        <v>Inviable Sanitariamente</v>
      </c>
      <c r="TSY470" s="48" t="str">
        <f t="shared" si="1427"/>
        <v>Inviable Sanitariamente</v>
      </c>
      <c r="TSZ470" s="48" t="str">
        <f t="shared" si="1428"/>
        <v>Inviable Sanitariamente</v>
      </c>
      <c r="TTA470" s="48" t="str">
        <f t="shared" si="1428"/>
        <v>Inviable Sanitariamente</v>
      </c>
      <c r="TTB470" s="48" t="str">
        <f t="shared" si="1428"/>
        <v>Inviable Sanitariamente</v>
      </c>
      <c r="TTC470" s="48" t="str">
        <f t="shared" si="1428"/>
        <v>Inviable Sanitariamente</v>
      </c>
      <c r="TTD470" s="48" t="str">
        <f t="shared" si="1428"/>
        <v>Inviable Sanitariamente</v>
      </c>
      <c r="TTE470" s="48" t="str">
        <f t="shared" si="1428"/>
        <v>Inviable Sanitariamente</v>
      </c>
      <c r="TTF470" s="48" t="str">
        <f t="shared" si="1428"/>
        <v>Inviable Sanitariamente</v>
      </c>
      <c r="TTG470" s="48" t="str">
        <f t="shared" si="1428"/>
        <v>Inviable Sanitariamente</v>
      </c>
      <c r="TTH470" s="48" t="str">
        <f t="shared" si="1428"/>
        <v>Inviable Sanitariamente</v>
      </c>
      <c r="TTI470" s="48" t="str">
        <f t="shared" si="1428"/>
        <v>Inviable Sanitariamente</v>
      </c>
      <c r="TTJ470" s="48" t="str">
        <f t="shared" si="1429"/>
        <v>Inviable Sanitariamente</v>
      </c>
      <c r="TTK470" s="48" t="str">
        <f t="shared" si="1429"/>
        <v>Inviable Sanitariamente</v>
      </c>
      <c r="TTL470" s="48" t="str">
        <f t="shared" si="1429"/>
        <v>Inviable Sanitariamente</v>
      </c>
      <c r="TTM470" s="48" t="str">
        <f t="shared" si="1429"/>
        <v>Inviable Sanitariamente</v>
      </c>
      <c r="TTN470" s="48" t="str">
        <f t="shared" si="1429"/>
        <v>Inviable Sanitariamente</v>
      </c>
      <c r="TTO470" s="48" t="str">
        <f t="shared" si="1429"/>
        <v>Inviable Sanitariamente</v>
      </c>
      <c r="TTP470" s="48" t="str">
        <f t="shared" si="1429"/>
        <v>Inviable Sanitariamente</v>
      </c>
      <c r="TTQ470" s="48" t="str">
        <f t="shared" si="1429"/>
        <v>Inviable Sanitariamente</v>
      </c>
      <c r="TTR470" s="48" t="str">
        <f t="shared" si="1429"/>
        <v>Inviable Sanitariamente</v>
      </c>
      <c r="TTS470" s="48" t="str">
        <f t="shared" si="1429"/>
        <v>Inviable Sanitariamente</v>
      </c>
      <c r="TTT470" s="48" t="str">
        <f t="shared" si="1430"/>
        <v>Inviable Sanitariamente</v>
      </c>
      <c r="TTU470" s="48" t="str">
        <f t="shared" si="1430"/>
        <v>Inviable Sanitariamente</v>
      </c>
      <c r="TTV470" s="48" t="str">
        <f t="shared" si="1430"/>
        <v>Inviable Sanitariamente</v>
      </c>
      <c r="TTW470" s="48" t="str">
        <f t="shared" si="1430"/>
        <v>Inviable Sanitariamente</v>
      </c>
      <c r="TTX470" s="48" t="str">
        <f t="shared" si="1430"/>
        <v>Inviable Sanitariamente</v>
      </c>
      <c r="TTY470" s="48" t="str">
        <f t="shared" si="1430"/>
        <v>Inviable Sanitariamente</v>
      </c>
      <c r="TTZ470" s="48" t="str">
        <f t="shared" si="1430"/>
        <v>Inviable Sanitariamente</v>
      </c>
      <c r="TUA470" s="48" t="str">
        <f t="shared" si="1430"/>
        <v>Inviable Sanitariamente</v>
      </c>
      <c r="TUB470" s="48" t="str">
        <f t="shared" si="1430"/>
        <v>Inviable Sanitariamente</v>
      </c>
      <c r="TUC470" s="48" t="str">
        <f t="shared" si="1430"/>
        <v>Inviable Sanitariamente</v>
      </c>
      <c r="TUD470" s="48" t="str">
        <f t="shared" si="1431"/>
        <v>Inviable Sanitariamente</v>
      </c>
      <c r="TUE470" s="48" t="str">
        <f t="shared" si="1431"/>
        <v>Inviable Sanitariamente</v>
      </c>
      <c r="TUF470" s="48" t="str">
        <f t="shared" si="1431"/>
        <v>Inviable Sanitariamente</v>
      </c>
      <c r="TUG470" s="48" t="str">
        <f t="shared" si="1431"/>
        <v>Inviable Sanitariamente</v>
      </c>
      <c r="TUH470" s="48" t="str">
        <f t="shared" si="1431"/>
        <v>Inviable Sanitariamente</v>
      </c>
      <c r="TUI470" s="48" t="str">
        <f t="shared" si="1431"/>
        <v>Inviable Sanitariamente</v>
      </c>
      <c r="TUJ470" s="48" t="str">
        <f t="shared" si="1431"/>
        <v>Inviable Sanitariamente</v>
      </c>
      <c r="TUK470" s="48" t="str">
        <f t="shared" si="1431"/>
        <v>Inviable Sanitariamente</v>
      </c>
      <c r="TUL470" s="48" t="str">
        <f t="shared" si="1431"/>
        <v>Inviable Sanitariamente</v>
      </c>
      <c r="TUM470" s="48" t="str">
        <f t="shared" si="1431"/>
        <v>Inviable Sanitariamente</v>
      </c>
      <c r="TUN470" s="48" t="str">
        <f t="shared" si="1432"/>
        <v>Inviable Sanitariamente</v>
      </c>
      <c r="TUO470" s="48" t="str">
        <f t="shared" si="1432"/>
        <v>Inviable Sanitariamente</v>
      </c>
      <c r="TUP470" s="48" t="str">
        <f t="shared" si="1432"/>
        <v>Inviable Sanitariamente</v>
      </c>
      <c r="TUQ470" s="48" t="str">
        <f t="shared" si="1432"/>
        <v>Inviable Sanitariamente</v>
      </c>
      <c r="TUR470" s="48" t="str">
        <f t="shared" si="1432"/>
        <v>Inviable Sanitariamente</v>
      </c>
      <c r="TUS470" s="48" t="str">
        <f t="shared" si="1432"/>
        <v>Inviable Sanitariamente</v>
      </c>
      <c r="TUT470" s="48" t="str">
        <f t="shared" si="1432"/>
        <v>Inviable Sanitariamente</v>
      </c>
      <c r="TUU470" s="48" t="str">
        <f t="shared" si="1432"/>
        <v>Inviable Sanitariamente</v>
      </c>
      <c r="TUV470" s="48" t="str">
        <f t="shared" si="1432"/>
        <v>Inviable Sanitariamente</v>
      </c>
      <c r="TUW470" s="48" t="str">
        <f t="shared" si="1432"/>
        <v>Inviable Sanitariamente</v>
      </c>
      <c r="TUX470" s="48" t="str">
        <f t="shared" si="1433"/>
        <v>Inviable Sanitariamente</v>
      </c>
      <c r="TUY470" s="48" t="str">
        <f t="shared" si="1433"/>
        <v>Inviable Sanitariamente</v>
      </c>
      <c r="TUZ470" s="48" t="str">
        <f t="shared" si="1433"/>
        <v>Inviable Sanitariamente</v>
      </c>
      <c r="TVA470" s="48" t="str">
        <f t="shared" si="1433"/>
        <v>Inviable Sanitariamente</v>
      </c>
      <c r="TVB470" s="48" t="str">
        <f t="shared" si="1433"/>
        <v>Inviable Sanitariamente</v>
      </c>
      <c r="TVC470" s="48" t="str">
        <f t="shared" si="1433"/>
        <v>Inviable Sanitariamente</v>
      </c>
      <c r="TVD470" s="48" t="str">
        <f t="shared" si="1433"/>
        <v>Inviable Sanitariamente</v>
      </c>
      <c r="TVE470" s="48" t="str">
        <f t="shared" si="1433"/>
        <v>Inviable Sanitariamente</v>
      </c>
      <c r="TVF470" s="48" t="str">
        <f t="shared" si="1433"/>
        <v>Inviable Sanitariamente</v>
      </c>
      <c r="TVG470" s="48" t="str">
        <f t="shared" si="1433"/>
        <v>Inviable Sanitariamente</v>
      </c>
      <c r="TVH470" s="48" t="str">
        <f t="shared" si="1434"/>
        <v>Inviable Sanitariamente</v>
      </c>
      <c r="TVI470" s="48" t="str">
        <f t="shared" si="1434"/>
        <v>Inviable Sanitariamente</v>
      </c>
      <c r="TVJ470" s="48" t="str">
        <f t="shared" si="1434"/>
        <v>Inviable Sanitariamente</v>
      </c>
      <c r="TVK470" s="48" t="str">
        <f t="shared" si="1434"/>
        <v>Inviable Sanitariamente</v>
      </c>
      <c r="TVL470" s="48" t="str">
        <f t="shared" si="1434"/>
        <v>Inviable Sanitariamente</v>
      </c>
      <c r="TVM470" s="48" t="str">
        <f t="shared" si="1434"/>
        <v>Inviable Sanitariamente</v>
      </c>
      <c r="TVN470" s="48" t="str">
        <f t="shared" si="1434"/>
        <v>Inviable Sanitariamente</v>
      </c>
      <c r="TVO470" s="48" t="str">
        <f t="shared" si="1434"/>
        <v>Inviable Sanitariamente</v>
      </c>
      <c r="TVP470" s="48" t="str">
        <f t="shared" si="1434"/>
        <v>Inviable Sanitariamente</v>
      </c>
      <c r="TVQ470" s="48" t="str">
        <f t="shared" si="1434"/>
        <v>Inviable Sanitariamente</v>
      </c>
      <c r="TVR470" s="48" t="str">
        <f t="shared" si="1435"/>
        <v>Inviable Sanitariamente</v>
      </c>
      <c r="TVS470" s="48" t="str">
        <f t="shared" si="1435"/>
        <v>Inviable Sanitariamente</v>
      </c>
      <c r="TVT470" s="48" t="str">
        <f t="shared" si="1435"/>
        <v>Inviable Sanitariamente</v>
      </c>
      <c r="TVU470" s="48" t="str">
        <f t="shared" si="1435"/>
        <v>Inviable Sanitariamente</v>
      </c>
      <c r="TVV470" s="48" t="str">
        <f t="shared" si="1435"/>
        <v>Inviable Sanitariamente</v>
      </c>
      <c r="TVW470" s="48" t="str">
        <f t="shared" si="1435"/>
        <v>Inviable Sanitariamente</v>
      </c>
      <c r="TVX470" s="48" t="str">
        <f t="shared" si="1435"/>
        <v>Inviable Sanitariamente</v>
      </c>
      <c r="TVY470" s="48" t="str">
        <f t="shared" si="1435"/>
        <v>Inviable Sanitariamente</v>
      </c>
      <c r="TVZ470" s="48" t="str">
        <f t="shared" si="1435"/>
        <v>Inviable Sanitariamente</v>
      </c>
      <c r="TWA470" s="48" t="str">
        <f t="shared" si="1435"/>
        <v>Inviable Sanitariamente</v>
      </c>
      <c r="TWB470" s="48" t="str">
        <f t="shared" si="1436"/>
        <v>Inviable Sanitariamente</v>
      </c>
      <c r="TWC470" s="48" t="str">
        <f t="shared" si="1436"/>
        <v>Inviable Sanitariamente</v>
      </c>
      <c r="TWD470" s="48" t="str">
        <f t="shared" si="1436"/>
        <v>Inviable Sanitariamente</v>
      </c>
      <c r="TWE470" s="48" t="str">
        <f t="shared" si="1436"/>
        <v>Inviable Sanitariamente</v>
      </c>
      <c r="TWF470" s="48" t="str">
        <f t="shared" si="1436"/>
        <v>Inviable Sanitariamente</v>
      </c>
      <c r="TWG470" s="48" t="str">
        <f t="shared" si="1436"/>
        <v>Inviable Sanitariamente</v>
      </c>
      <c r="TWH470" s="48" t="str">
        <f t="shared" si="1436"/>
        <v>Inviable Sanitariamente</v>
      </c>
      <c r="TWI470" s="48" t="str">
        <f t="shared" si="1436"/>
        <v>Inviable Sanitariamente</v>
      </c>
      <c r="TWJ470" s="48" t="str">
        <f t="shared" si="1436"/>
        <v>Inviable Sanitariamente</v>
      </c>
      <c r="TWK470" s="48" t="str">
        <f t="shared" si="1436"/>
        <v>Inviable Sanitariamente</v>
      </c>
      <c r="TWL470" s="48" t="str">
        <f t="shared" si="1437"/>
        <v>Inviable Sanitariamente</v>
      </c>
      <c r="TWM470" s="48" t="str">
        <f t="shared" si="1437"/>
        <v>Inviable Sanitariamente</v>
      </c>
      <c r="TWN470" s="48" t="str">
        <f t="shared" si="1437"/>
        <v>Inviable Sanitariamente</v>
      </c>
      <c r="TWO470" s="48" t="str">
        <f t="shared" si="1437"/>
        <v>Inviable Sanitariamente</v>
      </c>
      <c r="TWP470" s="48" t="str">
        <f t="shared" si="1437"/>
        <v>Inviable Sanitariamente</v>
      </c>
      <c r="TWQ470" s="48" t="str">
        <f t="shared" si="1437"/>
        <v>Inviable Sanitariamente</v>
      </c>
      <c r="TWR470" s="48" t="str">
        <f t="shared" si="1437"/>
        <v>Inviable Sanitariamente</v>
      </c>
      <c r="TWS470" s="48" t="str">
        <f t="shared" si="1437"/>
        <v>Inviable Sanitariamente</v>
      </c>
      <c r="TWT470" s="48" t="str">
        <f t="shared" si="1437"/>
        <v>Inviable Sanitariamente</v>
      </c>
      <c r="TWU470" s="48" t="str">
        <f t="shared" si="1437"/>
        <v>Inviable Sanitariamente</v>
      </c>
      <c r="TWV470" s="48" t="str">
        <f t="shared" si="1438"/>
        <v>Inviable Sanitariamente</v>
      </c>
      <c r="TWW470" s="48" t="str">
        <f t="shared" si="1438"/>
        <v>Inviable Sanitariamente</v>
      </c>
      <c r="TWX470" s="48" t="str">
        <f t="shared" si="1438"/>
        <v>Inviable Sanitariamente</v>
      </c>
      <c r="TWY470" s="48" t="str">
        <f t="shared" si="1438"/>
        <v>Inviable Sanitariamente</v>
      </c>
      <c r="TWZ470" s="48" t="str">
        <f t="shared" si="1438"/>
        <v>Inviable Sanitariamente</v>
      </c>
      <c r="TXA470" s="48" t="str">
        <f t="shared" si="1438"/>
        <v>Inviable Sanitariamente</v>
      </c>
      <c r="TXB470" s="48" t="str">
        <f t="shared" si="1438"/>
        <v>Inviable Sanitariamente</v>
      </c>
      <c r="TXC470" s="48" t="str">
        <f t="shared" si="1438"/>
        <v>Inviable Sanitariamente</v>
      </c>
      <c r="TXD470" s="48" t="str">
        <f t="shared" si="1438"/>
        <v>Inviable Sanitariamente</v>
      </c>
      <c r="TXE470" s="48" t="str">
        <f t="shared" si="1438"/>
        <v>Inviable Sanitariamente</v>
      </c>
      <c r="TXF470" s="48" t="str">
        <f t="shared" si="1439"/>
        <v>Inviable Sanitariamente</v>
      </c>
      <c r="TXG470" s="48" t="str">
        <f t="shared" si="1439"/>
        <v>Inviable Sanitariamente</v>
      </c>
      <c r="TXH470" s="48" t="str">
        <f t="shared" si="1439"/>
        <v>Inviable Sanitariamente</v>
      </c>
      <c r="TXI470" s="48" t="str">
        <f t="shared" si="1439"/>
        <v>Inviable Sanitariamente</v>
      </c>
      <c r="TXJ470" s="48" t="str">
        <f t="shared" si="1439"/>
        <v>Inviable Sanitariamente</v>
      </c>
      <c r="TXK470" s="48" t="str">
        <f t="shared" si="1439"/>
        <v>Inviable Sanitariamente</v>
      </c>
      <c r="TXL470" s="48" t="str">
        <f t="shared" si="1439"/>
        <v>Inviable Sanitariamente</v>
      </c>
      <c r="TXM470" s="48" t="str">
        <f t="shared" si="1439"/>
        <v>Inviable Sanitariamente</v>
      </c>
      <c r="TXN470" s="48" t="str">
        <f t="shared" si="1439"/>
        <v>Inviable Sanitariamente</v>
      </c>
      <c r="TXO470" s="48" t="str">
        <f t="shared" si="1439"/>
        <v>Inviable Sanitariamente</v>
      </c>
      <c r="TXP470" s="48" t="str">
        <f t="shared" si="1440"/>
        <v>Inviable Sanitariamente</v>
      </c>
      <c r="TXQ470" s="48" t="str">
        <f t="shared" si="1440"/>
        <v>Inviable Sanitariamente</v>
      </c>
      <c r="TXR470" s="48" t="str">
        <f t="shared" si="1440"/>
        <v>Inviable Sanitariamente</v>
      </c>
      <c r="TXS470" s="48" t="str">
        <f t="shared" si="1440"/>
        <v>Inviable Sanitariamente</v>
      </c>
      <c r="TXT470" s="48" t="str">
        <f t="shared" si="1440"/>
        <v>Inviable Sanitariamente</v>
      </c>
      <c r="TXU470" s="48" t="str">
        <f t="shared" si="1440"/>
        <v>Inviable Sanitariamente</v>
      </c>
      <c r="TXV470" s="48" t="str">
        <f t="shared" si="1440"/>
        <v>Inviable Sanitariamente</v>
      </c>
      <c r="TXW470" s="48" t="str">
        <f t="shared" si="1440"/>
        <v>Inviable Sanitariamente</v>
      </c>
      <c r="TXX470" s="48" t="str">
        <f t="shared" si="1440"/>
        <v>Inviable Sanitariamente</v>
      </c>
      <c r="TXY470" s="48" t="str">
        <f t="shared" si="1440"/>
        <v>Inviable Sanitariamente</v>
      </c>
      <c r="TXZ470" s="48" t="str">
        <f t="shared" si="1441"/>
        <v>Inviable Sanitariamente</v>
      </c>
      <c r="TYA470" s="48" t="str">
        <f t="shared" si="1441"/>
        <v>Inviable Sanitariamente</v>
      </c>
      <c r="TYB470" s="48" t="str">
        <f t="shared" si="1441"/>
        <v>Inviable Sanitariamente</v>
      </c>
      <c r="TYC470" s="48" t="str">
        <f t="shared" si="1441"/>
        <v>Inviable Sanitariamente</v>
      </c>
      <c r="TYD470" s="48" t="str">
        <f t="shared" si="1441"/>
        <v>Inviable Sanitariamente</v>
      </c>
      <c r="TYE470" s="48" t="str">
        <f t="shared" si="1441"/>
        <v>Inviable Sanitariamente</v>
      </c>
      <c r="TYF470" s="48" t="str">
        <f t="shared" si="1441"/>
        <v>Inviable Sanitariamente</v>
      </c>
      <c r="TYG470" s="48" t="str">
        <f t="shared" si="1441"/>
        <v>Inviable Sanitariamente</v>
      </c>
      <c r="TYH470" s="48" t="str">
        <f t="shared" si="1441"/>
        <v>Inviable Sanitariamente</v>
      </c>
      <c r="TYI470" s="48" t="str">
        <f t="shared" si="1441"/>
        <v>Inviable Sanitariamente</v>
      </c>
      <c r="TYJ470" s="48" t="str">
        <f t="shared" si="1442"/>
        <v>Inviable Sanitariamente</v>
      </c>
      <c r="TYK470" s="48" t="str">
        <f t="shared" si="1442"/>
        <v>Inviable Sanitariamente</v>
      </c>
      <c r="TYL470" s="48" t="str">
        <f t="shared" si="1442"/>
        <v>Inviable Sanitariamente</v>
      </c>
      <c r="TYM470" s="48" t="str">
        <f t="shared" si="1442"/>
        <v>Inviable Sanitariamente</v>
      </c>
      <c r="TYN470" s="48" t="str">
        <f t="shared" si="1442"/>
        <v>Inviable Sanitariamente</v>
      </c>
      <c r="TYO470" s="48" t="str">
        <f t="shared" si="1442"/>
        <v>Inviable Sanitariamente</v>
      </c>
      <c r="TYP470" s="48" t="str">
        <f t="shared" si="1442"/>
        <v>Inviable Sanitariamente</v>
      </c>
      <c r="TYQ470" s="48" t="str">
        <f t="shared" si="1442"/>
        <v>Inviable Sanitariamente</v>
      </c>
      <c r="TYR470" s="48" t="str">
        <f t="shared" si="1442"/>
        <v>Inviable Sanitariamente</v>
      </c>
      <c r="TYS470" s="48" t="str">
        <f t="shared" si="1442"/>
        <v>Inviable Sanitariamente</v>
      </c>
      <c r="TYT470" s="48" t="str">
        <f t="shared" si="1443"/>
        <v>Inviable Sanitariamente</v>
      </c>
      <c r="TYU470" s="48" t="str">
        <f t="shared" si="1443"/>
        <v>Inviable Sanitariamente</v>
      </c>
      <c r="TYV470" s="48" t="str">
        <f t="shared" si="1443"/>
        <v>Inviable Sanitariamente</v>
      </c>
      <c r="TYW470" s="48" t="str">
        <f t="shared" si="1443"/>
        <v>Inviable Sanitariamente</v>
      </c>
      <c r="TYX470" s="48" t="str">
        <f t="shared" si="1443"/>
        <v>Inviable Sanitariamente</v>
      </c>
      <c r="TYY470" s="48" t="str">
        <f t="shared" si="1443"/>
        <v>Inviable Sanitariamente</v>
      </c>
      <c r="TYZ470" s="48" t="str">
        <f t="shared" si="1443"/>
        <v>Inviable Sanitariamente</v>
      </c>
      <c r="TZA470" s="48" t="str">
        <f t="shared" si="1443"/>
        <v>Inviable Sanitariamente</v>
      </c>
      <c r="TZB470" s="48" t="str">
        <f t="shared" si="1443"/>
        <v>Inviable Sanitariamente</v>
      </c>
      <c r="TZC470" s="48" t="str">
        <f t="shared" si="1443"/>
        <v>Inviable Sanitariamente</v>
      </c>
      <c r="TZD470" s="48" t="str">
        <f t="shared" si="1444"/>
        <v>Inviable Sanitariamente</v>
      </c>
      <c r="TZE470" s="48" t="str">
        <f t="shared" si="1444"/>
        <v>Inviable Sanitariamente</v>
      </c>
      <c r="TZF470" s="48" t="str">
        <f t="shared" si="1444"/>
        <v>Inviable Sanitariamente</v>
      </c>
      <c r="TZG470" s="48" t="str">
        <f t="shared" si="1444"/>
        <v>Inviable Sanitariamente</v>
      </c>
      <c r="TZH470" s="48" t="str">
        <f t="shared" si="1444"/>
        <v>Inviable Sanitariamente</v>
      </c>
      <c r="TZI470" s="48" t="str">
        <f t="shared" si="1444"/>
        <v>Inviable Sanitariamente</v>
      </c>
      <c r="TZJ470" s="48" t="str">
        <f t="shared" si="1444"/>
        <v>Inviable Sanitariamente</v>
      </c>
      <c r="TZK470" s="48" t="str">
        <f t="shared" si="1444"/>
        <v>Inviable Sanitariamente</v>
      </c>
      <c r="TZL470" s="48" t="str">
        <f t="shared" si="1444"/>
        <v>Inviable Sanitariamente</v>
      </c>
      <c r="TZM470" s="48" t="str">
        <f t="shared" si="1444"/>
        <v>Inviable Sanitariamente</v>
      </c>
      <c r="TZN470" s="48" t="str">
        <f t="shared" si="1445"/>
        <v>Inviable Sanitariamente</v>
      </c>
      <c r="TZO470" s="48" t="str">
        <f t="shared" si="1445"/>
        <v>Inviable Sanitariamente</v>
      </c>
      <c r="TZP470" s="48" t="str">
        <f t="shared" si="1445"/>
        <v>Inviable Sanitariamente</v>
      </c>
      <c r="TZQ470" s="48" t="str">
        <f t="shared" si="1445"/>
        <v>Inviable Sanitariamente</v>
      </c>
      <c r="TZR470" s="48" t="str">
        <f t="shared" si="1445"/>
        <v>Inviable Sanitariamente</v>
      </c>
      <c r="TZS470" s="48" t="str">
        <f t="shared" si="1445"/>
        <v>Inviable Sanitariamente</v>
      </c>
      <c r="TZT470" s="48" t="str">
        <f t="shared" si="1445"/>
        <v>Inviable Sanitariamente</v>
      </c>
      <c r="TZU470" s="48" t="str">
        <f t="shared" si="1445"/>
        <v>Inviable Sanitariamente</v>
      </c>
      <c r="TZV470" s="48" t="str">
        <f t="shared" si="1445"/>
        <v>Inviable Sanitariamente</v>
      </c>
      <c r="TZW470" s="48" t="str">
        <f t="shared" si="1445"/>
        <v>Inviable Sanitariamente</v>
      </c>
      <c r="TZX470" s="48" t="str">
        <f t="shared" si="1446"/>
        <v>Inviable Sanitariamente</v>
      </c>
      <c r="TZY470" s="48" t="str">
        <f t="shared" si="1446"/>
        <v>Inviable Sanitariamente</v>
      </c>
      <c r="TZZ470" s="48" t="str">
        <f t="shared" si="1446"/>
        <v>Inviable Sanitariamente</v>
      </c>
      <c r="UAA470" s="48" t="str">
        <f t="shared" si="1446"/>
        <v>Inviable Sanitariamente</v>
      </c>
      <c r="UAB470" s="48" t="str">
        <f t="shared" si="1446"/>
        <v>Inviable Sanitariamente</v>
      </c>
      <c r="UAC470" s="48" t="str">
        <f t="shared" si="1446"/>
        <v>Inviable Sanitariamente</v>
      </c>
      <c r="UAD470" s="48" t="str">
        <f t="shared" si="1446"/>
        <v>Inviable Sanitariamente</v>
      </c>
      <c r="UAE470" s="48" t="str">
        <f t="shared" si="1446"/>
        <v>Inviable Sanitariamente</v>
      </c>
      <c r="UAF470" s="48" t="str">
        <f t="shared" si="1446"/>
        <v>Inviable Sanitariamente</v>
      </c>
      <c r="UAG470" s="48" t="str">
        <f t="shared" si="1446"/>
        <v>Inviable Sanitariamente</v>
      </c>
      <c r="UAH470" s="48" t="str">
        <f t="shared" si="1447"/>
        <v>Inviable Sanitariamente</v>
      </c>
      <c r="UAI470" s="48" t="str">
        <f t="shared" si="1447"/>
        <v>Inviable Sanitariamente</v>
      </c>
      <c r="UAJ470" s="48" t="str">
        <f t="shared" si="1447"/>
        <v>Inviable Sanitariamente</v>
      </c>
      <c r="UAK470" s="48" t="str">
        <f t="shared" si="1447"/>
        <v>Inviable Sanitariamente</v>
      </c>
      <c r="UAL470" s="48" t="str">
        <f t="shared" si="1447"/>
        <v>Inviable Sanitariamente</v>
      </c>
      <c r="UAM470" s="48" t="str">
        <f t="shared" si="1447"/>
        <v>Inviable Sanitariamente</v>
      </c>
      <c r="UAN470" s="48" t="str">
        <f t="shared" si="1447"/>
        <v>Inviable Sanitariamente</v>
      </c>
      <c r="UAO470" s="48" t="str">
        <f t="shared" si="1447"/>
        <v>Inviable Sanitariamente</v>
      </c>
      <c r="UAP470" s="48" t="str">
        <f t="shared" si="1447"/>
        <v>Inviable Sanitariamente</v>
      </c>
      <c r="UAQ470" s="48" t="str">
        <f t="shared" si="1447"/>
        <v>Inviable Sanitariamente</v>
      </c>
      <c r="UAR470" s="48" t="str">
        <f t="shared" si="1448"/>
        <v>Inviable Sanitariamente</v>
      </c>
      <c r="UAS470" s="48" t="str">
        <f t="shared" si="1448"/>
        <v>Inviable Sanitariamente</v>
      </c>
      <c r="UAT470" s="48" t="str">
        <f t="shared" si="1448"/>
        <v>Inviable Sanitariamente</v>
      </c>
      <c r="UAU470" s="48" t="str">
        <f t="shared" si="1448"/>
        <v>Inviable Sanitariamente</v>
      </c>
      <c r="UAV470" s="48" t="str">
        <f t="shared" si="1448"/>
        <v>Inviable Sanitariamente</v>
      </c>
      <c r="UAW470" s="48" t="str">
        <f t="shared" si="1448"/>
        <v>Inviable Sanitariamente</v>
      </c>
      <c r="UAX470" s="48" t="str">
        <f t="shared" si="1448"/>
        <v>Inviable Sanitariamente</v>
      </c>
      <c r="UAY470" s="48" t="str">
        <f t="shared" si="1448"/>
        <v>Inviable Sanitariamente</v>
      </c>
      <c r="UAZ470" s="48" t="str">
        <f t="shared" si="1448"/>
        <v>Inviable Sanitariamente</v>
      </c>
      <c r="UBA470" s="48" t="str">
        <f t="shared" si="1448"/>
        <v>Inviable Sanitariamente</v>
      </c>
      <c r="UBB470" s="48" t="str">
        <f t="shared" si="1449"/>
        <v>Inviable Sanitariamente</v>
      </c>
      <c r="UBC470" s="48" t="str">
        <f t="shared" si="1449"/>
        <v>Inviable Sanitariamente</v>
      </c>
      <c r="UBD470" s="48" t="str">
        <f t="shared" si="1449"/>
        <v>Inviable Sanitariamente</v>
      </c>
      <c r="UBE470" s="48" t="str">
        <f t="shared" si="1449"/>
        <v>Inviable Sanitariamente</v>
      </c>
      <c r="UBF470" s="48" t="str">
        <f t="shared" si="1449"/>
        <v>Inviable Sanitariamente</v>
      </c>
      <c r="UBG470" s="48" t="str">
        <f t="shared" si="1449"/>
        <v>Inviable Sanitariamente</v>
      </c>
      <c r="UBH470" s="48" t="str">
        <f t="shared" si="1449"/>
        <v>Inviable Sanitariamente</v>
      </c>
      <c r="UBI470" s="48" t="str">
        <f t="shared" si="1449"/>
        <v>Inviable Sanitariamente</v>
      </c>
      <c r="UBJ470" s="48" t="str">
        <f t="shared" si="1449"/>
        <v>Inviable Sanitariamente</v>
      </c>
      <c r="UBK470" s="48" t="str">
        <f t="shared" si="1449"/>
        <v>Inviable Sanitariamente</v>
      </c>
      <c r="UBL470" s="48" t="str">
        <f t="shared" si="1450"/>
        <v>Inviable Sanitariamente</v>
      </c>
      <c r="UBM470" s="48" t="str">
        <f t="shared" si="1450"/>
        <v>Inviable Sanitariamente</v>
      </c>
      <c r="UBN470" s="48" t="str">
        <f t="shared" si="1450"/>
        <v>Inviable Sanitariamente</v>
      </c>
      <c r="UBO470" s="48" t="str">
        <f t="shared" si="1450"/>
        <v>Inviable Sanitariamente</v>
      </c>
      <c r="UBP470" s="48" t="str">
        <f t="shared" si="1450"/>
        <v>Inviable Sanitariamente</v>
      </c>
      <c r="UBQ470" s="48" t="str">
        <f t="shared" si="1450"/>
        <v>Inviable Sanitariamente</v>
      </c>
      <c r="UBR470" s="48" t="str">
        <f t="shared" si="1450"/>
        <v>Inviable Sanitariamente</v>
      </c>
      <c r="UBS470" s="48" t="str">
        <f t="shared" si="1450"/>
        <v>Inviable Sanitariamente</v>
      </c>
      <c r="UBT470" s="48" t="str">
        <f t="shared" si="1450"/>
        <v>Inviable Sanitariamente</v>
      </c>
      <c r="UBU470" s="48" t="str">
        <f t="shared" si="1450"/>
        <v>Inviable Sanitariamente</v>
      </c>
      <c r="UBV470" s="48" t="str">
        <f t="shared" si="1451"/>
        <v>Inviable Sanitariamente</v>
      </c>
      <c r="UBW470" s="48" t="str">
        <f t="shared" si="1451"/>
        <v>Inviable Sanitariamente</v>
      </c>
      <c r="UBX470" s="48" t="str">
        <f t="shared" si="1451"/>
        <v>Inviable Sanitariamente</v>
      </c>
      <c r="UBY470" s="48" t="str">
        <f t="shared" si="1451"/>
        <v>Inviable Sanitariamente</v>
      </c>
      <c r="UBZ470" s="48" t="str">
        <f t="shared" si="1451"/>
        <v>Inviable Sanitariamente</v>
      </c>
      <c r="UCA470" s="48" t="str">
        <f t="shared" si="1451"/>
        <v>Inviable Sanitariamente</v>
      </c>
      <c r="UCB470" s="48" t="str">
        <f t="shared" si="1451"/>
        <v>Inviable Sanitariamente</v>
      </c>
      <c r="UCC470" s="48" t="str">
        <f t="shared" si="1451"/>
        <v>Inviable Sanitariamente</v>
      </c>
      <c r="UCD470" s="48" t="str">
        <f t="shared" si="1451"/>
        <v>Inviable Sanitariamente</v>
      </c>
      <c r="UCE470" s="48" t="str">
        <f t="shared" si="1451"/>
        <v>Inviable Sanitariamente</v>
      </c>
      <c r="UCF470" s="48" t="str">
        <f t="shared" si="1452"/>
        <v>Inviable Sanitariamente</v>
      </c>
      <c r="UCG470" s="48" t="str">
        <f t="shared" si="1452"/>
        <v>Inviable Sanitariamente</v>
      </c>
      <c r="UCH470" s="48" t="str">
        <f t="shared" si="1452"/>
        <v>Inviable Sanitariamente</v>
      </c>
      <c r="UCI470" s="48" t="str">
        <f t="shared" si="1452"/>
        <v>Inviable Sanitariamente</v>
      </c>
      <c r="UCJ470" s="48" t="str">
        <f t="shared" si="1452"/>
        <v>Inviable Sanitariamente</v>
      </c>
      <c r="UCK470" s="48" t="str">
        <f t="shared" si="1452"/>
        <v>Inviable Sanitariamente</v>
      </c>
      <c r="UCL470" s="48" t="str">
        <f t="shared" si="1452"/>
        <v>Inviable Sanitariamente</v>
      </c>
      <c r="UCM470" s="48" t="str">
        <f t="shared" si="1452"/>
        <v>Inviable Sanitariamente</v>
      </c>
      <c r="UCN470" s="48" t="str">
        <f t="shared" si="1452"/>
        <v>Inviable Sanitariamente</v>
      </c>
      <c r="UCO470" s="48" t="str">
        <f t="shared" si="1452"/>
        <v>Inviable Sanitariamente</v>
      </c>
      <c r="UCP470" s="48" t="str">
        <f t="shared" si="1453"/>
        <v>Inviable Sanitariamente</v>
      </c>
      <c r="UCQ470" s="48" t="str">
        <f t="shared" si="1453"/>
        <v>Inviable Sanitariamente</v>
      </c>
      <c r="UCR470" s="48" t="str">
        <f t="shared" si="1453"/>
        <v>Inviable Sanitariamente</v>
      </c>
      <c r="UCS470" s="48" t="str">
        <f t="shared" si="1453"/>
        <v>Inviable Sanitariamente</v>
      </c>
      <c r="UCT470" s="48" t="str">
        <f t="shared" si="1453"/>
        <v>Inviable Sanitariamente</v>
      </c>
      <c r="UCU470" s="48" t="str">
        <f t="shared" si="1453"/>
        <v>Inviable Sanitariamente</v>
      </c>
      <c r="UCV470" s="48" t="str">
        <f t="shared" si="1453"/>
        <v>Inviable Sanitariamente</v>
      </c>
      <c r="UCW470" s="48" t="str">
        <f t="shared" si="1453"/>
        <v>Inviable Sanitariamente</v>
      </c>
      <c r="UCX470" s="48" t="str">
        <f t="shared" si="1453"/>
        <v>Inviable Sanitariamente</v>
      </c>
      <c r="UCY470" s="48" t="str">
        <f t="shared" si="1453"/>
        <v>Inviable Sanitariamente</v>
      </c>
      <c r="UCZ470" s="48" t="str">
        <f t="shared" si="1454"/>
        <v>Inviable Sanitariamente</v>
      </c>
      <c r="UDA470" s="48" t="str">
        <f t="shared" si="1454"/>
        <v>Inviable Sanitariamente</v>
      </c>
      <c r="UDB470" s="48" t="str">
        <f t="shared" si="1454"/>
        <v>Inviable Sanitariamente</v>
      </c>
      <c r="UDC470" s="48" t="str">
        <f t="shared" si="1454"/>
        <v>Inviable Sanitariamente</v>
      </c>
      <c r="UDD470" s="48" t="str">
        <f t="shared" si="1454"/>
        <v>Inviable Sanitariamente</v>
      </c>
      <c r="UDE470" s="48" t="str">
        <f t="shared" si="1454"/>
        <v>Inviable Sanitariamente</v>
      </c>
      <c r="UDF470" s="48" t="str">
        <f t="shared" si="1454"/>
        <v>Inviable Sanitariamente</v>
      </c>
      <c r="UDG470" s="48" t="str">
        <f t="shared" si="1454"/>
        <v>Inviable Sanitariamente</v>
      </c>
      <c r="UDH470" s="48" t="str">
        <f t="shared" si="1454"/>
        <v>Inviable Sanitariamente</v>
      </c>
      <c r="UDI470" s="48" t="str">
        <f t="shared" si="1454"/>
        <v>Inviable Sanitariamente</v>
      </c>
      <c r="UDJ470" s="48" t="str">
        <f t="shared" si="1455"/>
        <v>Inviable Sanitariamente</v>
      </c>
      <c r="UDK470" s="48" t="str">
        <f t="shared" si="1455"/>
        <v>Inviable Sanitariamente</v>
      </c>
      <c r="UDL470" s="48" t="str">
        <f t="shared" si="1455"/>
        <v>Inviable Sanitariamente</v>
      </c>
      <c r="UDM470" s="48" t="str">
        <f t="shared" si="1455"/>
        <v>Inviable Sanitariamente</v>
      </c>
      <c r="UDN470" s="48" t="str">
        <f t="shared" si="1455"/>
        <v>Inviable Sanitariamente</v>
      </c>
      <c r="UDO470" s="48" t="str">
        <f t="shared" si="1455"/>
        <v>Inviable Sanitariamente</v>
      </c>
      <c r="UDP470" s="48" t="str">
        <f t="shared" si="1455"/>
        <v>Inviable Sanitariamente</v>
      </c>
      <c r="UDQ470" s="48" t="str">
        <f t="shared" si="1455"/>
        <v>Inviable Sanitariamente</v>
      </c>
      <c r="UDR470" s="48" t="str">
        <f t="shared" si="1455"/>
        <v>Inviable Sanitariamente</v>
      </c>
      <c r="UDS470" s="48" t="str">
        <f t="shared" si="1455"/>
        <v>Inviable Sanitariamente</v>
      </c>
      <c r="UDT470" s="48" t="str">
        <f t="shared" si="1456"/>
        <v>Inviable Sanitariamente</v>
      </c>
      <c r="UDU470" s="48" t="str">
        <f t="shared" si="1456"/>
        <v>Inviable Sanitariamente</v>
      </c>
      <c r="UDV470" s="48" t="str">
        <f t="shared" si="1456"/>
        <v>Inviable Sanitariamente</v>
      </c>
      <c r="UDW470" s="48" t="str">
        <f t="shared" si="1456"/>
        <v>Inviable Sanitariamente</v>
      </c>
      <c r="UDX470" s="48" t="str">
        <f t="shared" si="1456"/>
        <v>Inviable Sanitariamente</v>
      </c>
      <c r="UDY470" s="48" t="str">
        <f t="shared" si="1456"/>
        <v>Inviable Sanitariamente</v>
      </c>
      <c r="UDZ470" s="48" t="str">
        <f t="shared" si="1456"/>
        <v>Inviable Sanitariamente</v>
      </c>
      <c r="UEA470" s="48" t="str">
        <f t="shared" si="1456"/>
        <v>Inviable Sanitariamente</v>
      </c>
      <c r="UEB470" s="48" t="str">
        <f t="shared" si="1456"/>
        <v>Inviable Sanitariamente</v>
      </c>
      <c r="UEC470" s="48" t="str">
        <f t="shared" si="1456"/>
        <v>Inviable Sanitariamente</v>
      </c>
      <c r="UED470" s="48" t="str">
        <f t="shared" si="1457"/>
        <v>Inviable Sanitariamente</v>
      </c>
      <c r="UEE470" s="48" t="str">
        <f t="shared" si="1457"/>
        <v>Inviable Sanitariamente</v>
      </c>
      <c r="UEF470" s="48" t="str">
        <f t="shared" si="1457"/>
        <v>Inviable Sanitariamente</v>
      </c>
      <c r="UEG470" s="48" t="str">
        <f t="shared" si="1457"/>
        <v>Inviable Sanitariamente</v>
      </c>
      <c r="UEH470" s="48" t="str">
        <f t="shared" si="1457"/>
        <v>Inviable Sanitariamente</v>
      </c>
      <c r="UEI470" s="48" t="str">
        <f t="shared" si="1457"/>
        <v>Inviable Sanitariamente</v>
      </c>
      <c r="UEJ470" s="48" t="str">
        <f t="shared" si="1457"/>
        <v>Inviable Sanitariamente</v>
      </c>
      <c r="UEK470" s="48" t="str">
        <f t="shared" si="1457"/>
        <v>Inviable Sanitariamente</v>
      </c>
      <c r="UEL470" s="48" t="str">
        <f t="shared" si="1457"/>
        <v>Inviable Sanitariamente</v>
      </c>
      <c r="UEM470" s="48" t="str">
        <f t="shared" si="1457"/>
        <v>Inviable Sanitariamente</v>
      </c>
      <c r="UEN470" s="48" t="str">
        <f t="shared" si="1458"/>
        <v>Inviable Sanitariamente</v>
      </c>
      <c r="UEO470" s="48" t="str">
        <f t="shared" si="1458"/>
        <v>Inviable Sanitariamente</v>
      </c>
      <c r="UEP470" s="48" t="str">
        <f t="shared" si="1458"/>
        <v>Inviable Sanitariamente</v>
      </c>
      <c r="UEQ470" s="48" t="str">
        <f t="shared" si="1458"/>
        <v>Inviable Sanitariamente</v>
      </c>
      <c r="UER470" s="48" t="str">
        <f t="shared" si="1458"/>
        <v>Inviable Sanitariamente</v>
      </c>
      <c r="UES470" s="48" t="str">
        <f t="shared" si="1458"/>
        <v>Inviable Sanitariamente</v>
      </c>
      <c r="UET470" s="48" t="str">
        <f t="shared" si="1458"/>
        <v>Inviable Sanitariamente</v>
      </c>
      <c r="UEU470" s="48" t="str">
        <f t="shared" si="1458"/>
        <v>Inviable Sanitariamente</v>
      </c>
      <c r="UEV470" s="48" t="str">
        <f t="shared" si="1458"/>
        <v>Inviable Sanitariamente</v>
      </c>
      <c r="UEW470" s="48" t="str">
        <f t="shared" si="1458"/>
        <v>Inviable Sanitariamente</v>
      </c>
      <c r="UEX470" s="48" t="str">
        <f t="shared" si="1459"/>
        <v>Inviable Sanitariamente</v>
      </c>
      <c r="UEY470" s="48" t="str">
        <f t="shared" si="1459"/>
        <v>Inviable Sanitariamente</v>
      </c>
      <c r="UEZ470" s="48" t="str">
        <f t="shared" si="1459"/>
        <v>Inviable Sanitariamente</v>
      </c>
      <c r="UFA470" s="48" t="str">
        <f t="shared" si="1459"/>
        <v>Inviable Sanitariamente</v>
      </c>
      <c r="UFB470" s="48" t="str">
        <f t="shared" si="1459"/>
        <v>Inviable Sanitariamente</v>
      </c>
      <c r="UFC470" s="48" t="str">
        <f t="shared" si="1459"/>
        <v>Inviable Sanitariamente</v>
      </c>
      <c r="UFD470" s="48" t="str">
        <f t="shared" si="1459"/>
        <v>Inviable Sanitariamente</v>
      </c>
      <c r="UFE470" s="48" t="str">
        <f t="shared" si="1459"/>
        <v>Inviable Sanitariamente</v>
      </c>
      <c r="UFF470" s="48" t="str">
        <f t="shared" si="1459"/>
        <v>Inviable Sanitariamente</v>
      </c>
      <c r="UFG470" s="48" t="str">
        <f t="shared" si="1459"/>
        <v>Inviable Sanitariamente</v>
      </c>
      <c r="UFH470" s="48" t="str">
        <f t="shared" si="1460"/>
        <v>Inviable Sanitariamente</v>
      </c>
      <c r="UFI470" s="48" t="str">
        <f t="shared" si="1460"/>
        <v>Inviable Sanitariamente</v>
      </c>
      <c r="UFJ470" s="48" t="str">
        <f t="shared" si="1460"/>
        <v>Inviable Sanitariamente</v>
      </c>
      <c r="UFK470" s="48" t="str">
        <f t="shared" si="1460"/>
        <v>Inviable Sanitariamente</v>
      </c>
      <c r="UFL470" s="48" t="str">
        <f t="shared" si="1460"/>
        <v>Inviable Sanitariamente</v>
      </c>
      <c r="UFM470" s="48" t="str">
        <f t="shared" si="1460"/>
        <v>Inviable Sanitariamente</v>
      </c>
      <c r="UFN470" s="48" t="str">
        <f t="shared" si="1460"/>
        <v>Inviable Sanitariamente</v>
      </c>
      <c r="UFO470" s="48" t="str">
        <f t="shared" si="1460"/>
        <v>Inviable Sanitariamente</v>
      </c>
      <c r="UFP470" s="48" t="str">
        <f t="shared" si="1460"/>
        <v>Inviable Sanitariamente</v>
      </c>
      <c r="UFQ470" s="48" t="str">
        <f t="shared" si="1460"/>
        <v>Inviable Sanitariamente</v>
      </c>
      <c r="UFR470" s="48" t="str">
        <f t="shared" si="1461"/>
        <v>Inviable Sanitariamente</v>
      </c>
      <c r="UFS470" s="48" t="str">
        <f t="shared" si="1461"/>
        <v>Inviable Sanitariamente</v>
      </c>
      <c r="UFT470" s="48" t="str">
        <f t="shared" si="1461"/>
        <v>Inviable Sanitariamente</v>
      </c>
      <c r="UFU470" s="48" t="str">
        <f t="shared" si="1461"/>
        <v>Inviable Sanitariamente</v>
      </c>
      <c r="UFV470" s="48" t="str">
        <f t="shared" si="1461"/>
        <v>Inviable Sanitariamente</v>
      </c>
      <c r="UFW470" s="48" t="str">
        <f t="shared" si="1461"/>
        <v>Inviable Sanitariamente</v>
      </c>
      <c r="UFX470" s="48" t="str">
        <f t="shared" si="1461"/>
        <v>Inviable Sanitariamente</v>
      </c>
      <c r="UFY470" s="48" t="str">
        <f t="shared" si="1461"/>
        <v>Inviable Sanitariamente</v>
      </c>
      <c r="UFZ470" s="48" t="str">
        <f t="shared" si="1461"/>
        <v>Inviable Sanitariamente</v>
      </c>
      <c r="UGA470" s="48" t="str">
        <f t="shared" si="1461"/>
        <v>Inviable Sanitariamente</v>
      </c>
      <c r="UGB470" s="48" t="str">
        <f t="shared" si="1462"/>
        <v>Inviable Sanitariamente</v>
      </c>
      <c r="UGC470" s="48" t="str">
        <f t="shared" si="1462"/>
        <v>Inviable Sanitariamente</v>
      </c>
      <c r="UGD470" s="48" t="str">
        <f t="shared" si="1462"/>
        <v>Inviable Sanitariamente</v>
      </c>
      <c r="UGE470" s="48" t="str">
        <f t="shared" si="1462"/>
        <v>Inviable Sanitariamente</v>
      </c>
      <c r="UGF470" s="48" t="str">
        <f t="shared" si="1462"/>
        <v>Inviable Sanitariamente</v>
      </c>
      <c r="UGG470" s="48" t="str">
        <f t="shared" si="1462"/>
        <v>Inviable Sanitariamente</v>
      </c>
      <c r="UGH470" s="48" t="str">
        <f t="shared" si="1462"/>
        <v>Inviable Sanitariamente</v>
      </c>
      <c r="UGI470" s="48" t="str">
        <f t="shared" si="1462"/>
        <v>Inviable Sanitariamente</v>
      </c>
      <c r="UGJ470" s="48" t="str">
        <f t="shared" si="1462"/>
        <v>Inviable Sanitariamente</v>
      </c>
      <c r="UGK470" s="48" t="str">
        <f t="shared" si="1462"/>
        <v>Inviable Sanitariamente</v>
      </c>
      <c r="UGL470" s="48" t="str">
        <f t="shared" si="1463"/>
        <v>Inviable Sanitariamente</v>
      </c>
      <c r="UGM470" s="48" t="str">
        <f t="shared" si="1463"/>
        <v>Inviable Sanitariamente</v>
      </c>
      <c r="UGN470" s="48" t="str">
        <f t="shared" si="1463"/>
        <v>Inviable Sanitariamente</v>
      </c>
      <c r="UGO470" s="48" t="str">
        <f t="shared" si="1463"/>
        <v>Inviable Sanitariamente</v>
      </c>
      <c r="UGP470" s="48" t="str">
        <f t="shared" si="1463"/>
        <v>Inviable Sanitariamente</v>
      </c>
      <c r="UGQ470" s="48" t="str">
        <f t="shared" si="1463"/>
        <v>Inviable Sanitariamente</v>
      </c>
      <c r="UGR470" s="48" t="str">
        <f t="shared" si="1463"/>
        <v>Inviable Sanitariamente</v>
      </c>
      <c r="UGS470" s="48" t="str">
        <f t="shared" si="1463"/>
        <v>Inviable Sanitariamente</v>
      </c>
      <c r="UGT470" s="48" t="str">
        <f t="shared" si="1463"/>
        <v>Inviable Sanitariamente</v>
      </c>
      <c r="UGU470" s="48" t="str">
        <f t="shared" si="1463"/>
        <v>Inviable Sanitariamente</v>
      </c>
      <c r="UGV470" s="48" t="str">
        <f t="shared" si="1464"/>
        <v>Inviable Sanitariamente</v>
      </c>
      <c r="UGW470" s="48" t="str">
        <f t="shared" si="1464"/>
        <v>Inviable Sanitariamente</v>
      </c>
      <c r="UGX470" s="48" t="str">
        <f t="shared" si="1464"/>
        <v>Inviable Sanitariamente</v>
      </c>
      <c r="UGY470" s="48" t="str">
        <f t="shared" si="1464"/>
        <v>Inviable Sanitariamente</v>
      </c>
      <c r="UGZ470" s="48" t="str">
        <f t="shared" si="1464"/>
        <v>Inviable Sanitariamente</v>
      </c>
      <c r="UHA470" s="48" t="str">
        <f t="shared" si="1464"/>
        <v>Inviable Sanitariamente</v>
      </c>
      <c r="UHB470" s="48" t="str">
        <f t="shared" si="1464"/>
        <v>Inviable Sanitariamente</v>
      </c>
      <c r="UHC470" s="48" t="str">
        <f t="shared" si="1464"/>
        <v>Inviable Sanitariamente</v>
      </c>
      <c r="UHD470" s="48" t="str">
        <f t="shared" si="1464"/>
        <v>Inviable Sanitariamente</v>
      </c>
      <c r="UHE470" s="48" t="str">
        <f t="shared" si="1464"/>
        <v>Inviable Sanitariamente</v>
      </c>
      <c r="UHF470" s="48" t="str">
        <f t="shared" si="1465"/>
        <v>Inviable Sanitariamente</v>
      </c>
      <c r="UHG470" s="48" t="str">
        <f t="shared" si="1465"/>
        <v>Inviable Sanitariamente</v>
      </c>
      <c r="UHH470" s="48" t="str">
        <f t="shared" si="1465"/>
        <v>Inviable Sanitariamente</v>
      </c>
      <c r="UHI470" s="48" t="str">
        <f t="shared" si="1465"/>
        <v>Inviable Sanitariamente</v>
      </c>
      <c r="UHJ470" s="48" t="str">
        <f t="shared" si="1465"/>
        <v>Inviable Sanitariamente</v>
      </c>
      <c r="UHK470" s="48" t="str">
        <f t="shared" si="1465"/>
        <v>Inviable Sanitariamente</v>
      </c>
      <c r="UHL470" s="48" t="str">
        <f t="shared" si="1465"/>
        <v>Inviable Sanitariamente</v>
      </c>
      <c r="UHM470" s="48" t="str">
        <f t="shared" si="1465"/>
        <v>Inviable Sanitariamente</v>
      </c>
      <c r="UHN470" s="48" t="str">
        <f t="shared" si="1465"/>
        <v>Inviable Sanitariamente</v>
      </c>
      <c r="UHO470" s="48" t="str">
        <f t="shared" si="1465"/>
        <v>Inviable Sanitariamente</v>
      </c>
      <c r="UHP470" s="48" t="str">
        <f t="shared" si="1466"/>
        <v>Inviable Sanitariamente</v>
      </c>
      <c r="UHQ470" s="48" t="str">
        <f t="shared" si="1466"/>
        <v>Inviable Sanitariamente</v>
      </c>
      <c r="UHR470" s="48" t="str">
        <f t="shared" si="1466"/>
        <v>Inviable Sanitariamente</v>
      </c>
      <c r="UHS470" s="48" t="str">
        <f t="shared" si="1466"/>
        <v>Inviable Sanitariamente</v>
      </c>
      <c r="UHT470" s="48" t="str">
        <f t="shared" si="1466"/>
        <v>Inviable Sanitariamente</v>
      </c>
      <c r="UHU470" s="48" t="str">
        <f t="shared" si="1466"/>
        <v>Inviable Sanitariamente</v>
      </c>
      <c r="UHV470" s="48" t="str">
        <f t="shared" si="1466"/>
        <v>Inviable Sanitariamente</v>
      </c>
      <c r="UHW470" s="48" t="str">
        <f t="shared" si="1466"/>
        <v>Inviable Sanitariamente</v>
      </c>
      <c r="UHX470" s="48" t="str">
        <f t="shared" si="1466"/>
        <v>Inviable Sanitariamente</v>
      </c>
      <c r="UHY470" s="48" t="str">
        <f t="shared" si="1466"/>
        <v>Inviable Sanitariamente</v>
      </c>
      <c r="UHZ470" s="48" t="str">
        <f t="shared" si="1467"/>
        <v>Inviable Sanitariamente</v>
      </c>
      <c r="UIA470" s="48" t="str">
        <f t="shared" si="1467"/>
        <v>Inviable Sanitariamente</v>
      </c>
      <c r="UIB470" s="48" t="str">
        <f t="shared" si="1467"/>
        <v>Inviable Sanitariamente</v>
      </c>
      <c r="UIC470" s="48" t="str">
        <f t="shared" si="1467"/>
        <v>Inviable Sanitariamente</v>
      </c>
      <c r="UID470" s="48" t="str">
        <f t="shared" si="1467"/>
        <v>Inviable Sanitariamente</v>
      </c>
      <c r="UIE470" s="48" t="str">
        <f t="shared" si="1467"/>
        <v>Inviable Sanitariamente</v>
      </c>
      <c r="UIF470" s="48" t="str">
        <f t="shared" si="1467"/>
        <v>Inviable Sanitariamente</v>
      </c>
      <c r="UIG470" s="48" t="str">
        <f t="shared" si="1467"/>
        <v>Inviable Sanitariamente</v>
      </c>
      <c r="UIH470" s="48" t="str">
        <f t="shared" si="1467"/>
        <v>Inviable Sanitariamente</v>
      </c>
      <c r="UII470" s="48" t="str">
        <f t="shared" si="1467"/>
        <v>Inviable Sanitariamente</v>
      </c>
      <c r="UIJ470" s="48" t="str">
        <f t="shared" si="1468"/>
        <v>Inviable Sanitariamente</v>
      </c>
      <c r="UIK470" s="48" t="str">
        <f t="shared" si="1468"/>
        <v>Inviable Sanitariamente</v>
      </c>
      <c r="UIL470" s="48" t="str">
        <f t="shared" si="1468"/>
        <v>Inviable Sanitariamente</v>
      </c>
      <c r="UIM470" s="48" t="str">
        <f t="shared" si="1468"/>
        <v>Inviable Sanitariamente</v>
      </c>
      <c r="UIN470" s="48" t="str">
        <f t="shared" si="1468"/>
        <v>Inviable Sanitariamente</v>
      </c>
      <c r="UIO470" s="48" t="str">
        <f t="shared" si="1468"/>
        <v>Inviable Sanitariamente</v>
      </c>
      <c r="UIP470" s="48" t="str">
        <f t="shared" si="1468"/>
        <v>Inviable Sanitariamente</v>
      </c>
      <c r="UIQ470" s="48" t="str">
        <f t="shared" si="1468"/>
        <v>Inviable Sanitariamente</v>
      </c>
      <c r="UIR470" s="48" t="str">
        <f t="shared" si="1468"/>
        <v>Inviable Sanitariamente</v>
      </c>
      <c r="UIS470" s="48" t="str">
        <f t="shared" si="1468"/>
        <v>Inviable Sanitariamente</v>
      </c>
      <c r="UIT470" s="48" t="str">
        <f t="shared" si="1469"/>
        <v>Inviable Sanitariamente</v>
      </c>
      <c r="UIU470" s="48" t="str">
        <f t="shared" si="1469"/>
        <v>Inviable Sanitariamente</v>
      </c>
      <c r="UIV470" s="48" t="str">
        <f t="shared" si="1469"/>
        <v>Inviable Sanitariamente</v>
      </c>
      <c r="UIW470" s="48" t="str">
        <f t="shared" si="1469"/>
        <v>Inviable Sanitariamente</v>
      </c>
      <c r="UIX470" s="48" t="str">
        <f t="shared" si="1469"/>
        <v>Inviable Sanitariamente</v>
      </c>
      <c r="UIY470" s="48" t="str">
        <f t="shared" si="1469"/>
        <v>Inviable Sanitariamente</v>
      </c>
      <c r="UIZ470" s="48" t="str">
        <f t="shared" si="1469"/>
        <v>Inviable Sanitariamente</v>
      </c>
      <c r="UJA470" s="48" t="str">
        <f t="shared" si="1469"/>
        <v>Inviable Sanitariamente</v>
      </c>
      <c r="UJB470" s="48" t="str">
        <f t="shared" si="1469"/>
        <v>Inviable Sanitariamente</v>
      </c>
      <c r="UJC470" s="48" t="str">
        <f t="shared" si="1469"/>
        <v>Inviable Sanitariamente</v>
      </c>
      <c r="UJD470" s="48" t="str">
        <f t="shared" si="1470"/>
        <v>Inviable Sanitariamente</v>
      </c>
      <c r="UJE470" s="48" t="str">
        <f t="shared" si="1470"/>
        <v>Inviable Sanitariamente</v>
      </c>
      <c r="UJF470" s="48" t="str">
        <f t="shared" si="1470"/>
        <v>Inviable Sanitariamente</v>
      </c>
      <c r="UJG470" s="48" t="str">
        <f t="shared" si="1470"/>
        <v>Inviable Sanitariamente</v>
      </c>
      <c r="UJH470" s="48" t="str">
        <f t="shared" si="1470"/>
        <v>Inviable Sanitariamente</v>
      </c>
      <c r="UJI470" s="48" t="str">
        <f t="shared" si="1470"/>
        <v>Inviable Sanitariamente</v>
      </c>
      <c r="UJJ470" s="48" t="str">
        <f t="shared" si="1470"/>
        <v>Inviable Sanitariamente</v>
      </c>
      <c r="UJK470" s="48" t="str">
        <f t="shared" si="1470"/>
        <v>Inviable Sanitariamente</v>
      </c>
      <c r="UJL470" s="48" t="str">
        <f t="shared" si="1470"/>
        <v>Inviable Sanitariamente</v>
      </c>
      <c r="UJM470" s="48" t="str">
        <f t="shared" si="1470"/>
        <v>Inviable Sanitariamente</v>
      </c>
      <c r="UJN470" s="48" t="str">
        <f t="shared" si="1471"/>
        <v>Inviable Sanitariamente</v>
      </c>
      <c r="UJO470" s="48" t="str">
        <f t="shared" si="1471"/>
        <v>Inviable Sanitariamente</v>
      </c>
      <c r="UJP470" s="48" t="str">
        <f t="shared" si="1471"/>
        <v>Inviable Sanitariamente</v>
      </c>
      <c r="UJQ470" s="48" t="str">
        <f t="shared" si="1471"/>
        <v>Inviable Sanitariamente</v>
      </c>
      <c r="UJR470" s="48" t="str">
        <f t="shared" si="1471"/>
        <v>Inviable Sanitariamente</v>
      </c>
      <c r="UJS470" s="48" t="str">
        <f t="shared" si="1471"/>
        <v>Inviable Sanitariamente</v>
      </c>
      <c r="UJT470" s="48" t="str">
        <f t="shared" si="1471"/>
        <v>Inviable Sanitariamente</v>
      </c>
      <c r="UJU470" s="48" t="str">
        <f t="shared" si="1471"/>
        <v>Inviable Sanitariamente</v>
      </c>
      <c r="UJV470" s="48" t="str">
        <f t="shared" si="1471"/>
        <v>Inviable Sanitariamente</v>
      </c>
      <c r="UJW470" s="48" t="str">
        <f t="shared" si="1471"/>
        <v>Inviable Sanitariamente</v>
      </c>
      <c r="UJX470" s="48" t="str">
        <f t="shared" si="1472"/>
        <v>Inviable Sanitariamente</v>
      </c>
      <c r="UJY470" s="48" t="str">
        <f t="shared" si="1472"/>
        <v>Inviable Sanitariamente</v>
      </c>
      <c r="UJZ470" s="48" t="str">
        <f t="shared" si="1472"/>
        <v>Inviable Sanitariamente</v>
      </c>
      <c r="UKA470" s="48" t="str">
        <f t="shared" si="1472"/>
        <v>Inviable Sanitariamente</v>
      </c>
      <c r="UKB470" s="48" t="str">
        <f t="shared" si="1472"/>
        <v>Inviable Sanitariamente</v>
      </c>
      <c r="UKC470" s="48" t="str">
        <f t="shared" si="1472"/>
        <v>Inviable Sanitariamente</v>
      </c>
      <c r="UKD470" s="48" t="str">
        <f t="shared" si="1472"/>
        <v>Inviable Sanitariamente</v>
      </c>
      <c r="UKE470" s="48" t="str">
        <f t="shared" si="1472"/>
        <v>Inviable Sanitariamente</v>
      </c>
      <c r="UKF470" s="48" t="str">
        <f t="shared" si="1472"/>
        <v>Inviable Sanitariamente</v>
      </c>
      <c r="UKG470" s="48" t="str">
        <f t="shared" si="1472"/>
        <v>Inviable Sanitariamente</v>
      </c>
      <c r="UKH470" s="48" t="str">
        <f t="shared" si="1473"/>
        <v>Inviable Sanitariamente</v>
      </c>
      <c r="UKI470" s="48" t="str">
        <f t="shared" si="1473"/>
        <v>Inviable Sanitariamente</v>
      </c>
      <c r="UKJ470" s="48" t="str">
        <f t="shared" si="1473"/>
        <v>Inviable Sanitariamente</v>
      </c>
      <c r="UKK470" s="48" t="str">
        <f t="shared" si="1473"/>
        <v>Inviable Sanitariamente</v>
      </c>
      <c r="UKL470" s="48" t="str">
        <f t="shared" si="1473"/>
        <v>Inviable Sanitariamente</v>
      </c>
      <c r="UKM470" s="48" t="str">
        <f t="shared" si="1473"/>
        <v>Inviable Sanitariamente</v>
      </c>
      <c r="UKN470" s="48" t="str">
        <f t="shared" si="1473"/>
        <v>Inviable Sanitariamente</v>
      </c>
      <c r="UKO470" s="48" t="str">
        <f t="shared" si="1473"/>
        <v>Inviable Sanitariamente</v>
      </c>
      <c r="UKP470" s="48" t="str">
        <f t="shared" si="1473"/>
        <v>Inviable Sanitariamente</v>
      </c>
      <c r="UKQ470" s="48" t="str">
        <f t="shared" si="1473"/>
        <v>Inviable Sanitariamente</v>
      </c>
      <c r="UKR470" s="48" t="str">
        <f t="shared" si="1474"/>
        <v>Inviable Sanitariamente</v>
      </c>
      <c r="UKS470" s="48" t="str">
        <f t="shared" si="1474"/>
        <v>Inviable Sanitariamente</v>
      </c>
      <c r="UKT470" s="48" t="str">
        <f t="shared" si="1474"/>
        <v>Inviable Sanitariamente</v>
      </c>
      <c r="UKU470" s="48" t="str">
        <f t="shared" si="1474"/>
        <v>Inviable Sanitariamente</v>
      </c>
      <c r="UKV470" s="48" t="str">
        <f t="shared" si="1474"/>
        <v>Inviable Sanitariamente</v>
      </c>
      <c r="UKW470" s="48" t="str">
        <f t="shared" si="1474"/>
        <v>Inviable Sanitariamente</v>
      </c>
      <c r="UKX470" s="48" t="str">
        <f t="shared" si="1474"/>
        <v>Inviable Sanitariamente</v>
      </c>
      <c r="UKY470" s="48" t="str">
        <f t="shared" si="1474"/>
        <v>Inviable Sanitariamente</v>
      </c>
      <c r="UKZ470" s="48" t="str">
        <f t="shared" si="1474"/>
        <v>Inviable Sanitariamente</v>
      </c>
      <c r="ULA470" s="48" t="str">
        <f t="shared" si="1474"/>
        <v>Inviable Sanitariamente</v>
      </c>
      <c r="ULB470" s="48" t="str">
        <f t="shared" si="1475"/>
        <v>Inviable Sanitariamente</v>
      </c>
      <c r="ULC470" s="48" t="str">
        <f t="shared" si="1475"/>
        <v>Inviable Sanitariamente</v>
      </c>
      <c r="ULD470" s="48" t="str">
        <f t="shared" si="1475"/>
        <v>Inviable Sanitariamente</v>
      </c>
      <c r="ULE470" s="48" t="str">
        <f t="shared" si="1475"/>
        <v>Inviable Sanitariamente</v>
      </c>
      <c r="ULF470" s="48" t="str">
        <f t="shared" si="1475"/>
        <v>Inviable Sanitariamente</v>
      </c>
      <c r="ULG470" s="48" t="str">
        <f t="shared" si="1475"/>
        <v>Inviable Sanitariamente</v>
      </c>
      <c r="ULH470" s="48" t="str">
        <f t="shared" si="1475"/>
        <v>Inviable Sanitariamente</v>
      </c>
      <c r="ULI470" s="48" t="str">
        <f t="shared" si="1475"/>
        <v>Inviable Sanitariamente</v>
      </c>
      <c r="ULJ470" s="48" t="str">
        <f t="shared" si="1475"/>
        <v>Inviable Sanitariamente</v>
      </c>
      <c r="ULK470" s="48" t="str">
        <f t="shared" si="1475"/>
        <v>Inviable Sanitariamente</v>
      </c>
      <c r="ULL470" s="48" t="str">
        <f t="shared" si="1476"/>
        <v>Inviable Sanitariamente</v>
      </c>
      <c r="ULM470" s="48" t="str">
        <f t="shared" si="1476"/>
        <v>Inviable Sanitariamente</v>
      </c>
      <c r="ULN470" s="48" t="str">
        <f t="shared" si="1476"/>
        <v>Inviable Sanitariamente</v>
      </c>
      <c r="ULO470" s="48" t="str">
        <f t="shared" si="1476"/>
        <v>Inviable Sanitariamente</v>
      </c>
      <c r="ULP470" s="48" t="str">
        <f t="shared" si="1476"/>
        <v>Inviable Sanitariamente</v>
      </c>
      <c r="ULQ470" s="48" t="str">
        <f t="shared" si="1476"/>
        <v>Inviable Sanitariamente</v>
      </c>
      <c r="ULR470" s="48" t="str">
        <f t="shared" si="1476"/>
        <v>Inviable Sanitariamente</v>
      </c>
      <c r="ULS470" s="48" t="str">
        <f t="shared" si="1476"/>
        <v>Inviable Sanitariamente</v>
      </c>
      <c r="ULT470" s="48" t="str">
        <f t="shared" si="1476"/>
        <v>Inviable Sanitariamente</v>
      </c>
      <c r="ULU470" s="48" t="str">
        <f t="shared" si="1476"/>
        <v>Inviable Sanitariamente</v>
      </c>
      <c r="ULV470" s="48" t="str">
        <f t="shared" si="1477"/>
        <v>Inviable Sanitariamente</v>
      </c>
      <c r="ULW470" s="48" t="str">
        <f t="shared" si="1477"/>
        <v>Inviable Sanitariamente</v>
      </c>
      <c r="ULX470" s="48" t="str">
        <f t="shared" si="1477"/>
        <v>Inviable Sanitariamente</v>
      </c>
      <c r="ULY470" s="48" t="str">
        <f t="shared" si="1477"/>
        <v>Inviable Sanitariamente</v>
      </c>
      <c r="ULZ470" s="48" t="str">
        <f t="shared" si="1477"/>
        <v>Inviable Sanitariamente</v>
      </c>
      <c r="UMA470" s="48" t="str">
        <f t="shared" si="1477"/>
        <v>Inviable Sanitariamente</v>
      </c>
      <c r="UMB470" s="48" t="str">
        <f t="shared" si="1477"/>
        <v>Inviable Sanitariamente</v>
      </c>
      <c r="UMC470" s="48" t="str">
        <f t="shared" si="1477"/>
        <v>Inviable Sanitariamente</v>
      </c>
      <c r="UMD470" s="48" t="str">
        <f t="shared" si="1477"/>
        <v>Inviable Sanitariamente</v>
      </c>
      <c r="UME470" s="48" t="str">
        <f t="shared" si="1477"/>
        <v>Inviable Sanitariamente</v>
      </c>
      <c r="UMF470" s="48" t="str">
        <f t="shared" si="1478"/>
        <v>Inviable Sanitariamente</v>
      </c>
      <c r="UMG470" s="48" t="str">
        <f t="shared" si="1478"/>
        <v>Inviable Sanitariamente</v>
      </c>
      <c r="UMH470" s="48" t="str">
        <f t="shared" si="1478"/>
        <v>Inviable Sanitariamente</v>
      </c>
      <c r="UMI470" s="48" t="str">
        <f t="shared" si="1478"/>
        <v>Inviable Sanitariamente</v>
      </c>
      <c r="UMJ470" s="48" t="str">
        <f t="shared" si="1478"/>
        <v>Inviable Sanitariamente</v>
      </c>
      <c r="UMK470" s="48" t="str">
        <f t="shared" si="1478"/>
        <v>Inviable Sanitariamente</v>
      </c>
      <c r="UML470" s="48" t="str">
        <f t="shared" si="1478"/>
        <v>Inviable Sanitariamente</v>
      </c>
      <c r="UMM470" s="48" t="str">
        <f t="shared" si="1478"/>
        <v>Inviable Sanitariamente</v>
      </c>
      <c r="UMN470" s="48" t="str">
        <f t="shared" si="1478"/>
        <v>Inviable Sanitariamente</v>
      </c>
      <c r="UMO470" s="48" t="str">
        <f t="shared" si="1478"/>
        <v>Inviable Sanitariamente</v>
      </c>
      <c r="UMP470" s="48" t="str">
        <f t="shared" si="1479"/>
        <v>Inviable Sanitariamente</v>
      </c>
      <c r="UMQ470" s="48" t="str">
        <f t="shared" si="1479"/>
        <v>Inviable Sanitariamente</v>
      </c>
      <c r="UMR470" s="48" t="str">
        <f t="shared" si="1479"/>
        <v>Inviable Sanitariamente</v>
      </c>
      <c r="UMS470" s="48" t="str">
        <f t="shared" si="1479"/>
        <v>Inviable Sanitariamente</v>
      </c>
      <c r="UMT470" s="48" t="str">
        <f t="shared" si="1479"/>
        <v>Inviable Sanitariamente</v>
      </c>
      <c r="UMU470" s="48" t="str">
        <f t="shared" si="1479"/>
        <v>Inviable Sanitariamente</v>
      </c>
      <c r="UMV470" s="48" t="str">
        <f t="shared" si="1479"/>
        <v>Inviable Sanitariamente</v>
      </c>
      <c r="UMW470" s="48" t="str">
        <f t="shared" si="1479"/>
        <v>Inviable Sanitariamente</v>
      </c>
      <c r="UMX470" s="48" t="str">
        <f t="shared" si="1479"/>
        <v>Inviable Sanitariamente</v>
      </c>
      <c r="UMY470" s="48" t="str">
        <f t="shared" si="1479"/>
        <v>Inviable Sanitariamente</v>
      </c>
      <c r="UMZ470" s="48" t="str">
        <f t="shared" si="1480"/>
        <v>Inviable Sanitariamente</v>
      </c>
      <c r="UNA470" s="48" t="str">
        <f t="shared" si="1480"/>
        <v>Inviable Sanitariamente</v>
      </c>
      <c r="UNB470" s="48" t="str">
        <f t="shared" si="1480"/>
        <v>Inviable Sanitariamente</v>
      </c>
      <c r="UNC470" s="48" t="str">
        <f t="shared" si="1480"/>
        <v>Inviable Sanitariamente</v>
      </c>
      <c r="UND470" s="48" t="str">
        <f t="shared" si="1480"/>
        <v>Inviable Sanitariamente</v>
      </c>
      <c r="UNE470" s="48" t="str">
        <f t="shared" si="1480"/>
        <v>Inviable Sanitariamente</v>
      </c>
      <c r="UNF470" s="48" t="str">
        <f t="shared" si="1480"/>
        <v>Inviable Sanitariamente</v>
      </c>
      <c r="UNG470" s="48" t="str">
        <f t="shared" si="1480"/>
        <v>Inviable Sanitariamente</v>
      </c>
      <c r="UNH470" s="48" t="str">
        <f t="shared" si="1480"/>
        <v>Inviable Sanitariamente</v>
      </c>
      <c r="UNI470" s="48" t="str">
        <f t="shared" si="1480"/>
        <v>Inviable Sanitariamente</v>
      </c>
      <c r="UNJ470" s="48" t="str">
        <f t="shared" si="1481"/>
        <v>Inviable Sanitariamente</v>
      </c>
      <c r="UNK470" s="48" t="str">
        <f t="shared" si="1481"/>
        <v>Inviable Sanitariamente</v>
      </c>
      <c r="UNL470" s="48" t="str">
        <f t="shared" si="1481"/>
        <v>Inviable Sanitariamente</v>
      </c>
      <c r="UNM470" s="48" t="str">
        <f t="shared" si="1481"/>
        <v>Inviable Sanitariamente</v>
      </c>
      <c r="UNN470" s="48" t="str">
        <f t="shared" si="1481"/>
        <v>Inviable Sanitariamente</v>
      </c>
      <c r="UNO470" s="48" t="str">
        <f t="shared" si="1481"/>
        <v>Inviable Sanitariamente</v>
      </c>
      <c r="UNP470" s="48" t="str">
        <f t="shared" si="1481"/>
        <v>Inviable Sanitariamente</v>
      </c>
      <c r="UNQ470" s="48" t="str">
        <f t="shared" si="1481"/>
        <v>Inviable Sanitariamente</v>
      </c>
      <c r="UNR470" s="48" t="str">
        <f t="shared" si="1481"/>
        <v>Inviable Sanitariamente</v>
      </c>
      <c r="UNS470" s="48" t="str">
        <f t="shared" si="1481"/>
        <v>Inviable Sanitariamente</v>
      </c>
      <c r="UNT470" s="48" t="str">
        <f t="shared" si="1482"/>
        <v>Inviable Sanitariamente</v>
      </c>
      <c r="UNU470" s="48" t="str">
        <f t="shared" si="1482"/>
        <v>Inviable Sanitariamente</v>
      </c>
      <c r="UNV470" s="48" t="str">
        <f t="shared" si="1482"/>
        <v>Inviable Sanitariamente</v>
      </c>
      <c r="UNW470" s="48" t="str">
        <f t="shared" si="1482"/>
        <v>Inviable Sanitariamente</v>
      </c>
      <c r="UNX470" s="48" t="str">
        <f t="shared" si="1482"/>
        <v>Inviable Sanitariamente</v>
      </c>
      <c r="UNY470" s="48" t="str">
        <f t="shared" si="1482"/>
        <v>Inviable Sanitariamente</v>
      </c>
      <c r="UNZ470" s="48" t="str">
        <f t="shared" si="1482"/>
        <v>Inviable Sanitariamente</v>
      </c>
      <c r="UOA470" s="48" t="str">
        <f t="shared" si="1482"/>
        <v>Inviable Sanitariamente</v>
      </c>
      <c r="UOB470" s="48" t="str">
        <f t="shared" si="1482"/>
        <v>Inviable Sanitariamente</v>
      </c>
      <c r="UOC470" s="48" t="str">
        <f t="shared" si="1482"/>
        <v>Inviable Sanitariamente</v>
      </c>
      <c r="UOD470" s="48" t="str">
        <f t="shared" si="1483"/>
        <v>Inviable Sanitariamente</v>
      </c>
      <c r="UOE470" s="48" t="str">
        <f t="shared" si="1483"/>
        <v>Inviable Sanitariamente</v>
      </c>
      <c r="UOF470" s="48" t="str">
        <f t="shared" si="1483"/>
        <v>Inviable Sanitariamente</v>
      </c>
      <c r="UOG470" s="48" t="str">
        <f t="shared" si="1483"/>
        <v>Inviable Sanitariamente</v>
      </c>
      <c r="UOH470" s="48" t="str">
        <f t="shared" si="1483"/>
        <v>Inviable Sanitariamente</v>
      </c>
      <c r="UOI470" s="48" t="str">
        <f t="shared" si="1483"/>
        <v>Inviable Sanitariamente</v>
      </c>
      <c r="UOJ470" s="48" t="str">
        <f t="shared" si="1483"/>
        <v>Inviable Sanitariamente</v>
      </c>
      <c r="UOK470" s="48" t="str">
        <f t="shared" si="1483"/>
        <v>Inviable Sanitariamente</v>
      </c>
      <c r="UOL470" s="48" t="str">
        <f t="shared" si="1483"/>
        <v>Inviable Sanitariamente</v>
      </c>
      <c r="UOM470" s="48" t="str">
        <f t="shared" si="1483"/>
        <v>Inviable Sanitariamente</v>
      </c>
      <c r="UON470" s="48" t="str">
        <f t="shared" si="1484"/>
        <v>Inviable Sanitariamente</v>
      </c>
      <c r="UOO470" s="48" t="str">
        <f t="shared" si="1484"/>
        <v>Inviable Sanitariamente</v>
      </c>
      <c r="UOP470" s="48" t="str">
        <f t="shared" si="1484"/>
        <v>Inviable Sanitariamente</v>
      </c>
      <c r="UOQ470" s="48" t="str">
        <f t="shared" si="1484"/>
        <v>Inviable Sanitariamente</v>
      </c>
      <c r="UOR470" s="48" t="str">
        <f t="shared" si="1484"/>
        <v>Inviable Sanitariamente</v>
      </c>
      <c r="UOS470" s="48" t="str">
        <f t="shared" si="1484"/>
        <v>Inviable Sanitariamente</v>
      </c>
      <c r="UOT470" s="48" t="str">
        <f t="shared" si="1484"/>
        <v>Inviable Sanitariamente</v>
      </c>
      <c r="UOU470" s="48" t="str">
        <f t="shared" si="1484"/>
        <v>Inviable Sanitariamente</v>
      </c>
      <c r="UOV470" s="48" t="str">
        <f t="shared" si="1484"/>
        <v>Inviable Sanitariamente</v>
      </c>
      <c r="UOW470" s="48" t="str">
        <f t="shared" si="1484"/>
        <v>Inviable Sanitariamente</v>
      </c>
      <c r="UOX470" s="48" t="str">
        <f t="shared" si="1485"/>
        <v>Inviable Sanitariamente</v>
      </c>
      <c r="UOY470" s="48" t="str">
        <f t="shared" si="1485"/>
        <v>Inviable Sanitariamente</v>
      </c>
      <c r="UOZ470" s="48" t="str">
        <f t="shared" si="1485"/>
        <v>Inviable Sanitariamente</v>
      </c>
      <c r="UPA470" s="48" t="str">
        <f t="shared" si="1485"/>
        <v>Inviable Sanitariamente</v>
      </c>
      <c r="UPB470" s="48" t="str">
        <f t="shared" si="1485"/>
        <v>Inviable Sanitariamente</v>
      </c>
      <c r="UPC470" s="48" t="str">
        <f t="shared" si="1485"/>
        <v>Inviable Sanitariamente</v>
      </c>
      <c r="UPD470" s="48" t="str">
        <f t="shared" si="1485"/>
        <v>Inviable Sanitariamente</v>
      </c>
      <c r="UPE470" s="48" t="str">
        <f t="shared" si="1485"/>
        <v>Inviable Sanitariamente</v>
      </c>
      <c r="UPF470" s="48" t="str">
        <f t="shared" si="1485"/>
        <v>Inviable Sanitariamente</v>
      </c>
      <c r="UPG470" s="48" t="str">
        <f t="shared" si="1485"/>
        <v>Inviable Sanitariamente</v>
      </c>
      <c r="UPH470" s="48" t="str">
        <f t="shared" si="1486"/>
        <v>Inviable Sanitariamente</v>
      </c>
      <c r="UPI470" s="48" t="str">
        <f t="shared" si="1486"/>
        <v>Inviable Sanitariamente</v>
      </c>
      <c r="UPJ470" s="48" t="str">
        <f t="shared" si="1486"/>
        <v>Inviable Sanitariamente</v>
      </c>
      <c r="UPK470" s="48" t="str">
        <f t="shared" si="1486"/>
        <v>Inviable Sanitariamente</v>
      </c>
      <c r="UPL470" s="48" t="str">
        <f t="shared" si="1486"/>
        <v>Inviable Sanitariamente</v>
      </c>
      <c r="UPM470" s="48" t="str">
        <f t="shared" si="1486"/>
        <v>Inviable Sanitariamente</v>
      </c>
      <c r="UPN470" s="48" t="str">
        <f t="shared" si="1486"/>
        <v>Inviable Sanitariamente</v>
      </c>
      <c r="UPO470" s="48" t="str">
        <f t="shared" si="1486"/>
        <v>Inviable Sanitariamente</v>
      </c>
      <c r="UPP470" s="48" t="str">
        <f t="shared" si="1486"/>
        <v>Inviable Sanitariamente</v>
      </c>
      <c r="UPQ470" s="48" t="str">
        <f t="shared" si="1486"/>
        <v>Inviable Sanitariamente</v>
      </c>
      <c r="UPR470" s="48" t="str">
        <f t="shared" si="1487"/>
        <v>Inviable Sanitariamente</v>
      </c>
      <c r="UPS470" s="48" t="str">
        <f t="shared" si="1487"/>
        <v>Inviable Sanitariamente</v>
      </c>
      <c r="UPT470" s="48" t="str">
        <f t="shared" si="1487"/>
        <v>Inviable Sanitariamente</v>
      </c>
      <c r="UPU470" s="48" t="str">
        <f t="shared" si="1487"/>
        <v>Inviable Sanitariamente</v>
      </c>
      <c r="UPV470" s="48" t="str">
        <f t="shared" si="1487"/>
        <v>Inviable Sanitariamente</v>
      </c>
      <c r="UPW470" s="48" t="str">
        <f t="shared" si="1487"/>
        <v>Inviable Sanitariamente</v>
      </c>
      <c r="UPX470" s="48" t="str">
        <f t="shared" si="1487"/>
        <v>Inviable Sanitariamente</v>
      </c>
      <c r="UPY470" s="48" t="str">
        <f t="shared" si="1487"/>
        <v>Inviable Sanitariamente</v>
      </c>
      <c r="UPZ470" s="48" t="str">
        <f t="shared" si="1487"/>
        <v>Inviable Sanitariamente</v>
      </c>
      <c r="UQA470" s="48" t="str">
        <f t="shared" si="1487"/>
        <v>Inviable Sanitariamente</v>
      </c>
      <c r="UQB470" s="48" t="str">
        <f t="shared" si="1488"/>
        <v>Inviable Sanitariamente</v>
      </c>
      <c r="UQC470" s="48" t="str">
        <f t="shared" si="1488"/>
        <v>Inviable Sanitariamente</v>
      </c>
      <c r="UQD470" s="48" t="str">
        <f t="shared" si="1488"/>
        <v>Inviable Sanitariamente</v>
      </c>
      <c r="UQE470" s="48" t="str">
        <f t="shared" si="1488"/>
        <v>Inviable Sanitariamente</v>
      </c>
      <c r="UQF470" s="48" t="str">
        <f t="shared" si="1488"/>
        <v>Inviable Sanitariamente</v>
      </c>
      <c r="UQG470" s="48" t="str">
        <f t="shared" si="1488"/>
        <v>Inviable Sanitariamente</v>
      </c>
      <c r="UQH470" s="48" t="str">
        <f t="shared" si="1488"/>
        <v>Inviable Sanitariamente</v>
      </c>
      <c r="UQI470" s="48" t="str">
        <f t="shared" si="1488"/>
        <v>Inviable Sanitariamente</v>
      </c>
      <c r="UQJ470" s="48" t="str">
        <f t="shared" si="1488"/>
        <v>Inviable Sanitariamente</v>
      </c>
      <c r="UQK470" s="48" t="str">
        <f t="shared" si="1488"/>
        <v>Inviable Sanitariamente</v>
      </c>
      <c r="UQL470" s="48" t="str">
        <f t="shared" si="1489"/>
        <v>Inviable Sanitariamente</v>
      </c>
      <c r="UQM470" s="48" t="str">
        <f t="shared" si="1489"/>
        <v>Inviable Sanitariamente</v>
      </c>
      <c r="UQN470" s="48" t="str">
        <f t="shared" si="1489"/>
        <v>Inviable Sanitariamente</v>
      </c>
      <c r="UQO470" s="48" t="str">
        <f t="shared" si="1489"/>
        <v>Inviable Sanitariamente</v>
      </c>
      <c r="UQP470" s="48" t="str">
        <f t="shared" si="1489"/>
        <v>Inviable Sanitariamente</v>
      </c>
      <c r="UQQ470" s="48" t="str">
        <f t="shared" si="1489"/>
        <v>Inviable Sanitariamente</v>
      </c>
      <c r="UQR470" s="48" t="str">
        <f t="shared" si="1489"/>
        <v>Inviable Sanitariamente</v>
      </c>
      <c r="UQS470" s="48" t="str">
        <f t="shared" si="1489"/>
        <v>Inviable Sanitariamente</v>
      </c>
      <c r="UQT470" s="48" t="str">
        <f t="shared" si="1489"/>
        <v>Inviable Sanitariamente</v>
      </c>
      <c r="UQU470" s="48" t="str">
        <f t="shared" si="1489"/>
        <v>Inviable Sanitariamente</v>
      </c>
      <c r="UQV470" s="48" t="str">
        <f t="shared" si="1490"/>
        <v>Inviable Sanitariamente</v>
      </c>
      <c r="UQW470" s="48" t="str">
        <f t="shared" si="1490"/>
        <v>Inviable Sanitariamente</v>
      </c>
      <c r="UQX470" s="48" t="str">
        <f t="shared" si="1490"/>
        <v>Inviable Sanitariamente</v>
      </c>
      <c r="UQY470" s="48" t="str">
        <f t="shared" si="1490"/>
        <v>Inviable Sanitariamente</v>
      </c>
      <c r="UQZ470" s="48" t="str">
        <f t="shared" si="1490"/>
        <v>Inviable Sanitariamente</v>
      </c>
      <c r="URA470" s="48" t="str">
        <f t="shared" si="1490"/>
        <v>Inviable Sanitariamente</v>
      </c>
      <c r="URB470" s="48" t="str">
        <f t="shared" si="1490"/>
        <v>Inviable Sanitariamente</v>
      </c>
      <c r="URC470" s="48" t="str">
        <f t="shared" si="1490"/>
        <v>Inviable Sanitariamente</v>
      </c>
      <c r="URD470" s="48" t="str">
        <f t="shared" si="1490"/>
        <v>Inviable Sanitariamente</v>
      </c>
      <c r="URE470" s="48" t="str">
        <f t="shared" si="1490"/>
        <v>Inviable Sanitariamente</v>
      </c>
      <c r="URF470" s="48" t="str">
        <f t="shared" si="1491"/>
        <v>Inviable Sanitariamente</v>
      </c>
      <c r="URG470" s="48" t="str">
        <f t="shared" si="1491"/>
        <v>Inviable Sanitariamente</v>
      </c>
      <c r="URH470" s="48" t="str">
        <f t="shared" si="1491"/>
        <v>Inviable Sanitariamente</v>
      </c>
      <c r="URI470" s="48" t="str">
        <f t="shared" si="1491"/>
        <v>Inviable Sanitariamente</v>
      </c>
      <c r="URJ470" s="48" t="str">
        <f t="shared" si="1491"/>
        <v>Inviable Sanitariamente</v>
      </c>
      <c r="URK470" s="48" t="str">
        <f t="shared" si="1491"/>
        <v>Inviable Sanitariamente</v>
      </c>
      <c r="URL470" s="48" t="str">
        <f t="shared" si="1491"/>
        <v>Inviable Sanitariamente</v>
      </c>
      <c r="URM470" s="48" t="str">
        <f t="shared" si="1491"/>
        <v>Inviable Sanitariamente</v>
      </c>
      <c r="URN470" s="48" t="str">
        <f t="shared" si="1491"/>
        <v>Inviable Sanitariamente</v>
      </c>
      <c r="URO470" s="48" t="str">
        <f t="shared" si="1491"/>
        <v>Inviable Sanitariamente</v>
      </c>
      <c r="URP470" s="48" t="str">
        <f t="shared" si="1492"/>
        <v>Inviable Sanitariamente</v>
      </c>
      <c r="URQ470" s="48" t="str">
        <f t="shared" si="1492"/>
        <v>Inviable Sanitariamente</v>
      </c>
      <c r="URR470" s="48" t="str">
        <f t="shared" si="1492"/>
        <v>Inviable Sanitariamente</v>
      </c>
      <c r="URS470" s="48" t="str">
        <f t="shared" si="1492"/>
        <v>Inviable Sanitariamente</v>
      </c>
      <c r="URT470" s="48" t="str">
        <f t="shared" si="1492"/>
        <v>Inviable Sanitariamente</v>
      </c>
      <c r="URU470" s="48" t="str">
        <f t="shared" si="1492"/>
        <v>Inviable Sanitariamente</v>
      </c>
      <c r="URV470" s="48" t="str">
        <f t="shared" si="1492"/>
        <v>Inviable Sanitariamente</v>
      </c>
      <c r="URW470" s="48" t="str">
        <f t="shared" si="1492"/>
        <v>Inviable Sanitariamente</v>
      </c>
      <c r="URX470" s="48" t="str">
        <f t="shared" si="1492"/>
        <v>Inviable Sanitariamente</v>
      </c>
      <c r="URY470" s="48" t="str">
        <f t="shared" si="1492"/>
        <v>Inviable Sanitariamente</v>
      </c>
      <c r="URZ470" s="48" t="str">
        <f t="shared" si="1493"/>
        <v>Inviable Sanitariamente</v>
      </c>
      <c r="USA470" s="48" t="str">
        <f t="shared" si="1493"/>
        <v>Inviable Sanitariamente</v>
      </c>
      <c r="USB470" s="48" t="str">
        <f t="shared" si="1493"/>
        <v>Inviable Sanitariamente</v>
      </c>
      <c r="USC470" s="48" t="str">
        <f t="shared" si="1493"/>
        <v>Inviable Sanitariamente</v>
      </c>
      <c r="USD470" s="48" t="str">
        <f t="shared" si="1493"/>
        <v>Inviable Sanitariamente</v>
      </c>
      <c r="USE470" s="48" t="str">
        <f t="shared" si="1493"/>
        <v>Inviable Sanitariamente</v>
      </c>
      <c r="USF470" s="48" t="str">
        <f t="shared" si="1493"/>
        <v>Inviable Sanitariamente</v>
      </c>
      <c r="USG470" s="48" t="str">
        <f t="shared" si="1493"/>
        <v>Inviable Sanitariamente</v>
      </c>
      <c r="USH470" s="48" t="str">
        <f t="shared" si="1493"/>
        <v>Inviable Sanitariamente</v>
      </c>
      <c r="USI470" s="48" t="str">
        <f t="shared" si="1493"/>
        <v>Inviable Sanitariamente</v>
      </c>
      <c r="USJ470" s="48" t="str">
        <f t="shared" si="1494"/>
        <v>Inviable Sanitariamente</v>
      </c>
      <c r="USK470" s="48" t="str">
        <f t="shared" si="1494"/>
        <v>Inviable Sanitariamente</v>
      </c>
      <c r="USL470" s="48" t="str">
        <f t="shared" si="1494"/>
        <v>Inviable Sanitariamente</v>
      </c>
      <c r="USM470" s="48" t="str">
        <f t="shared" si="1494"/>
        <v>Inviable Sanitariamente</v>
      </c>
      <c r="USN470" s="48" t="str">
        <f t="shared" si="1494"/>
        <v>Inviable Sanitariamente</v>
      </c>
      <c r="USO470" s="48" t="str">
        <f t="shared" si="1494"/>
        <v>Inviable Sanitariamente</v>
      </c>
      <c r="USP470" s="48" t="str">
        <f t="shared" si="1494"/>
        <v>Inviable Sanitariamente</v>
      </c>
      <c r="USQ470" s="48" t="str">
        <f t="shared" si="1494"/>
        <v>Inviable Sanitariamente</v>
      </c>
      <c r="USR470" s="48" t="str">
        <f t="shared" si="1494"/>
        <v>Inviable Sanitariamente</v>
      </c>
      <c r="USS470" s="48" t="str">
        <f t="shared" si="1494"/>
        <v>Inviable Sanitariamente</v>
      </c>
      <c r="UST470" s="48" t="str">
        <f t="shared" si="1495"/>
        <v>Inviable Sanitariamente</v>
      </c>
      <c r="USU470" s="48" t="str">
        <f t="shared" si="1495"/>
        <v>Inviable Sanitariamente</v>
      </c>
      <c r="USV470" s="48" t="str">
        <f t="shared" si="1495"/>
        <v>Inviable Sanitariamente</v>
      </c>
      <c r="USW470" s="48" t="str">
        <f t="shared" si="1495"/>
        <v>Inviable Sanitariamente</v>
      </c>
      <c r="USX470" s="48" t="str">
        <f t="shared" si="1495"/>
        <v>Inviable Sanitariamente</v>
      </c>
      <c r="USY470" s="48" t="str">
        <f t="shared" si="1495"/>
        <v>Inviable Sanitariamente</v>
      </c>
      <c r="USZ470" s="48" t="str">
        <f t="shared" si="1495"/>
        <v>Inviable Sanitariamente</v>
      </c>
      <c r="UTA470" s="48" t="str">
        <f t="shared" si="1495"/>
        <v>Inviable Sanitariamente</v>
      </c>
      <c r="UTB470" s="48" t="str">
        <f t="shared" si="1495"/>
        <v>Inviable Sanitariamente</v>
      </c>
      <c r="UTC470" s="48" t="str">
        <f t="shared" si="1495"/>
        <v>Inviable Sanitariamente</v>
      </c>
      <c r="UTD470" s="48" t="str">
        <f t="shared" si="1496"/>
        <v>Inviable Sanitariamente</v>
      </c>
      <c r="UTE470" s="48" t="str">
        <f t="shared" si="1496"/>
        <v>Inviable Sanitariamente</v>
      </c>
      <c r="UTF470" s="48" t="str">
        <f t="shared" si="1496"/>
        <v>Inviable Sanitariamente</v>
      </c>
      <c r="UTG470" s="48" t="str">
        <f t="shared" si="1496"/>
        <v>Inviable Sanitariamente</v>
      </c>
      <c r="UTH470" s="48" t="str">
        <f t="shared" si="1496"/>
        <v>Inviable Sanitariamente</v>
      </c>
      <c r="UTI470" s="48" t="str">
        <f t="shared" si="1496"/>
        <v>Inviable Sanitariamente</v>
      </c>
      <c r="UTJ470" s="48" t="str">
        <f t="shared" si="1496"/>
        <v>Inviable Sanitariamente</v>
      </c>
      <c r="UTK470" s="48" t="str">
        <f t="shared" si="1496"/>
        <v>Inviable Sanitariamente</v>
      </c>
      <c r="UTL470" s="48" t="str">
        <f t="shared" si="1496"/>
        <v>Inviable Sanitariamente</v>
      </c>
      <c r="UTM470" s="48" t="str">
        <f t="shared" si="1496"/>
        <v>Inviable Sanitariamente</v>
      </c>
      <c r="UTN470" s="48" t="str">
        <f t="shared" si="1497"/>
        <v>Inviable Sanitariamente</v>
      </c>
      <c r="UTO470" s="48" t="str">
        <f t="shared" si="1497"/>
        <v>Inviable Sanitariamente</v>
      </c>
      <c r="UTP470" s="48" t="str">
        <f t="shared" si="1497"/>
        <v>Inviable Sanitariamente</v>
      </c>
      <c r="UTQ470" s="48" t="str">
        <f t="shared" si="1497"/>
        <v>Inviable Sanitariamente</v>
      </c>
      <c r="UTR470" s="48" t="str">
        <f t="shared" si="1497"/>
        <v>Inviable Sanitariamente</v>
      </c>
      <c r="UTS470" s="48" t="str">
        <f t="shared" si="1497"/>
        <v>Inviable Sanitariamente</v>
      </c>
      <c r="UTT470" s="48" t="str">
        <f t="shared" si="1497"/>
        <v>Inviable Sanitariamente</v>
      </c>
      <c r="UTU470" s="48" t="str">
        <f t="shared" si="1497"/>
        <v>Inviable Sanitariamente</v>
      </c>
      <c r="UTV470" s="48" t="str">
        <f t="shared" si="1497"/>
        <v>Inviable Sanitariamente</v>
      </c>
      <c r="UTW470" s="48" t="str">
        <f t="shared" si="1497"/>
        <v>Inviable Sanitariamente</v>
      </c>
      <c r="UTX470" s="48" t="str">
        <f t="shared" si="1498"/>
        <v>Inviable Sanitariamente</v>
      </c>
      <c r="UTY470" s="48" t="str">
        <f t="shared" si="1498"/>
        <v>Inviable Sanitariamente</v>
      </c>
      <c r="UTZ470" s="48" t="str">
        <f t="shared" si="1498"/>
        <v>Inviable Sanitariamente</v>
      </c>
      <c r="UUA470" s="48" t="str">
        <f t="shared" si="1498"/>
        <v>Inviable Sanitariamente</v>
      </c>
      <c r="UUB470" s="48" t="str">
        <f t="shared" si="1498"/>
        <v>Inviable Sanitariamente</v>
      </c>
      <c r="UUC470" s="48" t="str">
        <f t="shared" si="1498"/>
        <v>Inviable Sanitariamente</v>
      </c>
      <c r="UUD470" s="48" t="str">
        <f t="shared" si="1498"/>
        <v>Inviable Sanitariamente</v>
      </c>
      <c r="UUE470" s="48" t="str">
        <f t="shared" si="1498"/>
        <v>Inviable Sanitariamente</v>
      </c>
      <c r="UUF470" s="48" t="str">
        <f t="shared" si="1498"/>
        <v>Inviable Sanitariamente</v>
      </c>
      <c r="UUG470" s="48" t="str">
        <f t="shared" si="1498"/>
        <v>Inviable Sanitariamente</v>
      </c>
      <c r="UUH470" s="48" t="str">
        <f t="shared" si="1499"/>
        <v>Inviable Sanitariamente</v>
      </c>
      <c r="UUI470" s="48" t="str">
        <f t="shared" si="1499"/>
        <v>Inviable Sanitariamente</v>
      </c>
      <c r="UUJ470" s="48" t="str">
        <f t="shared" si="1499"/>
        <v>Inviable Sanitariamente</v>
      </c>
      <c r="UUK470" s="48" t="str">
        <f t="shared" si="1499"/>
        <v>Inviable Sanitariamente</v>
      </c>
      <c r="UUL470" s="48" t="str">
        <f t="shared" si="1499"/>
        <v>Inviable Sanitariamente</v>
      </c>
      <c r="UUM470" s="48" t="str">
        <f t="shared" si="1499"/>
        <v>Inviable Sanitariamente</v>
      </c>
      <c r="UUN470" s="48" t="str">
        <f t="shared" si="1499"/>
        <v>Inviable Sanitariamente</v>
      </c>
      <c r="UUO470" s="48" t="str">
        <f t="shared" si="1499"/>
        <v>Inviable Sanitariamente</v>
      </c>
      <c r="UUP470" s="48" t="str">
        <f t="shared" si="1499"/>
        <v>Inviable Sanitariamente</v>
      </c>
      <c r="UUQ470" s="48" t="str">
        <f t="shared" si="1499"/>
        <v>Inviable Sanitariamente</v>
      </c>
      <c r="UUR470" s="48" t="str">
        <f t="shared" si="1500"/>
        <v>Inviable Sanitariamente</v>
      </c>
      <c r="UUS470" s="48" t="str">
        <f t="shared" si="1500"/>
        <v>Inviable Sanitariamente</v>
      </c>
      <c r="UUT470" s="48" t="str">
        <f t="shared" si="1500"/>
        <v>Inviable Sanitariamente</v>
      </c>
      <c r="UUU470" s="48" t="str">
        <f t="shared" si="1500"/>
        <v>Inviable Sanitariamente</v>
      </c>
      <c r="UUV470" s="48" t="str">
        <f t="shared" si="1500"/>
        <v>Inviable Sanitariamente</v>
      </c>
      <c r="UUW470" s="48" t="str">
        <f t="shared" si="1500"/>
        <v>Inviable Sanitariamente</v>
      </c>
      <c r="UUX470" s="48" t="str">
        <f t="shared" si="1500"/>
        <v>Inviable Sanitariamente</v>
      </c>
      <c r="UUY470" s="48" t="str">
        <f t="shared" si="1500"/>
        <v>Inviable Sanitariamente</v>
      </c>
      <c r="UUZ470" s="48" t="str">
        <f t="shared" si="1500"/>
        <v>Inviable Sanitariamente</v>
      </c>
      <c r="UVA470" s="48" t="str">
        <f t="shared" si="1500"/>
        <v>Inviable Sanitariamente</v>
      </c>
      <c r="UVB470" s="48" t="str">
        <f t="shared" si="1501"/>
        <v>Inviable Sanitariamente</v>
      </c>
      <c r="UVC470" s="48" t="str">
        <f t="shared" si="1501"/>
        <v>Inviable Sanitariamente</v>
      </c>
      <c r="UVD470" s="48" t="str">
        <f t="shared" si="1501"/>
        <v>Inviable Sanitariamente</v>
      </c>
      <c r="UVE470" s="48" t="str">
        <f t="shared" si="1501"/>
        <v>Inviable Sanitariamente</v>
      </c>
      <c r="UVF470" s="48" t="str">
        <f t="shared" si="1501"/>
        <v>Inviable Sanitariamente</v>
      </c>
      <c r="UVG470" s="48" t="str">
        <f t="shared" si="1501"/>
        <v>Inviable Sanitariamente</v>
      </c>
      <c r="UVH470" s="48" t="str">
        <f t="shared" si="1501"/>
        <v>Inviable Sanitariamente</v>
      </c>
      <c r="UVI470" s="48" t="str">
        <f t="shared" si="1501"/>
        <v>Inviable Sanitariamente</v>
      </c>
      <c r="UVJ470" s="48" t="str">
        <f t="shared" si="1501"/>
        <v>Inviable Sanitariamente</v>
      </c>
      <c r="UVK470" s="48" t="str">
        <f t="shared" si="1501"/>
        <v>Inviable Sanitariamente</v>
      </c>
      <c r="UVL470" s="48" t="str">
        <f t="shared" si="1502"/>
        <v>Inviable Sanitariamente</v>
      </c>
      <c r="UVM470" s="48" t="str">
        <f t="shared" si="1502"/>
        <v>Inviable Sanitariamente</v>
      </c>
      <c r="UVN470" s="48" t="str">
        <f t="shared" si="1502"/>
        <v>Inviable Sanitariamente</v>
      </c>
      <c r="UVO470" s="48" t="str">
        <f t="shared" si="1502"/>
        <v>Inviable Sanitariamente</v>
      </c>
      <c r="UVP470" s="48" t="str">
        <f t="shared" si="1502"/>
        <v>Inviable Sanitariamente</v>
      </c>
      <c r="UVQ470" s="48" t="str">
        <f t="shared" si="1502"/>
        <v>Inviable Sanitariamente</v>
      </c>
      <c r="UVR470" s="48" t="str">
        <f t="shared" si="1502"/>
        <v>Inviable Sanitariamente</v>
      </c>
      <c r="UVS470" s="48" t="str">
        <f t="shared" si="1502"/>
        <v>Inviable Sanitariamente</v>
      </c>
      <c r="UVT470" s="48" t="str">
        <f t="shared" si="1502"/>
        <v>Inviable Sanitariamente</v>
      </c>
      <c r="UVU470" s="48" t="str">
        <f t="shared" si="1502"/>
        <v>Inviable Sanitariamente</v>
      </c>
      <c r="UVV470" s="48" t="str">
        <f t="shared" si="1503"/>
        <v>Inviable Sanitariamente</v>
      </c>
      <c r="UVW470" s="48" t="str">
        <f t="shared" si="1503"/>
        <v>Inviable Sanitariamente</v>
      </c>
      <c r="UVX470" s="48" t="str">
        <f t="shared" si="1503"/>
        <v>Inviable Sanitariamente</v>
      </c>
      <c r="UVY470" s="48" t="str">
        <f t="shared" si="1503"/>
        <v>Inviable Sanitariamente</v>
      </c>
      <c r="UVZ470" s="48" t="str">
        <f t="shared" si="1503"/>
        <v>Inviable Sanitariamente</v>
      </c>
      <c r="UWA470" s="48" t="str">
        <f t="shared" si="1503"/>
        <v>Inviable Sanitariamente</v>
      </c>
      <c r="UWB470" s="48" t="str">
        <f t="shared" si="1503"/>
        <v>Inviable Sanitariamente</v>
      </c>
      <c r="UWC470" s="48" t="str">
        <f t="shared" si="1503"/>
        <v>Inviable Sanitariamente</v>
      </c>
      <c r="UWD470" s="48" t="str">
        <f t="shared" si="1503"/>
        <v>Inviable Sanitariamente</v>
      </c>
      <c r="UWE470" s="48" t="str">
        <f t="shared" si="1503"/>
        <v>Inviable Sanitariamente</v>
      </c>
      <c r="UWF470" s="48" t="str">
        <f t="shared" si="1504"/>
        <v>Inviable Sanitariamente</v>
      </c>
      <c r="UWG470" s="48" t="str">
        <f t="shared" si="1504"/>
        <v>Inviable Sanitariamente</v>
      </c>
      <c r="UWH470" s="48" t="str">
        <f t="shared" si="1504"/>
        <v>Inviable Sanitariamente</v>
      </c>
      <c r="UWI470" s="48" t="str">
        <f t="shared" si="1504"/>
        <v>Inviable Sanitariamente</v>
      </c>
      <c r="UWJ470" s="48" t="str">
        <f t="shared" si="1504"/>
        <v>Inviable Sanitariamente</v>
      </c>
      <c r="UWK470" s="48" t="str">
        <f t="shared" si="1504"/>
        <v>Inviable Sanitariamente</v>
      </c>
      <c r="UWL470" s="48" t="str">
        <f t="shared" si="1504"/>
        <v>Inviable Sanitariamente</v>
      </c>
      <c r="UWM470" s="48" t="str">
        <f t="shared" si="1504"/>
        <v>Inviable Sanitariamente</v>
      </c>
      <c r="UWN470" s="48" t="str">
        <f t="shared" si="1504"/>
        <v>Inviable Sanitariamente</v>
      </c>
      <c r="UWO470" s="48" t="str">
        <f t="shared" si="1504"/>
        <v>Inviable Sanitariamente</v>
      </c>
      <c r="UWP470" s="48" t="str">
        <f t="shared" si="1505"/>
        <v>Inviable Sanitariamente</v>
      </c>
      <c r="UWQ470" s="48" t="str">
        <f t="shared" si="1505"/>
        <v>Inviable Sanitariamente</v>
      </c>
      <c r="UWR470" s="48" t="str">
        <f t="shared" si="1505"/>
        <v>Inviable Sanitariamente</v>
      </c>
      <c r="UWS470" s="48" t="str">
        <f t="shared" si="1505"/>
        <v>Inviable Sanitariamente</v>
      </c>
      <c r="UWT470" s="48" t="str">
        <f t="shared" si="1505"/>
        <v>Inviable Sanitariamente</v>
      </c>
      <c r="UWU470" s="48" t="str">
        <f t="shared" si="1505"/>
        <v>Inviable Sanitariamente</v>
      </c>
      <c r="UWV470" s="48" t="str">
        <f t="shared" si="1505"/>
        <v>Inviable Sanitariamente</v>
      </c>
      <c r="UWW470" s="48" t="str">
        <f t="shared" si="1505"/>
        <v>Inviable Sanitariamente</v>
      </c>
      <c r="UWX470" s="48" t="str">
        <f t="shared" si="1505"/>
        <v>Inviable Sanitariamente</v>
      </c>
      <c r="UWY470" s="48" t="str">
        <f t="shared" si="1505"/>
        <v>Inviable Sanitariamente</v>
      </c>
      <c r="UWZ470" s="48" t="str">
        <f t="shared" si="1506"/>
        <v>Inviable Sanitariamente</v>
      </c>
      <c r="UXA470" s="48" t="str">
        <f t="shared" si="1506"/>
        <v>Inviable Sanitariamente</v>
      </c>
      <c r="UXB470" s="48" t="str">
        <f t="shared" si="1506"/>
        <v>Inviable Sanitariamente</v>
      </c>
      <c r="UXC470" s="48" t="str">
        <f t="shared" si="1506"/>
        <v>Inviable Sanitariamente</v>
      </c>
      <c r="UXD470" s="48" t="str">
        <f t="shared" si="1506"/>
        <v>Inviable Sanitariamente</v>
      </c>
      <c r="UXE470" s="48" t="str">
        <f t="shared" si="1506"/>
        <v>Inviable Sanitariamente</v>
      </c>
      <c r="UXF470" s="48" t="str">
        <f t="shared" si="1506"/>
        <v>Inviable Sanitariamente</v>
      </c>
      <c r="UXG470" s="48" t="str">
        <f t="shared" si="1506"/>
        <v>Inviable Sanitariamente</v>
      </c>
      <c r="UXH470" s="48" t="str">
        <f t="shared" si="1506"/>
        <v>Inviable Sanitariamente</v>
      </c>
      <c r="UXI470" s="48" t="str">
        <f t="shared" si="1506"/>
        <v>Inviable Sanitariamente</v>
      </c>
      <c r="UXJ470" s="48" t="str">
        <f t="shared" si="1507"/>
        <v>Inviable Sanitariamente</v>
      </c>
      <c r="UXK470" s="48" t="str">
        <f t="shared" si="1507"/>
        <v>Inviable Sanitariamente</v>
      </c>
      <c r="UXL470" s="48" t="str">
        <f t="shared" si="1507"/>
        <v>Inviable Sanitariamente</v>
      </c>
      <c r="UXM470" s="48" t="str">
        <f t="shared" si="1507"/>
        <v>Inviable Sanitariamente</v>
      </c>
      <c r="UXN470" s="48" t="str">
        <f t="shared" si="1507"/>
        <v>Inviable Sanitariamente</v>
      </c>
      <c r="UXO470" s="48" t="str">
        <f t="shared" si="1507"/>
        <v>Inviable Sanitariamente</v>
      </c>
      <c r="UXP470" s="48" t="str">
        <f t="shared" si="1507"/>
        <v>Inviable Sanitariamente</v>
      </c>
      <c r="UXQ470" s="48" t="str">
        <f t="shared" si="1507"/>
        <v>Inviable Sanitariamente</v>
      </c>
      <c r="UXR470" s="48" t="str">
        <f t="shared" si="1507"/>
        <v>Inviable Sanitariamente</v>
      </c>
      <c r="UXS470" s="48" t="str">
        <f t="shared" si="1507"/>
        <v>Inviable Sanitariamente</v>
      </c>
      <c r="UXT470" s="48" t="str">
        <f t="shared" si="1508"/>
        <v>Inviable Sanitariamente</v>
      </c>
      <c r="UXU470" s="48" t="str">
        <f t="shared" si="1508"/>
        <v>Inviable Sanitariamente</v>
      </c>
      <c r="UXV470" s="48" t="str">
        <f t="shared" si="1508"/>
        <v>Inviable Sanitariamente</v>
      </c>
      <c r="UXW470" s="48" t="str">
        <f t="shared" si="1508"/>
        <v>Inviable Sanitariamente</v>
      </c>
      <c r="UXX470" s="48" t="str">
        <f t="shared" si="1508"/>
        <v>Inviable Sanitariamente</v>
      </c>
      <c r="UXY470" s="48" t="str">
        <f t="shared" si="1508"/>
        <v>Inviable Sanitariamente</v>
      </c>
      <c r="UXZ470" s="48" t="str">
        <f t="shared" si="1508"/>
        <v>Inviable Sanitariamente</v>
      </c>
      <c r="UYA470" s="48" t="str">
        <f t="shared" si="1508"/>
        <v>Inviable Sanitariamente</v>
      </c>
      <c r="UYB470" s="48" t="str">
        <f t="shared" si="1508"/>
        <v>Inviable Sanitariamente</v>
      </c>
      <c r="UYC470" s="48" t="str">
        <f t="shared" si="1508"/>
        <v>Inviable Sanitariamente</v>
      </c>
      <c r="UYD470" s="48" t="str">
        <f t="shared" si="1509"/>
        <v>Inviable Sanitariamente</v>
      </c>
      <c r="UYE470" s="48" t="str">
        <f t="shared" si="1509"/>
        <v>Inviable Sanitariamente</v>
      </c>
      <c r="UYF470" s="48" t="str">
        <f t="shared" si="1509"/>
        <v>Inviable Sanitariamente</v>
      </c>
      <c r="UYG470" s="48" t="str">
        <f t="shared" si="1509"/>
        <v>Inviable Sanitariamente</v>
      </c>
      <c r="UYH470" s="48" t="str">
        <f t="shared" si="1509"/>
        <v>Inviable Sanitariamente</v>
      </c>
      <c r="UYI470" s="48" t="str">
        <f t="shared" si="1509"/>
        <v>Inviable Sanitariamente</v>
      </c>
      <c r="UYJ470" s="48" t="str">
        <f t="shared" si="1509"/>
        <v>Inviable Sanitariamente</v>
      </c>
      <c r="UYK470" s="48" t="str">
        <f t="shared" si="1509"/>
        <v>Inviable Sanitariamente</v>
      </c>
      <c r="UYL470" s="48" t="str">
        <f t="shared" si="1509"/>
        <v>Inviable Sanitariamente</v>
      </c>
      <c r="UYM470" s="48" t="str">
        <f t="shared" si="1509"/>
        <v>Inviable Sanitariamente</v>
      </c>
      <c r="UYN470" s="48" t="str">
        <f t="shared" si="1510"/>
        <v>Inviable Sanitariamente</v>
      </c>
      <c r="UYO470" s="48" t="str">
        <f t="shared" si="1510"/>
        <v>Inviable Sanitariamente</v>
      </c>
      <c r="UYP470" s="48" t="str">
        <f t="shared" si="1510"/>
        <v>Inviable Sanitariamente</v>
      </c>
      <c r="UYQ470" s="48" t="str">
        <f t="shared" si="1510"/>
        <v>Inviable Sanitariamente</v>
      </c>
      <c r="UYR470" s="48" t="str">
        <f t="shared" si="1510"/>
        <v>Inviable Sanitariamente</v>
      </c>
      <c r="UYS470" s="48" t="str">
        <f t="shared" si="1510"/>
        <v>Inviable Sanitariamente</v>
      </c>
      <c r="UYT470" s="48" t="str">
        <f t="shared" si="1510"/>
        <v>Inviable Sanitariamente</v>
      </c>
      <c r="UYU470" s="48" t="str">
        <f t="shared" si="1510"/>
        <v>Inviable Sanitariamente</v>
      </c>
      <c r="UYV470" s="48" t="str">
        <f t="shared" si="1510"/>
        <v>Inviable Sanitariamente</v>
      </c>
      <c r="UYW470" s="48" t="str">
        <f t="shared" si="1510"/>
        <v>Inviable Sanitariamente</v>
      </c>
      <c r="UYX470" s="48" t="str">
        <f t="shared" si="1511"/>
        <v>Inviable Sanitariamente</v>
      </c>
      <c r="UYY470" s="48" t="str">
        <f t="shared" si="1511"/>
        <v>Inviable Sanitariamente</v>
      </c>
      <c r="UYZ470" s="48" t="str">
        <f t="shared" si="1511"/>
        <v>Inviable Sanitariamente</v>
      </c>
      <c r="UZA470" s="48" t="str">
        <f t="shared" si="1511"/>
        <v>Inviable Sanitariamente</v>
      </c>
      <c r="UZB470" s="48" t="str">
        <f t="shared" si="1511"/>
        <v>Inviable Sanitariamente</v>
      </c>
      <c r="UZC470" s="48" t="str">
        <f t="shared" si="1511"/>
        <v>Inviable Sanitariamente</v>
      </c>
      <c r="UZD470" s="48" t="str">
        <f t="shared" si="1511"/>
        <v>Inviable Sanitariamente</v>
      </c>
      <c r="UZE470" s="48" t="str">
        <f t="shared" si="1511"/>
        <v>Inviable Sanitariamente</v>
      </c>
      <c r="UZF470" s="48" t="str">
        <f t="shared" si="1511"/>
        <v>Inviable Sanitariamente</v>
      </c>
      <c r="UZG470" s="48" t="str">
        <f t="shared" si="1511"/>
        <v>Inviable Sanitariamente</v>
      </c>
      <c r="UZH470" s="48" t="str">
        <f t="shared" si="1512"/>
        <v>Inviable Sanitariamente</v>
      </c>
      <c r="UZI470" s="48" t="str">
        <f t="shared" si="1512"/>
        <v>Inviable Sanitariamente</v>
      </c>
      <c r="UZJ470" s="48" t="str">
        <f t="shared" si="1512"/>
        <v>Inviable Sanitariamente</v>
      </c>
      <c r="UZK470" s="48" t="str">
        <f t="shared" si="1512"/>
        <v>Inviable Sanitariamente</v>
      </c>
      <c r="UZL470" s="48" t="str">
        <f t="shared" si="1512"/>
        <v>Inviable Sanitariamente</v>
      </c>
      <c r="UZM470" s="48" t="str">
        <f t="shared" si="1512"/>
        <v>Inviable Sanitariamente</v>
      </c>
      <c r="UZN470" s="48" t="str">
        <f t="shared" si="1512"/>
        <v>Inviable Sanitariamente</v>
      </c>
      <c r="UZO470" s="48" t="str">
        <f t="shared" si="1512"/>
        <v>Inviable Sanitariamente</v>
      </c>
      <c r="UZP470" s="48" t="str">
        <f t="shared" si="1512"/>
        <v>Inviable Sanitariamente</v>
      </c>
      <c r="UZQ470" s="48" t="str">
        <f t="shared" si="1512"/>
        <v>Inviable Sanitariamente</v>
      </c>
      <c r="UZR470" s="48" t="str">
        <f t="shared" si="1513"/>
        <v>Inviable Sanitariamente</v>
      </c>
      <c r="UZS470" s="48" t="str">
        <f t="shared" si="1513"/>
        <v>Inviable Sanitariamente</v>
      </c>
      <c r="UZT470" s="48" t="str">
        <f t="shared" si="1513"/>
        <v>Inviable Sanitariamente</v>
      </c>
      <c r="UZU470" s="48" t="str">
        <f t="shared" si="1513"/>
        <v>Inviable Sanitariamente</v>
      </c>
      <c r="UZV470" s="48" t="str">
        <f t="shared" si="1513"/>
        <v>Inviable Sanitariamente</v>
      </c>
      <c r="UZW470" s="48" t="str">
        <f t="shared" si="1513"/>
        <v>Inviable Sanitariamente</v>
      </c>
      <c r="UZX470" s="48" t="str">
        <f t="shared" si="1513"/>
        <v>Inviable Sanitariamente</v>
      </c>
      <c r="UZY470" s="48" t="str">
        <f t="shared" si="1513"/>
        <v>Inviable Sanitariamente</v>
      </c>
      <c r="UZZ470" s="48" t="str">
        <f t="shared" si="1513"/>
        <v>Inviable Sanitariamente</v>
      </c>
      <c r="VAA470" s="48" t="str">
        <f t="shared" si="1513"/>
        <v>Inviable Sanitariamente</v>
      </c>
      <c r="VAB470" s="48" t="str">
        <f t="shared" si="1514"/>
        <v>Inviable Sanitariamente</v>
      </c>
      <c r="VAC470" s="48" t="str">
        <f t="shared" si="1514"/>
        <v>Inviable Sanitariamente</v>
      </c>
      <c r="VAD470" s="48" t="str">
        <f t="shared" si="1514"/>
        <v>Inviable Sanitariamente</v>
      </c>
      <c r="VAE470" s="48" t="str">
        <f t="shared" si="1514"/>
        <v>Inviable Sanitariamente</v>
      </c>
      <c r="VAF470" s="48" t="str">
        <f t="shared" si="1514"/>
        <v>Inviable Sanitariamente</v>
      </c>
      <c r="VAG470" s="48" t="str">
        <f t="shared" si="1514"/>
        <v>Inviable Sanitariamente</v>
      </c>
      <c r="VAH470" s="48" t="str">
        <f t="shared" si="1514"/>
        <v>Inviable Sanitariamente</v>
      </c>
      <c r="VAI470" s="48" t="str">
        <f t="shared" si="1514"/>
        <v>Inviable Sanitariamente</v>
      </c>
      <c r="VAJ470" s="48" t="str">
        <f t="shared" si="1514"/>
        <v>Inviable Sanitariamente</v>
      </c>
      <c r="VAK470" s="48" t="str">
        <f t="shared" si="1514"/>
        <v>Inviable Sanitariamente</v>
      </c>
      <c r="VAL470" s="48" t="str">
        <f t="shared" si="1515"/>
        <v>Inviable Sanitariamente</v>
      </c>
      <c r="VAM470" s="48" t="str">
        <f t="shared" si="1515"/>
        <v>Inviable Sanitariamente</v>
      </c>
      <c r="VAN470" s="48" t="str">
        <f t="shared" si="1515"/>
        <v>Inviable Sanitariamente</v>
      </c>
      <c r="VAO470" s="48" t="str">
        <f t="shared" si="1515"/>
        <v>Inviable Sanitariamente</v>
      </c>
      <c r="VAP470" s="48" t="str">
        <f t="shared" si="1515"/>
        <v>Inviable Sanitariamente</v>
      </c>
      <c r="VAQ470" s="48" t="str">
        <f t="shared" si="1515"/>
        <v>Inviable Sanitariamente</v>
      </c>
      <c r="VAR470" s="48" t="str">
        <f t="shared" si="1515"/>
        <v>Inviable Sanitariamente</v>
      </c>
      <c r="VAS470" s="48" t="str">
        <f t="shared" si="1515"/>
        <v>Inviable Sanitariamente</v>
      </c>
      <c r="VAT470" s="48" t="str">
        <f t="shared" si="1515"/>
        <v>Inviable Sanitariamente</v>
      </c>
      <c r="VAU470" s="48" t="str">
        <f t="shared" si="1515"/>
        <v>Inviable Sanitariamente</v>
      </c>
      <c r="VAV470" s="48" t="str">
        <f t="shared" si="1516"/>
        <v>Inviable Sanitariamente</v>
      </c>
      <c r="VAW470" s="48" t="str">
        <f t="shared" si="1516"/>
        <v>Inviable Sanitariamente</v>
      </c>
      <c r="VAX470" s="48" t="str">
        <f t="shared" si="1516"/>
        <v>Inviable Sanitariamente</v>
      </c>
      <c r="VAY470" s="48" t="str">
        <f t="shared" si="1516"/>
        <v>Inviable Sanitariamente</v>
      </c>
      <c r="VAZ470" s="48" t="str">
        <f t="shared" si="1516"/>
        <v>Inviable Sanitariamente</v>
      </c>
      <c r="VBA470" s="48" t="str">
        <f t="shared" si="1516"/>
        <v>Inviable Sanitariamente</v>
      </c>
      <c r="VBB470" s="48" t="str">
        <f t="shared" si="1516"/>
        <v>Inviable Sanitariamente</v>
      </c>
      <c r="VBC470" s="48" t="str">
        <f t="shared" si="1516"/>
        <v>Inviable Sanitariamente</v>
      </c>
      <c r="VBD470" s="48" t="str">
        <f t="shared" si="1516"/>
        <v>Inviable Sanitariamente</v>
      </c>
      <c r="VBE470" s="48" t="str">
        <f t="shared" si="1516"/>
        <v>Inviable Sanitariamente</v>
      </c>
      <c r="VBF470" s="48" t="str">
        <f t="shared" si="1517"/>
        <v>Inviable Sanitariamente</v>
      </c>
      <c r="VBG470" s="48" t="str">
        <f t="shared" si="1517"/>
        <v>Inviable Sanitariamente</v>
      </c>
      <c r="VBH470" s="48" t="str">
        <f t="shared" si="1517"/>
        <v>Inviable Sanitariamente</v>
      </c>
      <c r="VBI470" s="48" t="str">
        <f t="shared" si="1517"/>
        <v>Inviable Sanitariamente</v>
      </c>
      <c r="VBJ470" s="48" t="str">
        <f t="shared" si="1517"/>
        <v>Inviable Sanitariamente</v>
      </c>
      <c r="VBK470" s="48" t="str">
        <f t="shared" si="1517"/>
        <v>Inviable Sanitariamente</v>
      </c>
      <c r="VBL470" s="48" t="str">
        <f t="shared" si="1517"/>
        <v>Inviable Sanitariamente</v>
      </c>
      <c r="VBM470" s="48" t="str">
        <f t="shared" si="1517"/>
        <v>Inviable Sanitariamente</v>
      </c>
      <c r="VBN470" s="48" t="str">
        <f t="shared" si="1517"/>
        <v>Inviable Sanitariamente</v>
      </c>
      <c r="VBO470" s="48" t="str">
        <f t="shared" si="1517"/>
        <v>Inviable Sanitariamente</v>
      </c>
      <c r="VBP470" s="48" t="str">
        <f t="shared" si="1518"/>
        <v>Inviable Sanitariamente</v>
      </c>
      <c r="VBQ470" s="48" t="str">
        <f t="shared" si="1518"/>
        <v>Inviable Sanitariamente</v>
      </c>
      <c r="VBR470" s="48" t="str">
        <f t="shared" si="1518"/>
        <v>Inviable Sanitariamente</v>
      </c>
      <c r="VBS470" s="48" t="str">
        <f t="shared" si="1518"/>
        <v>Inviable Sanitariamente</v>
      </c>
      <c r="VBT470" s="48" t="str">
        <f t="shared" si="1518"/>
        <v>Inviable Sanitariamente</v>
      </c>
      <c r="VBU470" s="48" t="str">
        <f t="shared" si="1518"/>
        <v>Inviable Sanitariamente</v>
      </c>
      <c r="VBV470" s="48" t="str">
        <f t="shared" si="1518"/>
        <v>Inviable Sanitariamente</v>
      </c>
      <c r="VBW470" s="48" t="str">
        <f t="shared" si="1518"/>
        <v>Inviable Sanitariamente</v>
      </c>
      <c r="VBX470" s="48" t="str">
        <f t="shared" si="1518"/>
        <v>Inviable Sanitariamente</v>
      </c>
      <c r="VBY470" s="48" t="str">
        <f t="shared" si="1518"/>
        <v>Inviable Sanitariamente</v>
      </c>
      <c r="VBZ470" s="48" t="str">
        <f t="shared" si="1519"/>
        <v>Inviable Sanitariamente</v>
      </c>
      <c r="VCA470" s="48" t="str">
        <f t="shared" si="1519"/>
        <v>Inviable Sanitariamente</v>
      </c>
      <c r="VCB470" s="48" t="str">
        <f t="shared" si="1519"/>
        <v>Inviable Sanitariamente</v>
      </c>
      <c r="VCC470" s="48" t="str">
        <f t="shared" si="1519"/>
        <v>Inviable Sanitariamente</v>
      </c>
      <c r="VCD470" s="48" t="str">
        <f t="shared" si="1519"/>
        <v>Inviable Sanitariamente</v>
      </c>
      <c r="VCE470" s="48" t="str">
        <f t="shared" si="1519"/>
        <v>Inviable Sanitariamente</v>
      </c>
      <c r="VCF470" s="48" t="str">
        <f t="shared" si="1519"/>
        <v>Inviable Sanitariamente</v>
      </c>
      <c r="VCG470" s="48" t="str">
        <f t="shared" si="1519"/>
        <v>Inviable Sanitariamente</v>
      </c>
      <c r="VCH470" s="48" t="str">
        <f t="shared" si="1519"/>
        <v>Inviable Sanitariamente</v>
      </c>
      <c r="VCI470" s="48" t="str">
        <f t="shared" si="1519"/>
        <v>Inviable Sanitariamente</v>
      </c>
      <c r="VCJ470" s="48" t="str">
        <f t="shared" si="1520"/>
        <v>Inviable Sanitariamente</v>
      </c>
      <c r="VCK470" s="48" t="str">
        <f t="shared" si="1520"/>
        <v>Inviable Sanitariamente</v>
      </c>
      <c r="VCL470" s="48" t="str">
        <f t="shared" si="1520"/>
        <v>Inviable Sanitariamente</v>
      </c>
      <c r="VCM470" s="48" t="str">
        <f t="shared" si="1520"/>
        <v>Inviable Sanitariamente</v>
      </c>
      <c r="VCN470" s="48" t="str">
        <f t="shared" si="1520"/>
        <v>Inviable Sanitariamente</v>
      </c>
      <c r="VCO470" s="48" t="str">
        <f t="shared" si="1520"/>
        <v>Inviable Sanitariamente</v>
      </c>
      <c r="VCP470" s="48" t="str">
        <f t="shared" si="1520"/>
        <v>Inviable Sanitariamente</v>
      </c>
      <c r="VCQ470" s="48" t="str">
        <f t="shared" si="1520"/>
        <v>Inviable Sanitariamente</v>
      </c>
      <c r="VCR470" s="48" t="str">
        <f t="shared" si="1520"/>
        <v>Inviable Sanitariamente</v>
      </c>
      <c r="VCS470" s="48" t="str">
        <f t="shared" si="1520"/>
        <v>Inviable Sanitariamente</v>
      </c>
      <c r="VCT470" s="48" t="str">
        <f t="shared" si="1521"/>
        <v>Inviable Sanitariamente</v>
      </c>
      <c r="VCU470" s="48" t="str">
        <f t="shared" si="1521"/>
        <v>Inviable Sanitariamente</v>
      </c>
      <c r="VCV470" s="48" t="str">
        <f t="shared" si="1521"/>
        <v>Inviable Sanitariamente</v>
      </c>
      <c r="VCW470" s="48" t="str">
        <f t="shared" si="1521"/>
        <v>Inviable Sanitariamente</v>
      </c>
      <c r="VCX470" s="48" t="str">
        <f t="shared" si="1521"/>
        <v>Inviable Sanitariamente</v>
      </c>
      <c r="VCY470" s="48" t="str">
        <f t="shared" si="1521"/>
        <v>Inviable Sanitariamente</v>
      </c>
      <c r="VCZ470" s="48" t="str">
        <f t="shared" si="1521"/>
        <v>Inviable Sanitariamente</v>
      </c>
      <c r="VDA470" s="48" t="str">
        <f t="shared" si="1521"/>
        <v>Inviable Sanitariamente</v>
      </c>
      <c r="VDB470" s="48" t="str">
        <f t="shared" si="1521"/>
        <v>Inviable Sanitariamente</v>
      </c>
      <c r="VDC470" s="48" t="str">
        <f t="shared" si="1521"/>
        <v>Inviable Sanitariamente</v>
      </c>
      <c r="VDD470" s="48" t="str">
        <f t="shared" si="1522"/>
        <v>Inviable Sanitariamente</v>
      </c>
      <c r="VDE470" s="48" t="str">
        <f t="shared" si="1522"/>
        <v>Inviable Sanitariamente</v>
      </c>
      <c r="VDF470" s="48" t="str">
        <f t="shared" si="1522"/>
        <v>Inviable Sanitariamente</v>
      </c>
      <c r="VDG470" s="48" t="str">
        <f t="shared" si="1522"/>
        <v>Inviable Sanitariamente</v>
      </c>
      <c r="VDH470" s="48" t="str">
        <f t="shared" si="1522"/>
        <v>Inviable Sanitariamente</v>
      </c>
      <c r="VDI470" s="48" t="str">
        <f t="shared" si="1522"/>
        <v>Inviable Sanitariamente</v>
      </c>
      <c r="VDJ470" s="48" t="str">
        <f t="shared" si="1522"/>
        <v>Inviable Sanitariamente</v>
      </c>
      <c r="VDK470" s="48" t="str">
        <f t="shared" si="1522"/>
        <v>Inviable Sanitariamente</v>
      </c>
      <c r="VDL470" s="48" t="str">
        <f t="shared" si="1522"/>
        <v>Inviable Sanitariamente</v>
      </c>
      <c r="VDM470" s="48" t="str">
        <f t="shared" si="1522"/>
        <v>Inviable Sanitariamente</v>
      </c>
      <c r="VDN470" s="48" t="str">
        <f t="shared" si="1523"/>
        <v>Inviable Sanitariamente</v>
      </c>
      <c r="VDO470" s="48" t="str">
        <f t="shared" si="1523"/>
        <v>Inviable Sanitariamente</v>
      </c>
      <c r="VDP470" s="48" t="str">
        <f t="shared" si="1523"/>
        <v>Inviable Sanitariamente</v>
      </c>
      <c r="VDQ470" s="48" t="str">
        <f t="shared" si="1523"/>
        <v>Inviable Sanitariamente</v>
      </c>
      <c r="VDR470" s="48" t="str">
        <f t="shared" si="1523"/>
        <v>Inviable Sanitariamente</v>
      </c>
      <c r="VDS470" s="48" t="str">
        <f t="shared" si="1523"/>
        <v>Inviable Sanitariamente</v>
      </c>
      <c r="VDT470" s="48" t="str">
        <f t="shared" si="1523"/>
        <v>Inviable Sanitariamente</v>
      </c>
      <c r="VDU470" s="48" t="str">
        <f t="shared" si="1523"/>
        <v>Inviable Sanitariamente</v>
      </c>
      <c r="VDV470" s="48" t="str">
        <f t="shared" si="1523"/>
        <v>Inviable Sanitariamente</v>
      </c>
      <c r="VDW470" s="48" t="str">
        <f t="shared" si="1523"/>
        <v>Inviable Sanitariamente</v>
      </c>
      <c r="VDX470" s="48" t="str">
        <f t="shared" si="1524"/>
        <v>Inviable Sanitariamente</v>
      </c>
      <c r="VDY470" s="48" t="str">
        <f t="shared" si="1524"/>
        <v>Inviable Sanitariamente</v>
      </c>
      <c r="VDZ470" s="48" t="str">
        <f t="shared" si="1524"/>
        <v>Inviable Sanitariamente</v>
      </c>
      <c r="VEA470" s="48" t="str">
        <f t="shared" si="1524"/>
        <v>Inviable Sanitariamente</v>
      </c>
      <c r="VEB470" s="48" t="str">
        <f t="shared" si="1524"/>
        <v>Inviable Sanitariamente</v>
      </c>
      <c r="VEC470" s="48" t="str">
        <f t="shared" si="1524"/>
        <v>Inviable Sanitariamente</v>
      </c>
      <c r="VED470" s="48" t="str">
        <f t="shared" si="1524"/>
        <v>Inviable Sanitariamente</v>
      </c>
      <c r="VEE470" s="48" t="str">
        <f t="shared" si="1524"/>
        <v>Inviable Sanitariamente</v>
      </c>
      <c r="VEF470" s="48" t="str">
        <f t="shared" si="1524"/>
        <v>Inviable Sanitariamente</v>
      </c>
      <c r="VEG470" s="48" t="str">
        <f t="shared" si="1524"/>
        <v>Inviable Sanitariamente</v>
      </c>
      <c r="VEH470" s="48" t="str">
        <f t="shared" si="1525"/>
        <v>Inviable Sanitariamente</v>
      </c>
      <c r="VEI470" s="48" t="str">
        <f t="shared" si="1525"/>
        <v>Inviable Sanitariamente</v>
      </c>
      <c r="VEJ470" s="48" t="str">
        <f t="shared" si="1525"/>
        <v>Inviable Sanitariamente</v>
      </c>
      <c r="VEK470" s="48" t="str">
        <f t="shared" si="1525"/>
        <v>Inviable Sanitariamente</v>
      </c>
      <c r="VEL470" s="48" t="str">
        <f t="shared" si="1525"/>
        <v>Inviable Sanitariamente</v>
      </c>
      <c r="VEM470" s="48" t="str">
        <f t="shared" si="1525"/>
        <v>Inviable Sanitariamente</v>
      </c>
      <c r="VEN470" s="48" t="str">
        <f t="shared" si="1525"/>
        <v>Inviable Sanitariamente</v>
      </c>
      <c r="VEO470" s="48" t="str">
        <f t="shared" si="1525"/>
        <v>Inviable Sanitariamente</v>
      </c>
      <c r="VEP470" s="48" t="str">
        <f t="shared" si="1525"/>
        <v>Inviable Sanitariamente</v>
      </c>
      <c r="VEQ470" s="48" t="str">
        <f t="shared" si="1525"/>
        <v>Inviable Sanitariamente</v>
      </c>
      <c r="VER470" s="48" t="str">
        <f t="shared" si="1526"/>
        <v>Inviable Sanitariamente</v>
      </c>
      <c r="VES470" s="48" t="str">
        <f t="shared" si="1526"/>
        <v>Inviable Sanitariamente</v>
      </c>
      <c r="VET470" s="48" t="str">
        <f t="shared" si="1526"/>
        <v>Inviable Sanitariamente</v>
      </c>
      <c r="VEU470" s="48" t="str">
        <f t="shared" si="1526"/>
        <v>Inviable Sanitariamente</v>
      </c>
      <c r="VEV470" s="48" t="str">
        <f t="shared" si="1526"/>
        <v>Inviable Sanitariamente</v>
      </c>
      <c r="VEW470" s="48" t="str">
        <f t="shared" si="1526"/>
        <v>Inviable Sanitariamente</v>
      </c>
      <c r="VEX470" s="48" t="str">
        <f t="shared" si="1526"/>
        <v>Inviable Sanitariamente</v>
      </c>
      <c r="VEY470" s="48" t="str">
        <f t="shared" si="1526"/>
        <v>Inviable Sanitariamente</v>
      </c>
      <c r="VEZ470" s="48" t="str">
        <f t="shared" si="1526"/>
        <v>Inviable Sanitariamente</v>
      </c>
      <c r="VFA470" s="48" t="str">
        <f t="shared" si="1526"/>
        <v>Inviable Sanitariamente</v>
      </c>
      <c r="VFB470" s="48" t="str">
        <f t="shared" si="1527"/>
        <v>Inviable Sanitariamente</v>
      </c>
      <c r="VFC470" s="48" t="str">
        <f t="shared" si="1527"/>
        <v>Inviable Sanitariamente</v>
      </c>
      <c r="VFD470" s="48" t="str">
        <f t="shared" si="1527"/>
        <v>Inviable Sanitariamente</v>
      </c>
      <c r="VFE470" s="48" t="str">
        <f t="shared" si="1527"/>
        <v>Inviable Sanitariamente</v>
      </c>
      <c r="VFF470" s="48" t="str">
        <f t="shared" si="1527"/>
        <v>Inviable Sanitariamente</v>
      </c>
      <c r="VFG470" s="48" t="str">
        <f t="shared" si="1527"/>
        <v>Inviable Sanitariamente</v>
      </c>
      <c r="VFH470" s="48" t="str">
        <f t="shared" si="1527"/>
        <v>Inviable Sanitariamente</v>
      </c>
      <c r="VFI470" s="48" t="str">
        <f t="shared" si="1527"/>
        <v>Inviable Sanitariamente</v>
      </c>
      <c r="VFJ470" s="48" t="str">
        <f t="shared" si="1527"/>
        <v>Inviable Sanitariamente</v>
      </c>
      <c r="VFK470" s="48" t="str">
        <f t="shared" si="1527"/>
        <v>Inviable Sanitariamente</v>
      </c>
      <c r="VFL470" s="48" t="str">
        <f t="shared" si="1528"/>
        <v>Inviable Sanitariamente</v>
      </c>
      <c r="VFM470" s="48" t="str">
        <f t="shared" si="1528"/>
        <v>Inviable Sanitariamente</v>
      </c>
      <c r="VFN470" s="48" t="str">
        <f t="shared" si="1528"/>
        <v>Inviable Sanitariamente</v>
      </c>
      <c r="VFO470" s="48" t="str">
        <f t="shared" si="1528"/>
        <v>Inviable Sanitariamente</v>
      </c>
      <c r="VFP470" s="48" t="str">
        <f t="shared" si="1528"/>
        <v>Inviable Sanitariamente</v>
      </c>
      <c r="VFQ470" s="48" t="str">
        <f t="shared" si="1528"/>
        <v>Inviable Sanitariamente</v>
      </c>
      <c r="VFR470" s="48" t="str">
        <f t="shared" si="1528"/>
        <v>Inviable Sanitariamente</v>
      </c>
      <c r="VFS470" s="48" t="str">
        <f t="shared" si="1528"/>
        <v>Inviable Sanitariamente</v>
      </c>
      <c r="VFT470" s="48" t="str">
        <f t="shared" si="1528"/>
        <v>Inviable Sanitariamente</v>
      </c>
      <c r="VFU470" s="48" t="str">
        <f t="shared" si="1528"/>
        <v>Inviable Sanitariamente</v>
      </c>
      <c r="VFV470" s="48" t="str">
        <f t="shared" si="1529"/>
        <v>Inviable Sanitariamente</v>
      </c>
      <c r="VFW470" s="48" t="str">
        <f t="shared" si="1529"/>
        <v>Inviable Sanitariamente</v>
      </c>
      <c r="VFX470" s="48" t="str">
        <f t="shared" si="1529"/>
        <v>Inviable Sanitariamente</v>
      </c>
      <c r="VFY470" s="48" t="str">
        <f t="shared" si="1529"/>
        <v>Inviable Sanitariamente</v>
      </c>
      <c r="VFZ470" s="48" t="str">
        <f t="shared" si="1529"/>
        <v>Inviable Sanitariamente</v>
      </c>
      <c r="VGA470" s="48" t="str">
        <f t="shared" si="1529"/>
        <v>Inviable Sanitariamente</v>
      </c>
      <c r="VGB470" s="48" t="str">
        <f t="shared" si="1529"/>
        <v>Inviable Sanitariamente</v>
      </c>
      <c r="VGC470" s="48" t="str">
        <f t="shared" si="1529"/>
        <v>Inviable Sanitariamente</v>
      </c>
      <c r="VGD470" s="48" t="str">
        <f t="shared" si="1529"/>
        <v>Inviable Sanitariamente</v>
      </c>
      <c r="VGE470" s="48" t="str">
        <f t="shared" si="1529"/>
        <v>Inviable Sanitariamente</v>
      </c>
      <c r="VGF470" s="48" t="str">
        <f t="shared" si="1530"/>
        <v>Inviable Sanitariamente</v>
      </c>
      <c r="VGG470" s="48" t="str">
        <f t="shared" si="1530"/>
        <v>Inviable Sanitariamente</v>
      </c>
      <c r="VGH470" s="48" t="str">
        <f t="shared" si="1530"/>
        <v>Inviable Sanitariamente</v>
      </c>
      <c r="VGI470" s="48" t="str">
        <f t="shared" si="1530"/>
        <v>Inviable Sanitariamente</v>
      </c>
      <c r="VGJ470" s="48" t="str">
        <f t="shared" si="1530"/>
        <v>Inviable Sanitariamente</v>
      </c>
      <c r="VGK470" s="48" t="str">
        <f t="shared" si="1530"/>
        <v>Inviable Sanitariamente</v>
      </c>
      <c r="VGL470" s="48" t="str">
        <f t="shared" si="1530"/>
        <v>Inviable Sanitariamente</v>
      </c>
      <c r="VGM470" s="48" t="str">
        <f t="shared" si="1530"/>
        <v>Inviable Sanitariamente</v>
      </c>
      <c r="VGN470" s="48" t="str">
        <f t="shared" si="1530"/>
        <v>Inviable Sanitariamente</v>
      </c>
      <c r="VGO470" s="48" t="str">
        <f t="shared" si="1530"/>
        <v>Inviable Sanitariamente</v>
      </c>
      <c r="VGP470" s="48" t="str">
        <f t="shared" si="1531"/>
        <v>Inviable Sanitariamente</v>
      </c>
      <c r="VGQ470" s="48" t="str">
        <f t="shared" si="1531"/>
        <v>Inviable Sanitariamente</v>
      </c>
      <c r="VGR470" s="48" t="str">
        <f t="shared" si="1531"/>
        <v>Inviable Sanitariamente</v>
      </c>
      <c r="VGS470" s="48" t="str">
        <f t="shared" si="1531"/>
        <v>Inviable Sanitariamente</v>
      </c>
      <c r="VGT470" s="48" t="str">
        <f t="shared" si="1531"/>
        <v>Inviable Sanitariamente</v>
      </c>
      <c r="VGU470" s="48" t="str">
        <f t="shared" si="1531"/>
        <v>Inviable Sanitariamente</v>
      </c>
      <c r="VGV470" s="48" t="str">
        <f t="shared" si="1531"/>
        <v>Inviable Sanitariamente</v>
      </c>
      <c r="VGW470" s="48" t="str">
        <f t="shared" si="1531"/>
        <v>Inviable Sanitariamente</v>
      </c>
      <c r="VGX470" s="48" t="str">
        <f t="shared" si="1531"/>
        <v>Inviable Sanitariamente</v>
      </c>
      <c r="VGY470" s="48" t="str">
        <f t="shared" si="1531"/>
        <v>Inviable Sanitariamente</v>
      </c>
      <c r="VGZ470" s="48" t="str">
        <f t="shared" si="1532"/>
        <v>Inviable Sanitariamente</v>
      </c>
      <c r="VHA470" s="48" t="str">
        <f t="shared" si="1532"/>
        <v>Inviable Sanitariamente</v>
      </c>
      <c r="VHB470" s="48" t="str">
        <f t="shared" si="1532"/>
        <v>Inviable Sanitariamente</v>
      </c>
      <c r="VHC470" s="48" t="str">
        <f t="shared" si="1532"/>
        <v>Inviable Sanitariamente</v>
      </c>
      <c r="VHD470" s="48" t="str">
        <f t="shared" si="1532"/>
        <v>Inviable Sanitariamente</v>
      </c>
      <c r="VHE470" s="48" t="str">
        <f t="shared" si="1532"/>
        <v>Inviable Sanitariamente</v>
      </c>
      <c r="VHF470" s="48" t="str">
        <f t="shared" si="1532"/>
        <v>Inviable Sanitariamente</v>
      </c>
      <c r="VHG470" s="48" t="str">
        <f t="shared" si="1532"/>
        <v>Inviable Sanitariamente</v>
      </c>
      <c r="VHH470" s="48" t="str">
        <f t="shared" si="1532"/>
        <v>Inviable Sanitariamente</v>
      </c>
      <c r="VHI470" s="48" t="str">
        <f t="shared" si="1532"/>
        <v>Inviable Sanitariamente</v>
      </c>
      <c r="VHJ470" s="48" t="str">
        <f t="shared" si="1533"/>
        <v>Inviable Sanitariamente</v>
      </c>
      <c r="VHK470" s="48" t="str">
        <f t="shared" si="1533"/>
        <v>Inviable Sanitariamente</v>
      </c>
      <c r="VHL470" s="48" t="str">
        <f t="shared" si="1533"/>
        <v>Inviable Sanitariamente</v>
      </c>
      <c r="VHM470" s="48" t="str">
        <f t="shared" si="1533"/>
        <v>Inviable Sanitariamente</v>
      </c>
      <c r="VHN470" s="48" t="str">
        <f t="shared" si="1533"/>
        <v>Inviable Sanitariamente</v>
      </c>
      <c r="VHO470" s="48" t="str">
        <f t="shared" si="1533"/>
        <v>Inviable Sanitariamente</v>
      </c>
      <c r="VHP470" s="48" t="str">
        <f t="shared" si="1533"/>
        <v>Inviable Sanitariamente</v>
      </c>
      <c r="VHQ470" s="48" t="str">
        <f t="shared" si="1533"/>
        <v>Inviable Sanitariamente</v>
      </c>
      <c r="VHR470" s="48" t="str">
        <f t="shared" si="1533"/>
        <v>Inviable Sanitariamente</v>
      </c>
      <c r="VHS470" s="48" t="str">
        <f t="shared" si="1533"/>
        <v>Inviable Sanitariamente</v>
      </c>
      <c r="VHT470" s="48" t="str">
        <f t="shared" si="1534"/>
        <v>Inviable Sanitariamente</v>
      </c>
      <c r="VHU470" s="48" t="str">
        <f t="shared" si="1534"/>
        <v>Inviable Sanitariamente</v>
      </c>
      <c r="VHV470" s="48" t="str">
        <f t="shared" si="1534"/>
        <v>Inviable Sanitariamente</v>
      </c>
      <c r="VHW470" s="48" t="str">
        <f t="shared" si="1534"/>
        <v>Inviable Sanitariamente</v>
      </c>
      <c r="VHX470" s="48" t="str">
        <f t="shared" si="1534"/>
        <v>Inviable Sanitariamente</v>
      </c>
      <c r="VHY470" s="48" t="str">
        <f t="shared" si="1534"/>
        <v>Inviable Sanitariamente</v>
      </c>
      <c r="VHZ470" s="48" t="str">
        <f t="shared" si="1534"/>
        <v>Inviable Sanitariamente</v>
      </c>
      <c r="VIA470" s="48" t="str">
        <f t="shared" si="1534"/>
        <v>Inviable Sanitariamente</v>
      </c>
      <c r="VIB470" s="48" t="str">
        <f t="shared" si="1534"/>
        <v>Inviable Sanitariamente</v>
      </c>
      <c r="VIC470" s="48" t="str">
        <f t="shared" si="1534"/>
        <v>Inviable Sanitariamente</v>
      </c>
      <c r="VID470" s="48" t="str">
        <f t="shared" si="1535"/>
        <v>Inviable Sanitariamente</v>
      </c>
      <c r="VIE470" s="48" t="str">
        <f t="shared" si="1535"/>
        <v>Inviable Sanitariamente</v>
      </c>
      <c r="VIF470" s="48" t="str">
        <f t="shared" si="1535"/>
        <v>Inviable Sanitariamente</v>
      </c>
      <c r="VIG470" s="48" t="str">
        <f t="shared" si="1535"/>
        <v>Inviable Sanitariamente</v>
      </c>
      <c r="VIH470" s="48" t="str">
        <f t="shared" si="1535"/>
        <v>Inviable Sanitariamente</v>
      </c>
      <c r="VII470" s="48" t="str">
        <f t="shared" si="1535"/>
        <v>Inviable Sanitariamente</v>
      </c>
      <c r="VIJ470" s="48" t="str">
        <f t="shared" si="1535"/>
        <v>Inviable Sanitariamente</v>
      </c>
      <c r="VIK470" s="48" t="str">
        <f t="shared" si="1535"/>
        <v>Inviable Sanitariamente</v>
      </c>
      <c r="VIL470" s="48" t="str">
        <f t="shared" si="1535"/>
        <v>Inviable Sanitariamente</v>
      </c>
      <c r="VIM470" s="48" t="str">
        <f t="shared" si="1535"/>
        <v>Inviable Sanitariamente</v>
      </c>
      <c r="VIN470" s="48" t="str">
        <f t="shared" si="1536"/>
        <v>Inviable Sanitariamente</v>
      </c>
      <c r="VIO470" s="48" t="str">
        <f t="shared" si="1536"/>
        <v>Inviable Sanitariamente</v>
      </c>
      <c r="VIP470" s="48" t="str">
        <f t="shared" si="1536"/>
        <v>Inviable Sanitariamente</v>
      </c>
      <c r="VIQ470" s="48" t="str">
        <f t="shared" si="1536"/>
        <v>Inviable Sanitariamente</v>
      </c>
      <c r="VIR470" s="48" t="str">
        <f t="shared" si="1536"/>
        <v>Inviable Sanitariamente</v>
      </c>
      <c r="VIS470" s="48" t="str">
        <f t="shared" si="1536"/>
        <v>Inviable Sanitariamente</v>
      </c>
      <c r="VIT470" s="48" t="str">
        <f t="shared" si="1536"/>
        <v>Inviable Sanitariamente</v>
      </c>
      <c r="VIU470" s="48" t="str">
        <f t="shared" si="1536"/>
        <v>Inviable Sanitariamente</v>
      </c>
      <c r="VIV470" s="48" t="str">
        <f t="shared" si="1536"/>
        <v>Inviable Sanitariamente</v>
      </c>
      <c r="VIW470" s="48" t="str">
        <f t="shared" si="1536"/>
        <v>Inviable Sanitariamente</v>
      </c>
      <c r="VIX470" s="48" t="str">
        <f t="shared" si="1537"/>
        <v>Inviable Sanitariamente</v>
      </c>
      <c r="VIY470" s="48" t="str">
        <f t="shared" si="1537"/>
        <v>Inviable Sanitariamente</v>
      </c>
      <c r="VIZ470" s="48" t="str">
        <f t="shared" si="1537"/>
        <v>Inviable Sanitariamente</v>
      </c>
      <c r="VJA470" s="48" t="str">
        <f t="shared" si="1537"/>
        <v>Inviable Sanitariamente</v>
      </c>
      <c r="VJB470" s="48" t="str">
        <f t="shared" si="1537"/>
        <v>Inviable Sanitariamente</v>
      </c>
      <c r="VJC470" s="48" t="str">
        <f t="shared" si="1537"/>
        <v>Inviable Sanitariamente</v>
      </c>
      <c r="VJD470" s="48" t="str">
        <f t="shared" si="1537"/>
        <v>Inviable Sanitariamente</v>
      </c>
      <c r="VJE470" s="48" t="str">
        <f t="shared" si="1537"/>
        <v>Inviable Sanitariamente</v>
      </c>
      <c r="VJF470" s="48" t="str">
        <f t="shared" si="1537"/>
        <v>Inviable Sanitariamente</v>
      </c>
      <c r="VJG470" s="48" t="str">
        <f t="shared" si="1537"/>
        <v>Inviable Sanitariamente</v>
      </c>
      <c r="VJH470" s="48" t="str">
        <f t="shared" si="1538"/>
        <v>Inviable Sanitariamente</v>
      </c>
      <c r="VJI470" s="48" t="str">
        <f t="shared" si="1538"/>
        <v>Inviable Sanitariamente</v>
      </c>
      <c r="VJJ470" s="48" t="str">
        <f t="shared" si="1538"/>
        <v>Inviable Sanitariamente</v>
      </c>
      <c r="VJK470" s="48" t="str">
        <f t="shared" si="1538"/>
        <v>Inviable Sanitariamente</v>
      </c>
      <c r="VJL470" s="48" t="str">
        <f t="shared" si="1538"/>
        <v>Inviable Sanitariamente</v>
      </c>
      <c r="VJM470" s="48" t="str">
        <f t="shared" si="1538"/>
        <v>Inviable Sanitariamente</v>
      </c>
      <c r="VJN470" s="48" t="str">
        <f t="shared" si="1538"/>
        <v>Inviable Sanitariamente</v>
      </c>
      <c r="VJO470" s="48" t="str">
        <f t="shared" si="1538"/>
        <v>Inviable Sanitariamente</v>
      </c>
      <c r="VJP470" s="48" t="str">
        <f t="shared" si="1538"/>
        <v>Inviable Sanitariamente</v>
      </c>
      <c r="VJQ470" s="48" t="str">
        <f t="shared" si="1538"/>
        <v>Inviable Sanitariamente</v>
      </c>
      <c r="VJR470" s="48" t="str">
        <f t="shared" si="1539"/>
        <v>Inviable Sanitariamente</v>
      </c>
      <c r="VJS470" s="48" t="str">
        <f t="shared" si="1539"/>
        <v>Inviable Sanitariamente</v>
      </c>
      <c r="VJT470" s="48" t="str">
        <f t="shared" si="1539"/>
        <v>Inviable Sanitariamente</v>
      </c>
      <c r="VJU470" s="48" t="str">
        <f t="shared" si="1539"/>
        <v>Inviable Sanitariamente</v>
      </c>
      <c r="VJV470" s="48" t="str">
        <f t="shared" si="1539"/>
        <v>Inviable Sanitariamente</v>
      </c>
      <c r="VJW470" s="48" t="str">
        <f t="shared" si="1539"/>
        <v>Inviable Sanitariamente</v>
      </c>
      <c r="VJX470" s="48" t="str">
        <f t="shared" si="1539"/>
        <v>Inviable Sanitariamente</v>
      </c>
      <c r="VJY470" s="48" t="str">
        <f t="shared" si="1539"/>
        <v>Inviable Sanitariamente</v>
      </c>
      <c r="VJZ470" s="48" t="str">
        <f t="shared" si="1539"/>
        <v>Inviable Sanitariamente</v>
      </c>
      <c r="VKA470" s="48" t="str">
        <f t="shared" si="1539"/>
        <v>Inviable Sanitariamente</v>
      </c>
      <c r="VKB470" s="48" t="str">
        <f t="shared" si="1540"/>
        <v>Inviable Sanitariamente</v>
      </c>
      <c r="VKC470" s="48" t="str">
        <f t="shared" si="1540"/>
        <v>Inviable Sanitariamente</v>
      </c>
      <c r="VKD470" s="48" t="str">
        <f t="shared" si="1540"/>
        <v>Inviable Sanitariamente</v>
      </c>
      <c r="VKE470" s="48" t="str">
        <f t="shared" si="1540"/>
        <v>Inviable Sanitariamente</v>
      </c>
      <c r="VKF470" s="48" t="str">
        <f t="shared" si="1540"/>
        <v>Inviable Sanitariamente</v>
      </c>
      <c r="VKG470" s="48" t="str">
        <f t="shared" si="1540"/>
        <v>Inviable Sanitariamente</v>
      </c>
      <c r="VKH470" s="48" t="str">
        <f t="shared" si="1540"/>
        <v>Inviable Sanitariamente</v>
      </c>
      <c r="VKI470" s="48" t="str">
        <f t="shared" si="1540"/>
        <v>Inviable Sanitariamente</v>
      </c>
      <c r="VKJ470" s="48" t="str">
        <f t="shared" si="1540"/>
        <v>Inviable Sanitariamente</v>
      </c>
      <c r="VKK470" s="48" t="str">
        <f t="shared" si="1540"/>
        <v>Inviable Sanitariamente</v>
      </c>
      <c r="VKL470" s="48" t="str">
        <f t="shared" si="1541"/>
        <v>Inviable Sanitariamente</v>
      </c>
      <c r="VKM470" s="48" t="str">
        <f t="shared" si="1541"/>
        <v>Inviable Sanitariamente</v>
      </c>
      <c r="VKN470" s="48" t="str">
        <f t="shared" si="1541"/>
        <v>Inviable Sanitariamente</v>
      </c>
      <c r="VKO470" s="48" t="str">
        <f t="shared" si="1541"/>
        <v>Inviable Sanitariamente</v>
      </c>
      <c r="VKP470" s="48" t="str">
        <f t="shared" si="1541"/>
        <v>Inviable Sanitariamente</v>
      </c>
      <c r="VKQ470" s="48" t="str">
        <f t="shared" si="1541"/>
        <v>Inviable Sanitariamente</v>
      </c>
      <c r="VKR470" s="48" t="str">
        <f t="shared" si="1541"/>
        <v>Inviable Sanitariamente</v>
      </c>
      <c r="VKS470" s="48" t="str">
        <f t="shared" si="1541"/>
        <v>Inviable Sanitariamente</v>
      </c>
      <c r="VKT470" s="48" t="str">
        <f t="shared" si="1541"/>
        <v>Inviable Sanitariamente</v>
      </c>
      <c r="VKU470" s="48" t="str">
        <f t="shared" si="1541"/>
        <v>Inviable Sanitariamente</v>
      </c>
      <c r="VKV470" s="48" t="str">
        <f t="shared" si="1542"/>
        <v>Inviable Sanitariamente</v>
      </c>
      <c r="VKW470" s="48" t="str">
        <f t="shared" si="1542"/>
        <v>Inviable Sanitariamente</v>
      </c>
      <c r="VKX470" s="48" t="str">
        <f t="shared" si="1542"/>
        <v>Inviable Sanitariamente</v>
      </c>
      <c r="VKY470" s="48" t="str">
        <f t="shared" si="1542"/>
        <v>Inviable Sanitariamente</v>
      </c>
      <c r="VKZ470" s="48" t="str">
        <f t="shared" si="1542"/>
        <v>Inviable Sanitariamente</v>
      </c>
      <c r="VLA470" s="48" t="str">
        <f t="shared" si="1542"/>
        <v>Inviable Sanitariamente</v>
      </c>
      <c r="VLB470" s="48" t="str">
        <f t="shared" si="1542"/>
        <v>Inviable Sanitariamente</v>
      </c>
      <c r="VLC470" s="48" t="str">
        <f t="shared" si="1542"/>
        <v>Inviable Sanitariamente</v>
      </c>
      <c r="VLD470" s="48" t="str">
        <f t="shared" si="1542"/>
        <v>Inviable Sanitariamente</v>
      </c>
      <c r="VLE470" s="48" t="str">
        <f t="shared" si="1542"/>
        <v>Inviable Sanitariamente</v>
      </c>
      <c r="VLF470" s="48" t="str">
        <f t="shared" si="1543"/>
        <v>Inviable Sanitariamente</v>
      </c>
      <c r="VLG470" s="48" t="str">
        <f t="shared" si="1543"/>
        <v>Inviable Sanitariamente</v>
      </c>
      <c r="VLH470" s="48" t="str">
        <f t="shared" si="1543"/>
        <v>Inviable Sanitariamente</v>
      </c>
      <c r="VLI470" s="48" t="str">
        <f t="shared" si="1543"/>
        <v>Inviable Sanitariamente</v>
      </c>
      <c r="VLJ470" s="48" t="str">
        <f t="shared" si="1543"/>
        <v>Inviable Sanitariamente</v>
      </c>
      <c r="VLK470" s="48" t="str">
        <f t="shared" si="1543"/>
        <v>Inviable Sanitariamente</v>
      </c>
      <c r="VLL470" s="48" t="str">
        <f t="shared" si="1543"/>
        <v>Inviable Sanitariamente</v>
      </c>
      <c r="VLM470" s="48" t="str">
        <f t="shared" si="1543"/>
        <v>Inviable Sanitariamente</v>
      </c>
      <c r="VLN470" s="48" t="str">
        <f t="shared" si="1543"/>
        <v>Inviable Sanitariamente</v>
      </c>
      <c r="VLO470" s="48" t="str">
        <f t="shared" si="1543"/>
        <v>Inviable Sanitariamente</v>
      </c>
      <c r="VLP470" s="48" t="str">
        <f t="shared" si="1544"/>
        <v>Inviable Sanitariamente</v>
      </c>
      <c r="VLQ470" s="48" t="str">
        <f t="shared" si="1544"/>
        <v>Inviable Sanitariamente</v>
      </c>
      <c r="VLR470" s="48" t="str">
        <f t="shared" si="1544"/>
        <v>Inviable Sanitariamente</v>
      </c>
      <c r="VLS470" s="48" t="str">
        <f t="shared" si="1544"/>
        <v>Inviable Sanitariamente</v>
      </c>
      <c r="VLT470" s="48" t="str">
        <f t="shared" si="1544"/>
        <v>Inviable Sanitariamente</v>
      </c>
      <c r="VLU470" s="48" t="str">
        <f t="shared" si="1544"/>
        <v>Inviable Sanitariamente</v>
      </c>
      <c r="VLV470" s="48" t="str">
        <f t="shared" si="1544"/>
        <v>Inviable Sanitariamente</v>
      </c>
      <c r="VLW470" s="48" t="str">
        <f t="shared" si="1544"/>
        <v>Inviable Sanitariamente</v>
      </c>
      <c r="VLX470" s="48" t="str">
        <f t="shared" si="1544"/>
        <v>Inviable Sanitariamente</v>
      </c>
      <c r="VLY470" s="48" t="str">
        <f t="shared" si="1544"/>
        <v>Inviable Sanitariamente</v>
      </c>
      <c r="VLZ470" s="48" t="str">
        <f t="shared" si="1545"/>
        <v>Inviable Sanitariamente</v>
      </c>
      <c r="VMA470" s="48" t="str">
        <f t="shared" si="1545"/>
        <v>Inviable Sanitariamente</v>
      </c>
      <c r="VMB470" s="48" t="str">
        <f t="shared" si="1545"/>
        <v>Inviable Sanitariamente</v>
      </c>
      <c r="VMC470" s="48" t="str">
        <f t="shared" si="1545"/>
        <v>Inviable Sanitariamente</v>
      </c>
      <c r="VMD470" s="48" t="str">
        <f t="shared" si="1545"/>
        <v>Inviable Sanitariamente</v>
      </c>
      <c r="VME470" s="48" t="str">
        <f t="shared" si="1545"/>
        <v>Inviable Sanitariamente</v>
      </c>
      <c r="VMF470" s="48" t="str">
        <f t="shared" si="1545"/>
        <v>Inviable Sanitariamente</v>
      </c>
      <c r="VMG470" s="48" t="str">
        <f t="shared" si="1545"/>
        <v>Inviable Sanitariamente</v>
      </c>
      <c r="VMH470" s="48" t="str">
        <f t="shared" si="1545"/>
        <v>Inviable Sanitariamente</v>
      </c>
      <c r="VMI470" s="48" t="str">
        <f t="shared" si="1545"/>
        <v>Inviable Sanitariamente</v>
      </c>
      <c r="VMJ470" s="48" t="str">
        <f t="shared" si="1546"/>
        <v>Inviable Sanitariamente</v>
      </c>
      <c r="VMK470" s="48" t="str">
        <f t="shared" si="1546"/>
        <v>Inviable Sanitariamente</v>
      </c>
      <c r="VML470" s="48" t="str">
        <f t="shared" si="1546"/>
        <v>Inviable Sanitariamente</v>
      </c>
      <c r="VMM470" s="48" t="str">
        <f t="shared" si="1546"/>
        <v>Inviable Sanitariamente</v>
      </c>
      <c r="VMN470" s="48" t="str">
        <f t="shared" si="1546"/>
        <v>Inviable Sanitariamente</v>
      </c>
      <c r="VMO470" s="48" t="str">
        <f t="shared" si="1546"/>
        <v>Inviable Sanitariamente</v>
      </c>
      <c r="VMP470" s="48" t="str">
        <f t="shared" si="1546"/>
        <v>Inviable Sanitariamente</v>
      </c>
      <c r="VMQ470" s="48" t="str">
        <f t="shared" si="1546"/>
        <v>Inviable Sanitariamente</v>
      </c>
      <c r="VMR470" s="48" t="str">
        <f t="shared" si="1546"/>
        <v>Inviable Sanitariamente</v>
      </c>
      <c r="VMS470" s="48" t="str">
        <f t="shared" si="1546"/>
        <v>Inviable Sanitariamente</v>
      </c>
      <c r="VMT470" s="48" t="str">
        <f t="shared" si="1547"/>
        <v>Inviable Sanitariamente</v>
      </c>
      <c r="VMU470" s="48" t="str">
        <f t="shared" si="1547"/>
        <v>Inviable Sanitariamente</v>
      </c>
      <c r="VMV470" s="48" t="str">
        <f t="shared" si="1547"/>
        <v>Inviable Sanitariamente</v>
      </c>
      <c r="VMW470" s="48" t="str">
        <f t="shared" si="1547"/>
        <v>Inviable Sanitariamente</v>
      </c>
      <c r="VMX470" s="48" t="str">
        <f t="shared" si="1547"/>
        <v>Inviable Sanitariamente</v>
      </c>
      <c r="VMY470" s="48" t="str">
        <f t="shared" si="1547"/>
        <v>Inviable Sanitariamente</v>
      </c>
      <c r="VMZ470" s="48" t="str">
        <f t="shared" si="1547"/>
        <v>Inviable Sanitariamente</v>
      </c>
      <c r="VNA470" s="48" t="str">
        <f t="shared" si="1547"/>
        <v>Inviable Sanitariamente</v>
      </c>
      <c r="VNB470" s="48" t="str">
        <f t="shared" si="1547"/>
        <v>Inviable Sanitariamente</v>
      </c>
      <c r="VNC470" s="48" t="str">
        <f t="shared" si="1547"/>
        <v>Inviable Sanitariamente</v>
      </c>
      <c r="VND470" s="48" t="str">
        <f t="shared" si="1548"/>
        <v>Inviable Sanitariamente</v>
      </c>
      <c r="VNE470" s="48" t="str">
        <f t="shared" si="1548"/>
        <v>Inviable Sanitariamente</v>
      </c>
      <c r="VNF470" s="48" t="str">
        <f t="shared" si="1548"/>
        <v>Inviable Sanitariamente</v>
      </c>
      <c r="VNG470" s="48" t="str">
        <f t="shared" si="1548"/>
        <v>Inviable Sanitariamente</v>
      </c>
      <c r="VNH470" s="48" t="str">
        <f t="shared" si="1548"/>
        <v>Inviable Sanitariamente</v>
      </c>
      <c r="VNI470" s="48" t="str">
        <f t="shared" si="1548"/>
        <v>Inviable Sanitariamente</v>
      </c>
      <c r="VNJ470" s="48" t="str">
        <f t="shared" si="1548"/>
        <v>Inviable Sanitariamente</v>
      </c>
      <c r="VNK470" s="48" t="str">
        <f t="shared" si="1548"/>
        <v>Inviable Sanitariamente</v>
      </c>
      <c r="VNL470" s="48" t="str">
        <f t="shared" si="1548"/>
        <v>Inviable Sanitariamente</v>
      </c>
      <c r="VNM470" s="48" t="str">
        <f t="shared" si="1548"/>
        <v>Inviable Sanitariamente</v>
      </c>
      <c r="VNN470" s="48" t="str">
        <f t="shared" si="1549"/>
        <v>Inviable Sanitariamente</v>
      </c>
      <c r="VNO470" s="48" t="str">
        <f t="shared" si="1549"/>
        <v>Inviable Sanitariamente</v>
      </c>
      <c r="VNP470" s="48" t="str">
        <f t="shared" si="1549"/>
        <v>Inviable Sanitariamente</v>
      </c>
      <c r="VNQ470" s="48" t="str">
        <f t="shared" si="1549"/>
        <v>Inviable Sanitariamente</v>
      </c>
      <c r="VNR470" s="48" t="str">
        <f t="shared" si="1549"/>
        <v>Inviable Sanitariamente</v>
      </c>
      <c r="VNS470" s="48" t="str">
        <f t="shared" si="1549"/>
        <v>Inviable Sanitariamente</v>
      </c>
      <c r="VNT470" s="48" t="str">
        <f t="shared" si="1549"/>
        <v>Inviable Sanitariamente</v>
      </c>
      <c r="VNU470" s="48" t="str">
        <f t="shared" si="1549"/>
        <v>Inviable Sanitariamente</v>
      </c>
      <c r="VNV470" s="48" t="str">
        <f t="shared" si="1549"/>
        <v>Inviable Sanitariamente</v>
      </c>
      <c r="VNW470" s="48" t="str">
        <f t="shared" si="1549"/>
        <v>Inviable Sanitariamente</v>
      </c>
      <c r="VNX470" s="48" t="str">
        <f t="shared" si="1550"/>
        <v>Inviable Sanitariamente</v>
      </c>
      <c r="VNY470" s="48" t="str">
        <f t="shared" si="1550"/>
        <v>Inviable Sanitariamente</v>
      </c>
      <c r="VNZ470" s="48" t="str">
        <f t="shared" si="1550"/>
        <v>Inviable Sanitariamente</v>
      </c>
      <c r="VOA470" s="48" t="str">
        <f t="shared" si="1550"/>
        <v>Inviable Sanitariamente</v>
      </c>
      <c r="VOB470" s="48" t="str">
        <f t="shared" si="1550"/>
        <v>Inviable Sanitariamente</v>
      </c>
      <c r="VOC470" s="48" t="str">
        <f t="shared" si="1550"/>
        <v>Inviable Sanitariamente</v>
      </c>
      <c r="VOD470" s="48" t="str">
        <f t="shared" si="1550"/>
        <v>Inviable Sanitariamente</v>
      </c>
      <c r="VOE470" s="48" t="str">
        <f t="shared" si="1550"/>
        <v>Inviable Sanitariamente</v>
      </c>
      <c r="VOF470" s="48" t="str">
        <f t="shared" si="1550"/>
        <v>Inviable Sanitariamente</v>
      </c>
      <c r="VOG470" s="48" t="str">
        <f t="shared" si="1550"/>
        <v>Inviable Sanitariamente</v>
      </c>
      <c r="VOH470" s="48" t="str">
        <f t="shared" si="1551"/>
        <v>Inviable Sanitariamente</v>
      </c>
      <c r="VOI470" s="48" t="str">
        <f t="shared" si="1551"/>
        <v>Inviable Sanitariamente</v>
      </c>
      <c r="VOJ470" s="48" t="str">
        <f t="shared" si="1551"/>
        <v>Inviable Sanitariamente</v>
      </c>
      <c r="VOK470" s="48" t="str">
        <f t="shared" si="1551"/>
        <v>Inviable Sanitariamente</v>
      </c>
      <c r="VOL470" s="48" t="str">
        <f t="shared" si="1551"/>
        <v>Inviable Sanitariamente</v>
      </c>
      <c r="VOM470" s="48" t="str">
        <f t="shared" si="1551"/>
        <v>Inviable Sanitariamente</v>
      </c>
      <c r="VON470" s="48" t="str">
        <f t="shared" si="1551"/>
        <v>Inviable Sanitariamente</v>
      </c>
      <c r="VOO470" s="48" t="str">
        <f t="shared" si="1551"/>
        <v>Inviable Sanitariamente</v>
      </c>
      <c r="VOP470" s="48" t="str">
        <f t="shared" si="1551"/>
        <v>Inviable Sanitariamente</v>
      </c>
      <c r="VOQ470" s="48" t="str">
        <f t="shared" si="1551"/>
        <v>Inviable Sanitariamente</v>
      </c>
      <c r="VOR470" s="48" t="str">
        <f t="shared" si="1552"/>
        <v>Inviable Sanitariamente</v>
      </c>
      <c r="VOS470" s="48" t="str">
        <f t="shared" si="1552"/>
        <v>Inviable Sanitariamente</v>
      </c>
      <c r="VOT470" s="48" t="str">
        <f t="shared" si="1552"/>
        <v>Inviable Sanitariamente</v>
      </c>
      <c r="VOU470" s="48" t="str">
        <f t="shared" si="1552"/>
        <v>Inviable Sanitariamente</v>
      </c>
      <c r="VOV470" s="48" t="str">
        <f t="shared" si="1552"/>
        <v>Inviable Sanitariamente</v>
      </c>
      <c r="VOW470" s="48" t="str">
        <f t="shared" si="1552"/>
        <v>Inviable Sanitariamente</v>
      </c>
      <c r="VOX470" s="48" t="str">
        <f t="shared" si="1552"/>
        <v>Inviable Sanitariamente</v>
      </c>
      <c r="VOY470" s="48" t="str">
        <f t="shared" si="1552"/>
        <v>Inviable Sanitariamente</v>
      </c>
      <c r="VOZ470" s="48" t="str">
        <f t="shared" si="1552"/>
        <v>Inviable Sanitariamente</v>
      </c>
      <c r="VPA470" s="48" t="str">
        <f t="shared" si="1552"/>
        <v>Inviable Sanitariamente</v>
      </c>
      <c r="VPB470" s="48" t="str">
        <f t="shared" si="1553"/>
        <v>Inviable Sanitariamente</v>
      </c>
      <c r="VPC470" s="48" t="str">
        <f t="shared" si="1553"/>
        <v>Inviable Sanitariamente</v>
      </c>
      <c r="VPD470" s="48" t="str">
        <f t="shared" si="1553"/>
        <v>Inviable Sanitariamente</v>
      </c>
      <c r="VPE470" s="48" t="str">
        <f t="shared" si="1553"/>
        <v>Inviable Sanitariamente</v>
      </c>
      <c r="VPF470" s="48" t="str">
        <f t="shared" si="1553"/>
        <v>Inviable Sanitariamente</v>
      </c>
      <c r="VPG470" s="48" t="str">
        <f t="shared" si="1553"/>
        <v>Inviable Sanitariamente</v>
      </c>
      <c r="VPH470" s="48" t="str">
        <f t="shared" si="1553"/>
        <v>Inviable Sanitariamente</v>
      </c>
      <c r="VPI470" s="48" t="str">
        <f t="shared" si="1553"/>
        <v>Inviable Sanitariamente</v>
      </c>
      <c r="VPJ470" s="48" t="str">
        <f t="shared" si="1553"/>
        <v>Inviable Sanitariamente</v>
      </c>
      <c r="VPK470" s="48" t="str">
        <f t="shared" si="1553"/>
        <v>Inviable Sanitariamente</v>
      </c>
      <c r="VPL470" s="48" t="str">
        <f t="shared" si="1554"/>
        <v>Inviable Sanitariamente</v>
      </c>
      <c r="VPM470" s="48" t="str">
        <f t="shared" si="1554"/>
        <v>Inviable Sanitariamente</v>
      </c>
      <c r="VPN470" s="48" t="str">
        <f t="shared" si="1554"/>
        <v>Inviable Sanitariamente</v>
      </c>
      <c r="VPO470" s="48" t="str">
        <f t="shared" si="1554"/>
        <v>Inviable Sanitariamente</v>
      </c>
      <c r="VPP470" s="48" t="str">
        <f t="shared" si="1554"/>
        <v>Inviable Sanitariamente</v>
      </c>
      <c r="VPQ470" s="48" t="str">
        <f t="shared" si="1554"/>
        <v>Inviable Sanitariamente</v>
      </c>
      <c r="VPR470" s="48" t="str">
        <f t="shared" si="1554"/>
        <v>Inviable Sanitariamente</v>
      </c>
      <c r="VPS470" s="48" t="str">
        <f t="shared" si="1554"/>
        <v>Inviable Sanitariamente</v>
      </c>
      <c r="VPT470" s="48" t="str">
        <f t="shared" si="1554"/>
        <v>Inviable Sanitariamente</v>
      </c>
      <c r="VPU470" s="48" t="str">
        <f t="shared" si="1554"/>
        <v>Inviable Sanitariamente</v>
      </c>
      <c r="VPV470" s="48" t="str">
        <f t="shared" si="1555"/>
        <v>Inviable Sanitariamente</v>
      </c>
      <c r="VPW470" s="48" t="str">
        <f t="shared" si="1555"/>
        <v>Inviable Sanitariamente</v>
      </c>
      <c r="VPX470" s="48" t="str">
        <f t="shared" si="1555"/>
        <v>Inviable Sanitariamente</v>
      </c>
      <c r="VPY470" s="48" t="str">
        <f t="shared" si="1555"/>
        <v>Inviable Sanitariamente</v>
      </c>
      <c r="VPZ470" s="48" t="str">
        <f t="shared" si="1555"/>
        <v>Inviable Sanitariamente</v>
      </c>
      <c r="VQA470" s="48" t="str">
        <f t="shared" si="1555"/>
        <v>Inviable Sanitariamente</v>
      </c>
      <c r="VQB470" s="48" t="str">
        <f t="shared" si="1555"/>
        <v>Inviable Sanitariamente</v>
      </c>
      <c r="VQC470" s="48" t="str">
        <f t="shared" si="1555"/>
        <v>Inviable Sanitariamente</v>
      </c>
      <c r="VQD470" s="48" t="str">
        <f t="shared" si="1555"/>
        <v>Inviable Sanitariamente</v>
      </c>
      <c r="VQE470" s="48" t="str">
        <f t="shared" si="1555"/>
        <v>Inviable Sanitariamente</v>
      </c>
      <c r="VQF470" s="48" t="str">
        <f t="shared" si="1556"/>
        <v>Inviable Sanitariamente</v>
      </c>
      <c r="VQG470" s="48" t="str">
        <f t="shared" si="1556"/>
        <v>Inviable Sanitariamente</v>
      </c>
      <c r="VQH470" s="48" t="str">
        <f t="shared" si="1556"/>
        <v>Inviable Sanitariamente</v>
      </c>
      <c r="VQI470" s="48" t="str">
        <f t="shared" si="1556"/>
        <v>Inviable Sanitariamente</v>
      </c>
      <c r="VQJ470" s="48" t="str">
        <f t="shared" si="1556"/>
        <v>Inviable Sanitariamente</v>
      </c>
      <c r="VQK470" s="48" t="str">
        <f t="shared" si="1556"/>
        <v>Inviable Sanitariamente</v>
      </c>
      <c r="VQL470" s="48" t="str">
        <f t="shared" si="1556"/>
        <v>Inviable Sanitariamente</v>
      </c>
      <c r="VQM470" s="48" t="str">
        <f t="shared" si="1556"/>
        <v>Inviable Sanitariamente</v>
      </c>
      <c r="VQN470" s="48" t="str">
        <f t="shared" si="1556"/>
        <v>Inviable Sanitariamente</v>
      </c>
      <c r="VQO470" s="48" t="str">
        <f t="shared" si="1556"/>
        <v>Inviable Sanitariamente</v>
      </c>
      <c r="VQP470" s="48" t="str">
        <f t="shared" si="1557"/>
        <v>Inviable Sanitariamente</v>
      </c>
      <c r="VQQ470" s="48" t="str">
        <f t="shared" si="1557"/>
        <v>Inviable Sanitariamente</v>
      </c>
      <c r="VQR470" s="48" t="str">
        <f t="shared" si="1557"/>
        <v>Inviable Sanitariamente</v>
      </c>
      <c r="VQS470" s="48" t="str">
        <f t="shared" si="1557"/>
        <v>Inviable Sanitariamente</v>
      </c>
      <c r="VQT470" s="48" t="str">
        <f t="shared" si="1557"/>
        <v>Inviable Sanitariamente</v>
      </c>
      <c r="VQU470" s="48" t="str">
        <f t="shared" si="1557"/>
        <v>Inviable Sanitariamente</v>
      </c>
      <c r="VQV470" s="48" t="str">
        <f t="shared" si="1557"/>
        <v>Inviable Sanitariamente</v>
      </c>
      <c r="VQW470" s="48" t="str">
        <f t="shared" si="1557"/>
        <v>Inviable Sanitariamente</v>
      </c>
      <c r="VQX470" s="48" t="str">
        <f t="shared" si="1557"/>
        <v>Inviable Sanitariamente</v>
      </c>
      <c r="VQY470" s="48" t="str">
        <f t="shared" si="1557"/>
        <v>Inviable Sanitariamente</v>
      </c>
      <c r="VQZ470" s="48" t="str">
        <f t="shared" si="1558"/>
        <v>Inviable Sanitariamente</v>
      </c>
      <c r="VRA470" s="48" t="str">
        <f t="shared" si="1558"/>
        <v>Inviable Sanitariamente</v>
      </c>
      <c r="VRB470" s="48" t="str">
        <f t="shared" si="1558"/>
        <v>Inviable Sanitariamente</v>
      </c>
      <c r="VRC470" s="48" t="str">
        <f t="shared" si="1558"/>
        <v>Inviable Sanitariamente</v>
      </c>
      <c r="VRD470" s="48" t="str">
        <f t="shared" si="1558"/>
        <v>Inviable Sanitariamente</v>
      </c>
      <c r="VRE470" s="48" t="str">
        <f t="shared" si="1558"/>
        <v>Inviable Sanitariamente</v>
      </c>
      <c r="VRF470" s="48" t="str">
        <f t="shared" si="1558"/>
        <v>Inviable Sanitariamente</v>
      </c>
      <c r="VRG470" s="48" t="str">
        <f t="shared" si="1558"/>
        <v>Inviable Sanitariamente</v>
      </c>
      <c r="VRH470" s="48" t="str">
        <f t="shared" si="1558"/>
        <v>Inviable Sanitariamente</v>
      </c>
      <c r="VRI470" s="48" t="str">
        <f t="shared" si="1558"/>
        <v>Inviable Sanitariamente</v>
      </c>
      <c r="VRJ470" s="48" t="str">
        <f t="shared" si="1559"/>
        <v>Inviable Sanitariamente</v>
      </c>
      <c r="VRK470" s="48" t="str">
        <f t="shared" si="1559"/>
        <v>Inviable Sanitariamente</v>
      </c>
      <c r="VRL470" s="48" t="str">
        <f t="shared" si="1559"/>
        <v>Inviable Sanitariamente</v>
      </c>
      <c r="VRM470" s="48" t="str">
        <f t="shared" si="1559"/>
        <v>Inviable Sanitariamente</v>
      </c>
      <c r="VRN470" s="48" t="str">
        <f t="shared" si="1559"/>
        <v>Inviable Sanitariamente</v>
      </c>
      <c r="VRO470" s="48" t="str">
        <f t="shared" si="1559"/>
        <v>Inviable Sanitariamente</v>
      </c>
      <c r="VRP470" s="48" t="str">
        <f t="shared" si="1559"/>
        <v>Inviable Sanitariamente</v>
      </c>
      <c r="VRQ470" s="48" t="str">
        <f t="shared" si="1559"/>
        <v>Inviable Sanitariamente</v>
      </c>
      <c r="VRR470" s="48" t="str">
        <f t="shared" si="1559"/>
        <v>Inviable Sanitariamente</v>
      </c>
      <c r="VRS470" s="48" t="str">
        <f t="shared" si="1559"/>
        <v>Inviable Sanitariamente</v>
      </c>
      <c r="VRT470" s="48" t="str">
        <f t="shared" si="1560"/>
        <v>Inviable Sanitariamente</v>
      </c>
      <c r="VRU470" s="48" t="str">
        <f t="shared" si="1560"/>
        <v>Inviable Sanitariamente</v>
      </c>
      <c r="VRV470" s="48" t="str">
        <f t="shared" si="1560"/>
        <v>Inviable Sanitariamente</v>
      </c>
      <c r="VRW470" s="48" t="str">
        <f t="shared" si="1560"/>
        <v>Inviable Sanitariamente</v>
      </c>
      <c r="VRX470" s="48" t="str">
        <f t="shared" si="1560"/>
        <v>Inviable Sanitariamente</v>
      </c>
      <c r="VRY470" s="48" t="str">
        <f t="shared" si="1560"/>
        <v>Inviable Sanitariamente</v>
      </c>
      <c r="VRZ470" s="48" t="str">
        <f t="shared" si="1560"/>
        <v>Inviable Sanitariamente</v>
      </c>
      <c r="VSA470" s="48" t="str">
        <f t="shared" si="1560"/>
        <v>Inviable Sanitariamente</v>
      </c>
      <c r="VSB470" s="48" t="str">
        <f t="shared" si="1560"/>
        <v>Inviable Sanitariamente</v>
      </c>
      <c r="VSC470" s="48" t="str">
        <f t="shared" si="1560"/>
        <v>Inviable Sanitariamente</v>
      </c>
      <c r="VSD470" s="48" t="str">
        <f t="shared" si="1561"/>
        <v>Inviable Sanitariamente</v>
      </c>
      <c r="VSE470" s="48" t="str">
        <f t="shared" si="1561"/>
        <v>Inviable Sanitariamente</v>
      </c>
      <c r="VSF470" s="48" t="str">
        <f t="shared" si="1561"/>
        <v>Inviable Sanitariamente</v>
      </c>
      <c r="VSG470" s="48" t="str">
        <f t="shared" si="1561"/>
        <v>Inviable Sanitariamente</v>
      </c>
      <c r="VSH470" s="48" t="str">
        <f t="shared" si="1561"/>
        <v>Inviable Sanitariamente</v>
      </c>
      <c r="VSI470" s="48" t="str">
        <f t="shared" si="1561"/>
        <v>Inviable Sanitariamente</v>
      </c>
      <c r="VSJ470" s="48" t="str">
        <f t="shared" si="1561"/>
        <v>Inviable Sanitariamente</v>
      </c>
      <c r="VSK470" s="48" t="str">
        <f t="shared" si="1561"/>
        <v>Inviable Sanitariamente</v>
      </c>
      <c r="VSL470" s="48" t="str">
        <f t="shared" si="1561"/>
        <v>Inviable Sanitariamente</v>
      </c>
      <c r="VSM470" s="48" t="str">
        <f t="shared" si="1561"/>
        <v>Inviable Sanitariamente</v>
      </c>
      <c r="VSN470" s="48" t="str">
        <f t="shared" si="1562"/>
        <v>Inviable Sanitariamente</v>
      </c>
      <c r="VSO470" s="48" t="str">
        <f t="shared" si="1562"/>
        <v>Inviable Sanitariamente</v>
      </c>
      <c r="VSP470" s="48" t="str">
        <f t="shared" si="1562"/>
        <v>Inviable Sanitariamente</v>
      </c>
      <c r="VSQ470" s="48" t="str">
        <f t="shared" si="1562"/>
        <v>Inviable Sanitariamente</v>
      </c>
      <c r="VSR470" s="48" t="str">
        <f t="shared" si="1562"/>
        <v>Inviable Sanitariamente</v>
      </c>
      <c r="VSS470" s="48" t="str">
        <f t="shared" si="1562"/>
        <v>Inviable Sanitariamente</v>
      </c>
      <c r="VST470" s="48" t="str">
        <f t="shared" si="1562"/>
        <v>Inviable Sanitariamente</v>
      </c>
      <c r="VSU470" s="48" t="str">
        <f t="shared" si="1562"/>
        <v>Inviable Sanitariamente</v>
      </c>
      <c r="VSV470" s="48" t="str">
        <f t="shared" si="1562"/>
        <v>Inviable Sanitariamente</v>
      </c>
      <c r="VSW470" s="48" t="str">
        <f t="shared" si="1562"/>
        <v>Inviable Sanitariamente</v>
      </c>
      <c r="VSX470" s="48" t="str">
        <f t="shared" si="1563"/>
        <v>Inviable Sanitariamente</v>
      </c>
      <c r="VSY470" s="48" t="str">
        <f t="shared" si="1563"/>
        <v>Inviable Sanitariamente</v>
      </c>
      <c r="VSZ470" s="48" t="str">
        <f t="shared" si="1563"/>
        <v>Inviable Sanitariamente</v>
      </c>
      <c r="VTA470" s="48" t="str">
        <f t="shared" si="1563"/>
        <v>Inviable Sanitariamente</v>
      </c>
      <c r="VTB470" s="48" t="str">
        <f t="shared" si="1563"/>
        <v>Inviable Sanitariamente</v>
      </c>
      <c r="VTC470" s="48" t="str">
        <f t="shared" si="1563"/>
        <v>Inviable Sanitariamente</v>
      </c>
      <c r="VTD470" s="48" t="str">
        <f t="shared" si="1563"/>
        <v>Inviable Sanitariamente</v>
      </c>
      <c r="VTE470" s="48" t="str">
        <f t="shared" si="1563"/>
        <v>Inviable Sanitariamente</v>
      </c>
      <c r="VTF470" s="48" t="str">
        <f t="shared" si="1563"/>
        <v>Inviable Sanitariamente</v>
      </c>
      <c r="VTG470" s="48" t="str">
        <f t="shared" si="1563"/>
        <v>Inviable Sanitariamente</v>
      </c>
      <c r="VTH470" s="48" t="str">
        <f t="shared" si="1564"/>
        <v>Inviable Sanitariamente</v>
      </c>
      <c r="VTI470" s="48" t="str">
        <f t="shared" si="1564"/>
        <v>Inviable Sanitariamente</v>
      </c>
      <c r="VTJ470" s="48" t="str">
        <f t="shared" si="1564"/>
        <v>Inviable Sanitariamente</v>
      </c>
      <c r="VTK470" s="48" t="str">
        <f t="shared" si="1564"/>
        <v>Inviable Sanitariamente</v>
      </c>
      <c r="VTL470" s="48" t="str">
        <f t="shared" si="1564"/>
        <v>Inviable Sanitariamente</v>
      </c>
      <c r="VTM470" s="48" t="str">
        <f t="shared" si="1564"/>
        <v>Inviable Sanitariamente</v>
      </c>
      <c r="VTN470" s="48" t="str">
        <f t="shared" si="1564"/>
        <v>Inviable Sanitariamente</v>
      </c>
      <c r="VTO470" s="48" t="str">
        <f t="shared" si="1564"/>
        <v>Inviable Sanitariamente</v>
      </c>
      <c r="VTP470" s="48" t="str">
        <f t="shared" si="1564"/>
        <v>Inviable Sanitariamente</v>
      </c>
      <c r="VTQ470" s="48" t="str">
        <f t="shared" si="1564"/>
        <v>Inviable Sanitariamente</v>
      </c>
      <c r="VTR470" s="48" t="str">
        <f t="shared" si="1565"/>
        <v>Inviable Sanitariamente</v>
      </c>
      <c r="VTS470" s="48" t="str">
        <f t="shared" si="1565"/>
        <v>Inviable Sanitariamente</v>
      </c>
      <c r="VTT470" s="48" t="str">
        <f t="shared" si="1565"/>
        <v>Inviable Sanitariamente</v>
      </c>
      <c r="VTU470" s="48" t="str">
        <f t="shared" si="1565"/>
        <v>Inviable Sanitariamente</v>
      </c>
      <c r="VTV470" s="48" t="str">
        <f t="shared" si="1565"/>
        <v>Inviable Sanitariamente</v>
      </c>
      <c r="VTW470" s="48" t="str">
        <f t="shared" si="1565"/>
        <v>Inviable Sanitariamente</v>
      </c>
      <c r="VTX470" s="48" t="str">
        <f t="shared" si="1565"/>
        <v>Inviable Sanitariamente</v>
      </c>
      <c r="VTY470" s="48" t="str">
        <f t="shared" si="1565"/>
        <v>Inviable Sanitariamente</v>
      </c>
      <c r="VTZ470" s="48" t="str">
        <f t="shared" si="1565"/>
        <v>Inviable Sanitariamente</v>
      </c>
      <c r="VUA470" s="48" t="str">
        <f t="shared" si="1565"/>
        <v>Inviable Sanitariamente</v>
      </c>
      <c r="VUB470" s="48" t="str">
        <f t="shared" si="1566"/>
        <v>Inviable Sanitariamente</v>
      </c>
      <c r="VUC470" s="48" t="str">
        <f t="shared" si="1566"/>
        <v>Inviable Sanitariamente</v>
      </c>
      <c r="VUD470" s="48" t="str">
        <f t="shared" si="1566"/>
        <v>Inviable Sanitariamente</v>
      </c>
      <c r="VUE470" s="48" t="str">
        <f t="shared" si="1566"/>
        <v>Inviable Sanitariamente</v>
      </c>
      <c r="VUF470" s="48" t="str">
        <f t="shared" si="1566"/>
        <v>Inviable Sanitariamente</v>
      </c>
      <c r="VUG470" s="48" t="str">
        <f t="shared" si="1566"/>
        <v>Inviable Sanitariamente</v>
      </c>
      <c r="VUH470" s="48" t="str">
        <f t="shared" si="1566"/>
        <v>Inviable Sanitariamente</v>
      </c>
      <c r="VUI470" s="48" t="str">
        <f t="shared" si="1566"/>
        <v>Inviable Sanitariamente</v>
      </c>
      <c r="VUJ470" s="48" t="str">
        <f t="shared" si="1566"/>
        <v>Inviable Sanitariamente</v>
      </c>
      <c r="VUK470" s="48" t="str">
        <f t="shared" si="1566"/>
        <v>Inviable Sanitariamente</v>
      </c>
      <c r="VUL470" s="48" t="str">
        <f t="shared" si="1567"/>
        <v>Inviable Sanitariamente</v>
      </c>
      <c r="VUM470" s="48" t="str">
        <f t="shared" si="1567"/>
        <v>Inviable Sanitariamente</v>
      </c>
      <c r="VUN470" s="48" t="str">
        <f t="shared" si="1567"/>
        <v>Inviable Sanitariamente</v>
      </c>
      <c r="VUO470" s="48" t="str">
        <f t="shared" si="1567"/>
        <v>Inviable Sanitariamente</v>
      </c>
      <c r="VUP470" s="48" t="str">
        <f t="shared" si="1567"/>
        <v>Inviable Sanitariamente</v>
      </c>
      <c r="VUQ470" s="48" t="str">
        <f t="shared" si="1567"/>
        <v>Inviable Sanitariamente</v>
      </c>
      <c r="VUR470" s="48" t="str">
        <f t="shared" si="1567"/>
        <v>Inviable Sanitariamente</v>
      </c>
      <c r="VUS470" s="48" t="str">
        <f t="shared" si="1567"/>
        <v>Inviable Sanitariamente</v>
      </c>
      <c r="VUT470" s="48" t="str">
        <f t="shared" si="1567"/>
        <v>Inviable Sanitariamente</v>
      </c>
      <c r="VUU470" s="48" t="str">
        <f t="shared" si="1567"/>
        <v>Inviable Sanitariamente</v>
      </c>
      <c r="VUV470" s="48" t="str">
        <f t="shared" si="1568"/>
        <v>Inviable Sanitariamente</v>
      </c>
      <c r="VUW470" s="48" t="str">
        <f t="shared" si="1568"/>
        <v>Inviable Sanitariamente</v>
      </c>
      <c r="VUX470" s="48" t="str">
        <f t="shared" si="1568"/>
        <v>Inviable Sanitariamente</v>
      </c>
      <c r="VUY470" s="48" t="str">
        <f t="shared" si="1568"/>
        <v>Inviable Sanitariamente</v>
      </c>
      <c r="VUZ470" s="48" t="str">
        <f t="shared" si="1568"/>
        <v>Inviable Sanitariamente</v>
      </c>
      <c r="VVA470" s="48" t="str">
        <f t="shared" si="1568"/>
        <v>Inviable Sanitariamente</v>
      </c>
      <c r="VVB470" s="48" t="str">
        <f t="shared" si="1568"/>
        <v>Inviable Sanitariamente</v>
      </c>
      <c r="VVC470" s="48" t="str">
        <f t="shared" si="1568"/>
        <v>Inviable Sanitariamente</v>
      </c>
      <c r="VVD470" s="48" t="str">
        <f t="shared" si="1568"/>
        <v>Inviable Sanitariamente</v>
      </c>
      <c r="VVE470" s="48" t="str">
        <f t="shared" si="1568"/>
        <v>Inviable Sanitariamente</v>
      </c>
      <c r="VVF470" s="48" t="str">
        <f t="shared" si="1569"/>
        <v>Inviable Sanitariamente</v>
      </c>
      <c r="VVG470" s="48" t="str">
        <f t="shared" si="1569"/>
        <v>Inviable Sanitariamente</v>
      </c>
      <c r="VVH470" s="48" t="str">
        <f t="shared" si="1569"/>
        <v>Inviable Sanitariamente</v>
      </c>
      <c r="VVI470" s="48" t="str">
        <f t="shared" si="1569"/>
        <v>Inviable Sanitariamente</v>
      </c>
      <c r="VVJ470" s="48" t="str">
        <f t="shared" si="1569"/>
        <v>Inviable Sanitariamente</v>
      </c>
      <c r="VVK470" s="48" t="str">
        <f t="shared" si="1569"/>
        <v>Inviable Sanitariamente</v>
      </c>
      <c r="VVL470" s="48" t="str">
        <f t="shared" si="1569"/>
        <v>Inviable Sanitariamente</v>
      </c>
      <c r="VVM470" s="48" t="str">
        <f t="shared" si="1569"/>
        <v>Inviable Sanitariamente</v>
      </c>
      <c r="VVN470" s="48" t="str">
        <f t="shared" si="1569"/>
        <v>Inviable Sanitariamente</v>
      </c>
      <c r="VVO470" s="48" t="str">
        <f t="shared" si="1569"/>
        <v>Inviable Sanitariamente</v>
      </c>
      <c r="VVP470" s="48" t="str">
        <f t="shared" si="1570"/>
        <v>Inviable Sanitariamente</v>
      </c>
      <c r="VVQ470" s="48" t="str">
        <f t="shared" si="1570"/>
        <v>Inviable Sanitariamente</v>
      </c>
      <c r="VVR470" s="48" t="str">
        <f t="shared" si="1570"/>
        <v>Inviable Sanitariamente</v>
      </c>
      <c r="VVS470" s="48" t="str">
        <f t="shared" si="1570"/>
        <v>Inviable Sanitariamente</v>
      </c>
      <c r="VVT470" s="48" t="str">
        <f t="shared" si="1570"/>
        <v>Inviable Sanitariamente</v>
      </c>
      <c r="VVU470" s="48" t="str">
        <f t="shared" si="1570"/>
        <v>Inviable Sanitariamente</v>
      </c>
      <c r="VVV470" s="48" t="str">
        <f t="shared" si="1570"/>
        <v>Inviable Sanitariamente</v>
      </c>
      <c r="VVW470" s="48" t="str">
        <f t="shared" si="1570"/>
        <v>Inviable Sanitariamente</v>
      </c>
      <c r="VVX470" s="48" t="str">
        <f t="shared" si="1570"/>
        <v>Inviable Sanitariamente</v>
      </c>
      <c r="VVY470" s="48" t="str">
        <f t="shared" si="1570"/>
        <v>Inviable Sanitariamente</v>
      </c>
      <c r="VVZ470" s="48" t="str">
        <f t="shared" si="1571"/>
        <v>Inviable Sanitariamente</v>
      </c>
      <c r="VWA470" s="48" t="str">
        <f t="shared" si="1571"/>
        <v>Inviable Sanitariamente</v>
      </c>
      <c r="VWB470" s="48" t="str">
        <f t="shared" si="1571"/>
        <v>Inviable Sanitariamente</v>
      </c>
      <c r="VWC470" s="48" t="str">
        <f t="shared" si="1571"/>
        <v>Inviable Sanitariamente</v>
      </c>
      <c r="VWD470" s="48" t="str">
        <f t="shared" si="1571"/>
        <v>Inviable Sanitariamente</v>
      </c>
      <c r="VWE470" s="48" t="str">
        <f t="shared" si="1571"/>
        <v>Inviable Sanitariamente</v>
      </c>
      <c r="VWF470" s="48" t="str">
        <f t="shared" si="1571"/>
        <v>Inviable Sanitariamente</v>
      </c>
      <c r="VWG470" s="48" t="str">
        <f t="shared" si="1571"/>
        <v>Inviable Sanitariamente</v>
      </c>
      <c r="VWH470" s="48" t="str">
        <f t="shared" si="1571"/>
        <v>Inviable Sanitariamente</v>
      </c>
      <c r="VWI470" s="48" t="str">
        <f t="shared" si="1571"/>
        <v>Inviable Sanitariamente</v>
      </c>
      <c r="VWJ470" s="48" t="str">
        <f t="shared" si="1572"/>
        <v>Inviable Sanitariamente</v>
      </c>
      <c r="VWK470" s="48" t="str">
        <f t="shared" si="1572"/>
        <v>Inviable Sanitariamente</v>
      </c>
      <c r="VWL470" s="48" t="str">
        <f t="shared" si="1572"/>
        <v>Inviable Sanitariamente</v>
      </c>
      <c r="VWM470" s="48" t="str">
        <f t="shared" si="1572"/>
        <v>Inviable Sanitariamente</v>
      </c>
      <c r="VWN470" s="48" t="str">
        <f t="shared" si="1572"/>
        <v>Inviable Sanitariamente</v>
      </c>
      <c r="VWO470" s="48" t="str">
        <f t="shared" si="1572"/>
        <v>Inviable Sanitariamente</v>
      </c>
      <c r="VWP470" s="48" t="str">
        <f t="shared" si="1572"/>
        <v>Inviable Sanitariamente</v>
      </c>
      <c r="VWQ470" s="48" t="str">
        <f t="shared" si="1572"/>
        <v>Inviable Sanitariamente</v>
      </c>
      <c r="VWR470" s="48" t="str">
        <f t="shared" si="1572"/>
        <v>Inviable Sanitariamente</v>
      </c>
      <c r="VWS470" s="48" t="str">
        <f t="shared" si="1572"/>
        <v>Inviable Sanitariamente</v>
      </c>
      <c r="VWT470" s="48" t="str">
        <f t="shared" si="1573"/>
        <v>Inviable Sanitariamente</v>
      </c>
      <c r="VWU470" s="48" t="str">
        <f t="shared" si="1573"/>
        <v>Inviable Sanitariamente</v>
      </c>
      <c r="VWV470" s="48" t="str">
        <f t="shared" si="1573"/>
        <v>Inviable Sanitariamente</v>
      </c>
      <c r="VWW470" s="48" t="str">
        <f t="shared" si="1573"/>
        <v>Inviable Sanitariamente</v>
      </c>
      <c r="VWX470" s="48" t="str">
        <f t="shared" si="1573"/>
        <v>Inviable Sanitariamente</v>
      </c>
      <c r="VWY470" s="48" t="str">
        <f t="shared" si="1573"/>
        <v>Inviable Sanitariamente</v>
      </c>
      <c r="VWZ470" s="48" t="str">
        <f t="shared" si="1573"/>
        <v>Inviable Sanitariamente</v>
      </c>
      <c r="VXA470" s="48" t="str">
        <f t="shared" si="1573"/>
        <v>Inviable Sanitariamente</v>
      </c>
      <c r="VXB470" s="48" t="str">
        <f t="shared" si="1573"/>
        <v>Inviable Sanitariamente</v>
      </c>
      <c r="VXC470" s="48" t="str">
        <f t="shared" si="1573"/>
        <v>Inviable Sanitariamente</v>
      </c>
      <c r="VXD470" s="48" t="str">
        <f t="shared" si="1574"/>
        <v>Inviable Sanitariamente</v>
      </c>
      <c r="VXE470" s="48" t="str">
        <f t="shared" si="1574"/>
        <v>Inviable Sanitariamente</v>
      </c>
      <c r="VXF470" s="48" t="str">
        <f t="shared" si="1574"/>
        <v>Inviable Sanitariamente</v>
      </c>
      <c r="VXG470" s="48" t="str">
        <f t="shared" si="1574"/>
        <v>Inviable Sanitariamente</v>
      </c>
      <c r="VXH470" s="48" t="str">
        <f t="shared" si="1574"/>
        <v>Inviable Sanitariamente</v>
      </c>
      <c r="VXI470" s="48" t="str">
        <f t="shared" si="1574"/>
        <v>Inviable Sanitariamente</v>
      </c>
      <c r="VXJ470" s="48" t="str">
        <f t="shared" si="1574"/>
        <v>Inviable Sanitariamente</v>
      </c>
      <c r="VXK470" s="48" t="str">
        <f t="shared" si="1574"/>
        <v>Inviable Sanitariamente</v>
      </c>
      <c r="VXL470" s="48" t="str">
        <f t="shared" si="1574"/>
        <v>Inviable Sanitariamente</v>
      </c>
      <c r="VXM470" s="48" t="str">
        <f t="shared" si="1574"/>
        <v>Inviable Sanitariamente</v>
      </c>
      <c r="VXN470" s="48" t="str">
        <f t="shared" si="1575"/>
        <v>Inviable Sanitariamente</v>
      </c>
      <c r="VXO470" s="48" t="str">
        <f t="shared" si="1575"/>
        <v>Inviable Sanitariamente</v>
      </c>
      <c r="VXP470" s="48" t="str">
        <f t="shared" si="1575"/>
        <v>Inviable Sanitariamente</v>
      </c>
      <c r="VXQ470" s="48" t="str">
        <f t="shared" si="1575"/>
        <v>Inviable Sanitariamente</v>
      </c>
      <c r="VXR470" s="48" t="str">
        <f t="shared" si="1575"/>
        <v>Inviable Sanitariamente</v>
      </c>
      <c r="VXS470" s="48" t="str">
        <f t="shared" si="1575"/>
        <v>Inviable Sanitariamente</v>
      </c>
      <c r="VXT470" s="48" t="str">
        <f t="shared" si="1575"/>
        <v>Inviable Sanitariamente</v>
      </c>
      <c r="VXU470" s="48" t="str">
        <f t="shared" si="1575"/>
        <v>Inviable Sanitariamente</v>
      </c>
      <c r="VXV470" s="48" t="str">
        <f t="shared" si="1575"/>
        <v>Inviable Sanitariamente</v>
      </c>
      <c r="VXW470" s="48" t="str">
        <f t="shared" si="1575"/>
        <v>Inviable Sanitariamente</v>
      </c>
      <c r="VXX470" s="48" t="str">
        <f t="shared" si="1576"/>
        <v>Inviable Sanitariamente</v>
      </c>
      <c r="VXY470" s="48" t="str">
        <f t="shared" si="1576"/>
        <v>Inviable Sanitariamente</v>
      </c>
      <c r="VXZ470" s="48" t="str">
        <f t="shared" si="1576"/>
        <v>Inviable Sanitariamente</v>
      </c>
      <c r="VYA470" s="48" t="str">
        <f t="shared" si="1576"/>
        <v>Inviable Sanitariamente</v>
      </c>
      <c r="VYB470" s="48" t="str">
        <f t="shared" si="1576"/>
        <v>Inviable Sanitariamente</v>
      </c>
      <c r="VYC470" s="48" t="str">
        <f t="shared" si="1576"/>
        <v>Inviable Sanitariamente</v>
      </c>
      <c r="VYD470" s="48" t="str">
        <f t="shared" si="1576"/>
        <v>Inviable Sanitariamente</v>
      </c>
      <c r="VYE470" s="48" t="str">
        <f t="shared" si="1576"/>
        <v>Inviable Sanitariamente</v>
      </c>
      <c r="VYF470" s="48" t="str">
        <f t="shared" si="1576"/>
        <v>Inviable Sanitariamente</v>
      </c>
      <c r="VYG470" s="48" t="str">
        <f t="shared" si="1576"/>
        <v>Inviable Sanitariamente</v>
      </c>
      <c r="VYH470" s="48" t="str">
        <f t="shared" si="1577"/>
        <v>Inviable Sanitariamente</v>
      </c>
      <c r="VYI470" s="48" t="str">
        <f t="shared" si="1577"/>
        <v>Inviable Sanitariamente</v>
      </c>
      <c r="VYJ470" s="48" t="str">
        <f t="shared" si="1577"/>
        <v>Inviable Sanitariamente</v>
      </c>
      <c r="VYK470" s="48" t="str">
        <f t="shared" si="1577"/>
        <v>Inviable Sanitariamente</v>
      </c>
      <c r="VYL470" s="48" t="str">
        <f t="shared" si="1577"/>
        <v>Inviable Sanitariamente</v>
      </c>
      <c r="VYM470" s="48" t="str">
        <f t="shared" si="1577"/>
        <v>Inviable Sanitariamente</v>
      </c>
      <c r="VYN470" s="48" t="str">
        <f t="shared" si="1577"/>
        <v>Inviable Sanitariamente</v>
      </c>
      <c r="VYO470" s="48" t="str">
        <f t="shared" si="1577"/>
        <v>Inviable Sanitariamente</v>
      </c>
      <c r="VYP470" s="48" t="str">
        <f t="shared" si="1577"/>
        <v>Inviable Sanitariamente</v>
      </c>
      <c r="VYQ470" s="48" t="str">
        <f t="shared" si="1577"/>
        <v>Inviable Sanitariamente</v>
      </c>
      <c r="VYR470" s="48" t="str">
        <f t="shared" si="1578"/>
        <v>Inviable Sanitariamente</v>
      </c>
      <c r="VYS470" s="48" t="str">
        <f t="shared" si="1578"/>
        <v>Inviable Sanitariamente</v>
      </c>
      <c r="VYT470" s="48" t="str">
        <f t="shared" si="1578"/>
        <v>Inviable Sanitariamente</v>
      </c>
      <c r="VYU470" s="48" t="str">
        <f t="shared" si="1578"/>
        <v>Inviable Sanitariamente</v>
      </c>
      <c r="VYV470" s="48" t="str">
        <f t="shared" si="1578"/>
        <v>Inviable Sanitariamente</v>
      </c>
      <c r="VYW470" s="48" t="str">
        <f t="shared" si="1578"/>
        <v>Inviable Sanitariamente</v>
      </c>
      <c r="VYX470" s="48" t="str">
        <f t="shared" si="1578"/>
        <v>Inviable Sanitariamente</v>
      </c>
      <c r="VYY470" s="48" t="str">
        <f t="shared" si="1578"/>
        <v>Inviable Sanitariamente</v>
      </c>
      <c r="VYZ470" s="48" t="str">
        <f t="shared" si="1578"/>
        <v>Inviable Sanitariamente</v>
      </c>
      <c r="VZA470" s="48" t="str">
        <f t="shared" si="1578"/>
        <v>Inviable Sanitariamente</v>
      </c>
      <c r="VZB470" s="48" t="str">
        <f t="shared" si="1579"/>
        <v>Inviable Sanitariamente</v>
      </c>
      <c r="VZC470" s="48" t="str">
        <f t="shared" si="1579"/>
        <v>Inviable Sanitariamente</v>
      </c>
      <c r="VZD470" s="48" t="str">
        <f t="shared" si="1579"/>
        <v>Inviable Sanitariamente</v>
      </c>
      <c r="VZE470" s="48" t="str">
        <f t="shared" si="1579"/>
        <v>Inviable Sanitariamente</v>
      </c>
      <c r="VZF470" s="48" t="str">
        <f t="shared" si="1579"/>
        <v>Inviable Sanitariamente</v>
      </c>
      <c r="VZG470" s="48" t="str">
        <f t="shared" si="1579"/>
        <v>Inviable Sanitariamente</v>
      </c>
      <c r="VZH470" s="48" t="str">
        <f t="shared" si="1579"/>
        <v>Inviable Sanitariamente</v>
      </c>
      <c r="VZI470" s="48" t="str">
        <f t="shared" si="1579"/>
        <v>Inviable Sanitariamente</v>
      </c>
      <c r="VZJ470" s="48" t="str">
        <f t="shared" si="1579"/>
        <v>Inviable Sanitariamente</v>
      </c>
      <c r="VZK470" s="48" t="str">
        <f t="shared" si="1579"/>
        <v>Inviable Sanitariamente</v>
      </c>
      <c r="VZL470" s="48" t="str">
        <f t="shared" si="1580"/>
        <v>Inviable Sanitariamente</v>
      </c>
      <c r="VZM470" s="48" t="str">
        <f t="shared" si="1580"/>
        <v>Inviable Sanitariamente</v>
      </c>
      <c r="VZN470" s="48" t="str">
        <f t="shared" si="1580"/>
        <v>Inviable Sanitariamente</v>
      </c>
      <c r="VZO470" s="48" t="str">
        <f t="shared" si="1580"/>
        <v>Inviable Sanitariamente</v>
      </c>
      <c r="VZP470" s="48" t="str">
        <f t="shared" si="1580"/>
        <v>Inviable Sanitariamente</v>
      </c>
      <c r="VZQ470" s="48" t="str">
        <f t="shared" si="1580"/>
        <v>Inviable Sanitariamente</v>
      </c>
      <c r="VZR470" s="48" t="str">
        <f t="shared" si="1580"/>
        <v>Inviable Sanitariamente</v>
      </c>
      <c r="VZS470" s="48" t="str">
        <f t="shared" si="1580"/>
        <v>Inviable Sanitariamente</v>
      </c>
      <c r="VZT470" s="48" t="str">
        <f t="shared" si="1580"/>
        <v>Inviable Sanitariamente</v>
      </c>
      <c r="VZU470" s="48" t="str">
        <f t="shared" si="1580"/>
        <v>Inviable Sanitariamente</v>
      </c>
      <c r="VZV470" s="48" t="str">
        <f t="shared" si="1581"/>
        <v>Inviable Sanitariamente</v>
      </c>
      <c r="VZW470" s="48" t="str">
        <f t="shared" si="1581"/>
        <v>Inviable Sanitariamente</v>
      </c>
      <c r="VZX470" s="48" t="str">
        <f t="shared" si="1581"/>
        <v>Inviable Sanitariamente</v>
      </c>
      <c r="VZY470" s="48" t="str">
        <f t="shared" si="1581"/>
        <v>Inviable Sanitariamente</v>
      </c>
      <c r="VZZ470" s="48" t="str">
        <f t="shared" si="1581"/>
        <v>Inviable Sanitariamente</v>
      </c>
      <c r="WAA470" s="48" t="str">
        <f t="shared" si="1581"/>
        <v>Inviable Sanitariamente</v>
      </c>
      <c r="WAB470" s="48" t="str">
        <f t="shared" si="1581"/>
        <v>Inviable Sanitariamente</v>
      </c>
      <c r="WAC470" s="48" t="str">
        <f t="shared" si="1581"/>
        <v>Inviable Sanitariamente</v>
      </c>
      <c r="WAD470" s="48" t="str">
        <f t="shared" si="1581"/>
        <v>Inviable Sanitariamente</v>
      </c>
      <c r="WAE470" s="48" t="str">
        <f t="shared" si="1581"/>
        <v>Inviable Sanitariamente</v>
      </c>
      <c r="WAF470" s="48" t="str">
        <f t="shared" si="1582"/>
        <v>Inviable Sanitariamente</v>
      </c>
      <c r="WAG470" s="48" t="str">
        <f t="shared" si="1582"/>
        <v>Inviable Sanitariamente</v>
      </c>
      <c r="WAH470" s="48" t="str">
        <f t="shared" si="1582"/>
        <v>Inviable Sanitariamente</v>
      </c>
      <c r="WAI470" s="48" t="str">
        <f t="shared" si="1582"/>
        <v>Inviable Sanitariamente</v>
      </c>
      <c r="WAJ470" s="48" t="str">
        <f t="shared" si="1582"/>
        <v>Inviable Sanitariamente</v>
      </c>
      <c r="WAK470" s="48" t="str">
        <f t="shared" si="1582"/>
        <v>Inviable Sanitariamente</v>
      </c>
      <c r="WAL470" s="48" t="str">
        <f t="shared" si="1582"/>
        <v>Inviable Sanitariamente</v>
      </c>
      <c r="WAM470" s="48" t="str">
        <f t="shared" si="1582"/>
        <v>Inviable Sanitariamente</v>
      </c>
      <c r="WAN470" s="48" t="str">
        <f t="shared" si="1582"/>
        <v>Inviable Sanitariamente</v>
      </c>
      <c r="WAO470" s="48" t="str">
        <f t="shared" si="1582"/>
        <v>Inviable Sanitariamente</v>
      </c>
      <c r="WAP470" s="48" t="str">
        <f t="shared" si="1583"/>
        <v>Inviable Sanitariamente</v>
      </c>
      <c r="WAQ470" s="48" t="str">
        <f t="shared" si="1583"/>
        <v>Inviable Sanitariamente</v>
      </c>
      <c r="WAR470" s="48" t="str">
        <f t="shared" si="1583"/>
        <v>Inviable Sanitariamente</v>
      </c>
      <c r="WAS470" s="48" t="str">
        <f t="shared" si="1583"/>
        <v>Inviable Sanitariamente</v>
      </c>
      <c r="WAT470" s="48" t="str">
        <f t="shared" si="1583"/>
        <v>Inviable Sanitariamente</v>
      </c>
      <c r="WAU470" s="48" t="str">
        <f t="shared" si="1583"/>
        <v>Inviable Sanitariamente</v>
      </c>
      <c r="WAV470" s="48" t="str">
        <f t="shared" si="1583"/>
        <v>Inviable Sanitariamente</v>
      </c>
      <c r="WAW470" s="48" t="str">
        <f t="shared" si="1583"/>
        <v>Inviable Sanitariamente</v>
      </c>
      <c r="WAX470" s="48" t="str">
        <f t="shared" si="1583"/>
        <v>Inviable Sanitariamente</v>
      </c>
      <c r="WAY470" s="48" t="str">
        <f t="shared" si="1583"/>
        <v>Inviable Sanitariamente</v>
      </c>
      <c r="WAZ470" s="48" t="str">
        <f t="shared" si="1584"/>
        <v>Inviable Sanitariamente</v>
      </c>
      <c r="WBA470" s="48" t="str">
        <f t="shared" si="1584"/>
        <v>Inviable Sanitariamente</v>
      </c>
      <c r="WBB470" s="48" t="str">
        <f t="shared" si="1584"/>
        <v>Inviable Sanitariamente</v>
      </c>
      <c r="WBC470" s="48" t="str">
        <f t="shared" si="1584"/>
        <v>Inviable Sanitariamente</v>
      </c>
      <c r="WBD470" s="48" t="str">
        <f t="shared" si="1584"/>
        <v>Inviable Sanitariamente</v>
      </c>
      <c r="WBE470" s="48" t="str">
        <f t="shared" si="1584"/>
        <v>Inviable Sanitariamente</v>
      </c>
      <c r="WBF470" s="48" t="str">
        <f t="shared" si="1584"/>
        <v>Inviable Sanitariamente</v>
      </c>
      <c r="WBG470" s="48" t="str">
        <f t="shared" si="1584"/>
        <v>Inviable Sanitariamente</v>
      </c>
      <c r="WBH470" s="48" t="str">
        <f t="shared" si="1584"/>
        <v>Inviable Sanitariamente</v>
      </c>
      <c r="WBI470" s="48" t="str">
        <f t="shared" si="1584"/>
        <v>Inviable Sanitariamente</v>
      </c>
      <c r="WBJ470" s="48" t="str">
        <f t="shared" si="1585"/>
        <v>Inviable Sanitariamente</v>
      </c>
      <c r="WBK470" s="48" t="str">
        <f t="shared" si="1585"/>
        <v>Inviable Sanitariamente</v>
      </c>
      <c r="WBL470" s="48" t="str">
        <f t="shared" si="1585"/>
        <v>Inviable Sanitariamente</v>
      </c>
      <c r="WBM470" s="48" t="str">
        <f t="shared" si="1585"/>
        <v>Inviable Sanitariamente</v>
      </c>
      <c r="WBN470" s="48" t="str">
        <f t="shared" si="1585"/>
        <v>Inviable Sanitariamente</v>
      </c>
      <c r="WBO470" s="48" t="str">
        <f t="shared" si="1585"/>
        <v>Inviable Sanitariamente</v>
      </c>
      <c r="WBP470" s="48" t="str">
        <f t="shared" si="1585"/>
        <v>Inviable Sanitariamente</v>
      </c>
      <c r="WBQ470" s="48" t="str">
        <f t="shared" si="1585"/>
        <v>Inviable Sanitariamente</v>
      </c>
      <c r="WBR470" s="48" t="str">
        <f t="shared" si="1585"/>
        <v>Inviable Sanitariamente</v>
      </c>
      <c r="WBS470" s="48" t="str">
        <f t="shared" si="1585"/>
        <v>Inviable Sanitariamente</v>
      </c>
      <c r="WBT470" s="48" t="str">
        <f t="shared" si="1586"/>
        <v>Inviable Sanitariamente</v>
      </c>
      <c r="WBU470" s="48" t="str">
        <f t="shared" si="1586"/>
        <v>Inviable Sanitariamente</v>
      </c>
      <c r="WBV470" s="48" t="str">
        <f t="shared" si="1586"/>
        <v>Inviable Sanitariamente</v>
      </c>
      <c r="WBW470" s="48" t="str">
        <f t="shared" si="1586"/>
        <v>Inviable Sanitariamente</v>
      </c>
      <c r="WBX470" s="48" t="str">
        <f t="shared" si="1586"/>
        <v>Inviable Sanitariamente</v>
      </c>
      <c r="WBY470" s="48" t="str">
        <f t="shared" si="1586"/>
        <v>Inviable Sanitariamente</v>
      </c>
      <c r="WBZ470" s="48" t="str">
        <f t="shared" si="1586"/>
        <v>Inviable Sanitariamente</v>
      </c>
      <c r="WCA470" s="48" t="str">
        <f t="shared" si="1586"/>
        <v>Inviable Sanitariamente</v>
      </c>
      <c r="WCB470" s="48" t="str">
        <f t="shared" si="1586"/>
        <v>Inviable Sanitariamente</v>
      </c>
      <c r="WCC470" s="48" t="str">
        <f t="shared" si="1586"/>
        <v>Inviable Sanitariamente</v>
      </c>
      <c r="WCD470" s="48" t="str">
        <f t="shared" si="1587"/>
        <v>Inviable Sanitariamente</v>
      </c>
      <c r="WCE470" s="48" t="str">
        <f t="shared" si="1587"/>
        <v>Inviable Sanitariamente</v>
      </c>
      <c r="WCF470" s="48" t="str">
        <f t="shared" si="1587"/>
        <v>Inviable Sanitariamente</v>
      </c>
      <c r="WCG470" s="48" t="str">
        <f t="shared" si="1587"/>
        <v>Inviable Sanitariamente</v>
      </c>
      <c r="WCH470" s="48" t="str">
        <f t="shared" si="1587"/>
        <v>Inviable Sanitariamente</v>
      </c>
      <c r="WCI470" s="48" t="str">
        <f t="shared" si="1587"/>
        <v>Inviable Sanitariamente</v>
      </c>
      <c r="WCJ470" s="48" t="str">
        <f t="shared" si="1587"/>
        <v>Inviable Sanitariamente</v>
      </c>
      <c r="WCK470" s="48" t="str">
        <f t="shared" si="1587"/>
        <v>Inviable Sanitariamente</v>
      </c>
      <c r="WCL470" s="48" t="str">
        <f t="shared" si="1587"/>
        <v>Inviable Sanitariamente</v>
      </c>
      <c r="WCM470" s="48" t="str">
        <f t="shared" si="1587"/>
        <v>Inviable Sanitariamente</v>
      </c>
      <c r="WCN470" s="48" t="str">
        <f t="shared" si="1588"/>
        <v>Inviable Sanitariamente</v>
      </c>
      <c r="WCO470" s="48" t="str">
        <f t="shared" si="1588"/>
        <v>Inviable Sanitariamente</v>
      </c>
      <c r="WCP470" s="48" t="str">
        <f t="shared" si="1588"/>
        <v>Inviable Sanitariamente</v>
      </c>
      <c r="WCQ470" s="48" t="str">
        <f t="shared" si="1588"/>
        <v>Inviable Sanitariamente</v>
      </c>
      <c r="WCR470" s="48" t="str">
        <f t="shared" si="1588"/>
        <v>Inviable Sanitariamente</v>
      </c>
      <c r="WCS470" s="48" t="str">
        <f t="shared" si="1588"/>
        <v>Inviable Sanitariamente</v>
      </c>
      <c r="WCT470" s="48" t="str">
        <f t="shared" si="1588"/>
        <v>Inviable Sanitariamente</v>
      </c>
      <c r="WCU470" s="48" t="str">
        <f t="shared" si="1588"/>
        <v>Inviable Sanitariamente</v>
      </c>
      <c r="WCV470" s="48" t="str">
        <f t="shared" si="1588"/>
        <v>Inviable Sanitariamente</v>
      </c>
      <c r="WCW470" s="48" t="str">
        <f t="shared" si="1588"/>
        <v>Inviable Sanitariamente</v>
      </c>
      <c r="WCX470" s="48" t="str">
        <f t="shared" si="1589"/>
        <v>Inviable Sanitariamente</v>
      </c>
      <c r="WCY470" s="48" t="str">
        <f t="shared" si="1589"/>
        <v>Inviable Sanitariamente</v>
      </c>
      <c r="WCZ470" s="48" t="str">
        <f t="shared" si="1589"/>
        <v>Inviable Sanitariamente</v>
      </c>
      <c r="WDA470" s="48" t="str">
        <f t="shared" si="1589"/>
        <v>Inviable Sanitariamente</v>
      </c>
      <c r="WDB470" s="48" t="str">
        <f t="shared" si="1589"/>
        <v>Inviable Sanitariamente</v>
      </c>
      <c r="WDC470" s="48" t="str">
        <f t="shared" si="1589"/>
        <v>Inviable Sanitariamente</v>
      </c>
      <c r="WDD470" s="48" t="str">
        <f t="shared" si="1589"/>
        <v>Inviable Sanitariamente</v>
      </c>
      <c r="WDE470" s="48" t="str">
        <f t="shared" si="1589"/>
        <v>Inviable Sanitariamente</v>
      </c>
      <c r="WDF470" s="48" t="str">
        <f t="shared" si="1589"/>
        <v>Inviable Sanitariamente</v>
      </c>
      <c r="WDG470" s="48" t="str">
        <f t="shared" si="1589"/>
        <v>Inviable Sanitariamente</v>
      </c>
      <c r="WDH470" s="48" t="str">
        <f t="shared" si="1590"/>
        <v>Inviable Sanitariamente</v>
      </c>
      <c r="WDI470" s="48" t="str">
        <f t="shared" si="1590"/>
        <v>Inviable Sanitariamente</v>
      </c>
      <c r="WDJ470" s="48" t="str">
        <f t="shared" si="1590"/>
        <v>Inviable Sanitariamente</v>
      </c>
      <c r="WDK470" s="48" t="str">
        <f t="shared" si="1590"/>
        <v>Inviable Sanitariamente</v>
      </c>
      <c r="WDL470" s="48" t="str">
        <f t="shared" si="1590"/>
        <v>Inviable Sanitariamente</v>
      </c>
      <c r="WDM470" s="48" t="str">
        <f t="shared" si="1590"/>
        <v>Inviable Sanitariamente</v>
      </c>
      <c r="WDN470" s="48" t="str">
        <f t="shared" si="1590"/>
        <v>Inviable Sanitariamente</v>
      </c>
      <c r="WDO470" s="48" t="str">
        <f t="shared" si="1590"/>
        <v>Inviable Sanitariamente</v>
      </c>
      <c r="WDP470" s="48" t="str">
        <f t="shared" si="1590"/>
        <v>Inviable Sanitariamente</v>
      </c>
      <c r="WDQ470" s="48" t="str">
        <f t="shared" si="1590"/>
        <v>Inviable Sanitariamente</v>
      </c>
      <c r="WDR470" s="48" t="str">
        <f t="shared" si="1591"/>
        <v>Inviable Sanitariamente</v>
      </c>
      <c r="WDS470" s="48" t="str">
        <f t="shared" si="1591"/>
        <v>Inviable Sanitariamente</v>
      </c>
      <c r="WDT470" s="48" t="str">
        <f t="shared" si="1591"/>
        <v>Inviable Sanitariamente</v>
      </c>
      <c r="WDU470" s="48" t="str">
        <f t="shared" si="1591"/>
        <v>Inviable Sanitariamente</v>
      </c>
      <c r="WDV470" s="48" t="str">
        <f t="shared" si="1591"/>
        <v>Inviable Sanitariamente</v>
      </c>
      <c r="WDW470" s="48" t="str">
        <f t="shared" si="1591"/>
        <v>Inviable Sanitariamente</v>
      </c>
      <c r="WDX470" s="48" t="str">
        <f t="shared" si="1591"/>
        <v>Inviable Sanitariamente</v>
      </c>
      <c r="WDY470" s="48" t="str">
        <f t="shared" si="1591"/>
        <v>Inviable Sanitariamente</v>
      </c>
      <c r="WDZ470" s="48" t="str">
        <f t="shared" si="1591"/>
        <v>Inviable Sanitariamente</v>
      </c>
      <c r="WEA470" s="48" t="str">
        <f t="shared" si="1591"/>
        <v>Inviable Sanitariamente</v>
      </c>
      <c r="WEB470" s="48" t="str">
        <f t="shared" si="1592"/>
        <v>Inviable Sanitariamente</v>
      </c>
      <c r="WEC470" s="48" t="str">
        <f t="shared" si="1592"/>
        <v>Inviable Sanitariamente</v>
      </c>
      <c r="WED470" s="48" t="str">
        <f t="shared" si="1592"/>
        <v>Inviable Sanitariamente</v>
      </c>
      <c r="WEE470" s="48" t="str">
        <f t="shared" si="1592"/>
        <v>Inviable Sanitariamente</v>
      </c>
      <c r="WEF470" s="48" t="str">
        <f t="shared" si="1592"/>
        <v>Inviable Sanitariamente</v>
      </c>
      <c r="WEG470" s="48" t="str">
        <f t="shared" si="1592"/>
        <v>Inviable Sanitariamente</v>
      </c>
      <c r="WEH470" s="48" t="str">
        <f t="shared" si="1592"/>
        <v>Inviable Sanitariamente</v>
      </c>
      <c r="WEI470" s="48" t="str">
        <f t="shared" si="1592"/>
        <v>Inviable Sanitariamente</v>
      </c>
      <c r="WEJ470" s="48" t="str">
        <f t="shared" si="1592"/>
        <v>Inviable Sanitariamente</v>
      </c>
      <c r="WEK470" s="48" t="str">
        <f t="shared" si="1592"/>
        <v>Inviable Sanitariamente</v>
      </c>
      <c r="WEL470" s="48" t="str">
        <f t="shared" si="1593"/>
        <v>Inviable Sanitariamente</v>
      </c>
      <c r="WEM470" s="48" t="str">
        <f t="shared" si="1593"/>
        <v>Inviable Sanitariamente</v>
      </c>
      <c r="WEN470" s="48" t="str">
        <f t="shared" si="1593"/>
        <v>Inviable Sanitariamente</v>
      </c>
      <c r="WEO470" s="48" t="str">
        <f t="shared" si="1593"/>
        <v>Inviable Sanitariamente</v>
      </c>
      <c r="WEP470" s="48" t="str">
        <f t="shared" si="1593"/>
        <v>Inviable Sanitariamente</v>
      </c>
      <c r="WEQ470" s="48" t="str">
        <f t="shared" si="1593"/>
        <v>Inviable Sanitariamente</v>
      </c>
      <c r="WER470" s="48" t="str">
        <f t="shared" si="1593"/>
        <v>Inviable Sanitariamente</v>
      </c>
      <c r="WES470" s="48" t="str">
        <f t="shared" si="1593"/>
        <v>Inviable Sanitariamente</v>
      </c>
      <c r="WET470" s="48" t="str">
        <f t="shared" si="1593"/>
        <v>Inviable Sanitariamente</v>
      </c>
      <c r="WEU470" s="48" t="str">
        <f t="shared" si="1593"/>
        <v>Inviable Sanitariamente</v>
      </c>
      <c r="WEV470" s="48" t="str">
        <f t="shared" si="1594"/>
        <v>Inviable Sanitariamente</v>
      </c>
      <c r="WEW470" s="48" t="str">
        <f t="shared" si="1594"/>
        <v>Inviable Sanitariamente</v>
      </c>
      <c r="WEX470" s="48" t="str">
        <f t="shared" si="1594"/>
        <v>Inviable Sanitariamente</v>
      </c>
      <c r="WEY470" s="48" t="str">
        <f t="shared" si="1594"/>
        <v>Inviable Sanitariamente</v>
      </c>
      <c r="WEZ470" s="48" t="str">
        <f t="shared" si="1594"/>
        <v>Inviable Sanitariamente</v>
      </c>
      <c r="WFA470" s="48" t="str">
        <f t="shared" si="1594"/>
        <v>Inviable Sanitariamente</v>
      </c>
      <c r="WFB470" s="48" t="str">
        <f t="shared" si="1594"/>
        <v>Inviable Sanitariamente</v>
      </c>
      <c r="WFC470" s="48" t="str">
        <f t="shared" si="1594"/>
        <v>Inviable Sanitariamente</v>
      </c>
      <c r="WFD470" s="48" t="str">
        <f t="shared" si="1594"/>
        <v>Inviable Sanitariamente</v>
      </c>
      <c r="WFE470" s="48" t="str">
        <f t="shared" si="1594"/>
        <v>Inviable Sanitariamente</v>
      </c>
      <c r="WFF470" s="48" t="str">
        <f t="shared" si="1595"/>
        <v>Inviable Sanitariamente</v>
      </c>
      <c r="WFG470" s="48" t="str">
        <f t="shared" si="1595"/>
        <v>Inviable Sanitariamente</v>
      </c>
      <c r="WFH470" s="48" t="str">
        <f t="shared" si="1595"/>
        <v>Inviable Sanitariamente</v>
      </c>
      <c r="WFI470" s="48" t="str">
        <f t="shared" si="1595"/>
        <v>Inviable Sanitariamente</v>
      </c>
      <c r="WFJ470" s="48" t="str">
        <f t="shared" si="1595"/>
        <v>Inviable Sanitariamente</v>
      </c>
      <c r="WFK470" s="48" t="str">
        <f t="shared" si="1595"/>
        <v>Inviable Sanitariamente</v>
      </c>
      <c r="WFL470" s="48" t="str">
        <f t="shared" si="1595"/>
        <v>Inviable Sanitariamente</v>
      </c>
      <c r="WFM470" s="48" t="str">
        <f t="shared" si="1595"/>
        <v>Inviable Sanitariamente</v>
      </c>
      <c r="WFN470" s="48" t="str">
        <f t="shared" si="1595"/>
        <v>Inviable Sanitariamente</v>
      </c>
      <c r="WFO470" s="48" t="str">
        <f t="shared" si="1595"/>
        <v>Inviable Sanitariamente</v>
      </c>
      <c r="WFP470" s="48" t="str">
        <f t="shared" si="1596"/>
        <v>Inviable Sanitariamente</v>
      </c>
      <c r="WFQ470" s="48" t="str">
        <f t="shared" si="1596"/>
        <v>Inviable Sanitariamente</v>
      </c>
      <c r="WFR470" s="48" t="str">
        <f t="shared" si="1596"/>
        <v>Inviable Sanitariamente</v>
      </c>
      <c r="WFS470" s="48" t="str">
        <f t="shared" si="1596"/>
        <v>Inviable Sanitariamente</v>
      </c>
      <c r="WFT470" s="48" t="str">
        <f t="shared" si="1596"/>
        <v>Inviable Sanitariamente</v>
      </c>
      <c r="WFU470" s="48" t="str">
        <f t="shared" si="1596"/>
        <v>Inviable Sanitariamente</v>
      </c>
      <c r="WFV470" s="48" t="str">
        <f t="shared" si="1596"/>
        <v>Inviable Sanitariamente</v>
      </c>
      <c r="WFW470" s="48" t="str">
        <f t="shared" si="1596"/>
        <v>Inviable Sanitariamente</v>
      </c>
      <c r="WFX470" s="48" t="str">
        <f t="shared" si="1596"/>
        <v>Inviable Sanitariamente</v>
      </c>
      <c r="WFY470" s="48" t="str">
        <f t="shared" si="1596"/>
        <v>Inviable Sanitariamente</v>
      </c>
      <c r="WFZ470" s="48" t="str">
        <f t="shared" si="1597"/>
        <v>Inviable Sanitariamente</v>
      </c>
      <c r="WGA470" s="48" t="str">
        <f t="shared" si="1597"/>
        <v>Inviable Sanitariamente</v>
      </c>
      <c r="WGB470" s="48" t="str">
        <f t="shared" si="1597"/>
        <v>Inviable Sanitariamente</v>
      </c>
      <c r="WGC470" s="48" t="str">
        <f t="shared" si="1597"/>
        <v>Inviable Sanitariamente</v>
      </c>
      <c r="WGD470" s="48" t="str">
        <f t="shared" si="1597"/>
        <v>Inviable Sanitariamente</v>
      </c>
      <c r="WGE470" s="48" t="str">
        <f t="shared" si="1597"/>
        <v>Inviable Sanitariamente</v>
      </c>
      <c r="WGF470" s="48" t="str">
        <f t="shared" si="1597"/>
        <v>Inviable Sanitariamente</v>
      </c>
      <c r="WGG470" s="48" t="str">
        <f t="shared" si="1597"/>
        <v>Inviable Sanitariamente</v>
      </c>
      <c r="WGH470" s="48" t="str">
        <f t="shared" si="1597"/>
        <v>Inviable Sanitariamente</v>
      </c>
      <c r="WGI470" s="48" t="str">
        <f t="shared" si="1597"/>
        <v>Inviable Sanitariamente</v>
      </c>
      <c r="WGJ470" s="48" t="str">
        <f t="shared" si="1598"/>
        <v>Inviable Sanitariamente</v>
      </c>
      <c r="WGK470" s="48" t="str">
        <f t="shared" si="1598"/>
        <v>Inviable Sanitariamente</v>
      </c>
      <c r="WGL470" s="48" t="str">
        <f t="shared" si="1598"/>
        <v>Inviable Sanitariamente</v>
      </c>
      <c r="WGM470" s="48" t="str">
        <f t="shared" si="1598"/>
        <v>Inviable Sanitariamente</v>
      </c>
      <c r="WGN470" s="48" t="str">
        <f t="shared" si="1598"/>
        <v>Inviable Sanitariamente</v>
      </c>
      <c r="WGO470" s="48" t="str">
        <f t="shared" si="1598"/>
        <v>Inviable Sanitariamente</v>
      </c>
      <c r="WGP470" s="48" t="str">
        <f t="shared" si="1598"/>
        <v>Inviable Sanitariamente</v>
      </c>
      <c r="WGQ470" s="48" t="str">
        <f t="shared" si="1598"/>
        <v>Inviable Sanitariamente</v>
      </c>
      <c r="WGR470" s="48" t="str">
        <f t="shared" si="1598"/>
        <v>Inviable Sanitariamente</v>
      </c>
      <c r="WGS470" s="48" t="str">
        <f t="shared" si="1598"/>
        <v>Inviable Sanitariamente</v>
      </c>
      <c r="WGT470" s="48" t="str">
        <f t="shared" si="1599"/>
        <v>Inviable Sanitariamente</v>
      </c>
      <c r="WGU470" s="48" t="str">
        <f t="shared" si="1599"/>
        <v>Inviable Sanitariamente</v>
      </c>
      <c r="WGV470" s="48" t="str">
        <f t="shared" si="1599"/>
        <v>Inviable Sanitariamente</v>
      </c>
      <c r="WGW470" s="48" t="str">
        <f t="shared" si="1599"/>
        <v>Inviable Sanitariamente</v>
      </c>
      <c r="WGX470" s="48" t="str">
        <f t="shared" si="1599"/>
        <v>Inviable Sanitariamente</v>
      </c>
      <c r="WGY470" s="48" t="str">
        <f t="shared" si="1599"/>
        <v>Inviable Sanitariamente</v>
      </c>
      <c r="WGZ470" s="48" t="str">
        <f t="shared" si="1599"/>
        <v>Inviable Sanitariamente</v>
      </c>
      <c r="WHA470" s="48" t="str">
        <f t="shared" si="1599"/>
        <v>Inviable Sanitariamente</v>
      </c>
      <c r="WHB470" s="48" t="str">
        <f t="shared" si="1599"/>
        <v>Inviable Sanitariamente</v>
      </c>
      <c r="WHC470" s="48" t="str">
        <f t="shared" si="1599"/>
        <v>Inviable Sanitariamente</v>
      </c>
      <c r="WHD470" s="48" t="str">
        <f t="shared" si="1600"/>
        <v>Inviable Sanitariamente</v>
      </c>
      <c r="WHE470" s="48" t="str">
        <f t="shared" si="1600"/>
        <v>Inviable Sanitariamente</v>
      </c>
      <c r="WHF470" s="48" t="str">
        <f t="shared" si="1600"/>
        <v>Inviable Sanitariamente</v>
      </c>
      <c r="WHG470" s="48" t="str">
        <f t="shared" si="1600"/>
        <v>Inviable Sanitariamente</v>
      </c>
      <c r="WHH470" s="48" t="str">
        <f t="shared" si="1600"/>
        <v>Inviable Sanitariamente</v>
      </c>
      <c r="WHI470" s="48" t="str">
        <f t="shared" si="1600"/>
        <v>Inviable Sanitariamente</v>
      </c>
      <c r="WHJ470" s="48" t="str">
        <f t="shared" si="1600"/>
        <v>Inviable Sanitariamente</v>
      </c>
      <c r="WHK470" s="48" t="str">
        <f t="shared" si="1600"/>
        <v>Inviable Sanitariamente</v>
      </c>
      <c r="WHL470" s="48" t="str">
        <f t="shared" si="1600"/>
        <v>Inviable Sanitariamente</v>
      </c>
      <c r="WHM470" s="48" t="str">
        <f t="shared" si="1600"/>
        <v>Inviable Sanitariamente</v>
      </c>
      <c r="WHN470" s="48" t="str">
        <f t="shared" si="1601"/>
        <v>Inviable Sanitariamente</v>
      </c>
      <c r="WHO470" s="48" t="str">
        <f t="shared" si="1601"/>
        <v>Inviable Sanitariamente</v>
      </c>
      <c r="WHP470" s="48" t="str">
        <f t="shared" si="1601"/>
        <v>Inviable Sanitariamente</v>
      </c>
      <c r="WHQ470" s="48" t="str">
        <f t="shared" si="1601"/>
        <v>Inviable Sanitariamente</v>
      </c>
      <c r="WHR470" s="48" t="str">
        <f t="shared" si="1601"/>
        <v>Inviable Sanitariamente</v>
      </c>
      <c r="WHS470" s="48" t="str">
        <f t="shared" si="1601"/>
        <v>Inviable Sanitariamente</v>
      </c>
      <c r="WHT470" s="48" t="str">
        <f t="shared" si="1601"/>
        <v>Inviable Sanitariamente</v>
      </c>
      <c r="WHU470" s="48" t="str">
        <f t="shared" si="1601"/>
        <v>Inviable Sanitariamente</v>
      </c>
      <c r="WHV470" s="48" t="str">
        <f t="shared" si="1601"/>
        <v>Inviable Sanitariamente</v>
      </c>
      <c r="WHW470" s="48" t="str">
        <f t="shared" si="1601"/>
        <v>Inviable Sanitariamente</v>
      </c>
      <c r="WHX470" s="48" t="str">
        <f t="shared" si="1602"/>
        <v>Inviable Sanitariamente</v>
      </c>
      <c r="WHY470" s="48" t="str">
        <f t="shared" si="1602"/>
        <v>Inviable Sanitariamente</v>
      </c>
      <c r="WHZ470" s="48" t="str">
        <f t="shared" si="1602"/>
        <v>Inviable Sanitariamente</v>
      </c>
      <c r="WIA470" s="48" t="str">
        <f t="shared" si="1602"/>
        <v>Inviable Sanitariamente</v>
      </c>
      <c r="WIB470" s="48" t="str">
        <f t="shared" si="1602"/>
        <v>Inviable Sanitariamente</v>
      </c>
      <c r="WIC470" s="48" t="str">
        <f t="shared" si="1602"/>
        <v>Inviable Sanitariamente</v>
      </c>
      <c r="WID470" s="48" t="str">
        <f t="shared" si="1602"/>
        <v>Inviable Sanitariamente</v>
      </c>
      <c r="WIE470" s="48" t="str">
        <f t="shared" si="1602"/>
        <v>Inviable Sanitariamente</v>
      </c>
      <c r="WIF470" s="48" t="str">
        <f t="shared" si="1602"/>
        <v>Inviable Sanitariamente</v>
      </c>
      <c r="WIG470" s="48" t="str">
        <f t="shared" si="1602"/>
        <v>Inviable Sanitariamente</v>
      </c>
      <c r="WIH470" s="48" t="str">
        <f t="shared" si="1603"/>
        <v>Inviable Sanitariamente</v>
      </c>
      <c r="WII470" s="48" t="str">
        <f t="shared" si="1603"/>
        <v>Inviable Sanitariamente</v>
      </c>
      <c r="WIJ470" s="48" t="str">
        <f t="shared" si="1603"/>
        <v>Inviable Sanitariamente</v>
      </c>
      <c r="WIK470" s="48" t="str">
        <f t="shared" si="1603"/>
        <v>Inviable Sanitariamente</v>
      </c>
      <c r="WIL470" s="48" t="str">
        <f t="shared" si="1603"/>
        <v>Inviable Sanitariamente</v>
      </c>
      <c r="WIM470" s="48" t="str">
        <f t="shared" si="1603"/>
        <v>Inviable Sanitariamente</v>
      </c>
      <c r="WIN470" s="48" t="str">
        <f t="shared" si="1603"/>
        <v>Inviable Sanitariamente</v>
      </c>
      <c r="WIO470" s="48" t="str">
        <f t="shared" si="1603"/>
        <v>Inviable Sanitariamente</v>
      </c>
      <c r="WIP470" s="48" t="str">
        <f t="shared" si="1603"/>
        <v>Inviable Sanitariamente</v>
      </c>
      <c r="WIQ470" s="48" t="str">
        <f t="shared" si="1603"/>
        <v>Inviable Sanitariamente</v>
      </c>
      <c r="WIR470" s="48" t="str">
        <f t="shared" si="1604"/>
        <v>Inviable Sanitariamente</v>
      </c>
      <c r="WIS470" s="48" t="str">
        <f t="shared" si="1604"/>
        <v>Inviable Sanitariamente</v>
      </c>
      <c r="WIT470" s="48" t="str">
        <f t="shared" si="1604"/>
        <v>Inviable Sanitariamente</v>
      </c>
      <c r="WIU470" s="48" t="str">
        <f t="shared" si="1604"/>
        <v>Inviable Sanitariamente</v>
      </c>
      <c r="WIV470" s="48" t="str">
        <f t="shared" si="1604"/>
        <v>Inviable Sanitariamente</v>
      </c>
      <c r="WIW470" s="48" t="str">
        <f t="shared" si="1604"/>
        <v>Inviable Sanitariamente</v>
      </c>
      <c r="WIX470" s="48" t="str">
        <f t="shared" si="1604"/>
        <v>Inviable Sanitariamente</v>
      </c>
      <c r="WIY470" s="48" t="str">
        <f t="shared" si="1604"/>
        <v>Inviable Sanitariamente</v>
      </c>
      <c r="WIZ470" s="48" t="str">
        <f t="shared" si="1604"/>
        <v>Inviable Sanitariamente</v>
      </c>
      <c r="WJA470" s="48" t="str">
        <f t="shared" si="1604"/>
        <v>Inviable Sanitariamente</v>
      </c>
      <c r="WJB470" s="48" t="str">
        <f t="shared" si="1605"/>
        <v>Inviable Sanitariamente</v>
      </c>
      <c r="WJC470" s="48" t="str">
        <f t="shared" si="1605"/>
        <v>Inviable Sanitariamente</v>
      </c>
      <c r="WJD470" s="48" t="str">
        <f t="shared" si="1605"/>
        <v>Inviable Sanitariamente</v>
      </c>
      <c r="WJE470" s="48" t="str">
        <f t="shared" si="1605"/>
        <v>Inviable Sanitariamente</v>
      </c>
      <c r="WJF470" s="48" t="str">
        <f t="shared" si="1605"/>
        <v>Inviable Sanitariamente</v>
      </c>
      <c r="WJG470" s="48" t="str">
        <f t="shared" si="1605"/>
        <v>Inviable Sanitariamente</v>
      </c>
      <c r="WJH470" s="48" t="str">
        <f t="shared" si="1605"/>
        <v>Inviable Sanitariamente</v>
      </c>
      <c r="WJI470" s="48" t="str">
        <f t="shared" si="1605"/>
        <v>Inviable Sanitariamente</v>
      </c>
      <c r="WJJ470" s="48" t="str">
        <f t="shared" si="1605"/>
        <v>Inviable Sanitariamente</v>
      </c>
      <c r="WJK470" s="48" t="str">
        <f t="shared" si="1605"/>
        <v>Inviable Sanitariamente</v>
      </c>
      <c r="WJL470" s="48" t="str">
        <f t="shared" si="1606"/>
        <v>Inviable Sanitariamente</v>
      </c>
      <c r="WJM470" s="48" t="str">
        <f t="shared" si="1606"/>
        <v>Inviable Sanitariamente</v>
      </c>
      <c r="WJN470" s="48" t="str">
        <f t="shared" si="1606"/>
        <v>Inviable Sanitariamente</v>
      </c>
      <c r="WJO470" s="48" t="str">
        <f t="shared" si="1606"/>
        <v>Inviable Sanitariamente</v>
      </c>
      <c r="WJP470" s="48" t="str">
        <f t="shared" si="1606"/>
        <v>Inviable Sanitariamente</v>
      </c>
      <c r="WJQ470" s="48" t="str">
        <f t="shared" si="1606"/>
        <v>Inviable Sanitariamente</v>
      </c>
      <c r="WJR470" s="48" t="str">
        <f t="shared" si="1606"/>
        <v>Inviable Sanitariamente</v>
      </c>
      <c r="WJS470" s="48" t="str">
        <f t="shared" si="1606"/>
        <v>Inviable Sanitariamente</v>
      </c>
      <c r="WJT470" s="48" t="str">
        <f t="shared" si="1606"/>
        <v>Inviable Sanitariamente</v>
      </c>
      <c r="WJU470" s="48" t="str">
        <f t="shared" si="1606"/>
        <v>Inviable Sanitariamente</v>
      </c>
      <c r="WJV470" s="48" t="str">
        <f t="shared" si="1607"/>
        <v>Inviable Sanitariamente</v>
      </c>
      <c r="WJW470" s="48" t="str">
        <f t="shared" si="1607"/>
        <v>Inviable Sanitariamente</v>
      </c>
      <c r="WJX470" s="48" t="str">
        <f t="shared" si="1607"/>
        <v>Inviable Sanitariamente</v>
      </c>
      <c r="WJY470" s="48" t="str">
        <f t="shared" si="1607"/>
        <v>Inviable Sanitariamente</v>
      </c>
      <c r="WJZ470" s="48" t="str">
        <f t="shared" si="1607"/>
        <v>Inviable Sanitariamente</v>
      </c>
      <c r="WKA470" s="48" t="str">
        <f t="shared" si="1607"/>
        <v>Inviable Sanitariamente</v>
      </c>
      <c r="WKB470" s="48" t="str">
        <f t="shared" si="1607"/>
        <v>Inviable Sanitariamente</v>
      </c>
      <c r="WKC470" s="48" t="str">
        <f t="shared" si="1607"/>
        <v>Inviable Sanitariamente</v>
      </c>
      <c r="WKD470" s="48" t="str">
        <f t="shared" si="1607"/>
        <v>Inviable Sanitariamente</v>
      </c>
      <c r="WKE470" s="48" t="str">
        <f t="shared" si="1607"/>
        <v>Inviable Sanitariamente</v>
      </c>
      <c r="WKF470" s="48" t="str">
        <f t="shared" si="1608"/>
        <v>Inviable Sanitariamente</v>
      </c>
      <c r="WKG470" s="48" t="str">
        <f t="shared" si="1608"/>
        <v>Inviable Sanitariamente</v>
      </c>
      <c r="WKH470" s="48" t="str">
        <f t="shared" si="1608"/>
        <v>Inviable Sanitariamente</v>
      </c>
      <c r="WKI470" s="48" t="str">
        <f t="shared" si="1608"/>
        <v>Inviable Sanitariamente</v>
      </c>
      <c r="WKJ470" s="48" t="str">
        <f t="shared" si="1608"/>
        <v>Inviable Sanitariamente</v>
      </c>
      <c r="WKK470" s="48" t="str">
        <f t="shared" si="1608"/>
        <v>Inviable Sanitariamente</v>
      </c>
      <c r="WKL470" s="48" t="str">
        <f t="shared" si="1608"/>
        <v>Inviable Sanitariamente</v>
      </c>
      <c r="WKM470" s="48" t="str">
        <f t="shared" si="1608"/>
        <v>Inviable Sanitariamente</v>
      </c>
      <c r="WKN470" s="48" t="str">
        <f t="shared" si="1608"/>
        <v>Inviable Sanitariamente</v>
      </c>
      <c r="WKO470" s="48" t="str">
        <f t="shared" si="1608"/>
        <v>Inviable Sanitariamente</v>
      </c>
      <c r="WKP470" s="48" t="str">
        <f t="shared" si="1609"/>
        <v>Inviable Sanitariamente</v>
      </c>
      <c r="WKQ470" s="48" t="str">
        <f t="shared" si="1609"/>
        <v>Inviable Sanitariamente</v>
      </c>
      <c r="WKR470" s="48" t="str">
        <f t="shared" si="1609"/>
        <v>Inviable Sanitariamente</v>
      </c>
      <c r="WKS470" s="48" t="str">
        <f t="shared" si="1609"/>
        <v>Inviable Sanitariamente</v>
      </c>
      <c r="WKT470" s="48" t="str">
        <f t="shared" si="1609"/>
        <v>Inviable Sanitariamente</v>
      </c>
      <c r="WKU470" s="48" t="str">
        <f t="shared" si="1609"/>
        <v>Inviable Sanitariamente</v>
      </c>
      <c r="WKV470" s="48" t="str">
        <f t="shared" si="1609"/>
        <v>Inviable Sanitariamente</v>
      </c>
      <c r="WKW470" s="48" t="str">
        <f t="shared" si="1609"/>
        <v>Inviable Sanitariamente</v>
      </c>
      <c r="WKX470" s="48" t="str">
        <f t="shared" si="1609"/>
        <v>Inviable Sanitariamente</v>
      </c>
      <c r="WKY470" s="48" t="str">
        <f t="shared" si="1609"/>
        <v>Inviable Sanitariamente</v>
      </c>
      <c r="WKZ470" s="48" t="str">
        <f t="shared" si="1610"/>
        <v>Inviable Sanitariamente</v>
      </c>
      <c r="WLA470" s="48" t="str">
        <f t="shared" si="1610"/>
        <v>Inviable Sanitariamente</v>
      </c>
      <c r="WLB470" s="48" t="str">
        <f t="shared" si="1610"/>
        <v>Inviable Sanitariamente</v>
      </c>
      <c r="WLC470" s="48" t="str">
        <f t="shared" si="1610"/>
        <v>Inviable Sanitariamente</v>
      </c>
      <c r="WLD470" s="48" t="str">
        <f t="shared" si="1610"/>
        <v>Inviable Sanitariamente</v>
      </c>
      <c r="WLE470" s="48" t="str">
        <f t="shared" si="1610"/>
        <v>Inviable Sanitariamente</v>
      </c>
      <c r="WLF470" s="48" t="str">
        <f t="shared" si="1610"/>
        <v>Inviable Sanitariamente</v>
      </c>
      <c r="WLG470" s="48" t="str">
        <f t="shared" si="1610"/>
        <v>Inviable Sanitariamente</v>
      </c>
      <c r="WLH470" s="48" t="str">
        <f t="shared" si="1610"/>
        <v>Inviable Sanitariamente</v>
      </c>
      <c r="WLI470" s="48" t="str">
        <f t="shared" si="1610"/>
        <v>Inviable Sanitariamente</v>
      </c>
      <c r="WLJ470" s="48" t="str">
        <f t="shared" si="1611"/>
        <v>Inviable Sanitariamente</v>
      </c>
      <c r="WLK470" s="48" t="str">
        <f t="shared" si="1611"/>
        <v>Inviable Sanitariamente</v>
      </c>
      <c r="WLL470" s="48" t="str">
        <f t="shared" si="1611"/>
        <v>Inviable Sanitariamente</v>
      </c>
      <c r="WLM470" s="48" t="str">
        <f t="shared" si="1611"/>
        <v>Inviable Sanitariamente</v>
      </c>
      <c r="WLN470" s="48" t="str">
        <f t="shared" si="1611"/>
        <v>Inviable Sanitariamente</v>
      </c>
      <c r="WLO470" s="48" t="str">
        <f t="shared" si="1611"/>
        <v>Inviable Sanitariamente</v>
      </c>
      <c r="WLP470" s="48" t="str">
        <f t="shared" si="1611"/>
        <v>Inviable Sanitariamente</v>
      </c>
      <c r="WLQ470" s="48" t="str">
        <f t="shared" si="1611"/>
        <v>Inviable Sanitariamente</v>
      </c>
      <c r="WLR470" s="48" t="str">
        <f t="shared" si="1611"/>
        <v>Inviable Sanitariamente</v>
      </c>
      <c r="WLS470" s="48" t="str">
        <f t="shared" si="1611"/>
        <v>Inviable Sanitariamente</v>
      </c>
      <c r="WLT470" s="48" t="str">
        <f t="shared" si="1612"/>
        <v>Inviable Sanitariamente</v>
      </c>
      <c r="WLU470" s="48" t="str">
        <f t="shared" si="1612"/>
        <v>Inviable Sanitariamente</v>
      </c>
      <c r="WLV470" s="48" t="str">
        <f t="shared" si="1612"/>
        <v>Inviable Sanitariamente</v>
      </c>
      <c r="WLW470" s="48" t="str">
        <f t="shared" si="1612"/>
        <v>Inviable Sanitariamente</v>
      </c>
      <c r="WLX470" s="48" t="str">
        <f t="shared" si="1612"/>
        <v>Inviable Sanitariamente</v>
      </c>
      <c r="WLY470" s="48" t="str">
        <f t="shared" si="1612"/>
        <v>Inviable Sanitariamente</v>
      </c>
      <c r="WLZ470" s="48" t="str">
        <f t="shared" si="1612"/>
        <v>Inviable Sanitariamente</v>
      </c>
      <c r="WMA470" s="48" t="str">
        <f t="shared" si="1612"/>
        <v>Inviable Sanitariamente</v>
      </c>
      <c r="WMB470" s="48" t="str">
        <f t="shared" si="1612"/>
        <v>Inviable Sanitariamente</v>
      </c>
      <c r="WMC470" s="48" t="str">
        <f t="shared" si="1612"/>
        <v>Inviable Sanitariamente</v>
      </c>
      <c r="WMD470" s="48" t="str">
        <f t="shared" si="1613"/>
        <v>Inviable Sanitariamente</v>
      </c>
      <c r="WME470" s="48" t="str">
        <f t="shared" si="1613"/>
        <v>Inviable Sanitariamente</v>
      </c>
      <c r="WMF470" s="48" t="str">
        <f t="shared" si="1613"/>
        <v>Inviable Sanitariamente</v>
      </c>
      <c r="WMG470" s="48" t="str">
        <f t="shared" si="1613"/>
        <v>Inviable Sanitariamente</v>
      </c>
      <c r="WMH470" s="48" t="str">
        <f t="shared" si="1613"/>
        <v>Inviable Sanitariamente</v>
      </c>
      <c r="WMI470" s="48" t="str">
        <f t="shared" si="1613"/>
        <v>Inviable Sanitariamente</v>
      </c>
      <c r="WMJ470" s="48" t="str">
        <f t="shared" si="1613"/>
        <v>Inviable Sanitariamente</v>
      </c>
      <c r="WMK470" s="48" t="str">
        <f t="shared" si="1613"/>
        <v>Inviable Sanitariamente</v>
      </c>
      <c r="WML470" s="48" t="str">
        <f t="shared" si="1613"/>
        <v>Inviable Sanitariamente</v>
      </c>
      <c r="WMM470" s="48" t="str">
        <f t="shared" si="1613"/>
        <v>Inviable Sanitariamente</v>
      </c>
      <c r="WMN470" s="48" t="str">
        <f t="shared" si="1614"/>
        <v>Inviable Sanitariamente</v>
      </c>
      <c r="WMO470" s="48" t="str">
        <f t="shared" si="1614"/>
        <v>Inviable Sanitariamente</v>
      </c>
      <c r="WMP470" s="48" t="str">
        <f t="shared" si="1614"/>
        <v>Inviable Sanitariamente</v>
      </c>
      <c r="WMQ470" s="48" t="str">
        <f t="shared" si="1614"/>
        <v>Inviable Sanitariamente</v>
      </c>
      <c r="WMR470" s="48" t="str">
        <f t="shared" si="1614"/>
        <v>Inviable Sanitariamente</v>
      </c>
      <c r="WMS470" s="48" t="str">
        <f t="shared" si="1614"/>
        <v>Inviable Sanitariamente</v>
      </c>
      <c r="WMT470" s="48" t="str">
        <f t="shared" si="1614"/>
        <v>Inviable Sanitariamente</v>
      </c>
      <c r="WMU470" s="48" t="str">
        <f t="shared" si="1614"/>
        <v>Inviable Sanitariamente</v>
      </c>
      <c r="WMV470" s="48" t="str">
        <f t="shared" si="1614"/>
        <v>Inviable Sanitariamente</v>
      </c>
      <c r="WMW470" s="48" t="str">
        <f t="shared" si="1614"/>
        <v>Inviable Sanitariamente</v>
      </c>
      <c r="WMX470" s="48" t="str">
        <f t="shared" si="1615"/>
        <v>Inviable Sanitariamente</v>
      </c>
      <c r="WMY470" s="48" t="str">
        <f t="shared" si="1615"/>
        <v>Inviable Sanitariamente</v>
      </c>
      <c r="WMZ470" s="48" t="str">
        <f t="shared" si="1615"/>
        <v>Inviable Sanitariamente</v>
      </c>
      <c r="WNA470" s="48" t="str">
        <f t="shared" si="1615"/>
        <v>Inviable Sanitariamente</v>
      </c>
      <c r="WNB470" s="48" t="str">
        <f t="shared" si="1615"/>
        <v>Inviable Sanitariamente</v>
      </c>
      <c r="WNC470" s="48" t="str">
        <f t="shared" si="1615"/>
        <v>Inviable Sanitariamente</v>
      </c>
      <c r="WND470" s="48" t="str">
        <f t="shared" si="1615"/>
        <v>Inviable Sanitariamente</v>
      </c>
      <c r="WNE470" s="48" t="str">
        <f t="shared" si="1615"/>
        <v>Inviable Sanitariamente</v>
      </c>
      <c r="WNF470" s="48" t="str">
        <f t="shared" si="1615"/>
        <v>Inviable Sanitariamente</v>
      </c>
      <c r="WNG470" s="48" t="str">
        <f t="shared" si="1615"/>
        <v>Inviable Sanitariamente</v>
      </c>
      <c r="WNH470" s="48" t="str">
        <f t="shared" si="1616"/>
        <v>Inviable Sanitariamente</v>
      </c>
      <c r="WNI470" s="48" t="str">
        <f t="shared" si="1616"/>
        <v>Inviable Sanitariamente</v>
      </c>
      <c r="WNJ470" s="48" t="str">
        <f t="shared" si="1616"/>
        <v>Inviable Sanitariamente</v>
      </c>
      <c r="WNK470" s="48" t="str">
        <f t="shared" si="1616"/>
        <v>Inviable Sanitariamente</v>
      </c>
      <c r="WNL470" s="48" t="str">
        <f t="shared" si="1616"/>
        <v>Inviable Sanitariamente</v>
      </c>
      <c r="WNM470" s="48" t="str">
        <f t="shared" si="1616"/>
        <v>Inviable Sanitariamente</v>
      </c>
      <c r="WNN470" s="48" t="str">
        <f t="shared" si="1616"/>
        <v>Inviable Sanitariamente</v>
      </c>
      <c r="WNO470" s="48" t="str">
        <f t="shared" si="1616"/>
        <v>Inviable Sanitariamente</v>
      </c>
      <c r="WNP470" s="48" t="str">
        <f t="shared" si="1616"/>
        <v>Inviable Sanitariamente</v>
      </c>
      <c r="WNQ470" s="48" t="str">
        <f t="shared" si="1616"/>
        <v>Inviable Sanitariamente</v>
      </c>
      <c r="WNR470" s="48" t="str">
        <f t="shared" si="1617"/>
        <v>Inviable Sanitariamente</v>
      </c>
      <c r="WNS470" s="48" t="str">
        <f t="shared" si="1617"/>
        <v>Inviable Sanitariamente</v>
      </c>
      <c r="WNT470" s="48" t="str">
        <f t="shared" si="1617"/>
        <v>Inviable Sanitariamente</v>
      </c>
      <c r="WNU470" s="48" t="str">
        <f t="shared" si="1617"/>
        <v>Inviable Sanitariamente</v>
      </c>
      <c r="WNV470" s="48" t="str">
        <f t="shared" si="1617"/>
        <v>Inviable Sanitariamente</v>
      </c>
      <c r="WNW470" s="48" t="str">
        <f t="shared" si="1617"/>
        <v>Inviable Sanitariamente</v>
      </c>
      <c r="WNX470" s="48" t="str">
        <f t="shared" si="1617"/>
        <v>Inviable Sanitariamente</v>
      </c>
      <c r="WNY470" s="48" t="str">
        <f t="shared" si="1617"/>
        <v>Inviable Sanitariamente</v>
      </c>
      <c r="WNZ470" s="48" t="str">
        <f t="shared" si="1617"/>
        <v>Inviable Sanitariamente</v>
      </c>
      <c r="WOA470" s="48" t="str">
        <f t="shared" si="1617"/>
        <v>Inviable Sanitariamente</v>
      </c>
      <c r="WOB470" s="48" t="str">
        <f t="shared" si="1618"/>
        <v>Inviable Sanitariamente</v>
      </c>
      <c r="WOC470" s="48" t="str">
        <f t="shared" si="1618"/>
        <v>Inviable Sanitariamente</v>
      </c>
      <c r="WOD470" s="48" t="str">
        <f t="shared" si="1618"/>
        <v>Inviable Sanitariamente</v>
      </c>
      <c r="WOE470" s="48" t="str">
        <f t="shared" si="1618"/>
        <v>Inviable Sanitariamente</v>
      </c>
      <c r="WOF470" s="48" t="str">
        <f t="shared" si="1618"/>
        <v>Inviable Sanitariamente</v>
      </c>
      <c r="WOG470" s="48" t="str">
        <f t="shared" si="1618"/>
        <v>Inviable Sanitariamente</v>
      </c>
      <c r="WOH470" s="48" t="str">
        <f t="shared" si="1618"/>
        <v>Inviable Sanitariamente</v>
      </c>
      <c r="WOI470" s="48" t="str">
        <f t="shared" si="1618"/>
        <v>Inviable Sanitariamente</v>
      </c>
      <c r="WOJ470" s="48" t="str">
        <f t="shared" si="1618"/>
        <v>Inviable Sanitariamente</v>
      </c>
      <c r="WOK470" s="48" t="str">
        <f t="shared" si="1618"/>
        <v>Inviable Sanitariamente</v>
      </c>
      <c r="WOL470" s="48" t="str">
        <f t="shared" si="1619"/>
        <v>Inviable Sanitariamente</v>
      </c>
      <c r="WOM470" s="48" t="str">
        <f t="shared" si="1619"/>
        <v>Inviable Sanitariamente</v>
      </c>
      <c r="WON470" s="48" t="str">
        <f t="shared" si="1619"/>
        <v>Inviable Sanitariamente</v>
      </c>
      <c r="WOO470" s="48" t="str">
        <f t="shared" si="1619"/>
        <v>Inviable Sanitariamente</v>
      </c>
      <c r="WOP470" s="48" t="str">
        <f t="shared" si="1619"/>
        <v>Inviable Sanitariamente</v>
      </c>
      <c r="WOQ470" s="48" t="str">
        <f t="shared" si="1619"/>
        <v>Inviable Sanitariamente</v>
      </c>
      <c r="WOR470" s="48" t="str">
        <f t="shared" si="1619"/>
        <v>Inviable Sanitariamente</v>
      </c>
      <c r="WOS470" s="48" t="str">
        <f t="shared" si="1619"/>
        <v>Inviable Sanitariamente</v>
      </c>
      <c r="WOT470" s="48" t="str">
        <f t="shared" si="1619"/>
        <v>Inviable Sanitariamente</v>
      </c>
      <c r="WOU470" s="48" t="str">
        <f t="shared" si="1619"/>
        <v>Inviable Sanitariamente</v>
      </c>
      <c r="WOV470" s="48" t="str">
        <f t="shared" si="1620"/>
        <v>Inviable Sanitariamente</v>
      </c>
      <c r="WOW470" s="48" t="str">
        <f t="shared" si="1620"/>
        <v>Inviable Sanitariamente</v>
      </c>
      <c r="WOX470" s="48" t="str">
        <f t="shared" si="1620"/>
        <v>Inviable Sanitariamente</v>
      </c>
      <c r="WOY470" s="48" t="str">
        <f t="shared" si="1620"/>
        <v>Inviable Sanitariamente</v>
      </c>
      <c r="WOZ470" s="48" t="str">
        <f t="shared" si="1620"/>
        <v>Inviable Sanitariamente</v>
      </c>
      <c r="WPA470" s="48" t="str">
        <f t="shared" si="1620"/>
        <v>Inviable Sanitariamente</v>
      </c>
      <c r="WPB470" s="48" t="str">
        <f t="shared" si="1620"/>
        <v>Inviable Sanitariamente</v>
      </c>
      <c r="WPC470" s="48" t="str">
        <f t="shared" si="1620"/>
        <v>Inviable Sanitariamente</v>
      </c>
      <c r="WPD470" s="48" t="str">
        <f t="shared" si="1620"/>
        <v>Inviable Sanitariamente</v>
      </c>
      <c r="WPE470" s="48" t="str">
        <f t="shared" si="1620"/>
        <v>Inviable Sanitariamente</v>
      </c>
      <c r="WPF470" s="48" t="str">
        <f t="shared" si="1621"/>
        <v>Inviable Sanitariamente</v>
      </c>
      <c r="WPG470" s="48" t="str">
        <f t="shared" si="1621"/>
        <v>Inviable Sanitariamente</v>
      </c>
      <c r="WPH470" s="48" t="str">
        <f t="shared" si="1621"/>
        <v>Inviable Sanitariamente</v>
      </c>
      <c r="WPI470" s="48" t="str">
        <f t="shared" si="1621"/>
        <v>Inviable Sanitariamente</v>
      </c>
      <c r="WPJ470" s="48" t="str">
        <f t="shared" si="1621"/>
        <v>Inviable Sanitariamente</v>
      </c>
      <c r="WPK470" s="48" t="str">
        <f t="shared" si="1621"/>
        <v>Inviable Sanitariamente</v>
      </c>
      <c r="WPL470" s="48" t="str">
        <f t="shared" si="1621"/>
        <v>Inviable Sanitariamente</v>
      </c>
      <c r="WPM470" s="48" t="str">
        <f t="shared" si="1621"/>
        <v>Inviable Sanitariamente</v>
      </c>
      <c r="WPN470" s="48" t="str">
        <f t="shared" si="1621"/>
        <v>Inviable Sanitariamente</v>
      </c>
      <c r="WPO470" s="48" t="str">
        <f t="shared" si="1621"/>
        <v>Inviable Sanitariamente</v>
      </c>
      <c r="WPP470" s="48" t="str">
        <f t="shared" si="1622"/>
        <v>Inviable Sanitariamente</v>
      </c>
      <c r="WPQ470" s="48" t="str">
        <f t="shared" si="1622"/>
        <v>Inviable Sanitariamente</v>
      </c>
      <c r="WPR470" s="48" t="str">
        <f t="shared" si="1622"/>
        <v>Inviable Sanitariamente</v>
      </c>
      <c r="WPS470" s="48" t="str">
        <f t="shared" si="1622"/>
        <v>Inviable Sanitariamente</v>
      </c>
      <c r="WPT470" s="48" t="str">
        <f t="shared" si="1622"/>
        <v>Inviable Sanitariamente</v>
      </c>
      <c r="WPU470" s="48" t="str">
        <f t="shared" si="1622"/>
        <v>Inviable Sanitariamente</v>
      </c>
      <c r="WPV470" s="48" t="str">
        <f t="shared" si="1622"/>
        <v>Inviable Sanitariamente</v>
      </c>
      <c r="WPW470" s="48" t="str">
        <f t="shared" si="1622"/>
        <v>Inviable Sanitariamente</v>
      </c>
      <c r="WPX470" s="48" t="str">
        <f t="shared" si="1622"/>
        <v>Inviable Sanitariamente</v>
      </c>
      <c r="WPY470" s="48" t="str">
        <f t="shared" si="1622"/>
        <v>Inviable Sanitariamente</v>
      </c>
      <c r="WPZ470" s="48" t="str">
        <f t="shared" si="1623"/>
        <v>Inviable Sanitariamente</v>
      </c>
      <c r="WQA470" s="48" t="str">
        <f t="shared" si="1623"/>
        <v>Inviable Sanitariamente</v>
      </c>
      <c r="WQB470" s="48" t="str">
        <f t="shared" si="1623"/>
        <v>Inviable Sanitariamente</v>
      </c>
      <c r="WQC470" s="48" t="str">
        <f t="shared" si="1623"/>
        <v>Inviable Sanitariamente</v>
      </c>
      <c r="WQD470" s="48" t="str">
        <f t="shared" si="1623"/>
        <v>Inviable Sanitariamente</v>
      </c>
      <c r="WQE470" s="48" t="str">
        <f t="shared" si="1623"/>
        <v>Inviable Sanitariamente</v>
      </c>
      <c r="WQF470" s="48" t="str">
        <f t="shared" si="1623"/>
        <v>Inviable Sanitariamente</v>
      </c>
      <c r="WQG470" s="48" t="str">
        <f t="shared" si="1623"/>
        <v>Inviable Sanitariamente</v>
      </c>
      <c r="WQH470" s="48" t="str">
        <f t="shared" si="1623"/>
        <v>Inviable Sanitariamente</v>
      </c>
      <c r="WQI470" s="48" t="str">
        <f t="shared" si="1623"/>
        <v>Inviable Sanitariamente</v>
      </c>
      <c r="WQJ470" s="48" t="str">
        <f t="shared" si="1624"/>
        <v>Inviable Sanitariamente</v>
      </c>
      <c r="WQK470" s="48" t="str">
        <f t="shared" si="1624"/>
        <v>Inviable Sanitariamente</v>
      </c>
      <c r="WQL470" s="48" t="str">
        <f t="shared" si="1624"/>
        <v>Inviable Sanitariamente</v>
      </c>
      <c r="WQM470" s="48" t="str">
        <f t="shared" si="1624"/>
        <v>Inviable Sanitariamente</v>
      </c>
      <c r="WQN470" s="48" t="str">
        <f t="shared" si="1624"/>
        <v>Inviable Sanitariamente</v>
      </c>
      <c r="WQO470" s="48" t="str">
        <f t="shared" si="1624"/>
        <v>Inviable Sanitariamente</v>
      </c>
      <c r="WQP470" s="48" t="str">
        <f t="shared" si="1624"/>
        <v>Inviable Sanitariamente</v>
      </c>
      <c r="WQQ470" s="48" t="str">
        <f t="shared" si="1624"/>
        <v>Inviable Sanitariamente</v>
      </c>
      <c r="WQR470" s="48" t="str">
        <f t="shared" si="1624"/>
        <v>Inviable Sanitariamente</v>
      </c>
      <c r="WQS470" s="48" t="str">
        <f t="shared" si="1624"/>
        <v>Inviable Sanitariamente</v>
      </c>
      <c r="WQT470" s="48" t="str">
        <f t="shared" si="1625"/>
        <v>Inviable Sanitariamente</v>
      </c>
      <c r="WQU470" s="48" t="str">
        <f t="shared" si="1625"/>
        <v>Inviable Sanitariamente</v>
      </c>
      <c r="WQV470" s="48" t="str">
        <f t="shared" si="1625"/>
        <v>Inviable Sanitariamente</v>
      </c>
      <c r="WQW470" s="48" t="str">
        <f t="shared" si="1625"/>
        <v>Inviable Sanitariamente</v>
      </c>
      <c r="WQX470" s="48" t="str">
        <f t="shared" si="1625"/>
        <v>Inviable Sanitariamente</v>
      </c>
      <c r="WQY470" s="48" t="str">
        <f t="shared" si="1625"/>
        <v>Inviable Sanitariamente</v>
      </c>
      <c r="WQZ470" s="48" t="str">
        <f t="shared" si="1625"/>
        <v>Inviable Sanitariamente</v>
      </c>
      <c r="WRA470" s="48" t="str">
        <f t="shared" si="1625"/>
        <v>Inviable Sanitariamente</v>
      </c>
      <c r="WRB470" s="48" t="str">
        <f t="shared" si="1625"/>
        <v>Inviable Sanitariamente</v>
      </c>
      <c r="WRC470" s="48" t="str">
        <f t="shared" si="1625"/>
        <v>Inviable Sanitariamente</v>
      </c>
      <c r="WRD470" s="48" t="str">
        <f t="shared" si="1626"/>
        <v>Inviable Sanitariamente</v>
      </c>
      <c r="WRE470" s="48" t="str">
        <f t="shared" si="1626"/>
        <v>Inviable Sanitariamente</v>
      </c>
      <c r="WRF470" s="48" t="str">
        <f t="shared" si="1626"/>
        <v>Inviable Sanitariamente</v>
      </c>
      <c r="WRG470" s="48" t="str">
        <f t="shared" si="1626"/>
        <v>Inviable Sanitariamente</v>
      </c>
      <c r="WRH470" s="48" t="str">
        <f t="shared" si="1626"/>
        <v>Inviable Sanitariamente</v>
      </c>
      <c r="WRI470" s="48" t="str">
        <f t="shared" si="1626"/>
        <v>Inviable Sanitariamente</v>
      </c>
      <c r="WRJ470" s="48" t="str">
        <f t="shared" si="1626"/>
        <v>Inviable Sanitariamente</v>
      </c>
      <c r="WRK470" s="48" t="str">
        <f t="shared" si="1626"/>
        <v>Inviable Sanitariamente</v>
      </c>
      <c r="WRL470" s="48" t="str">
        <f t="shared" si="1626"/>
        <v>Inviable Sanitariamente</v>
      </c>
      <c r="WRM470" s="48" t="str">
        <f t="shared" si="1626"/>
        <v>Inviable Sanitariamente</v>
      </c>
      <c r="WRN470" s="48" t="str">
        <f t="shared" si="1627"/>
        <v>Inviable Sanitariamente</v>
      </c>
      <c r="WRO470" s="48" t="str">
        <f t="shared" si="1627"/>
        <v>Inviable Sanitariamente</v>
      </c>
      <c r="WRP470" s="48" t="str">
        <f t="shared" si="1627"/>
        <v>Inviable Sanitariamente</v>
      </c>
      <c r="WRQ470" s="48" t="str">
        <f t="shared" si="1627"/>
        <v>Inviable Sanitariamente</v>
      </c>
      <c r="WRR470" s="48" t="str">
        <f t="shared" si="1627"/>
        <v>Inviable Sanitariamente</v>
      </c>
      <c r="WRS470" s="48" t="str">
        <f t="shared" si="1627"/>
        <v>Inviable Sanitariamente</v>
      </c>
      <c r="WRT470" s="48" t="str">
        <f t="shared" si="1627"/>
        <v>Inviable Sanitariamente</v>
      </c>
      <c r="WRU470" s="48" t="str">
        <f t="shared" si="1627"/>
        <v>Inviable Sanitariamente</v>
      </c>
      <c r="WRV470" s="48" t="str">
        <f t="shared" si="1627"/>
        <v>Inviable Sanitariamente</v>
      </c>
      <c r="WRW470" s="48" t="str">
        <f t="shared" si="1627"/>
        <v>Inviable Sanitariamente</v>
      </c>
      <c r="WRX470" s="48" t="str">
        <f t="shared" si="1628"/>
        <v>Inviable Sanitariamente</v>
      </c>
      <c r="WRY470" s="48" t="str">
        <f t="shared" si="1628"/>
        <v>Inviable Sanitariamente</v>
      </c>
      <c r="WRZ470" s="48" t="str">
        <f t="shared" si="1628"/>
        <v>Inviable Sanitariamente</v>
      </c>
      <c r="WSA470" s="48" t="str">
        <f t="shared" si="1628"/>
        <v>Inviable Sanitariamente</v>
      </c>
      <c r="WSB470" s="48" t="str">
        <f t="shared" si="1628"/>
        <v>Inviable Sanitariamente</v>
      </c>
      <c r="WSC470" s="48" t="str">
        <f t="shared" si="1628"/>
        <v>Inviable Sanitariamente</v>
      </c>
      <c r="WSD470" s="48" t="str">
        <f t="shared" si="1628"/>
        <v>Inviable Sanitariamente</v>
      </c>
      <c r="WSE470" s="48" t="str">
        <f t="shared" si="1628"/>
        <v>Inviable Sanitariamente</v>
      </c>
      <c r="WSF470" s="48" t="str">
        <f t="shared" si="1628"/>
        <v>Inviable Sanitariamente</v>
      </c>
      <c r="WSG470" s="48" t="str">
        <f t="shared" si="1628"/>
        <v>Inviable Sanitariamente</v>
      </c>
      <c r="WSH470" s="48" t="str">
        <f t="shared" si="1629"/>
        <v>Inviable Sanitariamente</v>
      </c>
      <c r="WSI470" s="48" t="str">
        <f t="shared" si="1629"/>
        <v>Inviable Sanitariamente</v>
      </c>
      <c r="WSJ470" s="48" t="str">
        <f t="shared" si="1629"/>
        <v>Inviable Sanitariamente</v>
      </c>
      <c r="WSK470" s="48" t="str">
        <f t="shared" si="1629"/>
        <v>Inviable Sanitariamente</v>
      </c>
      <c r="WSL470" s="48" t="str">
        <f t="shared" si="1629"/>
        <v>Inviable Sanitariamente</v>
      </c>
      <c r="WSM470" s="48" t="str">
        <f t="shared" si="1629"/>
        <v>Inviable Sanitariamente</v>
      </c>
      <c r="WSN470" s="48" t="str">
        <f t="shared" si="1629"/>
        <v>Inviable Sanitariamente</v>
      </c>
      <c r="WSO470" s="48" t="str">
        <f t="shared" si="1629"/>
        <v>Inviable Sanitariamente</v>
      </c>
      <c r="WSP470" s="48" t="str">
        <f t="shared" si="1629"/>
        <v>Inviable Sanitariamente</v>
      </c>
      <c r="WSQ470" s="48" t="str">
        <f t="shared" si="1629"/>
        <v>Inviable Sanitariamente</v>
      </c>
      <c r="WSR470" s="48" t="str">
        <f t="shared" si="1630"/>
        <v>Inviable Sanitariamente</v>
      </c>
      <c r="WSS470" s="48" t="str">
        <f t="shared" si="1630"/>
        <v>Inviable Sanitariamente</v>
      </c>
      <c r="WST470" s="48" t="str">
        <f t="shared" si="1630"/>
        <v>Inviable Sanitariamente</v>
      </c>
      <c r="WSU470" s="48" t="str">
        <f t="shared" si="1630"/>
        <v>Inviable Sanitariamente</v>
      </c>
      <c r="WSV470" s="48" t="str">
        <f t="shared" si="1630"/>
        <v>Inviable Sanitariamente</v>
      </c>
      <c r="WSW470" s="48" t="str">
        <f t="shared" si="1630"/>
        <v>Inviable Sanitariamente</v>
      </c>
      <c r="WSX470" s="48" t="str">
        <f t="shared" si="1630"/>
        <v>Inviable Sanitariamente</v>
      </c>
      <c r="WSY470" s="48" t="str">
        <f t="shared" si="1630"/>
        <v>Inviable Sanitariamente</v>
      </c>
      <c r="WSZ470" s="48" t="str">
        <f t="shared" si="1630"/>
        <v>Inviable Sanitariamente</v>
      </c>
      <c r="WTA470" s="48" t="str">
        <f t="shared" si="1630"/>
        <v>Inviable Sanitariamente</v>
      </c>
      <c r="WTB470" s="48" t="str">
        <f t="shared" si="1631"/>
        <v>Inviable Sanitariamente</v>
      </c>
      <c r="WTC470" s="48" t="str">
        <f t="shared" si="1631"/>
        <v>Inviable Sanitariamente</v>
      </c>
      <c r="WTD470" s="48" t="str">
        <f t="shared" si="1631"/>
        <v>Inviable Sanitariamente</v>
      </c>
      <c r="WTE470" s="48" t="str">
        <f t="shared" si="1631"/>
        <v>Inviable Sanitariamente</v>
      </c>
      <c r="WTF470" s="48" t="str">
        <f t="shared" si="1631"/>
        <v>Inviable Sanitariamente</v>
      </c>
      <c r="WTG470" s="48" t="str">
        <f t="shared" si="1631"/>
        <v>Inviable Sanitariamente</v>
      </c>
      <c r="WTH470" s="48" t="str">
        <f t="shared" si="1631"/>
        <v>Inviable Sanitariamente</v>
      </c>
      <c r="WTI470" s="48" t="str">
        <f t="shared" si="1631"/>
        <v>Inviable Sanitariamente</v>
      </c>
      <c r="WTJ470" s="48" t="str">
        <f t="shared" si="1631"/>
        <v>Inviable Sanitariamente</v>
      </c>
      <c r="WTK470" s="48" t="str">
        <f t="shared" si="1631"/>
        <v>Inviable Sanitariamente</v>
      </c>
      <c r="WTL470" s="48" t="str">
        <f t="shared" si="1632"/>
        <v>Inviable Sanitariamente</v>
      </c>
      <c r="WTM470" s="48" t="str">
        <f t="shared" si="1632"/>
        <v>Inviable Sanitariamente</v>
      </c>
      <c r="WTN470" s="48" t="str">
        <f t="shared" si="1632"/>
        <v>Inviable Sanitariamente</v>
      </c>
      <c r="WTO470" s="48" t="str">
        <f t="shared" si="1632"/>
        <v>Inviable Sanitariamente</v>
      </c>
      <c r="WTP470" s="48" t="str">
        <f t="shared" si="1632"/>
        <v>Inviable Sanitariamente</v>
      </c>
      <c r="WTQ470" s="48" t="str">
        <f t="shared" si="1632"/>
        <v>Inviable Sanitariamente</v>
      </c>
      <c r="WTR470" s="48" t="str">
        <f t="shared" si="1632"/>
        <v>Inviable Sanitariamente</v>
      </c>
      <c r="WTS470" s="48" t="str">
        <f t="shared" si="1632"/>
        <v>Inviable Sanitariamente</v>
      </c>
      <c r="WTT470" s="48" t="str">
        <f t="shared" si="1632"/>
        <v>Inviable Sanitariamente</v>
      </c>
      <c r="WTU470" s="48" t="str">
        <f t="shared" si="1632"/>
        <v>Inviable Sanitariamente</v>
      </c>
      <c r="WTV470" s="48" t="str">
        <f t="shared" si="1633"/>
        <v>Inviable Sanitariamente</v>
      </c>
      <c r="WTW470" s="48" t="str">
        <f t="shared" si="1633"/>
        <v>Inviable Sanitariamente</v>
      </c>
      <c r="WTX470" s="48" t="str">
        <f t="shared" si="1633"/>
        <v>Inviable Sanitariamente</v>
      </c>
      <c r="WTY470" s="48" t="str">
        <f t="shared" si="1633"/>
        <v>Inviable Sanitariamente</v>
      </c>
      <c r="WTZ470" s="48" t="str">
        <f t="shared" si="1633"/>
        <v>Inviable Sanitariamente</v>
      </c>
      <c r="WUA470" s="48" t="str">
        <f t="shared" si="1633"/>
        <v>Inviable Sanitariamente</v>
      </c>
      <c r="WUB470" s="48" t="str">
        <f t="shared" si="1633"/>
        <v>Inviable Sanitariamente</v>
      </c>
      <c r="WUC470" s="48" t="str">
        <f t="shared" si="1633"/>
        <v>Inviable Sanitariamente</v>
      </c>
      <c r="WUD470" s="48" t="str">
        <f t="shared" si="1633"/>
        <v>Inviable Sanitariamente</v>
      </c>
      <c r="WUE470" s="48" t="str">
        <f t="shared" si="1633"/>
        <v>Inviable Sanitariamente</v>
      </c>
      <c r="WUF470" s="48" t="str">
        <f t="shared" si="1634"/>
        <v>Inviable Sanitariamente</v>
      </c>
      <c r="WUG470" s="48" t="str">
        <f t="shared" si="1634"/>
        <v>Inviable Sanitariamente</v>
      </c>
      <c r="WUH470" s="48" t="str">
        <f t="shared" si="1634"/>
        <v>Inviable Sanitariamente</v>
      </c>
      <c r="WUI470" s="48" t="str">
        <f t="shared" si="1634"/>
        <v>Inviable Sanitariamente</v>
      </c>
      <c r="WUJ470" s="48" t="str">
        <f t="shared" si="1634"/>
        <v>Inviable Sanitariamente</v>
      </c>
      <c r="WUK470" s="48" t="str">
        <f t="shared" si="1634"/>
        <v>Inviable Sanitariamente</v>
      </c>
      <c r="WUL470" s="48" t="str">
        <f t="shared" si="1634"/>
        <v>Inviable Sanitariamente</v>
      </c>
      <c r="WUM470" s="48" t="str">
        <f t="shared" si="1634"/>
        <v>Inviable Sanitariamente</v>
      </c>
      <c r="WUN470" s="48" t="str">
        <f t="shared" si="1634"/>
        <v>Inviable Sanitariamente</v>
      </c>
      <c r="WUO470" s="48" t="str">
        <f t="shared" si="1634"/>
        <v>Inviable Sanitariamente</v>
      </c>
      <c r="WUP470" s="48" t="str">
        <f t="shared" si="1635"/>
        <v>Inviable Sanitariamente</v>
      </c>
      <c r="WUQ470" s="48" t="str">
        <f t="shared" si="1635"/>
        <v>Inviable Sanitariamente</v>
      </c>
      <c r="WUR470" s="48" t="str">
        <f t="shared" si="1635"/>
        <v>Inviable Sanitariamente</v>
      </c>
      <c r="WUS470" s="48" t="str">
        <f t="shared" si="1635"/>
        <v>Inviable Sanitariamente</v>
      </c>
      <c r="WUT470" s="48" t="str">
        <f t="shared" si="1635"/>
        <v>Inviable Sanitariamente</v>
      </c>
      <c r="WUU470" s="48" t="str">
        <f t="shared" si="1635"/>
        <v>Inviable Sanitariamente</v>
      </c>
      <c r="WUV470" s="48" t="str">
        <f t="shared" si="1635"/>
        <v>Inviable Sanitariamente</v>
      </c>
      <c r="WUW470" s="48" t="str">
        <f t="shared" si="1635"/>
        <v>Inviable Sanitariamente</v>
      </c>
      <c r="WUX470" s="48" t="str">
        <f t="shared" si="1635"/>
        <v>Inviable Sanitariamente</v>
      </c>
      <c r="WUY470" s="48" t="str">
        <f t="shared" si="1635"/>
        <v>Inviable Sanitariamente</v>
      </c>
      <c r="WUZ470" s="48" t="str">
        <f t="shared" si="1636"/>
        <v>Inviable Sanitariamente</v>
      </c>
      <c r="WVA470" s="48" t="str">
        <f t="shared" si="1636"/>
        <v>Inviable Sanitariamente</v>
      </c>
      <c r="WVB470" s="48" t="str">
        <f t="shared" si="1636"/>
        <v>Inviable Sanitariamente</v>
      </c>
      <c r="WVC470" s="48" t="str">
        <f t="shared" si="1636"/>
        <v>Inviable Sanitariamente</v>
      </c>
      <c r="WVD470" s="48" t="str">
        <f t="shared" si="1636"/>
        <v>Inviable Sanitariamente</v>
      </c>
      <c r="WVE470" s="48" t="str">
        <f t="shared" si="1636"/>
        <v>Inviable Sanitariamente</v>
      </c>
      <c r="WVF470" s="48" t="str">
        <f t="shared" si="1636"/>
        <v>Inviable Sanitariamente</v>
      </c>
      <c r="WVG470" s="48" t="str">
        <f t="shared" si="1636"/>
        <v>Inviable Sanitariamente</v>
      </c>
      <c r="WVH470" s="48" t="str">
        <f t="shared" si="1636"/>
        <v>Inviable Sanitariamente</v>
      </c>
      <c r="WVI470" s="48" t="str">
        <f t="shared" si="1636"/>
        <v>Inviable Sanitariamente</v>
      </c>
      <c r="WVJ470" s="48" t="str">
        <f t="shared" si="1637"/>
        <v>Inviable Sanitariamente</v>
      </c>
      <c r="WVK470" s="48" t="str">
        <f t="shared" si="1637"/>
        <v>Inviable Sanitariamente</v>
      </c>
      <c r="WVL470" s="48" t="str">
        <f t="shared" si="1637"/>
        <v>Inviable Sanitariamente</v>
      </c>
      <c r="WVM470" s="48" t="str">
        <f t="shared" si="1637"/>
        <v>Inviable Sanitariamente</v>
      </c>
      <c r="WVN470" s="48" t="str">
        <f t="shared" si="1637"/>
        <v>Inviable Sanitariamente</v>
      </c>
      <c r="WVO470" s="48" t="str">
        <f t="shared" si="1637"/>
        <v>Inviable Sanitariamente</v>
      </c>
      <c r="WVP470" s="48" t="str">
        <f t="shared" si="1637"/>
        <v>Inviable Sanitariamente</v>
      </c>
      <c r="WVQ470" s="48" t="str">
        <f t="shared" si="1637"/>
        <v>Inviable Sanitariamente</v>
      </c>
      <c r="WVR470" s="48" t="str">
        <f t="shared" si="1637"/>
        <v>Inviable Sanitariamente</v>
      </c>
      <c r="WVS470" s="48" t="str">
        <f t="shared" si="1637"/>
        <v>Inviable Sanitariamente</v>
      </c>
      <c r="WVT470" s="48" t="str">
        <f t="shared" si="1638"/>
        <v>Inviable Sanitariamente</v>
      </c>
      <c r="WVU470" s="48" t="str">
        <f t="shared" si="1638"/>
        <v>Inviable Sanitariamente</v>
      </c>
      <c r="WVV470" s="48" t="str">
        <f t="shared" si="1638"/>
        <v>Inviable Sanitariamente</v>
      </c>
      <c r="WVW470" s="48" t="str">
        <f t="shared" si="1638"/>
        <v>Inviable Sanitariamente</v>
      </c>
      <c r="WVX470" s="48" t="str">
        <f t="shared" si="1638"/>
        <v>Inviable Sanitariamente</v>
      </c>
      <c r="WVY470" s="48" t="str">
        <f t="shared" si="1638"/>
        <v>Inviable Sanitariamente</v>
      </c>
      <c r="WVZ470" s="48" t="str">
        <f t="shared" si="1638"/>
        <v>Inviable Sanitariamente</v>
      </c>
      <c r="WWA470" s="48" t="str">
        <f t="shared" si="1638"/>
        <v>Inviable Sanitariamente</v>
      </c>
      <c r="WWB470" s="48" t="str">
        <f t="shared" si="1638"/>
        <v>Inviable Sanitariamente</v>
      </c>
      <c r="WWC470" s="48" t="str">
        <f t="shared" si="1638"/>
        <v>Inviable Sanitariamente</v>
      </c>
      <c r="WWD470" s="48" t="str">
        <f t="shared" si="1639"/>
        <v>Inviable Sanitariamente</v>
      </c>
      <c r="WWE470" s="48" t="str">
        <f t="shared" si="1639"/>
        <v>Inviable Sanitariamente</v>
      </c>
      <c r="WWF470" s="48" t="str">
        <f t="shared" si="1639"/>
        <v>Inviable Sanitariamente</v>
      </c>
      <c r="WWG470" s="48" t="str">
        <f t="shared" si="1639"/>
        <v>Inviable Sanitariamente</v>
      </c>
      <c r="WWH470" s="48" t="str">
        <f t="shared" si="1639"/>
        <v>Inviable Sanitariamente</v>
      </c>
      <c r="WWI470" s="48" t="str">
        <f t="shared" si="1639"/>
        <v>Inviable Sanitariamente</v>
      </c>
      <c r="WWJ470" s="48" t="str">
        <f t="shared" si="1639"/>
        <v>Inviable Sanitariamente</v>
      </c>
      <c r="WWK470" s="48" t="str">
        <f t="shared" si="1639"/>
        <v>Inviable Sanitariamente</v>
      </c>
      <c r="WWL470" s="48" t="str">
        <f t="shared" si="1639"/>
        <v>Inviable Sanitariamente</v>
      </c>
      <c r="WWM470" s="48" t="str">
        <f t="shared" si="1639"/>
        <v>Inviable Sanitariamente</v>
      </c>
      <c r="WWN470" s="48" t="str">
        <f t="shared" si="1640"/>
        <v>Inviable Sanitariamente</v>
      </c>
      <c r="WWO470" s="48" t="str">
        <f t="shared" si="1640"/>
        <v>Inviable Sanitariamente</v>
      </c>
      <c r="WWP470" s="48" t="str">
        <f t="shared" si="1640"/>
        <v>Inviable Sanitariamente</v>
      </c>
      <c r="WWQ470" s="48" t="str">
        <f t="shared" si="1640"/>
        <v>Inviable Sanitariamente</v>
      </c>
      <c r="WWR470" s="48" t="str">
        <f t="shared" si="1640"/>
        <v>Inviable Sanitariamente</v>
      </c>
      <c r="WWS470" s="48" t="str">
        <f t="shared" si="1640"/>
        <v>Inviable Sanitariamente</v>
      </c>
      <c r="WWT470" s="48" t="str">
        <f t="shared" si="1640"/>
        <v>Inviable Sanitariamente</v>
      </c>
      <c r="WWU470" s="48" t="str">
        <f t="shared" si="1640"/>
        <v>Inviable Sanitariamente</v>
      </c>
      <c r="WWV470" s="48" t="str">
        <f t="shared" si="1640"/>
        <v>Inviable Sanitariamente</v>
      </c>
      <c r="WWW470" s="48" t="str">
        <f t="shared" si="1640"/>
        <v>Inviable Sanitariamente</v>
      </c>
      <c r="WWX470" s="48" t="str">
        <f t="shared" si="1641"/>
        <v>Inviable Sanitariamente</v>
      </c>
      <c r="WWY470" s="48" t="str">
        <f t="shared" si="1641"/>
        <v>Inviable Sanitariamente</v>
      </c>
      <c r="WWZ470" s="48" t="str">
        <f t="shared" si="1641"/>
        <v>Inviable Sanitariamente</v>
      </c>
      <c r="WXA470" s="48" t="str">
        <f t="shared" si="1641"/>
        <v>Inviable Sanitariamente</v>
      </c>
      <c r="WXB470" s="48" t="str">
        <f t="shared" si="1641"/>
        <v>Inviable Sanitariamente</v>
      </c>
      <c r="WXC470" s="48" t="str">
        <f t="shared" si="1641"/>
        <v>Inviable Sanitariamente</v>
      </c>
      <c r="WXD470" s="48" t="str">
        <f t="shared" si="1641"/>
        <v>Inviable Sanitariamente</v>
      </c>
      <c r="WXE470" s="48" t="str">
        <f t="shared" si="1641"/>
        <v>Inviable Sanitariamente</v>
      </c>
      <c r="WXF470" s="48" t="str">
        <f t="shared" si="1641"/>
        <v>Inviable Sanitariamente</v>
      </c>
      <c r="WXG470" s="48" t="str">
        <f t="shared" si="1641"/>
        <v>Inviable Sanitariamente</v>
      </c>
      <c r="WXH470" s="48" t="str">
        <f t="shared" si="1642"/>
        <v>Inviable Sanitariamente</v>
      </c>
      <c r="WXI470" s="48" t="str">
        <f t="shared" si="1642"/>
        <v>Inviable Sanitariamente</v>
      </c>
      <c r="WXJ470" s="48" t="str">
        <f t="shared" si="1642"/>
        <v>Inviable Sanitariamente</v>
      </c>
      <c r="WXK470" s="48" t="str">
        <f t="shared" si="1642"/>
        <v>Inviable Sanitariamente</v>
      </c>
      <c r="WXL470" s="48" t="str">
        <f t="shared" si="1642"/>
        <v>Inviable Sanitariamente</v>
      </c>
      <c r="WXM470" s="48" t="str">
        <f t="shared" si="1642"/>
        <v>Inviable Sanitariamente</v>
      </c>
      <c r="WXN470" s="48" t="str">
        <f t="shared" si="1642"/>
        <v>Inviable Sanitariamente</v>
      </c>
      <c r="WXO470" s="48" t="str">
        <f t="shared" si="1642"/>
        <v>Inviable Sanitariamente</v>
      </c>
      <c r="WXP470" s="48" t="str">
        <f t="shared" si="1642"/>
        <v>Inviable Sanitariamente</v>
      </c>
      <c r="WXQ470" s="48" t="str">
        <f t="shared" si="1642"/>
        <v>Inviable Sanitariamente</v>
      </c>
      <c r="WXR470" s="48" t="str">
        <f t="shared" si="1643"/>
        <v>Inviable Sanitariamente</v>
      </c>
      <c r="WXS470" s="48" t="str">
        <f t="shared" si="1643"/>
        <v>Inviable Sanitariamente</v>
      </c>
      <c r="WXT470" s="48" t="str">
        <f t="shared" si="1643"/>
        <v>Inviable Sanitariamente</v>
      </c>
      <c r="WXU470" s="48" t="str">
        <f t="shared" si="1643"/>
        <v>Inviable Sanitariamente</v>
      </c>
      <c r="WXV470" s="48" t="str">
        <f t="shared" si="1643"/>
        <v>Inviable Sanitariamente</v>
      </c>
      <c r="WXW470" s="48" t="str">
        <f t="shared" si="1643"/>
        <v>Inviable Sanitariamente</v>
      </c>
      <c r="WXX470" s="48" t="str">
        <f t="shared" si="1643"/>
        <v>Inviable Sanitariamente</v>
      </c>
      <c r="WXY470" s="48" t="str">
        <f t="shared" si="1643"/>
        <v>Inviable Sanitariamente</v>
      </c>
      <c r="WXZ470" s="48" t="str">
        <f t="shared" si="1643"/>
        <v>Inviable Sanitariamente</v>
      </c>
      <c r="WYA470" s="48" t="str">
        <f t="shared" si="1643"/>
        <v>Inviable Sanitariamente</v>
      </c>
      <c r="WYB470" s="48" t="str">
        <f t="shared" si="1644"/>
        <v>Inviable Sanitariamente</v>
      </c>
      <c r="WYC470" s="48" t="str">
        <f t="shared" si="1644"/>
        <v>Inviable Sanitariamente</v>
      </c>
      <c r="WYD470" s="48" t="str">
        <f t="shared" si="1644"/>
        <v>Inviable Sanitariamente</v>
      </c>
      <c r="WYE470" s="48" t="str">
        <f t="shared" si="1644"/>
        <v>Inviable Sanitariamente</v>
      </c>
      <c r="WYF470" s="48" t="str">
        <f t="shared" si="1644"/>
        <v>Inviable Sanitariamente</v>
      </c>
      <c r="WYG470" s="48" t="str">
        <f t="shared" si="1644"/>
        <v>Inviable Sanitariamente</v>
      </c>
      <c r="WYH470" s="48" t="str">
        <f t="shared" si="1644"/>
        <v>Inviable Sanitariamente</v>
      </c>
      <c r="WYI470" s="48" t="str">
        <f t="shared" si="1644"/>
        <v>Inviable Sanitariamente</v>
      </c>
      <c r="WYJ470" s="48" t="str">
        <f t="shared" si="1644"/>
        <v>Inviable Sanitariamente</v>
      </c>
      <c r="WYK470" s="48" t="str">
        <f t="shared" si="1644"/>
        <v>Inviable Sanitariamente</v>
      </c>
      <c r="WYL470" s="48" t="str">
        <f t="shared" si="1645"/>
        <v>Inviable Sanitariamente</v>
      </c>
      <c r="WYM470" s="48" t="str">
        <f t="shared" si="1645"/>
        <v>Inviable Sanitariamente</v>
      </c>
      <c r="WYN470" s="48" t="str">
        <f t="shared" si="1645"/>
        <v>Inviable Sanitariamente</v>
      </c>
      <c r="WYO470" s="48" t="str">
        <f t="shared" si="1645"/>
        <v>Inviable Sanitariamente</v>
      </c>
      <c r="WYP470" s="48" t="str">
        <f t="shared" si="1645"/>
        <v>Inviable Sanitariamente</v>
      </c>
      <c r="WYQ470" s="48" t="str">
        <f t="shared" si="1645"/>
        <v>Inviable Sanitariamente</v>
      </c>
      <c r="WYR470" s="48" t="str">
        <f t="shared" si="1645"/>
        <v>Inviable Sanitariamente</v>
      </c>
      <c r="WYS470" s="48" t="str">
        <f t="shared" si="1645"/>
        <v>Inviable Sanitariamente</v>
      </c>
      <c r="WYT470" s="48" t="str">
        <f t="shared" si="1645"/>
        <v>Inviable Sanitariamente</v>
      </c>
      <c r="WYU470" s="48" t="str">
        <f t="shared" si="1645"/>
        <v>Inviable Sanitariamente</v>
      </c>
      <c r="WYV470" s="48" t="str">
        <f t="shared" si="1646"/>
        <v>Inviable Sanitariamente</v>
      </c>
      <c r="WYW470" s="48" t="str">
        <f t="shared" si="1646"/>
        <v>Inviable Sanitariamente</v>
      </c>
      <c r="WYX470" s="48" t="str">
        <f t="shared" si="1646"/>
        <v>Inviable Sanitariamente</v>
      </c>
      <c r="WYY470" s="48" t="str">
        <f t="shared" si="1646"/>
        <v>Inviable Sanitariamente</v>
      </c>
      <c r="WYZ470" s="48" t="str">
        <f t="shared" si="1646"/>
        <v>Inviable Sanitariamente</v>
      </c>
      <c r="WZA470" s="48" t="str">
        <f t="shared" si="1646"/>
        <v>Inviable Sanitariamente</v>
      </c>
      <c r="WZB470" s="48" t="str">
        <f t="shared" si="1646"/>
        <v>Inviable Sanitariamente</v>
      </c>
      <c r="WZC470" s="48" t="str">
        <f t="shared" si="1646"/>
        <v>Inviable Sanitariamente</v>
      </c>
      <c r="WZD470" s="48" t="str">
        <f t="shared" si="1646"/>
        <v>Inviable Sanitariamente</v>
      </c>
      <c r="WZE470" s="48" t="str">
        <f t="shared" si="1646"/>
        <v>Inviable Sanitariamente</v>
      </c>
      <c r="WZF470" s="48" t="str">
        <f t="shared" si="1647"/>
        <v>Inviable Sanitariamente</v>
      </c>
      <c r="WZG470" s="48" t="str">
        <f t="shared" si="1647"/>
        <v>Inviable Sanitariamente</v>
      </c>
      <c r="WZH470" s="48" t="str">
        <f t="shared" si="1647"/>
        <v>Inviable Sanitariamente</v>
      </c>
      <c r="WZI470" s="48" t="str">
        <f t="shared" si="1647"/>
        <v>Inviable Sanitariamente</v>
      </c>
      <c r="WZJ470" s="48" t="str">
        <f t="shared" si="1647"/>
        <v>Inviable Sanitariamente</v>
      </c>
      <c r="WZK470" s="48" t="str">
        <f t="shared" si="1647"/>
        <v>Inviable Sanitariamente</v>
      </c>
      <c r="WZL470" s="48" t="str">
        <f t="shared" si="1647"/>
        <v>Inviable Sanitariamente</v>
      </c>
      <c r="WZM470" s="48" t="str">
        <f t="shared" si="1647"/>
        <v>Inviable Sanitariamente</v>
      </c>
      <c r="WZN470" s="48" t="str">
        <f t="shared" si="1647"/>
        <v>Inviable Sanitariamente</v>
      </c>
      <c r="WZO470" s="48" t="str">
        <f t="shared" si="1647"/>
        <v>Inviable Sanitariamente</v>
      </c>
      <c r="WZP470" s="48" t="str">
        <f t="shared" si="1648"/>
        <v>Inviable Sanitariamente</v>
      </c>
      <c r="WZQ470" s="48" t="str">
        <f t="shared" si="1648"/>
        <v>Inviable Sanitariamente</v>
      </c>
      <c r="WZR470" s="48" t="str">
        <f t="shared" si="1648"/>
        <v>Inviable Sanitariamente</v>
      </c>
      <c r="WZS470" s="48" t="str">
        <f t="shared" si="1648"/>
        <v>Inviable Sanitariamente</v>
      </c>
      <c r="WZT470" s="48" t="str">
        <f t="shared" si="1648"/>
        <v>Inviable Sanitariamente</v>
      </c>
      <c r="WZU470" s="48" t="str">
        <f t="shared" si="1648"/>
        <v>Inviable Sanitariamente</v>
      </c>
      <c r="WZV470" s="48" t="str">
        <f t="shared" si="1648"/>
        <v>Inviable Sanitariamente</v>
      </c>
      <c r="WZW470" s="48" t="str">
        <f t="shared" si="1648"/>
        <v>Inviable Sanitariamente</v>
      </c>
      <c r="WZX470" s="48" t="str">
        <f t="shared" si="1648"/>
        <v>Inviable Sanitariamente</v>
      </c>
      <c r="WZY470" s="48" t="str">
        <f t="shared" si="1648"/>
        <v>Inviable Sanitariamente</v>
      </c>
      <c r="WZZ470" s="48" t="str">
        <f t="shared" si="1649"/>
        <v>Inviable Sanitariamente</v>
      </c>
      <c r="XAA470" s="48" t="str">
        <f t="shared" si="1649"/>
        <v>Inviable Sanitariamente</v>
      </c>
      <c r="XAB470" s="48" t="str">
        <f t="shared" si="1649"/>
        <v>Inviable Sanitariamente</v>
      </c>
      <c r="XAC470" s="48" t="str">
        <f t="shared" si="1649"/>
        <v>Inviable Sanitariamente</v>
      </c>
      <c r="XAD470" s="48" t="str">
        <f t="shared" si="1649"/>
        <v>Inviable Sanitariamente</v>
      </c>
      <c r="XAE470" s="48" t="str">
        <f t="shared" si="1649"/>
        <v>Inviable Sanitariamente</v>
      </c>
      <c r="XAF470" s="48" t="str">
        <f t="shared" si="1649"/>
        <v>Inviable Sanitariamente</v>
      </c>
      <c r="XAG470" s="48" t="str">
        <f t="shared" si="1649"/>
        <v>Inviable Sanitariamente</v>
      </c>
      <c r="XAH470" s="48" t="str">
        <f t="shared" si="1649"/>
        <v>Inviable Sanitariamente</v>
      </c>
      <c r="XAI470" s="48" t="str">
        <f t="shared" si="1649"/>
        <v>Inviable Sanitariamente</v>
      </c>
      <c r="XAJ470" s="48" t="str">
        <f t="shared" si="1650"/>
        <v>Inviable Sanitariamente</v>
      </c>
      <c r="XAK470" s="48" t="str">
        <f t="shared" si="1650"/>
        <v>Inviable Sanitariamente</v>
      </c>
      <c r="XAL470" s="48" t="str">
        <f t="shared" si="1650"/>
        <v>Inviable Sanitariamente</v>
      </c>
      <c r="XAM470" s="48" t="str">
        <f t="shared" si="1650"/>
        <v>Inviable Sanitariamente</v>
      </c>
      <c r="XAN470" s="48" t="str">
        <f t="shared" si="1650"/>
        <v>Inviable Sanitariamente</v>
      </c>
      <c r="XAO470" s="48" t="str">
        <f t="shared" si="1650"/>
        <v>Inviable Sanitariamente</v>
      </c>
      <c r="XAP470" s="48" t="str">
        <f t="shared" si="1650"/>
        <v>Inviable Sanitariamente</v>
      </c>
      <c r="XAQ470" s="48" t="str">
        <f t="shared" si="1650"/>
        <v>Inviable Sanitariamente</v>
      </c>
      <c r="XAR470" s="48" t="str">
        <f t="shared" si="1650"/>
        <v>Inviable Sanitariamente</v>
      </c>
      <c r="XAS470" s="48" t="str">
        <f t="shared" si="1650"/>
        <v>Inviable Sanitariamente</v>
      </c>
      <c r="XAT470" s="48" t="str">
        <f t="shared" si="1651"/>
        <v>Inviable Sanitariamente</v>
      </c>
      <c r="XAU470" s="48" t="str">
        <f t="shared" si="1651"/>
        <v>Inviable Sanitariamente</v>
      </c>
      <c r="XAV470" s="48" t="str">
        <f t="shared" si="1651"/>
        <v>Inviable Sanitariamente</v>
      </c>
      <c r="XAW470" s="48" t="str">
        <f t="shared" si="1651"/>
        <v>Inviable Sanitariamente</v>
      </c>
      <c r="XAX470" s="48" t="str">
        <f t="shared" si="1651"/>
        <v>Inviable Sanitariamente</v>
      </c>
      <c r="XAY470" s="48" t="str">
        <f t="shared" si="1651"/>
        <v>Inviable Sanitariamente</v>
      </c>
      <c r="XAZ470" s="48" t="str">
        <f t="shared" si="1651"/>
        <v>Inviable Sanitariamente</v>
      </c>
      <c r="XBA470" s="48" t="str">
        <f t="shared" si="1651"/>
        <v>Inviable Sanitariamente</v>
      </c>
      <c r="XBB470" s="48" t="str">
        <f t="shared" si="1651"/>
        <v>Inviable Sanitariamente</v>
      </c>
      <c r="XBC470" s="48" t="str">
        <f t="shared" si="1651"/>
        <v>Inviable Sanitariamente</v>
      </c>
      <c r="XBD470" s="48" t="str">
        <f t="shared" si="1652"/>
        <v>Inviable Sanitariamente</v>
      </c>
      <c r="XBE470" s="48" t="str">
        <f t="shared" si="1652"/>
        <v>Inviable Sanitariamente</v>
      </c>
      <c r="XBF470" s="48" t="str">
        <f t="shared" si="1652"/>
        <v>Inviable Sanitariamente</v>
      </c>
      <c r="XBG470" s="48" t="str">
        <f t="shared" si="1652"/>
        <v>Inviable Sanitariamente</v>
      </c>
      <c r="XBH470" s="48" t="str">
        <f t="shared" si="1652"/>
        <v>Inviable Sanitariamente</v>
      </c>
      <c r="XBI470" s="48" t="str">
        <f t="shared" si="1652"/>
        <v>Inviable Sanitariamente</v>
      </c>
      <c r="XBJ470" s="48" t="str">
        <f t="shared" si="1652"/>
        <v>Inviable Sanitariamente</v>
      </c>
      <c r="XBK470" s="48" t="str">
        <f t="shared" si="1652"/>
        <v>Inviable Sanitariamente</v>
      </c>
      <c r="XBL470" s="48" t="str">
        <f t="shared" si="1652"/>
        <v>Inviable Sanitariamente</v>
      </c>
      <c r="XBM470" s="48" t="str">
        <f t="shared" si="1652"/>
        <v>Inviable Sanitariamente</v>
      </c>
      <c r="XBN470" s="48" t="str">
        <f t="shared" si="1653"/>
        <v>Inviable Sanitariamente</v>
      </c>
      <c r="XBO470" s="48" t="str">
        <f t="shared" si="1653"/>
        <v>Inviable Sanitariamente</v>
      </c>
      <c r="XBP470" s="48" t="str">
        <f t="shared" si="1653"/>
        <v>Inviable Sanitariamente</v>
      </c>
      <c r="XBQ470" s="48" t="str">
        <f t="shared" si="1653"/>
        <v>Inviable Sanitariamente</v>
      </c>
      <c r="XBR470" s="48" t="str">
        <f t="shared" si="1653"/>
        <v>Inviable Sanitariamente</v>
      </c>
      <c r="XBS470" s="48" t="str">
        <f t="shared" si="1653"/>
        <v>Inviable Sanitariamente</v>
      </c>
      <c r="XBT470" s="48" t="str">
        <f t="shared" si="1653"/>
        <v>Inviable Sanitariamente</v>
      </c>
      <c r="XBU470" s="48" t="str">
        <f t="shared" si="1653"/>
        <v>Inviable Sanitariamente</v>
      </c>
      <c r="XBV470" s="48" t="str">
        <f t="shared" si="1653"/>
        <v>Inviable Sanitariamente</v>
      </c>
      <c r="XBW470" s="48" t="str">
        <f t="shared" si="1653"/>
        <v>Inviable Sanitariamente</v>
      </c>
      <c r="XBX470" s="48" t="str">
        <f t="shared" si="1654"/>
        <v>Inviable Sanitariamente</v>
      </c>
      <c r="XBY470" s="48" t="str">
        <f t="shared" si="1654"/>
        <v>Inviable Sanitariamente</v>
      </c>
      <c r="XBZ470" s="48" t="str">
        <f t="shared" si="1654"/>
        <v>Inviable Sanitariamente</v>
      </c>
      <c r="XCA470" s="48" t="str">
        <f t="shared" si="1654"/>
        <v>Inviable Sanitariamente</v>
      </c>
      <c r="XCB470" s="48" t="str">
        <f t="shared" si="1654"/>
        <v>Inviable Sanitariamente</v>
      </c>
      <c r="XCC470" s="48" t="str">
        <f t="shared" si="1654"/>
        <v>Inviable Sanitariamente</v>
      </c>
      <c r="XCD470" s="48" t="str">
        <f t="shared" si="1654"/>
        <v>Inviable Sanitariamente</v>
      </c>
      <c r="XCE470" s="48" t="str">
        <f t="shared" si="1654"/>
        <v>Inviable Sanitariamente</v>
      </c>
      <c r="XCF470" s="48" t="str">
        <f t="shared" si="1654"/>
        <v>Inviable Sanitariamente</v>
      </c>
      <c r="XCG470" s="48" t="str">
        <f t="shared" si="1654"/>
        <v>Inviable Sanitariamente</v>
      </c>
      <c r="XCH470" s="48" t="str">
        <f t="shared" si="1655"/>
        <v>Inviable Sanitariamente</v>
      </c>
      <c r="XCI470" s="48" t="str">
        <f t="shared" si="1655"/>
        <v>Inviable Sanitariamente</v>
      </c>
      <c r="XCJ470" s="48" t="str">
        <f t="shared" si="1655"/>
        <v>Inviable Sanitariamente</v>
      </c>
      <c r="XCK470" s="48" t="str">
        <f t="shared" si="1655"/>
        <v>Inviable Sanitariamente</v>
      </c>
      <c r="XCL470" s="48" t="str">
        <f t="shared" si="1655"/>
        <v>Inviable Sanitariamente</v>
      </c>
      <c r="XCM470" s="48" t="str">
        <f t="shared" si="1655"/>
        <v>Inviable Sanitariamente</v>
      </c>
      <c r="XCN470" s="48" t="str">
        <f t="shared" si="1655"/>
        <v>Inviable Sanitariamente</v>
      </c>
      <c r="XCO470" s="48" t="str">
        <f t="shared" si="1655"/>
        <v>Inviable Sanitariamente</v>
      </c>
      <c r="XCP470" s="48" t="str">
        <f t="shared" si="1655"/>
        <v>Inviable Sanitariamente</v>
      </c>
      <c r="XCQ470" s="48" t="str">
        <f t="shared" si="1655"/>
        <v>Inviable Sanitariamente</v>
      </c>
      <c r="XCR470" s="48" t="str">
        <f t="shared" si="1656"/>
        <v>Inviable Sanitariamente</v>
      </c>
      <c r="XCS470" s="48" t="str">
        <f t="shared" si="1656"/>
        <v>Inviable Sanitariamente</v>
      </c>
      <c r="XCT470" s="48" t="str">
        <f t="shared" si="1656"/>
        <v>Inviable Sanitariamente</v>
      </c>
      <c r="XCU470" s="48" t="str">
        <f t="shared" si="1656"/>
        <v>Inviable Sanitariamente</v>
      </c>
      <c r="XCV470" s="48" t="str">
        <f t="shared" si="1656"/>
        <v>Inviable Sanitariamente</v>
      </c>
      <c r="XCW470" s="48" t="str">
        <f t="shared" si="1656"/>
        <v>Inviable Sanitariamente</v>
      </c>
      <c r="XCX470" s="48" t="str">
        <f t="shared" si="1656"/>
        <v>Inviable Sanitariamente</v>
      </c>
      <c r="XCY470" s="48" t="str">
        <f t="shared" si="1656"/>
        <v>Inviable Sanitariamente</v>
      </c>
      <c r="XCZ470" s="48" t="str">
        <f t="shared" si="1656"/>
        <v>Inviable Sanitariamente</v>
      </c>
      <c r="XDA470" s="48" t="str">
        <f t="shared" si="1656"/>
        <v>Inviable Sanitariamente</v>
      </c>
      <c r="XDB470" s="48" t="str">
        <f t="shared" si="1657"/>
        <v>Inviable Sanitariamente</v>
      </c>
      <c r="XDC470" s="48" t="str">
        <f t="shared" si="1657"/>
        <v>Inviable Sanitariamente</v>
      </c>
      <c r="XDD470" s="48" t="str">
        <f t="shared" si="1657"/>
        <v>Inviable Sanitariamente</v>
      </c>
      <c r="XDE470" s="48" t="str">
        <f t="shared" si="1657"/>
        <v>Inviable Sanitariamente</v>
      </c>
      <c r="XDF470" s="48" t="str">
        <f t="shared" si="1657"/>
        <v>Inviable Sanitariamente</v>
      </c>
      <c r="XDG470" s="48" t="str">
        <f t="shared" si="1657"/>
        <v>Inviable Sanitariamente</v>
      </c>
      <c r="XDH470" s="48" t="str">
        <f t="shared" si="1657"/>
        <v>Inviable Sanitariamente</v>
      </c>
      <c r="XDI470" s="48" t="str">
        <f t="shared" si="1657"/>
        <v>Inviable Sanitariamente</v>
      </c>
      <c r="XDJ470" s="48" t="str">
        <f t="shared" si="1657"/>
        <v>Inviable Sanitariamente</v>
      </c>
      <c r="XDK470" s="48" t="str">
        <f t="shared" si="1657"/>
        <v>Inviable Sanitariamente</v>
      </c>
      <c r="XDL470" s="48" t="str">
        <f t="shared" si="1658"/>
        <v>Inviable Sanitariamente</v>
      </c>
      <c r="XDM470" s="48" t="str">
        <f t="shared" si="1658"/>
        <v>Inviable Sanitariamente</v>
      </c>
      <c r="XDN470" s="48" t="str">
        <f t="shared" si="1658"/>
        <v>Inviable Sanitariamente</v>
      </c>
      <c r="XDO470" s="48" t="str">
        <f t="shared" si="1658"/>
        <v>Inviable Sanitariamente</v>
      </c>
      <c r="XDP470" s="48" t="str">
        <f t="shared" si="1658"/>
        <v>Inviable Sanitariamente</v>
      </c>
      <c r="XDQ470" s="48" t="str">
        <f t="shared" si="1658"/>
        <v>Inviable Sanitariamente</v>
      </c>
      <c r="XDR470" s="48" t="str">
        <f t="shared" si="1658"/>
        <v>Inviable Sanitariamente</v>
      </c>
      <c r="XDS470" s="48" t="str">
        <f t="shared" si="1658"/>
        <v>Inviable Sanitariamente</v>
      </c>
      <c r="XDT470" s="48" t="str">
        <f t="shared" si="1658"/>
        <v>Inviable Sanitariamente</v>
      </c>
      <c r="XDU470" s="48" t="str">
        <f t="shared" si="1658"/>
        <v>Inviable Sanitariamente</v>
      </c>
      <c r="XDV470" s="48" t="str">
        <f t="shared" si="1659"/>
        <v>Inviable Sanitariamente</v>
      </c>
      <c r="XDW470" s="48" t="str">
        <f t="shared" si="1659"/>
        <v>Inviable Sanitariamente</v>
      </c>
      <c r="XDX470" s="48" t="str">
        <f t="shared" si="1659"/>
        <v>Inviable Sanitariamente</v>
      </c>
      <c r="XDY470" s="48" t="str">
        <f t="shared" si="1659"/>
        <v>Inviable Sanitariamente</v>
      </c>
      <c r="XDZ470" s="48" t="str">
        <f t="shared" si="1659"/>
        <v>Inviable Sanitariamente</v>
      </c>
      <c r="XEA470" s="48" t="str">
        <f t="shared" si="1659"/>
        <v>Inviable Sanitariamente</v>
      </c>
      <c r="XEB470" s="48" t="str">
        <f t="shared" si="1659"/>
        <v>Inviable Sanitariamente</v>
      </c>
      <c r="XEC470" s="48" t="str">
        <f t="shared" si="1659"/>
        <v>Inviable Sanitariamente</v>
      </c>
      <c r="XED470" s="48" t="str">
        <f t="shared" si="1659"/>
        <v>Inviable Sanitariamente</v>
      </c>
      <c r="XEE470" s="48" t="str">
        <f t="shared" si="1659"/>
        <v>Inviable Sanitariamente</v>
      </c>
      <c r="XEF470" s="48" t="str">
        <f t="shared" si="1660"/>
        <v>Inviable Sanitariamente</v>
      </c>
      <c r="XEG470" s="48" t="str">
        <f t="shared" si="1660"/>
        <v>Inviable Sanitariamente</v>
      </c>
      <c r="XEH470" s="48" t="str">
        <f t="shared" si="1660"/>
        <v>Inviable Sanitariamente</v>
      </c>
      <c r="XEI470" s="48" t="str">
        <f t="shared" si="1660"/>
        <v>Inviable Sanitariamente</v>
      </c>
      <c r="XEJ470" s="48" t="str">
        <f t="shared" si="1660"/>
        <v>Inviable Sanitariamente</v>
      </c>
      <c r="XEK470" s="48" t="str">
        <f t="shared" si="1660"/>
        <v>Inviable Sanitariamente</v>
      </c>
      <c r="XEL470" s="48" t="str">
        <f t="shared" si="1660"/>
        <v>Inviable Sanitariamente</v>
      </c>
      <c r="XEM470" s="48" t="str">
        <f t="shared" si="1660"/>
        <v>Inviable Sanitariamente</v>
      </c>
      <c r="XEN470" s="48" t="str">
        <f t="shared" si="1660"/>
        <v>Inviable Sanitariamente</v>
      </c>
      <c r="XEO470" s="48" t="str">
        <f t="shared" si="1660"/>
        <v>Inviable Sanitariamente</v>
      </c>
      <c r="XEP470" s="48" t="str">
        <f t="shared" si="1661"/>
        <v>Inviable Sanitariamente</v>
      </c>
      <c r="XEQ470" s="48" t="str">
        <f t="shared" si="1661"/>
        <v>Inviable Sanitariamente</v>
      </c>
      <c r="XER470" s="48" t="str">
        <f t="shared" si="1661"/>
        <v>Inviable Sanitariamente</v>
      </c>
      <c r="XES470" s="48" t="str">
        <f t="shared" si="1661"/>
        <v>Inviable Sanitariamente</v>
      </c>
      <c r="XET470" s="48" t="str">
        <f t="shared" si="1661"/>
        <v>Inviable Sanitariamente</v>
      </c>
      <c r="XEU470" s="48" t="str">
        <f t="shared" si="1661"/>
        <v>Inviable Sanitariamente</v>
      </c>
      <c r="XEV470" s="48" t="str">
        <f t="shared" si="1661"/>
        <v>Inviable Sanitariamente</v>
      </c>
      <c r="XEW470" s="48" t="str">
        <f t="shared" si="1661"/>
        <v>Inviable Sanitariamente</v>
      </c>
      <c r="XEX470" s="48" t="str">
        <f t="shared" si="1661"/>
        <v>Inviable Sanitariamente</v>
      </c>
      <c r="XEY470" s="48" t="str">
        <f t="shared" si="1661"/>
        <v>Inviable Sanitariamente</v>
      </c>
      <c r="XEZ470" s="48" t="str">
        <f t="shared" si="1662"/>
        <v>Inviable Sanitariamente</v>
      </c>
      <c r="XFA470" s="48" t="str">
        <f t="shared" si="1662"/>
        <v>Inviable Sanitariamente</v>
      </c>
      <c r="XFB470" s="48" t="str">
        <f t="shared" si="1662"/>
        <v>Inviable Sanitariamente</v>
      </c>
      <c r="XFC470" s="48" t="str">
        <f t="shared" si="1662"/>
        <v>Inviable Sanitariamente</v>
      </c>
      <c r="XFD470" s="48" t="str">
        <f t="shared" si="1662"/>
        <v>Inviable Sanitariamente</v>
      </c>
    </row>
    <row r="471" spans="1:16384" s="48" customFormat="1" ht="32.1" customHeight="1" x14ac:dyDescent="0.2">
      <c r="A471" s="141" t="s">
        <v>2887</v>
      </c>
      <c r="B471" s="137" t="s">
        <v>2902</v>
      </c>
      <c r="C471" s="139" t="s">
        <v>2903</v>
      </c>
      <c r="D471" s="133">
        <v>120</v>
      </c>
      <c r="E471" s="138" t="s">
        <v>521</v>
      </c>
      <c r="F471" s="138" t="s">
        <v>521</v>
      </c>
      <c r="G471" s="138" t="s">
        <v>521</v>
      </c>
      <c r="H471" s="138" t="s">
        <v>521</v>
      </c>
      <c r="I471" s="140" t="s">
        <v>521</v>
      </c>
      <c r="J471" s="140" t="s">
        <v>521</v>
      </c>
      <c r="K471" s="138">
        <v>96.4</v>
      </c>
      <c r="L471" s="138" t="s">
        <v>521</v>
      </c>
      <c r="M471" s="138" t="s">
        <v>521</v>
      </c>
      <c r="N471" s="138" t="s">
        <v>521</v>
      </c>
      <c r="O471" s="138" t="s">
        <v>521</v>
      </c>
      <c r="P471" s="138" t="s">
        <v>521</v>
      </c>
      <c r="Q471" s="134">
        <f t="shared" si="24"/>
        <v>96.4</v>
      </c>
      <c r="R471" s="135" t="str">
        <f t="shared" si="23"/>
        <v>NO</v>
      </c>
      <c r="S471" s="136" t="str">
        <f t="shared" si="25"/>
        <v>Inviable Sanitariamente</v>
      </c>
      <c r="T471" s="45" t="str">
        <f t="shared" si="26"/>
        <v>Inviable Sanitariamente</v>
      </c>
      <c r="U471" s="48" t="str">
        <f t="shared" si="26"/>
        <v>Inviable Sanitariamente</v>
      </c>
      <c r="V471" s="48" t="str">
        <f t="shared" si="26"/>
        <v>Inviable Sanitariamente</v>
      </c>
      <c r="W471" s="48" t="str">
        <f t="shared" si="26"/>
        <v>Inviable Sanitariamente</v>
      </c>
      <c r="X471" s="48" t="str">
        <f t="shared" si="26"/>
        <v>Inviable Sanitariamente</v>
      </c>
      <c r="Y471" s="48" t="str">
        <f t="shared" si="26"/>
        <v>Inviable Sanitariamente</v>
      </c>
      <c r="Z471" s="48" t="str">
        <f t="shared" si="26"/>
        <v>Inviable Sanitariamente</v>
      </c>
      <c r="AA471" s="48" t="str">
        <f t="shared" si="26"/>
        <v>Inviable Sanitariamente</v>
      </c>
      <c r="AB471" s="48" t="str">
        <f t="shared" si="26"/>
        <v>Inviable Sanitariamente</v>
      </c>
      <c r="AC471" s="48" t="str">
        <f t="shared" si="26"/>
        <v>Inviable Sanitariamente</v>
      </c>
      <c r="AD471" s="48" t="str">
        <f t="shared" si="27"/>
        <v>Inviable Sanitariamente</v>
      </c>
      <c r="AE471" s="48" t="str">
        <f t="shared" si="27"/>
        <v>Inviable Sanitariamente</v>
      </c>
      <c r="AF471" s="48" t="str">
        <f t="shared" si="27"/>
        <v>Inviable Sanitariamente</v>
      </c>
      <c r="AG471" s="48" t="str">
        <f t="shared" si="27"/>
        <v>Inviable Sanitariamente</v>
      </c>
      <c r="AH471" s="48" t="str">
        <f t="shared" si="27"/>
        <v>Inviable Sanitariamente</v>
      </c>
      <c r="AI471" s="48" t="str">
        <f t="shared" si="27"/>
        <v>Inviable Sanitariamente</v>
      </c>
      <c r="AJ471" s="48" t="str">
        <f t="shared" si="27"/>
        <v>Inviable Sanitariamente</v>
      </c>
      <c r="AK471" s="48" t="str">
        <f t="shared" si="27"/>
        <v>Inviable Sanitariamente</v>
      </c>
      <c r="AL471" s="48" t="str">
        <f t="shared" si="27"/>
        <v>Inviable Sanitariamente</v>
      </c>
      <c r="AM471" s="48" t="str">
        <f t="shared" si="27"/>
        <v>Inviable Sanitariamente</v>
      </c>
      <c r="AN471" s="48" t="str">
        <f t="shared" si="28"/>
        <v>Inviable Sanitariamente</v>
      </c>
      <c r="AO471" s="48" t="str">
        <f t="shared" si="28"/>
        <v>Inviable Sanitariamente</v>
      </c>
      <c r="AP471" s="48" t="str">
        <f t="shared" si="28"/>
        <v>Inviable Sanitariamente</v>
      </c>
      <c r="AQ471" s="48" t="str">
        <f t="shared" si="28"/>
        <v>Inviable Sanitariamente</v>
      </c>
      <c r="AR471" s="48" t="str">
        <f t="shared" si="28"/>
        <v>Inviable Sanitariamente</v>
      </c>
      <c r="AS471" s="48" t="str">
        <f t="shared" si="28"/>
        <v>Inviable Sanitariamente</v>
      </c>
      <c r="AT471" s="48" t="str">
        <f t="shared" si="28"/>
        <v>Inviable Sanitariamente</v>
      </c>
      <c r="AU471" s="48" t="str">
        <f t="shared" si="28"/>
        <v>Inviable Sanitariamente</v>
      </c>
      <c r="AV471" s="48" t="str">
        <f t="shared" si="28"/>
        <v>Inviable Sanitariamente</v>
      </c>
      <c r="AW471" s="48" t="str">
        <f t="shared" si="28"/>
        <v>Inviable Sanitariamente</v>
      </c>
      <c r="AX471" s="48" t="str">
        <f t="shared" si="29"/>
        <v>Inviable Sanitariamente</v>
      </c>
      <c r="AY471" s="48" t="str">
        <f t="shared" si="29"/>
        <v>Inviable Sanitariamente</v>
      </c>
      <c r="AZ471" s="48" t="str">
        <f t="shared" si="29"/>
        <v>Inviable Sanitariamente</v>
      </c>
      <c r="BA471" s="48" t="str">
        <f t="shared" si="29"/>
        <v>Inviable Sanitariamente</v>
      </c>
      <c r="BB471" s="48" t="str">
        <f t="shared" si="29"/>
        <v>Inviable Sanitariamente</v>
      </c>
      <c r="BC471" s="48" t="str">
        <f t="shared" si="29"/>
        <v>Inviable Sanitariamente</v>
      </c>
      <c r="BD471" s="48" t="str">
        <f t="shared" si="29"/>
        <v>Inviable Sanitariamente</v>
      </c>
      <c r="BE471" s="48" t="str">
        <f t="shared" si="29"/>
        <v>Inviable Sanitariamente</v>
      </c>
      <c r="BF471" s="48" t="str">
        <f t="shared" si="29"/>
        <v>Inviable Sanitariamente</v>
      </c>
      <c r="BG471" s="48" t="str">
        <f t="shared" si="29"/>
        <v>Inviable Sanitariamente</v>
      </c>
      <c r="BH471" s="48" t="str">
        <f t="shared" si="30"/>
        <v>Inviable Sanitariamente</v>
      </c>
      <c r="BI471" s="48" t="str">
        <f t="shared" si="30"/>
        <v>Inviable Sanitariamente</v>
      </c>
      <c r="BJ471" s="48" t="str">
        <f t="shared" si="30"/>
        <v>Inviable Sanitariamente</v>
      </c>
      <c r="BK471" s="48" t="str">
        <f t="shared" si="30"/>
        <v>Inviable Sanitariamente</v>
      </c>
      <c r="BL471" s="48" t="str">
        <f t="shared" si="30"/>
        <v>Inviable Sanitariamente</v>
      </c>
      <c r="BM471" s="48" t="str">
        <f t="shared" si="30"/>
        <v>Inviable Sanitariamente</v>
      </c>
      <c r="BN471" s="48" t="str">
        <f t="shared" si="30"/>
        <v>Inviable Sanitariamente</v>
      </c>
      <c r="BO471" s="48" t="str">
        <f t="shared" si="30"/>
        <v>Inviable Sanitariamente</v>
      </c>
      <c r="BP471" s="48" t="str">
        <f t="shared" si="30"/>
        <v>Inviable Sanitariamente</v>
      </c>
      <c r="BQ471" s="48" t="str">
        <f t="shared" si="30"/>
        <v>Inviable Sanitariamente</v>
      </c>
      <c r="BR471" s="48" t="str">
        <f t="shared" si="31"/>
        <v>Inviable Sanitariamente</v>
      </c>
      <c r="BS471" s="48" t="str">
        <f t="shared" si="31"/>
        <v>Inviable Sanitariamente</v>
      </c>
      <c r="BT471" s="48" t="str">
        <f t="shared" si="31"/>
        <v>Inviable Sanitariamente</v>
      </c>
      <c r="BU471" s="48" t="str">
        <f t="shared" si="31"/>
        <v>Inviable Sanitariamente</v>
      </c>
      <c r="BV471" s="48" t="str">
        <f t="shared" si="31"/>
        <v>Inviable Sanitariamente</v>
      </c>
      <c r="BW471" s="48" t="str">
        <f t="shared" si="31"/>
        <v>Inviable Sanitariamente</v>
      </c>
      <c r="BX471" s="48" t="str">
        <f t="shared" si="31"/>
        <v>Inviable Sanitariamente</v>
      </c>
      <c r="BY471" s="48" t="str">
        <f t="shared" si="31"/>
        <v>Inviable Sanitariamente</v>
      </c>
      <c r="BZ471" s="48" t="str">
        <f t="shared" si="31"/>
        <v>Inviable Sanitariamente</v>
      </c>
      <c r="CA471" s="48" t="str">
        <f t="shared" si="31"/>
        <v>Inviable Sanitariamente</v>
      </c>
      <c r="CB471" s="48" t="str">
        <f t="shared" si="32"/>
        <v>Inviable Sanitariamente</v>
      </c>
      <c r="CC471" s="48" t="str">
        <f t="shared" si="32"/>
        <v>Inviable Sanitariamente</v>
      </c>
      <c r="CD471" s="48" t="str">
        <f t="shared" si="32"/>
        <v>Inviable Sanitariamente</v>
      </c>
      <c r="CE471" s="48" t="str">
        <f t="shared" si="32"/>
        <v>Inviable Sanitariamente</v>
      </c>
      <c r="CF471" s="48" t="str">
        <f t="shared" si="32"/>
        <v>Inviable Sanitariamente</v>
      </c>
      <c r="CG471" s="48" t="str">
        <f t="shared" si="32"/>
        <v>Inviable Sanitariamente</v>
      </c>
      <c r="CH471" s="48" t="str">
        <f t="shared" si="32"/>
        <v>Inviable Sanitariamente</v>
      </c>
      <c r="CI471" s="48" t="str">
        <f t="shared" si="32"/>
        <v>Inviable Sanitariamente</v>
      </c>
      <c r="CJ471" s="48" t="str">
        <f t="shared" si="32"/>
        <v>Inviable Sanitariamente</v>
      </c>
      <c r="CK471" s="48" t="str">
        <f t="shared" si="32"/>
        <v>Inviable Sanitariamente</v>
      </c>
      <c r="CL471" s="48" t="str">
        <f t="shared" si="33"/>
        <v>Inviable Sanitariamente</v>
      </c>
      <c r="CM471" s="48" t="str">
        <f t="shared" si="33"/>
        <v>Inviable Sanitariamente</v>
      </c>
      <c r="CN471" s="48" t="str">
        <f t="shared" si="33"/>
        <v>Inviable Sanitariamente</v>
      </c>
      <c r="CO471" s="48" t="str">
        <f t="shared" si="33"/>
        <v>Inviable Sanitariamente</v>
      </c>
      <c r="CP471" s="48" t="str">
        <f t="shared" si="33"/>
        <v>Inviable Sanitariamente</v>
      </c>
      <c r="CQ471" s="48" t="str">
        <f t="shared" si="33"/>
        <v>Inviable Sanitariamente</v>
      </c>
      <c r="CR471" s="48" t="str">
        <f t="shared" si="33"/>
        <v>Inviable Sanitariamente</v>
      </c>
      <c r="CS471" s="48" t="str">
        <f t="shared" si="33"/>
        <v>Inviable Sanitariamente</v>
      </c>
      <c r="CT471" s="48" t="str">
        <f t="shared" si="33"/>
        <v>Inviable Sanitariamente</v>
      </c>
      <c r="CU471" s="48" t="str">
        <f t="shared" si="33"/>
        <v>Inviable Sanitariamente</v>
      </c>
      <c r="CV471" s="48" t="str">
        <f t="shared" si="34"/>
        <v>Inviable Sanitariamente</v>
      </c>
      <c r="CW471" s="48" t="str">
        <f t="shared" si="34"/>
        <v>Inviable Sanitariamente</v>
      </c>
      <c r="CX471" s="48" t="str">
        <f t="shared" si="34"/>
        <v>Inviable Sanitariamente</v>
      </c>
      <c r="CY471" s="48" t="str">
        <f t="shared" si="34"/>
        <v>Inviable Sanitariamente</v>
      </c>
      <c r="CZ471" s="48" t="str">
        <f t="shared" si="34"/>
        <v>Inviable Sanitariamente</v>
      </c>
      <c r="DA471" s="48" t="str">
        <f t="shared" si="34"/>
        <v>Inviable Sanitariamente</v>
      </c>
      <c r="DB471" s="48" t="str">
        <f t="shared" si="34"/>
        <v>Inviable Sanitariamente</v>
      </c>
      <c r="DC471" s="48" t="str">
        <f t="shared" si="34"/>
        <v>Inviable Sanitariamente</v>
      </c>
      <c r="DD471" s="48" t="str">
        <f t="shared" si="34"/>
        <v>Inviable Sanitariamente</v>
      </c>
      <c r="DE471" s="48" t="str">
        <f t="shared" si="34"/>
        <v>Inviable Sanitariamente</v>
      </c>
      <c r="DF471" s="48" t="str">
        <f t="shared" si="35"/>
        <v>Inviable Sanitariamente</v>
      </c>
      <c r="DG471" s="48" t="str">
        <f t="shared" si="35"/>
        <v>Inviable Sanitariamente</v>
      </c>
      <c r="DH471" s="48" t="str">
        <f t="shared" si="35"/>
        <v>Inviable Sanitariamente</v>
      </c>
      <c r="DI471" s="48" t="str">
        <f t="shared" si="35"/>
        <v>Inviable Sanitariamente</v>
      </c>
      <c r="DJ471" s="48" t="str">
        <f t="shared" si="35"/>
        <v>Inviable Sanitariamente</v>
      </c>
      <c r="DK471" s="48" t="str">
        <f t="shared" si="35"/>
        <v>Inviable Sanitariamente</v>
      </c>
      <c r="DL471" s="48" t="str">
        <f t="shared" si="35"/>
        <v>Inviable Sanitariamente</v>
      </c>
      <c r="DM471" s="48" t="str">
        <f t="shared" si="35"/>
        <v>Inviable Sanitariamente</v>
      </c>
      <c r="DN471" s="48" t="str">
        <f t="shared" si="35"/>
        <v>Inviable Sanitariamente</v>
      </c>
      <c r="DO471" s="48" t="str">
        <f t="shared" si="35"/>
        <v>Inviable Sanitariamente</v>
      </c>
      <c r="DP471" s="48" t="str">
        <f t="shared" si="36"/>
        <v>Inviable Sanitariamente</v>
      </c>
      <c r="DQ471" s="48" t="str">
        <f t="shared" si="36"/>
        <v>Inviable Sanitariamente</v>
      </c>
      <c r="DR471" s="48" t="str">
        <f t="shared" si="36"/>
        <v>Inviable Sanitariamente</v>
      </c>
      <c r="DS471" s="48" t="str">
        <f t="shared" si="36"/>
        <v>Inviable Sanitariamente</v>
      </c>
      <c r="DT471" s="48" t="str">
        <f t="shared" si="36"/>
        <v>Inviable Sanitariamente</v>
      </c>
      <c r="DU471" s="48" t="str">
        <f t="shared" si="36"/>
        <v>Inviable Sanitariamente</v>
      </c>
      <c r="DV471" s="48" t="str">
        <f t="shared" si="36"/>
        <v>Inviable Sanitariamente</v>
      </c>
      <c r="DW471" s="48" t="str">
        <f t="shared" si="36"/>
        <v>Inviable Sanitariamente</v>
      </c>
      <c r="DX471" s="48" t="str">
        <f t="shared" si="36"/>
        <v>Inviable Sanitariamente</v>
      </c>
      <c r="DY471" s="48" t="str">
        <f t="shared" si="36"/>
        <v>Inviable Sanitariamente</v>
      </c>
      <c r="DZ471" s="48" t="str">
        <f t="shared" si="37"/>
        <v>Inviable Sanitariamente</v>
      </c>
      <c r="EA471" s="48" t="str">
        <f t="shared" si="37"/>
        <v>Inviable Sanitariamente</v>
      </c>
      <c r="EB471" s="48" t="str">
        <f t="shared" si="37"/>
        <v>Inviable Sanitariamente</v>
      </c>
      <c r="EC471" s="48" t="str">
        <f t="shared" si="37"/>
        <v>Inviable Sanitariamente</v>
      </c>
      <c r="ED471" s="48" t="str">
        <f t="shared" si="37"/>
        <v>Inviable Sanitariamente</v>
      </c>
      <c r="EE471" s="48" t="str">
        <f t="shared" si="37"/>
        <v>Inviable Sanitariamente</v>
      </c>
      <c r="EF471" s="48" t="str">
        <f t="shared" si="37"/>
        <v>Inviable Sanitariamente</v>
      </c>
      <c r="EG471" s="48" t="str">
        <f t="shared" si="37"/>
        <v>Inviable Sanitariamente</v>
      </c>
      <c r="EH471" s="48" t="str">
        <f t="shared" si="37"/>
        <v>Inviable Sanitariamente</v>
      </c>
      <c r="EI471" s="48" t="str">
        <f t="shared" si="37"/>
        <v>Inviable Sanitariamente</v>
      </c>
      <c r="EJ471" s="48" t="str">
        <f t="shared" si="38"/>
        <v>Inviable Sanitariamente</v>
      </c>
      <c r="EK471" s="48" t="str">
        <f t="shared" si="38"/>
        <v>Inviable Sanitariamente</v>
      </c>
      <c r="EL471" s="48" t="str">
        <f t="shared" si="38"/>
        <v>Inviable Sanitariamente</v>
      </c>
      <c r="EM471" s="48" t="str">
        <f t="shared" si="38"/>
        <v>Inviable Sanitariamente</v>
      </c>
      <c r="EN471" s="48" t="str">
        <f t="shared" si="38"/>
        <v>Inviable Sanitariamente</v>
      </c>
      <c r="EO471" s="48" t="str">
        <f t="shared" si="38"/>
        <v>Inviable Sanitariamente</v>
      </c>
      <c r="EP471" s="48" t="str">
        <f t="shared" si="38"/>
        <v>Inviable Sanitariamente</v>
      </c>
      <c r="EQ471" s="48" t="str">
        <f t="shared" si="38"/>
        <v>Inviable Sanitariamente</v>
      </c>
      <c r="ER471" s="48" t="str">
        <f t="shared" si="38"/>
        <v>Inviable Sanitariamente</v>
      </c>
      <c r="ES471" s="48" t="str">
        <f t="shared" si="38"/>
        <v>Inviable Sanitariamente</v>
      </c>
      <c r="ET471" s="48" t="str">
        <f t="shared" si="39"/>
        <v>Inviable Sanitariamente</v>
      </c>
      <c r="EU471" s="48" t="str">
        <f t="shared" si="39"/>
        <v>Inviable Sanitariamente</v>
      </c>
      <c r="EV471" s="48" t="str">
        <f t="shared" si="39"/>
        <v>Inviable Sanitariamente</v>
      </c>
      <c r="EW471" s="48" t="str">
        <f t="shared" si="39"/>
        <v>Inviable Sanitariamente</v>
      </c>
      <c r="EX471" s="48" t="str">
        <f t="shared" si="39"/>
        <v>Inviable Sanitariamente</v>
      </c>
      <c r="EY471" s="48" t="str">
        <f t="shared" si="39"/>
        <v>Inviable Sanitariamente</v>
      </c>
      <c r="EZ471" s="48" t="str">
        <f t="shared" si="39"/>
        <v>Inviable Sanitariamente</v>
      </c>
      <c r="FA471" s="48" t="str">
        <f t="shared" si="39"/>
        <v>Inviable Sanitariamente</v>
      </c>
      <c r="FB471" s="48" t="str">
        <f t="shared" si="39"/>
        <v>Inviable Sanitariamente</v>
      </c>
      <c r="FC471" s="48" t="str">
        <f t="shared" si="39"/>
        <v>Inviable Sanitariamente</v>
      </c>
      <c r="FD471" s="48" t="str">
        <f t="shared" si="40"/>
        <v>Inviable Sanitariamente</v>
      </c>
      <c r="FE471" s="48" t="str">
        <f t="shared" si="40"/>
        <v>Inviable Sanitariamente</v>
      </c>
      <c r="FF471" s="48" t="str">
        <f t="shared" si="40"/>
        <v>Inviable Sanitariamente</v>
      </c>
      <c r="FG471" s="48" t="str">
        <f t="shared" si="40"/>
        <v>Inviable Sanitariamente</v>
      </c>
      <c r="FH471" s="48" t="str">
        <f t="shared" si="40"/>
        <v>Inviable Sanitariamente</v>
      </c>
      <c r="FI471" s="48" t="str">
        <f t="shared" si="40"/>
        <v>Inviable Sanitariamente</v>
      </c>
      <c r="FJ471" s="48" t="str">
        <f t="shared" si="40"/>
        <v>Inviable Sanitariamente</v>
      </c>
      <c r="FK471" s="48" t="str">
        <f t="shared" si="40"/>
        <v>Inviable Sanitariamente</v>
      </c>
      <c r="FL471" s="48" t="str">
        <f t="shared" si="40"/>
        <v>Inviable Sanitariamente</v>
      </c>
      <c r="FM471" s="48" t="str">
        <f t="shared" si="40"/>
        <v>Inviable Sanitariamente</v>
      </c>
      <c r="FN471" s="48" t="str">
        <f t="shared" si="41"/>
        <v>Inviable Sanitariamente</v>
      </c>
      <c r="FO471" s="48" t="str">
        <f t="shared" si="41"/>
        <v>Inviable Sanitariamente</v>
      </c>
      <c r="FP471" s="48" t="str">
        <f t="shared" si="41"/>
        <v>Inviable Sanitariamente</v>
      </c>
      <c r="FQ471" s="48" t="str">
        <f t="shared" si="41"/>
        <v>Inviable Sanitariamente</v>
      </c>
      <c r="FR471" s="48" t="str">
        <f t="shared" si="41"/>
        <v>Inviable Sanitariamente</v>
      </c>
      <c r="FS471" s="48" t="str">
        <f t="shared" si="41"/>
        <v>Inviable Sanitariamente</v>
      </c>
      <c r="FT471" s="48" t="str">
        <f t="shared" si="41"/>
        <v>Inviable Sanitariamente</v>
      </c>
      <c r="FU471" s="48" t="str">
        <f t="shared" si="41"/>
        <v>Inviable Sanitariamente</v>
      </c>
      <c r="FV471" s="48" t="str">
        <f t="shared" si="41"/>
        <v>Inviable Sanitariamente</v>
      </c>
      <c r="FW471" s="48" t="str">
        <f t="shared" si="41"/>
        <v>Inviable Sanitariamente</v>
      </c>
      <c r="FX471" s="48" t="str">
        <f t="shared" si="42"/>
        <v>Inviable Sanitariamente</v>
      </c>
      <c r="FY471" s="48" t="str">
        <f t="shared" si="42"/>
        <v>Inviable Sanitariamente</v>
      </c>
      <c r="FZ471" s="48" t="str">
        <f t="shared" si="42"/>
        <v>Inviable Sanitariamente</v>
      </c>
      <c r="GA471" s="48" t="str">
        <f t="shared" si="42"/>
        <v>Inviable Sanitariamente</v>
      </c>
      <c r="GB471" s="48" t="str">
        <f t="shared" si="42"/>
        <v>Inviable Sanitariamente</v>
      </c>
      <c r="GC471" s="48" t="str">
        <f t="shared" si="42"/>
        <v>Inviable Sanitariamente</v>
      </c>
      <c r="GD471" s="48" t="str">
        <f t="shared" si="42"/>
        <v>Inviable Sanitariamente</v>
      </c>
      <c r="GE471" s="48" t="str">
        <f t="shared" si="42"/>
        <v>Inviable Sanitariamente</v>
      </c>
      <c r="GF471" s="48" t="str">
        <f t="shared" si="42"/>
        <v>Inviable Sanitariamente</v>
      </c>
      <c r="GG471" s="48" t="str">
        <f t="shared" si="42"/>
        <v>Inviable Sanitariamente</v>
      </c>
      <c r="GH471" s="48" t="str">
        <f t="shared" si="43"/>
        <v>Inviable Sanitariamente</v>
      </c>
      <c r="GI471" s="48" t="str">
        <f t="shared" si="43"/>
        <v>Inviable Sanitariamente</v>
      </c>
      <c r="GJ471" s="48" t="str">
        <f t="shared" si="43"/>
        <v>Inviable Sanitariamente</v>
      </c>
      <c r="GK471" s="48" t="str">
        <f t="shared" si="43"/>
        <v>Inviable Sanitariamente</v>
      </c>
      <c r="GL471" s="48" t="str">
        <f t="shared" si="43"/>
        <v>Inviable Sanitariamente</v>
      </c>
      <c r="GM471" s="48" t="str">
        <f t="shared" si="43"/>
        <v>Inviable Sanitariamente</v>
      </c>
      <c r="GN471" s="48" t="str">
        <f t="shared" si="43"/>
        <v>Inviable Sanitariamente</v>
      </c>
      <c r="GO471" s="48" t="str">
        <f t="shared" si="43"/>
        <v>Inviable Sanitariamente</v>
      </c>
      <c r="GP471" s="48" t="str">
        <f t="shared" si="43"/>
        <v>Inviable Sanitariamente</v>
      </c>
      <c r="GQ471" s="48" t="str">
        <f t="shared" si="43"/>
        <v>Inviable Sanitariamente</v>
      </c>
      <c r="GR471" s="48" t="str">
        <f t="shared" si="44"/>
        <v>Inviable Sanitariamente</v>
      </c>
      <c r="GS471" s="48" t="str">
        <f t="shared" si="44"/>
        <v>Inviable Sanitariamente</v>
      </c>
      <c r="GT471" s="48" t="str">
        <f t="shared" si="44"/>
        <v>Inviable Sanitariamente</v>
      </c>
      <c r="GU471" s="48" t="str">
        <f t="shared" si="44"/>
        <v>Inviable Sanitariamente</v>
      </c>
      <c r="GV471" s="48" t="str">
        <f t="shared" si="44"/>
        <v>Inviable Sanitariamente</v>
      </c>
      <c r="GW471" s="48" t="str">
        <f t="shared" si="44"/>
        <v>Inviable Sanitariamente</v>
      </c>
      <c r="GX471" s="48" t="str">
        <f t="shared" si="44"/>
        <v>Inviable Sanitariamente</v>
      </c>
      <c r="GY471" s="48" t="str">
        <f t="shared" si="44"/>
        <v>Inviable Sanitariamente</v>
      </c>
      <c r="GZ471" s="48" t="str">
        <f t="shared" si="44"/>
        <v>Inviable Sanitariamente</v>
      </c>
      <c r="HA471" s="48" t="str">
        <f t="shared" si="44"/>
        <v>Inviable Sanitariamente</v>
      </c>
      <c r="HB471" s="48" t="str">
        <f t="shared" si="45"/>
        <v>Inviable Sanitariamente</v>
      </c>
      <c r="HC471" s="48" t="str">
        <f t="shared" si="45"/>
        <v>Inviable Sanitariamente</v>
      </c>
      <c r="HD471" s="48" t="str">
        <f t="shared" si="45"/>
        <v>Inviable Sanitariamente</v>
      </c>
      <c r="HE471" s="48" t="str">
        <f t="shared" si="45"/>
        <v>Inviable Sanitariamente</v>
      </c>
      <c r="HF471" s="48" t="str">
        <f t="shared" si="45"/>
        <v>Inviable Sanitariamente</v>
      </c>
      <c r="HG471" s="48" t="str">
        <f t="shared" si="45"/>
        <v>Inviable Sanitariamente</v>
      </c>
      <c r="HH471" s="48" t="str">
        <f t="shared" si="45"/>
        <v>Inviable Sanitariamente</v>
      </c>
      <c r="HI471" s="48" t="str">
        <f t="shared" si="45"/>
        <v>Inviable Sanitariamente</v>
      </c>
      <c r="HJ471" s="48" t="str">
        <f t="shared" si="45"/>
        <v>Inviable Sanitariamente</v>
      </c>
      <c r="HK471" s="48" t="str">
        <f t="shared" si="45"/>
        <v>Inviable Sanitariamente</v>
      </c>
      <c r="HL471" s="48" t="str">
        <f t="shared" si="46"/>
        <v>Inviable Sanitariamente</v>
      </c>
      <c r="HM471" s="48" t="str">
        <f t="shared" si="46"/>
        <v>Inviable Sanitariamente</v>
      </c>
      <c r="HN471" s="48" t="str">
        <f t="shared" si="46"/>
        <v>Inviable Sanitariamente</v>
      </c>
      <c r="HO471" s="48" t="str">
        <f t="shared" si="46"/>
        <v>Inviable Sanitariamente</v>
      </c>
      <c r="HP471" s="48" t="str">
        <f t="shared" si="46"/>
        <v>Inviable Sanitariamente</v>
      </c>
      <c r="HQ471" s="48" t="str">
        <f t="shared" si="46"/>
        <v>Inviable Sanitariamente</v>
      </c>
      <c r="HR471" s="48" t="str">
        <f t="shared" si="46"/>
        <v>Inviable Sanitariamente</v>
      </c>
      <c r="HS471" s="48" t="str">
        <f t="shared" si="46"/>
        <v>Inviable Sanitariamente</v>
      </c>
      <c r="HT471" s="48" t="str">
        <f t="shared" si="46"/>
        <v>Inviable Sanitariamente</v>
      </c>
      <c r="HU471" s="48" t="str">
        <f t="shared" si="46"/>
        <v>Inviable Sanitariamente</v>
      </c>
      <c r="HV471" s="48" t="str">
        <f t="shared" si="47"/>
        <v>Inviable Sanitariamente</v>
      </c>
      <c r="HW471" s="48" t="str">
        <f t="shared" si="47"/>
        <v>Inviable Sanitariamente</v>
      </c>
      <c r="HX471" s="48" t="str">
        <f t="shared" si="47"/>
        <v>Inviable Sanitariamente</v>
      </c>
      <c r="HY471" s="48" t="str">
        <f t="shared" si="47"/>
        <v>Inviable Sanitariamente</v>
      </c>
      <c r="HZ471" s="48" t="str">
        <f t="shared" si="47"/>
        <v>Inviable Sanitariamente</v>
      </c>
      <c r="IA471" s="48" t="str">
        <f t="shared" si="47"/>
        <v>Inviable Sanitariamente</v>
      </c>
      <c r="IB471" s="48" t="str">
        <f t="shared" si="47"/>
        <v>Inviable Sanitariamente</v>
      </c>
      <c r="IC471" s="48" t="str">
        <f t="shared" si="47"/>
        <v>Inviable Sanitariamente</v>
      </c>
      <c r="ID471" s="48" t="str">
        <f t="shared" si="47"/>
        <v>Inviable Sanitariamente</v>
      </c>
      <c r="IE471" s="48" t="str">
        <f t="shared" si="47"/>
        <v>Inviable Sanitariamente</v>
      </c>
      <c r="IF471" s="48" t="str">
        <f t="shared" si="48"/>
        <v>Inviable Sanitariamente</v>
      </c>
      <c r="IG471" s="48" t="str">
        <f t="shared" si="48"/>
        <v>Inviable Sanitariamente</v>
      </c>
      <c r="IH471" s="48" t="str">
        <f t="shared" si="48"/>
        <v>Inviable Sanitariamente</v>
      </c>
      <c r="II471" s="48" t="str">
        <f t="shared" si="48"/>
        <v>Inviable Sanitariamente</v>
      </c>
      <c r="IJ471" s="48" t="str">
        <f t="shared" si="48"/>
        <v>Inviable Sanitariamente</v>
      </c>
      <c r="IK471" s="48" t="str">
        <f t="shared" si="48"/>
        <v>Inviable Sanitariamente</v>
      </c>
      <c r="IL471" s="48" t="str">
        <f t="shared" si="48"/>
        <v>Inviable Sanitariamente</v>
      </c>
      <c r="IM471" s="48" t="str">
        <f t="shared" si="48"/>
        <v>Inviable Sanitariamente</v>
      </c>
      <c r="IN471" s="48" t="str">
        <f t="shared" si="48"/>
        <v>Inviable Sanitariamente</v>
      </c>
      <c r="IO471" s="48" t="str">
        <f t="shared" si="48"/>
        <v>Inviable Sanitariamente</v>
      </c>
      <c r="IP471" s="48" t="str">
        <f t="shared" si="49"/>
        <v>Inviable Sanitariamente</v>
      </c>
      <c r="IQ471" s="48" t="str">
        <f t="shared" si="49"/>
        <v>Inviable Sanitariamente</v>
      </c>
      <c r="IR471" s="48" t="str">
        <f t="shared" si="49"/>
        <v>Inviable Sanitariamente</v>
      </c>
      <c r="IS471" s="48" t="str">
        <f t="shared" si="49"/>
        <v>Inviable Sanitariamente</v>
      </c>
      <c r="IT471" s="48" t="str">
        <f t="shared" si="49"/>
        <v>Inviable Sanitariamente</v>
      </c>
      <c r="IU471" s="48" t="str">
        <f t="shared" si="49"/>
        <v>Inviable Sanitariamente</v>
      </c>
      <c r="IV471" s="48" t="str">
        <f t="shared" si="49"/>
        <v>Inviable Sanitariamente</v>
      </c>
      <c r="IW471" s="48" t="str">
        <f t="shared" si="49"/>
        <v>Inviable Sanitariamente</v>
      </c>
      <c r="IX471" s="48" t="str">
        <f t="shared" si="49"/>
        <v>Inviable Sanitariamente</v>
      </c>
      <c r="IY471" s="48" t="str">
        <f t="shared" si="49"/>
        <v>Inviable Sanitariamente</v>
      </c>
      <c r="IZ471" s="48" t="str">
        <f t="shared" si="50"/>
        <v>Inviable Sanitariamente</v>
      </c>
      <c r="JA471" s="48" t="str">
        <f t="shared" si="50"/>
        <v>Inviable Sanitariamente</v>
      </c>
      <c r="JB471" s="48" t="str">
        <f t="shared" si="50"/>
        <v>Inviable Sanitariamente</v>
      </c>
      <c r="JC471" s="48" t="str">
        <f t="shared" si="50"/>
        <v>Inviable Sanitariamente</v>
      </c>
      <c r="JD471" s="48" t="str">
        <f t="shared" si="50"/>
        <v>Inviable Sanitariamente</v>
      </c>
      <c r="JE471" s="48" t="str">
        <f t="shared" si="50"/>
        <v>Inviable Sanitariamente</v>
      </c>
      <c r="JF471" s="48" t="str">
        <f t="shared" si="50"/>
        <v>Inviable Sanitariamente</v>
      </c>
      <c r="JG471" s="48" t="str">
        <f t="shared" si="50"/>
        <v>Inviable Sanitariamente</v>
      </c>
      <c r="JH471" s="48" t="str">
        <f t="shared" si="50"/>
        <v>Inviable Sanitariamente</v>
      </c>
      <c r="JI471" s="48" t="str">
        <f t="shared" si="50"/>
        <v>Inviable Sanitariamente</v>
      </c>
      <c r="JJ471" s="48" t="str">
        <f t="shared" si="51"/>
        <v>Inviable Sanitariamente</v>
      </c>
      <c r="JK471" s="48" t="str">
        <f t="shared" si="51"/>
        <v>Inviable Sanitariamente</v>
      </c>
      <c r="JL471" s="48" t="str">
        <f t="shared" si="51"/>
        <v>Inviable Sanitariamente</v>
      </c>
      <c r="JM471" s="48" t="str">
        <f t="shared" si="51"/>
        <v>Inviable Sanitariamente</v>
      </c>
      <c r="JN471" s="48" t="str">
        <f t="shared" si="51"/>
        <v>Inviable Sanitariamente</v>
      </c>
      <c r="JO471" s="48" t="str">
        <f t="shared" si="51"/>
        <v>Inviable Sanitariamente</v>
      </c>
      <c r="JP471" s="48" t="str">
        <f t="shared" si="51"/>
        <v>Inviable Sanitariamente</v>
      </c>
      <c r="JQ471" s="48" t="str">
        <f t="shared" si="51"/>
        <v>Inviable Sanitariamente</v>
      </c>
      <c r="JR471" s="48" t="str">
        <f t="shared" si="51"/>
        <v>Inviable Sanitariamente</v>
      </c>
      <c r="JS471" s="48" t="str">
        <f t="shared" si="51"/>
        <v>Inviable Sanitariamente</v>
      </c>
      <c r="JT471" s="48" t="str">
        <f t="shared" si="52"/>
        <v>Inviable Sanitariamente</v>
      </c>
      <c r="JU471" s="48" t="str">
        <f t="shared" si="52"/>
        <v>Inviable Sanitariamente</v>
      </c>
      <c r="JV471" s="48" t="str">
        <f t="shared" si="52"/>
        <v>Inviable Sanitariamente</v>
      </c>
      <c r="JW471" s="48" t="str">
        <f t="shared" si="52"/>
        <v>Inviable Sanitariamente</v>
      </c>
      <c r="JX471" s="48" t="str">
        <f t="shared" si="52"/>
        <v>Inviable Sanitariamente</v>
      </c>
      <c r="JY471" s="48" t="str">
        <f t="shared" si="52"/>
        <v>Inviable Sanitariamente</v>
      </c>
      <c r="JZ471" s="48" t="str">
        <f t="shared" si="52"/>
        <v>Inviable Sanitariamente</v>
      </c>
      <c r="KA471" s="48" t="str">
        <f t="shared" si="52"/>
        <v>Inviable Sanitariamente</v>
      </c>
      <c r="KB471" s="48" t="str">
        <f t="shared" si="52"/>
        <v>Inviable Sanitariamente</v>
      </c>
      <c r="KC471" s="48" t="str">
        <f t="shared" si="52"/>
        <v>Inviable Sanitariamente</v>
      </c>
      <c r="KD471" s="48" t="str">
        <f t="shared" si="53"/>
        <v>Inviable Sanitariamente</v>
      </c>
      <c r="KE471" s="48" t="str">
        <f t="shared" si="53"/>
        <v>Inviable Sanitariamente</v>
      </c>
      <c r="KF471" s="48" t="str">
        <f t="shared" si="53"/>
        <v>Inviable Sanitariamente</v>
      </c>
      <c r="KG471" s="48" t="str">
        <f t="shared" si="53"/>
        <v>Inviable Sanitariamente</v>
      </c>
      <c r="KH471" s="48" t="str">
        <f t="shared" si="53"/>
        <v>Inviable Sanitariamente</v>
      </c>
      <c r="KI471" s="48" t="str">
        <f t="shared" si="53"/>
        <v>Inviable Sanitariamente</v>
      </c>
      <c r="KJ471" s="48" t="str">
        <f t="shared" si="53"/>
        <v>Inviable Sanitariamente</v>
      </c>
      <c r="KK471" s="48" t="str">
        <f t="shared" si="53"/>
        <v>Inviable Sanitariamente</v>
      </c>
      <c r="KL471" s="48" t="str">
        <f t="shared" si="53"/>
        <v>Inviable Sanitariamente</v>
      </c>
      <c r="KM471" s="48" t="str">
        <f t="shared" si="53"/>
        <v>Inviable Sanitariamente</v>
      </c>
      <c r="KN471" s="48" t="str">
        <f t="shared" si="54"/>
        <v>Inviable Sanitariamente</v>
      </c>
      <c r="KO471" s="48" t="str">
        <f t="shared" si="54"/>
        <v>Inviable Sanitariamente</v>
      </c>
      <c r="KP471" s="48" t="str">
        <f t="shared" si="54"/>
        <v>Inviable Sanitariamente</v>
      </c>
      <c r="KQ471" s="48" t="str">
        <f t="shared" si="54"/>
        <v>Inviable Sanitariamente</v>
      </c>
      <c r="KR471" s="48" t="str">
        <f t="shared" si="54"/>
        <v>Inviable Sanitariamente</v>
      </c>
      <c r="KS471" s="48" t="str">
        <f t="shared" si="54"/>
        <v>Inviable Sanitariamente</v>
      </c>
      <c r="KT471" s="48" t="str">
        <f t="shared" si="54"/>
        <v>Inviable Sanitariamente</v>
      </c>
      <c r="KU471" s="48" t="str">
        <f t="shared" si="54"/>
        <v>Inviable Sanitariamente</v>
      </c>
      <c r="KV471" s="48" t="str">
        <f t="shared" si="54"/>
        <v>Inviable Sanitariamente</v>
      </c>
      <c r="KW471" s="48" t="str">
        <f t="shared" si="54"/>
        <v>Inviable Sanitariamente</v>
      </c>
      <c r="KX471" s="48" t="str">
        <f t="shared" si="55"/>
        <v>Inviable Sanitariamente</v>
      </c>
      <c r="KY471" s="48" t="str">
        <f t="shared" si="55"/>
        <v>Inviable Sanitariamente</v>
      </c>
      <c r="KZ471" s="48" t="str">
        <f t="shared" si="55"/>
        <v>Inviable Sanitariamente</v>
      </c>
      <c r="LA471" s="48" t="str">
        <f t="shared" si="55"/>
        <v>Inviable Sanitariamente</v>
      </c>
      <c r="LB471" s="48" t="str">
        <f t="shared" si="55"/>
        <v>Inviable Sanitariamente</v>
      </c>
      <c r="LC471" s="48" t="str">
        <f t="shared" si="55"/>
        <v>Inviable Sanitariamente</v>
      </c>
      <c r="LD471" s="48" t="str">
        <f t="shared" si="55"/>
        <v>Inviable Sanitariamente</v>
      </c>
      <c r="LE471" s="48" t="str">
        <f t="shared" si="55"/>
        <v>Inviable Sanitariamente</v>
      </c>
      <c r="LF471" s="48" t="str">
        <f t="shared" si="55"/>
        <v>Inviable Sanitariamente</v>
      </c>
      <c r="LG471" s="48" t="str">
        <f t="shared" si="55"/>
        <v>Inviable Sanitariamente</v>
      </c>
      <c r="LH471" s="48" t="str">
        <f t="shared" si="56"/>
        <v>Inviable Sanitariamente</v>
      </c>
      <c r="LI471" s="48" t="str">
        <f t="shared" si="56"/>
        <v>Inviable Sanitariamente</v>
      </c>
      <c r="LJ471" s="48" t="str">
        <f t="shared" si="56"/>
        <v>Inviable Sanitariamente</v>
      </c>
      <c r="LK471" s="48" t="str">
        <f t="shared" si="56"/>
        <v>Inviable Sanitariamente</v>
      </c>
      <c r="LL471" s="48" t="str">
        <f t="shared" si="56"/>
        <v>Inviable Sanitariamente</v>
      </c>
      <c r="LM471" s="48" t="str">
        <f t="shared" si="56"/>
        <v>Inviable Sanitariamente</v>
      </c>
      <c r="LN471" s="48" t="str">
        <f t="shared" si="56"/>
        <v>Inviable Sanitariamente</v>
      </c>
      <c r="LO471" s="48" t="str">
        <f t="shared" si="56"/>
        <v>Inviable Sanitariamente</v>
      </c>
      <c r="LP471" s="48" t="str">
        <f t="shared" si="56"/>
        <v>Inviable Sanitariamente</v>
      </c>
      <c r="LQ471" s="48" t="str">
        <f t="shared" si="56"/>
        <v>Inviable Sanitariamente</v>
      </c>
      <c r="LR471" s="48" t="str">
        <f t="shared" si="57"/>
        <v>Inviable Sanitariamente</v>
      </c>
      <c r="LS471" s="48" t="str">
        <f t="shared" si="57"/>
        <v>Inviable Sanitariamente</v>
      </c>
      <c r="LT471" s="48" t="str">
        <f t="shared" si="57"/>
        <v>Inviable Sanitariamente</v>
      </c>
      <c r="LU471" s="48" t="str">
        <f t="shared" si="57"/>
        <v>Inviable Sanitariamente</v>
      </c>
      <c r="LV471" s="48" t="str">
        <f t="shared" si="57"/>
        <v>Inviable Sanitariamente</v>
      </c>
      <c r="LW471" s="48" t="str">
        <f t="shared" si="57"/>
        <v>Inviable Sanitariamente</v>
      </c>
      <c r="LX471" s="48" t="str">
        <f t="shared" si="57"/>
        <v>Inviable Sanitariamente</v>
      </c>
      <c r="LY471" s="48" t="str">
        <f t="shared" si="57"/>
        <v>Inviable Sanitariamente</v>
      </c>
      <c r="LZ471" s="48" t="str">
        <f t="shared" si="57"/>
        <v>Inviable Sanitariamente</v>
      </c>
      <c r="MA471" s="48" t="str">
        <f t="shared" si="57"/>
        <v>Inviable Sanitariamente</v>
      </c>
      <c r="MB471" s="48" t="str">
        <f t="shared" si="58"/>
        <v>Inviable Sanitariamente</v>
      </c>
      <c r="MC471" s="48" t="str">
        <f t="shared" si="58"/>
        <v>Inviable Sanitariamente</v>
      </c>
      <c r="MD471" s="48" t="str">
        <f t="shared" si="58"/>
        <v>Inviable Sanitariamente</v>
      </c>
      <c r="ME471" s="48" t="str">
        <f t="shared" si="58"/>
        <v>Inviable Sanitariamente</v>
      </c>
      <c r="MF471" s="48" t="str">
        <f t="shared" si="58"/>
        <v>Inviable Sanitariamente</v>
      </c>
      <c r="MG471" s="48" t="str">
        <f t="shared" si="58"/>
        <v>Inviable Sanitariamente</v>
      </c>
      <c r="MH471" s="48" t="str">
        <f t="shared" si="58"/>
        <v>Inviable Sanitariamente</v>
      </c>
      <c r="MI471" s="48" t="str">
        <f t="shared" si="58"/>
        <v>Inviable Sanitariamente</v>
      </c>
      <c r="MJ471" s="48" t="str">
        <f t="shared" si="58"/>
        <v>Inviable Sanitariamente</v>
      </c>
      <c r="MK471" s="48" t="str">
        <f t="shared" si="58"/>
        <v>Inviable Sanitariamente</v>
      </c>
      <c r="ML471" s="48" t="str">
        <f t="shared" si="59"/>
        <v>Inviable Sanitariamente</v>
      </c>
      <c r="MM471" s="48" t="str">
        <f t="shared" si="59"/>
        <v>Inviable Sanitariamente</v>
      </c>
      <c r="MN471" s="48" t="str">
        <f t="shared" si="59"/>
        <v>Inviable Sanitariamente</v>
      </c>
      <c r="MO471" s="48" t="str">
        <f t="shared" si="59"/>
        <v>Inviable Sanitariamente</v>
      </c>
      <c r="MP471" s="48" t="str">
        <f t="shared" si="59"/>
        <v>Inviable Sanitariamente</v>
      </c>
      <c r="MQ471" s="48" t="str">
        <f t="shared" si="59"/>
        <v>Inviable Sanitariamente</v>
      </c>
      <c r="MR471" s="48" t="str">
        <f t="shared" si="59"/>
        <v>Inviable Sanitariamente</v>
      </c>
      <c r="MS471" s="48" t="str">
        <f t="shared" si="59"/>
        <v>Inviable Sanitariamente</v>
      </c>
      <c r="MT471" s="48" t="str">
        <f t="shared" si="59"/>
        <v>Inviable Sanitariamente</v>
      </c>
      <c r="MU471" s="48" t="str">
        <f t="shared" si="59"/>
        <v>Inviable Sanitariamente</v>
      </c>
      <c r="MV471" s="48" t="str">
        <f t="shared" si="60"/>
        <v>Inviable Sanitariamente</v>
      </c>
      <c r="MW471" s="48" t="str">
        <f t="shared" si="60"/>
        <v>Inviable Sanitariamente</v>
      </c>
      <c r="MX471" s="48" t="str">
        <f t="shared" si="60"/>
        <v>Inviable Sanitariamente</v>
      </c>
      <c r="MY471" s="48" t="str">
        <f t="shared" si="60"/>
        <v>Inviable Sanitariamente</v>
      </c>
      <c r="MZ471" s="48" t="str">
        <f t="shared" si="60"/>
        <v>Inviable Sanitariamente</v>
      </c>
      <c r="NA471" s="48" t="str">
        <f t="shared" si="60"/>
        <v>Inviable Sanitariamente</v>
      </c>
      <c r="NB471" s="48" t="str">
        <f t="shared" si="60"/>
        <v>Inviable Sanitariamente</v>
      </c>
      <c r="NC471" s="48" t="str">
        <f t="shared" si="60"/>
        <v>Inviable Sanitariamente</v>
      </c>
      <c r="ND471" s="48" t="str">
        <f t="shared" si="60"/>
        <v>Inviable Sanitariamente</v>
      </c>
      <c r="NE471" s="48" t="str">
        <f t="shared" si="60"/>
        <v>Inviable Sanitariamente</v>
      </c>
      <c r="NF471" s="48" t="str">
        <f t="shared" si="61"/>
        <v>Inviable Sanitariamente</v>
      </c>
      <c r="NG471" s="48" t="str">
        <f t="shared" si="61"/>
        <v>Inviable Sanitariamente</v>
      </c>
      <c r="NH471" s="48" t="str">
        <f t="shared" si="61"/>
        <v>Inviable Sanitariamente</v>
      </c>
      <c r="NI471" s="48" t="str">
        <f t="shared" si="61"/>
        <v>Inviable Sanitariamente</v>
      </c>
      <c r="NJ471" s="48" t="str">
        <f t="shared" si="61"/>
        <v>Inviable Sanitariamente</v>
      </c>
      <c r="NK471" s="48" t="str">
        <f t="shared" si="61"/>
        <v>Inviable Sanitariamente</v>
      </c>
      <c r="NL471" s="48" t="str">
        <f t="shared" si="61"/>
        <v>Inviable Sanitariamente</v>
      </c>
      <c r="NM471" s="48" t="str">
        <f t="shared" si="61"/>
        <v>Inviable Sanitariamente</v>
      </c>
      <c r="NN471" s="48" t="str">
        <f t="shared" si="61"/>
        <v>Inviable Sanitariamente</v>
      </c>
      <c r="NO471" s="48" t="str">
        <f t="shared" si="61"/>
        <v>Inviable Sanitariamente</v>
      </c>
      <c r="NP471" s="48" t="str">
        <f t="shared" si="62"/>
        <v>Inviable Sanitariamente</v>
      </c>
      <c r="NQ471" s="48" t="str">
        <f t="shared" si="62"/>
        <v>Inviable Sanitariamente</v>
      </c>
      <c r="NR471" s="48" t="str">
        <f t="shared" si="62"/>
        <v>Inviable Sanitariamente</v>
      </c>
      <c r="NS471" s="48" t="str">
        <f t="shared" si="62"/>
        <v>Inviable Sanitariamente</v>
      </c>
      <c r="NT471" s="48" t="str">
        <f t="shared" si="62"/>
        <v>Inviable Sanitariamente</v>
      </c>
      <c r="NU471" s="48" t="str">
        <f t="shared" si="62"/>
        <v>Inviable Sanitariamente</v>
      </c>
      <c r="NV471" s="48" t="str">
        <f t="shared" si="62"/>
        <v>Inviable Sanitariamente</v>
      </c>
      <c r="NW471" s="48" t="str">
        <f t="shared" si="62"/>
        <v>Inviable Sanitariamente</v>
      </c>
      <c r="NX471" s="48" t="str">
        <f t="shared" si="62"/>
        <v>Inviable Sanitariamente</v>
      </c>
      <c r="NY471" s="48" t="str">
        <f t="shared" si="62"/>
        <v>Inviable Sanitariamente</v>
      </c>
      <c r="NZ471" s="48" t="str">
        <f t="shared" si="63"/>
        <v>Inviable Sanitariamente</v>
      </c>
      <c r="OA471" s="48" t="str">
        <f t="shared" si="63"/>
        <v>Inviable Sanitariamente</v>
      </c>
      <c r="OB471" s="48" t="str">
        <f t="shared" si="63"/>
        <v>Inviable Sanitariamente</v>
      </c>
      <c r="OC471" s="48" t="str">
        <f t="shared" si="63"/>
        <v>Inviable Sanitariamente</v>
      </c>
      <c r="OD471" s="48" t="str">
        <f t="shared" si="63"/>
        <v>Inviable Sanitariamente</v>
      </c>
      <c r="OE471" s="48" t="str">
        <f t="shared" si="63"/>
        <v>Inviable Sanitariamente</v>
      </c>
      <c r="OF471" s="48" t="str">
        <f t="shared" si="63"/>
        <v>Inviable Sanitariamente</v>
      </c>
      <c r="OG471" s="48" t="str">
        <f t="shared" si="63"/>
        <v>Inviable Sanitariamente</v>
      </c>
      <c r="OH471" s="48" t="str">
        <f t="shared" si="63"/>
        <v>Inviable Sanitariamente</v>
      </c>
      <c r="OI471" s="48" t="str">
        <f t="shared" si="63"/>
        <v>Inviable Sanitariamente</v>
      </c>
      <c r="OJ471" s="48" t="str">
        <f t="shared" si="64"/>
        <v>Inviable Sanitariamente</v>
      </c>
      <c r="OK471" s="48" t="str">
        <f t="shared" si="64"/>
        <v>Inviable Sanitariamente</v>
      </c>
      <c r="OL471" s="48" t="str">
        <f t="shared" si="64"/>
        <v>Inviable Sanitariamente</v>
      </c>
      <c r="OM471" s="48" t="str">
        <f t="shared" si="64"/>
        <v>Inviable Sanitariamente</v>
      </c>
      <c r="ON471" s="48" t="str">
        <f t="shared" si="64"/>
        <v>Inviable Sanitariamente</v>
      </c>
      <c r="OO471" s="48" t="str">
        <f t="shared" si="64"/>
        <v>Inviable Sanitariamente</v>
      </c>
      <c r="OP471" s="48" t="str">
        <f t="shared" si="64"/>
        <v>Inviable Sanitariamente</v>
      </c>
      <c r="OQ471" s="48" t="str">
        <f t="shared" si="64"/>
        <v>Inviable Sanitariamente</v>
      </c>
      <c r="OR471" s="48" t="str">
        <f t="shared" si="64"/>
        <v>Inviable Sanitariamente</v>
      </c>
      <c r="OS471" s="48" t="str">
        <f t="shared" si="64"/>
        <v>Inviable Sanitariamente</v>
      </c>
      <c r="OT471" s="48" t="str">
        <f t="shared" si="65"/>
        <v>Inviable Sanitariamente</v>
      </c>
      <c r="OU471" s="48" t="str">
        <f t="shared" si="65"/>
        <v>Inviable Sanitariamente</v>
      </c>
      <c r="OV471" s="48" t="str">
        <f t="shared" si="65"/>
        <v>Inviable Sanitariamente</v>
      </c>
      <c r="OW471" s="48" t="str">
        <f t="shared" si="65"/>
        <v>Inviable Sanitariamente</v>
      </c>
      <c r="OX471" s="48" t="str">
        <f t="shared" si="65"/>
        <v>Inviable Sanitariamente</v>
      </c>
      <c r="OY471" s="48" t="str">
        <f t="shared" si="65"/>
        <v>Inviable Sanitariamente</v>
      </c>
      <c r="OZ471" s="48" t="str">
        <f t="shared" si="65"/>
        <v>Inviable Sanitariamente</v>
      </c>
      <c r="PA471" s="48" t="str">
        <f t="shared" si="65"/>
        <v>Inviable Sanitariamente</v>
      </c>
      <c r="PB471" s="48" t="str">
        <f t="shared" si="65"/>
        <v>Inviable Sanitariamente</v>
      </c>
      <c r="PC471" s="48" t="str">
        <f t="shared" si="65"/>
        <v>Inviable Sanitariamente</v>
      </c>
      <c r="PD471" s="48" t="str">
        <f t="shared" si="66"/>
        <v>Inviable Sanitariamente</v>
      </c>
      <c r="PE471" s="48" t="str">
        <f t="shared" si="66"/>
        <v>Inviable Sanitariamente</v>
      </c>
      <c r="PF471" s="48" t="str">
        <f t="shared" si="66"/>
        <v>Inviable Sanitariamente</v>
      </c>
      <c r="PG471" s="48" t="str">
        <f t="shared" si="66"/>
        <v>Inviable Sanitariamente</v>
      </c>
      <c r="PH471" s="48" t="str">
        <f t="shared" si="66"/>
        <v>Inviable Sanitariamente</v>
      </c>
      <c r="PI471" s="48" t="str">
        <f t="shared" si="66"/>
        <v>Inviable Sanitariamente</v>
      </c>
      <c r="PJ471" s="48" t="str">
        <f t="shared" si="66"/>
        <v>Inviable Sanitariamente</v>
      </c>
      <c r="PK471" s="48" t="str">
        <f t="shared" si="66"/>
        <v>Inviable Sanitariamente</v>
      </c>
      <c r="PL471" s="48" t="str">
        <f t="shared" si="66"/>
        <v>Inviable Sanitariamente</v>
      </c>
      <c r="PM471" s="48" t="str">
        <f t="shared" si="66"/>
        <v>Inviable Sanitariamente</v>
      </c>
      <c r="PN471" s="48" t="str">
        <f t="shared" si="67"/>
        <v>Inviable Sanitariamente</v>
      </c>
      <c r="PO471" s="48" t="str">
        <f t="shared" si="67"/>
        <v>Inviable Sanitariamente</v>
      </c>
      <c r="PP471" s="48" t="str">
        <f t="shared" si="67"/>
        <v>Inviable Sanitariamente</v>
      </c>
      <c r="PQ471" s="48" t="str">
        <f t="shared" si="67"/>
        <v>Inviable Sanitariamente</v>
      </c>
      <c r="PR471" s="48" t="str">
        <f t="shared" si="67"/>
        <v>Inviable Sanitariamente</v>
      </c>
      <c r="PS471" s="48" t="str">
        <f t="shared" si="67"/>
        <v>Inviable Sanitariamente</v>
      </c>
      <c r="PT471" s="48" t="str">
        <f t="shared" si="67"/>
        <v>Inviable Sanitariamente</v>
      </c>
      <c r="PU471" s="48" t="str">
        <f t="shared" si="67"/>
        <v>Inviable Sanitariamente</v>
      </c>
      <c r="PV471" s="48" t="str">
        <f t="shared" si="67"/>
        <v>Inviable Sanitariamente</v>
      </c>
      <c r="PW471" s="48" t="str">
        <f t="shared" si="67"/>
        <v>Inviable Sanitariamente</v>
      </c>
      <c r="PX471" s="48" t="str">
        <f t="shared" si="68"/>
        <v>Inviable Sanitariamente</v>
      </c>
      <c r="PY471" s="48" t="str">
        <f t="shared" si="68"/>
        <v>Inviable Sanitariamente</v>
      </c>
      <c r="PZ471" s="48" t="str">
        <f t="shared" si="68"/>
        <v>Inviable Sanitariamente</v>
      </c>
      <c r="QA471" s="48" t="str">
        <f t="shared" si="68"/>
        <v>Inviable Sanitariamente</v>
      </c>
      <c r="QB471" s="48" t="str">
        <f t="shared" si="68"/>
        <v>Inviable Sanitariamente</v>
      </c>
      <c r="QC471" s="48" t="str">
        <f t="shared" si="68"/>
        <v>Inviable Sanitariamente</v>
      </c>
      <c r="QD471" s="48" t="str">
        <f t="shared" si="68"/>
        <v>Inviable Sanitariamente</v>
      </c>
      <c r="QE471" s="48" t="str">
        <f t="shared" si="68"/>
        <v>Inviable Sanitariamente</v>
      </c>
      <c r="QF471" s="48" t="str">
        <f t="shared" si="68"/>
        <v>Inviable Sanitariamente</v>
      </c>
      <c r="QG471" s="48" t="str">
        <f t="shared" si="68"/>
        <v>Inviable Sanitariamente</v>
      </c>
      <c r="QH471" s="48" t="str">
        <f t="shared" si="69"/>
        <v>Inviable Sanitariamente</v>
      </c>
      <c r="QI471" s="48" t="str">
        <f t="shared" si="69"/>
        <v>Inviable Sanitariamente</v>
      </c>
      <c r="QJ471" s="48" t="str">
        <f t="shared" si="69"/>
        <v>Inviable Sanitariamente</v>
      </c>
      <c r="QK471" s="48" t="str">
        <f t="shared" si="69"/>
        <v>Inviable Sanitariamente</v>
      </c>
      <c r="QL471" s="48" t="str">
        <f t="shared" si="69"/>
        <v>Inviable Sanitariamente</v>
      </c>
      <c r="QM471" s="48" t="str">
        <f t="shared" si="69"/>
        <v>Inviable Sanitariamente</v>
      </c>
      <c r="QN471" s="48" t="str">
        <f t="shared" si="69"/>
        <v>Inviable Sanitariamente</v>
      </c>
      <c r="QO471" s="48" t="str">
        <f t="shared" si="69"/>
        <v>Inviable Sanitariamente</v>
      </c>
      <c r="QP471" s="48" t="str">
        <f t="shared" si="69"/>
        <v>Inviable Sanitariamente</v>
      </c>
      <c r="QQ471" s="48" t="str">
        <f t="shared" si="69"/>
        <v>Inviable Sanitariamente</v>
      </c>
      <c r="QR471" s="48" t="str">
        <f t="shared" si="70"/>
        <v>Inviable Sanitariamente</v>
      </c>
      <c r="QS471" s="48" t="str">
        <f t="shared" si="70"/>
        <v>Inviable Sanitariamente</v>
      </c>
      <c r="QT471" s="48" t="str">
        <f t="shared" si="70"/>
        <v>Inviable Sanitariamente</v>
      </c>
      <c r="QU471" s="48" t="str">
        <f t="shared" si="70"/>
        <v>Inviable Sanitariamente</v>
      </c>
      <c r="QV471" s="48" t="str">
        <f t="shared" si="70"/>
        <v>Inviable Sanitariamente</v>
      </c>
      <c r="QW471" s="48" t="str">
        <f t="shared" si="70"/>
        <v>Inviable Sanitariamente</v>
      </c>
      <c r="QX471" s="48" t="str">
        <f t="shared" si="70"/>
        <v>Inviable Sanitariamente</v>
      </c>
      <c r="QY471" s="48" t="str">
        <f t="shared" si="70"/>
        <v>Inviable Sanitariamente</v>
      </c>
      <c r="QZ471" s="48" t="str">
        <f t="shared" si="70"/>
        <v>Inviable Sanitariamente</v>
      </c>
      <c r="RA471" s="48" t="str">
        <f t="shared" si="70"/>
        <v>Inviable Sanitariamente</v>
      </c>
      <c r="RB471" s="48" t="str">
        <f t="shared" si="71"/>
        <v>Inviable Sanitariamente</v>
      </c>
      <c r="RC471" s="48" t="str">
        <f t="shared" si="71"/>
        <v>Inviable Sanitariamente</v>
      </c>
      <c r="RD471" s="48" t="str">
        <f t="shared" si="71"/>
        <v>Inviable Sanitariamente</v>
      </c>
      <c r="RE471" s="48" t="str">
        <f t="shared" si="71"/>
        <v>Inviable Sanitariamente</v>
      </c>
      <c r="RF471" s="48" t="str">
        <f t="shared" si="71"/>
        <v>Inviable Sanitariamente</v>
      </c>
      <c r="RG471" s="48" t="str">
        <f t="shared" si="71"/>
        <v>Inviable Sanitariamente</v>
      </c>
      <c r="RH471" s="48" t="str">
        <f t="shared" si="71"/>
        <v>Inviable Sanitariamente</v>
      </c>
      <c r="RI471" s="48" t="str">
        <f t="shared" si="71"/>
        <v>Inviable Sanitariamente</v>
      </c>
      <c r="RJ471" s="48" t="str">
        <f t="shared" si="71"/>
        <v>Inviable Sanitariamente</v>
      </c>
      <c r="RK471" s="48" t="str">
        <f t="shared" si="71"/>
        <v>Inviable Sanitariamente</v>
      </c>
      <c r="RL471" s="48" t="str">
        <f t="shared" si="72"/>
        <v>Inviable Sanitariamente</v>
      </c>
      <c r="RM471" s="48" t="str">
        <f t="shared" si="72"/>
        <v>Inviable Sanitariamente</v>
      </c>
      <c r="RN471" s="48" t="str">
        <f t="shared" si="72"/>
        <v>Inviable Sanitariamente</v>
      </c>
      <c r="RO471" s="48" t="str">
        <f t="shared" si="72"/>
        <v>Inviable Sanitariamente</v>
      </c>
      <c r="RP471" s="48" t="str">
        <f t="shared" si="72"/>
        <v>Inviable Sanitariamente</v>
      </c>
      <c r="RQ471" s="48" t="str">
        <f t="shared" si="72"/>
        <v>Inviable Sanitariamente</v>
      </c>
      <c r="RR471" s="48" t="str">
        <f t="shared" si="72"/>
        <v>Inviable Sanitariamente</v>
      </c>
      <c r="RS471" s="48" t="str">
        <f t="shared" si="72"/>
        <v>Inviable Sanitariamente</v>
      </c>
      <c r="RT471" s="48" t="str">
        <f t="shared" si="72"/>
        <v>Inviable Sanitariamente</v>
      </c>
      <c r="RU471" s="48" t="str">
        <f t="shared" si="72"/>
        <v>Inviable Sanitariamente</v>
      </c>
      <c r="RV471" s="48" t="str">
        <f t="shared" si="73"/>
        <v>Inviable Sanitariamente</v>
      </c>
      <c r="RW471" s="48" t="str">
        <f t="shared" si="73"/>
        <v>Inviable Sanitariamente</v>
      </c>
      <c r="RX471" s="48" t="str">
        <f t="shared" si="73"/>
        <v>Inviable Sanitariamente</v>
      </c>
      <c r="RY471" s="48" t="str">
        <f t="shared" si="73"/>
        <v>Inviable Sanitariamente</v>
      </c>
      <c r="RZ471" s="48" t="str">
        <f t="shared" si="73"/>
        <v>Inviable Sanitariamente</v>
      </c>
      <c r="SA471" s="48" t="str">
        <f t="shared" si="73"/>
        <v>Inviable Sanitariamente</v>
      </c>
      <c r="SB471" s="48" t="str">
        <f t="shared" si="73"/>
        <v>Inviable Sanitariamente</v>
      </c>
      <c r="SC471" s="48" t="str">
        <f t="shared" si="73"/>
        <v>Inviable Sanitariamente</v>
      </c>
      <c r="SD471" s="48" t="str">
        <f t="shared" si="73"/>
        <v>Inviable Sanitariamente</v>
      </c>
      <c r="SE471" s="48" t="str">
        <f t="shared" si="73"/>
        <v>Inviable Sanitariamente</v>
      </c>
      <c r="SF471" s="48" t="str">
        <f t="shared" si="74"/>
        <v>Inviable Sanitariamente</v>
      </c>
      <c r="SG471" s="48" t="str">
        <f t="shared" si="74"/>
        <v>Inviable Sanitariamente</v>
      </c>
      <c r="SH471" s="48" t="str">
        <f t="shared" si="74"/>
        <v>Inviable Sanitariamente</v>
      </c>
      <c r="SI471" s="48" t="str">
        <f t="shared" si="74"/>
        <v>Inviable Sanitariamente</v>
      </c>
      <c r="SJ471" s="48" t="str">
        <f t="shared" si="74"/>
        <v>Inviable Sanitariamente</v>
      </c>
      <c r="SK471" s="48" t="str">
        <f t="shared" si="74"/>
        <v>Inviable Sanitariamente</v>
      </c>
      <c r="SL471" s="48" t="str">
        <f t="shared" si="74"/>
        <v>Inviable Sanitariamente</v>
      </c>
      <c r="SM471" s="48" t="str">
        <f t="shared" si="74"/>
        <v>Inviable Sanitariamente</v>
      </c>
      <c r="SN471" s="48" t="str">
        <f t="shared" si="74"/>
        <v>Inviable Sanitariamente</v>
      </c>
      <c r="SO471" s="48" t="str">
        <f t="shared" si="74"/>
        <v>Inviable Sanitariamente</v>
      </c>
      <c r="SP471" s="48" t="str">
        <f t="shared" si="75"/>
        <v>Inviable Sanitariamente</v>
      </c>
      <c r="SQ471" s="48" t="str">
        <f t="shared" si="75"/>
        <v>Inviable Sanitariamente</v>
      </c>
      <c r="SR471" s="48" t="str">
        <f t="shared" si="75"/>
        <v>Inviable Sanitariamente</v>
      </c>
      <c r="SS471" s="48" t="str">
        <f t="shared" si="75"/>
        <v>Inviable Sanitariamente</v>
      </c>
      <c r="ST471" s="48" t="str">
        <f t="shared" si="75"/>
        <v>Inviable Sanitariamente</v>
      </c>
      <c r="SU471" s="48" t="str">
        <f t="shared" si="75"/>
        <v>Inviable Sanitariamente</v>
      </c>
      <c r="SV471" s="48" t="str">
        <f t="shared" si="75"/>
        <v>Inviable Sanitariamente</v>
      </c>
      <c r="SW471" s="48" t="str">
        <f t="shared" si="75"/>
        <v>Inviable Sanitariamente</v>
      </c>
      <c r="SX471" s="48" t="str">
        <f t="shared" si="75"/>
        <v>Inviable Sanitariamente</v>
      </c>
      <c r="SY471" s="48" t="str">
        <f t="shared" si="75"/>
        <v>Inviable Sanitariamente</v>
      </c>
      <c r="SZ471" s="48" t="str">
        <f t="shared" si="76"/>
        <v>Inviable Sanitariamente</v>
      </c>
      <c r="TA471" s="48" t="str">
        <f t="shared" si="76"/>
        <v>Inviable Sanitariamente</v>
      </c>
      <c r="TB471" s="48" t="str">
        <f t="shared" si="76"/>
        <v>Inviable Sanitariamente</v>
      </c>
      <c r="TC471" s="48" t="str">
        <f t="shared" si="76"/>
        <v>Inviable Sanitariamente</v>
      </c>
      <c r="TD471" s="48" t="str">
        <f t="shared" si="76"/>
        <v>Inviable Sanitariamente</v>
      </c>
      <c r="TE471" s="48" t="str">
        <f t="shared" si="76"/>
        <v>Inviable Sanitariamente</v>
      </c>
      <c r="TF471" s="48" t="str">
        <f t="shared" si="76"/>
        <v>Inviable Sanitariamente</v>
      </c>
      <c r="TG471" s="48" t="str">
        <f t="shared" si="76"/>
        <v>Inviable Sanitariamente</v>
      </c>
      <c r="TH471" s="48" t="str">
        <f t="shared" si="76"/>
        <v>Inviable Sanitariamente</v>
      </c>
      <c r="TI471" s="48" t="str">
        <f t="shared" si="76"/>
        <v>Inviable Sanitariamente</v>
      </c>
      <c r="TJ471" s="48" t="str">
        <f t="shared" si="77"/>
        <v>Inviable Sanitariamente</v>
      </c>
      <c r="TK471" s="48" t="str">
        <f t="shared" si="77"/>
        <v>Inviable Sanitariamente</v>
      </c>
      <c r="TL471" s="48" t="str">
        <f t="shared" si="77"/>
        <v>Inviable Sanitariamente</v>
      </c>
      <c r="TM471" s="48" t="str">
        <f t="shared" si="77"/>
        <v>Inviable Sanitariamente</v>
      </c>
      <c r="TN471" s="48" t="str">
        <f t="shared" si="77"/>
        <v>Inviable Sanitariamente</v>
      </c>
      <c r="TO471" s="48" t="str">
        <f t="shared" si="77"/>
        <v>Inviable Sanitariamente</v>
      </c>
      <c r="TP471" s="48" t="str">
        <f t="shared" si="77"/>
        <v>Inviable Sanitariamente</v>
      </c>
      <c r="TQ471" s="48" t="str">
        <f t="shared" si="77"/>
        <v>Inviable Sanitariamente</v>
      </c>
      <c r="TR471" s="48" t="str">
        <f t="shared" si="77"/>
        <v>Inviable Sanitariamente</v>
      </c>
      <c r="TS471" s="48" t="str">
        <f t="shared" si="77"/>
        <v>Inviable Sanitariamente</v>
      </c>
      <c r="TT471" s="48" t="str">
        <f t="shared" si="78"/>
        <v>Inviable Sanitariamente</v>
      </c>
      <c r="TU471" s="48" t="str">
        <f t="shared" si="78"/>
        <v>Inviable Sanitariamente</v>
      </c>
      <c r="TV471" s="48" t="str">
        <f t="shared" si="78"/>
        <v>Inviable Sanitariamente</v>
      </c>
      <c r="TW471" s="48" t="str">
        <f t="shared" si="78"/>
        <v>Inviable Sanitariamente</v>
      </c>
      <c r="TX471" s="48" t="str">
        <f t="shared" si="78"/>
        <v>Inviable Sanitariamente</v>
      </c>
      <c r="TY471" s="48" t="str">
        <f t="shared" si="78"/>
        <v>Inviable Sanitariamente</v>
      </c>
      <c r="TZ471" s="48" t="str">
        <f t="shared" si="78"/>
        <v>Inviable Sanitariamente</v>
      </c>
      <c r="UA471" s="48" t="str">
        <f t="shared" si="78"/>
        <v>Inviable Sanitariamente</v>
      </c>
      <c r="UB471" s="48" t="str">
        <f t="shared" si="78"/>
        <v>Inviable Sanitariamente</v>
      </c>
      <c r="UC471" s="48" t="str">
        <f t="shared" si="78"/>
        <v>Inviable Sanitariamente</v>
      </c>
      <c r="UD471" s="48" t="str">
        <f t="shared" si="79"/>
        <v>Inviable Sanitariamente</v>
      </c>
      <c r="UE471" s="48" t="str">
        <f t="shared" si="79"/>
        <v>Inviable Sanitariamente</v>
      </c>
      <c r="UF471" s="48" t="str">
        <f t="shared" si="79"/>
        <v>Inviable Sanitariamente</v>
      </c>
      <c r="UG471" s="48" t="str">
        <f t="shared" si="79"/>
        <v>Inviable Sanitariamente</v>
      </c>
      <c r="UH471" s="48" t="str">
        <f t="shared" si="79"/>
        <v>Inviable Sanitariamente</v>
      </c>
      <c r="UI471" s="48" t="str">
        <f t="shared" si="79"/>
        <v>Inviable Sanitariamente</v>
      </c>
      <c r="UJ471" s="48" t="str">
        <f t="shared" si="79"/>
        <v>Inviable Sanitariamente</v>
      </c>
      <c r="UK471" s="48" t="str">
        <f t="shared" si="79"/>
        <v>Inviable Sanitariamente</v>
      </c>
      <c r="UL471" s="48" t="str">
        <f t="shared" si="79"/>
        <v>Inviable Sanitariamente</v>
      </c>
      <c r="UM471" s="48" t="str">
        <f t="shared" si="79"/>
        <v>Inviable Sanitariamente</v>
      </c>
      <c r="UN471" s="48" t="str">
        <f t="shared" si="80"/>
        <v>Inviable Sanitariamente</v>
      </c>
      <c r="UO471" s="48" t="str">
        <f t="shared" si="80"/>
        <v>Inviable Sanitariamente</v>
      </c>
      <c r="UP471" s="48" t="str">
        <f t="shared" si="80"/>
        <v>Inviable Sanitariamente</v>
      </c>
      <c r="UQ471" s="48" t="str">
        <f t="shared" si="80"/>
        <v>Inviable Sanitariamente</v>
      </c>
      <c r="UR471" s="48" t="str">
        <f t="shared" si="80"/>
        <v>Inviable Sanitariamente</v>
      </c>
      <c r="US471" s="48" t="str">
        <f t="shared" si="80"/>
        <v>Inviable Sanitariamente</v>
      </c>
      <c r="UT471" s="48" t="str">
        <f t="shared" si="80"/>
        <v>Inviable Sanitariamente</v>
      </c>
      <c r="UU471" s="48" t="str">
        <f t="shared" si="80"/>
        <v>Inviable Sanitariamente</v>
      </c>
      <c r="UV471" s="48" t="str">
        <f t="shared" si="80"/>
        <v>Inviable Sanitariamente</v>
      </c>
      <c r="UW471" s="48" t="str">
        <f t="shared" si="80"/>
        <v>Inviable Sanitariamente</v>
      </c>
      <c r="UX471" s="48" t="str">
        <f t="shared" si="81"/>
        <v>Inviable Sanitariamente</v>
      </c>
      <c r="UY471" s="48" t="str">
        <f t="shared" si="81"/>
        <v>Inviable Sanitariamente</v>
      </c>
      <c r="UZ471" s="48" t="str">
        <f t="shared" si="81"/>
        <v>Inviable Sanitariamente</v>
      </c>
      <c r="VA471" s="48" t="str">
        <f t="shared" si="81"/>
        <v>Inviable Sanitariamente</v>
      </c>
      <c r="VB471" s="48" t="str">
        <f t="shared" si="81"/>
        <v>Inviable Sanitariamente</v>
      </c>
      <c r="VC471" s="48" t="str">
        <f t="shared" si="81"/>
        <v>Inviable Sanitariamente</v>
      </c>
      <c r="VD471" s="48" t="str">
        <f t="shared" si="81"/>
        <v>Inviable Sanitariamente</v>
      </c>
      <c r="VE471" s="48" t="str">
        <f t="shared" si="81"/>
        <v>Inviable Sanitariamente</v>
      </c>
      <c r="VF471" s="48" t="str">
        <f t="shared" si="81"/>
        <v>Inviable Sanitariamente</v>
      </c>
      <c r="VG471" s="48" t="str">
        <f t="shared" si="81"/>
        <v>Inviable Sanitariamente</v>
      </c>
      <c r="VH471" s="48" t="str">
        <f t="shared" si="82"/>
        <v>Inviable Sanitariamente</v>
      </c>
      <c r="VI471" s="48" t="str">
        <f t="shared" si="82"/>
        <v>Inviable Sanitariamente</v>
      </c>
      <c r="VJ471" s="48" t="str">
        <f t="shared" si="82"/>
        <v>Inviable Sanitariamente</v>
      </c>
      <c r="VK471" s="48" t="str">
        <f t="shared" si="82"/>
        <v>Inviable Sanitariamente</v>
      </c>
      <c r="VL471" s="48" t="str">
        <f t="shared" si="82"/>
        <v>Inviable Sanitariamente</v>
      </c>
      <c r="VM471" s="48" t="str">
        <f t="shared" si="82"/>
        <v>Inviable Sanitariamente</v>
      </c>
      <c r="VN471" s="48" t="str">
        <f t="shared" si="82"/>
        <v>Inviable Sanitariamente</v>
      </c>
      <c r="VO471" s="48" t="str">
        <f t="shared" si="82"/>
        <v>Inviable Sanitariamente</v>
      </c>
      <c r="VP471" s="48" t="str">
        <f t="shared" si="82"/>
        <v>Inviable Sanitariamente</v>
      </c>
      <c r="VQ471" s="48" t="str">
        <f t="shared" si="82"/>
        <v>Inviable Sanitariamente</v>
      </c>
      <c r="VR471" s="48" t="str">
        <f t="shared" si="83"/>
        <v>Inviable Sanitariamente</v>
      </c>
      <c r="VS471" s="48" t="str">
        <f t="shared" si="83"/>
        <v>Inviable Sanitariamente</v>
      </c>
      <c r="VT471" s="48" t="str">
        <f t="shared" si="83"/>
        <v>Inviable Sanitariamente</v>
      </c>
      <c r="VU471" s="48" t="str">
        <f t="shared" si="83"/>
        <v>Inviable Sanitariamente</v>
      </c>
      <c r="VV471" s="48" t="str">
        <f t="shared" si="83"/>
        <v>Inviable Sanitariamente</v>
      </c>
      <c r="VW471" s="48" t="str">
        <f t="shared" si="83"/>
        <v>Inviable Sanitariamente</v>
      </c>
      <c r="VX471" s="48" t="str">
        <f t="shared" si="83"/>
        <v>Inviable Sanitariamente</v>
      </c>
      <c r="VY471" s="48" t="str">
        <f t="shared" si="83"/>
        <v>Inviable Sanitariamente</v>
      </c>
      <c r="VZ471" s="48" t="str">
        <f t="shared" si="83"/>
        <v>Inviable Sanitariamente</v>
      </c>
      <c r="WA471" s="48" t="str">
        <f t="shared" si="83"/>
        <v>Inviable Sanitariamente</v>
      </c>
      <c r="WB471" s="48" t="str">
        <f t="shared" si="84"/>
        <v>Inviable Sanitariamente</v>
      </c>
      <c r="WC471" s="48" t="str">
        <f t="shared" si="84"/>
        <v>Inviable Sanitariamente</v>
      </c>
      <c r="WD471" s="48" t="str">
        <f t="shared" si="84"/>
        <v>Inviable Sanitariamente</v>
      </c>
      <c r="WE471" s="48" t="str">
        <f t="shared" si="84"/>
        <v>Inviable Sanitariamente</v>
      </c>
      <c r="WF471" s="48" t="str">
        <f t="shared" si="84"/>
        <v>Inviable Sanitariamente</v>
      </c>
      <c r="WG471" s="48" t="str">
        <f t="shared" si="84"/>
        <v>Inviable Sanitariamente</v>
      </c>
      <c r="WH471" s="48" t="str">
        <f t="shared" si="84"/>
        <v>Inviable Sanitariamente</v>
      </c>
      <c r="WI471" s="48" t="str">
        <f t="shared" si="84"/>
        <v>Inviable Sanitariamente</v>
      </c>
      <c r="WJ471" s="48" t="str">
        <f t="shared" si="84"/>
        <v>Inviable Sanitariamente</v>
      </c>
      <c r="WK471" s="48" t="str">
        <f t="shared" si="84"/>
        <v>Inviable Sanitariamente</v>
      </c>
      <c r="WL471" s="48" t="str">
        <f t="shared" si="85"/>
        <v>Inviable Sanitariamente</v>
      </c>
      <c r="WM471" s="48" t="str">
        <f t="shared" si="85"/>
        <v>Inviable Sanitariamente</v>
      </c>
      <c r="WN471" s="48" t="str">
        <f t="shared" si="85"/>
        <v>Inviable Sanitariamente</v>
      </c>
      <c r="WO471" s="48" t="str">
        <f t="shared" si="85"/>
        <v>Inviable Sanitariamente</v>
      </c>
      <c r="WP471" s="48" t="str">
        <f t="shared" si="85"/>
        <v>Inviable Sanitariamente</v>
      </c>
      <c r="WQ471" s="48" t="str">
        <f t="shared" si="85"/>
        <v>Inviable Sanitariamente</v>
      </c>
      <c r="WR471" s="48" t="str">
        <f t="shared" si="85"/>
        <v>Inviable Sanitariamente</v>
      </c>
      <c r="WS471" s="48" t="str">
        <f t="shared" si="85"/>
        <v>Inviable Sanitariamente</v>
      </c>
      <c r="WT471" s="48" t="str">
        <f t="shared" si="85"/>
        <v>Inviable Sanitariamente</v>
      </c>
      <c r="WU471" s="48" t="str">
        <f t="shared" si="85"/>
        <v>Inviable Sanitariamente</v>
      </c>
      <c r="WV471" s="48" t="str">
        <f t="shared" si="86"/>
        <v>Inviable Sanitariamente</v>
      </c>
      <c r="WW471" s="48" t="str">
        <f t="shared" si="86"/>
        <v>Inviable Sanitariamente</v>
      </c>
      <c r="WX471" s="48" t="str">
        <f t="shared" si="86"/>
        <v>Inviable Sanitariamente</v>
      </c>
      <c r="WY471" s="48" t="str">
        <f t="shared" si="86"/>
        <v>Inviable Sanitariamente</v>
      </c>
      <c r="WZ471" s="48" t="str">
        <f t="shared" si="86"/>
        <v>Inviable Sanitariamente</v>
      </c>
      <c r="XA471" s="48" t="str">
        <f t="shared" si="86"/>
        <v>Inviable Sanitariamente</v>
      </c>
      <c r="XB471" s="48" t="str">
        <f t="shared" si="86"/>
        <v>Inviable Sanitariamente</v>
      </c>
      <c r="XC471" s="48" t="str">
        <f t="shared" si="86"/>
        <v>Inviable Sanitariamente</v>
      </c>
      <c r="XD471" s="48" t="str">
        <f t="shared" si="86"/>
        <v>Inviable Sanitariamente</v>
      </c>
      <c r="XE471" s="48" t="str">
        <f t="shared" si="86"/>
        <v>Inviable Sanitariamente</v>
      </c>
      <c r="XF471" s="48" t="str">
        <f t="shared" si="87"/>
        <v>Inviable Sanitariamente</v>
      </c>
      <c r="XG471" s="48" t="str">
        <f t="shared" si="87"/>
        <v>Inviable Sanitariamente</v>
      </c>
      <c r="XH471" s="48" t="str">
        <f t="shared" si="87"/>
        <v>Inviable Sanitariamente</v>
      </c>
      <c r="XI471" s="48" t="str">
        <f t="shared" si="87"/>
        <v>Inviable Sanitariamente</v>
      </c>
      <c r="XJ471" s="48" t="str">
        <f t="shared" si="87"/>
        <v>Inviable Sanitariamente</v>
      </c>
      <c r="XK471" s="48" t="str">
        <f t="shared" si="87"/>
        <v>Inviable Sanitariamente</v>
      </c>
      <c r="XL471" s="48" t="str">
        <f t="shared" si="87"/>
        <v>Inviable Sanitariamente</v>
      </c>
      <c r="XM471" s="48" t="str">
        <f t="shared" si="87"/>
        <v>Inviable Sanitariamente</v>
      </c>
      <c r="XN471" s="48" t="str">
        <f t="shared" si="87"/>
        <v>Inviable Sanitariamente</v>
      </c>
      <c r="XO471" s="48" t="str">
        <f t="shared" si="87"/>
        <v>Inviable Sanitariamente</v>
      </c>
      <c r="XP471" s="48" t="str">
        <f t="shared" si="88"/>
        <v>Inviable Sanitariamente</v>
      </c>
      <c r="XQ471" s="48" t="str">
        <f t="shared" si="88"/>
        <v>Inviable Sanitariamente</v>
      </c>
      <c r="XR471" s="48" t="str">
        <f t="shared" si="88"/>
        <v>Inviable Sanitariamente</v>
      </c>
      <c r="XS471" s="48" t="str">
        <f t="shared" si="88"/>
        <v>Inviable Sanitariamente</v>
      </c>
      <c r="XT471" s="48" t="str">
        <f t="shared" si="88"/>
        <v>Inviable Sanitariamente</v>
      </c>
      <c r="XU471" s="48" t="str">
        <f t="shared" si="88"/>
        <v>Inviable Sanitariamente</v>
      </c>
      <c r="XV471" s="48" t="str">
        <f t="shared" si="88"/>
        <v>Inviable Sanitariamente</v>
      </c>
      <c r="XW471" s="48" t="str">
        <f t="shared" si="88"/>
        <v>Inviable Sanitariamente</v>
      </c>
      <c r="XX471" s="48" t="str">
        <f t="shared" si="88"/>
        <v>Inviable Sanitariamente</v>
      </c>
      <c r="XY471" s="48" t="str">
        <f t="shared" si="88"/>
        <v>Inviable Sanitariamente</v>
      </c>
      <c r="XZ471" s="48" t="str">
        <f t="shared" si="89"/>
        <v>Inviable Sanitariamente</v>
      </c>
      <c r="YA471" s="48" t="str">
        <f t="shared" si="89"/>
        <v>Inviable Sanitariamente</v>
      </c>
      <c r="YB471" s="48" t="str">
        <f t="shared" si="89"/>
        <v>Inviable Sanitariamente</v>
      </c>
      <c r="YC471" s="48" t="str">
        <f t="shared" si="89"/>
        <v>Inviable Sanitariamente</v>
      </c>
      <c r="YD471" s="48" t="str">
        <f t="shared" si="89"/>
        <v>Inviable Sanitariamente</v>
      </c>
      <c r="YE471" s="48" t="str">
        <f t="shared" si="89"/>
        <v>Inviable Sanitariamente</v>
      </c>
      <c r="YF471" s="48" t="str">
        <f t="shared" si="89"/>
        <v>Inviable Sanitariamente</v>
      </c>
      <c r="YG471" s="48" t="str">
        <f t="shared" si="89"/>
        <v>Inviable Sanitariamente</v>
      </c>
      <c r="YH471" s="48" t="str">
        <f t="shared" si="89"/>
        <v>Inviable Sanitariamente</v>
      </c>
      <c r="YI471" s="48" t="str">
        <f t="shared" si="89"/>
        <v>Inviable Sanitariamente</v>
      </c>
      <c r="YJ471" s="48" t="str">
        <f t="shared" si="90"/>
        <v>Inviable Sanitariamente</v>
      </c>
      <c r="YK471" s="48" t="str">
        <f t="shared" si="90"/>
        <v>Inviable Sanitariamente</v>
      </c>
      <c r="YL471" s="48" t="str">
        <f t="shared" si="90"/>
        <v>Inviable Sanitariamente</v>
      </c>
      <c r="YM471" s="48" t="str">
        <f t="shared" si="90"/>
        <v>Inviable Sanitariamente</v>
      </c>
      <c r="YN471" s="48" t="str">
        <f t="shared" si="90"/>
        <v>Inviable Sanitariamente</v>
      </c>
      <c r="YO471" s="48" t="str">
        <f t="shared" si="90"/>
        <v>Inviable Sanitariamente</v>
      </c>
      <c r="YP471" s="48" t="str">
        <f t="shared" si="90"/>
        <v>Inviable Sanitariamente</v>
      </c>
      <c r="YQ471" s="48" t="str">
        <f t="shared" si="90"/>
        <v>Inviable Sanitariamente</v>
      </c>
      <c r="YR471" s="48" t="str">
        <f t="shared" si="90"/>
        <v>Inviable Sanitariamente</v>
      </c>
      <c r="YS471" s="48" t="str">
        <f t="shared" si="90"/>
        <v>Inviable Sanitariamente</v>
      </c>
      <c r="YT471" s="48" t="str">
        <f t="shared" si="91"/>
        <v>Inviable Sanitariamente</v>
      </c>
      <c r="YU471" s="48" t="str">
        <f t="shared" si="91"/>
        <v>Inviable Sanitariamente</v>
      </c>
      <c r="YV471" s="48" t="str">
        <f t="shared" si="91"/>
        <v>Inviable Sanitariamente</v>
      </c>
      <c r="YW471" s="48" t="str">
        <f t="shared" si="91"/>
        <v>Inviable Sanitariamente</v>
      </c>
      <c r="YX471" s="48" t="str">
        <f t="shared" si="91"/>
        <v>Inviable Sanitariamente</v>
      </c>
      <c r="YY471" s="48" t="str">
        <f t="shared" si="91"/>
        <v>Inviable Sanitariamente</v>
      </c>
      <c r="YZ471" s="48" t="str">
        <f t="shared" si="91"/>
        <v>Inviable Sanitariamente</v>
      </c>
      <c r="ZA471" s="48" t="str">
        <f t="shared" si="91"/>
        <v>Inviable Sanitariamente</v>
      </c>
      <c r="ZB471" s="48" t="str">
        <f t="shared" si="91"/>
        <v>Inviable Sanitariamente</v>
      </c>
      <c r="ZC471" s="48" t="str">
        <f t="shared" si="91"/>
        <v>Inviable Sanitariamente</v>
      </c>
      <c r="ZD471" s="48" t="str">
        <f t="shared" si="92"/>
        <v>Inviable Sanitariamente</v>
      </c>
      <c r="ZE471" s="48" t="str">
        <f t="shared" si="92"/>
        <v>Inviable Sanitariamente</v>
      </c>
      <c r="ZF471" s="48" t="str">
        <f t="shared" si="92"/>
        <v>Inviable Sanitariamente</v>
      </c>
      <c r="ZG471" s="48" t="str">
        <f t="shared" si="92"/>
        <v>Inviable Sanitariamente</v>
      </c>
      <c r="ZH471" s="48" t="str">
        <f t="shared" si="92"/>
        <v>Inviable Sanitariamente</v>
      </c>
      <c r="ZI471" s="48" t="str">
        <f t="shared" si="92"/>
        <v>Inviable Sanitariamente</v>
      </c>
      <c r="ZJ471" s="48" t="str">
        <f t="shared" si="92"/>
        <v>Inviable Sanitariamente</v>
      </c>
      <c r="ZK471" s="48" t="str">
        <f t="shared" si="92"/>
        <v>Inviable Sanitariamente</v>
      </c>
      <c r="ZL471" s="48" t="str">
        <f t="shared" si="92"/>
        <v>Inviable Sanitariamente</v>
      </c>
      <c r="ZM471" s="48" t="str">
        <f t="shared" si="92"/>
        <v>Inviable Sanitariamente</v>
      </c>
      <c r="ZN471" s="48" t="str">
        <f t="shared" si="93"/>
        <v>Inviable Sanitariamente</v>
      </c>
      <c r="ZO471" s="48" t="str">
        <f t="shared" si="93"/>
        <v>Inviable Sanitariamente</v>
      </c>
      <c r="ZP471" s="48" t="str">
        <f t="shared" si="93"/>
        <v>Inviable Sanitariamente</v>
      </c>
      <c r="ZQ471" s="48" t="str">
        <f t="shared" si="93"/>
        <v>Inviable Sanitariamente</v>
      </c>
      <c r="ZR471" s="48" t="str">
        <f t="shared" si="93"/>
        <v>Inviable Sanitariamente</v>
      </c>
      <c r="ZS471" s="48" t="str">
        <f t="shared" si="93"/>
        <v>Inviable Sanitariamente</v>
      </c>
      <c r="ZT471" s="48" t="str">
        <f t="shared" si="93"/>
        <v>Inviable Sanitariamente</v>
      </c>
      <c r="ZU471" s="48" t="str">
        <f t="shared" si="93"/>
        <v>Inviable Sanitariamente</v>
      </c>
      <c r="ZV471" s="48" t="str">
        <f t="shared" si="93"/>
        <v>Inviable Sanitariamente</v>
      </c>
      <c r="ZW471" s="48" t="str">
        <f t="shared" si="93"/>
        <v>Inviable Sanitariamente</v>
      </c>
      <c r="ZX471" s="48" t="str">
        <f t="shared" si="94"/>
        <v>Inviable Sanitariamente</v>
      </c>
      <c r="ZY471" s="48" t="str">
        <f t="shared" si="94"/>
        <v>Inviable Sanitariamente</v>
      </c>
      <c r="ZZ471" s="48" t="str">
        <f t="shared" si="94"/>
        <v>Inviable Sanitariamente</v>
      </c>
      <c r="AAA471" s="48" t="str">
        <f t="shared" si="94"/>
        <v>Inviable Sanitariamente</v>
      </c>
      <c r="AAB471" s="48" t="str">
        <f t="shared" si="94"/>
        <v>Inviable Sanitariamente</v>
      </c>
      <c r="AAC471" s="48" t="str">
        <f t="shared" si="94"/>
        <v>Inviable Sanitariamente</v>
      </c>
      <c r="AAD471" s="48" t="str">
        <f t="shared" si="94"/>
        <v>Inviable Sanitariamente</v>
      </c>
      <c r="AAE471" s="48" t="str">
        <f t="shared" si="94"/>
        <v>Inviable Sanitariamente</v>
      </c>
      <c r="AAF471" s="48" t="str">
        <f t="shared" si="94"/>
        <v>Inviable Sanitariamente</v>
      </c>
      <c r="AAG471" s="48" t="str">
        <f t="shared" si="94"/>
        <v>Inviable Sanitariamente</v>
      </c>
      <c r="AAH471" s="48" t="str">
        <f t="shared" si="95"/>
        <v>Inviable Sanitariamente</v>
      </c>
      <c r="AAI471" s="48" t="str">
        <f t="shared" si="95"/>
        <v>Inviable Sanitariamente</v>
      </c>
      <c r="AAJ471" s="48" t="str">
        <f t="shared" si="95"/>
        <v>Inviable Sanitariamente</v>
      </c>
      <c r="AAK471" s="48" t="str">
        <f t="shared" si="95"/>
        <v>Inviable Sanitariamente</v>
      </c>
      <c r="AAL471" s="48" t="str">
        <f t="shared" si="95"/>
        <v>Inviable Sanitariamente</v>
      </c>
      <c r="AAM471" s="48" t="str">
        <f t="shared" si="95"/>
        <v>Inviable Sanitariamente</v>
      </c>
      <c r="AAN471" s="48" t="str">
        <f t="shared" si="95"/>
        <v>Inviable Sanitariamente</v>
      </c>
      <c r="AAO471" s="48" t="str">
        <f t="shared" si="95"/>
        <v>Inviable Sanitariamente</v>
      </c>
      <c r="AAP471" s="48" t="str">
        <f t="shared" si="95"/>
        <v>Inviable Sanitariamente</v>
      </c>
      <c r="AAQ471" s="48" t="str">
        <f t="shared" si="95"/>
        <v>Inviable Sanitariamente</v>
      </c>
      <c r="AAR471" s="48" t="str">
        <f t="shared" si="96"/>
        <v>Inviable Sanitariamente</v>
      </c>
      <c r="AAS471" s="48" t="str">
        <f t="shared" si="96"/>
        <v>Inviable Sanitariamente</v>
      </c>
      <c r="AAT471" s="48" t="str">
        <f t="shared" si="96"/>
        <v>Inviable Sanitariamente</v>
      </c>
      <c r="AAU471" s="48" t="str">
        <f t="shared" si="96"/>
        <v>Inviable Sanitariamente</v>
      </c>
      <c r="AAV471" s="48" t="str">
        <f t="shared" si="96"/>
        <v>Inviable Sanitariamente</v>
      </c>
      <c r="AAW471" s="48" t="str">
        <f t="shared" si="96"/>
        <v>Inviable Sanitariamente</v>
      </c>
      <c r="AAX471" s="48" t="str">
        <f t="shared" si="96"/>
        <v>Inviable Sanitariamente</v>
      </c>
      <c r="AAY471" s="48" t="str">
        <f t="shared" si="96"/>
        <v>Inviable Sanitariamente</v>
      </c>
      <c r="AAZ471" s="48" t="str">
        <f t="shared" si="96"/>
        <v>Inviable Sanitariamente</v>
      </c>
      <c r="ABA471" s="48" t="str">
        <f t="shared" si="96"/>
        <v>Inviable Sanitariamente</v>
      </c>
      <c r="ABB471" s="48" t="str">
        <f t="shared" si="97"/>
        <v>Inviable Sanitariamente</v>
      </c>
      <c r="ABC471" s="48" t="str">
        <f t="shared" si="97"/>
        <v>Inviable Sanitariamente</v>
      </c>
      <c r="ABD471" s="48" t="str">
        <f t="shared" si="97"/>
        <v>Inviable Sanitariamente</v>
      </c>
      <c r="ABE471" s="48" t="str">
        <f t="shared" si="97"/>
        <v>Inviable Sanitariamente</v>
      </c>
      <c r="ABF471" s="48" t="str">
        <f t="shared" si="97"/>
        <v>Inviable Sanitariamente</v>
      </c>
      <c r="ABG471" s="48" t="str">
        <f t="shared" si="97"/>
        <v>Inviable Sanitariamente</v>
      </c>
      <c r="ABH471" s="48" t="str">
        <f t="shared" si="97"/>
        <v>Inviable Sanitariamente</v>
      </c>
      <c r="ABI471" s="48" t="str">
        <f t="shared" si="97"/>
        <v>Inviable Sanitariamente</v>
      </c>
      <c r="ABJ471" s="48" t="str">
        <f t="shared" si="97"/>
        <v>Inviable Sanitariamente</v>
      </c>
      <c r="ABK471" s="48" t="str">
        <f t="shared" si="97"/>
        <v>Inviable Sanitariamente</v>
      </c>
      <c r="ABL471" s="48" t="str">
        <f t="shared" si="98"/>
        <v>Inviable Sanitariamente</v>
      </c>
      <c r="ABM471" s="48" t="str">
        <f t="shared" si="98"/>
        <v>Inviable Sanitariamente</v>
      </c>
      <c r="ABN471" s="48" t="str">
        <f t="shared" si="98"/>
        <v>Inviable Sanitariamente</v>
      </c>
      <c r="ABO471" s="48" t="str">
        <f t="shared" si="98"/>
        <v>Inviable Sanitariamente</v>
      </c>
      <c r="ABP471" s="48" t="str">
        <f t="shared" si="98"/>
        <v>Inviable Sanitariamente</v>
      </c>
      <c r="ABQ471" s="48" t="str">
        <f t="shared" si="98"/>
        <v>Inviable Sanitariamente</v>
      </c>
      <c r="ABR471" s="48" t="str">
        <f t="shared" si="98"/>
        <v>Inviable Sanitariamente</v>
      </c>
      <c r="ABS471" s="48" t="str">
        <f t="shared" si="98"/>
        <v>Inviable Sanitariamente</v>
      </c>
      <c r="ABT471" s="48" t="str">
        <f t="shared" si="98"/>
        <v>Inviable Sanitariamente</v>
      </c>
      <c r="ABU471" s="48" t="str">
        <f t="shared" si="98"/>
        <v>Inviable Sanitariamente</v>
      </c>
      <c r="ABV471" s="48" t="str">
        <f t="shared" si="99"/>
        <v>Inviable Sanitariamente</v>
      </c>
      <c r="ABW471" s="48" t="str">
        <f t="shared" si="99"/>
        <v>Inviable Sanitariamente</v>
      </c>
      <c r="ABX471" s="48" t="str">
        <f t="shared" si="99"/>
        <v>Inviable Sanitariamente</v>
      </c>
      <c r="ABY471" s="48" t="str">
        <f t="shared" si="99"/>
        <v>Inviable Sanitariamente</v>
      </c>
      <c r="ABZ471" s="48" t="str">
        <f t="shared" si="99"/>
        <v>Inviable Sanitariamente</v>
      </c>
      <c r="ACA471" s="48" t="str">
        <f t="shared" si="99"/>
        <v>Inviable Sanitariamente</v>
      </c>
      <c r="ACB471" s="48" t="str">
        <f t="shared" si="99"/>
        <v>Inviable Sanitariamente</v>
      </c>
      <c r="ACC471" s="48" t="str">
        <f t="shared" si="99"/>
        <v>Inviable Sanitariamente</v>
      </c>
      <c r="ACD471" s="48" t="str">
        <f t="shared" si="99"/>
        <v>Inviable Sanitariamente</v>
      </c>
      <c r="ACE471" s="48" t="str">
        <f t="shared" si="99"/>
        <v>Inviable Sanitariamente</v>
      </c>
      <c r="ACF471" s="48" t="str">
        <f t="shared" si="100"/>
        <v>Inviable Sanitariamente</v>
      </c>
      <c r="ACG471" s="48" t="str">
        <f t="shared" si="100"/>
        <v>Inviable Sanitariamente</v>
      </c>
      <c r="ACH471" s="48" t="str">
        <f t="shared" si="100"/>
        <v>Inviable Sanitariamente</v>
      </c>
      <c r="ACI471" s="48" t="str">
        <f t="shared" si="100"/>
        <v>Inviable Sanitariamente</v>
      </c>
      <c r="ACJ471" s="48" t="str">
        <f t="shared" si="100"/>
        <v>Inviable Sanitariamente</v>
      </c>
      <c r="ACK471" s="48" t="str">
        <f t="shared" si="100"/>
        <v>Inviable Sanitariamente</v>
      </c>
      <c r="ACL471" s="48" t="str">
        <f t="shared" si="100"/>
        <v>Inviable Sanitariamente</v>
      </c>
      <c r="ACM471" s="48" t="str">
        <f t="shared" si="100"/>
        <v>Inviable Sanitariamente</v>
      </c>
      <c r="ACN471" s="48" t="str">
        <f t="shared" si="100"/>
        <v>Inviable Sanitariamente</v>
      </c>
      <c r="ACO471" s="48" t="str">
        <f t="shared" si="100"/>
        <v>Inviable Sanitariamente</v>
      </c>
      <c r="ACP471" s="48" t="str">
        <f t="shared" si="101"/>
        <v>Inviable Sanitariamente</v>
      </c>
      <c r="ACQ471" s="48" t="str">
        <f t="shared" si="101"/>
        <v>Inviable Sanitariamente</v>
      </c>
      <c r="ACR471" s="48" t="str">
        <f t="shared" si="101"/>
        <v>Inviable Sanitariamente</v>
      </c>
      <c r="ACS471" s="48" t="str">
        <f t="shared" si="101"/>
        <v>Inviable Sanitariamente</v>
      </c>
      <c r="ACT471" s="48" t="str">
        <f t="shared" si="101"/>
        <v>Inviable Sanitariamente</v>
      </c>
      <c r="ACU471" s="48" t="str">
        <f t="shared" si="101"/>
        <v>Inviable Sanitariamente</v>
      </c>
      <c r="ACV471" s="48" t="str">
        <f t="shared" si="101"/>
        <v>Inviable Sanitariamente</v>
      </c>
      <c r="ACW471" s="48" t="str">
        <f t="shared" si="101"/>
        <v>Inviable Sanitariamente</v>
      </c>
      <c r="ACX471" s="48" t="str">
        <f t="shared" si="101"/>
        <v>Inviable Sanitariamente</v>
      </c>
      <c r="ACY471" s="48" t="str">
        <f t="shared" si="101"/>
        <v>Inviable Sanitariamente</v>
      </c>
      <c r="ACZ471" s="48" t="str">
        <f t="shared" si="102"/>
        <v>Inviable Sanitariamente</v>
      </c>
      <c r="ADA471" s="48" t="str">
        <f t="shared" si="102"/>
        <v>Inviable Sanitariamente</v>
      </c>
      <c r="ADB471" s="48" t="str">
        <f t="shared" si="102"/>
        <v>Inviable Sanitariamente</v>
      </c>
      <c r="ADC471" s="48" t="str">
        <f t="shared" si="102"/>
        <v>Inviable Sanitariamente</v>
      </c>
      <c r="ADD471" s="48" t="str">
        <f t="shared" si="102"/>
        <v>Inviable Sanitariamente</v>
      </c>
      <c r="ADE471" s="48" t="str">
        <f t="shared" si="102"/>
        <v>Inviable Sanitariamente</v>
      </c>
      <c r="ADF471" s="48" t="str">
        <f t="shared" si="102"/>
        <v>Inviable Sanitariamente</v>
      </c>
      <c r="ADG471" s="48" t="str">
        <f t="shared" si="102"/>
        <v>Inviable Sanitariamente</v>
      </c>
      <c r="ADH471" s="48" t="str">
        <f t="shared" si="102"/>
        <v>Inviable Sanitariamente</v>
      </c>
      <c r="ADI471" s="48" t="str">
        <f t="shared" si="102"/>
        <v>Inviable Sanitariamente</v>
      </c>
      <c r="ADJ471" s="48" t="str">
        <f t="shared" si="103"/>
        <v>Inviable Sanitariamente</v>
      </c>
      <c r="ADK471" s="48" t="str">
        <f t="shared" si="103"/>
        <v>Inviable Sanitariamente</v>
      </c>
      <c r="ADL471" s="48" t="str">
        <f t="shared" si="103"/>
        <v>Inviable Sanitariamente</v>
      </c>
      <c r="ADM471" s="48" t="str">
        <f t="shared" si="103"/>
        <v>Inviable Sanitariamente</v>
      </c>
      <c r="ADN471" s="48" t="str">
        <f t="shared" si="103"/>
        <v>Inviable Sanitariamente</v>
      </c>
      <c r="ADO471" s="48" t="str">
        <f t="shared" si="103"/>
        <v>Inviable Sanitariamente</v>
      </c>
      <c r="ADP471" s="48" t="str">
        <f t="shared" si="103"/>
        <v>Inviable Sanitariamente</v>
      </c>
      <c r="ADQ471" s="48" t="str">
        <f t="shared" si="103"/>
        <v>Inviable Sanitariamente</v>
      </c>
      <c r="ADR471" s="48" t="str">
        <f t="shared" si="103"/>
        <v>Inviable Sanitariamente</v>
      </c>
      <c r="ADS471" s="48" t="str">
        <f t="shared" si="103"/>
        <v>Inviable Sanitariamente</v>
      </c>
      <c r="ADT471" s="48" t="str">
        <f t="shared" si="104"/>
        <v>Inviable Sanitariamente</v>
      </c>
      <c r="ADU471" s="48" t="str">
        <f t="shared" si="104"/>
        <v>Inviable Sanitariamente</v>
      </c>
      <c r="ADV471" s="48" t="str">
        <f t="shared" si="104"/>
        <v>Inviable Sanitariamente</v>
      </c>
      <c r="ADW471" s="48" t="str">
        <f t="shared" si="104"/>
        <v>Inviable Sanitariamente</v>
      </c>
      <c r="ADX471" s="48" t="str">
        <f t="shared" si="104"/>
        <v>Inviable Sanitariamente</v>
      </c>
      <c r="ADY471" s="48" t="str">
        <f t="shared" si="104"/>
        <v>Inviable Sanitariamente</v>
      </c>
      <c r="ADZ471" s="48" t="str">
        <f t="shared" si="104"/>
        <v>Inviable Sanitariamente</v>
      </c>
      <c r="AEA471" s="48" t="str">
        <f t="shared" si="104"/>
        <v>Inviable Sanitariamente</v>
      </c>
      <c r="AEB471" s="48" t="str">
        <f t="shared" si="104"/>
        <v>Inviable Sanitariamente</v>
      </c>
      <c r="AEC471" s="48" t="str">
        <f t="shared" si="104"/>
        <v>Inviable Sanitariamente</v>
      </c>
      <c r="AED471" s="48" t="str">
        <f t="shared" si="105"/>
        <v>Inviable Sanitariamente</v>
      </c>
      <c r="AEE471" s="48" t="str">
        <f t="shared" si="105"/>
        <v>Inviable Sanitariamente</v>
      </c>
      <c r="AEF471" s="48" t="str">
        <f t="shared" si="105"/>
        <v>Inviable Sanitariamente</v>
      </c>
      <c r="AEG471" s="48" t="str">
        <f t="shared" si="105"/>
        <v>Inviable Sanitariamente</v>
      </c>
      <c r="AEH471" s="48" t="str">
        <f t="shared" si="105"/>
        <v>Inviable Sanitariamente</v>
      </c>
      <c r="AEI471" s="48" t="str">
        <f t="shared" si="105"/>
        <v>Inviable Sanitariamente</v>
      </c>
      <c r="AEJ471" s="48" t="str">
        <f t="shared" si="105"/>
        <v>Inviable Sanitariamente</v>
      </c>
      <c r="AEK471" s="48" t="str">
        <f t="shared" si="105"/>
        <v>Inviable Sanitariamente</v>
      </c>
      <c r="AEL471" s="48" t="str">
        <f t="shared" si="105"/>
        <v>Inviable Sanitariamente</v>
      </c>
      <c r="AEM471" s="48" t="str">
        <f t="shared" si="105"/>
        <v>Inviable Sanitariamente</v>
      </c>
      <c r="AEN471" s="48" t="str">
        <f t="shared" si="106"/>
        <v>Inviable Sanitariamente</v>
      </c>
      <c r="AEO471" s="48" t="str">
        <f t="shared" si="106"/>
        <v>Inviable Sanitariamente</v>
      </c>
      <c r="AEP471" s="48" t="str">
        <f t="shared" si="106"/>
        <v>Inviable Sanitariamente</v>
      </c>
      <c r="AEQ471" s="48" t="str">
        <f t="shared" si="106"/>
        <v>Inviable Sanitariamente</v>
      </c>
      <c r="AER471" s="48" t="str">
        <f t="shared" si="106"/>
        <v>Inviable Sanitariamente</v>
      </c>
      <c r="AES471" s="48" t="str">
        <f t="shared" si="106"/>
        <v>Inviable Sanitariamente</v>
      </c>
      <c r="AET471" s="48" t="str">
        <f t="shared" si="106"/>
        <v>Inviable Sanitariamente</v>
      </c>
      <c r="AEU471" s="48" t="str">
        <f t="shared" si="106"/>
        <v>Inviable Sanitariamente</v>
      </c>
      <c r="AEV471" s="48" t="str">
        <f t="shared" si="106"/>
        <v>Inviable Sanitariamente</v>
      </c>
      <c r="AEW471" s="48" t="str">
        <f t="shared" si="106"/>
        <v>Inviable Sanitariamente</v>
      </c>
      <c r="AEX471" s="48" t="str">
        <f t="shared" si="107"/>
        <v>Inviable Sanitariamente</v>
      </c>
      <c r="AEY471" s="48" t="str">
        <f t="shared" si="107"/>
        <v>Inviable Sanitariamente</v>
      </c>
      <c r="AEZ471" s="48" t="str">
        <f t="shared" si="107"/>
        <v>Inviable Sanitariamente</v>
      </c>
      <c r="AFA471" s="48" t="str">
        <f t="shared" si="107"/>
        <v>Inviable Sanitariamente</v>
      </c>
      <c r="AFB471" s="48" t="str">
        <f t="shared" si="107"/>
        <v>Inviable Sanitariamente</v>
      </c>
      <c r="AFC471" s="48" t="str">
        <f t="shared" si="107"/>
        <v>Inviable Sanitariamente</v>
      </c>
      <c r="AFD471" s="48" t="str">
        <f t="shared" si="107"/>
        <v>Inviable Sanitariamente</v>
      </c>
      <c r="AFE471" s="48" t="str">
        <f t="shared" si="107"/>
        <v>Inviable Sanitariamente</v>
      </c>
      <c r="AFF471" s="48" t="str">
        <f t="shared" si="107"/>
        <v>Inviable Sanitariamente</v>
      </c>
      <c r="AFG471" s="48" t="str">
        <f t="shared" si="107"/>
        <v>Inviable Sanitariamente</v>
      </c>
      <c r="AFH471" s="48" t="str">
        <f t="shared" si="108"/>
        <v>Inviable Sanitariamente</v>
      </c>
      <c r="AFI471" s="48" t="str">
        <f t="shared" si="108"/>
        <v>Inviable Sanitariamente</v>
      </c>
      <c r="AFJ471" s="48" t="str">
        <f t="shared" si="108"/>
        <v>Inviable Sanitariamente</v>
      </c>
      <c r="AFK471" s="48" t="str">
        <f t="shared" si="108"/>
        <v>Inviable Sanitariamente</v>
      </c>
      <c r="AFL471" s="48" t="str">
        <f t="shared" si="108"/>
        <v>Inviable Sanitariamente</v>
      </c>
      <c r="AFM471" s="48" t="str">
        <f t="shared" si="108"/>
        <v>Inviable Sanitariamente</v>
      </c>
      <c r="AFN471" s="48" t="str">
        <f t="shared" si="108"/>
        <v>Inviable Sanitariamente</v>
      </c>
      <c r="AFO471" s="48" t="str">
        <f t="shared" si="108"/>
        <v>Inviable Sanitariamente</v>
      </c>
      <c r="AFP471" s="48" t="str">
        <f t="shared" si="108"/>
        <v>Inviable Sanitariamente</v>
      </c>
      <c r="AFQ471" s="48" t="str">
        <f t="shared" si="108"/>
        <v>Inviable Sanitariamente</v>
      </c>
      <c r="AFR471" s="48" t="str">
        <f t="shared" si="109"/>
        <v>Inviable Sanitariamente</v>
      </c>
      <c r="AFS471" s="48" t="str">
        <f t="shared" si="109"/>
        <v>Inviable Sanitariamente</v>
      </c>
      <c r="AFT471" s="48" t="str">
        <f t="shared" si="109"/>
        <v>Inviable Sanitariamente</v>
      </c>
      <c r="AFU471" s="48" t="str">
        <f t="shared" si="109"/>
        <v>Inviable Sanitariamente</v>
      </c>
      <c r="AFV471" s="48" t="str">
        <f t="shared" si="109"/>
        <v>Inviable Sanitariamente</v>
      </c>
      <c r="AFW471" s="48" t="str">
        <f t="shared" si="109"/>
        <v>Inviable Sanitariamente</v>
      </c>
      <c r="AFX471" s="48" t="str">
        <f t="shared" si="109"/>
        <v>Inviable Sanitariamente</v>
      </c>
      <c r="AFY471" s="48" t="str">
        <f t="shared" si="109"/>
        <v>Inviable Sanitariamente</v>
      </c>
      <c r="AFZ471" s="48" t="str">
        <f t="shared" si="109"/>
        <v>Inviable Sanitariamente</v>
      </c>
      <c r="AGA471" s="48" t="str">
        <f t="shared" si="109"/>
        <v>Inviable Sanitariamente</v>
      </c>
      <c r="AGB471" s="48" t="str">
        <f t="shared" si="110"/>
        <v>Inviable Sanitariamente</v>
      </c>
      <c r="AGC471" s="48" t="str">
        <f t="shared" si="110"/>
        <v>Inviable Sanitariamente</v>
      </c>
      <c r="AGD471" s="48" t="str">
        <f t="shared" si="110"/>
        <v>Inviable Sanitariamente</v>
      </c>
      <c r="AGE471" s="48" t="str">
        <f t="shared" si="110"/>
        <v>Inviable Sanitariamente</v>
      </c>
      <c r="AGF471" s="48" t="str">
        <f t="shared" si="110"/>
        <v>Inviable Sanitariamente</v>
      </c>
      <c r="AGG471" s="48" t="str">
        <f t="shared" si="110"/>
        <v>Inviable Sanitariamente</v>
      </c>
      <c r="AGH471" s="48" t="str">
        <f t="shared" si="110"/>
        <v>Inviable Sanitariamente</v>
      </c>
      <c r="AGI471" s="48" t="str">
        <f t="shared" si="110"/>
        <v>Inviable Sanitariamente</v>
      </c>
      <c r="AGJ471" s="48" t="str">
        <f t="shared" si="110"/>
        <v>Inviable Sanitariamente</v>
      </c>
      <c r="AGK471" s="48" t="str">
        <f t="shared" si="110"/>
        <v>Inviable Sanitariamente</v>
      </c>
      <c r="AGL471" s="48" t="str">
        <f t="shared" si="111"/>
        <v>Inviable Sanitariamente</v>
      </c>
      <c r="AGM471" s="48" t="str">
        <f t="shared" si="111"/>
        <v>Inviable Sanitariamente</v>
      </c>
      <c r="AGN471" s="48" t="str">
        <f t="shared" si="111"/>
        <v>Inviable Sanitariamente</v>
      </c>
      <c r="AGO471" s="48" t="str">
        <f t="shared" si="111"/>
        <v>Inviable Sanitariamente</v>
      </c>
      <c r="AGP471" s="48" t="str">
        <f t="shared" si="111"/>
        <v>Inviable Sanitariamente</v>
      </c>
      <c r="AGQ471" s="48" t="str">
        <f t="shared" si="111"/>
        <v>Inviable Sanitariamente</v>
      </c>
      <c r="AGR471" s="48" t="str">
        <f t="shared" si="111"/>
        <v>Inviable Sanitariamente</v>
      </c>
      <c r="AGS471" s="48" t="str">
        <f t="shared" si="111"/>
        <v>Inviable Sanitariamente</v>
      </c>
      <c r="AGT471" s="48" t="str">
        <f t="shared" si="111"/>
        <v>Inviable Sanitariamente</v>
      </c>
      <c r="AGU471" s="48" t="str">
        <f t="shared" si="111"/>
        <v>Inviable Sanitariamente</v>
      </c>
      <c r="AGV471" s="48" t="str">
        <f t="shared" si="112"/>
        <v>Inviable Sanitariamente</v>
      </c>
      <c r="AGW471" s="48" t="str">
        <f t="shared" si="112"/>
        <v>Inviable Sanitariamente</v>
      </c>
      <c r="AGX471" s="48" t="str">
        <f t="shared" si="112"/>
        <v>Inviable Sanitariamente</v>
      </c>
      <c r="AGY471" s="48" t="str">
        <f t="shared" si="112"/>
        <v>Inviable Sanitariamente</v>
      </c>
      <c r="AGZ471" s="48" t="str">
        <f t="shared" si="112"/>
        <v>Inviable Sanitariamente</v>
      </c>
      <c r="AHA471" s="48" t="str">
        <f t="shared" si="112"/>
        <v>Inviable Sanitariamente</v>
      </c>
      <c r="AHB471" s="48" t="str">
        <f t="shared" si="112"/>
        <v>Inviable Sanitariamente</v>
      </c>
      <c r="AHC471" s="48" t="str">
        <f t="shared" si="112"/>
        <v>Inviable Sanitariamente</v>
      </c>
      <c r="AHD471" s="48" t="str">
        <f t="shared" si="112"/>
        <v>Inviable Sanitariamente</v>
      </c>
      <c r="AHE471" s="48" t="str">
        <f t="shared" si="112"/>
        <v>Inviable Sanitariamente</v>
      </c>
      <c r="AHF471" s="48" t="str">
        <f t="shared" si="113"/>
        <v>Inviable Sanitariamente</v>
      </c>
      <c r="AHG471" s="48" t="str">
        <f t="shared" si="113"/>
        <v>Inviable Sanitariamente</v>
      </c>
      <c r="AHH471" s="48" t="str">
        <f t="shared" si="113"/>
        <v>Inviable Sanitariamente</v>
      </c>
      <c r="AHI471" s="48" t="str">
        <f t="shared" si="113"/>
        <v>Inviable Sanitariamente</v>
      </c>
      <c r="AHJ471" s="48" t="str">
        <f t="shared" si="113"/>
        <v>Inviable Sanitariamente</v>
      </c>
      <c r="AHK471" s="48" t="str">
        <f t="shared" si="113"/>
        <v>Inviable Sanitariamente</v>
      </c>
      <c r="AHL471" s="48" t="str">
        <f t="shared" si="113"/>
        <v>Inviable Sanitariamente</v>
      </c>
      <c r="AHM471" s="48" t="str">
        <f t="shared" si="113"/>
        <v>Inviable Sanitariamente</v>
      </c>
      <c r="AHN471" s="48" t="str">
        <f t="shared" si="113"/>
        <v>Inviable Sanitariamente</v>
      </c>
      <c r="AHO471" s="48" t="str">
        <f t="shared" si="113"/>
        <v>Inviable Sanitariamente</v>
      </c>
      <c r="AHP471" s="48" t="str">
        <f t="shared" si="114"/>
        <v>Inviable Sanitariamente</v>
      </c>
      <c r="AHQ471" s="48" t="str">
        <f t="shared" si="114"/>
        <v>Inviable Sanitariamente</v>
      </c>
      <c r="AHR471" s="48" t="str">
        <f t="shared" si="114"/>
        <v>Inviable Sanitariamente</v>
      </c>
      <c r="AHS471" s="48" t="str">
        <f t="shared" si="114"/>
        <v>Inviable Sanitariamente</v>
      </c>
      <c r="AHT471" s="48" t="str">
        <f t="shared" si="114"/>
        <v>Inviable Sanitariamente</v>
      </c>
      <c r="AHU471" s="48" t="str">
        <f t="shared" si="114"/>
        <v>Inviable Sanitariamente</v>
      </c>
      <c r="AHV471" s="48" t="str">
        <f t="shared" si="114"/>
        <v>Inviable Sanitariamente</v>
      </c>
      <c r="AHW471" s="48" t="str">
        <f t="shared" si="114"/>
        <v>Inviable Sanitariamente</v>
      </c>
      <c r="AHX471" s="48" t="str">
        <f t="shared" si="114"/>
        <v>Inviable Sanitariamente</v>
      </c>
      <c r="AHY471" s="48" t="str">
        <f t="shared" si="114"/>
        <v>Inviable Sanitariamente</v>
      </c>
      <c r="AHZ471" s="48" t="str">
        <f t="shared" si="115"/>
        <v>Inviable Sanitariamente</v>
      </c>
      <c r="AIA471" s="48" t="str">
        <f t="shared" si="115"/>
        <v>Inviable Sanitariamente</v>
      </c>
      <c r="AIB471" s="48" t="str">
        <f t="shared" si="115"/>
        <v>Inviable Sanitariamente</v>
      </c>
      <c r="AIC471" s="48" t="str">
        <f t="shared" si="115"/>
        <v>Inviable Sanitariamente</v>
      </c>
      <c r="AID471" s="48" t="str">
        <f t="shared" si="115"/>
        <v>Inviable Sanitariamente</v>
      </c>
      <c r="AIE471" s="48" t="str">
        <f t="shared" si="115"/>
        <v>Inviable Sanitariamente</v>
      </c>
      <c r="AIF471" s="48" t="str">
        <f t="shared" si="115"/>
        <v>Inviable Sanitariamente</v>
      </c>
      <c r="AIG471" s="48" t="str">
        <f t="shared" si="115"/>
        <v>Inviable Sanitariamente</v>
      </c>
      <c r="AIH471" s="48" t="str">
        <f t="shared" si="115"/>
        <v>Inviable Sanitariamente</v>
      </c>
      <c r="AII471" s="48" t="str">
        <f t="shared" si="115"/>
        <v>Inviable Sanitariamente</v>
      </c>
      <c r="AIJ471" s="48" t="str">
        <f t="shared" si="116"/>
        <v>Inviable Sanitariamente</v>
      </c>
      <c r="AIK471" s="48" t="str">
        <f t="shared" si="116"/>
        <v>Inviable Sanitariamente</v>
      </c>
      <c r="AIL471" s="48" t="str">
        <f t="shared" si="116"/>
        <v>Inviable Sanitariamente</v>
      </c>
      <c r="AIM471" s="48" t="str">
        <f t="shared" si="116"/>
        <v>Inviable Sanitariamente</v>
      </c>
      <c r="AIN471" s="48" t="str">
        <f t="shared" si="116"/>
        <v>Inviable Sanitariamente</v>
      </c>
      <c r="AIO471" s="48" t="str">
        <f t="shared" si="116"/>
        <v>Inviable Sanitariamente</v>
      </c>
      <c r="AIP471" s="48" t="str">
        <f t="shared" si="116"/>
        <v>Inviable Sanitariamente</v>
      </c>
      <c r="AIQ471" s="48" t="str">
        <f t="shared" si="116"/>
        <v>Inviable Sanitariamente</v>
      </c>
      <c r="AIR471" s="48" t="str">
        <f t="shared" si="116"/>
        <v>Inviable Sanitariamente</v>
      </c>
      <c r="AIS471" s="48" t="str">
        <f t="shared" si="116"/>
        <v>Inviable Sanitariamente</v>
      </c>
      <c r="AIT471" s="48" t="str">
        <f t="shared" si="117"/>
        <v>Inviable Sanitariamente</v>
      </c>
      <c r="AIU471" s="48" t="str">
        <f t="shared" si="117"/>
        <v>Inviable Sanitariamente</v>
      </c>
      <c r="AIV471" s="48" t="str">
        <f t="shared" si="117"/>
        <v>Inviable Sanitariamente</v>
      </c>
      <c r="AIW471" s="48" t="str">
        <f t="shared" si="117"/>
        <v>Inviable Sanitariamente</v>
      </c>
      <c r="AIX471" s="48" t="str">
        <f t="shared" si="117"/>
        <v>Inviable Sanitariamente</v>
      </c>
      <c r="AIY471" s="48" t="str">
        <f t="shared" si="117"/>
        <v>Inviable Sanitariamente</v>
      </c>
      <c r="AIZ471" s="48" t="str">
        <f t="shared" si="117"/>
        <v>Inviable Sanitariamente</v>
      </c>
      <c r="AJA471" s="48" t="str">
        <f t="shared" si="117"/>
        <v>Inviable Sanitariamente</v>
      </c>
      <c r="AJB471" s="48" t="str">
        <f t="shared" si="117"/>
        <v>Inviable Sanitariamente</v>
      </c>
      <c r="AJC471" s="48" t="str">
        <f t="shared" si="117"/>
        <v>Inviable Sanitariamente</v>
      </c>
      <c r="AJD471" s="48" t="str">
        <f t="shared" si="118"/>
        <v>Inviable Sanitariamente</v>
      </c>
      <c r="AJE471" s="48" t="str">
        <f t="shared" si="118"/>
        <v>Inviable Sanitariamente</v>
      </c>
      <c r="AJF471" s="48" t="str">
        <f t="shared" si="118"/>
        <v>Inviable Sanitariamente</v>
      </c>
      <c r="AJG471" s="48" t="str">
        <f t="shared" si="118"/>
        <v>Inviable Sanitariamente</v>
      </c>
      <c r="AJH471" s="48" t="str">
        <f t="shared" si="118"/>
        <v>Inviable Sanitariamente</v>
      </c>
      <c r="AJI471" s="48" t="str">
        <f t="shared" si="118"/>
        <v>Inviable Sanitariamente</v>
      </c>
      <c r="AJJ471" s="48" t="str">
        <f t="shared" si="118"/>
        <v>Inviable Sanitariamente</v>
      </c>
      <c r="AJK471" s="48" t="str">
        <f t="shared" si="118"/>
        <v>Inviable Sanitariamente</v>
      </c>
      <c r="AJL471" s="48" t="str">
        <f t="shared" si="118"/>
        <v>Inviable Sanitariamente</v>
      </c>
      <c r="AJM471" s="48" t="str">
        <f t="shared" si="118"/>
        <v>Inviable Sanitariamente</v>
      </c>
      <c r="AJN471" s="48" t="str">
        <f t="shared" si="119"/>
        <v>Inviable Sanitariamente</v>
      </c>
      <c r="AJO471" s="48" t="str">
        <f t="shared" si="119"/>
        <v>Inviable Sanitariamente</v>
      </c>
      <c r="AJP471" s="48" t="str">
        <f t="shared" si="119"/>
        <v>Inviable Sanitariamente</v>
      </c>
      <c r="AJQ471" s="48" t="str">
        <f t="shared" si="119"/>
        <v>Inviable Sanitariamente</v>
      </c>
      <c r="AJR471" s="48" t="str">
        <f t="shared" si="119"/>
        <v>Inviable Sanitariamente</v>
      </c>
      <c r="AJS471" s="48" t="str">
        <f t="shared" si="119"/>
        <v>Inviable Sanitariamente</v>
      </c>
      <c r="AJT471" s="48" t="str">
        <f t="shared" si="119"/>
        <v>Inviable Sanitariamente</v>
      </c>
      <c r="AJU471" s="48" t="str">
        <f t="shared" si="119"/>
        <v>Inviable Sanitariamente</v>
      </c>
      <c r="AJV471" s="48" t="str">
        <f t="shared" si="119"/>
        <v>Inviable Sanitariamente</v>
      </c>
      <c r="AJW471" s="48" t="str">
        <f t="shared" si="119"/>
        <v>Inviable Sanitariamente</v>
      </c>
      <c r="AJX471" s="48" t="str">
        <f t="shared" si="120"/>
        <v>Inviable Sanitariamente</v>
      </c>
      <c r="AJY471" s="48" t="str">
        <f t="shared" si="120"/>
        <v>Inviable Sanitariamente</v>
      </c>
      <c r="AJZ471" s="48" t="str">
        <f t="shared" si="120"/>
        <v>Inviable Sanitariamente</v>
      </c>
      <c r="AKA471" s="48" t="str">
        <f t="shared" si="120"/>
        <v>Inviable Sanitariamente</v>
      </c>
      <c r="AKB471" s="48" t="str">
        <f t="shared" si="120"/>
        <v>Inviable Sanitariamente</v>
      </c>
      <c r="AKC471" s="48" t="str">
        <f t="shared" si="120"/>
        <v>Inviable Sanitariamente</v>
      </c>
      <c r="AKD471" s="48" t="str">
        <f t="shared" si="120"/>
        <v>Inviable Sanitariamente</v>
      </c>
      <c r="AKE471" s="48" t="str">
        <f t="shared" si="120"/>
        <v>Inviable Sanitariamente</v>
      </c>
      <c r="AKF471" s="48" t="str">
        <f t="shared" si="120"/>
        <v>Inviable Sanitariamente</v>
      </c>
      <c r="AKG471" s="48" t="str">
        <f t="shared" si="120"/>
        <v>Inviable Sanitariamente</v>
      </c>
      <c r="AKH471" s="48" t="str">
        <f t="shared" si="121"/>
        <v>Inviable Sanitariamente</v>
      </c>
      <c r="AKI471" s="48" t="str">
        <f t="shared" si="121"/>
        <v>Inviable Sanitariamente</v>
      </c>
      <c r="AKJ471" s="48" t="str">
        <f t="shared" si="121"/>
        <v>Inviable Sanitariamente</v>
      </c>
      <c r="AKK471" s="48" t="str">
        <f t="shared" si="121"/>
        <v>Inviable Sanitariamente</v>
      </c>
      <c r="AKL471" s="48" t="str">
        <f t="shared" si="121"/>
        <v>Inviable Sanitariamente</v>
      </c>
      <c r="AKM471" s="48" t="str">
        <f t="shared" si="121"/>
        <v>Inviable Sanitariamente</v>
      </c>
      <c r="AKN471" s="48" t="str">
        <f t="shared" si="121"/>
        <v>Inviable Sanitariamente</v>
      </c>
      <c r="AKO471" s="48" t="str">
        <f t="shared" si="121"/>
        <v>Inviable Sanitariamente</v>
      </c>
      <c r="AKP471" s="48" t="str">
        <f t="shared" si="121"/>
        <v>Inviable Sanitariamente</v>
      </c>
      <c r="AKQ471" s="48" t="str">
        <f t="shared" si="121"/>
        <v>Inviable Sanitariamente</v>
      </c>
      <c r="AKR471" s="48" t="str">
        <f t="shared" si="122"/>
        <v>Inviable Sanitariamente</v>
      </c>
      <c r="AKS471" s="48" t="str">
        <f t="shared" si="122"/>
        <v>Inviable Sanitariamente</v>
      </c>
      <c r="AKT471" s="48" t="str">
        <f t="shared" si="122"/>
        <v>Inviable Sanitariamente</v>
      </c>
      <c r="AKU471" s="48" t="str">
        <f t="shared" si="122"/>
        <v>Inviable Sanitariamente</v>
      </c>
      <c r="AKV471" s="48" t="str">
        <f t="shared" si="122"/>
        <v>Inviable Sanitariamente</v>
      </c>
      <c r="AKW471" s="48" t="str">
        <f t="shared" si="122"/>
        <v>Inviable Sanitariamente</v>
      </c>
      <c r="AKX471" s="48" t="str">
        <f t="shared" si="122"/>
        <v>Inviable Sanitariamente</v>
      </c>
      <c r="AKY471" s="48" t="str">
        <f t="shared" si="122"/>
        <v>Inviable Sanitariamente</v>
      </c>
      <c r="AKZ471" s="48" t="str">
        <f t="shared" si="122"/>
        <v>Inviable Sanitariamente</v>
      </c>
      <c r="ALA471" s="48" t="str">
        <f t="shared" si="122"/>
        <v>Inviable Sanitariamente</v>
      </c>
      <c r="ALB471" s="48" t="str">
        <f t="shared" si="123"/>
        <v>Inviable Sanitariamente</v>
      </c>
      <c r="ALC471" s="48" t="str">
        <f t="shared" si="123"/>
        <v>Inviable Sanitariamente</v>
      </c>
      <c r="ALD471" s="48" t="str">
        <f t="shared" si="123"/>
        <v>Inviable Sanitariamente</v>
      </c>
      <c r="ALE471" s="48" t="str">
        <f t="shared" si="123"/>
        <v>Inviable Sanitariamente</v>
      </c>
      <c r="ALF471" s="48" t="str">
        <f t="shared" si="123"/>
        <v>Inviable Sanitariamente</v>
      </c>
      <c r="ALG471" s="48" t="str">
        <f t="shared" si="123"/>
        <v>Inviable Sanitariamente</v>
      </c>
      <c r="ALH471" s="48" t="str">
        <f t="shared" si="123"/>
        <v>Inviable Sanitariamente</v>
      </c>
      <c r="ALI471" s="48" t="str">
        <f t="shared" si="123"/>
        <v>Inviable Sanitariamente</v>
      </c>
      <c r="ALJ471" s="48" t="str">
        <f t="shared" si="123"/>
        <v>Inviable Sanitariamente</v>
      </c>
      <c r="ALK471" s="48" t="str">
        <f t="shared" si="123"/>
        <v>Inviable Sanitariamente</v>
      </c>
      <c r="ALL471" s="48" t="str">
        <f t="shared" si="124"/>
        <v>Inviable Sanitariamente</v>
      </c>
      <c r="ALM471" s="48" t="str">
        <f t="shared" si="124"/>
        <v>Inviable Sanitariamente</v>
      </c>
      <c r="ALN471" s="48" t="str">
        <f t="shared" si="124"/>
        <v>Inviable Sanitariamente</v>
      </c>
      <c r="ALO471" s="48" t="str">
        <f t="shared" si="124"/>
        <v>Inviable Sanitariamente</v>
      </c>
      <c r="ALP471" s="48" t="str">
        <f t="shared" si="124"/>
        <v>Inviable Sanitariamente</v>
      </c>
      <c r="ALQ471" s="48" t="str">
        <f t="shared" si="124"/>
        <v>Inviable Sanitariamente</v>
      </c>
      <c r="ALR471" s="48" t="str">
        <f t="shared" si="124"/>
        <v>Inviable Sanitariamente</v>
      </c>
      <c r="ALS471" s="48" t="str">
        <f t="shared" si="124"/>
        <v>Inviable Sanitariamente</v>
      </c>
      <c r="ALT471" s="48" t="str">
        <f t="shared" si="124"/>
        <v>Inviable Sanitariamente</v>
      </c>
      <c r="ALU471" s="48" t="str">
        <f t="shared" si="124"/>
        <v>Inviable Sanitariamente</v>
      </c>
      <c r="ALV471" s="48" t="str">
        <f t="shared" si="125"/>
        <v>Inviable Sanitariamente</v>
      </c>
      <c r="ALW471" s="48" t="str">
        <f t="shared" si="125"/>
        <v>Inviable Sanitariamente</v>
      </c>
      <c r="ALX471" s="48" t="str">
        <f t="shared" si="125"/>
        <v>Inviable Sanitariamente</v>
      </c>
      <c r="ALY471" s="48" t="str">
        <f t="shared" si="125"/>
        <v>Inviable Sanitariamente</v>
      </c>
      <c r="ALZ471" s="48" t="str">
        <f t="shared" si="125"/>
        <v>Inviable Sanitariamente</v>
      </c>
      <c r="AMA471" s="48" t="str">
        <f t="shared" si="125"/>
        <v>Inviable Sanitariamente</v>
      </c>
      <c r="AMB471" s="48" t="str">
        <f t="shared" si="125"/>
        <v>Inviable Sanitariamente</v>
      </c>
      <c r="AMC471" s="48" t="str">
        <f t="shared" si="125"/>
        <v>Inviable Sanitariamente</v>
      </c>
      <c r="AMD471" s="48" t="str">
        <f t="shared" si="125"/>
        <v>Inviable Sanitariamente</v>
      </c>
      <c r="AME471" s="48" t="str">
        <f t="shared" si="125"/>
        <v>Inviable Sanitariamente</v>
      </c>
      <c r="AMF471" s="48" t="str">
        <f t="shared" si="126"/>
        <v>Inviable Sanitariamente</v>
      </c>
      <c r="AMG471" s="48" t="str">
        <f t="shared" si="126"/>
        <v>Inviable Sanitariamente</v>
      </c>
      <c r="AMH471" s="48" t="str">
        <f t="shared" si="126"/>
        <v>Inviable Sanitariamente</v>
      </c>
      <c r="AMI471" s="48" t="str">
        <f t="shared" si="126"/>
        <v>Inviable Sanitariamente</v>
      </c>
      <c r="AMJ471" s="48" t="str">
        <f t="shared" si="126"/>
        <v>Inviable Sanitariamente</v>
      </c>
      <c r="AMK471" s="48" t="str">
        <f t="shared" si="126"/>
        <v>Inviable Sanitariamente</v>
      </c>
      <c r="AML471" s="48" t="str">
        <f t="shared" si="126"/>
        <v>Inviable Sanitariamente</v>
      </c>
      <c r="AMM471" s="48" t="str">
        <f t="shared" si="126"/>
        <v>Inviable Sanitariamente</v>
      </c>
      <c r="AMN471" s="48" t="str">
        <f t="shared" si="126"/>
        <v>Inviable Sanitariamente</v>
      </c>
      <c r="AMO471" s="48" t="str">
        <f t="shared" si="126"/>
        <v>Inviable Sanitariamente</v>
      </c>
      <c r="AMP471" s="48" t="str">
        <f t="shared" si="127"/>
        <v>Inviable Sanitariamente</v>
      </c>
      <c r="AMQ471" s="48" t="str">
        <f t="shared" si="127"/>
        <v>Inviable Sanitariamente</v>
      </c>
      <c r="AMR471" s="48" t="str">
        <f t="shared" si="127"/>
        <v>Inviable Sanitariamente</v>
      </c>
      <c r="AMS471" s="48" t="str">
        <f t="shared" si="127"/>
        <v>Inviable Sanitariamente</v>
      </c>
      <c r="AMT471" s="48" t="str">
        <f t="shared" si="127"/>
        <v>Inviable Sanitariamente</v>
      </c>
      <c r="AMU471" s="48" t="str">
        <f t="shared" si="127"/>
        <v>Inviable Sanitariamente</v>
      </c>
      <c r="AMV471" s="48" t="str">
        <f t="shared" si="127"/>
        <v>Inviable Sanitariamente</v>
      </c>
      <c r="AMW471" s="48" t="str">
        <f t="shared" si="127"/>
        <v>Inviable Sanitariamente</v>
      </c>
      <c r="AMX471" s="48" t="str">
        <f t="shared" si="127"/>
        <v>Inviable Sanitariamente</v>
      </c>
      <c r="AMY471" s="48" t="str">
        <f t="shared" si="127"/>
        <v>Inviable Sanitariamente</v>
      </c>
      <c r="AMZ471" s="48" t="str">
        <f t="shared" si="128"/>
        <v>Inviable Sanitariamente</v>
      </c>
      <c r="ANA471" s="48" t="str">
        <f t="shared" si="128"/>
        <v>Inviable Sanitariamente</v>
      </c>
      <c r="ANB471" s="48" t="str">
        <f t="shared" si="128"/>
        <v>Inviable Sanitariamente</v>
      </c>
      <c r="ANC471" s="48" t="str">
        <f t="shared" si="128"/>
        <v>Inviable Sanitariamente</v>
      </c>
      <c r="AND471" s="48" t="str">
        <f t="shared" si="128"/>
        <v>Inviable Sanitariamente</v>
      </c>
      <c r="ANE471" s="48" t="str">
        <f t="shared" si="128"/>
        <v>Inviable Sanitariamente</v>
      </c>
      <c r="ANF471" s="48" t="str">
        <f t="shared" si="128"/>
        <v>Inviable Sanitariamente</v>
      </c>
      <c r="ANG471" s="48" t="str">
        <f t="shared" si="128"/>
        <v>Inviable Sanitariamente</v>
      </c>
      <c r="ANH471" s="48" t="str">
        <f t="shared" si="128"/>
        <v>Inviable Sanitariamente</v>
      </c>
      <c r="ANI471" s="48" t="str">
        <f t="shared" si="128"/>
        <v>Inviable Sanitariamente</v>
      </c>
      <c r="ANJ471" s="48" t="str">
        <f t="shared" si="129"/>
        <v>Inviable Sanitariamente</v>
      </c>
      <c r="ANK471" s="48" t="str">
        <f t="shared" si="129"/>
        <v>Inviable Sanitariamente</v>
      </c>
      <c r="ANL471" s="48" t="str">
        <f t="shared" si="129"/>
        <v>Inviable Sanitariamente</v>
      </c>
      <c r="ANM471" s="48" t="str">
        <f t="shared" si="129"/>
        <v>Inviable Sanitariamente</v>
      </c>
      <c r="ANN471" s="48" t="str">
        <f t="shared" si="129"/>
        <v>Inviable Sanitariamente</v>
      </c>
      <c r="ANO471" s="48" t="str">
        <f t="shared" si="129"/>
        <v>Inviable Sanitariamente</v>
      </c>
      <c r="ANP471" s="48" t="str">
        <f t="shared" si="129"/>
        <v>Inviable Sanitariamente</v>
      </c>
      <c r="ANQ471" s="48" t="str">
        <f t="shared" si="129"/>
        <v>Inviable Sanitariamente</v>
      </c>
      <c r="ANR471" s="48" t="str">
        <f t="shared" si="129"/>
        <v>Inviable Sanitariamente</v>
      </c>
      <c r="ANS471" s="48" t="str">
        <f t="shared" si="129"/>
        <v>Inviable Sanitariamente</v>
      </c>
      <c r="ANT471" s="48" t="str">
        <f t="shared" si="130"/>
        <v>Inviable Sanitariamente</v>
      </c>
      <c r="ANU471" s="48" t="str">
        <f t="shared" si="130"/>
        <v>Inviable Sanitariamente</v>
      </c>
      <c r="ANV471" s="48" t="str">
        <f t="shared" si="130"/>
        <v>Inviable Sanitariamente</v>
      </c>
      <c r="ANW471" s="48" t="str">
        <f t="shared" si="130"/>
        <v>Inviable Sanitariamente</v>
      </c>
      <c r="ANX471" s="48" t="str">
        <f t="shared" si="130"/>
        <v>Inviable Sanitariamente</v>
      </c>
      <c r="ANY471" s="48" t="str">
        <f t="shared" si="130"/>
        <v>Inviable Sanitariamente</v>
      </c>
      <c r="ANZ471" s="48" t="str">
        <f t="shared" si="130"/>
        <v>Inviable Sanitariamente</v>
      </c>
      <c r="AOA471" s="48" t="str">
        <f t="shared" si="130"/>
        <v>Inviable Sanitariamente</v>
      </c>
      <c r="AOB471" s="48" t="str">
        <f t="shared" si="130"/>
        <v>Inviable Sanitariamente</v>
      </c>
      <c r="AOC471" s="48" t="str">
        <f t="shared" si="130"/>
        <v>Inviable Sanitariamente</v>
      </c>
      <c r="AOD471" s="48" t="str">
        <f t="shared" si="131"/>
        <v>Inviable Sanitariamente</v>
      </c>
      <c r="AOE471" s="48" t="str">
        <f t="shared" si="131"/>
        <v>Inviable Sanitariamente</v>
      </c>
      <c r="AOF471" s="48" t="str">
        <f t="shared" si="131"/>
        <v>Inviable Sanitariamente</v>
      </c>
      <c r="AOG471" s="48" t="str">
        <f t="shared" si="131"/>
        <v>Inviable Sanitariamente</v>
      </c>
      <c r="AOH471" s="48" t="str">
        <f t="shared" si="131"/>
        <v>Inviable Sanitariamente</v>
      </c>
      <c r="AOI471" s="48" t="str">
        <f t="shared" si="131"/>
        <v>Inviable Sanitariamente</v>
      </c>
      <c r="AOJ471" s="48" t="str">
        <f t="shared" si="131"/>
        <v>Inviable Sanitariamente</v>
      </c>
      <c r="AOK471" s="48" t="str">
        <f t="shared" si="131"/>
        <v>Inviable Sanitariamente</v>
      </c>
      <c r="AOL471" s="48" t="str">
        <f t="shared" si="131"/>
        <v>Inviable Sanitariamente</v>
      </c>
      <c r="AOM471" s="48" t="str">
        <f t="shared" si="131"/>
        <v>Inviable Sanitariamente</v>
      </c>
      <c r="AON471" s="48" t="str">
        <f t="shared" si="132"/>
        <v>Inviable Sanitariamente</v>
      </c>
      <c r="AOO471" s="48" t="str">
        <f t="shared" si="132"/>
        <v>Inviable Sanitariamente</v>
      </c>
      <c r="AOP471" s="48" t="str">
        <f t="shared" si="132"/>
        <v>Inviable Sanitariamente</v>
      </c>
      <c r="AOQ471" s="48" t="str">
        <f t="shared" si="132"/>
        <v>Inviable Sanitariamente</v>
      </c>
      <c r="AOR471" s="48" t="str">
        <f t="shared" si="132"/>
        <v>Inviable Sanitariamente</v>
      </c>
      <c r="AOS471" s="48" t="str">
        <f t="shared" si="132"/>
        <v>Inviable Sanitariamente</v>
      </c>
      <c r="AOT471" s="48" t="str">
        <f t="shared" si="132"/>
        <v>Inviable Sanitariamente</v>
      </c>
      <c r="AOU471" s="48" t="str">
        <f t="shared" si="132"/>
        <v>Inviable Sanitariamente</v>
      </c>
      <c r="AOV471" s="48" t="str">
        <f t="shared" si="132"/>
        <v>Inviable Sanitariamente</v>
      </c>
      <c r="AOW471" s="48" t="str">
        <f t="shared" si="132"/>
        <v>Inviable Sanitariamente</v>
      </c>
      <c r="AOX471" s="48" t="str">
        <f t="shared" si="133"/>
        <v>Inviable Sanitariamente</v>
      </c>
      <c r="AOY471" s="48" t="str">
        <f t="shared" si="133"/>
        <v>Inviable Sanitariamente</v>
      </c>
      <c r="AOZ471" s="48" t="str">
        <f t="shared" si="133"/>
        <v>Inviable Sanitariamente</v>
      </c>
      <c r="APA471" s="48" t="str">
        <f t="shared" si="133"/>
        <v>Inviable Sanitariamente</v>
      </c>
      <c r="APB471" s="48" t="str">
        <f t="shared" si="133"/>
        <v>Inviable Sanitariamente</v>
      </c>
      <c r="APC471" s="48" t="str">
        <f t="shared" si="133"/>
        <v>Inviable Sanitariamente</v>
      </c>
      <c r="APD471" s="48" t="str">
        <f t="shared" si="133"/>
        <v>Inviable Sanitariamente</v>
      </c>
      <c r="APE471" s="48" t="str">
        <f t="shared" si="133"/>
        <v>Inviable Sanitariamente</v>
      </c>
      <c r="APF471" s="48" t="str">
        <f t="shared" si="133"/>
        <v>Inviable Sanitariamente</v>
      </c>
      <c r="APG471" s="48" t="str">
        <f t="shared" si="133"/>
        <v>Inviable Sanitariamente</v>
      </c>
      <c r="APH471" s="48" t="str">
        <f t="shared" si="134"/>
        <v>Inviable Sanitariamente</v>
      </c>
      <c r="API471" s="48" t="str">
        <f t="shared" si="134"/>
        <v>Inviable Sanitariamente</v>
      </c>
      <c r="APJ471" s="48" t="str">
        <f t="shared" si="134"/>
        <v>Inviable Sanitariamente</v>
      </c>
      <c r="APK471" s="48" t="str">
        <f t="shared" si="134"/>
        <v>Inviable Sanitariamente</v>
      </c>
      <c r="APL471" s="48" t="str">
        <f t="shared" si="134"/>
        <v>Inviable Sanitariamente</v>
      </c>
      <c r="APM471" s="48" t="str">
        <f t="shared" si="134"/>
        <v>Inviable Sanitariamente</v>
      </c>
      <c r="APN471" s="48" t="str">
        <f t="shared" si="134"/>
        <v>Inviable Sanitariamente</v>
      </c>
      <c r="APO471" s="48" t="str">
        <f t="shared" si="134"/>
        <v>Inviable Sanitariamente</v>
      </c>
      <c r="APP471" s="48" t="str">
        <f t="shared" si="134"/>
        <v>Inviable Sanitariamente</v>
      </c>
      <c r="APQ471" s="48" t="str">
        <f t="shared" si="134"/>
        <v>Inviable Sanitariamente</v>
      </c>
      <c r="APR471" s="48" t="str">
        <f t="shared" si="135"/>
        <v>Inviable Sanitariamente</v>
      </c>
      <c r="APS471" s="48" t="str">
        <f t="shared" si="135"/>
        <v>Inviable Sanitariamente</v>
      </c>
      <c r="APT471" s="48" t="str">
        <f t="shared" si="135"/>
        <v>Inviable Sanitariamente</v>
      </c>
      <c r="APU471" s="48" t="str">
        <f t="shared" si="135"/>
        <v>Inviable Sanitariamente</v>
      </c>
      <c r="APV471" s="48" t="str">
        <f t="shared" si="135"/>
        <v>Inviable Sanitariamente</v>
      </c>
      <c r="APW471" s="48" t="str">
        <f t="shared" si="135"/>
        <v>Inviable Sanitariamente</v>
      </c>
      <c r="APX471" s="48" t="str">
        <f t="shared" si="135"/>
        <v>Inviable Sanitariamente</v>
      </c>
      <c r="APY471" s="48" t="str">
        <f t="shared" si="135"/>
        <v>Inviable Sanitariamente</v>
      </c>
      <c r="APZ471" s="48" t="str">
        <f t="shared" si="135"/>
        <v>Inviable Sanitariamente</v>
      </c>
      <c r="AQA471" s="48" t="str">
        <f t="shared" si="135"/>
        <v>Inviable Sanitariamente</v>
      </c>
      <c r="AQB471" s="48" t="str">
        <f t="shared" si="136"/>
        <v>Inviable Sanitariamente</v>
      </c>
      <c r="AQC471" s="48" t="str">
        <f t="shared" si="136"/>
        <v>Inviable Sanitariamente</v>
      </c>
      <c r="AQD471" s="48" t="str">
        <f t="shared" si="136"/>
        <v>Inviable Sanitariamente</v>
      </c>
      <c r="AQE471" s="48" t="str">
        <f t="shared" si="136"/>
        <v>Inviable Sanitariamente</v>
      </c>
      <c r="AQF471" s="48" t="str">
        <f t="shared" si="136"/>
        <v>Inviable Sanitariamente</v>
      </c>
      <c r="AQG471" s="48" t="str">
        <f t="shared" si="136"/>
        <v>Inviable Sanitariamente</v>
      </c>
      <c r="AQH471" s="48" t="str">
        <f t="shared" si="136"/>
        <v>Inviable Sanitariamente</v>
      </c>
      <c r="AQI471" s="48" t="str">
        <f t="shared" si="136"/>
        <v>Inviable Sanitariamente</v>
      </c>
      <c r="AQJ471" s="48" t="str">
        <f t="shared" si="136"/>
        <v>Inviable Sanitariamente</v>
      </c>
      <c r="AQK471" s="48" t="str">
        <f t="shared" si="136"/>
        <v>Inviable Sanitariamente</v>
      </c>
      <c r="AQL471" s="48" t="str">
        <f t="shared" si="137"/>
        <v>Inviable Sanitariamente</v>
      </c>
      <c r="AQM471" s="48" t="str">
        <f t="shared" si="137"/>
        <v>Inviable Sanitariamente</v>
      </c>
      <c r="AQN471" s="48" t="str">
        <f t="shared" si="137"/>
        <v>Inviable Sanitariamente</v>
      </c>
      <c r="AQO471" s="48" t="str">
        <f t="shared" si="137"/>
        <v>Inviable Sanitariamente</v>
      </c>
      <c r="AQP471" s="48" t="str">
        <f t="shared" si="137"/>
        <v>Inviable Sanitariamente</v>
      </c>
      <c r="AQQ471" s="48" t="str">
        <f t="shared" si="137"/>
        <v>Inviable Sanitariamente</v>
      </c>
      <c r="AQR471" s="48" t="str">
        <f t="shared" si="137"/>
        <v>Inviable Sanitariamente</v>
      </c>
      <c r="AQS471" s="48" t="str">
        <f t="shared" si="137"/>
        <v>Inviable Sanitariamente</v>
      </c>
      <c r="AQT471" s="48" t="str">
        <f t="shared" si="137"/>
        <v>Inviable Sanitariamente</v>
      </c>
      <c r="AQU471" s="48" t="str">
        <f t="shared" si="137"/>
        <v>Inviable Sanitariamente</v>
      </c>
      <c r="AQV471" s="48" t="str">
        <f t="shared" si="138"/>
        <v>Inviable Sanitariamente</v>
      </c>
      <c r="AQW471" s="48" t="str">
        <f t="shared" si="138"/>
        <v>Inviable Sanitariamente</v>
      </c>
      <c r="AQX471" s="48" t="str">
        <f t="shared" si="138"/>
        <v>Inviable Sanitariamente</v>
      </c>
      <c r="AQY471" s="48" t="str">
        <f t="shared" si="138"/>
        <v>Inviable Sanitariamente</v>
      </c>
      <c r="AQZ471" s="48" t="str">
        <f t="shared" si="138"/>
        <v>Inviable Sanitariamente</v>
      </c>
      <c r="ARA471" s="48" t="str">
        <f t="shared" si="138"/>
        <v>Inviable Sanitariamente</v>
      </c>
      <c r="ARB471" s="48" t="str">
        <f t="shared" si="138"/>
        <v>Inviable Sanitariamente</v>
      </c>
      <c r="ARC471" s="48" t="str">
        <f t="shared" si="138"/>
        <v>Inviable Sanitariamente</v>
      </c>
      <c r="ARD471" s="48" t="str">
        <f t="shared" si="138"/>
        <v>Inviable Sanitariamente</v>
      </c>
      <c r="ARE471" s="48" t="str">
        <f t="shared" si="138"/>
        <v>Inviable Sanitariamente</v>
      </c>
      <c r="ARF471" s="48" t="str">
        <f t="shared" si="139"/>
        <v>Inviable Sanitariamente</v>
      </c>
      <c r="ARG471" s="48" t="str">
        <f t="shared" si="139"/>
        <v>Inviable Sanitariamente</v>
      </c>
      <c r="ARH471" s="48" t="str">
        <f t="shared" si="139"/>
        <v>Inviable Sanitariamente</v>
      </c>
      <c r="ARI471" s="48" t="str">
        <f t="shared" si="139"/>
        <v>Inviable Sanitariamente</v>
      </c>
      <c r="ARJ471" s="48" t="str">
        <f t="shared" si="139"/>
        <v>Inviable Sanitariamente</v>
      </c>
      <c r="ARK471" s="48" t="str">
        <f t="shared" si="139"/>
        <v>Inviable Sanitariamente</v>
      </c>
      <c r="ARL471" s="48" t="str">
        <f t="shared" si="139"/>
        <v>Inviable Sanitariamente</v>
      </c>
      <c r="ARM471" s="48" t="str">
        <f t="shared" si="139"/>
        <v>Inviable Sanitariamente</v>
      </c>
      <c r="ARN471" s="48" t="str">
        <f t="shared" si="139"/>
        <v>Inviable Sanitariamente</v>
      </c>
      <c r="ARO471" s="48" t="str">
        <f t="shared" si="139"/>
        <v>Inviable Sanitariamente</v>
      </c>
      <c r="ARP471" s="48" t="str">
        <f t="shared" si="140"/>
        <v>Inviable Sanitariamente</v>
      </c>
      <c r="ARQ471" s="48" t="str">
        <f t="shared" si="140"/>
        <v>Inviable Sanitariamente</v>
      </c>
      <c r="ARR471" s="48" t="str">
        <f t="shared" si="140"/>
        <v>Inviable Sanitariamente</v>
      </c>
      <c r="ARS471" s="48" t="str">
        <f t="shared" si="140"/>
        <v>Inviable Sanitariamente</v>
      </c>
      <c r="ART471" s="48" t="str">
        <f t="shared" si="140"/>
        <v>Inviable Sanitariamente</v>
      </c>
      <c r="ARU471" s="48" t="str">
        <f t="shared" si="140"/>
        <v>Inviable Sanitariamente</v>
      </c>
      <c r="ARV471" s="48" t="str">
        <f t="shared" si="140"/>
        <v>Inviable Sanitariamente</v>
      </c>
      <c r="ARW471" s="48" t="str">
        <f t="shared" si="140"/>
        <v>Inviable Sanitariamente</v>
      </c>
      <c r="ARX471" s="48" t="str">
        <f t="shared" si="140"/>
        <v>Inviable Sanitariamente</v>
      </c>
      <c r="ARY471" s="48" t="str">
        <f t="shared" si="140"/>
        <v>Inviable Sanitariamente</v>
      </c>
      <c r="ARZ471" s="48" t="str">
        <f t="shared" si="141"/>
        <v>Inviable Sanitariamente</v>
      </c>
      <c r="ASA471" s="48" t="str">
        <f t="shared" si="141"/>
        <v>Inviable Sanitariamente</v>
      </c>
      <c r="ASB471" s="48" t="str">
        <f t="shared" si="141"/>
        <v>Inviable Sanitariamente</v>
      </c>
      <c r="ASC471" s="48" t="str">
        <f t="shared" si="141"/>
        <v>Inviable Sanitariamente</v>
      </c>
      <c r="ASD471" s="48" t="str">
        <f t="shared" si="141"/>
        <v>Inviable Sanitariamente</v>
      </c>
      <c r="ASE471" s="48" t="str">
        <f t="shared" si="141"/>
        <v>Inviable Sanitariamente</v>
      </c>
      <c r="ASF471" s="48" t="str">
        <f t="shared" si="141"/>
        <v>Inviable Sanitariamente</v>
      </c>
      <c r="ASG471" s="48" t="str">
        <f t="shared" si="141"/>
        <v>Inviable Sanitariamente</v>
      </c>
      <c r="ASH471" s="48" t="str">
        <f t="shared" si="141"/>
        <v>Inviable Sanitariamente</v>
      </c>
      <c r="ASI471" s="48" t="str">
        <f t="shared" si="141"/>
        <v>Inviable Sanitariamente</v>
      </c>
      <c r="ASJ471" s="48" t="str">
        <f t="shared" si="142"/>
        <v>Inviable Sanitariamente</v>
      </c>
      <c r="ASK471" s="48" t="str">
        <f t="shared" si="142"/>
        <v>Inviable Sanitariamente</v>
      </c>
      <c r="ASL471" s="48" t="str">
        <f t="shared" si="142"/>
        <v>Inviable Sanitariamente</v>
      </c>
      <c r="ASM471" s="48" t="str">
        <f t="shared" si="142"/>
        <v>Inviable Sanitariamente</v>
      </c>
      <c r="ASN471" s="48" t="str">
        <f t="shared" si="142"/>
        <v>Inviable Sanitariamente</v>
      </c>
      <c r="ASO471" s="48" t="str">
        <f t="shared" si="142"/>
        <v>Inviable Sanitariamente</v>
      </c>
      <c r="ASP471" s="48" t="str">
        <f t="shared" si="142"/>
        <v>Inviable Sanitariamente</v>
      </c>
      <c r="ASQ471" s="48" t="str">
        <f t="shared" si="142"/>
        <v>Inviable Sanitariamente</v>
      </c>
      <c r="ASR471" s="48" t="str">
        <f t="shared" si="142"/>
        <v>Inviable Sanitariamente</v>
      </c>
      <c r="ASS471" s="48" t="str">
        <f t="shared" si="142"/>
        <v>Inviable Sanitariamente</v>
      </c>
      <c r="AST471" s="48" t="str">
        <f t="shared" si="143"/>
        <v>Inviable Sanitariamente</v>
      </c>
      <c r="ASU471" s="48" t="str">
        <f t="shared" si="143"/>
        <v>Inviable Sanitariamente</v>
      </c>
      <c r="ASV471" s="48" t="str">
        <f t="shared" si="143"/>
        <v>Inviable Sanitariamente</v>
      </c>
      <c r="ASW471" s="48" t="str">
        <f t="shared" si="143"/>
        <v>Inviable Sanitariamente</v>
      </c>
      <c r="ASX471" s="48" t="str">
        <f t="shared" si="143"/>
        <v>Inviable Sanitariamente</v>
      </c>
      <c r="ASY471" s="48" t="str">
        <f t="shared" si="143"/>
        <v>Inviable Sanitariamente</v>
      </c>
      <c r="ASZ471" s="48" t="str">
        <f t="shared" si="143"/>
        <v>Inviable Sanitariamente</v>
      </c>
      <c r="ATA471" s="48" t="str">
        <f t="shared" si="143"/>
        <v>Inviable Sanitariamente</v>
      </c>
      <c r="ATB471" s="48" t="str">
        <f t="shared" si="143"/>
        <v>Inviable Sanitariamente</v>
      </c>
      <c r="ATC471" s="48" t="str">
        <f t="shared" si="143"/>
        <v>Inviable Sanitariamente</v>
      </c>
      <c r="ATD471" s="48" t="str">
        <f t="shared" si="144"/>
        <v>Inviable Sanitariamente</v>
      </c>
      <c r="ATE471" s="48" t="str">
        <f t="shared" si="144"/>
        <v>Inviable Sanitariamente</v>
      </c>
      <c r="ATF471" s="48" t="str">
        <f t="shared" si="144"/>
        <v>Inviable Sanitariamente</v>
      </c>
      <c r="ATG471" s="48" t="str">
        <f t="shared" si="144"/>
        <v>Inviable Sanitariamente</v>
      </c>
      <c r="ATH471" s="48" t="str">
        <f t="shared" si="144"/>
        <v>Inviable Sanitariamente</v>
      </c>
      <c r="ATI471" s="48" t="str">
        <f t="shared" si="144"/>
        <v>Inviable Sanitariamente</v>
      </c>
      <c r="ATJ471" s="48" t="str">
        <f t="shared" si="144"/>
        <v>Inviable Sanitariamente</v>
      </c>
      <c r="ATK471" s="48" t="str">
        <f t="shared" si="144"/>
        <v>Inviable Sanitariamente</v>
      </c>
      <c r="ATL471" s="48" t="str">
        <f t="shared" si="144"/>
        <v>Inviable Sanitariamente</v>
      </c>
      <c r="ATM471" s="48" t="str">
        <f t="shared" si="144"/>
        <v>Inviable Sanitariamente</v>
      </c>
      <c r="ATN471" s="48" t="str">
        <f t="shared" si="145"/>
        <v>Inviable Sanitariamente</v>
      </c>
      <c r="ATO471" s="48" t="str">
        <f t="shared" si="145"/>
        <v>Inviable Sanitariamente</v>
      </c>
      <c r="ATP471" s="48" t="str">
        <f t="shared" si="145"/>
        <v>Inviable Sanitariamente</v>
      </c>
      <c r="ATQ471" s="48" t="str">
        <f t="shared" si="145"/>
        <v>Inviable Sanitariamente</v>
      </c>
      <c r="ATR471" s="48" t="str">
        <f t="shared" si="145"/>
        <v>Inviable Sanitariamente</v>
      </c>
      <c r="ATS471" s="48" t="str">
        <f t="shared" si="145"/>
        <v>Inviable Sanitariamente</v>
      </c>
      <c r="ATT471" s="48" t="str">
        <f t="shared" si="145"/>
        <v>Inviable Sanitariamente</v>
      </c>
      <c r="ATU471" s="48" t="str">
        <f t="shared" si="145"/>
        <v>Inviable Sanitariamente</v>
      </c>
      <c r="ATV471" s="48" t="str">
        <f t="shared" si="145"/>
        <v>Inviable Sanitariamente</v>
      </c>
      <c r="ATW471" s="48" t="str">
        <f t="shared" si="145"/>
        <v>Inviable Sanitariamente</v>
      </c>
      <c r="ATX471" s="48" t="str">
        <f t="shared" si="146"/>
        <v>Inviable Sanitariamente</v>
      </c>
      <c r="ATY471" s="48" t="str">
        <f t="shared" si="146"/>
        <v>Inviable Sanitariamente</v>
      </c>
      <c r="ATZ471" s="48" t="str">
        <f t="shared" si="146"/>
        <v>Inviable Sanitariamente</v>
      </c>
      <c r="AUA471" s="48" t="str">
        <f t="shared" si="146"/>
        <v>Inviable Sanitariamente</v>
      </c>
      <c r="AUB471" s="48" t="str">
        <f t="shared" si="146"/>
        <v>Inviable Sanitariamente</v>
      </c>
      <c r="AUC471" s="48" t="str">
        <f t="shared" si="146"/>
        <v>Inviable Sanitariamente</v>
      </c>
      <c r="AUD471" s="48" t="str">
        <f t="shared" si="146"/>
        <v>Inviable Sanitariamente</v>
      </c>
      <c r="AUE471" s="48" t="str">
        <f t="shared" si="146"/>
        <v>Inviable Sanitariamente</v>
      </c>
      <c r="AUF471" s="48" t="str">
        <f t="shared" si="146"/>
        <v>Inviable Sanitariamente</v>
      </c>
      <c r="AUG471" s="48" t="str">
        <f t="shared" si="146"/>
        <v>Inviable Sanitariamente</v>
      </c>
      <c r="AUH471" s="48" t="str">
        <f t="shared" si="147"/>
        <v>Inviable Sanitariamente</v>
      </c>
      <c r="AUI471" s="48" t="str">
        <f t="shared" si="147"/>
        <v>Inviable Sanitariamente</v>
      </c>
      <c r="AUJ471" s="48" t="str">
        <f t="shared" si="147"/>
        <v>Inviable Sanitariamente</v>
      </c>
      <c r="AUK471" s="48" t="str">
        <f t="shared" si="147"/>
        <v>Inviable Sanitariamente</v>
      </c>
      <c r="AUL471" s="48" t="str">
        <f t="shared" si="147"/>
        <v>Inviable Sanitariamente</v>
      </c>
      <c r="AUM471" s="48" t="str">
        <f t="shared" si="147"/>
        <v>Inviable Sanitariamente</v>
      </c>
      <c r="AUN471" s="48" t="str">
        <f t="shared" si="147"/>
        <v>Inviable Sanitariamente</v>
      </c>
      <c r="AUO471" s="48" t="str">
        <f t="shared" si="147"/>
        <v>Inviable Sanitariamente</v>
      </c>
      <c r="AUP471" s="48" t="str">
        <f t="shared" si="147"/>
        <v>Inviable Sanitariamente</v>
      </c>
      <c r="AUQ471" s="48" t="str">
        <f t="shared" si="147"/>
        <v>Inviable Sanitariamente</v>
      </c>
      <c r="AUR471" s="48" t="str">
        <f t="shared" si="148"/>
        <v>Inviable Sanitariamente</v>
      </c>
      <c r="AUS471" s="48" t="str">
        <f t="shared" si="148"/>
        <v>Inviable Sanitariamente</v>
      </c>
      <c r="AUT471" s="48" t="str">
        <f t="shared" si="148"/>
        <v>Inviable Sanitariamente</v>
      </c>
      <c r="AUU471" s="48" t="str">
        <f t="shared" si="148"/>
        <v>Inviable Sanitariamente</v>
      </c>
      <c r="AUV471" s="48" t="str">
        <f t="shared" si="148"/>
        <v>Inviable Sanitariamente</v>
      </c>
      <c r="AUW471" s="48" t="str">
        <f t="shared" si="148"/>
        <v>Inviable Sanitariamente</v>
      </c>
      <c r="AUX471" s="48" t="str">
        <f t="shared" si="148"/>
        <v>Inviable Sanitariamente</v>
      </c>
      <c r="AUY471" s="48" t="str">
        <f t="shared" si="148"/>
        <v>Inviable Sanitariamente</v>
      </c>
      <c r="AUZ471" s="48" t="str">
        <f t="shared" si="148"/>
        <v>Inviable Sanitariamente</v>
      </c>
      <c r="AVA471" s="48" t="str">
        <f t="shared" si="148"/>
        <v>Inviable Sanitariamente</v>
      </c>
      <c r="AVB471" s="48" t="str">
        <f t="shared" si="149"/>
        <v>Inviable Sanitariamente</v>
      </c>
      <c r="AVC471" s="48" t="str">
        <f t="shared" si="149"/>
        <v>Inviable Sanitariamente</v>
      </c>
      <c r="AVD471" s="48" t="str">
        <f t="shared" si="149"/>
        <v>Inviable Sanitariamente</v>
      </c>
      <c r="AVE471" s="48" t="str">
        <f t="shared" si="149"/>
        <v>Inviable Sanitariamente</v>
      </c>
      <c r="AVF471" s="48" t="str">
        <f t="shared" si="149"/>
        <v>Inviable Sanitariamente</v>
      </c>
      <c r="AVG471" s="48" t="str">
        <f t="shared" si="149"/>
        <v>Inviable Sanitariamente</v>
      </c>
      <c r="AVH471" s="48" t="str">
        <f t="shared" si="149"/>
        <v>Inviable Sanitariamente</v>
      </c>
      <c r="AVI471" s="48" t="str">
        <f t="shared" si="149"/>
        <v>Inviable Sanitariamente</v>
      </c>
      <c r="AVJ471" s="48" t="str">
        <f t="shared" si="149"/>
        <v>Inviable Sanitariamente</v>
      </c>
      <c r="AVK471" s="48" t="str">
        <f t="shared" si="149"/>
        <v>Inviable Sanitariamente</v>
      </c>
      <c r="AVL471" s="48" t="str">
        <f t="shared" si="150"/>
        <v>Inviable Sanitariamente</v>
      </c>
      <c r="AVM471" s="48" t="str">
        <f t="shared" si="150"/>
        <v>Inviable Sanitariamente</v>
      </c>
      <c r="AVN471" s="48" t="str">
        <f t="shared" si="150"/>
        <v>Inviable Sanitariamente</v>
      </c>
      <c r="AVO471" s="48" t="str">
        <f t="shared" si="150"/>
        <v>Inviable Sanitariamente</v>
      </c>
      <c r="AVP471" s="48" t="str">
        <f t="shared" si="150"/>
        <v>Inviable Sanitariamente</v>
      </c>
      <c r="AVQ471" s="48" t="str">
        <f t="shared" si="150"/>
        <v>Inviable Sanitariamente</v>
      </c>
      <c r="AVR471" s="48" t="str">
        <f t="shared" si="150"/>
        <v>Inviable Sanitariamente</v>
      </c>
      <c r="AVS471" s="48" t="str">
        <f t="shared" si="150"/>
        <v>Inviable Sanitariamente</v>
      </c>
      <c r="AVT471" s="48" t="str">
        <f t="shared" si="150"/>
        <v>Inviable Sanitariamente</v>
      </c>
      <c r="AVU471" s="48" t="str">
        <f t="shared" si="150"/>
        <v>Inviable Sanitariamente</v>
      </c>
      <c r="AVV471" s="48" t="str">
        <f t="shared" si="151"/>
        <v>Inviable Sanitariamente</v>
      </c>
      <c r="AVW471" s="48" t="str">
        <f t="shared" si="151"/>
        <v>Inviable Sanitariamente</v>
      </c>
      <c r="AVX471" s="48" t="str">
        <f t="shared" si="151"/>
        <v>Inviable Sanitariamente</v>
      </c>
      <c r="AVY471" s="48" t="str">
        <f t="shared" si="151"/>
        <v>Inviable Sanitariamente</v>
      </c>
      <c r="AVZ471" s="48" t="str">
        <f t="shared" si="151"/>
        <v>Inviable Sanitariamente</v>
      </c>
      <c r="AWA471" s="48" t="str">
        <f t="shared" si="151"/>
        <v>Inviable Sanitariamente</v>
      </c>
      <c r="AWB471" s="48" t="str">
        <f t="shared" si="151"/>
        <v>Inviable Sanitariamente</v>
      </c>
      <c r="AWC471" s="48" t="str">
        <f t="shared" si="151"/>
        <v>Inviable Sanitariamente</v>
      </c>
      <c r="AWD471" s="48" t="str">
        <f t="shared" si="151"/>
        <v>Inviable Sanitariamente</v>
      </c>
      <c r="AWE471" s="48" t="str">
        <f t="shared" si="151"/>
        <v>Inviable Sanitariamente</v>
      </c>
      <c r="AWF471" s="48" t="str">
        <f t="shared" si="152"/>
        <v>Inviable Sanitariamente</v>
      </c>
      <c r="AWG471" s="48" t="str">
        <f t="shared" si="152"/>
        <v>Inviable Sanitariamente</v>
      </c>
      <c r="AWH471" s="48" t="str">
        <f t="shared" si="152"/>
        <v>Inviable Sanitariamente</v>
      </c>
      <c r="AWI471" s="48" t="str">
        <f t="shared" si="152"/>
        <v>Inviable Sanitariamente</v>
      </c>
      <c r="AWJ471" s="48" t="str">
        <f t="shared" si="152"/>
        <v>Inviable Sanitariamente</v>
      </c>
      <c r="AWK471" s="48" t="str">
        <f t="shared" si="152"/>
        <v>Inviable Sanitariamente</v>
      </c>
      <c r="AWL471" s="48" t="str">
        <f t="shared" si="152"/>
        <v>Inviable Sanitariamente</v>
      </c>
      <c r="AWM471" s="48" t="str">
        <f t="shared" si="152"/>
        <v>Inviable Sanitariamente</v>
      </c>
      <c r="AWN471" s="48" t="str">
        <f t="shared" si="152"/>
        <v>Inviable Sanitariamente</v>
      </c>
      <c r="AWO471" s="48" t="str">
        <f t="shared" si="152"/>
        <v>Inviable Sanitariamente</v>
      </c>
      <c r="AWP471" s="48" t="str">
        <f t="shared" si="153"/>
        <v>Inviable Sanitariamente</v>
      </c>
      <c r="AWQ471" s="48" t="str">
        <f t="shared" si="153"/>
        <v>Inviable Sanitariamente</v>
      </c>
      <c r="AWR471" s="48" t="str">
        <f t="shared" si="153"/>
        <v>Inviable Sanitariamente</v>
      </c>
      <c r="AWS471" s="48" t="str">
        <f t="shared" si="153"/>
        <v>Inviable Sanitariamente</v>
      </c>
      <c r="AWT471" s="48" t="str">
        <f t="shared" si="153"/>
        <v>Inviable Sanitariamente</v>
      </c>
      <c r="AWU471" s="48" t="str">
        <f t="shared" si="153"/>
        <v>Inviable Sanitariamente</v>
      </c>
      <c r="AWV471" s="48" t="str">
        <f t="shared" si="153"/>
        <v>Inviable Sanitariamente</v>
      </c>
      <c r="AWW471" s="48" t="str">
        <f t="shared" si="153"/>
        <v>Inviable Sanitariamente</v>
      </c>
      <c r="AWX471" s="48" t="str">
        <f t="shared" si="153"/>
        <v>Inviable Sanitariamente</v>
      </c>
      <c r="AWY471" s="48" t="str">
        <f t="shared" si="153"/>
        <v>Inviable Sanitariamente</v>
      </c>
      <c r="AWZ471" s="48" t="str">
        <f t="shared" si="154"/>
        <v>Inviable Sanitariamente</v>
      </c>
      <c r="AXA471" s="48" t="str">
        <f t="shared" si="154"/>
        <v>Inviable Sanitariamente</v>
      </c>
      <c r="AXB471" s="48" t="str">
        <f t="shared" si="154"/>
        <v>Inviable Sanitariamente</v>
      </c>
      <c r="AXC471" s="48" t="str">
        <f t="shared" si="154"/>
        <v>Inviable Sanitariamente</v>
      </c>
      <c r="AXD471" s="48" t="str">
        <f t="shared" si="154"/>
        <v>Inviable Sanitariamente</v>
      </c>
      <c r="AXE471" s="48" t="str">
        <f t="shared" si="154"/>
        <v>Inviable Sanitariamente</v>
      </c>
      <c r="AXF471" s="48" t="str">
        <f t="shared" si="154"/>
        <v>Inviable Sanitariamente</v>
      </c>
      <c r="AXG471" s="48" t="str">
        <f t="shared" si="154"/>
        <v>Inviable Sanitariamente</v>
      </c>
      <c r="AXH471" s="48" t="str">
        <f t="shared" si="154"/>
        <v>Inviable Sanitariamente</v>
      </c>
      <c r="AXI471" s="48" t="str">
        <f t="shared" si="154"/>
        <v>Inviable Sanitariamente</v>
      </c>
      <c r="AXJ471" s="48" t="str">
        <f t="shared" si="155"/>
        <v>Inviable Sanitariamente</v>
      </c>
      <c r="AXK471" s="48" t="str">
        <f t="shared" si="155"/>
        <v>Inviable Sanitariamente</v>
      </c>
      <c r="AXL471" s="48" t="str">
        <f t="shared" si="155"/>
        <v>Inviable Sanitariamente</v>
      </c>
      <c r="AXM471" s="48" t="str">
        <f t="shared" si="155"/>
        <v>Inviable Sanitariamente</v>
      </c>
      <c r="AXN471" s="48" t="str">
        <f t="shared" si="155"/>
        <v>Inviable Sanitariamente</v>
      </c>
      <c r="AXO471" s="48" t="str">
        <f t="shared" si="155"/>
        <v>Inviable Sanitariamente</v>
      </c>
      <c r="AXP471" s="48" t="str">
        <f t="shared" si="155"/>
        <v>Inviable Sanitariamente</v>
      </c>
      <c r="AXQ471" s="48" t="str">
        <f t="shared" si="155"/>
        <v>Inviable Sanitariamente</v>
      </c>
      <c r="AXR471" s="48" t="str">
        <f t="shared" si="155"/>
        <v>Inviable Sanitariamente</v>
      </c>
      <c r="AXS471" s="48" t="str">
        <f t="shared" si="155"/>
        <v>Inviable Sanitariamente</v>
      </c>
      <c r="AXT471" s="48" t="str">
        <f t="shared" si="156"/>
        <v>Inviable Sanitariamente</v>
      </c>
      <c r="AXU471" s="48" t="str">
        <f t="shared" si="156"/>
        <v>Inviable Sanitariamente</v>
      </c>
      <c r="AXV471" s="48" t="str">
        <f t="shared" si="156"/>
        <v>Inviable Sanitariamente</v>
      </c>
      <c r="AXW471" s="48" t="str">
        <f t="shared" si="156"/>
        <v>Inviable Sanitariamente</v>
      </c>
      <c r="AXX471" s="48" t="str">
        <f t="shared" si="156"/>
        <v>Inviable Sanitariamente</v>
      </c>
      <c r="AXY471" s="48" t="str">
        <f t="shared" si="156"/>
        <v>Inviable Sanitariamente</v>
      </c>
      <c r="AXZ471" s="48" t="str">
        <f t="shared" si="156"/>
        <v>Inviable Sanitariamente</v>
      </c>
      <c r="AYA471" s="48" t="str">
        <f t="shared" si="156"/>
        <v>Inviable Sanitariamente</v>
      </c>
      <c r="AYB471" s="48" t="str">
        <f t="shared" si="156"/>
        <v>Inviable Sanitariamente</v>
      </c>
      <c r="AYC471" s="48" t="str">
        <f t="shared" si="156"/>
        <v>Inviable Sanitariamente</v>
      </c>
      <c r="AYD471" s="48" t="str">
        <f t="shared" si="157"/>
        <v>Inviable Sanitariamente</v>
      </c>
      <c r="AYE471" s="48" t="str">
        <f t="shared" si="157"/>
        <v>Inviable Sanitariamente</v>
      </c>
      <c r="AYF471" s="48" t="str">
        <f t="shared" si="157"/>
        <v>Inviable Sanitariamente</v>
      </c>
      <c r="AYG471" s="48" t="str">
        <f t="shared" si="157"/>
        <v>Inviable Sanitariamente</v>
      </c>
      <c r="AYH471" s="48" t="str">
        <f t="shared" si="157"/>
        <v>Inviable Sanitariamente</v>
      </c>
      <c r="AYI471" s="48" t="str">
        <f t="shared" si="157"/>
        <v>Inviable Sanitariamente</v>
      </c>
      <c r="AYJ471" s="48" t="str">
        <f t="shared" si="157"/>
        <v>Inviable Sanitariamente</v>
      </c>
      <c r="AYK471" s="48" t="str">
        <f t="shared" si="157"/>
        <v>Inviable Sanitariamente</v>
      </c>
      <c r="AYL471" s="48" t="str">
        <f t="shared" si="157"/>
        <v>Inviable Sanitariamente</v>
      </c>
      <c r="AYM471" s="48" t="str">
        <f t="shared" si="157"/>
        <v>Inviable Sanitariamente</v>
      </c>
      <c r="AYN471" s="48" t="str">
        <f t="shared" si="158"/>
        <v>Inviable Sanitariamente</v>
      </c>
      <c r="AYO471" s="48" t="str">
        <f t="shared" si="158"/>
        <v>Inviable Sanitariamente</v>
      </c>
      <c r="AYP471" s="48" t="str">
        <f t="shared" si="158"/>
        <v>Inviable Sanitariamente</v>
      </c>
      <c r="AYQ471" s="48" t="str">
        <f t="shared" si="158"/>
        <v>Inviable Sanitariamente</v>
      </c>
      <c r="AYR471" s="48" t="str">
        <f t="shared" si="158"/>
        <v>Inviable Sanitariamente</v>
      </c>
      <c r="AYS471" s="48" t="str">
        <f t="shared" si="158"/>
        <v>Inviable Sanitariamente</v>
      </c>
      <c r="AYT471" s="48" t="str">
        <f t="shared" si="158"/>
        <v>Inviable Sanitariamente</v>
      </c>
      <c r="AYU471" s="48" t="str">
        <f t="shared" si="158"/>
        <v>Inviable Sanitariamente</v>
      </c>
      <c r="AYV471" s="48" t="str">
        <f t="shared" si="158"/>
        <v>Inviable Sanitariamente</v>
      </c>
      <c r="AYW471" s="48" t="str">
        <f t="shared" si="158"/>
        <v>Inviable Sanitariamente</v>
      </c>
      <c r="AYX471" s="48" t="str">
        <f t="shared" si="159"/>
        <v>Inviable Sanitariamente</v>
      </c>
      <c r="AYY471" s="48" t="str">
        <f t="shared" si="159"/>
        <v>Inviable Sanitariamente</v>
      </c>
      <c r="AYZ471" s="48" t="str">
        <f t="shared" si="159"/>
        <v>Inviable Sanitariamente</v>
      </c>
      <c r="AZA471" s="48" t="str">
        <f t="shared" si="159"/>
        <v>Inviable Sanitariamente</v>
      </c>
      <c r="AZB471" s="48" t="str">
        <f t="shared" si="159"/>
        <v>Inviable Sanitariamente</v>
      </c>
      <c r="AZC471" s="48" t="str">
        <f t="shared" si="159"/>
        <v>Inviable Sanitariamente</v>
      </c>
      <c r="AZD471" s="48" t="str">
        <f t="shared" si="159"/>
        <v>Inviable Sanitariamente</v>
      </c>
      <c r="AZE471" s="48" t="str">
        <f t="shared" si="159"/>
        <v>Inviable Sanitariamente</v>
      </c>
      <c r="AZF471" s="48" t="str">
        <f t="shared" si="159"/>
        <v>Inviable Sanitariamente</v>
      </c>
      <c r="AZG471" s="48" t="str">
        <f t="shared" si="159"/>
        <v>Inviable Sanitariamente</v>
      </c>
      <c r="AZH471" s="48" t="str">
        <f t="shared" si="160"/>
        <v>Inviable Sanitariamente</v>
      </c>
      <c r="AZI471" s="48" t="str">
        <f t="shared" si="160"/>
        <v>Inviable Sanitariamente</v>
      </c>
      <c r="AZJ471" s="48" t="str">
        <f t="shared" si="160"/>
        <v>Inviable Sanitariamente</v>
      </c>
      <c r="AZK471" s="48" t="str">
        <f t="shared" si="160"/>
        <v>Inviable Sanitariamente</v>
      </c>
      <c r="AZL471" s="48" t="str">
        <f t="shared" si="160"/>
        <v>Inviable Sanitariamente</v>
      </c>
      <c r="AZM471" s="48" t="str">
        <f t="shared" si="160"/>
        <v>Inviable Sanitariamente</v>
      </c>
      <c r="AZN471" s="48" t="str">
        <f t="shared" si="160"/>
        <v>Inviable Sanitariamente</v>
      </c>
      <c r="AZO471" s="48" t="str">
        <f t="shared" si="160"/>
        <v>Inviable Sanitariamente</v>
      </c>
      <c r="AZP471" s="48" t="str">
        <f t="shared" si="160"/>
        <v>Inviable Sanitariamente</v>
      </c>
      <c r="AZQ471" s="48" t="str">
        <f t="shared" si="160"/>
        <v>Inviable Sanitariamente</v>
      </c>
      <c r="AZR471" s="48" t="str">
        <f t="shared" si="161"/>
        <v>Inviable Sanitariamente</v>
      </c>
      <c r="AZS471" s="48" t="str">
        <f t="shared" si="161"/>
        <v>Inviable Sanitariamente</v>
      </c>
      <c r="AZT471" s="48" t="str">
        <f t="shared" si="161"/>
        <v>Inviable Sanitariamente</v>
      </c>
      <c r="AZU471" s="48" t="str">
        <f t="shared" si="161"/>
        <v>Inviable Sanitariamente</v>
      </c>
      <c r="AZV471" s="48" t="str">
        <f t="shared" si="161"/>
        <v>Inviable Sanitariamente</v>
      </c>
      <c r="AZW471" s="48" t="str">
        <f t="shared" si="161"/>
        <v>Inviable Sanitariamente</v>
      </c>
      <c r="AZX471" s="48" t="str">
        <f t="shared" si="161"/>
        <v>Inviable Sanitariamente</v>
      </c>
      <c r="AZY471" s="48" t="str">
        <f t="shared" si="161"/>
        <v>Inviable Sanitariamente</v>
      </c>
      <c r="AZZ471" s="48" t="str">
        <f t="shared" si="161"/>
        <v>Inviable Sanitariamente</v>
      </c>
      <c r="BAA471" s="48" t="str">
        <f t="shared" si="161"/>
        <v>Inviable Sanitariamente</v>
      </c>
      <c r="BAB471" s="48" t="str">
        <f t="shared" si="162"/>
        <v>Inviable Sanitariamente</v>
      </c>
      <c r="BAC471" s="48" t="str">
        <f t="shared" si="162"/>
        <v>Inviable Sanitariamente</v>
      </c>
      <c r="BAD471" s="48" t="str">
        <f t="shared" si="162"/>
        <v>Inviable Sanitariamente</v>
      </c>
      <c r="BAE471" s="48" t="str">
        <f t="shared" si="162"/>
        <v>Inviable Sanitariamente</v>
      </c>
      <c r="BAF471" s="48" t="str">
        <f t="shared" si="162"/>
        <v>Inviable Sanitariamente</v>
      </c>
      <c r="BAG471" s="48" t="str">
        <f t="shared" si="162"/>
        <v>Inviable Sanitariamente</v>
      </c>
      <c r="BAH471" s="48" t="str">
        <f t="shared" si="162"/>
        <v>Inviable Sanitariamente</v>
      </c>
      <c r="BAI471" s="48" t="str">
        <f t="shared" si="162"/>
        <v>Inviable Sanitariamente</v>
      </c>
      <c r="BAJ471" s="48" t="str">
        <f t="shared" si="162"/>
        <v>Inviable Sanitariamente</v>
      </c>
      <c r="BAK471" s="48" t="str">
        <f t="shared" si="162"/>
        <v>Inviable Sanitariamente</v>
      </c>
      <c r="BAL471" s="48" t="str">
        <f t="shared" si="163"/>
        <v>Inviable Sanitariamente</v>
      </c>
      <c r="BAM471" s="48" t="str">
        <f t="shared" si="163"/>
        <v>Inviable Sanitariamente</v>
      </c>
      <c r="BAN471" s="48" t="str">
        <f t="shared" si="163"/>
        <v>Inviable Sanitariamente</v>
      </c>
      <c r="BAO471" s="48" t="str">
        <f t="shared" si="163"/>
        <v>Inviable Sanitariamente</v>
      </c>
      <c r="BAP471" s="48" t="str">
        <f t="shared" si="163"/>
        <v>Inviable Sanitariamente</v>
      </c>
      <c r="BAQ471" s="48" t="str">
        <f t="shared" si="163"/>
        <v>Inviable Sanitariamente</v>
      </c>
      <c r="BAR471" s="48" t="str">
        <f t="shared" si="163"/>
        <v>Inviable Sanitariamente</v>
      </c>
      <c r="BAS471" s="48" t="str">
        <f t="shared" si="163"/>
        <v>Inviable Sanitariamente</v>
      </c>
      <c r="BAT471" s="48" t="str">
        <f t="shared" si="163"/>
        <v>Inviable Sanitariamente</v>
      </c>
      <c r="BAU471" s="48" t="str">
        <f t="shared" si="163"/>
        <v>Inviable Sanitariamente</v>
      </c>
      <c r="BAV471" s="48" t="str">
        <f t="shared" si="164"/>
        <v>Inviable Sanitariamente</v>
      </c>
      <c r="BAW471" s="48" t="str">
        <f t="shared" si="164"/>
        <v>Inviable Sanitariamente</v>
      </c>
      <c r="BAX471" s="48" t="str">
        <f t="shared" si="164"/>
        <v>Inviable Sanitariamente</v>
      </c>
      <c r="BAY471" s="48" t="str">
        <f t="shared" si="164"/>
        <v>Inviable Sanitariamente</v>
      </c>
      <c r="BAZ471" s="48" t="str">
        <f t="shared" si="164"/>
        <v>Inviable Sanitariamente</v>
      </c>
      <c r="BBA471" s="48" t="str">
        <f t="shared" si="164"/>
        <v>Inviable Sanitariamente</v>
      </c>
      <c r="BBB471" s="48" t="str">
        <f t="shared" si="164"/>
        <v>Inviable Sanitariamente</v>
      </c>
      <c r="BBC471" s="48" t="str">
        <f t="shared" si="164"/>
        <v>Inviable Sanitariamente</v>
      </c>
      <c r="BBD471" s="48" t="str">
        <f t="shared" si="164"/>
        <v>Inviable Sanitariamente</v>
      </c>
      <c r="BBE471" s="48" t="str">
        <f t="shared" si="164"/>
        <v>Inviable Sanitariamente</v>
      </c>
      <c r="BBF471" s="48" t="str">
        <f t="shared" si="165"/>
        <v>Inviable Sanitariamente</v>
      </c>
      <c r="BBG471" s="48" t="str">
        <f t="shared" si="165"/>
        <v>Inviable Sanitariamente</v>
      </c>
      <c r="BBH471" s="48" t="str">
        <f t="shared" si="165"/>
        <v>Inviable Sanitariamente</v>
      </c>
      <c r="BBI471" s="48" t="str">
        <f t="shared" si="165"/>
        <v>Inviable Sanitariamente</v>
      </c>
      <c r="BBJ471" s="48" t="str">
        <f t="shared" si="165"/>
        <v>Inviable Sanitariamente</v>
      </c>
      <c r="BBK471" s="48" t="str">
        <f t="shared" si="165"/>
        <v>Inviable Sanitariamente</v>
      </c>
      <c r="BBL471" s="48" t="str">
        <f t="shared" si="165"/>
        <v>Inviable Sanitariamente</v>
      </c>
      <c r="BBM471" s="48" t="str">
        <f t="shared" si="165"/>
        <v>Inviable Sanitariamente</v>
      </c>
      <c r="BBN471" s="48" t="str">
        <f t="shared" si="165"/>
        <v>Inviable Sanitariamente</v>
      </c>
      <c r="BBO471" s="48" t="str">
        <f t="shared" si="165"/>
        <v>Inviable Sanitariamente</v>
      </c>
      <c r="BBP471" s="48" t="str">
        <f t="shared" si="166"/>
        <v>Inviable Sanitariamente</v>
      </c>
      <c r="BBQ471" s="48" t="str">
        <f t="shared" si="166"/>
        <v>Inviable Sanitariamente</v>
      </c>
      <c r="BBR471" s="48" t="str">
        <f t="shared" si="166"/>
        <v>Inviable Sanitariamente</v>
      </c>
      <c r="BBS471" s="48" t="str">
        <f t="shared" si="166"/>
        <v>Inviable Sanitariamente</v>
      </c>
      <c r="BBT471" s="48" t="str">
        <f t="shared" si="166"/>
        <v>Inviable Sanitariamente</v>
      </c>
      <c r="BBU471" s="48" t="str">
        <f t="shared" si="166"/>
        <v>Inviable Sanitariamente</v>
      </c>
      <c r="BBV471" s="48" t="str">
        <f t="shared" si="166"/>
        <v>Inviable Sanitariamente</v>
      </c>
      <c r="BBW471" s="48" t="str">
        <f t="shared" si="166"/>
        <v>Inviable Sanitariamente</v>
      </c>
      <c r="BBX471" s="48" t="str">
        <f t="shared" si="166"/>
        <v>Inviable Sanitariamente</v>
      </c>
      <c r="BBY471" s="48" t="str">
        <f t="shared" si="166"/>
        <v>Inviable Sanitariamente</v>
      </c>
      <c r="BBZ471" s="48" t="str">
        <f t="shared" si="167"/>
        <v>Inviable Sanitariamente</v>
      </c>
      <c r="BCA471" s="48" t="str">
        <f t="shared" si="167"/>
        <v>Inviable Sanitariamente</v>
      </c>
      <c r="BCB471" s="48" t="str">
        <f t="shared" si="167"/>
        <v>Inviable Sanitariamente</v>
      </c>
      <c r="BCC471" s="48" t="str">
        <f t="shared" si="167"/>
        <v>Inviable Sanitariamente</v>
      </c>
      <c r="BCD471" s="48" t="str">
        <f t="shared" si="167"/>
        <v>Inviable Sanitariamente</v>
      </c>
      <c r="BCE471" s="48" t="str">
        <f t="shared" si="167"/>
        <v>Inviable Sanitariamente</v>
      </c>
      <c r="BCF471" s="48" t="str">
        <f t="shared" si="167"/>
        <v>Inviable Sanitariamente</v>
      </c>
      <c r="BCG471" s="48" t="str">
        <f t="shared" si="167"/>
        <v>Inviable Sanitariamente</v>
      </c>
      <c r="BCH471" s="48" t="str">
        <f t="shared" si="167"/>
        <v>Inviable Sanitariamente</v>
      </c>
      <c r="BCI471" s="48" t="str">
        <f t="shared" si="167"/>
        <v>Inviable Sanitariamente</v>
      </c>
      <c r="BCJ471" s="48" t="str">
        <f t="shared" si="168"/>
        <v>Inviable Sanitariamente</v>
      </c>
      <c r="BCK471" s="48" t="str">
        <f t="shared" si="168"/>
        <v>Inviable Sanitariamente</v>
      </c>
      <c r="BCL471" s="48" t="str">
        <f t="shared" si="168"/>
        <v>Inviable Sanitariamente</v>
      </c>
      <c r="BCM471" s="48" t="str">
        <f t="shared" si="168"/>
        <v>Inviable Sanitariamente</v>
      </c>
      <c r="BCN471" s="48" t="str">
        <f t="shared" si="168"/>
        <v>Inviable Sanitariamente</v>
      </c>
      <c r="BCO471" s="48" t="str">
        <f t="shared" si="168"/>
        <v>Inviable Sanitariamente</v>
      </c>
      <c r="BCP471" s="48" t="str">
        <f t="shared" si="168"/>
        <v>Inviable Sanitariamente</v>
      </c>
      <c r="BCQ471" s="48" t="str">
        <f t="shared" si="168"/>
        <v>Inviable Sanitariamente</v>
      </c>
      <c r="BCR471" s="48" t="str">
        <f t="shared" si="168"/>
        <v>Inviable Sanitariamente</v>
      </c>
      <c r="BCS471" s="48" t="str">
        <f t="shared" si="168"/>
        <v>Inviable Sanitariamente</v>
      </c>
      <c r="BCT471" s="48" t="str">
        <f t="shared" si="169"/>
        <v>Inviable Sanitariamente</v>
      </c>
      <c r="BCU471" s="48" t="str">
        <f t="shared" si="169"/>
        <v>Inviable Sanitariamente</v>
      </c>
      <c r="BCV471" s="48" t="str">
        <f t="shared" si="169"/>
        <v>Inviable Sanitariamente</v>
      </c>
      <c r="BCW471" s="48" t="str">
        <f t="shared" si="169"/>
        <v>Inviable Sanitariamente</v>
      </c>
      <c r="BCX471" s="48" t="str">
        <f t="shared" si="169"/>
        <v>Inviable Sanitariamente</v>
      </c>
      <c r="BCY471" s="48" t="str">
        <f t="shared" si="169"/>
        <v>Inviable Sanitariamente</v>
      </c>
      <c r="BCZ471" s="48" t="str">
        <f t="shared" si="169"/>
        <v>Inviable Sanitariamente</v>
      </c>
      <c r="BDA471" s="48" t="str">
        <f t="shared" si="169"/>
        <v>Inviable Sanitariamente</v>
      </c>
      <c r="BDB471" s="48" t="str">
        <f t="shared" si="169"/>
        <v>Inviable Sanitariamente</v>
      </c>
      <c r="BDC471" s="48" t="str">
        <f t="shared" si="169"/>
        <v>Inviable Sanitariamente</v>
      </c>
      <c r="BDD471" s="48" t="str">
        <f t="shared" si="170"/>
        <v>Inviable Sanitariamente</v>
      </c>
      <c r="BDE471" s="48" t="str">
        <f t="shared" si="170"/>
        <v>Inviable Sanitariamente</v>
      </c>
      <c r="BDF471" s="48" t="str">
        <f t="shared" si="170"/>
        <v>Inviable Sanitariamente</v>
      </c>
      <c r="BDG471" s="48" t="str">
        <f t="shared" si="170"/>
        <v>Inviable Sanitariamente</v>
      </c>
      <c r="BDH471" s="48" t="str">
        <f t="shared" si="170"/>
        <v>Inviable Sanitariamente</v>
      </c>
      <c r="BDI471" s="48" t="str">
        <f t="shared" si="170"/>
        <v>Inviable Sanitariamente</v>
      </c>
      <c r="BDJ471" s="48" t="str">
        <f t="shared" si="170"/>
        <v>Inviable Sanitariamente</v>
      </c>
      <c r="BDK471" s="48" t="str">
        <f t="shared" si="170"/>
        <v>Inviable Sanitariamente</v>
      </c>
      <c r="BDL471" s="48" t="str">
        <f t="shared" si="170"/>
        <v>Inviable Sanitariamente</v>
      </c>
      <c r="BDM471" s="48" t="str">
        <f t="shared" si="170"/>
        <v>Inviable Sanitariamente</v>
      </c>
      <c r="BDN471" s="48" t="str">
        <f t="shared" si="171"/>
        <v>Inviable Sanitariamente</v>
      </c>
      <c r="BDO471" s="48" t="str">
        <f t="shared" si="171"/>
        <v>Inviable Sanitariamente</v>
      </c>
      <c r="BDP471" s="48" t="str">
        <f t="shared" si="171"/>
        <v>Inviable Sanitariamente</v>
      </c>
      <c r="BDQ471" s="48" t="str">
        <f t="shared" si="171"/>
        <v>Inviable Sanitariamente</v>
      </c>
      <c r="BDR471" s="48" t="str">
        <f t="shared" si="171"/>
        <v>Inviable Sanitariamente</v>
      </c>
      <c r="BDS471" s="48" t="str">
        <f t="shared" si="171"/>
        <v>Inviable Sanitariamente</v>
      </c>
      <c r="BDT471" s="48" t="str">
        <f t="shared" si="171"/>
        <v>Inviable Sanitariamente</v>
      </c>
      <c r="BDU471" s="48" t="str">
        <f t="shared" si="171"/>
        <v>Inviable Sanitariamente</v>
      </c>
      <c r="BDV471" s="48" t="str">
        <f t="shared" si="171"/>
        <v>Inviable Sanitariamente</v>
      </c>
      <c r="BDW471" s="48" t="str">
        <f t="shared" si="171"/>
        <v>Inviable Sanitariamente</v>
      </c>
      <c r="BDX471" s="48" t="str">
        <f t="shared" si="172"/>
        <v>Inviable Sanitariamente</v>
      </c>
      <c r="BDY471" s="48" t="str">
        <f t="shared" si="172"/>
        <v>Inviable Sanitariamente</v>
      </c>
      <c r="BDZ471" s="48" t="str">
        <f t="shared" si="172"/>
        <v>Inviable Sanitariamente</v>
      </c>
      <c r="BEA471" s="48" t="str">
        <f t="shared" si="172"/>
        <v>Inviable Sanitariamente</v>
      </c>
      <c r="BEB471" s="48" t="str">
        <f t="shared" si="172"/>
        <v>Inviable Sanitariamente</v>
      </c>
      <c r="BEC471" s="48" t="str">
        <f t="shared" si="172"/>
        <v>Inviable Sanitariamente</v>
      </c>
      <c r="BED471" s="48" t="str">
        <f t="shared" si="172"/>
        <v>Inviable Sanitariamente</v>
      </c>
      <c r="BEE471" s="48" t="str">
        <f t="shared" si="172"/>
        <v>Inviable Sanitariamente</v>
      </c>
      <c r="BEF471" s="48" t="str">
        <f t="shared" si="172"/>
        <v>Inviable Sanitariamente</v>
      </c>
      <c r="BEG471" s="48" t="str">
        <f t="shared" si="172"/>
        <v>Inviable Sanitariamente</v>
      </c>
      <c r="BEH471" s="48" t="str">
        <f t="shared" si="173"/>
        <v>Inviable Sanitariamente</v>
      </c>
      <c r="BEI471" s="48" t="str">
        <f t="shared" si="173"/>
        <v>Inviable Sanitariamente</v>
      </c>
      <c r="BEJ471" s="48" t="str">
        <f t="shared" si="173"/>
        <v>Inviable Sanitariamente</v>
      </c>
      <c r="BEK471" s="48" t="str">
        <f t="shared" si="173"/>
        <v>Inviable Sanitariamente</v>
      </c>
      <c r="BEL471" s="48" t="str">
        <f t="shared" si="173"/>
        <v>Inviable Sanitariamente</v>
      </c>
      <c r="BEM471" s="48" t="str">
        <f t="shared" si="173"/>
        <v>Inviable Sanitariamente</v>
      </c>
      <c r="BEN471" s="48" t="str">
        <f t="shared" si="173"/>
        <v>Inviable Sanitariamente</v>
      </c>
      <c r="BEO471" s="48" t="str">
        <f t="shared" si="173"/>
        <v>Inviable Sanitariamente</v>
      </c>
      <c r="BEP471" s="48" t="str">
        <f t="shared" si="173"/>
        <v>Inviable Sanitariamente</v>
      </c>
      <c r="BEQ471" s="48" t="str">
        <f t="shared" si="173"/>
        <v>Inviable Sanitariamente</v>
      </c>
      <c r="BER471" s="48" t="str">
        <f t="shared" si="174"/>
        <v>Inviable Sanitariamente</v>
      </c>
      <c r="BES471" s="48" t="str">
        <f t="shared" si="174"/>
        <v>Inviable Sanitariamente</v>
      </c>
      <c r="BET471" s="48" t="str">
        <f t="shared" si="174"/>
        <v>Inviable Sanitariamente</v>
      </c>
      <c r="BEU471" s="48" t="str">
        <f t="shared" si="174"/>
        <v>Inviable Sanitariamente</v>
      </c>
      <c r="BEV471" s="48" t="str">
        <f t="shared" si="174"/>
        <v>Inviable Sanitariamente</v>
      </c>
      <c r="BEW471" s="48" t="str">
        <f t="shared" si="174"/>
        <v>Inviable Sanitariamente</v>
      </c>
      <c r="BEX471" s="48" t="str">
        <f t="shared" si="174"/>
        <v>Inviable Sanitariamente</v>
      </c>
      <c r="BEY471" s="48" t="str">
        <f t="shared" si="174"/>
        <v>Inviable Sanitariamente</v>
      </c>
      <c r="BEZ471" s="48" t="str">
        <f t="shared" si="174"/>
        <v>Inviable Sanitariamente</v>
      </c>
      <c r="BFA471" s="48" t="str">
        <f t="shared" si="174"/>
        <v>Inviable Sanitariamente</v>
      </c>
      <c r="BFB471" s="48" t="str">
        <f t="shared" si="175"/>
        <v>Inviable Sanitariamente</v>
      </c>
      <c r="BFC471" s="48" t="str">
        <f t="shared" si="175"/>
        <v>Inviable Sanitariamente</v>
      </c>
      <c r="BFD471" s="48" t="str">
        <f t="shared" si="175"/>
        <v>Inviable Sanitariamente</v>
      </c>
      <c r="BFE471" s="48" t="str">
        <f t="shared" si="175"/>
        <v>Inviable Sanitariamente</v>
      </c>
      <c r="BFF471" s="48" t="str">
        <f t="shared" si="175"/>
        <v>Inviable Sanitariamente</v>
      </c>
      <c r="BFG471" s="48" t="str">
        <f t="shared" si="175"/>
        <v>Inviable Sanitariamente</v>
      </c>
      <c r="BFH471" s="48" t="str">
        <f t="shared" si="175"/>
        <v>Inviable Sanitariamente</v>
      </c>
      <c r="BFI471" s="48" t="str">
        <f t="shared" si="175"/>
        <v>Inviable Sanitariamente</v>
      </c>
      <c r="BFJ471" s="48" t="str">
        <f t="shared" si="175"/>
        <v>Inviable Sanitariamente</v>
      </c>
      <c r="BFK471" s="48" t="str">
        <f t="shared" si="175"/>
        <v>Inviable Sanitariamente</v>
      </c>
      <c r="BFL471" s="48" t="str">
        <f t="shared" si="176"/>
        <v>Inviable Sanitariamente</v>
      </c>
      <c r="BFM471" s="48" t="str">
        <f t="shared" si="176"/>
        <v>Inviable Sanitariamente</v>
      </c>
      <c r="BFN471" s="48" t="str">
        <f t="shared" si="176"/>
        <v>Inviable Sanitariamente</v>
      </c>
      <c r="BFO471" s="48" t="str">
        <f t="shared" si="176"/>
        <v>Inviable Sanitariamente</v>
      </c>
      <c r="BFP471" s="48" t="str">
        <f t="shared" si="176"/>
        <v>Inviable Sanitariamente</v>
      </c>
      <c r="BFQ471" s="48" t="str">
        <f t="shared" si="176"/>
        <v>Inviable Sanitariamente</v>
      </c>
      <c r="BFR471" s="48" t="str">
        <f t="shared" si="176"/>
        <v>Inviable Sanitariamente</v>
      </c>
      <c r="BFS471" s="48" t="str">
        <f t="shared" si="176"/>
        <v>Inviable Sanitariamente</v>
      </c>
      <c r="BFT471" s="48" t="str">
        <f t="shared" si="176"/>
        <v>Inviable Sanitariamente</v>
      </c>
      <c r="BFU471" s="48" t="str">
        <f t="shared" si="176"/>
        <v>Inviable Sanitariamente</v>
      </c>
      <c r="BFV471" s="48" t="str">
        <f t="shared" si="177"/>
        <v>Inviable Sanitariamente</v>
      </c>
      <c r="BFW471" s="48" t="str">
        <f t="shared" si="177"/>
        <v>Inviable Sanitariamente</v>
      </c>
      <c r="BFX471" s="48" t="str">
        <f t="shared" si="177"/>
        <v>Inviable Sanitariamente</v>
      </c>
      <c r="BFY471" s="48" t="str">
        <f t="shared" si="177"/>
        <v>Inviable Sanitariamente</v>
      </c>
      <c r="BFZ471" s="48" t="str">
        <f t="shared" si="177"/>
        <v>Inviable Sanitariamente</v>
      </c>
      <c r="BGA471" s="48" t="str">
        <f t="shared" si="177"/>
        <v>Inviable Sanitariamente</v>
      </c>
      <c r="BGB471" s="48" t="str">
        <f t="shared" si="177"/>
        <v>Inviable Sanitariamente</v>
      </c>
      <c r="BGC471" s="48" t="str">
        <f t="shared" si="177"/>
        <v>Inviable Sanitariamente</v>
      </c>
      <c r="BGD471" s="48" t="str">
        <f t="shared" si="177"/>
        <v>Inviable Sanitariamente</v>
      </c>
      <c r="BGE471" s="48" t="str">
        <f t="shared" si="177"/>
        <v>Inviable Sanitariamente</v>
      </c>
      <c r="BGF471" s="48" t="str">
        <f t="shared" si="178"/>
        <v>Inviable Sanitariamente</v>
      </c>
      <c r="BGG471" s="48" t="str">
        <f t="shared" si="178"/>
        <v>Inviable Sanitariamente</v>
      </c>
      <c r="BGH471" s="48" t="str">
        <f t="shared" si="178"/>
        <v>Inviable Sanitariamente</v>
      </c>
      <c r="BGI471" s="48" t="str">
        <f t="shared" si="178"/>
        <v>Inviable Sanitariamente</v>
      </c>
      <c r="BGJ471" s="48" t="str">
        <f t="shared" si="178"/>
        <v>Inviable Sanitariamente</v>
      </c>
      <c r="BGK471" s="48" t="str">
        <f t="shared" si="178"/>
        <v>Inviable Sanitariamente</v>
      </c>
      <c r="BGL471" s="48" t="str">
        <f t="shared" si="178"/>
        <v>Inviable Sanitariamente</v>
      </c>
      <c r="BGM471" s="48" t="str">
        <f t="shared" si="178"/>
        <v>Inviable Sanitariamente</v>
      </c>
      <c r="BGN471" s="48" t="str">
        <f t="shared" si="178"/>
        <v>Inviable Sanitariamente</v>
      </c>
      <c r="BGO471" s="48" t="str">
        <f t="shared" si="178"/>
        <v>Inviable Sanitariamente</v>
      </c>
      <c r="BGP471" s="48" t="str">
        <f t="shared" si="179"/>
        <v>Inviable Sanitariamente</v>
      </c>
      <c r="BGQ471" s="48" t="str">
        <f t="shared" si="179"/>
        <v>Inviable Sanitariamente</v>
      </c>
      <c r="BGR471" s="48" t="str">
        <f t="shared" si="179"/>
        <v>Inviable Sanitariamente</v>
      </c>
      <c r="BGS471" s="48" t="str">
        <f t="shared" si="179"/>
        <v>Inviable Sanitariamente</v>
      </c>
      <c r="BGT471" s="48" t="str">
        <f t="shared" si="179"/>
        <v>Inviable Sanitariamente</v>
      </c>
      <c r="BGU471" s="48" t="str">
        <f t="shared" si="179"/>
        <v>Inviable Sanitariamente</v>
      </c>
      <c r="BGV471" s="48" t="str">
        <f t="shared" si="179"/>
        <v>Inviable Sanitariamente</v>
      </c>
      <c r="BGW471" s="48" t="str">
        <f t="shared" si="179"/>
        <v>Inviable Sanitariamente</v>
      </c>
      <c r="BGX471" s="48" t="str">
        <f t="shared" si="179"/>
        <v>Inviable Sanitariamente</v>
      </c>
      <c r="BGY471" s="48" t="str">
        <f t="shared" si="179"/>
        <v>Inviable Sanitariamente</v>
      </c>
      <c r="BGZ471" s="48" t="str">
        <f t="shared" si="180"/>
        <v>Inviable Sanitariamente</v>
      </c>
      <c r="BHA471" s="48" t="str">
        <f t="shared" si="180"/>
        <v>Inviable Sanitariamente</v>
      </c>
      <c r="BHB471" s="48" t="str">
        <f t="shared" si="180"/>
        <v>Inviable Sanitariamente</v>
      </c>
      <c r="BHC471" s="48" t="str">
        <f t="shared" si="180"/>
        <v>Inviable Sanitariamente</v>
      </c>
      <c r="BHD471" s="48" t="str">
        <f t="shared" si="180"/>
        <v>Inviable Sanitariamente</v>
      </c>
      <c r="BHE471" s="48" t="str">
        <f t="shared" si="180"/>
        <v>Inviable Sanitariamente</v>
      </c>
      <c r="BHF471" s="48" t="str">
        <f t="shared" si="180"/>
        <v>Inviable Sanitariamente</v>
      </c>
      <c r="BHG471" s="48" t="str">
        <f t="shared" si="180"/>
        <v>Inviable Sanitariamente</v>
      </c>
      <c r="BHH471" s="48" t="str">
        <f t="shared" si="180"/>
        <v>Inviable Sanitariamente</v>
      </c>
      <c r="BHI471" s="48" t="str">
        <f t="shared" si="180"/>
        <v>Inviable Sanitariamente</v>
      </c>
      <c r="BHJ471" s="48" t="str">
        <f t="shared" si="181"/>
        <v>Inviable Sanitariamente</v>
      </c>
      <c r="BHK471" s="48" t="str">
        <f t="shared" si="181"/>
        <v>Inviable Sanitariamente</v>
      </c>
      <c r="BHL471" s="48" t="str">
        <f t="shared" si="181"/>
        <v>Inviable Sanitariamente</v>
      </c>
      <c r="BHM471" s="48" t="str">
        <f t="shared" si="181"/>
        <v>Inviable Sanitariamente</v>
      </c>
      <c r="BHN471" s="48" t="str">
        <f t="shared" si="181"/>
        <v>Inviable Sanitariamente</v>
      </c>
      <c r="BHO471" s="48" t="str">
        <f t="shared" si="181"/>
        <v>Inviable Sanitariamente</v>
      </c>
      <c r="BHP471" s="48" t="str">
        <f t="shared" si="181"/>
        <v>Inviable Sanitariamente</v>
      </c>
      <c r="BHQ471" s="48" t="str">
        <f t="shared" si="181"/>
        <v>Inviable Sanitariamente</v>
      </c>
      <c r="BHR471" s="48" t="str">
        <f t="shared" si="181"/>
        <v>Inviable Sanitariamente</v>
      </c>
      <c r="BHS471" s="48" t="str">
        <f t="shared" si="181"/>
        <v>Inviable Sanitariamente</v>
      </c>
      <c r="BHT471" s="48" t="str">
        <f t="shared" si="182"/>
        <v>Inviable Sanitariamente</v>
      </c>
      <c r="BHU471" s="48" t="str">
        <f t="shared" si="182"/>
        <v>Inviable Sanitariamente</v>
      </c>
      <c r="BHV471" s="48" t="str">
        <f t="shared" si="182"/>
        <v>Inviable Sanitariamente</v>
      </c>
      <c r="BHW471" s="48" t="str">
        <f t="shared" si="182"/>
        <v>Inviable Sanitariamente</v>
      </c>
      <c r="BHX471" s="48" t="str">
        <f t="shared" si="182"/>
        <v>Inviable Sanitariamente</v>
      </c>
      <c r="BHY471" s="48" t="str">
        <f t="shared" si="182"/>
        <v>Inviable Sanitariamente</v>
      </c>
      <c r="BHZ471" s="48" t="str">
        <f t="shared" si="182"/>
        <v>Inviable Sanitariamente</v>
      </c>
      <c r="BIA471" s="48" t="str">
        <f t="shared" si="182"/>
        <v>Inviable Sanitariamente</v>
      </c>
      <c r="BIB471" s="48" t="str">
        <f t="shared" si="182"/>
        <v>Inviable Sanitariamente</v>
      </c>
      <c r="BIC471" s="48" t="str">
        <f t="shared" si="182"/>
        <v>Inviable Sanitariamente</v>
      </c>
      <c r="BID471" s="48" t="str">
        <f t="shared" si="183"/>
        <v>Inviable Sanitariamente</v>
      </c>
      <c r="BIE471" s="48" t="str">
        <f t="shared" si="183"/>
        <v>Inviable Sanitariamente</v>
      </c>
      <c r="BIF471" s="48" t="str">
        <f t="shared" si="183"/>
        <v>Inviable Sanitariamente</v>
      </c>
      <c r="BIG471" s="48" t="str">
        <f t="shared" si="183"/>
        <v>Inviable Sanitariamente</v>
      </c>
      <c r="BIH471" s="48" t="str">
        <f t="shared" si="183"/>
        <v>Inviable Sanitariamente</v>
      </c>
      <c r="BII471" s="48" t="str">
        <f t="shared" si="183"/>
        <v>Inviable Sanitariamente</v>
      </c>
      <c r="BIJ471" s="48" t="str">
        <f t="shared" si="183"/>
        <v>Inviable Sanitariamente</v>
      </c>
      <c r="BIK471" s="48" t="str">
        <f t="shared" si="183"/>
        <v>Inviable Sanitariamente</v>
      </c>
      <c r="BIL471" s="48" t="str">
        <f t="shared" si="183"/>
        <v>Inviable Sanitariamente</v>
      </c>
      <c r="BIM471" s="48" t="str">
        <f t="shared" si="183"/>
        <v>Inviable Sanitariamente</v>
      </c>
      <c r="BIN471" s="48" t="str">
        <f t="shared" si="184"/>
        <v>Inviable Sanitariamente</v>
      </c>
      <c r="BIO471" s="48" t="str">
        <f t="shared" si="184"/>
        <v>Inviable Sanitariamente</v>
      </c>
      <c r="BIP471" s="48" t="str">
        <f t="shared" si="184"/>
        <v>Inviable Sanitariamente</v>
      </c>
      <c r="BIQ471" s="48" t="str">
        <f t="shared" si="184"/>
        <v>Inviable Sanitariamente</v>
      </c>
      <c r="BIR471" s="48" t="str">
        <f t="shared" si="184"/>
        <v>Inviable Sanitariamente</v>
      </c>
      <c r="BIS471" s="48" t="str">
        <f t="shared" si="184"/>
        <v>Inviable Sanitariamente</v>
      </c>
      <c r="BIT471" s="48" t="str">
        <f t="shared" si="184"/>
        <v>Inviable Sanitariamente</v>
      </c>
      <c r="BIU471" s="48" t="str">
        <f t="shared" si="184"/>
        <v>Inviable Sanitariamente</v>
      </c>
      <c r="BIV471" s="48" t="str">
        <f t="shared" si="184"/>
        <v>Inviable Sanitariamente</v>
      </c>
      <c r="BIW471" s="48" t="str">
        <f t="shared" si="184"/>
        <v>Inviable Sanitariamente</v>
      </c>
      <c r="BIX471" s="48" t="str">
        <f t="shared" si="185"/>
        <v>Inviable Sanitariamente</v>
      </c>
      <c r="BIY471" s="48" t="str">
        <f t="shared" si="185"/>
        <v>Inviable Sanitariamente</v>
      </c>
      <c r="BIZ471" s="48" t="str">
        <f t="shared" si="185"/>
        <v>Inviable Sanitariamente</v>
      </c>
      <c r="BJA471" s="48" t="str">
        <f t="shared" si="185"/>
        <v>Inviable Sanitariamente</v>
      </c>
      <c r="BJB471" s="48" t="str">
        <f t="shared" si="185"/>
        <v>Inviable Sanitariamente</v>
      </c>
      <c r="BJC471" s="48" t="str">
        <f t="shared" si="185"/>
        <v>Inviable Sanitariamente</v>
      </c>
      <c r="BJD471" s="48" t="str">
        <f t="shared" si="185"/>
        <v>Inviable Sanitariamente</v>
      </c>
      <c r="BJE471" s="48" t="str">
        <f t="shared" si="185"/>
        <v>Inviable Sanitariamente</v>
      </c>
      <c r="BJF471" s="48" t="str">
        <f t="shared" si="185"/>
        <v>Inviable Sanitariamente</v>
      </c>
      <c r="BJG471" s="48" t="str">
        <f t="shared" si="185"/>
        <v>Inviable Sanitariamente</v>
      </c>
      <c r="BJH471" s="48" t="str">
        <f t="shared" si="186"/>
        <v>Inviable Sanitariamente</v>
      </c>
      <c r="BJI471" s="48" t="str">
        <f t="shared" si="186"/>
        <v>Inviable Sanitariamente</v>
      </c>
      <c r="BJJ471" s="48" t="str">
        <f t="shared" si="186"/>
        <v>Inviable Sanitariamente</v>
      </c>
      <c r="BJK471" s="48" t="str">
        <f t="shared" si="186"/>
        <v>Inviable Sanitariamente</v>
      </c>
      <c r="BJL471" s="48" t="str">
        <f t="shared" si="186"/>
        <v>Inviable Sanitariamente</v>
      </c>
      <c r="BJM471" s="48" t="str">
        <f t="shared" si="186"/>
        <v>Inviable Sanitariamente</v>
      </c>
      <c r="BJN471" s="48" t="str">
        <f t="shared" si="186"/>
        <v>Inviable Sanitariamente</v>
      </c>
      <c r="BJO471" s="48" t="str">
        <f t="shared" si="186"/>
        <v>Inviable Sanitariamente</v>
      </c>
      <c r="BJP471" s="48" t="str">
        <f t="shared" si="186"/>
        <v>Inviable Sanitariamente</v>
      </c>
      <c r="BJQ471" s="48" t="str">
        <f t="shared" si="186"/>
        <v>Inviable Sanitariamente</v>
      </c>
      <c r="BJR471" s="48" t="str">
        <f t="shared" si="187"/>
        <v>Inviable Sanitariamente</v>
      </c>
      <c r="BJS471" s="48" t="str">
        <f t="shared" si="187"/>
        <v>Inviable Sanitariamente</v>
      </c>
      <c r="BJT471" s="48" t="str">
        <f t="shared" si="187"/>
        <v>Inviable Sanitariamente</v>
      </c>
      <c r="BJU471" s="48" t="str">
        <f t="shared" si="187"/>
        <v>Inviable Sanitariamente</v>
      </c>
      <c r="BJV471" s="48" t="str">
        <f t="shared" si="187"/>
        <v>Inviable Sanitariamente</v>
      </c>
      <c r="BJW471" s="48" t="str">
        <f t="shared" si="187"/>
        <v>Inviable Sanitariamente</v>
      </c>
      <c r="BJX471" s="48" t="str">
        <f t="shared" si="187"/>
        <v>Inviable Sanitariamente</v>
      </c>
      <c r="BJY471" s="48" t="str">
        <f t="shared" si="187"/>
        <v>Inviable Sanitariamente</v>
      </c>
      <c r="BJZ471" s="48" t="str">
        <f t="shared" si="187"/>
        <v>Inviable Sanitariamente</v>
      </c>
      <c r="BKA471" s="48" t="str">
        <f t="shared" si="187"/>
        <v>Inviable Sanitariamente</v>
      </c>
      <c r="BKB471" s="48" t="str">
        <f t="shared" si="188"/>
        <v>Inviable Sanitariamente</v>
      </c>
      <c r="BKC471" s="48" t="str">
        <f t="shared" si="188"/>
        <v>Inviable Sanitariamente</v>
      </c>
      <c r="BKD471" s="48" t="str">
        <f t="shared" si="188"/>
        <v>Inviable Sanitariamente</v>
      </c>
      <c r="BKE471" s="48" t="str">
        <f t="shared" si="188"/>
        <v>Inviable Sanitariamente</v>
      </c>
      <c r="BKF471" s="48" t="str">
        <f t="shared" si="188"/>
        <v>Inviable Sanitariamente</v>
      </c>
      <c r="BKG471" s="48" t="str">
        <f t="shared" si="188"/>
        <v>Inviable Sanitariamente</v>
      </c>
      <c r="BKH471" s="48" t="str">
        <f t="shared" si="188"/>
        <v>Inviable Sanitariamente</v>
      </c>
      <c r="BKI471" s="48" t="str">
        <f t="shared" si="188"/>
        <v>Inviable Sanitariamente</v>
      </c>
      <c r="BKJ471" s="48" t="str">
        <f t="shared" si="188"/>
        <v>Inviable Sanitariamente</v>
      </c>
      <c r="BKK471" s="48" t="str">
        <f t="shared" si="188"/>
        <v>Inviable Sanitariamente</v>
      </c>
      <c r="BKL471" s="48" t="str">
        <f t="shared" si="189"/>
        <v>Inviable Sanitariamente</v>
      </c>
      <c r="BKM471" s="48" t="str">
        <f t="shared" si="189"/>
        <v>Inviable Sanitariamente</v>
      </c>
      <c r="BKN471" s="48" t="str">
        <f t="shared" si="189"/>
        <v>Inviable Sanitariamente</v>
      </c>
      <c r="BKO471" s="48" t="str">
        <f t="shared" si="189"/>
        <v>Inviable Sanitariamente</v>
      </c>
      <c r="BKP471" s="48" t="str">
        <f t="shared" si="189"/>
        <v>Inviable Sanitariamente</v>
      </c>
      <c r="BKQ471" s="48" t="str">
        <f t="shared" si="189"/>
        <v>Inviable Sanitariamente</v>
      </c>
      <c r="BKR471" s="48" t="str">
        <f t="shared" si="189"/>
        <v>Inviable Sanitariamente</v>
      </c>
      <c r="BKS471" s="48" t="str">
        <f t="shared" si="189"/>
        <v>Inviable Sanitariamente</v>
      </c>
      <c r="BKT471" s="48" t="str">
        <f t="shared" si="189"/>
        <v>Inviable Sanitariamente</v>
      </c>
      <c r="BKU471" s="48" t="str">
        <f t="shared" si="189"/>
        <v>Inviable Sanitariamente</v>
      </c>
      <c r="BKV471" s="48" t="str">
        <f t="shared" si="190"/>
        <v>Inviable Sanitariamente</v>
      </c>
      <c r="BKW471" s="48" t="str">
        <f t="shared" si="190"/>
        <v>Inviable Sanitariamente</v>
      </c>
      <c r="BKX471" s="48" t="str">
        <f t="shared" si="190"/>
        <v>Inviable Sanitariamente</v>
      </c>
      <c r="BKY471" s="48" t="str">
        <f t="shared" si="190"/>
        <v>Inviable Sanitariamente</v>
      </c>
      <c r="BKZ471" s="48" t="str">
        <f t="shared" si="190"/>
        <v>Inviable Sanitariamente</v>
      </c>
      <c r="BLA471" s="48" t="str">
        <f t="shared" si="190"/>
        <v>Inviable Sanitariamente</v>
      </c>
      <c r="BLB471" s="48" t="str">
        <f t="shared" si="190"/>
        <v>Inviable Sanitariamente</v>
      </c>
      <c r="BLC471" s="48" t="str">
        <f t="shared" si="190"/>
        <v>Inviable Sanitariamente</v>
      </c>
      <c r="BLD471" s="48" t="str">
        <f t="shared" si="190"/>
        <v>Inviable Sanitariamente</v>
      </c>
      <c r="BLE471" s="48" t="str">
        <f t="shared" si="190"/>
        <v>Inviable Sanitariamente</v>
      </c>
      <c r="BLF471" s="48" t="str">
        <f t="shared" si="191"/>
        <v>Inviable Sanitariamente</v>
      </c>
      <c r="BLG471" s="48" t="str">
        <f t="shared" si="191"/>
        <v>Inviable Sanitariamente</v>
      </c>
      <c r="BLH471" s="48" t="str">
        <f t="shared" si="191"/>
        <v>Inviable Sanitariamente</v>
      </c>
      <c r="BLI471" s="48" t="str">
        <f t="shared" si="191"/>
        <v>Inviable Sanitariamente</v>
      </c>
      <c r="BLJ471" s="48" t="str">
        <f t="shared" si="191"/>
        <v>Inviable Sanitariamente</v>
      </c>
      <c r="BLK471" s="48" t="str">
        <f t="shared" si="191"/>
        <v>Inviable Sanitariamente</v>
      </c>
      <c r="BLL471" s="48" t="str">
        <f t="shared" si="191"/>
        <v>Inviable Sanitariamente</v>
      </c>
      <c r="BLM471" s="48" t="str">
        <f t="shared" si="191"/>
        <v>Inviable Sanitariamente</v>
      </c>
      <c r="BLN471" s="48" t="str">
        <f t="shared" si="191"/>
        <v>Inviable Sanitariamente</v>
      </c>
      <c r="BLO471" s="48" t="str">
        <f t="shared" si="191"/>
        <v>Inviable Sanitariamente</v>
      </c>
      <c r="BLP471" s="48" t="str">
        <f t="shared" si="192"/>
        <v>Inviable Sanitariamente</v>
      </c>
      <c r="BLQ471" s="48" t="str">
        <f t="shared" si="192"/>
        <v>Inviable Sanitariamente</v>
      </c>
      <c r="BLR471" s="48" t="str">
        <f t="shared" si="192"/>
        <v>Inviable Sanitariamente</v>
      </c>
      <c r="BLS471" s="48" t="str">
        <f t="shared" si="192"/>
        <v>Inviable Sanitariamente</v>
      </c>
      <c r="BLT471" s="48" t="str">
        <f t="shared" si="192"/>
        <v>Inviable Sanitariamente</v>
      </c>
      <c r="BLU471" s="48" t="str">
        <f t="shared" si="192"/>
        <v>Inviable Sanitariamente</v>
      </c>
      <c r="BLV471" s="48" t="str">
        <f t="shared" si="192"/>
        <v>Inviable Sanitariamente</v>
      </c>
      <c r="BLW471" s="48" t="str">
        <f t="shared" si="192"/>
        <v>Inviable Sanitariamente</v>
      </c>
      <c r="BLX471" s="48" t="str">
        <f t="shared" si="192"/>
        <v>Inviable Sanitariamente</v>
      </c>
      <c r="BLY471" s="48" t="str">
        <f t="shared" si="192"/>
        <v>Inviable Sanitariamente</v>
      </c>
      <c r="BLZ471" s="48" t="str">
        <f t="shared" si="193"/>
        <v>Inviable Sanitariamente</v>
      </c>
      <c r="BMA471" s="48" t="str">
        <f t="shared" si="193"/>
        <v>Inviable Sanitariamente</v>
      </c>
      <c r="BMB471" s="48" t="str">
        <f t="shared" si="193"/>
        <v>Inviable Sanitariamente</v>
      </c>
      <c r="BMC471" s="48" t="str">
        <f t="shared" si="193"/>
        <v>Inviable Sanitariamente</v>
      </c>
      <c r="BMD471" s="48" t="str">
        <f t="shared" si="193"/>
        <v>Inviable Sanitariamente</v>
      </c>
      <c r="BME471" s="48" t="str">
        <f t="shared" si="193"/>
        <v>Inviable Sanitariamente</v>
      </c>
      <c r="BMF471" s="48" t="str">
        <f t="shared" si="193"/>
        <v>Inviable Sanitariamente</v>
      </c>
      <c r="BMG471" s="48" t="str">
        <f t="shared" si="193"/>
        <v>Inviable Sanitariamente</v>
      </c>
      <c r="BMH471" s="48" t="str">
        <f t="shared" si="193"/>
        <v>Inviable Sanitariamente</v>
      </c>
      <c r="BMI471" s="48" t="str">
        <f t="shared" si="193"/>
        <v>Inviable Sanitariamente</v>
      </c>
      <c r="BMJ471" s="48" t="str">
        <f t="shared" si="194"/>
        <v>Inviable Sanitariamente</v>
      </c>
      <c r="BMK471" s="48" t="str">
        <f t="shared" si="194"/>
        <v>Inviable Sanitariamente</v>
      </c>
      <c r="BML471" s="48" t="str">
        <f t="shared" si="194"/>
        <v>Inviable Sanitariamente</v>
      </c>
      <c r="BMM471" s="48" t="str">
        <f t="shared" si="194"/>
        <v>Inviable Sanitariamente</v>
      </c>
      <c r="BMN471" s="48" t="str">
        <f t="shared" si="194"/>
        <v>Inviable Sanitariamente</v>
      </c>
      <c r="BMO471" s="48" t="str">
        <f t="shared" si="194"/>
        <v>Inviable Sanitariamente</v>
      </c>
      <c r="BMP471" s="48" t="str">
        <f t="shared" si="194"/>
        <v>Inviable Sanitariamente</v>
      </c>
      <c r="BMQ471" s="48" t="str">
        <f t="shared" si="194"/>
        <v>Inviable Sanitariamente</v>
      </c>
      <c r="BMR471" s="48" t="str">
        <f t="shared" si="194"/>
        <v>Inviable Sanitariamente</v>
      </c>
      <c r="BMS471" s="48" t="str">
        <f t="shared" si="194"/>
        <v>Inviable Sanitariamente</v>
      </c>
      <c r="BMT471" s="48" t="str">
        <f t="shared" si="195"/>
        <v>Inviable Sanitariamente</v>
      </c>
      <c r="BMU471" s="48" t="str">
        <f t="shared" si="195"/>
        <v>Inviable Sanitariamente</v>
      </c>
      <c r="BMV471" s="48" t="str">
        <f t="shared" si="195"/>
        <v>Inviable Sanitariamente</v>
      </c>
      <c r="BMW471" s="48" t="str">
        <f t="shared" si="195"/>
        <v>Inviable Sanitariamente</v>
      </c>
      <c r="BMX471" s="48" t="str">
        <f t="shared" si="195"/>
        <v>Inviable Sanitariamente</v>
      </c>
      <c r="BMY471" s="48" t="str">
        <f t="shared" si="195"/>
        <v>Inviable Sanitariamente</v>
      </c>
      <c r="BMZ471" s="48" t="str">
        <f t="shared" si="195"/>
        <v>Inviable Sanitariamente</v>
      </c>
      <c r="BNA471" s="48" t="str">
        <f t="shared" si="195"/>
        <v>Inviable Sanitariamente</v>
      </c>
      <c r="BNB471" s="48" t="str">
        <f t="shared" si="195"/>
        <v>Inviable Sanitariamente</v>
      </c>
      <c r="BNC471" s="48" t="str">
        <f t="shared" si="195"/>
        <v>Inviable Sanitariamente</v>
      </c>
      <c r="BND471" s="48" t="str">
        <f t="shared" si="196"/>
        <v>Inviable Sanitariamente</v>
      </c>
      <c r="BNE471" s="48" t="str">
        <f t="shared" si="196"/>
        <v>Inviable Sanitariamente</v>
      </c>
      <c r="BNF471" s="48" t="str">
        <f t="shared" si="196"/>
        <v>Inviable Sanitariamente</v>
      </c>
      <c r="BNG471" s="48" t="str">
        <f t="shared" si="196"/>
        <v>Inviable Sanitariamente</v>
      </c>
      <c r="BNH471" s="48" t="str">
        <f t="shared" si="196"/>
        <v>Inviable Sanitariamente</v>
      </c>
      <c r="BNI471" s="48" t="str">
        <f t="shared" si="196"/>
        <v>Inviable Sanitariamente</v>
      </c>
      <c r="BNJ471" s="48" t="str">
        <f t="shared" si="196"/>
        <v>Inviable Sanitariamente</v>
      </c>
      <c r="BNK471" s="48" t="str">
        <f t="shared" si="196"/>
        <v>Inviable Sanitariamente</v>
      </c>
      <c r="BNL471" s="48" t="str">
        <f t="shared" si="196"/>
        <v>Inviable Sanitariamente</v>
      </c>
      <c r="BNM471" s="48" t="str">
        <f t="shared" si="196"/>
        <v>Inviable Sanitariamente</v>
      </c>
      <c r="BNN471" s="48" t="str">
        <f t="shared" si="197"/>
        <v>Inviable Sanitariamente</v>
      </c>
      <c r="BNO471" s="48" t="str">
        <f t="shared" si="197"/>
        <v>Inviable Sanitariamente</v>
      </c>
      <c r="BNP471" s="48" t="str">
        <f t="shared" si="197"/>
        <v>Inviable Sanitariamente</v>
      </c>
      <c r="BNQ471" s="48" t="str">
        <f t="shared" si="197"/>
        <v>Inviable Sanitariamente</v>
      </c>
      <c r="BNR471" s="48" t="str">
        <f t="shared" si="197"/>
        <v>Inviable Sanitariamente</v>
      </c>
      <c r="BNS471" s="48" t="str">
        <f t="shared" si="197"/>
        <v>Inviable Sanitariamente</v>
      </c>
      <c r="BNT471" s="48" t="str">
        <f t="shared" si="197"/>
        <v>Inviable Sanitariamente</v>
      </c>
      <c r="BNU471" s="48" t="str">
        <f t="shared" si="197"/>
        <v>Inviable Sanitariamente</v>
      </c>
      <c r="BNV471" s="48" t="str">
        <f t="shared" si="197"/>
        <v>Inviable Sanitariamente</v>
      </c>
      <c r="BNW471" s="48" t="str">
        <f t="shared" si="197"/>
        <v>Inviable Sanitariamente</v>
      </c>
      <c r="BNX471" s="48" t="str">
        <f t="shared" si="198"/>
        <v>Inviable Sanitariamente</v>
      </c>
      <c r="BNY471" s="48" t="str">
        <f t="shared" si="198"/>
        <v>Inviable Sanitariamente</v>
      </c>
      <c r="BNZ471" s="48" t="str">
        <f t="shared" si="198"/>
        <v>Inviable Sanitariamente</v>
      </c>
      <c r="BOA471" s="48" t="str">
        <f t="shared" si="198"/>
        <v>Inviable Sanitariamente</v>
      </c>
      <c r="BOB471" s="48" t="str">
        <f t="shared" si="198"/>
        <v>Inviable Sanitariamente</v>
      </c>
      <c r="BOC471" s="48" t="str">
        <f t="shared" si="198"/>
        <v>Inviable Sanitariamente</v>
      </c>
      <c r="BOD471" s="48" t="str">
        <f t="shared" si="198"/>
        <v>Inviable Sanitariamente</v>
      </c>
      <c r="BOE471" s="48" t="str">
        <f t="shared" si="198"/>
        <v>Inviable Sanitariamente</v>
      </c>
      <c r="BOF471" s="48" t="str">
        <f t="shared" si="198"/>
        <v>Inviable Sanitariamente</v>
      </c>
      <c r="BOG471" s="48" t="str">
        <f t="shared" si="198"/>
        <v>Inviable Sanitariamente</v>
      </c>
      <c r="BOH471" s="48" t="str">
        <f t="shared" si="199"/>
        <v>Inviable Sanitariamente</v>
      </c>
      <c r="BOI471" s="48" t="str">
        <f t="shared" si="199"/>
        <v>Inviable Sanitariamente</v>
      </c>
      <c r="BOJ471" s="48" t="str">
        <f t="shared" si="199"/>
        <v>Inviable Sanitariamente</v>
      </c>
      <c r="BOK471" s="48" t="str">
        <f t="shared" si="199"/>
        <v>Inviable Sanitariamente</v>
      </c>
      <c r="BOL471" s="48" t="str">
        <f t="shared" si="199"/>
        <v>Inviable Sanitariamente</v>
      </c>
      <c r="BOM471" s="48" t="str">
        <f t="shared" si="199"/>
        <v>Inviable Sanitariamente</v>
      </c>
      <c r="BON471" s="48" t="str">
        <f t="shared" si="199"/>
        <v>Inviable Sanitariamente</v>
      </c>
      <c r="BOO471" s="48" t="str">
        <f t="shared" si="199"/>
        <v>Inviable Sanitariamente</v>
      </c>
      <c r="BOP471" s="48" t="str">
        <f t="shared" si="199"/>
        <v>Inviable Sanitariamente</v>
      </c>
      <c r="BOQ471" s="48" t="str">
        <f t="shared" si="199"/>
        <v>Inviable Sanitariamente</v>
      </c>
      <c r="BOR471" s="48" t="str">
        <f t="shared" si="200"/>
        <v>Inviable Sanitariamente</v>
      </c>
      <c r="BOS471" s="48" t="str">
        <f t="shared" si="200"/>
        <v>Inviable Sanitariamente</v>
      </c>
      <c r="BOT471" s="48" t="str">
        <f t="shared" si="200"/>
        <v>Inviable Sanitariamente</v>
      </c>
      <c r="BOU471" s="48" t="str">
        <f t="shared" si="200"/>
        <v>Inviable Sanitariamente</v>
      </c>
      <c r="BOV471" s="48" t="str">
        <f t="shared" si="200"/>
        <v>Inviable Sanitariamente</v>
      </c>
      <c r="BOW471" s="48" t="str">
        <f t="shared" si="200"/>
        <v>Inviable Sanitariamente</v>
      </c>
      <c r="BOX471" s="48" t="str">
        <f t="shared" si="200"/>
        <v>Inviable Sanitariamente</v>
      </c>
      <c r="BOY471" s="48" t="str">
        <f t="shared" si="200"/>
        <v>Inviable Sanitariamente</v>
      </c>
      <c r="BOZ471" s="48" t="str">
        <f t="shared" si="200"/>
        <v>Inviable Sanitariamente</v>
      </c>
      <c r="BPA471" s="48" t="str">
        <f t="shared" si="200"/>
        <v>Inviable Sanitariamente</v>
      </c>
      <c r="BPB471" s="48" t="str">
        <f t="shared" si="201"/>
        <v>Inviable Sanitariamente</v>
      </c>
      <c r="BPC471" s="48" t="str">
        <f t="shared" si="201"/>
        <v>Inviable Sanitariamente</v>
      </c>
      <c r="BPD471" s="48" t="str">
        <f t="shared" si="201"/>
        <v>Inviable Sanitariamente</v>
      </c>
      <c r="BPE471" s="48" t="str">
        <f t="shared" si="201"/>
        <v>Inviable Sanitariamente</v>
      </c>
      <c r="BPF471" s="48" t="str">
        <f t="shared" si="201"/>
        <v>Inviable Sanitariamente</v>
      </c>
      <c r="BPG471" s="48" t="str">
        <f t="shared" si="201"/>
        <v>Inviable Sanitariamente</v>
      </c>
      <c r="BPH471" s="48" t="str">
        <f t="shared" si="201"/>
        <v>Inviable Sanitariamente</v>
      </c>
      <c r="BPI471" s="48" t="str">
        <f t="shared" si="201"/>
        <v>Inviable Sanitariamente</v>
      </c>
      <c r="BPJ471" s="48" t="str">
        <f t="shared" si="201"/>
        <v>Inviable Sanitariamente</v>
      </c>
      <c r="BPK471" s="48" t="str">
        <f t="shared" si="201"/>
        <v>Inviable Sanitariamente</v>
      </c>
      <c r="BPL471" s="48" t="str">
        <f t="shared" si="202"/>
        <v>Inviable Sanitariamente</v>
      </c>
      <c r="BPM471" s="48" t="str">
        <f t="shared" si="202"/>
        <v>Inviable Sanitariamente</v>
      </c>
      <c r="BPN471" s="48" t="str">
        <f t="shared" si="202"/>
        <v>Inviable Sanitariamente</v>
      </c>
      <c r="BPO471" s="48" t="str">
        <f t="shared" si="202"/>
        <v>Inviable Sanitariamente</v>
      </c>
      <c r="BPP471" s="48" t="str">
        <f t="shared" si="202"/>
        <v>Inviable Sanitariamente</v>
      </c>
      <c r="BPQ471" s="48" t="str">
        <f t="shared" si="202"/>
        <v>Inviable Sanitariamente</v>
      </c>
      <c r="BPR471" s="48" t="str">
        <f t="shared" si="202"/>
        <v>Inviable Sanitariamente</v>
      </c>
      <c r="BPS471" s="48" t="str">
        <f t="shared" si="202"/>
        <v>Inviable Sanitariamente</v>
      </c>
      <c r="BPT471" s="48" t="str">
        <f t="shared" si="202"/>
        <v>Inviable Sanitariamente</v>
      </c>
      <c r="BPU471" s="48" t="str">
        <f t="shared" si="202"/>
        <v>Inviable Sanitariamente</v>
      </c>
      <c r="BPV471" s="48" t="str">
        <f t="shared" si="203"/>
        <v>Inviable Sanitariamente</v>
      </c>
      <c r="BPW471" s="48" t="str">
        <f t="shared" si="203"/>
        <v>Inviable Sanitariamente</v>
      </c>
      <c r="BPX471" s="48" t="str">
        <f t="shared" si="203"/>
        <v>Inviable Sanitariamente</v>
      </c>
      <c r="BPY471" s="48" t="str">
        <f t="shared" si="203"/>
        <v>Inviable Sanitariamente</v>
      </c>
      <c r="BPZ471" s="48" t="str">
        <f t="shared" si="203"/>
        <v>Inviable Sanitariamente</v>
      </c>
      <c r="BQA471" s="48" t="str">
        <f t="shared" si="203"/>
        <v>Inviable Sanitariamente</v>
      </c>
      <c r="BQB471" s="48" t="str">
        <f t="shared" si="203"/>
        <v>Inviable Sanitariamente</v>
      </c>
      <c r="BQC471" s="48" t="str">
        <f t="shared" si="203"/>
        <v>Inviable Sanitariamente</v>
      </c>
      <c r="BQD471" s="48" t="str">
        <f t="shared" si="203"/>
        <v>Inviable Sanitariamente</v>
      </c>
      <c r="BQE471" s="48" t="str">
        <f t="shared" si="203"/>
        <v>Inviable Sanitariamente</v>
      </c>
      <c r="BQF471" s="48" t="str">
        <f t="shared" si="204"/>
        <v>Inviable Sanitariamente</v>
      </c>
      <c r="BQG471" s="48" t="str">
        <f t="shared" si="204"/>
        <v>Inviable Sanitariamente</v>
      </c>
      <c r="BQH471" s="48" t="str">
        <f t="shared" si="204"/>
        <v>Inviable Sanitariamente</v>
      </c>
      <c r="BQI471" s="48" t="str">
        <f t="shared" si="204"/>
        <v>Inviable Sanitariamente</v>
      </c>
      <c r="BQJ471" s="48" t="str">
        <f t="shared" si="204"/>
        <v>Inviable Sanitariamente</v>
      </c>
      <c r="BQK471" s="48" t="str">
        <f t="shared" si="204"/>
        <v>Inviable Sanitariamente</v>
      </c>
      <c r="BQL471" s="48" t="str">
        <f t="shared" si="204"/>
        <v>Inviable Sanitariamente</v>
      </c>
      <c r="BQM471" s="48" t="str">
        <f t="shared" si="204"/>
        <v>Inviable Sanitariamente</v>
      </c>
      <c r="BQN471" s="48" t="str">
        <f t="shared" si="204"/>
        <v>Inviable Sanitariamente</v>
      </c>
      <c r="BQO471" s="48" t="str">
        <f t="shared" si="204"/>
        <v>Inviable Sanitariamente</v>
      </c>
      <c r="BQP471" s="48" t="str">
        <f t="shared" si="205"/>
        <v>Inviable Sanitariamente</v>
      </c>
      <c r="BQQ471" s="48" t="str">
        <f t="shared" si="205"/>
        <v>Inviable Sanitariamente</v>
      </c>
      <c r="BQR471" s="48" t="str">
        <f t="shared" si="205"/>
        <v>Inviable Sanitariamente</v>
      </c>
      <c r="BQS471" s="48" t="str">
        <f t="shared" si="205"/>
        <v>Inviable Sanitariamente</v>
      </c>
      <c r="BQT471" s="48" t="str">
        <f t="shared" si="205"/>
        <v>Inviable Sanitariamente</v>
      </c>
      <c r="BQU471" s="48" t="str">
        <f t="shared" si="205"/>
        <v>Inviable Sanitariamente</v>
      </c>
      <c r="BQV471" s="48" t="str">
        <f t="shared" si="205"/>
        <v>Inviable Sanitariamente</v>
      </c>
      <c r="BQW471" s="48" t="str">
        <f t="shared" si="205"/>
        <v>Inviable Sanitariamente</v>
      </c>
      <c r="BQX471" s="48" t="str">
        <f t="shared" si="205"/>
        <v>Inviable Sanitariamente</v>
      </c>
      <c r="BQY471" s="48" t="str">
        <f t="shared" si="205"/>
        <v>Inviable Sanitariamente</v>
      </c>
      <c r="BQZ471" s="48" t="str">
        <f t="shared" si="206"/>
        <v>Inviable Sanitariamente</v>
      </c>
      <c r="BRA471" s="48" t="str">
        <f t="shared" si="206"/>
        <v>Inviable Sanitariamente</v>
      </c>
      <c r="BRB471" s="48" t="str">
        <f t="shared" si="206"/>
        <v>Inviable Sanitariamente</v>
      </c>
      <c r="BRC471" s="48" t="str">
        <f t="shared" si="206"/>
        <v>Inviable Sanitariamente</v>
      </c>
      <c r="BRD471" s="48" t="str">
        <f t="shared" si="206"/>
        <v>Inviable Sanitariamente</v>
      </c>
      <c r="BRE471" s="48" t="str">
        <f t="shared" si="206"/>
        <v>Inviable Sanitariamente</v>
      </c>
      <c r="BRF471" s="48" t="str">
        <f t="shared" si="206"/>
        <v>Inviable Sanitariamente</v>
      </c>
      <c r="BRG471" s="48" t="str">
        <f t="shared" si="206"/>
        <v>Inviable Sanitariamente</v>
      </c>
      <c r="BRH471" s="48" t="str">
        <f t="shared" si="206"/>
        <v>Inviable Sanitariamente</v>
      </c>
      <c r="BRI471" s="48" t="str">
        <f t="shared" si="206"/>
        <v>Inviable Sanitariamente</v>
      </c>
      <c r="BRJ471" s="48" t="str">
        <f t="shared" si="207"/>
        <v>Inviable Sanitariamente</v>
      </c>
      <c r="BRK471" s="48" t="str">
        <f t="shared" si="207"/>
        <v>Inviable Sanitariamente</v>
      </c>
      <c r="BRL471" s="48" t="str">
        <f t="shared" si="207"/>
        <v>Inviable Sanitariamente</v>
      </c>
      <c r="BRM471" s="48" t="str">
        <f t="shared" si="207"/>
        <v>Inviable Sanitariamente</v>
      </c>
      <c r="BRN471" s="48" t="str">
        <f t="shared" si="207"/>
        <v>Inviable Sanitariamente</v>
      </c>
      <c r="BRO471" s="48" t="str">
        <f t="shared" si="207"/>
        <v>Inviable Sanitariamente</v>
      </c>
      <c r="BRP471" s="48" t="str">
        <f t="shared" si="207"/>
        <v>Inviable Sanitariamente</v>
      </c>
      <c r="BRQ471" s="48" t="str">
        <f t="shared" si="207"/>
        <v>Inviable Sanitariamente</v>
      </c>
      <c r="BRR471" s="48" t="str">
        <f t="shared" si="207"/>
        <v>Inviable Sanitariamente</v>
      </c>
      <c r="BRS471" s="48" t="str">
        <f t="shared" si="207"/>
        <v>Inviable Sanitariamente</v>
      </c>
      <c r="BRT471" s="48" t="str">
        <f t="shared" si="208"/>
        <v>Inviable Sanitariamente</v>
      </c>
      <c r="BRU471" s="48" t="str">
        <f t="shared" si="208"/>
        <v>Inviable Sanitariamente</v>
      </c>
      <c r="BRV471" s="48" t="str">
        <f t="shared" si="208"/>
        <v>Inviable Sanitariamente</v>
      </c>
      <c r="BRW471" s="48" t="str">
        <f t="shared" si="208"/>
        <v>Inviable Sanitariamente</v>
      </c>
      <c r="BRX471" s="48" t="str">
        <f t="shared" si="208"/>
        <v>Inviable Sanitariamente</v>
      </c>
      <c r="BRY471" s="48" t="str">
        <f t="shared" si="208"/>
        <v>Inviable Sanitariamente</v>
      </c>
      <c r="BRZ471" s="48" t="str">
        <f t="shared" si="208"/>
        <v>Inviable Sanitariamente</v>
      </c>
      <c r="BSA471" s="48" t="str">
        <f t="shared" si="208"/>
        <v>Inviable Sanitariamente</v>
      </c>
      <c r="BSB471" s="48" t="str">
        <f t="shared" si="208"/>
        <v>Inviable Sanitariamente</v>
      </c>
      <c r="BSC471" s="48" t="str">
        <f t="shared" si="208"/>
        <v>Inviable Sanitariamente</v>
      </c>
      <c r="BSD471" s="48" t="str">
        <f t="shared" si="209"/>
        <v>Inviable Sanitariamente</v>
      </c>
      <c r="BSE471" s="48" t="str">
        <f t="shared" si="209"/>
        <v>Inviable Sanitariamente</v>
      </c>
      <c r="BSF471" s="48" t="str">
        <f t="shared" si="209"/>
        <v>Inviable Sanitariamente</v>
      </c>
      <c r="BSG471" s="48" t="str">
        <f t="shared" si="209"/>
        <v>Inviable Sanitariamente</v>
      </c>
      <c r="BSH471" s="48" t="str">
        <f t="shared" si="209"/>
        <v>Inviable Sanitariamente</v>
      </c>
      <c r="BSI471" s="48" t="str">
        <f t="shared" si="209"/>
        <v>Inviable Sanitariamente</v>
      </c>
      <c r="BSJ471" s="48" t="str">
        <f t="shared" si="209"/>
        <v>Inviable Sanitariamente</v>
      </c>
      <c r="BSK471" s="48" t="str">
        <f t="shared" si="209"/>
        <v>Inviable Sanitariamente</v>
      </c>
      <c r="BSL471" s="48" t="str">
        <f t="shared" si="209"/>
        <v>Inviable Sanitariamente</v>
      </c>
      <c r="BSM471" s="48" t="str">
        <f t="shared" si="209"/>
        <v>Inviable Sanitariamente</v>
      </c>
      <c r="BSN471" s="48" t="str">
        <f t="shared" si="210"/>
        <v>Inviable Sanitariamente</v>
      </c>
      <c r="BSO471" s="48" t="str">
        <f t="shared" si="210"/>
        <v>Inviable Sanitariamente</v>
      </c>
      <c r="BSP471" s="48" t="str">
        <f t="shared" si="210"/>
        <v>Inviable Sanitariamente</v>
      </c>
      <c r="BSQ471" s="48" t="str">
        <f t="shared" si="210"/>
        <v>Inviable Sanitariamente</v>
      </c>
      <c r="BSR471" s="48" t="str">
        <f t="shared" si="210"/>
        <v>Inviable Sanitariamente</v>
      </c>
      <c r="BSS471" s="48" t="str">
        <f t="shared" si="210"/>
        <v>Inviable Sanitariamente</v>
      </c>
      <c r="BST471" s="48" t="str">
        <f t="shared" si="210"/>
        <v>Inviable Sanitariamente</v>
      </c>
      <c r="BSU471" s="48" t="str">
        <f t="shared" si="210"/>
        <v>Inviable Sanitariamente</v>
      </c>
      <c r="BSV471" s="48" t="str">
        <f t="shared" si="210"/>
        <v>Inviable Sanitariamente</v>
      </c>
      <c r="BSW471" s="48" t="str">
        <f t="shared" si="210"/>
        <v>Inviable Sanitariamente</v>
      </c>
      <c r="BSX471" s="48" t="str">
        <f t="shared" si="211"/>
        <v>Inviable Sanitariamente</v>
      </c>
      <c r="BSY471" s="48" t="str">
        <f t="shared" si="211"/>
        <v>Inviable Sanitariamente</v>
      </c>
      <c r="BSZ471" s="48" t="str">
        <f t="shared" si="211"/>
        <v>Inviable Sanitariamente</v>
      </c>
      <c r="BTA471" s="48" t="str">
        <f t="shared" si="211"/>
        <v>Inviable Sanitariamente</v>
      </c>
      <c r="BTB471" s="48" t="str">
        <f t="shared" si="211"/>
        <v>Inviable Sanitariamente</v>
      </c>
      <c r="BTC471" s="48" t="str">
        <f t="shared" si="211"/>
        <v>Inviable Sanitariamente</v>
      </c>
      <c r="BTD471" s="48" t="str">
        <f t="shared" si="211"/>
        <v>Inviable Sanitariamente</v>
      </c>
      <c r="BTE471" s="48" t="str">
        <f t="shared" si="211"/>
        <v>Inviable Sanitariamente</v>
      </c>
      <c r="BTF471" s="48" t="str">
        <f t="shared" si="211"/>
        <v>Inviable Sanitariamente</v>
      </c>
      <c r="BTG471" s="48" t="str">
        <f t="shared" si="211"/>
        <v>Inviable Sanitariamente</v>
      </c>
      <c r="BTH471" s="48" t="str">
        <f t="shared" si="212"/>
        <v>Inviable Sanitariamente</v>
      </c>
      <c r="BTI471" s="48" t="str">
        <f t="shared" si="212"/>
        <v>Inviable Sanitariamente</v>
      </c>
      <c r="BTJ471" s="48" t="str">
        <f t="shared" si="212"/>
        <v>Inviable Sanitariamente</v>
      </c>
      <c r="BTK471" s="48" t="str">
        <f t="shared" si="212"/>
        <v>Inviable Sanitariamente</v>
      </c>
      <c r="BTL471" s="48" t="str">
        <f t="shared" si="212"/>
        <v>Inviable Sanitariamente</v>
      </c>
      <c r="BTM471" s="48" t="str">
        <f t="shared" si="212"/>
        <v>Inviable Sanitariamente</v>
      </c>
      <c r="BTN471" s="48" t="str">
        <f t="shared" si="212"/>
        <v>Inviable Sanitariamente</v>
      </c>
      <c r="BTO471" s="48" t="str">
        <f t="shared" si="212"/>
        <v>Inviable Sanitariamente</v>
      </c>
      <c r="BTP471" s="48" t="str">
        <f t="shared" si="212"/>
        <v>Inviable Sanitariamente</v>
      </c>
      <c r="BTQ471" s="48" t="str">
        <f t="shared" si="212"/>
        <v>Inviable Sanitariamente</v>
      </c>
      <c r="BTR471" s="48" t="str">
        <f t="shared" si="213"/>
        <v>Inviable Sanitariamente</v>
      </c>
      <c r="BTS471" s="48" t="str">
        <f t="shared" si="213"/>
        <v>Inviable Sanitariamente</v>
      </c>
      <c r="BTT471" s="48" t="str">
        <f t="shared" si="213"/>
        <v>Inviable Sanitariamente</v>
      </c>
      <c r="BTU471" s="48" t="str">
        <f t="shared" si="213"/>
        <v>Inviable Sanitariamente</v>
      </c>
      <c r="BTV471" s="48" t="str">
        <f t="shared" si="213"/>
        <v>Inviable Sanitariamente</v>
      </c>
      <c r="BTW471" s="48" t="str">
        <f t="shared" si="213"/>
        <v>Inviable Sanitariamente</v>
      </c>
      <c r="BTX471" s="48" t="str">
        <f t="shared" si="213"/>
        <v>Inviable Sanitariamente</v>
      </c>
      <c r="BTY471" s="48" t="str">
        <f t="shared" si="213"/>
        <v>Inviable Sanitariamente</v>
      </c>
      <c r="BTZ471" s="48" t="str">
        <f t="shared" si="213"/>
        <v>Inviable Sanitariamente</v>
      </c>
      <c r="BUA471" s="48" t="str">
        <f t="shared" si="213"/>
        <v>Inviable Sanitariamente</v>
      </c>
      <c r="BUB471" s="48" t="str">
        <f t="shared" si="214"/>
        <v>Inviable Sanitariamente</v>
      </c>
      <c r="BUC471" s="48" t="str">
        <f t="shared" si="214"/>
        <v>Inviable Sanitariamente</v>
      </c>
      <c r="BUD471" s="48" t="str">
        <f t="shared" si="214"/>
        <v>Inviable Sanitariamente</v>
      </c>
      <c r="BUE471" s="48" t="str">
        <f t="shared" si="214"/>
        <v>Inviable Sanitariamente</v>
      </c>
      <c r="BUF471" s="48" t="str">
        <f t="shared" si="214"/>
        <v>Inviable Sanitariamente</v>
      </c>
      <c r="BUG471" s="48" t="str">
        <f t="shared" si="214"/>
        <v>Inviable Sanitariamente</v>
      </c>
      <c r="BUH471" s="48" t="str">
        <f t="shared" si="214"/>
        <v>Inviable Sanitariamente</v>
      </c>
      <c r="BUI471" s="48" t="str">
        <f t="shared" si="214"/>
        <v>Inviable Sanitariamente</v>
      </c>
      <c r="BUJ471" s="48" t="str">
        <f t="shared" si="214"/>
        <v>Inviable Sanitariamente</v>
      </c>
      <c r="BUK471" s="48" t="str">
        <f t="shared" si="214"/>
        <v>Inviable Sanitariamente</v>
      </c>
      <c r="BUL471" s="48" t="str">
        <f t="shared" si="215"/>
        <v>Inviable Sanitariamente</v>
      </c>
      <c r="BUM471" s="48" t="str">
        <f t="shared" si="215"/>
        <v>Inviable Sanitariamente</v>
      </c>
      <c r="BUN471" s="48" t="str">
        <f t="shared" si="215"/>
        <v>Inviable Sanitariamente</v>
      </c>
      <c r="BUO471" s="48" t="str">
        <f t="shared" si="215"/>
        <v>Inviable Sanitariamente</v>
      </c>
      <c r="BUP471" s="48" t="str">
        <f t="shared" si="215"/>
        <v>Inviable Sanitariamente</v>
      </c>
      <c r="BUQ471" s="48" t="str">
        <f t="shared" si="215"/>
        <v>Inviable Sanitariamente</v>
      </c>
      <c r="BUR471" s="48" t="str">
        <f t="shared" si="215"/>
        <v>Inviable Sanitariamente</v>
      </c>
      <c r="BUS471" s="48" t="str">
        <f t="shared" si="215"/>
        <v>Inviable Sanitariamente</v>
      </c>
      <c r="BUT471" s="48" t="str">
        <f t="shared" si="215"/>
        <v>Inviable Sanitariamente</v>
      </c>
      <c r="BUU471" s="48" t="str">
        <f t="shared" si="215"/>
        <v>Inviable Sanitariamente</v>
      </c>
      <c r="BUV471" s="48" t="str">
        <f t="shared" si="216"/>
        <v>Inviable Sanitariamente</v>
      </c>
      <c r="BUW471" s="48" t="str">
        <f t="shared" si="216"/>
        <v>Inviable Sanitariamente</v>
      </c>
      <c r="BUX471" s="48" t="str">
        <f t="shared" si="216"/>
        <v>Inviable Sanitariamente</v>
      </c>
      <c r="BUY471" s="48" t="str">
        <f t="shared" si="216"/>
        <v>Inviable Sanitariamente</v>
      </c>
      <c r="BUZ471" s="48" t="str">
        <f t="shared" si="216"/>
        <v>Inviable Sanitariamente</v>
      </c>
      <c r="BVA471" s="48" t="str">
        <f t="shared" si="216"/>
        <v>Inviable Sanitariamente</v>
      </c>
      <c r="BVB471" s="48" t="str">
        <f t="shared" si="216"/>
        <v>Inviable Sanitariamente</v>
      </c>
      <c r="BVC471" s="48" t="str">
        <f t="shared" si="216"/>
        <v>Inviable Sanitariamente</v>
      </c>
      <c r="BVD471" s="48" t="str">
        <f t="shared" si="216"/>
        <v>Inviable Sanitariamente</v>
      </c>
      <c r="BVE471" s="48" t="str">
        <f t="shared" si="216"/>
        <v>Inviable Sanitariamente</v>
      </c>
      <c r="BVF471" s="48" t="str">
        <f t="shared" si="217"/>
        <v>Inviable Sanitariamente</v>
      </c>
      <c r="BVG471" s="48" t="str">
        <f t="shared" si="217"/>
        <v>Inviable Sanitariamente</v>
      </c>
      <c r="BVH471" s="48" t="str">
        <f t="shared" si="217"/>
        <v>Inviable Sanitariamente</v>
      </c>
      <c r="BVI471" s="48" t="str">
        <f t="shared" si="217"/>
        <v>Inviable Sanitariamente</v>
      </c>
      <c r="BVJ471" s="48" t="str">
        <f t="shared" si="217"/>
        <v>Inviable Sanitariamente</v>
      </c>
      <c r="BVK471" s="48" t="str">
        <f t="shared" si="217"/>
        <v>Inviable Sanitariamente</v>
      </c>
      <c r="BVL471" s="48" t="str">
        <f t="shared" si="217"/>
        <v>Inviable Sanitariamente</v>
      </c>
      <c r="BVM471" s="48" t="str">
        <f t="shared" si="217"/>
        <v>Inviable Sanitariamente</v>
      </c>
      <c r="BVN471" s="48" t="str">
        <f t="shared" si="217"/>
        <v>Inviable Sanitariamente</v>
      </c>
      <c r="BVO471" s="48" t="str">
        <f t="shared" si="217"/>
        <v>Inviable Sanitariamente</v>
      </c>
      <c r="BVP471" s="48" t="str">
        <f t="shared" si="218"/>
        <v>Inviable Sanitariamente</v>
      </c>
      <c r="BVQ471" s="48" t="str">
        <f t="shared" si="218"/>
        <v>Inviable Sanitariamente</v>
      </c>
      <c r="BVR471" s="48" t="str">
        <f t="shared" si="218"/>
        <v>Inviable Sanitariamente</v>
      </c>
      <c r="BVS471" s="48" t="str">
        <f t="shared" si="218"/>
        <v>Inviable Sanitariamente</v>
      </c>
      <c r="BVT471" s="48" t="str">
        <f t="shared" si="218"/>
        <v>Inviable Sanitariamente</v>
      </c>
      <c r="BVU471" s="48" t="str">
        <f t="shared" si="218"/>
        <v>Inviable Sanitariamente</v>
      </c>
      <c r="BVV471" s="48" t="str">
        <f t="shared" si="218"/>
        <v>Inviable Sanitariamente</v>
      </c>
      <c r="BVW471" s="48" t="str">
        <f t="shared" si="218"/>
        <v>Inviable Sanitariamente</v>
      </c>
      <c r="BVX471" s="48" t="str">
        <f t="shared" si="218"/>
        <v>Inviable Sanitariamente</v>
      </c>
      <c r="BVY471" s="48" t="str">
        <f t="shared" si="218"/>
        <v>Inviable Sanitariamente</v>
      </c>
      <c r="BVZ471" s="48" t="str">
        <f t="shared" si="219"/>
        <v>Inviable Sanitariamente</v>
      </c>
      <c r="BWA471" s="48" t="str">
        <f t="shared" si="219"/>
        <v>Inviable Sanitariamente</v>
      </c>
      <c r="BWB471" s="48" t="str">
        <f t="shared" si="219"/>
        <v>Inviable Sanitariamente</v>
      </c>
      <c r="BWC471" s="48" t="str">
        <f t="shared" si="219"/>
        <v>Inviable Sanitariamente</v>
      </c>
      <c r="BWD471" s="48" t="str">
        <f t="shared" si="219"/>
        <v>Inviable Sanitariamente</v>
      </c>
      <c r="BWE471" s="48" t="str">
        <f t="shared" si="219"/>
        <v>Inviable Sanitariamente</v>
      </c>
      <c r="BWF471" s="48" t="str">
        <f t="shared" si="219"/>
        <v>Inviable Sanitariamente</v>
      </c>
      <c r="BWG471" s="48" t="str">
        <f t="shared" si="219"/>
        <v>Inviable Sanitariamente</v>
      </c>
      <c r="BWH471" s="48" t="str">
        <f t="shared" si="219"/>
        <v>Inviable Sanitariamente</v>
      </c>
      <c r="BWI471" s="48" t="str">
        <f t="shared" si="219"/>
        <v>Inviable Sanitariamente</v>
      </c>
      <c r="BWJ471" s="48" t="str">
        <f t="shared" si="220"/>
        <v>Inviable Sanitariamente</v>
      </c>
      <c r="BWK471" s="48" t="str">
        <f t="shared" si="220"/>
        <v>Inviable Sanitariamente</v>
      </c>
      <c r="BWL471" s="48" t="str">
        <f t="shared" si="220"/>
        <v>Inviable Sanitariamente</v>
      </c>
      <c r="BWM471" s="48" t="str">
        <f t="shared" si="220"/>
        <v>Inviable Sanitariamente</v>
      </c>
      <c r="BWN471" s="48" t="str">
        <f t="shared" si="220"/>
        <v>Inviable Sanitariamente</v>
      </c>
      <c r="BWO471" s="48" t="str">
        <f t="shared" si="220"/>
        <v>Inviable Sanitariamente</v>
      </c>
      <c r="BWP471" s="48" t="str">
        <f t="shared" si="220"/>
        <v>Inviable Sanitariamente</v>
      </c>
      <c r="BWQ471" s="48" t="str">
        <f t="shared" si="220"/>
        <v>Inviable Sanitariamente</v>
      </c>
      <c r="BWR471" s="48" t="str">
        <f t="shared" si="220"/>
        <v>Inviable Sanitariamente</v>
      </c>
      <c r="BWS471" s="48" t="str">
        <f t="shared" si="220"/>
        <v>Inviable Sanitariamente</v>
      </c>
      <c r="BWT471" s="48" t="str">
        <f t="shared" si="221"/>
        <v>Inviable Sanitariamente</v>
      </c>
      <c r="BWU471" s="48" t="str">
        <f t="shared" si="221"/>
        <v>Inviable Sanitariamente</v>
      </c>
      <c r="BWV471" s="48" t="str">
        <f t="shared" si="221"/>
        <v>Inviable Sanitariamente</v>
      </c>
      <c r="BWW471" s="48" t="str">
        <f t="shared" si="221"/>
        <v>Inviable Sanitariamente</v>
      </c>
      <c r="BWX471" s="48" t="str">
        <f t="shared" si="221"/>
        <v>Inviable Sanitariamente</v>
      </c>
      <c r="BWY471" s="48" t="str">
        <f t="shared" si="221"/>
        <v>Inviable Sanitariamente</v>
      </c>
      <c r="BWZ471" s="48" t="str">
        <f t="shared" si="221"/>
        <v>Inviable Sanitariamente</v>
      </c>
      <c r="BXA471" s="48" t="str">
        <f t="shared" si="221"/>
        <v>Inviable Sanitariamente</v>
      </c>
      <c r="BXB471" s="48" t="str">
        <f t="shared" si="221"/>
        <v>Inviable Sanitariamente</v>
      </c>
      <c r="BXC471" s="48" t="str">
        <f t="shared" si="221"/>
        <v>Inviable Sanitariamente</v>
      </c>
      <c r="BXD471" s="48" t="str">
        <f t="shared" si="222"/>
        <v>Inviable Sanitariamente</v>
      </c>
      <c r="BXE471" s="48" t="str">
        <f t="shared" si="222"/>
        <v>Inviable Sanitariamente</v>
      </c>
      <c r="BXF471" s="48" t="str">
        <f t="shared" si="222"/>
        <v>Inviable Sanitariamente</v>
      </c>
      <c r="BXG471" s="48" t="str">
        <f t="shared" si="222"/>
        <v>Inviable Sanitariamente</v>
      </c>
      <c r="BXH471" s="48" t="str">
        <f t="shared" si="222"/>
        <v>Inviable Sanitariamente</v>
      </c>
      <c r="BXI471" s="48" t="str">
        <f t="shared" si="222"/>
        <v>Inviable Sanitariamente</v>
      </c>
      <c r="BXJ471" s="48" t="str">
        <f t="shared" si="222"/>
        <v>Inviable Sanitariamente</v>
      </c>
      <c r="BXK471" s="48" t="str">
        <f t="shared" si="222"/>
        <v>Inviable Sanitariamente</v>
      </c>
      <c r="BXL471" s="48" t="str">
        <f t="shared" si="222"/>
        <v>Inviable Sanitariamente</v>
      </c>
      <c r="BXM471" s="48" t="str">
        <f t="shared" si="222"/>
        <v>Inviable Sanitariamente</v>
      </c>
      <c r="BXN471" s="48" t="str">
        <f t="shared" si="223"/>
        <v>Inviable Sanitariamente</v>
      </c>
      <c r="BXO471" s="48" t="str">
        <f t="shared" si="223"/>
        <v>Inviable Sanitariamente</v>
      </c>
      <c r="BXP471" s="48" t="str">
        <f t="shared" si="223"/>
        <v>Inviable Sanitariamente</v>
      </c>
      <c r="BXQ471" s="48" t="str">
        <f t="shared" si="223"/>
        <v>Inviable Sanitariamente</v>
      </c>
      <c r="BXR471" s="48" t="str">
        <f t="shared" si="223"/>
        <v>Inviable Sanitariamente</v>
      </c>
      <c r="BXS471" s="48" t="str">
        <f t="shared" si="223"/>
        <v>Inviable Sanitariamente</v>
      </c>
      <c r="BXT471" s="48" t="str">
        <f t="shared" si="223"/>
        <v>Inviable Sanitariamente</v>
      </c>
      <c r="BXU471" s="48" t="str">
        <f t="shared" si="223"/>
        <v>Inviable Sanitariamente</v>
      </c>
      <c r="BXV471" s="48" t="str">
        <f t="shared" si="223"/>
        <v>Inviable Sanitariamente</v>
      </c>
      <c r="BXW471" s="48" t="str">
        <f t="shared" si="223"/>
        <v>Inviable Sanitariamente</v>
      </c>
      <c r="BXX471" s="48" t="str">
        <f t="shared" si="224"/>
        <v>Inviable Sanitariamente</v>
      </c>
      <c r="BXY471" s="48" t="str">
        <f t="shared" si="224"/>
        <v>Inviable Sanitariamente</v>
      </c>
      <c r="BXZ471" s="48" t="str">
        <f t="shared" si="224"/>
        <v>Inviable Sanitariamente</v>
      </c>
      <c r="BYA471" s="48" t="str">
        <f t="shared" si="224"/>
        <v>Inviable Sanitariamente</v>
      </c>
      <c r="BYB471" s="48" t="str">
        <f t="shared" si="224"/>
        <v>Inviable Sanitariamente</v>
      </c>
      <c r="BYC471" s="48" t="str">
        <f t="shared" si="224"/>
        <v>Inviable Sanitariamente</v>
      </c>
      <c r="BYD471" s="48" t="str">
        <f t="shared" si="224"/>
        <v>Inviable Sanitariamente</v>
      </c>
      <c r="BYE471" s="48" t="str">
        <f t="shared" si="224"/>
        <v>Inviable Sanitariamente</v>
      </c>
      <c r="BYF471" s="48" t="str">
        <f t="shared" si="224"/>
        <v>Inviable Sanitariamente</v>
      </c>
      <c r="BYG471" s="48" t="str">
        <f t="shared" si="224"/>
        <v>Inviable Sanitariamente</v>
      </c>
      <c r="BYH471" s="48" t="str">
        <f t="shared" si="225"/>
        <v>Inviable Sanitariamente</v>
      </c>
      <c r="BYI471" s="48" t="str">
        <f t="shared" si="225"/>
        <v>Inviable Sanitariamente</v>
      </c>
      <c r="BYJ471" s="48" t="str">
        <f t="shared" si="225"/>
        <v>Inviable Sanitariamente</v>
      </c>
      <c r="BYK471" s="48" t="str">
        <f t="shared" si="225"/>
        <v>Inviable Sanitariamente</v>
      </c>
      <c r="BYL471" s="48" t="str">
        <f t="shared" si="225"/>
        <v>Inviable Sanitariamente</v>
      </c>
      <c r="BYM471" s="48" t="str">
        <f t="shared" si="225"/>
        <v>Inviable Sanitariamente</v>
      </c>
      <c r="BYN471" s="48" t="str">
        <f t="shared" si="225"/>
        <v>Inviable Sanitariamente</v>
      </c>
      <c r="BYO471" s="48" t="str">
        <f t="shared" si="225"/>
        <v>Inviable Sanitariamente</v>
      </c>
      <c r="BYP471" s="48" t="str">
        <f t="shared" si="225"/>
        <v>Inviable Sanitariamente</v>
      </c>
      <c r="BYQ471" s="48" t="str">
        <f t="shared" si="225"/>
        <v>Inviable Sanitariamente</v>
      </c>
      <c r="BYR471" s="48" t="str">
        <f t="shared" si="226"/>
        <v>Inviable Sanitariamente</v>
      </c>
      <c r="BYS471" s="48" t="str">
        <f t="shared" si="226"/>
        <v>Inviable Sanitariamente</v>
      </c>
      <c r="BYT471" s="48" t="str">
        <f t="shared" si="226"/>
        <v>Inviable Sanitariamente</v>
      </c>
      <c r="BYU471" s="48" t="str">
        <f t="shared" si="226"/>
        <v>Inviable Sanitariamente</v>
      </c>
      <c r="BYV471" s="48" t="str">
        <f t="shared" si="226"/>
        <v>Inviable Sanitariamente</v>
      </c>
      <c r="BYW471" s="48" t="str">
        <f t="shared" si="226"/>
        <v>Inviable Sanitariamente</v>
      </c>
      <c r="BYX471" s="48" t="str">
        <f t="shared" si="226"/>
        <v>Inviable Sanitariamente</v>
      </c>
      <c r="BYY471" s="48" t="str">
        <f t="shared" si="226"/>
        <v>Inviable Sanitariamente</v>
      </c>
      <c r="BYZ471" s="48" t="str">
        <f t="shared" si="226"/>
        <v>Inviable Sanitariamente</v>
      </c>
      <c r="BZA471" s="48" t="str">
        <f t="shared" si="226"/>
        <v>Inviable Sanitariamente</v>
      </c>
      <c r="BZB471" s="48" t="str">
        <f t="shared" si="227"/>
        <v>Inviable Sanitariamente</v>
      </c>
      <c r="BZC471" s="48" t="str">
        <f t="shared" si="227"/>
        <v>Inviable Sanitariamente</v>
      </c>
      <c r="BZD471" s="48" t="str">
        <f t="shared" si="227"/>
        <v>Inviable Sanitariamente</v>
      </c>
      <c r="BZE471" s="48" t="str">
        <f t="shared" si="227"/>
        <v>Inviable Sanitariamente</v>
      </c>
      <c r="BZF471" s="48" t="str">
        <f t="shared" si="227"/>
        <v>Inviable Sanitariamente</v>
      </c>
      <c r="BZG471" s="48" t="str">
        <f t="shared" si="227"/>
        <v>Inviable Sanitariamente</v>
      </c>
      <c r="BZH471" s="48" t="str">
        <f t="shared" si="227"/>
        <v>Inviable Sanitariamente</v>
      </c>
      <c r="BZI471" s="48" t="str">
        <f t="shared" si="227"/>
        <v>Inviable Sanitariamente</v>
      </c>
      <c r="BZJ471" s="48" t="str">
        <f t="shared" si="227"/>
        <v>Inviable Sanitariamente</v>
      </c>
      <c r="BZK471" s="48" t="str">
        <f t="shared" si="227"/>
        <v>Inviable Sanitariamente</v>
      </c>
      <c r="BZL471" s="48" t="str">
        <f t="shared" si="228"/>
        <v>Inviable Sanitariamente</v>
      </c>
      <c r="BZM471" s="48" t="str">
        <f t="shared" si="228"/>
        <v>Inviable Sanitariamente</v>
      </c>
      <c r="BZN471" s="48" t="str">
        <f t="shared" si="228"/>
        <v>Inviable Sanitariamente</v>
      </c>
      <c r="BZO471" s="48" t="str">
        <f t="shared" si="228"/>
        <v>Inviable Sanitariamente</v>
      </c>
      <c r="BZP471" s="48" t="str">
        <f t="shared" si="228"/>
        <v>Inviable Sanitariamente</v>
      </c>
      <c r="BZQ471" s="48" t="str">
        <f t="shared" si="228"/>
        <v>Inviable Sanitariamente</v>
      </c>
      <c r="BZR471" s="48" t="str">
        <f t="shared" si="228"/>
        <v>Inviable Sanitariamente</v>
      </c>
      <c r="BZS471" s="48" t="str">
        <f t="shared" si="228"/>
        <v>Inviable Sanitariamente</v>
      </c>
      <c r="BZT471" s="48" t="str">
        <f t="shared" si="228"/>
        <v>Inviable Sanitariamente</v>
      </c>
      <c r="BZU471" s="48" t="str">
        <f t="shared" si="228"/>
        <v>Inviable Sanitariamente</v>
      </c>
      <c r="BZV471" s="48" t="str">
        <f t="shared" si="229"/>
        <v>Inviable Sanitariamente</v>
      </c>
      <c r="BZW471" s="48" t="str">
        <f t="shared" si="229"/>
        <v>Inviable Sanitariamente</v>
      </c>
      <c r="BZX471" s="48" t="str">
        <f t="shared" si="229"/>
        <v>Inviable Sanitariamente</v>
      </c>
      <c r="BZY471" s="48" t="str">
        <f t="shared" si="229"/>
        <v>Inviable Sanitariamente</v>
      </c>
      <c r="BZZ471" s="48" t="str">
        <f t="shared" si="229"/>
        <v>Inviable Sanitariamente</v>
      </c>
      <c r="CAA471" s="48" t="str">
        <f t="shared" si="229"/>
        <v>Inviable Sanitariamente</v>
      </c>
      <c r="CAB471" s="48" t="str">
        <f t="shared" si="229"/>
        <v>Inviable Sanitariamente</v>
      </c>
      <c r="CAC471" s="48" t="str">
        <f t="shared" si="229"/>
        <v>Inviable Sanitariamente</v>
      </c>
      <c r="CAD471" s="48" t="str">
        <f t="shared" si="229"/>
        <v>Inviable Sanitariamente</v>
      </c>
      <c r="CAE471" s="48" t="str">
        <f t="shared" si="229"/>
        <v>Inviable Sanitariamente</v>
      </c>
      <c r="CAF471" s="48" t="str">
        <f t="shared" si="230"/>
        <v>Inviable Sanitariamente</v>
      </c>
      <c r="CAG471" s="48" t="str">
        <f t="shared" si="230"/>
        <v>Inviable Sanitariamente</v>
      </c>
      <c r="CAH471" s="48" t="str">
        <f t="shared" si="230"/>
        <v>Inviable Sanitariamente</v>
      </c>
      <c r="CAI471" s="48" t="str">
        <f t="shared" si="230"/>
        <v>Inviable Sanitariamente</v>
      </c>
      <c r="CAJ471" s="48" t="str">
        <f t="shared" si="230"/>
        <v>Inviable Sanitariamente</v>
      </c>
      <c r="CAK471" s="48" t="str">
        <f t="shared" si="230"/>
        <v>Inviable Sanitariamente</v>
      </c>
      <c r="CAL471" s="48" t="str">
        <f t="shared" si="230"/>
        <v>Inviable Sanitariamente</v>
      </c>
      <c r="CAM471" s="48" t="str">
        <f t="shared" si="230"/>
        <v>Inviable Sanitariamente</v>
      </c>
      <c r="CAN471" s="48" t="str">
        <f t="shared" si="230"/>
        <v>Inviable Sanitariamente</v>
      </c>
      <c r="CAO471" s="48" t="str">
        <f t="shared" si="230"/>
        <v>Inviable Sanitariamente</v>
      </c>
      <c r="CAP471" s="48" t="str">
        <f t="shared" si="231"/>
        <v>Inviable Sanitariamente</v>
      </c>
      <c r="CAQ471" s="48" t="str">
        <f t="shared" si="231"/>
        <v>Inviable Sanitariamente</v>
      </c>
      <c r="CAR471" s="48" t="str">
        <f t="shared" si="231"/>
        <v>Inviable Sanitariamente</v>
      </c>
      <c r="CAS471" s="48" t="str">
        <f t="shared" si="231"/>
        <v>Inviable Sanitariamente</v>
      </c>
      <c r="CAT471" s="48" t="str">
        <f t="shared" si="231"/>
        <v>Inviable Sanitariamente</v>
      </c>
      <c r="CAU471" s="48" t="str">
        <f t="shared" si="231"/>
        <v>Inviable Sanitariamente</v>
      </c>
      <c r="CAV471" s="48" t="str">
        <f t="shared" si="231"/>
        <v>Inviable Sanitariamente</v>
      </c>
      <c r="CAW471" s="48" t="str">
        <f t="shared" si="231"/>
        <v>Inviable Sanitariamente</v>
      </c>
      <c r="CAX471" s="48" t="str">
        <f t="shared" si="231"/>
        <v>Inviable Sanitariamente</v>
      </c>
      <c r="CAY471" s="48" t="str">
        <f t="shared" si="231"/>
        <v>Inviable Sanitariamente</v>
      </c>
      <c r="CAZ471" s="48" t="str">
        <f t="shared" si="232"/>
        <v>Inviable Sanitariamente</v>
      </c>
      <c r="CBA471" s="48" t="str">
        <f t="shared" si="232"/>
        <v>Inviable Sanitariamente</v>
      </c>
      <c r="CBB471" s="48" t="str">
        <f t="shared" si="232"/>
        <v>Inviable Sanitariamente</v>
      </c>
      <c r="CBC471" s="48" t="str">
        <f t="shared" si="232"/>
        <v>Inviable Sanitariamente</v>
      </c>
      <c r="CBD471" s="48" t="str">
        <f t="shared" si="232"/>
        <v>Inviable Sanitariamente</v>
      </c>
      <c r="CBE471" s="48" t="str">
        <f t="shared" si="232"/>
        <v>Inviable Sanitariamente</v>
      </c>
      <c r="CBF471" s="48" t="str">
        <f t="shared" si="232"/>
        <v>Inviable Sanitariamente</v>
      </c>
      <c r="CBG471" s="48" t="str">
        <f t="shared" si="232"/>
        <v>Inviable Sanitariamente</v>
      </c>
      <c r="CBH471" s="48" t="str">
        <f t="shared" si="232"/>
        <v>Inviable Sanitariamente</v>
      </c>
      <c r="CBI471" s="48" t="str">
        <f t="shared" si="232"/>
        <v>Inviable Sanitariamente</v>
      </c>
      <c r="CBJ471" s="48" t="str">
        <f t="shared" si="233"/>
        <v>Inviable Sanitariamente</v>
      </c>
      <c r="CBK471" s="48" t="str">
        <f t="shared" si="233"/>
        <v>Inviable Sanitariamente</v>
      </c>
      <c r="CBL471" s="48" t="str">
        <f t="shared" si="233"/>
        <v>Inviable Sanitariamente</v>
      </c>
      <c r="CBM471" s="48" t="str">
        <f t="shared" si="233"/>
        <v>Inviable Sanitariamente</v>
      </c>
      <c r="CBN471" s="48" t="str">
        <f t="shared" si="233"/>
        <v>Inviable Sanitariamente</v>
      </c>
      <c r="CBO471" s="48" t="str">
        <f t="shared" si="233"/>
        <v>Inviable Sanitariamente</v>
      </c>
      <c r="CBP471" s="48" t="str">
        <f t="shared" si="233"/>
        <v>Inviable Sanitariamente</v>
      </c>
      <c r="CBQ471" s="48" t="str">
        <f t="shared" si="233"/>
        <v>Inviable Sanitariamente</v>
      </c>
      <c r="CBR471" s="48" t="str">
        <f t="shared" si="233"/>
        <v>Inviable Sanitariamente</v>
      </c>
      <c r="CBS471" s="48" t="str">
        <f t="shared" si="233"/>
        <v>Inviable Sanitariamente</v>
      </c>
      <c r="CBT471" s="48" t="str">
        <f t="shared" si="234"/>
        <v>Inviable Sanitariamente</v>
      </c>
      <c r="CBU471" s="48" t="str">
        <f t="shared" si="234"/>
        <v>Inviable Sanitariamente</v>
      </c>
      <c r="CBV471" s="48" t="str">
        <f t="shared" si="234"/>
        <v>Inviable Sanitariamente</v>
      </c>
      <c r="CBW471" s="48" t="str">
        <f t="shared" si="234"/>
        <v>Inviable Sanitariamente</v>
      </c>
      <c r="CBX471" s="48" t="str">
        <f t="shared" si="234"/>
        <v>Inviable Sanitariamente</v>
      </c>
      <c r="CBY471" s="48" t="str">
        <f t="shared" si="234"/>
        <v>Inviable Sanitariamente</v>
      </c>
      <c r="CBZ471" s="48" t="str">
        <f t="shared" si="234"/>
        <v>Inviable Sanitariamente</v>
      </c>
      <c r="CCA471" s="48" t="str">
        <f t="shared" si="234"/>
        <v>Inviable Sanitariamente</v>
      </c>
      <c r="CCB471" s="48" t="str">
        <f t="shared" si="234"/>
        <v>Inviable Sanitariamente</v>
      </c>
      <c r="CCC471" s="48" t="str">
        <f t="shared" si="234"/>
        <v>Inviable Sanitariamente</v>
      </c>
      <c r="CCD471" s="48" t="str">
        <f t="shared" si="235"/>
        <v>Inviable Sanitariamente</v>
      </c>
      <c r="CCE471" s="48" t="str">
        <f t="shared" si="235"/>
        <v>Inviable Sanitariamente</v>
      </c>
      <c r="CCF471" s="48" t="str">
        <f t="shared" si="235"/>
        <v>Inviable Sanitariamente</v>
      </c>
      <c r="CCG471" s="48" t="str">
        <f t="shared" si="235"/>
        <v>Inviable Sanitariamente</v>
      </c>
      <c r="CCH471" s="48" t="str">
        <f t="shared" si="235"/>
        <v>Inviable Sanitariamente</v>
      </c>
      <c r="CCI471" s="48" t="str">
        <f t="shared" si="235"/>
        <v>Inviable Sanitariamente</v>
      </c>
      <c r="CCJ471" s="48" t="str">
        <f t="shared" si="235"/>
        <v>Inviable Sanitariamente</v>
      </c>
      <c r="CCK471" s="48" t="str">
        <f t="shared" si="235"/>
        <v>Inviable Sanitariamente</v>
      </c>
      <c r="CCL471" s="48" t="str">
        <f t="shared" si="235"/>
        <v>Inviable Sanitariamente</v>
      </c>
      <c r="CCM471" s="48" t="str">
        <f t="shared" si="235"/>
        <v>Inviable Sanitariamente</v>
      </c>
      <c r="CCN471" s="48" t="str">
        <f t="shared" si="236"/>
        <v>Inviable Sanitariamente</v>
      </c>
      <c r="CCO471" s="48" t="str">
        <f t="shared" si="236"/>
        <v>Inviable Sanitariamente</v>
      </c>
      <c r="CCP471" s="48" t="str">
        <f t="shared" si="236"/>
        <v>Inviable Sanitariamente</v>
      </c>
      <c r="CCQ471" s="48" t="str">
        <f t="shared" si="236"/>
        <v>Inviable Sanitariamente</v>
      </c>
      <c r="CCR471" s="48" t="str">
        <f t="shared" si="236"/>
        <v>Inviable Sanitariamente</v>
      </c>
      <c r="CCS471" s="48" t="str">
        <f t="shared" si="236"/>
        <v>Inviable Sanitariamente</v>
      </c>
      <c r="CCT471" s="48" t="str">
        <f t="shared" si="236"/>
        <v>Inviable Sanitariamente</v>
      </c>
      <c r="CCU471" s="48" t="str">
        <f t="shared" si="236"/>
        <v>Inviable Sanitariamente</v>
      </c>
      <c r="CCV471" s="48" t="str">
        <f t="shared" si="236"/>
        <v>Inviable Sanitariamente</v>
      </c>
      <c r="CCW471" s="48" t="str">
        <f t="shared" si="236"/>
        <v>Inviable Sanitariamente</v>
      </c>
      <c r="CCX471" s="48" t="str">
        <f t="shared" si="237"/>
        <v>Inviable Sanitariamente</v>
      </c>
      <c r="CCY471" s="48" t="str">
        <f t="shared" si="237"/>
        <v>Inviable Sanitariamente</v>
      </c>
      <c r="CCZ471" s="48" t="str">
        <f t="shared" si="237"/>
        <v>Inviable Sanitariamente</v>
      </c>
      <c r="CDA471" s="48" t="str">
        <f t="shared" si="237"/>
        <v>Inviable Sanitariamente</v>
      </c>
      <c r="CDB471" s="48" t="str">
        <f t="shared" si="237"/>
        <v>Inviable Sanitariamente</v>
      </c>
      <c r="CDC471" s="48" t="str">
        <f t="shared" si="237"/>
        <v>Inviable Sanitariamente</v>
      </c>
      <c r="CDD471" s="48" t="str">
        <f t="shared" si="237"/>
        <v>Inviable Sanitariamente</v>
      </c>
      <c r="CDE471" s="48" t="str">
        <f t="shared" si="237"/>
        <v>Inviable Sanitariamente</v>
      </c>
      <c r="CDF471" s="48" t="str">
        <f t="shared" si="237"/>
        <v>Inviable Sanitariamente</v>
      </c>
      <c r="CDG471" s="48" t="str">
        <f t="shared" si="237"/>
        <v>Inviable Sanitariamente</v>
      </c>
      <c r="CDH471" s="48" t="str">
        <f t="shared" si="238"/>
        <v>Inviable Sanitariamente</v>
      </c>
      <c r="CDI471" s="48" t="str">
        <f t="shared" si="238"/>
        <v>Inviable Sanitariamente</v>
      </c>
      <c r="CDJ471" s="48" t="str">
        <f t="shared" si="238"/>
        <v>Inviable Sanitariamente</v>
      </c>
      <c r="CDK471" s="48" t="str">
        <f t="shared" si="238"/>
        <v>Inviable Sanitariamente</v>
      </c>
      <c r="CDL471" s="48" t="str">
        <f t="shared" si="238"/>
        <v>Inviable Sanitariamente</v>
      </c>
      <c r="CDM471" s="48" t="str">
        <f t="shared" si="238"/>
        <v>Inviable Sanitariamente</v>
      </c>
      <c r="CDN471" s="48" t="str">
        <f t="shared" si="238"/>
        <v>Inviable Sanitariamente</v>
      </c>
      <c r="CDO471" s="48" t="str">
        <f t="shared" si="238"/>
        <v>Inviable Sanitariamente</v>
      </c>
      <c r="CDP471" s="48" t="str">
        <f t="shared" si="238"/>
        <v>Inviable Sanitariamente</v>
      </c>
      <c r="CDQ471" s="48" t="str">
        <f t="shared" si="238"/>
        <v>Inviable Sanitariamente</v>
      </c>
      <c r="CDR471" s="48" t="str">
        <f t="shared" si="239"/>
        <v>Inviable Sanitariamente</v>
      </c>
      <c r="CDS471" s="48" t="str">
        <f t="shared" si="239"/>
        <v>Inviable Sanitariamente</v>
      </c>
      <c r="CDT471" s="48" t="str">
        <f t="shared" si="239"/>
        <v>Inviable Sanitariamente</v>
      </c>
      <c r="CDU471" s="48" t="str">
        <f t="shared" si="239"/>
        <v>Inviable Sanitariamente</v>
      </c>
      <c r="CDV471" s="48" t="str">
        <f t="shared" si="239"/>
        <v>Inviable Sanitariamente</v>
      </c>
      <c r="CDW471" s="48" t="str">
        <f t="shared" si="239"/>
        <v>Inviable Sanitariamente</v>
      </c>
      <c r="CDX471" s="48" t="str">
        <f t="shared" si="239"/>
        <v>Inviable Sanitariamente</v>
      </c>
      <c r="CDY471" s="48" t="str">
        <f t="shared" si="239"/>
        <v>Inviable Sanitariamente</v>
      </c>
      <c r="CDZ471" s="48" t="str">
        <f t="shared" si="239"/>
        <v>Inviable Sanitariamente</v>
      </c>
      <c r="CEA471" s="48" t="str">
        <f t="shared" si="239"/>
        <v>Inviable Sanitariamente</v>
      </c>
      <c r="CEB471" s="48" t="str">
        <f t="shared" si="240"/>
        <v>Inviable Sanitariamente</v>
      </c>
      <c r="CEC471" s="48" t="str">
        <f t="shared" si="240"/>
        <v>Inviable Sanitariamente</v>
      </c>
      <c r="CED471" s="48" t="str">
        <f t="shared" si="240"/>
        <v>Inviable Sanitariamente</v>
      </c>
      <c r="CEE471" s="48" t="str">
        <f t="shared" si="240"/>
        <v>Inviable Sanitariamente</v>
      </c>
      <c r="CEF471" s="48" t="str">
        <f t="shared" si="240"/>
        <v>Inviable Sanitariamente</v>
      </c>
      <c r="CEG471" s="48" t="str">
        <f t="shared" si="240"/>
        <v>Inviable Sanitariamente</v>
      </c>
      <c r="CEH471" s="48" t="str">
        <f t="shared" si="240"/>
        <v>Inviable Sanitariamente</v>
      </c>
      <c r="CEI471" s="48" t="str">
        <f t="shared" si="240"/>
        <v>Inviable Sanitariamente</v>
      </c>
      <c r="CEJ471" s="48" t="str">
        <f t="shared" si="240"/>
        <v>Inviable Sanitariamente</v>
      </c>
      <c r="CEK471" s="48" t="str">
        <f t="shared" si="240"/>
        <v>Inviable Sanitariamente</v>
      </c>
      <c r="CEL471" s="48" t="str">
        <f t="shared" si="241"/>
        <v>Inviable Sanitariamente</v>
      </c>
      <c r="CEM471" s="48" t="str">
        <f t="shared" si="241"/>
        <v>Inviable Sanitariamente</v>
      </c>
      <c r="CEN471" s="48" t="str">
        <f t="shared" si="241"/>
        <v>Inviable Sanitariamente</v>
      </c>
      <c r="CEO471" s="48" t="str">
        <f t="shared" si="241"/>
        <v>Inviable Sanitariamente</v>
      </c>
      <c r="CEP471" s="48" t="str">
        <f t="shared" si="241"/>
        <v>Inviable Sanitariamente</v>
      </c>
      <c r="CEQ471" s="48" t="str">
        <f t="shared" si="241"/>
        <v>Inviable Sanitariamente</v>
      </c>
      <c r="CER471" s="48" t="str">
        <f t="shared" si="241"/>
        <v>Inviable Sanitariamente</v>
      </c>
      <c r="CES471" s="48" t="str">
        <f t="shared" si="241"/>
        <v>Inviable Sanitariamente</v>
      </c>
      <c r="CET471" s="48" t="str">
        <f t="shared" si="241"/>
        <v>Inviable Sanitariamente</v>
      </c>
      <c r="CEU471" s="48" t="str">
        <f t="shared" si="241"/>
        <v>Inviable Sanitariamente</v>
      </c>
      <c r="CEV471" s="48" t="str">
        <f t="shared" si="242"/>
        <v>Inviable Sanitariamente</v>
      </c>
      <c r="CEW471" s="48" t="str">
        <f t="shared" si="242"/>
        <v>Inviable Sanitariamente</v>
      </c>
      <c r="CEX471" s="48" t="str">
        <f t="shared" si="242"/>
        <v>Inviable Sanitariamente</v>
      </c>
      <c r="CEY471" s="48" t="str">
        <f t="shared" si="242"/>
        <v>Inviable Sanitariamente</v>
      </c>
      <c r="CEZ471" s="48" t="str">
        <f t="shared" si="242"/>
        <v>Inviable Sanitariamente</v>
      </c>
      <c r="CFA471" s="48" t="str">
        <f t="shared" si="242"/>
        <v>Inviable Sanitariamente</v>
      </c>
      <c r="CFB471" s="48" t="str">
        <f t="shared" si="242"/>
        <v>Inviable Sanitariamente</v>
      </c>
      <c r="CFC471" s="48" t="str">
        <f t="shared" si="242"/>
        <v>Inviable Sanitariamente</v>
      </c>
      <c r="CFD471" s="48" t="str">
        <f t="shared" si="242"/>
        <v>Inviable Sanitariamente</v>
      </c>
      <c r="CFE471" s="48" t="str">
        <f t="shared" si="242"/>
        <v>Inviable Sanitariamente</v>
      </c>
      <c r="CFF471" s="48" t="str">
        <f t="shared" si="243"/>
        <v>Inviable Sanitariamente</v>
      </c>
      <c r="CFG471" s="48" t="str">
        <f t="shared" si="243"/>
        <v>Inviable Sanitariamente</v>
      </c>
      <c r="CFH471" s="48" t="str">
        <f t="shared" si="243"/>
        <v>Inviable Sanitariamente</v>
      </c>
      <c r="CFI471" s="48" t="str">
        <f t="shared" si="243"/>
        <v>Inviable Sanitariamente</v>
      </c>
      <c r="CFJ471" s="48" t="str">
        <f t="shared" si="243"/>
        <v>Inviable Sanitariamente</v>
      </c>
      <c r="CFK471" s="48" t="str">
        <f t="shared" si="243"/>
        <v>Inviable Sanitariamente</v>
      </c>
      <c r="CFL471" s="48" t="str">
        <f t="shared" si="243"/>
        <v>Inviable Sanitariamente</v>
      </c>
      <c r="CFM471" s="48" t="str">
        <f t="shared" si="243"/>
        <v>Inviable Sanitariamente</v>
      </c>
      <c r="CFN471" s="48" t="str">
        <f t="shared" si="243"/>
        <v>Inviable Sanitariamente</v>
      </c>
      <c r="CFO471" s="48" t="str">
        <f t="shared" si="243"/>
        <v>Inviable Sanitariamente</v>
      </c>
      <c r="CFP471" s="48" t="str">
        <f t="shared" si="244"/>
        <v>Inviable Sanitariamente</v>
      </c>
      <c r="CFQ471" s="48" t="str">
        <f t="shared" si="244"/>
        <v>Inviable Sanitariamente</v>
      </c>
      <c r="CFR471" s="48" t="str">
        <f t="shared" si="244"/>
        <v>Inviable Sanitariamente</v>
      </c>
      <c r="CFS471" s="48" t="str">
        <f t="shared" si="244"/>
        <v>Inviable Sanitariamente</v>
      </c>
      <c r="CFT471" s="48" t="str">
        <f t="shared" si="244"/>
        <v>Inviable Sanitariamente</v>
      </c>
      <c r="CFU471" s="48" t="str">
        <f t="shared" si="244"/>
        <v>Inviable Sanitariamente</v>
      </c>
      <c r="CFV471" s="48" t="str">
        <f t="shared" si="244"/>
        <v>Inviable Sanitariamente</v>
      </c>
      <c r="CFW471" s="48" t="str">
        <f t="shared" si="244"/>
        <v>Inviable Sanitariamente</v>
      </c>
      <c r="CFX471" s="48" t="str">
        <f t="shared" si="244"/>
        <v>Inviable Sanitariamente</v>
      </c>
      <c r="CFY471" s="48" t="str">
        <f t="shared" si="244"/>
        <v>Inviable Sanitariamente</v>
      </c>
      <c r="CFZ471" s="48" t="str">
        <f t="shared" si="245"/>
        <v>Inviable Sanitariamente</v>
      </c>
      <c r="CGA471" s="48" t="str">
        <f t="shared" si="245"/>
        <v>Inviable Sanitariamente</v>
      </c>
      <c r="CGB471" s="48" t="str">
        <f t="shared" si="245"/>
        <v>Inviable Sanitariamente</v>
      </c>
      <c r="CGC471" s="48" t="str">
        <f t="shared" si="245"/>
        <v>Inviable Sanitariamente</v>
      </c>
      <c r="CGD471" s="48" t="str">
        <f t="shared" si="245"/>
        <v>Inviable Sanitariamente</v>
      </c>
      <c r="CGE471" s="48" t="str">
        <f t="shared" si="245"/>
        <v>Inviable Sanitariamente</v>
      </c>
      <c r="CGF471" s="48" t="str">
        <f t="shared" si="245"/>
        <v>Inviable Sanitariamente</v>
      </c>
      <c r="CGG471" s="48" t="str">
        <f t="shared" si="245"/>
        <v>Inviable Sanitariamente</v>
      </c>
      <c r="CGH471" s="48" t="str">
        <f t="shared" si="245"/>
        <v>Inviable Sanitariamente</v>
      </c>
      <c r="CGI471" s="48" t="str">
        <f t="shared" si="245"/>
        <v>Inviable Sanitariamente</v>
      </c>
      <c r="CGJ471" s="48" t="str">
        <f t="shared" si="246"/>
        <v>Inviable Sanitariamente</v>
      </c>
      <c r="CGK471" s="48" t="str">
        <f t="shared" si="246"/>
        <v>Inviable Sanitariamente</v>
      </c>
      <c r="CGL471" s="48" t="str">
        <f t="shared" si="246"/>
        <v>Inviable Sanitariamente</v>
      </c>
      <c r="CGM471" s="48" t="str">
        <f t="shared" si="246"/>
        <v>Inviable Sanitariamente</v>
      </c>
      <c r="CGN471" s="48" t="str">
        <f t="shared" si="246"/>
        <v>Inviable Sanitariamente</v>
      </c>
      <c r="CGO471" s="48" t="str">
        <f t="shared" si="246"/>
        <v>Inviable Sanitariamente</v>
      </c>
      <c r="CGP471" s="48" t="str">
        <f t="shared" si="246"/>
        <v>Inviable Sanitariamente</v>
      </c>
      <c r="CGQ471" s="48" t="str">
        <f t="shared" si="246"/>
        <v>Inviable Sanitariamente</v>
      </c>
      <c r="CGR471" s="48" t="str">
        <f t="shared" si="246"/>
        <v>Inviable Sanitariamente</v>
      </c>
      <c r="CGS471" s="48" t="str">
        <f t="shared" si="246"/>
        <v>Inviable Sanitariamente</v>
      </c>
      <c r="CGT471" s="48" t="str">
        <f t="shared" si="247"/>
        <v>Inviable Sanitariamente</v>
      </c>
      <c r="CGU471" s="48" t="str">
        <f t="shared" si="247"/>
        <v>Inviable Sanitariamente</v>
      </c>
      <c r="CGV471" s="48" t="str">
        <f t="shared" si="247"/>
        <v>Inviable Sanitariamente</v>
      </c>
      <c r="CGW471" s="48" t="str">
        <f t="shared" si="247"/>
        <v>Inviable Sanitariamente</v>
      </c>
      <c r="CGX471" s="48" t="str">
        <f t="shared" si="247"/>
        <v>Inviable Sanitariamente</v>
      </c>
      <c r="CGY471" s="48" t="str">
        <f t="shared" si="247"/>
        <v>Inviable Sanitariamente</v>
      </c>
      <c r="CGZ471" s="48" t="str">
        <f t="shared" si="247"/>
        <v>Inviable Sanitariamente</v>
      </c>
      <c r="CHA471" s="48" t="str">
        <f t="shared" si="247"/>
        <v>Inviable Sanitariamente</v>
      </c>
      <c r="CHB471" s="48" t="str">
        <f t="shared" si="247"/>
        <v>Inviable Sanitariamente</v>
      </c>
      <c r="CHC471" s="48" t="str">
        <f t="shared" si="247"/>
        <v>Inviable Sanitariamente</v>
      </c>
      <c r="CHD471" s="48" t="str">
        <f t="shared" si="248"/>
        <v>Inviable Sanitariamente</v>
      </c>
      <c r="CHE471" s="48" t="str">
        <f t="shared" si="248"/>
        <v>Inviable Sanitariamente</v>
      </c>
      <c r="CHF471" s="48" t="str">
        <f t="shared" si="248"/>
        <v>Inviable Sanitariamente</v>
      </c>
      <c r="CHG471" s="48" t="str">
        <f t="shared" si="248"/>
        <v>Inviable Sanitariamente</v>
      </c>
      <c r="CHH471" s="48" t="str">
        <f t="shared" si="248"/>
        <v>Inviable Sanitariamente</v>
      </c>
      <c r="CHI471" s="48" t="str">
        <f t="shared" si="248"/>
        <v>Inviable Sanitariamente</v>
      </c>
      <c r="CHJ471" s="48" t="str">
        <f t="shared" si="248"/>
        <v>Inviable Sanitariamente</v>
      </c>
      <c r="CHK471" s="48" t="str">
        <f t="shared" si="248"/>
        <v>Inviable Sanitariamente</v>
      </c>
      <c r="CHL471" s="48" t="str">
        <f t="shared" si="248"/>
        <v>Inviable Sanitariamente</v>
      </c>
      <c r="CHM471" s="48" t="str">
        <f t="shared" si="248"/>
        <v>Inviable Sanitariamente</v>
      </c>
      <c r="CHN471" s="48" t="str">
        <f t="shared" si="249"/>
        <v>Inviable Sanitariamente</v>
      </c>
      <c r="CHO471" s="48" t="str">
        <f t="shared" si="249"/>
        <v>Inviable Sanitariamente</v>
      </c>
      <c r="CHP471" s="48" t="str">
        <f t="shared" si="249"/>
        <v>Inviable Sanitariamente</v>
      </c>
      <c r="CHQ471" s="48" t="str">
        <f t="shared" si="249"/>
        <v>Inviable Sanitariamente</v>
      </c>
      <c r="CHR471" s="48" t="str">
        <f t="shared" si="249"/>
        <v>Inviable Sanitariamente</v>
      </c>
      <c r="CHS471" s="48" t="str">
        <f t="shared" si="249"/>
        <v>Inviable Sanitariamente</v>
      </c>
      <c r="CHT471" s="48" t="str">
        <f t="shared" si="249"/>
        <v>Inviable Sanitariamente</v>
      </c>
      <c r="CHU471" s="48" t="str">
        <f t="shared" si="249"/>
        <v>Inviable Sanitariamente</v>
      </c>
      <c r="CHV471" s="48" t="str">
        <f t="shared" si="249"/>
        <v>Inviable Sanitariamente</v>
      </c>
      <c r="CHW471" s="48" t="str">
        <f t="shared" si="249"/>
        <v>Inviable Sanitariamente</v>
      </c>
      <c r="CHX471" s="48" t="str">
        <f t="shared" si="250"/>
        <v>Inviable Sanitariamente</v>
      </c>
      <c r="CHY471" s="48" t="str">
        <f t="shared" si="250"/>
        <v>Inviable Sanitariamente</v>
      </c>
      <c r="CHZ471" s="48" t="str">
        <f t="shared" si="250"/>
        <v>Inviable Sanitariamente</v>
      </c>
      <c r="CIA471" s="48" t="str">
        <f t="shared" si="250"/>
        <v>Inviable Sanitariamente</v>
      </c>
      <c r="CIB471" s="48" t="str">
        <f t="shared" si="250"/>
        <v>Inviable Sanitariamente</v>
      </c>
      <c r="CIC471" s="48" t="str">
        <f t="shared" si="250"/>
        <v>Inviable Sanitariamente</v>
      </c>
      <c r="CID471" s="48" t="str">
        <f t="shared" si="250"/>
        <v>Inviable Sanitariamente</v>
      </c>
      <c r="CIE471" s="48" t="str">
        <f t="shared" si="250"/>
        <v>Inviable Sanitariamente</v>
      </c>
      <c r="CIF471" s="48" t="str">
        <f t="shared" si="250"/>
        <v>Inviable Sanitariamente</v>
      </c>
      <c r="CIG471" s="48" t="str">
        <f t="shared" si="250"/>
        <v>Inviable Sanitariamente</v>
      </c>
      <c r="CIH471" s="48" t="str">
        <f t="shared" si="251"/>
        <v>Inviable Sanitariamente</v>
      </c>
      <c r="CII471" s="48" t="str">
        <f t="shared" si="251"/>
        <v>Inviable Sanitariamente</v>
      </c>
      <c r="CIJ471" s="48" t="str">
        <f t="shared" si="251"/>
        <v>Inviable Sanitariamente</v>
      </c>
      <c r="CIK471" s="48" t="str">
        <f t="shared" si="251"/>
        <v>Inviable Sanitariamente</v>
      </c>
      <c r="CIL471" s="48" t="str">
        <f t="shared" si="251"/>
        <v>Inviable Sanitariamente</v>
      </c>
      <c r="CIM471" s="48" t="str">
        <f t="shared" si="251"/>
        <v>Inviable Sanitariamente</v>
      </c>
      <c r="CIN471" s="48" t="str">
        <f t="shared" si="251"/>
        <v>Inviable Sanitariamente</v>
      </c>
      <c r="CIO471" s="48" t="str">
        <f t="shared" si="251"/>
        <v>Inviable Sanitariamente</v>
      </c>
      <c r="CIP471" s="48" t="str">
        <f t="shared" si="251"/>
        <v>Inviable Sanitariamente</v>
      </c>
      <c r="CIQ471" s="48" t="str">
        <f t="shared" si="251"/>
        <v>Inviable Sanitariamente</v>
      </c>
      <c r="CIR471" s="48" t="str">
        <f t="shared" si="252"/>
        <v>Inviable Sanitariamente</v>
      </c>
      <c r="CIS471" s="48" t="str">
        <f t="shared" si="252"/>
        <v>Inviable Sanitariamente</v>
      </c>
      <c r="CIT471" s="48" t="str">
        <f t="shared" si="252"/>
        <v>Inviable Sanitariamente</v>
      </c>
      <c r="CIU471" s="48" t="str">
        <f t="shared" si="252"/>
        <v>Inviable Sanitariamente</v>
      </c>
      <c r="CIV471" s="48" t="str">
        <f t="shared" si="252"/>
        <v>Inviable Sanitariamente</v>
      </c>
      <c r="CIW471" s="48" t="str">
        <f t="shared" si="252"/>
        <v>Inviable Sanitariamente</v>
      </c>
      <c r="CIX471" s="48" t="str">
        <f t="shared" si="252"/>
        <v>Inviable Sanitariamente</v>
      </c>
      <c r="CIY471" s="48" t="str">
        <f t="shared" si="252"/>
        <v>Inviable Sanitariamente</v>
      </c>
      <c r="CIZ471" s="48" t="str">
        <f t="shared" si="252"/>
        <v>Inviable Sanitariamente</v>
      </c>
      <c r="CJA471" s="48" t="str">
        <f t="shared" si="252"/>
        <v>Inviable Sanitariamente</v>
      </c>
      <c r="CJB471" s="48" t="str">
        <f t="shared" si="253"/>
        <v>Inviable Sanitariamente</v>
      </c>
      <c r="CJC471" s="48" t="str">
        <f t="shared" si="253"/>
        <v>Inviable Sanitariamente</v>
      </c>
      <c r="CJD471" s="48" t="str">
        <f t="shared" si="253"/>
        <v>Inviable Sanitariamente</v>
      </c>
      <c r="CJE471" s="48" t="str">
        <f t="shared" si="253"/>
        <v>Inviable Sanitariamente</v>
      </c>
      <c r="CJF471" s="48" t="str">
        <f t="shared" si="253"/>
        <v>Inviable Sanitariamente</v>
      </c>
      <c r="CJG471" s="48" t="str">
        <f t="shared" si="253"/>
        <v>Inviable Sanitariamente</v>
      </c>
      <c r="CJH471" s="48" t="str">
        <f t="shared" si="253"/>
        <v>Inviable Sanitariamente</v>
      </c>
      <c r="CJI471" s="48" t="str">
        <f t="shared" si="253"/>
        <v>Inviable Sanitariamente</v>
      </c>
      <c r="CJJ471" s="48" t="str">
        <f t="shared" si="253"/>
        <v>Inviable Sanitariamente</v>
      </c>
      <c r="CJK471" s="48" t="str">
        <f t="shared" si="253"/>
        <v>Inviable Sanitariamente</v>
      </c>
      <c r="CJL471" s="48" t="str">
        <f t="shared" si="254"/>
        <v>Inviable Sanitariamente</v>
      </c>
      <c r="CJM471" s="48" t="str">
        <f t="shared" si="254"/>
        <v>Inviable Sanitariamente</v>
      </c>
      <c r="CJN471" s="48" t="str">
        <f t="shared" si="254"/>
        <v>Inviable Sanitariamente</v>
      </c>
      <c r="CJO471" s="48" t="str">
        <f t="shared" si="254"/>
        <v>Inviable Sanitariamente</v>
      </c>
      <c r="CJP471" s="48" t="str">
        <f t="shared" si="254"/>
        <v>Inviable Sanitariamente</v>
      </c>
      <c r="CJQ471" s="48" t="str">
        <f t="shared" si="254"/>
        <v>Inviable Sanitariamente</v>
      </c>
      <c r="CJR471" s="48" t="str">
        <f t="shared" si="254"/>
        <v>Inviable Sanitariamente</v>
      </c>
      <c r="CJS471" s="48" t="str">
        <f t="shared" si="254"/>
        <v>Inviable Sanitariamente</v>
      </c>
      <c r="CJT471" s="48" t="str">
        <f t="shared" si="254"/>
        <v>Inviable Sanitariamente</v>
      </c>
      <c r="CJU471" s="48" t="str">
        <f t="shared" si="254"/>
        <v>Inviable Sanitariamente</v>
      </c>
      <c r="CJV471" s="48" t="str">
        <f t="shared" si="255"/>
        <v>Inviable Sanitariamente</v>
      </c>
      <c r="CJW471" s="48" t="str">
        <f t="shared" si="255"/>
        <v>Inviable Sanitariamente</v>
      </c>
      <c r="CJX471" s="48" t="str">
        <f t="shared" si="255"/>
        <v>Inviable Sanitariamente</v>
      </c>
      <c r="CJY471" s="48" t="str">
        <f t="shared" si="255"/>
        <v>Inviable Sanitariamente</v>
      </c>
      <c r="CJZ471" s="48" t="str">
        <f t="shared" si="255"/>
        <v>Inviable Sanitariamente</v>
      </c>
      <c r="CKA471" s="48" t="str">
        <f t="shared" si="255"/>
        <v>Inviable Sanitariamente</v>
      </c>
      <c r="CKB471" s="48" t="str">
        <f t="shared" si="255"/>
        <v>Inviable Sanitariamente</v>
      </c>
      <c r="CKC471" s="48" t="str">
        <f t="shared" si="255"/>
        <v>Inviable Sanitariamente</v>
      </c>
      <c r="CKD471" s="48" t="str">
        <f t="shared" si="255"/>
        <v>Inviable Sanitariamente</v>
      </c>
      <c r="CKE471" s="48" t="str">
        <f t="shared" si="255"/>
        <v>Inviable Sanitariamente</v>
      </c>
      <c r="CKF471" s="48" t="str">
        <f t="shared" si="256"/>
        <v>Inviable Sanitariamente</v>
      </c>
      <c r="CKG471" s="48" t="str">
        <f t="shared" si="256"/>
        <v>Inviable Sanitariamente</v>
      </c>
      <c r="CKH471" s="48" t="str">
        <f t="shared" si="256"/>
        <v>Inviable Sanitariamente</v>
      </c>
      <c r="CKI471" s="48" t="str">
        <f t="shared" si="256"/>
        <v>Inviable Sanitariamente</v>
      </c>
      <c r="CKJ471" s="48" t="str">
        <f t="shared" si="256"/>
        <v>Inviable Sanitariamente</v>
      </c>
      <c r="CKK471" s="48" t="str">
        <f t="shared" si="256"/>
        <v>Inviable Sanitariamente</v>
      </c>
      <c r="CKL471" s="48" t="str">
        <f t="shared" si="256"/>
        <v>Inviable Sanitariamente</v>
      </c>
      <c r="CKM471" s="48" t="str">
        <f t="shared" si="256"/>
        <v>Inviable Sanitariamente</v>
      </c>
      <c r="CKN471" s="48" t="str">
        <f t="shared" si="256"/>
        <v>Inviable Sanitariamente</v>
      </c>
      <c r="CKO471" s="48" t="str">
        <f t="shared" si="256"/>
        <v>Inviable Sanitariamente</v>
      </c>
      <c r="CKP471" s="48" t="str">
        <f t="shared" si="257"/>
        <v>Inviable Sanitariamente</v>
      </c>
      <c r="CKQ471" s="48" t="str">
        <f t="shared" si="257"/>
        <v>Inviable Sanitariamente</v>
      </c>
      <c r="CKR471" s="48" t="str">
        <f t="shared" si="257"/>
        <v>Inviable Sanitariamente</v>
      </c>
      <c r="CKS471" s="48" t="str">
        <f t="shared" si="257"/>
        <v>Inviable Sanitariamente</v>
      </c>
      <c r="CKT471" s="48" t="str">
        <f t="shared" si="257"/>
        <v>Inviable Sanitariamente</v>
      </c>
      <c r="CKU471" s="48" t="str">
        <f t="shared" si="257"/>
        <v>Inviable Sanitariamente</v>
      </c>
      <c r="CKV471" s="48" t="str">
        <f t="shared" si="257"/>
        <v>Inviable Sanitariamente</v>
      </c>
      <c r="CKW471" s="48" t="str">
        <f t="shared" si="257"/>
        <v>Inviable Sanitariamente</v>
      </c>
      <c r="CKX471" s="48" t="str">
        <f t="shared" si="257"/>
        <v>Inviable Sanitariamente</v>
      </c>
      <c r="CKY471" s="48" t="str">
        <f t="shared" si="257"/>
        <v>Inviable Sanitariamente</v>
      </c>
      <c r="CKZ471" s="48" t="str">
        <f t="shared" si="258"/>
        <v>Inviable Sanitariamente</v>
      </c>
      <c r="CLA471" s="48" t="str">
        <f t="shared" si="258"/>
        <v>Inviable Sanitariamente</v>
      </c>
      <c r="CLB471" s="48" t="str">
        <f t="shared" si="258"/>
        <v>Inviable Sanitariamente</v>
      </c>
      <c r="CLC471" s="48" t="str">
        <f t="shared" si="258"/>
        <v>Inviable Sanitariamente</v>
      </c>
      <c r="CLD471" s="48" t="str">
        <f t="shared" si="258"/>
        <v>Inviable Sanitariamente</v>
      </c>
      <c r="CLE471" s="48" t="str">
        <f t="shared" si="258"/>
        <v>Inviable Sanitariamente</v>
      </c>
      <c r="CLF471" s="48" t="str">
        <f t="shared" si="258"/>
        <v>Inviable Sanitariamente</v>
      </c>
      <c r="CLG471" s="48" t="str">
        <f t="shared" si="258"/>
        <v>Inviable Sanitariamente</v>
      </c>
      <c r="CLH471" s="48" t="str">
        <f t="shared" si="258"/>
        <v>Inviable Sanitariamente</v>
      </c>
      <c r="CLI471" s="48" t="str">
        <f t="shared" si="258"/>
        <v>Inviable Sanitariamente</v>
      </c>
      <c r="CLJ471" s="48" t="str">
        <f t="shared" si="259"/>
        <v>Inviable Sanitariamente</v>
      </c>
      <c r="CLK471" s="48" t="str">
        <f t="shared" si="259"/>
        <v>Inviable Sanitariamente</v>
      </c>
      <c r="CLL471" s="48" t="str">
        <f t="shared" si="259"/>
        <v>Inviable Sanitariamente</v>
      </c>
      <c r="CLM471" s="48" t="str">
        <f t="shared" si="259"/>
        <v>Inviable Sanitariamente</v>
      </c>
      <c r="CLN471" s="48" t="str">
        <f t="shared" si="259"/>
        <v>Inviable Sanitariamente</v>
      </c>
      <c r="CLO471" s="48" t="str">
        <f t="shared" si="259"/>
        <v>Inviable Sanitariamente</v>
      </c>
      <c r="CLP471" s="48" t="str">
        <f t="shared" si="259"/>
        <v>Inviable Sanitariamente</v>
      </c>
      <c r="CLQ471" s="48" t="str">
        <f t="shared" si="259"/>
        <v>Inviable Sanitariamente</v>
      </c>
      <c r="CLR471" s="48" t="str">
        <f t="shared" si="259"/>
        <v>Inviable Sanitariamente</v>
      </c>
      <c r="CLS471" s="48" t="str">
        <f t="shared" si="259"/>
        <v>Inviable Sanitariamente</v>
      </c>
      <c r="CLT471" s="48" t="str">
        <f t="shared" si="260"/>
        <v>Inviable Sanitariamente</v>
      </c>
      <c r="CLU471" s="48" t="str">
        <f t="shared" si="260"/>
        <v>Inviable Sanitariamente</v>
      </c>
      <c r="CLV471" s="48" t="str">
        <f t="shared" si="260"/>
        <v>Inviable Sanitariamente</v>
      </c>
      <c r="CLW471" s="48" t="str">
        <f t="shared" si="260"/>
        <v>Inviable Sanitariamente</v>
      </c>
      <c r="CLX471" s="48" t="str">
        <f t="shared" si="260"/>
        <v>Inviable Sanitariamente</v>
      </c>
      <c r="CLY471" s="48" t="str">
        <f t="shared" si="260"/>
        <v>Inviable Sanitariamente</v>
      </c>
      <c r="CLZ471" s="48" t="str">
        <f t="shared" si="260"/>
        <v>Inviable Sanitariamente</v>
      </c>
      <c r="CMA471" s="48" t="str">
        <f t="shared" si="260"/>
        <v>Inviable Sanitariamente</v>
      </c>
      <c r="CMB471" s="48" t="str">
        <f t="shared" si="260"/>
        <v>Inviable Sanitariamente</v>
      </c>
      <c r="CMC471" s="48" t="str">
        <f t="shared" si="260"/>
        <v>Inviable Sanitariamente</v>
      </c>
      <c r="CMD471" s="48" t="str">
        <f t="shared" si="261"/>
        <v>Inviable Sanitariamente</v>
      </c>
      <c r="CME471" s="48" t="str">
        <f t="shared" si="261"/>
        <v>Inviable Sanitariamente</v>
      </c>
      <c r="CMF471" s="48" t="str">
        <f t="shared" si="261"/>
        <v>Inviable Sanitariamente</v>
      </c>
      <c r="CMG471" s="48" t="str">
        <f t="shared" si="261"/>
        <v>Inviable Sanitariamente</v>
      </c>
      <c r="CMH471" s="48" t="str">
        <f t="shared" si="261"/>
        <v>Inviable Sanitariamente</v>
      </c>
      <c r="CMI471" s="48" t="str">
        <f t="shared" si="261"/>
        <v>Inviable Sanitariamente</v>
      </c>
      <c r="CMJ471" s="48" t="str">
        <f t="shared" si="261"/>
        <v>Inviable Sanitariamente</v>
      </c>
      <c r="CMK471" s="48" t="str">
        <f t="shared" si="261"/>
        <v>Inviable Sanitariamente</v>
      </c>
      <c r="CML471" s="48" t="str">
        <f t="shared" si="261"/>
        <v>Inviable Sanitariamente</v>
      </c>
      <c r="CMM471" s="48" t="str">
        <f t="shared" si="261"/>
        <v>Inviable Sanitariamente</v>
      </c>
      <c r="CMN471" s="48" t="str">
        <f t="shared" si="262"/>
        <v>Inviable Sanitariamente</v>
      </c>
      <c r="CMO471" s="48" t="str">
        <f t="shared" si="262"/>
        <v>Inviable Sanitariamente</v>
      </c>
      <c r="CMP471" s="48" t="str">
        <f t="shared" si="262"/>
        <v>Inviable Sanitariamente</v>
      </c>
      <c r="CMQ471" s="48" t="str">
        <f t="shared" si="262"/>
        <v>Inviable Sanitariamente</v>
      </c>
      <c r="CMR471" s="48" t="str">
        <f t="shared" si="262"/>
        <v>Inviable Sanitariamente</v>
      </c>
      <c r="CMS471" s="48" t="str">
        <f t="shared" si="262"/>
        <v>Inviable Sanitariamente</v>
      </c>
      <c r="CMT471" s="48" t="str">
        <f t="shared" si="262"/>
        <v>Inviable Sanitariamente</v>
      </c>
      <c r="CMU471" s="48" t="str">
        <f t="shared" si="262"/>
        <v>Inviable Sanitariamente</v>
      </c>
      <c r="CMV471" s="48" t="str">
        <f t="shared" si="262"/>
        <v>Inviable Sanitariamente</v>
      </c>
      <c r="CMW471" s="48" t="str">
        <f t="shared" si="262"/>
        <v>Inviable Sanitariamente</v>
      </c>
      <c r="CMX471" s="48" t="str">
        <f t="shared" si="263"/>
        <v>Inviable Sanitariamente</v>
      </c>
      <c r="CMY471" s="48" t="str">
        <f t="shared" si="263"/>
        <v>Inviable Sanitariamente</v>
      </c>
      <c r="CMZ471" s="48" t="str">
        <f t="shared" si="263"/>
        <v>Inviable Sanitariamente</v>
      </c>
      <c r="CNA471" s="48" t="str">
        <f t="shared" si="263"/>
        <v>Inviable Sanitariamente</v>
      </c>
      <c r="CNB471" s="48" t="str">
        <f t="shared" si="263"/>
        <v>Inviable Sanitariamente</v>
      </c>
      <c r="CNC471" s="48" t="str">
        <f t="shared" si="263"/>
        <v>Inviable Sanitariamente</v>
      </c>
      <c r="CND471" s="48" t="str">
        <f t="shared" si="263"/>
        <v>Inviable Sanitariamente</v>
      </c>
      <c r="CNE471" s="48" t="str">
        <f t="shared" si="263"/>
        <v>Inviable Sanitariamente</v>
      </c>
      <c r="CNF471" s="48" t="str">
        <f t="shared" si="263"/>
        <v>Inviable Sanitariamente</v>
      </c>
      <c r="CNG471" s="48" t="str">
        <f t="shared" si="263"/>
        <v>Inviable Sanitariamente</v>
      </c>
      <c r="CNH471" s="48" t="str">
        <f t="shared" si="264"/>
        <v>Inviable Sanitariamente</v>
      </c>
      <c r="CNI471" s="48" t="str">
        <f t="shared" si="264"/>
        <v>Inviable Sanitariamente</v>
      </c>
      <c r="CNJ471" s="48" t="str">
        <f t="shared" si="264"/>
        <v>Inviable Sanitariamente</v>
      </c>
      <c r="CNK471" s="48" t="str">
        <f t="shared" si="264"/>
        <v>Inviable Sanitariamente</v>
      </c>
      <c r="CNL471" s="48" t="str">
        <f t="shared" si="264"/>
        <v>Inviable Sanitariamente</v>
      </c>
      <c r="CNM471" s="48" t="str">
        <f t="shared" si="264"/>
        <v>Inviable Sanitariamente</v>
      </c>
      <c r="CNN471" s="48" t="str">
        <f t="shared" si="264"/>
        <v>Inviable Sanitariamente</v>
      </c>
      <c r="CNO471" s="48" t="str">
        <f t="shared" si="264"/>
        <v>Inviable Sanitariamente</v>
      </c>
      <c r="CNP471" s="48" t="str">
        <f t="shared" si="264"/>
        <v>Inviable Sanitariamente</v>
      </c>
      <c r="CNQ471" s="48" t="str">
        <f t="shared" si="264"/>
        <v>Inviable Sanitariamente</v>
      </c>
      <c r="CNR471" s="48" t="str">
        <f t="shared" si="265"/>
        <v>Inviable Sanitariamente</v>
      </c>
      <c r="CNS471" s="48" t="str">
        <f t="shared" si="265"/>
        <v>Inviable Sanitariamente</v>
      </c>
      <c r="CNT471" s="48" t="str">
        <f t="shared" si="265"/>
        <v>Inviable Sanitariamente</v>
      </c>
      <c r="CNU471" s="48" t="str">
        <f t="shared" si="265"/>
        <v>Inviable Sanitariamente</v>
      </c>
      <c r="CNV471" s="48" t="str">
        <f t="shared" si="265"/>
        <v>Inviable Sanitariamente</v>
      </c>
      <c r="CNW471" s="48" t="str">
        <f t="shared" si="265"/>
        <v>Inviable Sanitariamente</v>
      </c>
      <c r="CNX471" s="48" t="str">
        <f t="shared" si="265"/>
        <v>Inviable Sanitariamente</v>
      </c>
      <c r="CNY471" s="48" t="str">
        <f t="shared" si="265"/>
        <v>Inviable Sanitariamente</v>
      </c>
      <c r="CNZ471" s="48" t="str">
        <f t="shared" si="265"/>
        <v>Inviable Sanitariamente</v>
      </c>
      <c r="COA471" s="48" t="str">
        <f t="shared" si="265"/>
        <v>Inviable Sanitariamente</v>
      </c>
      <c r="COB471" s="48" t="str">
        <f t="shared" si="266"/>
        <v>Inviable Sanitariamente</v>
      </c>
      <c r="COC471" s="48" t="str">
        <f t="shared" si="266"/>
        <v>Inviable Sanitariamente</v>
      </c>
      <c r="COD471" s="48" t="str">
        <f t="shared" si="266"/>
        <v>Inviable Sanitariamente</v>
      </c>
      <c r="COE471" s="48" t="str">
        <f t="shared" si="266"/>
        <v>Inviable Sanitariamente</v>
      </c>
      <c r="COF471" s="48" t="str">
        <f t="shared" si="266"/>
        <v>Inviable Sanitariamente</v>
      </c>
      <c r="COG471" s="48" t="str">
        <f t="shared" si="266"/>
        <v>Inviable Sanitariamente</v>
      </c>
      <c r="COH471" s="48" t="str">
        <f t="shared" si="266"/>
        <v>Inviable Sanitariamente</v>
      </c>
      <c r="COI471" s="48" t="str">
        <f t="shared" si="266"/>
        <v>Inviable Sanitariamente</v>
      </c>
      <c r="COJ471" s="48" t="str">
        <f t="shared" si="266"/>
        <v>Inviable Sanitariamente</v>
      </c>
      <c r="COK471" s="48" t="str">
        <f t="shared" si="266"/>
        <v>Inviable Sanitariamente</v>
      </c>
      <c r="COL471" s="48" t="str">
        <f t="shared" si="267"/>
        <v>Inviable Sanitariamente</v>
      </c>
      <c r="COM471" s="48" t="str">
        <f t="shared" si="267"/>
        <v>Inviable Sanitariamente</v>
      </c>
      <c r="CON471" s="48" t="str">
        <f t="shared" si="267"/>
        <v>Inviable Sanitariamente</v>
      </c>
      <c r="COO471" s="48" t="str">
        <f t="shared" si="267"/>
        <v>Inviable Sanitariamente</v>
      </c>
      <c r="COP471" s="48" t="str">
        <f t="shared" si="267"/>
        <v>Inviable Sanitariamente</v>
      </c>
      <c r="COQ471" s="48" t="str">
        <f t="shared" si="267"/>
        <v>Inviable Sanitariamente</v>
      </c>
      <c r="COR471" s="48" t="str">
        <f t="shared" si="267"/>
        <v>Inviable Sanitariamente</v>
      </c>
      <c r="COS471" s="48" t="str">
        <f t="shared" si="267"/>
        <v>Inviable Sanitariamente</v>
      </c>
      <c r="COT471" s="48" t="str">
        <f t="shared" si="267"/>
        <v>Inviable Sanitariamente</v>
      </c>
      <c r="COU471" s="48" t="str">
        <f t="shared" si="267"/>
        <v>Inviable Sanitariamente</v>
      </c>
      <c r="COV471" s="48" t="str">
        <f t="shared" si="268"/>
        <v>Inviable Sanitariamente</v>
      </c>
      <c r="COW471" s="48" t="str">
        <f t="shared" si="268"/>
        <v>Inviable Sanitariamente</v>
      </c>
      <c r="COX471" s="48" t="str">
        <f t="shared" si="268"/>
        <v>Inviable Sanitariamente</v>
      </c>
      <c r="COY471" s="48" t="str">
        <f t="shared" si="268"/>
        <v>Inviable Sanitariamente</v>
      </c>
      <c r="COZ471" s="48" t="str">
        <f t="shared" si="268"/>
        <v>Inviable Sanitariamente</v>
      </c>
      <c r="CPA471" s="48" t="str">
        <f t="shared" si="268"/>
        <v>Inviable Sanitariamente</v>
      </c>
      <c r="CPB471" s="48" t="str">
        <f t="shared" si="268"/>
        <v>Inviable Sanitariamente</v>
      </c>
      <c r="CPC471" s="48" t="str">
        <f t="shared" si="268"/>
        <v>Inviable Sanitariamente</v>
      </c>
      <c r="CPD471" s="48" t="str">
        <f t="shared" si="268"/>
        <v>Inviable Sanitariamente</v>
      </c>
      <c r="CPE471" s="48" t="str">
        <f t="shared" si="268"/>
        <v>Inviable Sanitariamente</v>
      </c>
      <c r="CPF471" s="48" t="str">
        <f t="shared" si="269"/>
        <v>Inviable Sanitariamente</v>
      </c>
      <c r="CPG471" s="48" t="str">
        <f t="shared" si="269"/>
        <v>Inviable Sanitariamente</v>
      </c>
      <c r="CPH471" s="48" t="str">
        <f t="shared" si="269"/>
        <v>Inviable Sanitariamente</v>
      </c>
      <c r="CPI471" s="48" t="str">
        <f t="shared" si="269"/>
        <v>Inviable Sanitariamente</v>
      </c>
      <c r="CPJ471" s="48" t="str">
        <f t="shared" si="269"/>
        <v>Inviable Sanitariamente</v>
      </c>
      <c r="CPK471" s="48" t="str">
        <f t="shared" si="269"/>
        <v>Inviable Sanitariamente</v>
      </c>
      <c r="CPL471" s="48" t="str">
        <f t="shared" si="269"/>
        <v>Inviable Sanitariamente</v>
      </c>
      <c r="CPM471" s="48" t="str">
        <f t="shared" si="269"/>
        <v>Inviable Sanitariamente</v>
      </c>
      <c r="CPN471" s="48" t="str">
        <f t="shared" si="269"/>
        <v>Inviable Sanitariamente</v>
      </c>
      <c r="CPO471" s="48" t="str">
        <f t="shared" si="269"/>
        <v>Inviable Sanitariamente</v>
      </c>
      <c r="CPP471" s="48" t="str">
        <f t="shared" si="270"/>
        <v>Inviable Sanitariamente</v>
      </c>
      <c r="CPQ471" s="48" t="str">
        <f t="shared" si="270"/>
        <v>Inviable Sanitariamente</v>
      </c>
      <c r="CPR471" s="48" t="str">
        <f t="shared" si="270"/>
        <v>Inviable Sanitariamente</v>
      </c>
      <c r="CPS471" s="48" t="str">
        <f t="shared" si="270"/>
        <v>Inviable Sanitariamente</v>
      </c>
      <c r="CPT471" s="48" t="str">
        <f t="shared" si="270"/>
        <v>Inviable Sanitariamente</v>
      </c>
      <c r="CPU471" s="48" t="str">
        <f t="shared" si="270"/>
        <v>Inviable Sanitariamente</v>
      </c>
      <c r="CPV471" s="48" t="str">
        <f t="shared" si="270"/>
        <v>Inviable Sanitariamente</v>
      </c>
      <c r="CPW471" s="48" t="str">
        <f t="shared" si="270"/>
        <v>Inviable Sanitariamente</v>
      </c>
      <c r="CPX471" s="48" t="str">
        <f t="shared" si="270"/>
        <v>Inviable Sanitariamente</v>
      </c>
      <c r="CPY471" s="48" t="str">
        <f t="shared" si="270"/>
        <v>Inviable Sanitariamente</v>
      </c>
      <c r="CPZ471" s="48" t="str">
        <f t="shared" si="271"/>
        <v>Inviable Sanitariamente</v>
      </c>
      <c r="CQA471" s="48" t="str">
        <f t="shared" si="271"/>
        <v>Inviable Sanitariamente</v>
      </c>
      <c r="CQB471" s="48" t="str">
        <f t="shared" si="271"/>
        <v>Inviable Sanitariamente</v>
      </c>
      <c r="CQC471" s="48" t="str">
        <f t="shared" si="271"/>
        <v>Inviable Sanitariamente</v>
      </c>
      <c r="CQD471" s="48" t="str">
        <f t="shared" si="271"/>
        <v>Inviable Sanitariamente</v>
      </c>
      <c r="CQE471" s="48" t="str">
        <f t="shared" si="271"/>
        <v>Inviable Sanitariamente</v>
      </c>
      <c r="CQF471" s="48" t="str">
        <f t="shared" si="271"/>
        <v>Inviable Sanitariamente</v>
      </c>
      <c r="CQG471" s="48" t="str">
        <f t="shared" si="271"/>
        <v>Inviable Sanitariamente</v>
      </c>
      <c r="CQH471" s="48" t="str">
        <f t="shared" si="271"/>
        <v>Inviable Sanitariamente</v>
      </c>
      <c r="CQI471" s="48" t="str">
        <f t="shared" si="271"/>
        <v>Inviable Sanitariamente</v>
      </c>
      <c r="CQJ471" s="48" t="str">
        <f t="shared" si="272"/>
        <v>Inviable Sanitariamente</v>
      </c>
      <c r="CQK471" s="48" t="str">
        <f t="shared" si="272"/>
        <v>Inviable Sanitariamente</v>
      </c>
      <c r="CQL471" s="48" t="str">
        <f t="shared" si="272"/>
        <v>Inviable Sanitariamente</v>
      </c>
      <c r="CQM471" s="48" t="str">
        <f t="shared" si="272"/>
        <v>Inviable Sanitariamente</v>
      </c>
      <c r="CQN471" s="48" t="str">
        <f t="shared" si="272"/>
        <v>Inviable Sanitariamente</v>
      </c>
      <c r="CQO471" s="48" t="str">
        <f t="shared" si="272"/>
        <v>Inviable Sanitariamente</v>
      </c>
      <c r="CQP471" s="48" t="str">
        <f t="shared" si="272"/>
        <v>Inviable Sanitariamente</v>
      </c>
      <c r="CQQ471" s="48" t="str">
        <f t="shared" si="272"/>
        <v>Inviable Sanitariamente</v>
      </c>
      <c r="CQR471" s="48" t="str">
        <f t="shared" si="272"/>
        <v>Inviable Sanitariamente</v>
      </c>
      <c r="CQS471" s="48" t="str">
        <f t="shared" si="272"/>
        <v>Inviable Sanitariamente</v>
      </c>
      <c r="CQT471" s="48" t="str">
        <f t="shared" si="273"/>
        <v>Inviable Sanitariamente</v>
      </c>
      <c r="CQU471" s="48" t="str">
        <f t="shared" si="273"/>
        <v>Inviable Sanitariamente</v>
      </c>
      <c r="CQV471" s="48" t="str">
        <f t="shared" si="273"/>
        <v>Inviable Sanitariamente</v>
      </c>
      <c r="CQW471" s="48" t="str">
        <f t="shared" si="273"/>
        <v>Inviable Sanitariamente</v>
      </c>
      <c r="CQX471" s="48" t="str">
        <f t="shared" si="273"/>
        <v>Inviable Sanitariamente</v>
      </c>
      <c r="CQY471" s="48" t="str">
        <f t="shared" si="273"/>
        <v>Inviable Sanitariamente</v>
      </c>
      <c r="CQZ471" s="48" t="str">
        <f t="shared" si="273"/>
        <v>Inviable Sanitariamente</v>
      </c>
      <c r="CRA471" s="48" t="str">
        <f t="shared" si="273"/>
        <v>Inviable Sanitariamente</v>
      </c>
      <c r="CRB471" s="48" t="str">
        <f t="shared" si="273"/>
        <v>Inviable Sanitariamente</v>
      </c>
      <c r="CRC471" s="48" t="str">
        <f t="shared" si="273"/>
        <v>Inviable Sanitariamente</v>
      </c>
      <c r="CRD471" s="48" t="str">
        <f t="shared" si="274"/>
        <v>Inviable Sanitariamente</v>
      </c>
      <c r="CRE471" s="48" t="str">
        <f t="shared" si="274"/>
        <v>Inviable Sanitariamente</v>
      </c>
      <c r="CRF471" s="48" t="str">
        <f t="shared" si="274"/>
        <v>Inviable Sanitariamente</v>
      </c>
      <c r="CRG471" s="48" t="str">
        <f t="shared" si="274"/>
        <v>Inviable Sanitariamente</v>
      </c>
      <c r="CRH471" s="48" t="str">
        <f t="shared" si="274"/>
        <v>Inviable Sanitariamente</v>
      </c>
      <c r="CRI471" s="48" t="str">
        <f t="shared" si="274"/>
        <v>Inviable Sanitariamente</v>
      </c>
      <c r="CRJ471" s="48" t="str">
        <f t="shared" si="274"/>
        <v>Inviable Sanitariamente</v>
      </c>
      <c r="CRK471" s="48" t="str">
        <f t="shared" si="274"/>
        <v>Inviable Sanitariamente</v>
      </c>
      <c r="CRL471" s="48" t="str">
        <f t="shared" si="274"/>
        <v>Inviable Sanitariamente</v>
      </c>
      <c r="CRM471" s="48" t="str">
        <f t="shared" si="274"/>
        <v>Inviable Sanitariamente</v>
      </c>
      <c r="CRN471" s="48" t="str">
        <f t="shared" si="275"/>
        <v>Inviable Sanitariamente</v>
      </c>
      <c r="CRO471" s="48" t="str">
        <f t="shared" si="275"/>
        <v>Inviable Sanitariamente</v>
      </c>
      <c r="CRP471" s="48" t="str">
        <f t="shared" si="275"/>
        <v>Inviable Sanitariamente</v>
      </c>
      <c r="CRQ471" s="48" t="str">
        <f t="shared" si="275"/>
        <v>Inviable Sanitariamente</v>
      </c>
      <c r="CRR471" s="48" t="str">
        <f t="shared" si="275"/>
        <v>Inviable Sanitariamente</v>
      </c>
      <c r="CRS471" s="48" t="str">
        <f t="shared" si="275"/>
        <v>Inviable Sanitariamente</v>
      </c>
      <c r="CRT471" s="48" t="str">
        <f t="shared" si="275"/>
        <v>Inviable Sanitariamente</v>
      </c>
      <c r="CRU471" s="48" t="str">
        <f t="shared" si="275"/>
        <v>Inviable Sanitariamente</v>
      </c>
      <c r="CRV471" s="48" t="str">
        <f t="shared" si="275"/>
        <v>Inviable Sanitariamente</v>
      </c>
      <c r="CRW471" s="48" t="str">
        <f t="shared" si="275"/>
        <v>Inviable Sanitariamente</v>
      </c>
      <c r="CRX471" s="48" t="str">
        <f t="shared" si="276"/>
        <v>Inviable Sanitariamente</v>
      </c>
      <c r="CRY471" s="48" t="str">
        <f t="shared" si="276"/>
        <v>Inviable Sanitariamente</v>
      </c>
      <c r="CRZ471" s="48" t="str">
        <f t="shared" si="276"/>
        <v>Inviable Sanitariamente</v>
      </c>
      <c r="CSA471" s="48" t="str">
        <f t="shared" si="276"/>
        <v>Inviable Sanitariamente</v>
      </c>
      <c r="CSB471" s="48" t="str">
        <f t="shared" si="276"/>
        <v>Inviable Sanitariamente</v>
      </c>
      <c r="CSC471" s="48" t="str">
        <f t="shared" si="276"/>
        <v>Inviable Sanitariamente</v>
      </c>
      <c r="CSD471" s="48" t="str">
        <f t="shared" si="276"/>
        <v>Inviable Sanitariamente</v>
      </c>
      <c r="CSE471" s="48" t="str">
        <f t="shared" si="276"/>
        <v>Inviable Sanitariamente</v>
      </c>
      <c r="CSF471" s="48" t="str">
        <f t="shared" si="276"/>
        <v>Inviable Sanitariamente</v>
      </c>
      <c r="CSG471" s="48" t="str">
        <f t="shared" si="276"/>
        <v>Inviable Sanitariamente</v>
      </c>
      <c r="CSH471" s="48" t="str">
        <f t="shared" si="277"/>
        <v>Inviable Sanitariamente</v>
      </c>
      <c r="CSI471" s="48" t="str">
        <f t="shared" si="277"/>
        <v>Inviable Sanitariamente</v>
      </c>
      <c r="CSJ471" s="48" t="str">
        <f t="shared" si="277"/>
        <v>Inviable Sanitariamente</v>
      </c>
      <c r="CSK471" s="48" t="str">
        <f t="shared" si="277"/>
        <v>Inviable Sanitariamente</v>
      </c>
      <c r="CSL471" s="48" t="str">
        <f t="shared" si="277"/>
        <v>Inviable Sanitariamente</v>
      </c>
      <c r="CSM471" s="48" t="str">
        <f t="shared" si="277"/>
        <v>Inviable Sanitariamente</v>
      </c>
      <c r="CSN471" s="48" t="str">
        <f t="shared" si="277"/>
        <v>Inviable Sanitariamente</v>
      </c>
      <c r="CSO471" s="48" t="str">
        <f t="shared" si="277"/>
        <v>Inviable Sanitariamente</v>
      </c>
      <c r="CSP471" s="48" t="str">
        <f t="shared" si="277"/>
        <v>Inviable Sanitariamente</v>
      </c>
      <c r="CSQ471" s="48" t="str">
        <f t="shared" si="277"/>
        <v>Inviable Sanitariamente</v>
      </c>
      <c r="CSR471" s="48" t="str">
        <f t="shared" si="278"/>
        <v>Inviable Sanitariamente</v>
      </c>
      <c r="CSS471" s="48" t="str">
        <f t="shared" si="278"/>
        <v>Inviable Sanitariamente</v>
      </c>
      <c r="CST471" s="48" t="str">
        <f t="shared" si="278"/>
        <v>Inviable Sanitariamente</v>
      </c>
      <c r="CSU471" s="48" t="str">
        <f t="shared" si="278"/>
        <v>Inviable Sanitariamente</v>
      </c>
      <c r="CSV471" s="48" t="str">
        <f t="shared" si="278"/>
        <v>Inviable Sanitariamente</v>
      </c>
      <c r="CSW471" s="48" t="str">
        <f t="shared" si="278"/>
        <v>Inviable Sanitariamente</v>
      </c>
      <c r="CSX471" s="48" t="str">
        <f t="shared" si="278"/>
        <v>Inviable Sanitariamente</v>
      </c>
      <c r="CSY471" s="48" t="str">
        <f t="shared" si="278"/>
        <v>Inviable Sanitariamente</v>
      </c>
      <c r="CSZ471" s="48" t="str">
        <f t="shared" si="278"/>
        <v>Inviable Sanitariamente</v>
      </c>
      <c r="CTA471" s="48" t="str">
        <f t="shared" si="278"/>
        <v>Inviable Sanitariamente</v>
      </c>
      <c r="CTB471" s="48" t="str">
        <f t="shared" si="279"/>
        <v>Inviable Sanitariamente</v>
      </c>
      <c r="CTC471" s="48" t="str">
        <f t="shared" si="279"/>
        <v>Inviable Sanitariamente</v>
      </c>
      <c r="CTD471" s="48" t="str">
        <f t="shared" si="279"/>
        <v>Inviable Sanitariamente</v>
      </c>
      <c r="CTE471" s="48" t="str">
        <f t="shared" si="279"/>
        <v>Inviable Sanitariamente</v>
      </c>
      <c r="CTF471" s="48" t="str">
        <f t="shared" si="279"/>
        <v>Inviable Sanitariamente</v>
      </c>
      <c r="CTG471" s="48" t="str">
        <f t="shared" si="279"/>
        <v>Inviable Sanitariamente</v>
      </c>
      <c r="CTH471" s="48" t="str">
        <f t="shared" si="279"/>
        <v>Inviable Sanitariamente</v>
      </c>
      <c r="CTI471" s="48" t="str">
        <f t="shared" si="279"/>
        <v>Inviable Sanitariamente</v>
      </c>
      <c r="CTJ471" s="48" t="str">
        <f t="shared" si="279"/>
        <v>Inviable Sanitariamente</v>
      </c>
      <c r="CTK471" s="48" t="str">
        <f t="shared" si="279"/>
        <v>Inviable Sanitariamente</v>
      </c>
      <c r="CTL471" s="48" t="str">
        <f t="shared" si="280"/>
        <v>Inviable Sanitariamente</v>
      </c>
      <c r="CTM471" s="48" t="str">
        <f t="shared" si="280"/>
        <v>Inviable Sanitariamente</v>
      </c>
      <c r="CTN471" s="48" t="str">
        <f t="shared" si="280"/>
        <v>Inviable Sanitariamente</v>
      </c>
      <c r="CTO471" s="48" t="str">
        <f t="shared" si="280"/>
        <v>Inviable Sanitariamente</v>
      </c>
      <c r="CTP471" s="48" t="str">
        <f t="shared" si="280"/>
        <v>Inviable Sanitariamente</v>
      </c>
      <c r="CTQ471" s="48" t="str">
        <f t="shared" si="280"/>
        <v>Inviable Sanitariamente</v>
      </c>
      <c r="CTR471" s="48" t="str">
        <f t="shared" si="280"/>
        <v>Inviable Sanitariamente</v>
      </c>
      <c r="CTS471" s="48" t="str">
        <f t="shared" si="280"/>
        <v>Inviable Sanitariamente</v>
      </c>
      <c r="CTT471" s="48" t="str">
        <f t="shared" si="280"/>
        <v>Inviable Sanitariamente</v>
      </c>
      <c r="CTU471" s="48" t="str">
        <f t="shared" si="280"/>
        <v>Inviable Sanitariamente</v>
      </c>
      <c r="CTV471" s="48" t="str">
        <f t="shared" si="281"/>
        <v>Inviable Sanitariamente</v>
      </c>
      <c r="CTW471" s="48" t="str">
        <f t="shared" si="281"/>
        <v>Inviable Sanitariamente</v>
      </c>
      <c r="CTX471" s="48" t="str">
        <f t="shared" si="281"/>
        <v>Inviable Sanitariamente</v>
      </c>
      <c r="CTY471" s="48" t="str">
        <f t="shared" si="281"/>
        <v>Inviable Sanitariamente</v>
      </c>
      <c r="CTZ471" s="48" t="str">
        <f t="shared" si="281"/>
        <v>Inviable Sanitariamente</v>
      </c>
      <c r="CUA471" s="48" t="str">
        <f t="shared" si="281"/>
        <v>Inviable Sanitariamente</v>
      </c>
      <c r="CUB471" s="48" t="str">
        <f t="shared" si="281"/>
        <v>Inviable Sanitariamente</v>
      </c>
      <c r="CUC471" s="48" t="str">
        <f t="shared" si="281"/>
        <v>Inviable Sanitariamente</v>
      </c>
      <c r="CUD471" s="48" t="str">
        <f t="shared" si="281"/>
        <v>Inviable Sanitariamente</v>
      </c>
      <c r="CUE471" s="48" t="str">
        <f t="shared" si="281"/>
        <v>Inviable Sanitariamente</v>
      </c>
      <c r="CUF471" s="48" t="str">
        <f t="shared" si="282"/>
        <v>Inviable Sanitariamente</v>
      </c>
      <c r="CUG471" s="48" t="str">
        <f t="shared" si="282"/>
        <v>Inviable Sanitariamente</v>
      </c>
      <c r="CUH471" s="48" t="str">
        <f t="shared" si="282"/>
        <v>Inviable Sanitariamente</v>
      </c>
      <c r="CUI471" s="48" t="str">
        <f t="shared" si="282"/>
        <v>Inviable Sanitariamente</v>
      </c>
      <c r="CUJ471" s="48" t="str">
        <f t="shared" si="282"/>
        <v>Inviable Sanitariamente</v>
      </c>
      <c r="CUK471" s="48" t="str">
        <f t="shared" si="282"/>
        <v>Inviable Sanitariamente</v>
      </c>
      <c r="CUL471" s="48" t="str">
        <f t="shared" si="282"/>
        <v>Inviable Sanitariamente</v>
      </c>
      <c r="CUM471" s="48" t="str">
        <f t="shared" si="282"/>
        <v>Inviable Sanitariamente</v>
      </c>
      <c r="CUN471" s="48" t="str">
        <f t="shared" si="282"/>
        <v>Inviable Sanitariamente</v>
      </c>
      <c r="CUO471" s="48" t="str">
        <f t="shared" si="282"/>
        <v>Inviable Sanitariamente</v>
      </c>
      <c r="CUP471" s="48" t="str">
        <f t="shared" si="283"/>
        <v>Inviable Sanitariamente</v>
      </c>
      <c r="CUQ471" s="48" t="str">
        <f t="shared" si="283"/>
        <v>Inviable Sanitariamente</v>
      </c>
      <c r="CUR471" s="48" t="str">
        <f t="shared" si="283"/>
        <v>Inviable Sanitariamente</v>
      </c>
      <c r="CUS471" s="48" t="str">
        <f t="shared" si="283"/>
        <v>Inviable Sanitariamente</v>
      </c>
      <c r="CUT471" s="48" t="str">
        <f t="shared" si="283"/>
        <v>Inviable Sanitariamente</v>
      </c>
      <c r="CUU471" s="48" t="str">
        <f t="shared" si="283"/>
        <v>Inviable Sanitariamente</v>
      </c>
      <c r="CUV471" s="48" t="str">
        <f t="shared" si="283"/>
        <v>Inviable Sanitariamente</v>
      </c>
      <c r="CUW471" s="48" t="str">
        <f t="shared" si="283"/>
        <v>Inviable Sanitariamente</v>
      </c>
      <c r="CUX471" s="48" t="str">
        <f t="shared" si="283"/>
        <v>Inviable Sanitariamente</v>
      </c>
      <c r="CUY471" s="48" t="str">
        <f t="shared" si="283"/>
        <v>Inviable Sanitariamente</v>
      </c>
      <c r="CUZ471" s="48" t="str">
        <f t="shared" si="284"/>
        <v>Inviable Sanitariamente</v>
      </c>
      <c r="CVA471" s="48" t="str">
        <f t="shared" si="284"/>
        <v>Inviable Sanitariamente</v>
      </c>
      <c r="CVB471" s="48" t="str">
        <f t="shared" si="284"/>
        <v>Inviable Sanitariamente</v>
      </c>
      <c r="CVC471" s="48" t="str">
        <f t="shared" si="284"/>
        <v>Inviable Sanitariamente</v>
      </c>
      <c r="CVD471" s="48" t="str">
        <f t="shared" si="284"/>
        <v>Inviable Sanitariamente</v>
      </c>
      <c r="CVE471" s="48" t="str">
        <f t="shared" si="284"/>
        <v>Inviable Sanitariamente</v>
      </c>
      <c r="CVF471" s="48" t="str">
        <f t="shared" si="284"/>
        <v>Inviable Sanitariamente</v>
      </c>
      <c r="CVG471" s="48" t="str">
        <f t="shared" si="284"/>
        <v>Inviable Sanitariamente</v>
      </c>
      <c r="CVH471" s="48" t="str">
        <f t="shared" si="284"/>
        <v>Inviable Sanitariamente</v>
      </c>
      <c r="CVI471" s="48" t="str">
        <f t="shared" si="284"/>
        <v>Inviable Sanitariamente</v>
      </c>
      <c r="CVJ471" s="48" t="str">
        <f t="shared" si="285"/>
        <v>Inviable Sanitariamente</v>
      </c>
      <c r="CVK471" s="48" t="str">
        <f t="shared" si="285"/>
        <v>Inviable Sanitariamente</v>
      </c>
      <c r="CVL471" s="48" t="str">
        <f t="shared" si="285"/>
        <v>Inviable Sanitariamente</v>
      </c>
      <c r="CVM471" s="48" t="str">
        <f t="shared" si="285"/>
        <v>Inviable Sanitariamente</v>
      </c>
      <c r="CVN471" s="48" t="str">
        <f t="shared" si="285"/>
        <v>Inviable Sanitariamente</v>
      </c>
      <c r="CVO471" s="48" t="str">
        <f t="shared" si="285"/>
        <v>Inviable Sanitariamente</v>
      </c>
      <c r="CVP471" s="48" t="str">
        <f t="shared" si="285"/>
        <v>Inviable Sanitariamente</v>
      </c>
      <c r="CVQ471" s="48" t="str">
        <f t="shared" si="285"/>
        <v>Inviable Sanitariamente</v>
      </c>
      <c r="CVR471" s="48" t="str">
        <f t="shared" si="285"/>
        <v>Inviable Sanitariamente</v>
      </c>
      <c r="CVS471" s="48" t="str">
        <f t="shared" si="285"/>
        <v>Inviable Sanitariamente</v>
      </c>
      <c r="CVT471" s="48" t="str">
        <f t="shared" si="286"/>
        <v>Inviable Sanitariamente</v>
      </c>
      <c r="CVU471" s="48" t="str">
        <f t="shared" si="286"/>
        <v>Inviable Sanitariamente</v>
      </c>
      <c r="CVV471" s="48" t="str">
        <f t="shared" si="286"/>
        <v>Inviable Sanitariamente</v>
      </c>
      <c r="CVW471" s="48" t="str">
        <f t="shared" si="286"/>
        <v>Inviable Sanitariamente</v>
      </c>
      <c r="CVX471" s="48" t="str">
        <f t="shared" si="286"/>
        <v>Inviable Sanitariamente</v>
      </c>
      <c r="CVY471" s="48" t="str">
        <f t="shared" si="286"/>
        <v>Inviable Sanitariamente</v>
      </c>
      <c r="CVZ471" s="48" t="str">
        <f t="shared" si="286"/>
        <v>Inviable Sanitariamente</v>
      </c>
      <c r="CWA471" s="48" t="str">
        <f t="shared" si="286"/>
        <v>Inviable Sanitariamente</v>
      </c>
      <c r="CWB471" s="48" t="str">
        <f t="shared" si="286"/>
        <v>Inviable Sanitariamente</v>
      </c>
      <c r="CWC471" s="48" t="str">
        <f t="shared" si="286"/>
        <v>Inviable Sanitariamente</v>
      </c>
      <c r="CWD471" s="48" t="str">
        <f t="shared" si="287"/>
        <v>Inviable Sanitariamente</v>
      </c>
      <c r="CWE471" s="48" t="str">
        <f t="shared" si="287"/>
        <v>Inviable Sanitariamente</v>
      </c>
      <c r="CWF471" s="48" t="str">
        <f t="shared" si="287"/>
        <v>Inviable Sanitariamente</v>
      </c>
      <c r="CWG471" s="48" t="str">
        <f t="shared" si="287"/>
        <v>Inviable Sanitariamente</v>
      </c>
      <c r="CWH471" s="48" t="str">
        <f t="shared" si="287"/>
        <v>Inviable Sanitariamente</v>
      </c>
      <c r="CWI471" s="48" t="str">
        <f t="shared" si="287"/>
        <v>Inviable Sanitariamente</v>
      </c>
      <c r="CWJ471" s="48" t="str">
        <f t="shared" si="287"/>
        <v>Inviable Sanitariamente</v>
      </c>
      <c r="CWK471" s="48" t="str">
        <f t="shared" si="287"/>
        <v>Inviable Sanitariamente</v>
      </c>
      <c r="CWL471" s="48" t="str">
        <f t="shared" si="287"/>
        <v>Inviable Sanitariamente</v>
      </c>
      <c r="CWM471" s="48" t="str">
        <f t="shared" si="287"/>
        <v>Inviable Sanitariamente</v>
      </c>
      <c r="CWN471" s="48" t="str">
        <f t="shared" si="288"/>
        <v>Inviable Sanitariamente</v>
      </c>
      <c r="CWO471" s="48" t="str">
        <f t="shared" si="288"/>
        <v>Inviable Sanitariamente</v>
      </c>
      <c r="CWP471" s="48" t="str">
        <f t="shared" si="288"/>
        <v>Inviable Sanitariamente</v>
      </c>
      <c r="CWQ471" s="48" t="str">
        <f t="shared" si="288"/>
        <v>Inviable Sanitariamente</v>
      </c>
      <c r="CWR471" s="48" t="str">
        <f t="shared" si="288"/>
        <v>Inviable Sanitariamente</v>
      </c>
      <c r="CWS471" s="48" t="str">
        <f t="shared" si="288"/>
        <v>Inviable Sanitariamente</v>
      </c>
      <c r="CWT471" s="48" t="str">
        <f t="shared" si="288"/>
        <v>Inviable Sanitariamente</v>
      </c>
      <c r="CWU471" s="48" t="str">
        <f t="shared" si="288"/>
        <v>Inviable Sanitariamente</v>
      </c>
      <c r="CWV471" s="48" t="str">
        <f t="shared" si="288"/>
        <v>Inviable Sanitariamente</v>
      </c>
      <c r="CWW471" s="48" t="str">
        <f t="shared" si="288"/>
        <v>Inviable Sanitariamente</v>
      </c>
      <c r="CWX471" s="48" t="str">
        <f t="shared" si="289"/>
        <v>Inviable Sanitariamente</v>
      </c>
      <c r="CWY471" s="48" t="str">
        <f t="shared" si="289"/>
        <v>Inviable Sanitariamente</v>
      </c>
      <c r="CWZ471" s="48" t="str">
        <f t="shared" si="289"/>
        <v>Inviable Sanitariamente</v>
      </c>
      <c r="CXA471" s="48" t="str">
        <f t="shared" si="289"/>
        <v>Inviable Sanitariamente</v>
      </c>
      <c r="CXB471" s="48" t="str">
        <f t="shared" si="289"/>
        <v>Inviable Sanitariamente</v>
      </c>
      <c r="CXC471" s="48" t="str">
        <f t="shared" si="289"/>
        <v>Inviable Sanitariamente</v>
      </c>
      <c r="CXD471" s="48" t="str">
        <f t="shared" si="289"/>
        <v>Inviable Sanitariamente</v>
      </c>
      <c r="CXE471" s="48" t="str">
        <f t="shared" si="289"/>
        <v>Inviable Sanitariamente</v>
      </c>
      <c r="CXF471" s="48" t="str">
        <f t="shared" si="289"/>
        <v>Inviable Sanitariamente</v>
      </c>
      <c r="CXG471" s="48" t="str">
        <f t="shared" si="289"/>
        <v>Inviable Sanitariamente</v>
      </c>
      <c r="CXH471" s="48" t="str">
        <f t="shared" si="290"/>
        <v>Inviable Sanitariamente</v>
      </c>
      <c r="CXI471" s="48" t="str">
        <f t="shared" si="290"/>
        <v>Inviable Sanitariamente</v>
      </c>
      <c r="CXJ471" s="48" t="str">
        <f t="shared" si="290"/>
        <v>Inviable Sanitariamente</v>
      </c>
      <c r="CXK471" s="48" t="str">
        <f t="shared" si="290"/>
        <v>Inviable Sanitariamente</v>
      </c>
      <c r="CXL471" s="48" t="str">
        <f t="shared" si="290"/>
        <v>Inviable Sanitariamente</v>
      </c>
      <c r="CXM471" s="48" t="str">
        <f t="shared" si="290"/>
        <v>Inviable Sanitariamente</v>
      </c>
      <c r="CXN471" s="48" t="str">
        <f t="shared" si="290"/>
        <v>Inviable Sanitariamente</v>
      </c>
      <c r="CXO471" s="48" t="str">
        <f t="shared" si="290"/>
        <v>Inviable Sanitariamente</v>
      </c>
      <c r="CXP471" s="48" t="str">
        <f t="shared" si="290"/>
        <v>Inviable Sanitariamente</v>
      </c>
      <c r="CXQ471" s="48" t="str">
        <f t="shared" si="290"/>
        <v>Inviable Sanitariamente</v>
      </c>
      <c r="CXR471" s="48" t="str">
        <f t="shared" si="291"/>
        <v>Inviable Sanitariamente</v>
      </c>
      <c r="CXS471" s="48" t="str">
        <f t="shared" si="291"/>
        <v>Inviable Sanitariamente</v>
      </c>
      <c r="CXT471" s="48" t="str">
        <f t="shared" si="291"/>
        <v>Inviable Sanitariamente</v>
      </c>
      <c r="CXU471" s="48" t="str">
        <f t="shared" si="291"/>
        <v>Inviable Sanitariamente</v>
      </c>
      <c r="CXV471" s="48" t="str">
        <f t="shared" si="291"/>
        <v>Inviable Sanitariamente</v>
      </c>
      <c r="CXW471" s="48" t="str">
        <f t="shared" si="291"/>
        <v>Inviable Sanitariamente</v>
      </c>
      <c r="CXX471" s="48" t="str">
        <f t="shared" si="291"/>
        <v>Inviable Sanitariamente</v>
      </c>
      <c r="CXY471" s="48" t="str">
        <f t="shared" si="291"/>
        <v>Inviable Sanitariamente</v>
      </c>
      <c r="CXZ471" s="48" t="str">
        <f t="shared" si="291"/>
        <v>Inviable Sanitariamente</v>
      </c>
      <c r="CYA471" s="48" t="str">
        <f t="shared" si="291"/>
        <v>Inviable Sanitariamente</v>
      </c>
      <c r="CYB471" s="48" t="str">
        <f t="shared" si="292"/>
        <v>Inviable Sanitariamente</v>
      </c>
      <c r="CYC471" s="48" t="str">
        <f t="shared" si="292"/>
        <v>Inviable Sanitariamente</v>
      </c>
      <c r="CYD471" s="48" t="str">
        <f t="shared" si="292"/>
        <v>Inviable Sanitariamente</v>
      </c>
      <c r="CYE471" s="48" t="str">
        <f t="shared" si="292"/>
        <v>Inviable Sanitariamente</v>
      </c>
      <c r="CYF471" s="48" t="str">
        <f t="shared" si="292"/>
        <v>Inviable Sanitariamente</v>
      </c>
      <c r="CYG471" s="48" t="str">
        <f t="shared" si="292"/>
        <v>Inviable Sanitariamente</v>
      </c>
      <c r="CYH471" s="48" t="str">
        <f t="shared" si="292"/>
        <v>Inviable Sanitariamente</v>
      </c>
      <c r="CYI471" s="48" t="str">
        <f t="shared" si="292"/>
        <v>Inviable Sanitariamente</v>
      </c>
      <c r="CYJ471" s="48" t="str">
        <f t="shared" si="292"/>
        <v>Inviable Sanitariamente</v>
      </c>
      <c r="CYK471" s="48" t="str">
        <f t="shared" si="292"/>
        <v>Inviable Sanitariamente</v>
      </c>
      <c r="CYL471" s="48" t="str">
        <f t="shared" si="293"/>
        <v>Inviable Sanitariamente</v>
      </c>
      <c r="CYM471" s="48" t="str">
        <f t="shared" si="293"/>
        <v>Inviable Sanitariamente</v>
      </c>
      <c r="CYN471" s="48" t="str">
        <f t="shared" si="293"/>
        <v>Inviable Sanitariamente</v>
      </c>
      <c r="CYO471" s="48" t="str">
        <f t="shared" si="293"/>
        <v>Inviable Sanitariamente</v>
      </c>
      <c r="CYP471" s="48" t="str">
        <f t="shared" si="293"/>
        <v>Inviable Sanitariamente</v>
      </c>
      <c r="CYQ471" s="48" t="str">
        <f t="shared" si="293"/>
        <v>Inviable Sanitariamente</v>
      </c>
      <c r="CYR471" s="48" t="str">
        <f t="shared" si="293"/>
        <v>Inviable Sanitariamente</v>
      </c>
      <c r="CYS471" s="48" t="str">
        <f t="shared" si="293"/>
        <v>Inviable Sanitariamente</v>
      </c>
      <c r="CYT471" s="48" t="str">
        <f t="shared" si="293"/>
        <v>Inviable Sanitariamente</v>
      </c>
      <c r="CYU471" s="48" t="str">
        <f t="shared" si="293"/>
        <v>Inviable Sanitariamente</v>
      </c>
      <c r="CYV471" s="48" t="str">
        <f t="shared" si="294"/>
        <v>Inviable Sanitariamente</v>
      </c>
      <c r="CYW471" s="48" t="str">
        <f t="shared" si="294"/>
        <v>Inviable Sanitariamente</v>
      </c>
      <c r="CYX471" s="48" t="str">
        <f t="shared" si="294"/>
        <v>Inviable Sanitariamente</v>
      </c>
      <c r="CYY471" s="48" t="str">
        <f t="shared" si="294"/>
        <v>Inviable Sanitariamente</v>
      </c>
      <c r="CYZ471" s="48" t="str">
        <f t="shared" si="294"/>
        <v>Inviable Sanitariamente</v>
      </c>
      <c r="CZA471" s="48" t="str">
        <f t="shared" si="294"/>
        <v>Inviable Sanitariamente</v>
      </c>
      <c r="CZB471" s="48" t="str">
        <f t="shared" si="294"/>
        <v>Inviable Sanitariamente</v>
      </c>
      <c r="CZC471" s="48" t="str">
        <f t="shared" si="294"/>
        <v>Inviable Sanitariamente</v>
      </c>
      <c r="CZD471" s="48" t="str">
        <f t="shared" si="294"/>
        <v>Inviable Sanitariamente</v>
      </c>
      <c r="CZE471" s="48" t="str">
        <f t="shared" si="294"/>
        <v>Inviable Sanitariamente</v>
      </c>
      <c r="CZF471" s="48" t="str">
        <f t="shared" si="295"/>
        <v>Inviable Sanitariamente</v>
      </c>
      <c r="CZG471" s="48" t="str">
        <f t="shared" si="295"/>
        <v>Inviable Sanitariamente</v>
      </c>
      <c r="CZH471" s="48" t="str">
        <f t="shared" si="295"/>
        <v>Inviable Sanitariamente</v>
      </c>
      <c r="CZI471" s="48" t="str">
        <f t="shared" si="295"/>
        <v>Inviable Sanitariamente</v>
      </c>
      <c r="CZJ471" s="48" t="str">
        <f t="shared" si="295"/>
        <v>Inviable Sanitariamente</v>
      </c>
      <c r="CZK471" s="48" t="str">
        <f t="shared" si="295"/>
        <v>Inviable Sanitariamente</v>
      </c>
      <c r="CZL471" s="48" t="str">
        <f t="shared" si="295"/>
        <v>Inviable Sanitariamente</v>
      </c>
      <c r="CZM471" s="48" t="str">
        <f t="shared" si="295"/>
        <v>Inviable Sanitariamente</v>
      </c>
      <c r="CZN471" s="48" t="str">
        <f t="shared" si="295"/>
        <v>Inviable Sanitariamente</v>
      </c>
      <c r="CZO471" s="48" t="str">
        <f t="shared" si="295"/>
        <v>Inviable Sanitariamente</v>
      </c>
      <c r="CZP471" s="48" t="str">
        <f t="shared" si="296"/>
        <v>Inviable Sanitariamente</v>
      </c>
      <c r="CZQ471" s="48" t="str">
        <f t="shared" si="296"/>
        <v>Inviable Sanitariamente</v>
      </c>
      <c r="CZR471" s="48" t="str">
        <f t="shared" si="296"/>
        <v>Inviable Sanitariamente</v>
      </c>
      <c r="CZS471" s="48" t="str">
        <f t="shared" si="296"/>
        <v>Inviable Sanitariamente</v>
      </c>
      <c r="CZT471" s="48" t="str">
        <f t="shared" si="296"/>
        <v>Inviable Sanitariamente</v>
      </c>
      <c r="CZU471" s="48" t="str">
        <f t="shared" si="296"/>
        <v>Inviable Sanitariamente</v>
      </c>
      <c r="CZV471" s="48" t="str">
        <f t="shared" si="296"/>
        <v>Inviable Sanitariamente</v>
      </c>
      <c r="CZW471" s="48" t="str">
        <f t="shared" si="296"/>
        <v>Inviable Sanitariamente</v>
      </c>
      <c r="CZX471" s="48" t="str">
        <f t="shared" si="296"/>
        <v>Inviable Sanitariamente</v>
      </c>
      <c r="CZY471" s="48" t="str">
        <f t="shared" si="296"/>
        <v>Inviable Sanitariamente</v>
      </c>
      <c r="CZZ471" s="48" t="str">
        <f t="shared" si="297"/>
        <v>Inviable Sanitariamente</v>
      </c>
      <c r="DAA471" s="48" t="str">
        <f t="shared" si="297"/>
        <v>Inviable Sanitariamente</v>
      </c>
      <c r="DAB471" s="48" t="str">
        <f t="shared" si="297"/>
        <v>Inviable Sanitariamente</v>
      </c>
      <c r="DAC471" s="48" t="str">
        <f t="shared" si="297"/>
        <v>Inviable Sanitariamente</v>
      </c>
      <c r="DAD471" s="48" t="str">
        <f t="shared" si="297"/>
        <v>Inviable Sanitariamente</v>
      </c>
      <c r="DAE471" s="48" t="str">
        <f t="shared" si="297"/>
        <v>Inviable Sanitariamente</v>
      </c>
      <c r="DAF471" s="48" t="str">
        <f t="shared" si="297"/>
        <v>Inviable Sanitariamente</v>
      </c>
      <c r="DAG471" s="48" t="str">
        <f t="shared" si="297"/>
        <v>Inviable Sanitariamente</v>
      </c>
      <c r="DAH471" s="48" t="str">
        <f t="shared" si="297"/>
        <v>Inviable Sanitariamente</v>
      </c>
      <c r="DAI471" s="48" t="str">
        <f t="shared" si="297"/>
        <v>Inviable Sanitariamente</v>
      </c>
      <c r="DAJ471" s="48" t="str">
        <f t="shared" si="298"/>
        <v>Inviable Sanitariamente</v>
      </c>
      <c r="DAK471" s="48" t="str">
        <f t="shared" si="298"/>
        <v>Inviable Sanitariamente</v>
      </c>
      <c r="DAL471" s="48" t="str">
        <f t="shared" si="298"/>
        <v>Inviable Sanitariamente</v>
      </c>
      <c r="DAM471" s="48" t="str">
        <f t="shared" si="298"/>
        <v>Inviable Sanitariamente</v>
      </c>
      <c r="DAN471" s="48" t="str">
        <f t="shared" si="298"/>
        <v>Inviable Sanitariamente</v>
      </c>
      <c r="DAO471" s="48" t="str">
        <f t="shared" si="298"/>
        <v>Inviable Sanitariamente</v>
      </c>
      <c r="DAP471" s="48" t="str">
        <f t="shared" si="298"/>
        <v>Inviable Sanitariamente</v>
      </c>
      <c r="DAQ471" s="48" t="str">
        <f t="shared" si="298"/>
        <v>Inviable Sanitariamente</v>
      </c>
      <c r="DAR471" s="48" t="str">
        <f t="shared" si="298"/>
        <v>Inviable Sanitariamente</v>
      </c>
      <c r="DAS471" s="48" t="str">
        <f t="shared" si="298"/>
        <v>Inviable Sanitariamente</v>
      </c>
      <c r="DAT471" s="48" t="str">
        <f t="shared" si="299"/>
        <v>Inviable Sanitariamente</v>
      </c>
      <c r="DAU471" s="48" t="str">
        <f t="shared" si="299"/>
        <v>Inviable Sanitariamente</v>
      </c>
      <c r="DAV471" s="48" t="str">
        <f t="shared" si="299"/>
        <v>Inviable Sanitariamente</v>
      </c>
      <c r="DAW471" s="48" t="str">
        <f t="shared" si="299"/>
        <v>Inviable Sanitariamente</v>
      </c>
      <c r="DAX471" s="48" t="str">
        <f t="shared" si="299"/>
        <v>Inviable Sanitariamente</v>
      </c>
      <c r="DAY471" s="48" t="str">
        <f t="shared" si="299"/>
        <v>Inviable Sanitariamente</v>
      </c>
      <c r="DAZ471" s="48" t="str">
        <f t="shared" si="299"/>
        <v>Inviable Sanitariamente</v>
      </c>
      <c r="DBA471" s="48" t="str">
        <f t="shared" si="299"/>
        <v>Inviable Sanitariamente</v>
      </c>
      <c r="DBB471" s="48" t="str">
        <f t="shared" si="299"/>
        <v>Inviable Sanitariamente</v>
      </c>
      <c r="DBC471" s="48" t="str">
        <f t="shared" si="299"/>
        <v>Inviable Sanitariamente</v>
      </c>
      <c r="DBD471" s="48" t="str">
        <f t="shared" si="300"/>
        <v>Inviable Sanitariamente</v>
      </c>
      <c r="DBE471" s="48" t="str">
        <f t="shared" si="300"/>
        <v>Inviable Sanitariamente</v>
      </c>
      <c r="DBF471" s="48" t="str">
        <f t="shared" si="300"/>
        <v>Inviable Sanitariamente</v>
      </c>
      <c r="DBG471" s="48" t="str">
        <f t="shared" si="300"/>
        <v>Inviable Sanitariamente</v>
      </c>
      <c r="DBH471" s="48" t="str">
        <f t="shared" si="300"/>
        <v>Inviable Sanitariamente</v>
      </c>
      <c r="DBI471" s="48" t="str">
        <f t="shared" si="300"/>
        <v>Inviable Sanitariamente</v>
      </c>
      <c r="DBJ471" s="48" t="str">
        <f t="shared" si="300"/>
        <v>Inviable Sanitariamente</v>
      </c>
      <c r="DBK471" s="48" t="str">
        <f t="shared" si="300"/>
        <v>Inviable Sanitariamente</v>
      </c>
      <c r="DBL471" s="48" t="str">
        <f t="shared" si="300"/>
        <v>Inviable Sanitariamente</v>
      </c>
      <c r="DBM471" s="48" t="str">
        <f t="shared" si="300"/>
        <v>Inviable Sanitariamente</v>
      </c>
      <c r="DBN471" s="48" t="str">
        <f t="shared" si="301"/>
        <v>Inviable Sanitariamente</v>
      </c>
      <c r="DBO471" s="48" t="str">
        <f t="shared" si="301"/>
        <v>Inviable Sanitariamente</v>
      </c>
      <c r="DBP471" s="48" t="str">
        <f t="shared" si="301"/>
        <v>Inviable Sanitariamente</v>
      </c>
      <c r="DBQ471" s="48" t="str">
        <f t="shared" si="301"/>
        <v>Inviable Sanitariamente</v>
      </c>
      <c r="DBR471" s="48" t="str">
        <f t="shared" si="301"/>
        <v>Inviable Sanitariamente</v>
      </c>
      <c r="DBS471" s="48" t="str">
        <f t="shared" si="301"/>
        <v>Inviable Sanitariamente</v>
      </c>
      <c r="DBT471" s="48" t="str">
        <f t="shared" si="301"/>
        <v>Inviable Sanitariamente</v>
      </c>
      <c r="DBU471" s="48" t="str">
        <f t="shared" si="301"/>
        <v>Inviable Sanitariamente</v>
      </c>
      <c r="DBV471" s="48" t="str">
        <f t="shared" si="301"/>
        <v>Inviable Sanitariamente</v>
      </c>
      <c r="DBW471" s="48" t="str">
        <f t="shared" si="301"/>
        <v>Inviable Sanitariamente</v>
      </c>
      <c r="DBX471" s="48" t="str">
        <f t="shared" si="302"/>
        <v>Inviable Sanitariamente</v>
      </c>
      <c r="DBY471" s="48" t="str">
        <f t="shared" si="302"/>
        <v>Inviable Sanitariamente</v>
      </c>
      <c r="DBZ471" s="48" t="str">
        <f t="shared" si="302"/>
        <v>Inviable Sanitariamente</v>
      </c>
      <c r="DCA471" s="48" t="str">
        <f t="shared" si="302"/>
        <v>Inviable Sanitariamente</v>
      </c>
      <c r="DCB471" s="48" t="str">
        <f t="shared" si="302"/>
        <v>Inviable Sanitariamente</v>
      </c>
      <c r="DCC471" s="48" t="str">
        <f t="shared" si="302"/>
        <v>Inviable Sanitariamente</v>
      </c>
      <c r="DCD471" s="48" t="str">
        <f t="shared" si="302"/>
        <v>Inviable Sanitariamente</v>
      </c>
      <c r="DCE471" s="48" t="str">
        <f t="shared" si="302"/>
        <v>Inviable Sanitariamente</v>
      </c>
      <c r="DCF471" s="48" t="str">
        <f t="shared" si="302"/>
        <v>Inviable Sanitariamente</v>
      </c>
      <c r="DCG471" s="48" t="str">
        <f t="shared" si="302"/>
        <v>Inviable Sanitariamente</v>
      </c>
      <c r="DCH471" s="48" t="str">
        <f t="shared" si="303"/>
        <v>Inviable Sanitariamente</v>
      </c>
      <c r="DCI471" s="48" t="str">
        <f t="shared" si="303"/>
        <v>Inviable Sanitariamente</v>
      </c>
      <c r="DCJ471" s="48" t="str">
        <f t="shared" si="303"/>
        <v>Inviable Sanitariamente</v>
      </c>
      <c r="DCK471" s="48" t="str">
        <f t="shared" si="303"/>
        <v>Inviable Sanitariamente</v>
      </c>
      <c r="DCL471" s="48" t="str">
        <f t="shared" si="303"/>
        <v>Inviable Sanitariamente</v>
      </c>
      <c r="DCM471" s="48" t="str">
        <f t="shared" si="303"/>
        <v>Inviable Sanitariamente</v>
      </c>
      <c r="DCN471" s="48" t="str">
        <f t="shared" si="303"/>
        <v>Inviable Sanitariamente</v>
      </c>
      <c r="DCO471" s="48" t="str">
        <f t="shared" si="303"/>
        <v>Inviable Sanitariamente</v>
      </c>
      <c r="DCP471" s="48" t="str">
        <f t="shared" si="303"/>
        <v>Inviable Sanitariamente</v>
      </c>
      <c r="DCQ471" s="48" t="str">
        <f t="shared" si="303"/>
        <v>Inviable Sanitariamente</v>
      </c>
      <c r="DCR471" s="48" t="str">
        <f t="shared" si="304"/>
        <v>Inviable Sanitariamente</v>
      </c>
      <c r="DCS471" s="48" t="str">
        <f t="shared" si="304"/>
        <v>Inviable Sanitariamente</v>
      </c>
      <c r="DCT471" s="48" t="str">
        <f t="shared" si="304"/>
        <v>Inviable Sanitariamente</v>
      </c>
      <c r="DCU471" s="48" t="str">
        <f t="shared" si="304"/>
        <v>Inviable Sanitariamente</v>
      </c>
      <c r="DCV471" s="48" t="str">
        <f t="shared" si="304"/>
        <v>Inviable Sanitariamente</v>
      </c>
      <c r="DCW471" s="48" t="str">
        <f t="shared" si="304"/>
        <v>Inviable Sanitariamente</v>
      </c>
      <c r="DCX471" s="48" t="str">
        <f t="shared" si="304"/>
        <v>Inviable Sanitariamente</v>
      </c>
      <c r="DCY471" s="48" t="str">
        <f t="shared" si="304"/>
        <v>Inviable Sanitariamente</v>
      </c>
      <c r="DCZ471" s="48" t="str">
        <f t="shared" si="304"/>
        <v>Inviable Sanitariamente</v>
      </c>
      <c r="DDA471" s="48" t="str">
        <f t="shared" si="304"/>
        <v>Inviable Sanitariamente</v>
      </c>
      <c r="DDB471" s="48" t="str">
        <f t="shared" si="305"/>
        <v>Inviable Sanitariamente</v>
      </c>
      <c r="DDC471" s="48" t="str">
        <f t="shared" si="305"/>
        <v>Inviable Sanitariamente</v>
      </c>
      <c r="DDD471" s="48" t="str">
        <f t="shared" si="305"/>
        <v>Inviable Sanitariamente</v>
      </c>
      <c r="DDE471" s="48" t="str">
        <f t="shared" si="305"/>
        <v>Inviable Sanitariamente</v>
      </c>
      <c r="DDF471" s="48" t="str">
        <f t="shared" si="305"/>
        <v>Inviable Sanitariamente</v>
      </c>
      <c r="DDG471" s="48" t="str">
        <f t="shared" si="305"/>
        <v>Inviable Sanitariamente</v>
      </c>
      <c r="DDH471" s="48" t="str">
        <f t="shared" si="305"/>
        <v>Inviable Sanitariamente</v>
      </c>
      <c r="DDI471" s="48" t="str">
        <f t="shared" si="305"/>
        <v>Inviable Sanitariamente</v>
      </c>
      <c r="DDJ471" s="48" t="str">
        <f t="shared" si="305"/>
        <v>Inviable Sanitariamente</v>
      </c>
      <c r="DDK471" s="48" t="str">
        <f t="shared" si="305"/>
        <v>Inviable Sanitariamente</v>
      </c>
      <c r="DDL471" s="48" t="str">
        <f t="shared" si="306"/>
        <v>Inviable Sanitariamente</v>
      </c>
      <c r="DDM471" s="48" t="str">
        <f t="shared" si="306"/>
        <v>Inviable Sanitariamente</v>
      </c>
      <c r="DDN471" s="48" t="str">
        <f t="shared" si="306"/>
        <v>Inviable Sanitariamente</v>
      </c>
      <c r="DDO471" s="48" t="str">
        <f t="shared" si="306"/>
        <v>Inviable Sanitariamente</v>
      </c>
      <c r="DDP471" s="48" t="str">
        <f t="shared" si="306"/>
        <v>Inviable Sanitariamente</v>
      </c>
      <c r="DDQ471" s="48" t="str">
        <f t="shared" si="306"/>
        <v>Inviable Sanitariamente</v>
      </c>
      <c r="DDR471" s="48" t="str">
        <f t="shared" si="306"/>
        <v>Inviable Sanitariamente</v>
      </c>
      <c r="DDS471" s="48" t="str">
        <f t="shared" si="306"/>
        <v>Inviable Sanitariamente</v>
      </c>
      <c r="DDT471" s="48" t="str">
        <f t="shared" si="306"/>
        <v>Inviable Sanitariamente</v>
      </c>
      <c r="DDU471" s="48" t="str">
        <f t="shared" si="306"/>
        <v>Inviable Sanitariamente</v>
      </c>
      <c r="DDV471" s="48" t="str">
        <f t="shared" si="307"/>
        <v>Inviable Sanitariamente</v>
      </c>
      <c r="DDW471" s="48" t="str">
        <f t="shared" si="307"/>
        <v>Inviable Sanitariamente</v>
      </c>
      <c r="DDX471" s="48" t="str">
        <f t="shared" si="307"/>
        <v>Inviable Sanitariamente</v>
      </c>
      <c r="DDY471" s="48" t="str">
        <f t="shared" si="307"/>
        <v>Inviable Sanitariamente</v>
      </c>
      <c r="DDZ471" s="48" t="str">
        <f t="shared" si="307"/>
        <v>Inviable Sanitariamente</v>
      </c>
      <c r="DEA471" s="48" t="str">
        <f t="shared" si="307"/>
        <v>Inviable Sanitariamente</v>
      </c>
      <c r="DEB471" s="48" t="str">
        <f t="shared" si="307"/>
        <v>Inviable Sanitariamente</v>
      </c>
      <c r="DEC471" s="48" t="str">
        <f t="shared" si="307"/>
        <v>Inviable Sanitariamente</v>
      </c>
      <c r="DED471" s="48" t="str">
        <f t="shared" si="307"/>
        <v>Inviable Sanitariamente</v>
      </c>
      <c r="DEE471" s="48" t="str">
        <f t="shared" si="307"/>
        <v>Inviable Sanitariamente</v>
      </c>
      <c r="DEF471" s="48" t="str">
        <f t="shared" si="308"/>
        <v>Inviable Sanitariamente</v>
      </c>
      <c r="DEG471" s="48" t="str">
        <f t="shared" si="308"/>
        <v>Inviable Sanitariamente</v>
      </c>
      <c r="DEH471" s="48" t="str">
        <f t="shared" si="308"/>
        <v>Inviable Sanitariamente</v>
      </c>
      <c r="DEI471" s="48" t="str">
        <f t="shared" si="308"/>
        <v>Inviable Sanitariamente</v>
      </c>
      <c r="DEJ471" s="48" t="str">
        <f t="shared" si="308"/>
        <v>Inviable Sanitariamente</v>
      </c>
      <c r="DEK471" s="48" t="str">
        <f t="shared" si="308"/>
        <v>Inviable Sanitariamente</v>
      </c>
      <c r="DEL471" s="48" t="str">
        <f t="shared" si="308"/>
        <v>Inviable Sanitariamente</v>
      </c>
      <c r="DEM471" s="48" t="str">
        <f t="shared" si="308"/>
        <v>Inviable Sanitariamente</v>
      </c>
      <c r="DEN471" s="48" t="str">
        <f t="shared" si="308"/>
        <v>Inviable Sanitariamente</v>
      </c>
      <c r="DEO471" s="48" t="str">
        <f t="shared" si="308"/>
        <v>Inviable Sanitariamente</v>
      </c>
      <c r="DEP471" s="48" t="str">
        <f t="shared" si="309"/>
        <v>Inviable Sanitariamente</v>
      </c>
      <c r="DEQ471" s="48" t="str">
        <f t="shared" si="309"/>
        <v>Inviable Sanitariamente</v>
      </c>
      <c r="DER471" s="48" t="str">
        <f t="shared" si="309"/>
        <v>Inviable Sanitariamente</v>
      </c>
      <c r="DES471" s="48" t="str">
        <f t="shared" si="309"/>
        <v>Inviable Sanitariamente</v>
      </c>
      <c r="DET471" s="48" t="str">
        <f t="shared" si="309"/>
        <v>Inviable Sanitariamente</v>
      </c>
      <c r="DEU471" s="48" t="str">
        <f t="shared" si="309"/>
        <v>Inviable Sanitariamente</v>
      </c>
      <c r="DEV471" s="48" t="str">
        <f t="shared" si="309"/>
        <v>Inviable Sanitariamente</v>
      </c>
      <c r="DEW471" s="48" t="str">
        <f t="shared" si="309"/>
        <v>Inviable Sanitariamente</v>
      </c>
      <c r="DEX471" s="48" t="str">
        <f t="shared" si="309"/>
        <v>Inviable Sanitariamente</v>
      </c>
      <c r="DEY471" s="48" t="str">
        <f t="shared" si="309"/>
        <v>Inviable Sanitariamente</v>
      </c>
      <c r="DEZ471" s="48" t="str">
        <f t="shared" si="310"/>
        <v>Inviable Sanitariamente</v>
      </c>
      <c r="DFA471" s="48" t="str">
        <f t="shared" si="310"/>
        <v>Inviable Sanitariamente</v>
      </c>
      <c r="DFB471" s="48" t="str">
        <f t="shared" si="310"/>
        <v>Inviable Sanitariamente</v>
      </c>
      <c r="DFC471" s="48" t="str">
        <f t="shared" si="310"/>
        <v>Inviable Sanitariamente</v>
      </c>
      <c r="DFD471" s="48" t="str">
        <f t="shared" si="310"/>
        <v>Inviable Sanitariamente</v>
      </c>
      <c r="DFE471" s="48" t="str">
        <f t="shared" si="310"/>
        <v>Inviable Sanitariamente</v>
      </c>
      <c r="DFF471" s="48" t="str">
        <f t="shared" si="310"/>
        <v>Inviable Sanitariamente</v>
      </c>
      <c r="DFG471" s="48" t="str">
        <f t="shared" si="310"/>
        <v>Inviable Sanitariamente</v>
      </c>
      <c r="DFH471" s="48" t="str">
        <f t="shared" si="310"/>
        <v>Inviable Sanitariamente</v>
      </c>
      <c r="DFI471" s="48" t="str">
        <f t="shared" si="310"/>
        <v>Inviable Sanitariamente</v>
      </c>
      <c r="DFJ471" s="48" t="str">
        <f t="shared" si="311"/>
        <v>Inviable Sanitariamente</v>
      </c>
      <c r="DFK471" s="48" t="str">
        <f t="shared" si="311"/>
        <v>Inviable Sanitariamente</v>
      </c>
      <c r="DFL471" s="48" t="str">
        <f t="shared" si="311"/>
        <v>Inviable Sanitariamente</v>
      </c>
      <c r="DFM471" s="48" t="str">
        <f t="shared" si="311"/>
        <v>Inviable Sanitariamente</v>
      </c>
      <c r="DFN471" s="48" t="str">
        <f t="shared" si="311"/>
        <v>Inviable Sanitariamente</v>
      </c>
      <c r="DFO471" s="48" t="str">
        <f t="shared" si="311"/>
        <v>Inviable Sanitariamente</v>
      </c>
      <c r="DFP471" s="48" t="str">
        <f t="shared" si="311"/>
        <v>Inviable Sanitariamente</v>
      </c>
      <c r="DFQ471" s="48" t="str">
        <f t="shared" si="311"/>
        <v>Inviable Sanitariamente</v>
      </c>
      <c r="DFR471" s="48" t="str">
        <f t="shared" si="311"/>
        <v>Inviable Sanitariamente</v>
      </c>
      <c r="DFS471" s="48" t="str">
        <f t="shared" si="311"/>
        <v>Inviable Sanitariamente</v>
      </c>
      <c r="DFT471" s="48" t="str">
        <f t="shared" si="312"/>
        <v>Inviable Sanitariamente</v>
      </c>
      <c r="DFU471" s="48" t="str">
        <f t="shared" si="312"/>
        <v>Inviable Sanitariamente</v>
      </c>
      <c r="DFV471" s="48" t="str">
        <f t="shared" si="312"/>
        <v>Inviable Sanitariamente</v>
      </c>
      <c r="DFW471" s="48" t="str">
        <f t="shared" si="312"/>
        <v>Inviable Sanitariamente</v>
      </c>
      <c r="DFX471" s="48" t="str">
        <f t="shared" si="312"/>
        <v>Inviable Sanitariamente</v>
      </c>
      <c r="DFY471" s="48" t="str">
        <f t="shared" si="312"/>
        <v>Inviable Sanitariamente</v>
      </c>
      <c r="DFZ471" s="48" t="str">
        <f t="shared" si="312"/>
        <v>Inviable Sanitariamente</v>
      </c>
      <c r="DGA471" s="48" t="str">
        <f t="shared" si="312"/>
        <v>Inviable Sanitariamente</v>
      </c>
      <c r="DGB471" s="48" t="str">
        <f t="shared" si="312"/>
        <v>Inviable Sanitariamente</v>
      </c>
      <c r="DGC471" s="48" t="str">
        <f t="shared" si="312"/>
        <v>Inviable Sanitariamente</v>
      </c>
      <c r="DGD471" s="48" t="str">
        <f t="shared" si="313"/>
        <v>Inviable Sanitariamente</v>
      </c>
      <c r="DGE471" s="48" t="str">
        <f t="shared" si="313"/>
        <v>Inviable Sanitariamente</v>
      </c>
      <c r="DGF471" s="48" t="str">
        <f t="shared" si="313"/>
        <v>Inviable Sanitariamente</v>
      </c>
      <c r="DGG471" s="48" t="str">
        <f t="shared" si="313"/>
        <v>Inviable Sanitariamente</v>
      </c>
      <c r="DGH471" s="48" t="str">
        <f t="shared" si="313"/>
        <v>Inviable Sanitariamente</v>
      </c>
      <c r="DGI471" s="48" t="str">
        <f t="shared" si="313"/>
        <v>Inviable Sanitariamente</v>
      </c>
      <c r="DGJ471" s="48" t="str">
        <f t="shared" si="313"/>
        <v>Inviable Sanitariamente</v>
      </c>
      <c r="DGK471" s="48" t="str">
        <f t="shared" si="313"/>
        <v>Inviable Sanitariamente</v>
      </c>
      <c r="DGL471" s="48" t="str">
        <f t="shared" si="313"/>
        <v>Inviable Sanitariamente</v>
      </c>
      <c r="DGM471" s="48" t="str">
        <f t="shared" si="313"/>
        <v>Inviable Sanitariamente</v>
      </c>
      <c r="DGN471" s="48" t="str">
        <f t="shared" si="314"/>
        <v>Inviable Sanitariamente</v>
      </c>
      <c r="DGO471" s="48" t="str">
        <f t="shared" si="314"/>
        <v>Inviable Sanitariamente</v>
      </c>
      <c r="DGP471" s="48" t="str">
        <f t="shared" si="314"/>
        <v>Inviable Sanitariamente</v>
      </c>
      <c r="DGQ471" s="48" t="str">
        <f t="shared" si="314"/>
        <v>Inviable Sanitariamente</v>
      </c>
      <c r="DGR471" s="48" t="str">
        <f t="shared" si="314"/>
        <v>Inviable Sanitariamente</v>
      </c>
      <c r="DGS471" s="48" t="str">
        <f t="shared" si="314"/>
        <v>Inviable Sanitariamente</v>
      </c>
      <c r="DGT471" s="48" t="str">
        <f t="shared" si="314"/>
        <v>Inviable Sanitariamente</v>
      </c>
      <c r="DGU471" s="48" t="str">
        <f t="shared" si="314"/>
        <v>Inviable Sanitariamente</v>
      </c>
      <c r="DGV471" s="48" t="str">
        <f t="shared" si="314"/>
        <v>Inviable Sanitariamente</v>
      </c>
      <c r="DGW471" s="48" t="str">
        <f t="shared" si="314"/>
        <v>Inviable Sanitariamente</v>
      </c>
      <c r="DGX471" s="48" t="str">
        <f t="shared" si="315"/>
        <v>Inviable Sanitariamente</v>
      </c>
      <c r="DGY471" s="48" t="str">
        <f t="shared" si="315"/>
        <v>Inviable Sanitariamente</v>
      </c>
      <c r="DGZ471" s="48" t="str">
        <f t="shared" si="315"/>
        <v>Inviable Sanitariamente</v>
      </c>
      <c r="DHA471" s="48" t="str">
        <f t="shared" si="315"/>
        <v>Inviable Sanitariamente</v>
      </c>
      <c r="DHB471" s="48" t="str">
        <f t="shared" si="315"/>
        <v>Inviable Sanitariamente</v>
      </c>
      <c r="DHC471" s="48" t="str">
        <f t="shared" si="315"/>
        <v>Inviable Sanitariamente</v>
      </c>
      <c r="DHD471" s="48" t="str">
        <f t="shared" si="315"/>
        <v>Inviable Sanitariamente</v>
      </c>
      <c r="DHE471" s="48" t="str">
        <f t="shared" si="315"/>
        <v>Inviable Sanitariamente</v>
      </c>
      <c r="DHF471" s="48" t="str">
        <f t="shared" si="315"/>
        <v>Inviable Sanitariamente</v>
      </c>
      <c r="DHG471" s="48" t="str">
        <f t="shared" si="315"/>
        <v>Inviable Sanitariamente</v>
      </c>
      <c r="DHH471" s="48" t="str">
        <f t="shared" si="316"/>
        <v>Inviable Sanitariamente</v>
      </c>
      <c r="DHI471" s="48" t="str">
        <f t="shared" si="316"/>
        <v>Inviable Sanitariamente</v>
      </c>
      <c r="DHJ471" s="48" t="str">
        <f t="shared" si="316"/>
        <v>Inviable Sanitariamente</v>
      </c>
      <c r="DHK471" s="48" t="str">
        <f t="shared" si="316"/>
        <v>Inviable Sanitariamente</v>
      </c>
      <c r="DHL471" s="48" t="str">
        <f t="shared" si="316"/>
        <v>Inviable Sanitariamente</v>
      </c>
      <c r="DHM471" s="48" t="str">
        <f t="shared" si="316"/>
        <v>Inviable Sanitariamente</v>
      </c>
      <c r="DHN471" s="48" t="str">
        <f t="shared" si="316"/>
        <v>Inviable Sanitariamente</v>
      </c>
      <c r="DHO471" s="48" t="str">
        <f t="shared" si="316"/>
        <v>Inviable Sanitariamente</v>
      </c>
      <c r="DHP471" s="48" t="str">
        <f t="shared" si="316"/>
        <v>Inviable Sanitariamente</v>
      </c>
      <c r="DHQ471" s="48" t="str">
        <f t="shared" si="316"/>
        <v>Inviable Sanitariamente</v>
      </c>
      <c r="DHR471" s="48" t="str">
        <f t="shared" si="317"/>
        <v>Inviable Sanitariamente</v>
      </c>
      <c r="DHS471" s="48" t="str">
        <f t="shared" si="317"/>
        <v>Inviable Sanitariamente</v>
      </c>
      <c r="DHT471" s="48" t="str">
        <f t="shared" si="317"/>
        <v>Inviable Sanitariamente</v>
      </c>
      <c r="DHU471" s="48" t="str">
        <f t="shared" si="317"/>
        <v>Inviable Sanitariamente</v>
      </c>
      <c r="DHV471" s="48" t="str">
        <f t="shared" si="317"/>
        <v>Inviable Sanitariamente</v>
      </c>
      <c r="DHW471" s="48" t="str">
        <f t="shared" si="317"/>
        <v>Inviable Sanitariamente</v>
      </c>
      <c r="DHX471" s="48" t="str">
        <f t="shared" si="317"/>
        <v>Inviable Sanitariamente</v>
      </c>
      <c r="DHY471" s="48" t="str">
        <f t="shared" si="317"/>
        <v>Inviable Sanitariamente</v>
      </c>
      <c r="DHZ471" s="48" t="str">
        <f t="shared" si="317"/>
        <v>Inviable Sanitariamente</v>
      </c>
      <c r="DIA471" s="48" t="str">
        <f t="shared" si="317"/>
        <v>Inviable Sanitariamente</v>
      </c>
      <c r="DIB471" s="48" t="str">
        <f t="shared" si="318"/>
        <v>Inviable Sanitariamente</v>
      </c>
      <c r="DIC471" s="48" t="str">
        <f t="shared" si="318"/>
        <v>Inviable Sanitariamente</v>
      </c>
      <c r="DID471" s="48" t="str">
        <f t="shared" si="318"/>
        <v>Inviable Sanitariamente</v>
      </c>
      <c r="DIE471" s="48" t="str">
        <f t="shared" si="318"/>
        <v>Inviable Sanitariamente</v>
      </c>
      <c r="DIF471" s="48" t="str">
        <f t="shared" si="318"/>
        <v>Inviable Sanitariamente</v>
      </c>
      <c r="DIG471" s="48" t="str">
        <f t="shared" si="318"/>
        <v>Inviable Sanitariamente</v>
      </c>
      <c r="DIH471" s="48" t="str">
        <f t="shared" si="318"/>
        <v>Inviable Sanitariamente</v>
      </c>
      <c r="DII471" s="48" t="str">
        <f t="shared" si="318"/>
        <v>Inviable Sanitariamente</v>
      </c>
      <c r="DIJ471" s="48" t="str">
        <f t="shared" si="318"/>
        <v>Inviable Sanitariamente</v>
      </c>
      <c r="DIK471" s="48" t="str">
        <f t="shared" si="318"/>
        <v>Inviable Sanitariamente</v>
      </c>
      <c r="DIL471" s="48" t="str">
        <f t="shared" si="319"/>
        <v>Inviable Sanitariamente</v>
      </c>
      <c r="DIM471" s="48" t="str">
        <f t="shared" si="319"/>
        <v>Inviable Sanitariamente</v>
      </c>
      <c r="DIN471" s="48" t="str">
        <f t="shared" si="319"/>
        <v>Inviable Sanitariamente</v>
      </c>
      <c r="DIO471" s="48" t="str">
        <f t="shared" si="319"/>
        <v>Inviable Sanitariamente</v>
      </c>
      <c r="DIP471" s="48" t="str">
        <f t="shared" si="319"/>
        <v>Inviable Sanitariamente</v>
      </c>
      <c r="DIQ471" s="48" t="str">
        <f t="shared" si="319"/>
        <v>Inviable Sanitariamente</v>
      </c>
      <c r="DIR471" s="48" t="str">
        <f t="shared" si="319"/>
        <v>Inviable Sanitariamente</v>
      </c>
      <c r="DIS471" s="48" t="str">
        <f t="shared" si="319"/>
        <v>Inviable Sanitariamente</v>
      </c>
      <c r="DIT471" s="48" t="str">
        <f t="shared" si="319"/>
        <v>Inviable Sanitariamente</v>
      </c>
      <c r="DIU471" s="48" t="str">
        <f t="shared" si="319"/>
        <v>Inviable Sanitariamente</v>
      </c>
      <c r="DIV471" s="48" t="str">
        <f t="shared" si="320"/>
        <v>Inviable Sanitariamente</v>
      </c>
      <c r="DIW471" s="48" t="str">
        <f t="shared" si="320"/>
        <v>Inviable Sanitariamente</v>
      </c>
      <c r="DIX471" s="48" t="str">
        <f t="shared" si="320"/>
        <v>Inviable Sanitariamente</v>
      </c>
      <c r="DIY471" s="48" t="str">
        <f t="shared" si="320"/>
        <v>Inviable Sanitariamente</v>
      </c>
      <c r="DIZ471" s="48" t="str">
        <f t="shared" si="320"/>
        <v>Inviable Sanitariamente</v>
      </c>
      <c r="DJA471" s="48" t="str">
        <f t="shared" si="320"/>
        <v>Inviable Sanitariamente</v>
      </c>
      <c r="DJB471" s="48" t="str">
        <f t="shared" si="320"/>
        <v>Inviable Sanitariamente</v>
      </c>
      <c r="DJC471" s="48" t="str">
        <f t="shared" si="320"/>
        <v>Inviable Sanitariamente</v>
      </c>
      <c r="DJD471" s="48" t="str">
        <f t="shared" si="320"/>
        <v>Inviable Sanitariamente</v>
      </c>
      <c r="DJE471" s="48" t="str">
        <f t="shared" si="320"/>
        <v>Inviable Sanitariamente</v>
      </c>
      <c r="DJF471" s="48" t="str">
        <f t="shared" si="321"/>
        <v>Inviable Sanitariamente</v>
      </c>
      <c r="DJG471" s="48" t="str">
        <f t="shared" si="321"/>
        <v>Inviable Sanitariamente</v>
      </c>
      <c r="DJH471" s="48" t="str">
        <f t="shared" si="321"/>
        <v>Inviable Sanitariamente</v>
      </c>
      <c r="DJI471" s="48" t="str">
        <f t="shared" si="321"/>
        <v>Inviable Sanitariamente</v>
      </c>
      <c r="DJJ471" s="48" t="str">
        <f t="shared" si="321"/>
        <v>Inviable Sanitariamente</v>
      </c>
      <c r="DJK471" s="48" t="str">
        <f t="shared" si="321"/>
        <v>Inviable Sanitariamente</v>
      </c>
      <c r="DJL471" s="48" t="str">
        <f t="shared" si="321"/>
        <v>Inviable Sanitariamente</v>
      </c>
      <c r="DJM471" s="48" t="str">
        <f t="shared" si="321"/>
        <v>Inviable Sanitariamente</v>
      </c>
      <c r="DJN471" s="48" t="str">
        <f t="shared" si="321"/>
        <v>Inviable Sanitariamente</v>
      </c>
      <c r="DJO471" s="48" t="str">
        <f t="shared" si="321"/>
        <v>Inviable Sanitariamente</v>
      </c>
      <c r="DJP471" s="48" t="str">
        <f t="shared" si="322"/>
        <v>Inviable Sanitariamente</v>
      </c>
      <c r="DJQ471" s="48" t="str">
        <f t="shared" si="322"/>
        <v>Inviable Sanitariamente</v>
      </c>
      <c r="DJR471" s="48" t="str">
        <f t="shared" si="322"/>
        <v>Inviable Sanitariamente</v>
      </c>
      <c r="DJS471" s="48" t="str">
        <f t="shared" si="322"/>
        <v>Inviable Sanitariamente</v>
      </c>
      <c r="DJT471" s="48" t="str">
        <f t="shared" si="322"/>
        <v>Inviable Sanitariamente</v>
      </c>
      <c r="DJU471" s="48" t="str">
        <f t="shared" si="322"/>
        <v>Inviable Sanitariamente</v>
      </c>
      <c r="DJV471" s="48" t="str">
        <f t="shared" si="322"/>
        <v>Inviable Sanitariamente</v>
      </c>
      <c r="DJW471" s="48" t="str">
        <f t="shared" si="322"/>
        <v>Inviable Sanitariamente</v>
      </c>
      <c r="DJX471" s="48" t="str">
        <f t="shared" si="322"/>
        <v>Inviable Sanitariamente</v>
      </c>
      <c r="DJY471" s="48" t="str">
        <f t="shared" si="322"/>
        <v>Inviable Sanitariamente</v>
      </c>
      <c r="DJZ471" s="48" t="str">
        <f t="shared" si="323"/>
        <v>Inviable Sanitariamente</v>
      </c>
      <c r="DKA471" s="48" t="str">
        <f t="shared" si="323"/>
        <v>Inviable Sanitariamente</v>
      </c>
      <c r="DKB471" s="48" t="str">
        <f t="shared" si="323"/>
        <v>Inviable Sanitariamente</v>
      </c>
      <c r="DKC471" s="48" t="str">
        <f t="shared" si="323"/>
        <v>Inviable Sanitariamente</v>
      </c>
      <c r="DKD471" s="48" t="str">
        <f t="shared" si="323"/>
        <v>Inviable Sanitariamente</v>
      </c>
      <c r="DKE471" s="48" t="str">
        <f t="shared" si="323"/>
        <v>Inviable Sanitariamente</v>
      </c>
      <c r="DKF471" s="48" t="str">
        <f t="shared" si="323"/>
        <v>Inviable Sanitariamente</v>
      </c>
      <c r="DKG471" s="48" t="str">
        <f t="shared" si="323"/>
        <v>Inviable Sanitariamente</v>
      </c>
      <c r="DKH471" s="48" t="str">
        <f t="shared" si="323"/>
        <v>Inviable Sanitariamente</v>
      </c>
      <c r="DKI471" s="48" t="str">
        <f t="shared" si="323"/>
        <v>Inviable Sanitariamente</v>
      </c>
      <c r="DKJ471" s="48" t="str">
        <f t="shared" si="324"/>
        <v>Inviable Sanitariamente</v>
      </c>
      <c r="DKK471" s="48" t="str">
        <f t="shared" si="324"/>
        <v>Inviable Sanitariamente</v>
      </c>
      <c r="DKL471" s="48" t="str">
        <f t="shared" si="324"/>
        <v>Inviable Sanitariamente</v>
      </c>
      <c r="DKM471" s="48" t="str">
        <f t="shared" si="324"/>
        <v>Inviable Sanitariamente</v>
      </c>
      <c r="DKN471" s="48" t="str">
        <f t="shared" si="324"/>
        <v>Inviable Sanitariamente</v>
      </c>
      <c r="DKO471" s="48" t="str">
        <f t="shared" si="324"/>
        <v>Inviable Sanitariamente</v>
      </c>
      <c r="DKP471" s="48" t="str">
        <f t="shared" si="324"/>
        <v>Inviable Sanitariamente</v>
      </c>
      <c r="DKQ471" s="48" t="str">
        <f t="shared" si="324"/>
        <v>Inviable Sanitariamente</v>
      </c>
      <c r="DKR471" s="48" t="str">
        <f t="shared" si="324"/>
        <v>Inviable Sanitariamente</v>
      </c>
      <c r="DKS471" s="48" t="str">
        <f t="shared" si="324"/>
        <v>Inviable Sanitariamente</v>
      </c>
      <c r="DKT471" s="48" t="str">
        <f t="shared" si="325"/>
        <v>Inviable Sanitariamente</v>
      </c>
      <c r="DKU471" s="48" t="str">
        <f t="shared" si="325"/>
        <v>Inviable Sanitariamente</v>
      </c>
      <c r="DKV471" s="48" t="str">
        <f t="shared" si="325"/>
        <v>Inviable Sanitariamente</v>
      </c>
      <c r="DKW471" s="48" t="str">
        <f t="shared" si="325"/>
        <v>Inviable Sanitariamente</v>
      </c>
      <c r="DKX471" s="48" t="str">
        <f t="shared" si="325"/>
        <v>Inviable Sanitariamente</v>
      </c>
      <c r="DKY471" s="48" t="str">
        <f t="shared" si="325"/>
        <v>Inviable Sanitariamente</v>
      </c>
      <c r="DKZ471" s="48" t="str">
        <f t="shared" si="325"/>
        <v>Inviable Sanitariamente</v>
      </c>
      <c r="DLA471" s="48" t="str">
        <f t="shared" si="325"/>
        <v>Inviable Sanitariamente</v>
      </c>
      <c r="DLB471" s="48" t="str">
        <f t="shared" si="325"/>
        <v>Inviable Sanitariamente</v>
      </c>
      <c r="DLC471" s="48" t="str">
        <f t="shared" si="325"/>
        <v>Inviable Sanitariamente</v>
      </c>
      <c r="DLD471" s="48" t="str">
        <f t="shared" si="326"/>
        <v>Inviable Sanitariamente</v>
      </c>
      <c r="DLE471" s="48" t="str">
        <f t="shared" si="326"/>
        <v>Inviable Sanitariamente</v>
      </c>
      <c r="DLF471" s="48" t="str">
        <f t="shared" si="326"/>
        <v>Inviable Sanitariamente</v>
      </c>
      <c r="DLG471" s="48" t="str">
        <f t="shared" si="326"/>
        <v>Inviable Sanitariamente</v>
      </c>
      <c r="DLH471" s="48" t="str">
        <f t="shared" si="326"/>
        <v>Inviable Sanitariamente</v>
      </c>
      <c r="DLI471" s="48" t="str">
        <f t="shared" si="326"/>
        <v>Inviable Sanitariamente</v>
      </c>
      <c r="DLJ471" s="48" t="str">
        <f t="shared" si="326"/>
        <v>Inviable Sanitariamente</v>
      </c>
      <c r="DLK471" s="48" t="str">
        <f t="shared" si="326"/>
        <v>Inviable Sanitariamente</v>
      </c>
      <c r="DLL471" s="48" t="str">
        <f t="shared" si="326"/>
        <v>Inviable Sanitariamente</v>
      </c>
      <c r="DLM471" s="48" t="str">
        <f t="shared" si="326"/>
        <v>Inviable Sanitariamente</v>
      </c>
      <c r="DLN471" s="48" t="str">
        <f t="shared" si="327"/>
        <v>Inviable Sanitariamente</v>
      </c>
      <c r="DLO471" s="48" t="str">
        <f t="shared" si="327"/>
        <v>Inviable Sanitariamente</v>
      </c>
      <c r="DLP471" s="48" t="str">
        <f t="shared" si="327"/>
        <v>Inviable Sanitariamente</v>
      </c>
      <c r="DLQ471" s="48" t="str">
        <f t="shared" si="327"/>
        <v>Inviable Sanitariamente</v>
      </c>
      <c r="DLR471" s="48" t="str">
        <f t="shared" si="327"/>
        <v>Inviable Sanitariamente</v>
      </c>
      <c r="DLS471" s="48" t="str">
        <f t="shared" si="327"/>
        <v>Inviable Sanitariamente</v>
      </c>
      <c r="DLT471" s="48" t="str">
        <f t="shared" si="327"/>
        <v>Inviable Sanitariamente</v>
      </c>
      <c r="DLU471" s="48" t="str">
        <f t="shared" si="327"/>
        <v>Inviable Sanitariamente</v>
      </c>
      <c r="DLV471" s="48" t="str">
        <f t="shared" si="327"/>
        <v>Inviable Sanitariamente</v>
      </c>
      <c r="DLW471" s="48" t="str">
        <f t="shared" si="327"/>
        <v>Inviable Sanitariamente</v>
      </c>
      <c r="DLX471" s="48" t="str">
        <f t="shared" si="328"/>
        <v>Inviable Sanitariamente</v>
      </c>
      <c r="DLY471" s="48" t="str">
        <f t="shared" si="328"/>
        <v>Inviable Sanitariamente</v>
      </c>
      <c r="DLZ471" s="48" t="str">
        <f t="shared" si="328"/>
        <v>Inviable Sanitariamente</v>
      </c>
      <c r="DMA471" s="48" t="str">
        <f t="shared" si="328"/>
        <v>Inviable Sanitariamente</v>
      </c>
      <c r="DMB471" s="48" t="str">
        <f t="shared" si="328"/>
        <v>Inviable Sanitariamente</v>
      </c>
      <c r="DMC471" s="48" t="str">
        <f t="shared" si="328"/>
        <v>Inviable Sanitariamente</v>
      </c>
      <c r="DMD471" s="48" t="str">
        <f t="shared" si="328"/>
        <v>Inviable Sanitariamente</v>
      </c>
      <c r="DME471" s="48" t="str">
        <f t="shared" si="328"/>
        <v>Inviable Sanitariamente</v>
      </c>
      <c r="DMF471" s="48" t="str">
        <f t="shared" si="328"/>
        <v>Inviable Sanitariamente</v>
      </c>
      <c r="DMG471" s="48" t="str">
        <f t="shared" si="328"/>
        <v>Inviable Sanitariamente</v>
      </c>
      <c r="DMH471" s="48" t="str">
        <f t="shared" si="329"/>
        <v>Inviable Sanitariamente</v>
      </c>
      <c r="DMI471" s="48" t="str">
        <f t="shared" si="329"/>
        <v>Inviable Sanitariamente</v>
      </c>
      <c r="DMJ471" s="48" t="str">
        <f t="shared" si="329"/>
        <v>Inviable Sanitariamente</v>
      </c>
      <c r="DMK471" s="48" t="str">
        <f t="shared" si="329"/>
        <v>Inviable Sanitariamente</v>
      </c>
      <c r="DML471" s="48" t="str">
        <f t="shared" si="329"/>
        <v>Inviable Sanitariamente</v>
      </c>
      <c r="DMM471" s="48" t="str">
        <f t="shared" si="329"/>
        <v>Inviable Sanitariamente</v>
      </c>
      <c r="DMN471" s="48" t="str">
        <f t="shared" si="329"/>
        <v>Inviable Sanitariamente</v>
      </c>
      <c r="DMO471" s="48" t="str">
        <f t="shared" si="329"/>
        <v>Inviable Sanitariamente</v>
      </c>
      <c r="DMP471" s="48" t="str">
        <f t="shared" si="329"/>
        <v>Inviable Sanitariamente</v>
      </c>
      <c r="DMQ471" s="48" t="str">
        <f t="shared" si="329"/>
        <v>Inviable Sanitariamente</v>
      </c>
      <c r="DMR471" s="48" t="str">
        <f t="shared" si="330"/>
        <v>Inviable Sanitariamente</v>
      </c>
      <c r="DMS471" s="48" t="str">
        <f t="shared" si="330"/>
        <v>Inviable Sanitariamente</v>
      </c>
      <c r="DMT471" s="48" t="str">
        <f t="shared" si="330"/>
        <v>Inviable Sanitariamente</v>
      </c>
      <c r="DMU471" s="48" t="str">
        <f t="shared" si="330"/>
        <v>Inviable Sanitariamente</v>
      </c>
      <c r="DMV471" s="48" t="str">
        <f t="shared" si="330"/>
        <v>Inviable Sanitariamente</v>
      </c>
      <c r="DMW471" s="48" t="str">
        <f t="shared" si="330"/>
        <v>Inviable Sanitariamente</v>
      </c>
      <c r="DMX471" s="48" t="str">
        <f t="shared" si="330"/>
        <v>Inviable Sanitariamente</v>
      </c>
      <c r="DMY471" s="48" t="str">
        <f t="shared" si="330"/>
        <v>Inviable Sanitariamente</v>
      </c>
      <c r="DMZ471" s="48" t="str">
        <f t="shared" si="330"/>
        <v>Inviable Sanitariamente</v>
      </c>
      <c r="DNA471" s="48" t="str">
        <f t="shared" si="330"/>
        <v>Inviable Sanitariamente</v>
      </c>
      <c r="DNB471" s="48" t="str">
        <f t="shared" si="331"/>
        <v>Inviable Sanitariamente</v>
      </c>
      <c r="DNC471" s="48" t="str">
        <f t="shared" si="331"/>
        <v>Inviable Sanitariamente</v>
      </c>
      <c r="DND471" s="48" t="str">
        <f t="shared" si="331"/>
        <v>Inviable Sanitariamente</v>
      </c>
      <c r="DNE471" s="48" t="str">
        <f t="shared" si="331"/>
        <v>Inviable Sanitariamente</v>
      </c>
      <c r="DNF471" s="48" t="str">
        <f t="shared" si="331"/>
        <v>Inviable Sanitariamente</v>
      </c>
      <c r="DNG471" s="48" t="str">
        <f t="shared" si="331"/>
        <v>Inviable Sanitariamente</v>
      </c>
      <c r="DNH471" s="48" t="str">
        <f t="shared" si="331"/>
        <v>Inviable Sanitariamente</v>
      </c>
      <c r="DNI471" s="48" t="str">
        <f t="shared" si="331"/>
        <v>Inviable Sanitariamente</v>
      </c>
      <c r="DNJ471" s="48" t="str">
        <f t="shared" si="331"/>
        <v>Inviable Sanitariamente</v>
      </c>
      <c r="DNK471" s="48" t="str">
        <f t="shared" si="331"/>
        <v>Inviable Sanitariamente</v>
      </c>
      <c r="DNL471" s="48" t="str">
        <f t="shared" si="332"/>
        <v>Inviable Sanitariamente</v>
      </c>
      <c r="DNM471" s="48" t="str">
        <f t="shared" si="332"/>
        <v>Inviable Sanitariamente</v>
      </c>
      <c r="DNN471" s="48" t="str">
        <f t="shared" si="332"/>
        <v>Inviable Sanitariamente</v>
      </c>
      <c r="DNO471" s="48" t="str">
        <f t="shared" si="332"/>
        <v>Inviable Sanitariamente</v>
      </c>
      <c r="DNP471" s="48" t="str">
        <f t="shared" si="332"/>
        <v>Inviable Sanitariamente</v>
      </c>
      <c r="DNQ471" s="48" t="str">
        <f t="shared" si="332"/>
        <v>Inviable Sanitariamente</v>
      </c>
      <c r="DNR471" s="48" t="str">
        <f t="shared" si="332"/>
        <v>Inviable Sanitariamente</v>
      </c>
      <c r="DNS471" s="48" t="str">
        <f t="shared" si="332"/>
        <v>Inviable Sanitariamente</v>
      </c>
      <c r="DNT471" s="48" t="str">
        <f t="shared" si="332"/>
        <v>Inviable Sanitariamente</v>
      </c>
      <c r="DNU471" s="48" t="str">
        <f t="shared" si="332"/>
        <v>Inviable Sanitariamente</v>
      </c>
      <c r="DNV471" s="48" t="str">
        <f t="shared" si="333"/>
        <v>Inviable Sanitariamente</v>
      </c>
      <c r="DNW471" s="48" t="str">
        <f t="shared" si="333"/>
        <v>Inviable Sanitariamente</v>
      </c>
      <c r="DNX471" s="48" t="str">
        <f t="shared" si="333"/>
        <v>Inviable Sanitariamente</v>
      </c>
      <c r="DNY471" s="48" t="str">
        <f t="shared" si="333"/>
        <v>Inviable Sanitariamente</v>
      </c>
      <c r="DNZ471" s="48" t="str">
        <f t="shared" si="333"/>
        <v>Inviable Sanitariamente</v>
      </c>
      <c r="DOA471" s="48" t="str">
        <f t="shared" si="333"/>
        <v>Inviable Sanitariamente</v>
      </c>
      <c r="DOB471" s="48" t="str">
        <f t="shared" si="333"/>
        <v>Inviable Sanitariamente</v>
      </c>
      <c r="DOC471" s="48" t="str">
        <f t="shared" si="333"/>
        <v>Inviable Sanitariamente</v>
      </c>
      <c r="DOD471" s="48" t="str">
        <f t="shared" si="333"/>
        <v>Inviable Sanitariamente</v>
      </c>
      <c r="DOE471" s="48" t="str">
        <f t="shared" si="333"/>
        <v>Inviable Sanitariamente</v>
      </c>
      <c r="DOF471" s="48" t="str">
        <f t="shared" si="334"/>
        <v>Inviable Sanitariamente</v>
      </c>
      <c r="DOG471" s="48" t="str">
        <f t="shared" si="334"/>
        <v>Inviable Sanitariamente</v>
      </c>
      <c r="DOH471" s="48" t="str">
        <f t="shared" si="334"/>
        <v>Inviable Sanitariamente</v>
      </c>
      <c r="DOI471" s="48" t="str">
        <f t="shared" si="334"/>
        <v>Inviable Sanitariamente</v>
      </c>
      <c r="DOJ471" s="48" t="str">
        <f t="shared" si="334"/>
        <v>Inviable Sanitariamente</v>
      </c>
      <c r="DOK471" s="48" t="str">
        <f t="shared" si="334"/>
        <v>Inviable Sanitariamente</v>
      </c>
      <c r="DOL471" s="48" t="str">
        <f t="shared" si="334"/>
        <v>Inviable Sanitariamente</v>
      </c>
      <c r="DOM471" s="48" t="str">
        <f t="shared" si="334"/>
        <v>Inviable Sanitariamente</v>
      </c>
      <c r="DON471" s="48" t="str">
        <f t="shared" si="334"/>
        <v>Inviable Sanitariamente</v>
      </c>
      <c r="DOO471" s="48" t="str">
        <f t="shared" si="334"/>
        <v>Inviable Sanitariamente</v>
      </c>
      <c r="DOP471" s="48" t="str">
        <f t="shared" si="335"/>
        <v>Inviable Sanitariamente</v>
      </c>
      <c r="DOQ471" s="48" t="str">
        <f t="shared" si="335"/>
        <v>Inviable Sanitariamente</v>
      </c>
      <c r="DOR471" s="48" t="str">
        <f t="shared" si="335"/>
        <v>Inviable Sanitariamente</v>
      </c>
      <c r="DOS471" s="48" t="str">
        <f t="shared" si="335"/>
        <v>Inviable Sanitariamente</v>
      </c>
      <c r="DOT471" s="48" t="str">
        <f t="shared" si="335"/>
        <v>Inviable Sanitariamente</v>
      </c>
      <c r="DOU471" s="48" t="str">
        <f t="shared" si="335"/>
        <v>Inviable Sanitariamente</v>
      </c>
      <c r="DOV471" s="48" t="str">
        <f t="shared" si="335"/>
        <v>Inviable Sanitariamente</v>
      </c>
      <c r="DOW471" s="48" t="str">
        <f t="shared" si="335"/>
        <v>Inviable Sanitariamente</v>
      </c>
      <c r="DOX471" s="48" t="str">
        <f t="shared" si="335"/>
        <v>Inviable Sanitariamente</v>
      </c>
      <c r="DOY471" s="48" t="str">
        <f t="shared" si="335"/>
        <v>Inviable Sanitariamente</v>
      </c>
      <c r="DOZ471" s="48" t="str">
        <f t="shared" si="336"/>
        <v>Inviable Sanitariamente</v>
      </c>
      <c r="DPA471" s="48" t="str">
        <f t="shared" si="336"/>
        <v>Inviable Sanitariamente</v>
      </c>
      <c r="DPB471" s="48" t="str">
        <f t="shared" si="336"/>
        <v>Inviable Sanitariamente</v>
      </c>
      <c r="DPC471" s="48" t="str">
        <f t="shared" si="336"/>
        <v>Inviable Sanitariamente</v>
      </c>
      <c r="DPD471" s="48" t="str">
        <f t="shared" si="336"/>
        <v>Inviable Sanitariamente</v>
      </c>
      <c r="DPE471" s="48" t="str">
        <f t="shared" si="336"/>
        <v>Inviable Sanitariamente</v>
      </c>
      <c r="DPF471" s="48" t="str">
        <f t="shared" si="336"/>
        <v>Inviable Sanitariamente</v>
      </c>
      <c r="DPG471" s="48" t="str">
        <f t="shared" si="336"/>
        <v>Inviable Sanitariamente</v>
      </c>
      <c r="DPH471" s="48" t="str">
        <f t="shared" si="336"/>
        <v>Inviable Sanitariamente</v>
      </c>
      <c r="DPI471" s="48" t="str">
        <f t="shared" si="336"/>
        <v>Inviable Sanitariamente</v>
      </c>
      <c r="DPJ471" s="48" t="str">
        <f t="shared" si="337"/>
        <v>Inviable Sanitariamente</v>
      </c>
      <c r="DPK471" s="48" t="str">
        <f t="shared" si="337"/>
        <v>Inviable Sanitariamente</v>
      </c>
      <c r="DPL471" s="48" t="str">
        <f t="shared" si="337"/>
        <v>Inviable Sanitariamente</v>
      </c>
      <c r="DPM471" s="48" t="str">
        <f t="shared" si="337"/>
        <v>Inviable Sanitariamente</v>
      </c>
      <c r="DPN471" s="48" t="str">
        <f t="shared" si="337"/>
        <v>Inviable Sanitariamente</v>
      </c>
      <c r="DPO471" s="48" t="str">
        <f t="shared" si="337"/>
        <v>Inviable Sanitariamente</v>
      </c>
      <c r="DPP471" s="48" t="str">
        <f t="shared" si="337"/>
        <v>Inviable Sanitariamente</v>
      </c>
      <c r="DPQ471" s="48" t="str">
        <f t="shared" si="337"/>
        <v>Inviable Sanitariamente</v>
      </c>
      <c r="DPR471" s="48" t="str">
        <f t="shared" si="337"/>
        <v>Inviable Sanitariamente</v>
      </c>
      <c r="DPS471" s="48" t="str">
        <f t="shared" si="337"/>
        <v>Inviable Sanitariamente</v>
      </c>
      <c r="DPT471" s="48" t="str">
        <f t="shared" si="338"/>
        <v>Inviable Sanitariamente</v>
      </c>
      <c r="DPU471" s="48" t="str">
        <f t="shared" si="338"/>
        <v>Inviable Sanitariamente</v>
      </c>
      <c r="DPV471" s="48" t="str">
        <f t="shared" si="338"/>
        <v>Inviable Sanitariamente</v>
      </c>
      <c r="DPW471" s="48" t="str">
        <f t="shared" si="338"/>
        <v>Inviable Sanitariamente</v>
      </c>
      <c r="DPX471" s="48" t="str">
        <f t="shared" si="338"/>
        <v>Inviable Sanitariamente</v>
      </c>
      <c r="DPY471" s="48" t="str">
        <f t="shared" si="338"/>
        <v>Inviable Sanitariamente</v>
      </c>
      <c r="DPZ471" s="48" t="str">
        <f t="shared" si="338"/>
        <v>Inviable Sanitariamente</v>
      </c>
      <c r="DQA471" s="48" t="str">
        <f t="shared" si="338"/>
        <v>Inviable Sanitariamente</v>
      </c>
      <c r="DQB471" s="48" t="str">
        <f t="shared" si="338"/>
        <v>Inviable Sanitariamente</v>
      </c>
      <c r="DQC471" s="48" t="str">
        <f t="shared" si="338"/>
        <v>Inviable Sanitariamente</v>
      </c>
      <c r="DQD471" s="48" t="str">
        <f t="shared" si="339"/>
        <v>Inviable Sanitariamente</v>
      </c>
      <c r="DQE471" s="48" t="str">
        <f t="shared" si="339"/>
        <v>Inviable Sanitariamente</v>
      </c>
      <c r="DQF471" s="48" t="str">
        <f t="shared" si="339"/>
        <v>Inviable Sanitariamente</v>
      </c>
      <c r="DQG471" s="48" t="str">
        <f t="shared" si="339"/>
        <v>Inviable Sanitariamente</v>
      </c>
      <c r="DQH471" s="48" t="str">
        <f t="shared" si="339"/>
        <v>Inviable Sanitariamente</v>
      </c>
      <c r="DQI471" s="48" t="str">
        <f t="shared" si="339"/>
        <v>Inviable Sanitariamente</v>
      </c>
      <c r="DQJ471" s="48" t="str">
        <f t="shared" si="339"/>
        <v>Inviable Sanitariamente</v>
      </c>
      <c r="DQK471" s="48" t="str">
        <f t="shared" si="339"/>
        <v>Inviable Sanitariamente</v>
      </c>
      <c r="DQL471" s="48" t="str">
        <f t="shared" si="339"/>
        <v>Inviable Sanitariamente</v>
      </c>
      <c r="DQM471" s="48" t="str">
        <f t="shared" si="339"/>
        <v>Inviable Sanitariamente</v>
      </c>
      <c r="DQN471" s="48" t="str">
        <f t="shared" si="340"/>
        <v>Inviable Sanitariamente</v>
      </c>
      <c r="DQO471" s="48" t="str">
        <f t="shared" si="340"/>
        <v>Inviable Sanitariamente</v>
      </c>
      <c r="DQP471" s="48" t="str">
        <f t="shared" si="340"/>
        <v>Inviable Sanitariamente</v>
      </c>
      <c r="DQQ471" s="48" t="str">
        <f t="shared" si="340"/>
        <v>Inviable Sanitariamente</v>
      </c>
      <c r="DQR471" s="48" t="str">
        <f t="shared" si="340"/>
        <v>Inviable Sanitariamente</v>
      </c>
      <c r="DQS471" s="48" t="str">
        <f t="shared" si="340"/>
        <v>Inviable Sanitariamente</v>
      </c>
      <c r="DQT471" s="48" t="str">
        <f t="shared" si="340"/>
        <v>Inviable Sanitariamente</v>
      </c>
      <c r="DQU471" s="48" t="str">
        <f t="shared" si="340"/>
        <v>Inviable Sanitariamente</v>
      </c>
      <c r="DQV471" s="48" t="str">
        <f t="shared" si="340"/>
        <v>Inviable Sanitariamente</v>
      </c>
      <c r="DQW471" s="48" t="str">
        <f t="shared" si="340"/>
        <v>Inviable Sanitariamente</v>
      </c>
      <c r="DQX471" s="48" t="str">
        <f t="shared" si="341"/>
        <v>Inviable Sanitariamente</v>
      </c>
      <c r="DQY471" s="48" t="str">
        <f t="shared" si="341"/>
        <v>Inviable Sanitariamente</v>
      </c>
      <c r="DQZ471" s="48" t="str">
        <f t="shared" si="341"/>
        <v>Inviable Sanitariamente</v>
      </c>
      <c r="DRA471" s="48" t="str">
        <f t="shared" si="341"/>
        <v>Inviable Sanitariamente</v>
      </c>
      <c r="DRB471" s="48" t="str">
        <f t="shared" si="341"/>
        <v>Inviable Sanitariamente</v>
      </c>
      <c r="DRC471" s="48" t="str">
        <f t="shared" si="341"/>
        <v>Inviable Sanitariamente</v>
      </c>
      <c r="DRD471" s="48" t="str">
        <f t="shared" si="341"/>
        <v>Inviable Sanitariamente</v>
      </c>
      <c r="DRE471" s="48" t="str">
        <f t="shared" si="341"/>
        <v>Inviable Sanitariamente</v>
      </c>
      <c r="DRF471" s="48" t="str">
        <f t="shared" si="341"/>
        <v>Inviable Sanitariamente</v>
      </c>
      <c r="DRG471" s="48" t="str">
        <f t="shared" si="341"/>
        <v>Inviable Sanitariamente</v>
      </c>
      <c r="DRH471" s="48" t="str">
        <f t="shared" si="342"/>
        <v>Inviable Sanitariamente</v>
      </c>
      <c r="DRI471" s="48" t="str">
        <f t="shared" si="342"/>
        <v>Inviable Sanitariamente</v>
      </c>
      <c r="DRJ471" s="48" t="str">
        <f t="shared" si="342"/>
        <v>Inviable Sanitariamente</v>
      </c>
      <c r="DRK471" s="48" t="str">
        <f t="shared" si="342"/>
        <v>Inviable Sanitariamente</v>
      </c>
      <c r="DRL471" s="48" t="str">
        <f t="shared" si="342"/>
        <v>Inviable Sanitariamente</v>
      </c>
      <c r="DRM471" s="48" t="str">
        <f t="shared" si="342"/>
        <v>Inviable Sanitariamente</v>
      </c>
      <c r="DRN471" s="48" t="str">
        <f t="shared" si="342"/>
        <v>Inviable Sanitariamente</v>
      </c>
      <c r="DRO471" s="48" t="str">
        <f t="shared" si="342"/>
        <v>Inviable Sanitariamente</v>
      </c>
      <c r="DRP471" s="48" t="str">
        <f t="shared" si="342"/>
        <v>Inviable Sanitariamente</v>
      </c>
      <c r="DRQ471" s="48" t="str">
        <f t="shared" si="342"/>
        <v>Inviable Sanitariamente</v>
      </c>
      <c r="DRR471" s="48" t="str">
        <f t="shared" si="343"/>
        <v>Inviable Sanitariamente</v>
      </c>
      <c r="DRS471" s="48" t="str">
        <f t="shared" si="343"/>
        <v>Inviable Sanitariamente</v>
      </c>
      <c r="DRT471" s="48" t="str">
        <f t="shared" si="343"/>
        <v>Inviable Sanitariamente</v>
      </c>
      <c r="DRU471" s="48" t="str">
        <f t="shared" si="343"/>
        <v>Inviable Sanitariamente</v>
      </c>
      <c r="DRV471" s="48" t="str">
        <f t="shared" si="343"/>
        <v>Inviable Sanitariamente</v>
      </c>
      <c r="DRW471" s="48" t="str">
        <f t="shared" si="343"/>
        <v>Inviable Sanitariamente</v>
      </c>
      <c r="DRX471" s="48" t="str">
        <f t="shared" si="343"/>
        <v>Inviable Sanitariamente</v>
      </c>
      <c r="DRY471" s="48" t="str">
        <f t="shared" si="343"/>
        <v>Inviable Sanitariamente</v>
      </c>
      <c r="DRZ471" s="48" t="str">
        <f t="shared" si="343"/>
        <v>Inviable Sanitariamente</v>
      </c>
      <c r="DSA471" s="48" t="str">
        <f t="shared" si="343"/>
        <v>Inviable Sanitariamente</v>
      </c>
      <c r="DSB471" s="48" t="str">
        <f t="shared" si="344"/>
        <v>Inviable Sanitariamente</v>
      </c>
      <c r="DSC471" s="48" t="str">
        <f t="shared" si="344"/>
        <v>Inviable Sanitariamente</v>
      </c>
      <c r="DSD471" s="48" t="str">
        <f t="shared" si="344"/>
        <v>Inviable Sanitariamente</v>
      </c>
      <c r="DSE471" s="48" t="str">
        <f t="shared" si="344"/>
        <v>Inviable Sanitariamente</v>
      </c>
      <c r="DSF471" s="48" t="str">
        <f t="shared" si="344"/>
        <v>Inviable Sanitariamente</v>
      </c>
      <c r="DSG471" s="48" t="str">
        <f t="shared" si="344"/>
        <v>Inviable Sanitariamente</v>
      </c>
      <c r="DSH471" s="48" t="str">
        <f t="shared" si="344"/>
        <v>Inviable Sanitariamente</v>
      </c>
      <c r="DSI471" s="48" t="str">
        <f t="shared" si="344"/>
        <v>Inviable Sanitariamente</v>
      </c>
      <c r="DSJ471" s="48" t="str">
        <f t="shared" si="344"/>
        <v>Inviable Sanitariamente</v>
      </c>
      <c r="DSK471" s="48" t="str">
        <f t="shared" si="344"/>
        <v>Inviable Sanitariamente</v>
      </c>
      <c r="DSL471" s="48" t="str">
        <f t="shared" si="345"/>
        <v>Inviable Sanitariamente</v>
      </c>
      <c r="DSM471" s="48" t="str">
        <f t="shared" si="345"/>
        <v>Inviable Sanitariamente</v>
      </c>
      <c r="DSN471" s="48" t="str">
        <f t="shared" si="345"/>
        <v>Inviable Sanitariamente</v>
      </c>
      <c r="DSO471" s="48" t="str">
        <f t="shared" si="345"/>
        <v>Inviable Sanitariamente</v>
      </c>
      <c r="DSP471" s="48" t="str">
        <f t="shared" si="345"/>
        <v>Inviable Sanitariamente</v>
      </c>
      <c r="DSQ471" s="48" t="str">
        <f t="shared" si="345"/>
        <v>Inviable Sanitariamente</v>
      </c>
      <c r="DSR471" s="48" t="str">
        <f t="shared" si="345"/>
        <v>Inviable Sanitariamente</v>
      </c>
      <c r="DSS471" s="48" t="str">
        <f t="shared" si="345"/>
        <v>Inviable Sanitariamente</v>
      </c>
      <c r="DST471" s="48" t="str">
        <f t="shared" si="345"/>
        <v>Inviable Sanitariamente</v>
      </c>
      <c r="DSU471" s="48" t="str">
        <f t="shared" si="345"/>
        <v>Inviable Sanitariamente</v>
      </c>
      <c r="DSV471" s="48" t="str">
        <f t="shared" si="346"/>
        <v>Inviable Sanitariamente</v>
      </c>
      <c r="DSW471" s="48" t="str">
        <f t="shared" si="346"/>
        <v>Inviable Sanitariamente</v>
      </c>
      <c r="DSX471" s="48" t="str">
        <f t="shared" si="346"/>
        <v>Inviable Sanitariamente</v>
      </c>
      <c r="DSY471" s="48" t="str">
        <f t="shared" si="346"/>
        <v>Inviable Sanitariamente</v>
      </c>
      <c r="DSZ471" s="48" t="str">
        <f t="shared" si="346"/>
        <v>Inviable Sanitariamente</v>
      </c>
      <c r="DTA471" s="48" t="str">
        <f t="shared" si="346"/>
        <v>Inviable Sanitariamente</v>
      </c>
      <c r="DTB471" s="48" t="str">
        <f t="shared" si="346"/>
        <v>Inviable Sanitariamente</v>
      </c>
      <c r="DTC471" s="48" t="str">
        <f t="shared" si="346"/>
        <v>Inviable Sanitariamente</v>
      </c>
      <c r="DTD471" s="48" t="str">
        <f t="shared" si="346"/>
        <v>Inviable Sanitariamente</v>
      </c>
      <c r="DTE471" s="48" t="str">
        <f t="shared" si="346"/>
        <v>Inviable Sanitariamente</v>
      </c>
      <c r="DTF471" s="48" t="str">
        <f t="shared" si="347"/>
        <v>Inviable Sanitariamente</v>
      </c>
      <c r="DTG471" s="48" t="str">
        <f t="shared" si="347"/>
        <v>Inviable Sanitariamente</v>
      </c>
      <c r="DTH471" s="48" t="str">
        <f t="shared" si="347"/>
        <v>Inviable Sanitariamente</v>
      </c>
      <c r="DTI471" s="48" t="str">
        <f t="shared" si="347"/>
        <v>Inviable Sanitariamente</v>
      </c>
      <c r="DTJ471" s="48" t="str">
        <f t="shared" si="347"/>
        <v>Inviable Sanitariamente</v>
      </c>
      <c r="DTK471" s="48" t="str">
        <f t="shared" si="347"/>
        <v>Inviable Sanitariamente</v>
      </c>
      <c r="DTL471" s="48" t="str">
        <f t="shared" si="347"/>
        <v>Inviable Sanitariamente</v>
      </c>
      <c r="DTM471" s="48" t="str">
        <f t="shared" si="347"/>
        <v>Inviable Sanitariamente</v>
      </c>
      <c r="DTN471" s="48" t="str">
        <f t="shared" si="347"/>
        <v>Inviable Sanitariamente</v>
      </c>
      <c r="DTO471" s="48" t="str">
        <f t="shared" si="347"/>
        <v>Inviable Sanitariamente</v>
      </c>
      <c r="DTP471" s="48" t="str">
        <f t="shared" si="348"/>
        <v>Inviable Sanitariamente</v>
      </c>
      <c r="DTQ471" s="48" t="str">
        <f t="shared" si="348"/>
        <v>Inviable Sanitariamente</v>
      </c>
      <c r="DTR471" s="48" t="str">
        <f t="shared" si="348"/>
        <v>Inviable Sanitariamente</v>
      </c>
      <c r="DTS471" s="48" t="str">
        <f t="shared" si="348"/>
        <v>Inviable Sanitariamente</v>
      </c>
      <c r="DTT471" s="48" t="str">
        <f t="shared" si="348"/>
        <v>Inviable Sanitariamente</v>
      </c>
      <c r="DTU471" s="48" t="str">
        <f t="shared" si="348"/>
        <v>Inviable Sanitariamente</v>
      </c>
      <c r="DTV471" s="48" t="str">
        <f t="shared" si="348"/>
        <v>Inviable Sanitariamente</v>
      </c>
      <c r="DTW471" s="48" t="str">
        <f t="shared" si="348"/>
        <v>Inviable Sanitariamente</v>
      </c>
      <c r="DTX471" s="48" t="str">
        <f t="shared" si="348"/>
        <v>Inviable Sanitariamente</v>
      </c>
      <c r="DTY471" s="48" t="str">
        <f t="shared" si="348"/>
        <v>Inviable Sanitariamente</v>
      </c>
      <c r="DTZ471" s="48" t="str">
        <f t="shared" si="349"/>
        <v>Inviable Sanitariamente</v>
      </c>
      <c r="DUA471" s="48" t="str">
        <f t="shared" si="349"/>
        <v>Inviable Sanitariamente</v>
      </c>
      <c r="DUB471" s="48" t="str">
        <f t="shared" si="349"/>
        <v>Inviable Sanitariamente</v>
      </c>
      <c r="DUC471" s="48" t="str">
        <f t="shared" si="349"/>
        <v>Inviable Sanitariamente</v>
      </c>
      <c r="DUD471" s="48" t="str">
        <f t="shared" si="349"/>
        <v>Inviable Sanitariamente</v>
      </c>
      <c r="DUE471" s="48" t="str">
        <f t="shared" si="349"/>
        <v>Inviable Sanitariamente</v>
      </c>
      <c r="DUF471" s="48" t="str">
        <f t="shared" si="349"/>
        <v>Inviable Sanitariamente</v>
      </c>
      <c r="DUG471" s="48" t="str">
        <f t="shared" si="349"/>
        <v>Inviable Sanitariamente</v>
      </c>
      <c r="DUH471" s="48" t="str">
        <f t="shared" si="349"/>
        <v>Inviable Sanitariamente</v>
      </c>
      <c r="DUI471" s="48" t="str">
        <f t="shared" si="349"/>
        <v>Inviable Sanitariamente</v>
      </c>
      <c r="DUJ471" s="48" t="str">
        <f t="shared" si="350"/>
        <v>Inviable Sanitariamente</v>
      </c>
      <c r="DUK471" s="48" t="str">
        <f t="shared" si="350"/>
        <v>Inviable Sanitariamente</v>
      </c>
      <c r="DUL471" s="48" t="str">
        <f t="shared" si="350"/>
        <v>Inviable Sanitariamente</v>
      </c>
      <c r="DUM471" s="48" t="str">
        <f t="shared" si="350"/>
        <v>Inviable Sanitariamente</v>
      </c>
      <c r="DUN471" s="48" t="str">
        <f t="shared" si="350"/>
        <v>Inviable Sanitariamente</v>
      </c>
      <c r="DUO471" s="48" t="str">
        <f t="shared" si="350"/>
        <v>Inviable Sanitariamente</v>
      </c>
      <c r="DUP471" s="48" t="str">
        <f t="shared" si="350"/>
        <v>Inviable Sanitariamente</v>
      </c>
      <c r="DUQ471" s="48" t="str">
        <f t="shared" si="350"/>
        <v>Inviable Sanitariamente</v>
      </c>
      <c r="DUR471" s="48" t="str">
        <f t="shared" si="350"/>
        <v>Inviable Sanitariamente</v>
      </c>
      <c r="DUS471" s="48" t="str">
        <f t="shared" si="350"/>
        <v>Inviable Sanitariamente</v>
      </c>
      <c r="DUT471" s="48" t="str">
        <f t="shared" si="351"/>
        <v>Inviable Sanitariamente</v>
      </c>
      <c r="DUU471" s="48" t="str">
        <f t="shared" si="351"/>
        <v>Inviable Sanitariamente</v>
      </c>
      <c r="DUV471" s="48" t="str">
        <f t="shared" si="351"/>
        <v>Inviable Sanitariamente</v>
      </c>
      <c r="DUW471" s="48" t="str">
        <f t="shared" si="351"/>
        <v>Inviable Sanitariamente</v>
      </c>
      <c r="DUX471" s="48" t="str">
        <f t="shared" si="351"/>
        <v>Inviable Sanitariamente</v>
      </c>
      <c r="DUY471" s="48" t="str">
        <f t="shared" si="351"/>
        <v>Inviable Sanitariamente</v>
      </c>
      <c r="DUZ471" s="48" t="str">
        <f t="shared" si="351"/>
        <v>Inviable Sanitariamente</v>
      </c>
      <c r="DVA471" s="48" t="str">
        <f t="shared" si="351"/>
        <v>Inviable Sanitariamente</v>
      </c>
      <c r="DVB471" s="48" t="str">
        <f t="shared" si="351"/>
        <v>Inviable Sanitariamente</v>
      </c>
      <c r="DVC471" s="48" t="str">
        <f t="shared" si="351"/>
        <v>Inviable Sanitariamente</v>
      </c>
      <c r="DVD471" s="48" t="str">
        <f t="shared" si="352"/>
        <v>Inviable Sanitariamente</v>
      </c>
      <c r="DVE471" s="48" t="str">
        <f t="shared" si="352"/>
        <v>Inviable Sanitariamente</v>
      </c>
      <c r="DVF471" s="48" t="str">
        <f t="shared" si="352"/>
        <v>Inviable Sanitariamente</v>
      </c>
      <c r="DVG471" s="48" t="str">
        <f t="shared" si="352"/>
        <v>Inviable Sanitariamente</v>
      </c>
      <c r="DVH471" s="48" t="str">
        <f t="shared" si="352"/>
        <v>Inviable Sanitariamente</v>
      </c>
      <c r="DVI471" s="48" t="str">
        <f t="shared" si="352"/>
        <v>Inviable Sanitariamente</v>
      </c>
      <c r="DVJ471" s="48" t="str">
        <f t="shared" si="352"/>
        <v>Inviable Sanitariamente</v>
      </c>
      <c r="DVK471" s="48" t="str">
        <f t="shared" si="352"/>
        <v>Inviable Sanitariamente</v>
      </c>
      <c r="DVL471" s="48" t="str">
        <f t="shared" si="352"/>
        <v>Inviable Sanitariamente</v>
      </c>
      <c r="DVM471" s="48" t="str">
        <f t="shared" si="352"/>
        <v>Inviable Sanitariamente</v>
      </c>
      <c r="DVN471" s="48" t="str">
        <f t="shared" si="353"/>
        <v>Inviable Sanitariamente</v>
      </c>
      <c r="DVO471" s="48" t="str">
        <f t="shared" si="353"/>
        <v>Inviable Sanitariamente</v>
      </c>
      <c r="DVP471" s="48" t="str">
        <f t="shared" si="353"/>
        <v>Inviable Sanitariamente</v>
      </c>
      <c r="DVQ471" s="48" t="str">
        <f t="shared" si="353"/>
        <v>Inviable Sanitariamente</v>
      </c>
      <c r="DVR471" s="48" t="str">
        <f t="shared" si="353"/>
        <v>Inviable Sanitariamente</v>
      </c>
      <c r="DVS471" s="48" t="str">
        <f t="shared" si="353"/>
        <v>Inviable Sanitariamente</v>
      </c>
      <c r="DVT471" s="48" t="str">
        <f t="shared" si="353"/>
        <v>Inviable Sanitariamente</v>
      </c>
      <c r="DVU471" s="48" t="str">
        <f t="shared" si="353"/>
        <v>Inviable Sanitariamente</v>
      </c>
      <c r="DVV471" s="48" t="str">
        <f t="shared" si="353"/>
        <v>Inviable Sanitariamente</v>
      </c>
      <c r="DVW471" s="48" t="str">
        <f t="shared" si="353"/>
        <v>Inviable Sanitariamente</v>
      </c>
      <c r="DVX471" s="48" t="str">
        <f t="shared" si="354"/>
        <v>Inviable Sanitariamente</v>
      </c>
      <c r="DVY471" s="48" t="str">
        <f t="shared" si="354"/>
        <v>Inviable Sanitariamente</v>
      </c>
      <c r="DVZ471" s="48" t="str">
        <f t="shared" si="354"/>
        <v>Inviable Sanitariamente</v>
      </c>
      <c r="DWA471" s="48" t="str">
        <f t="shared" si="354"/>
        <v>Inviable Sanitariamente</v>
      </c>
      <c r="DWB471" s="48" t="str">
        <f t="shared" si="354"/>
        <v>Inviable Sanitariamente</v>
      </c>
      <c r="DWC471" s="48" t="str">
        <f t="shared" si="354"/>
        <v>Inviable Sanitariamente</v>
      </c>
      <c r="DWD471" s="48" t="str">
        <f t="shared" si="354"/>
        <v>Inviable Sanitariamente</v>
      </c>
      <c r="DWE471" s="48" t="str">
        <f t="shared" si="354"/>
        <v>Inviable Sanitariamente</v>
      </c>
      <c r="DWF471" s="48" t="str">
        <f t="shared" si="354"/>
        <v>Inviable Sanitariamente</v>
      </c>
      <c r="DWG471" s="48" t="str">
        <f t="shared" si="354"/>
        <v>Inviable Sanitariamente</v>
      </c>
      <c r="DWH471" s="48" t="str">
        <f t="shared" si="355"/>
        <v>Inviable Sanitariamente</v>
      </c>
      <c r="DWI471" s="48" t="str">
        <f t="shared" si="355"/>
        <v>Inviable Sanitariamente</v>
      </c>
      <c r="DWJ471" s="48" t="str">
        <f t="shared" si="355"/>
        <v>Inviable Sanitariamente</v>
      </c>
      <c r="DWK471" s="48" t="str">
        <f t="shared" si="355"/>
        <v>Inviable Sanitariamente</v>
      </c>
      <c r="DWL471" s="48" t="str">
        <f t="shared" si="355"/>
        <v>Inviable Sanitariamente</v>
      </c>
      <c r="DWM471" s="48" t="str">
        <f t="shared" si="355"/>
        <v>Inviable Sanitariamente</v>
      </c>
      <c r="DWN471" s="48" t="str">
        <f t="shared" si="355"/>
        <v>Inviable Sanitariamente</v>
      </c>
      <c r="DWO471" s="48" t="str">
        <f t="shared" si="355"/>
        <v>Inviable Sanitariamente</v>
      </c>
      <c r="DWP471" s="48" t="str">
        <f t="shared" si="355"/>
        <v>Inviable Sanitariamente</v>
      </c>
      <c r="DWQ471" s="48" t="str">
        <f t="shared" si="355"/>
        <v>Inviable Sanitariamente</v>
      </c>
      <c r="DWR471" s="48" t="str">
        <f t="shared" si="356"/>
        <v>Inviable Sanitariamente</v>
      </c>
      <c r="DWS471" s="48" t="str">
        <f t="shared" si="356"/>
        <v>Inviable Sanitariamente</v>
      </c>
      <c r="DWT471" s="48" t="str">
        <f t="shared" si="356"/>
        <v>Inviable Sanitariamente</v>
      </c>
      <c r="DWU471" s="48" t="str">
        <f t="shared" si="356"/>
        <v>Inviable Sanitariamente</v>
      </c>
      <c r="DWV471" s="48" t="str">
        <f t="shared" si="356"/>
        <v>Inviable Sanitariamente</v>
      </c>
      <c r="DWW471" s="48" t="str">
        <f t="shared" si="356"/>
        <v>Inviable Sanitariamente</v>
      </c>
      <c r="DWX471" s="48" t="str">
        <f t="shared" si="356"/>
        <v>Inviable Sanitariamente</v>
      </c>
      <c r="DWY471" s="48" t="str">
        <f t="shared" si="356"/>
        <v>Inviable Sanitariamente</v>
      </c>
      <c r="DWZ471" s="48" t="str">
        <f t="shared" si="356"/>
        <v>Inviable Sanitariamente</v>
      </c>
      <c r="DXA471" s="48" t="str">
        <f t="shared" si="356"/>
        <v>Inviable Sanitariamente</v>
      </c>
      <c r="DXB471" s="48" t="str">
        <f t="shared" si="357"/>
        <v>Inviable Sanitariamente</v>
      </c>
      <c r="DXC471" s="48" t="str">
        <f t="shared" si="357"/>
        <v>Inviable Sanitariamente</v>
      </c>
      <c r="DXD471" s="48" t="str">
        <f t="shared" si="357"/>
        <v>Inviable Sanitariamente</v>
      </c>
      <c r="DXE471" s="48" t="str">
        <f t="shared" si="357"/>
        <v>Inviable Sanitariamente</v>
      </c>
      <c r="DXF471" s="48" t="str">
        <f t="shared" si="357"/>
        <v>Inviable Sanitariamente</v>
      </c>
      <c r="DXG471" s="48" t="str">
        <f t="shared" si="357"/>
        <v>Inviable Sanitariamente</v>
      </c>
      <c r="DXH471" s="48" t="str">
        <f t="shared" si="357"/>
        <v>Inviable Sanitariamente</v>
      </c>
      <c r="DXI471" s="48" t="str">
        <f t="shared" si="357"/>
        <v>Inviable Sanitariamente</v>
      </c>
      <c r="DXJ471" s="48" t="str">
        <f t="shared" si="357"/>
        <v>Inviable Sanitariamente</v>
      </c>
      <c r="DXK471" s="48" t="str">
        <f t="shared" si="357"/>
        <v>Inviable Sanitariamente</v>
      </c>
      <c r="DXL471" s="48" t="str">
        <f t="shared" si="358"/>
        <v>Inviable Sanitariamente</v>
      </c>
      <c r="DXM471" s="48" t="str">
        <f t="shared" si="358"/>
        <v>Inviable Sanitariamente</v>
      </c>
      <c r="DXN471" s="48" t="str">
        <f t="shared" si="358"/>
        <v>Inviable Sanitariamente</v>
      </c>
      <c r="DXO471" s="48" t="str">
        <f t="shared" si="358"/>
        <v>Inviable Sanitariamente</v>
      </c>
      <c r="DXP471" s="48" t="str">
        <f t="shared" si="358"/>
        <v>Inviable Sanitariamente</v>
      </c>
      <c r="DXQ471" s="48" t="str">
        <f t="shared" si="358"/>
        <v>Inviable Sanitariamente</v>
      </c>
      <c r="DXR471" s="48" t="str">
        <f t="shared" si="358"/>
        <v>Inviable Sanitariamente</v>
      </c>
      <c r="DXS471" s="48" t="str">
        <f t="shared" si="358"/>
        <v>Inviable Sanitariamente</v>
      </c>
      <c r="DXT471" s="48" t="str">
        <f t="shared" si="358"/>
        <v>Inviable Sanitariamente</v>
      </c>
      <c r="DXU471" s="48" t="str">
        <f t="shared" si="358"/>
        <v>Inviable Sanitariamente</v>
      </c>
      <c r="DXV471" s="48" t="str">
        <f t="shared" si="359"/>
        <v>Inviable Sanitariamente</v>
      </c>
      <c r="DXW471" s="48" t="str">
        <f t="shared" si="359"/>
        <v>Inviable Sanitariamente</v>
      </c>
      <c r="DXX471" s="48" t="str">
        <f t="shared" si="359"/>
        <v>Inviable Sanitariamente</v>
      </c>
      <c r="DXY471" s="48" t="str">
        <f t="shared" si="359"/>
        <v>Inviable Sanitariamente</v>
      </c>
      <c r="DXZ471" s="48" t="str">
        <f t="shared" si="359"/>
        <v>Inviable Sanitariamente</v>
      </c>
      <c r="DYA471" s="48" t="str">
        <f t="shared" si="359"/>
        <v>Inviable Sanitariamente</v>
      </c>
      <c r="DYB471" s="48" t="str">
        <f t="shared" si="359"/>
        <v>Inviable Sanitariamente</v>
      </c>
      <c r="DYC471" s="48" t="str">
        <f t="shared" si="359"/>
        <v>Inviable Sanitariamente</v>
      </c>
      <c r="DYD471" s="48" t="str">
        <f t="shared" si="359"/>
        <v>Inviable Sanitariamente</v>
      </c>
      <c r="DYE471" s="48" t="str">
        <f t="shared" si="359"/>
        <v>Inviable Sanitariamente</v>
      </c>
      <c r="DYF471" s="48" t="str">
        <f t="shared" si="360"/>
        <v>Inviable Sanitariamente</v>
      </c>
      <c r="DYG471" s="48" t="str">
        <f t="shared" si="360"/>
        <v>Inviable Sanitariamente</v>
      </c>
      <c r="DYH471" s="48" t="str">
        <f t="shared" si="360"/>
        <v>Inviable Sanitariamente</v>
      </c>
      <c r="DYI471" s="48" t="str">
        <f t="shared" si="360"/>
        <v>Inviable Sanitariamente</v>
      </c>
      <c r="DYJ471" s="48" t="str">
        <f t="shared" si="360"/>
        <v>Inviable Sanitariamente</v>
      </c>
      <c r="DYK471" s="48" t="str">
        <f t="shared" si="360"/>
        <v>Inviable Sanitariamente</v>
      </c>
      <c r="DYL471" s="48" t="str">
        <f t="shared" si="360"/>
        <v>Inviable Sanitariamente</v>
      </c>
      <c r="DYM471" s="48" t="str">
        <f t="shared" si="360"/>
        <v>Inviable Sanitariamente</v>
      </c>
      <c r="DYN471" s="48" t="str">
        <f t="shared" si="360"/>
        <v>Inviable Sanitariamente</v>
      </c>
      <c r="DYO471" s="48" t="str">
        <f t="shared" si="360"/>
        <v>Inviable Sanitariamente</v>
      </c>
      <c r="DYP471" s="48" t="str">
        <f t="shared" si="361"/>
        <v>Inviable Sanitariamente</v>
      </c>
      <c r="DYQ471" s="48" t="str">
        <f t="shared" si="361"/>
        <v>Inviable Sanitariamente</v>
      </c>
      <c r="DYR471" s="48" t="str">
        <f t="shared" si="361"/>
        <v>Inviable Sanitariamente</v>
      </c>
      <c r="DYS471" s="48" t="str">
        <f t="shared" si="361"/>
        <v>Inviable Sanitariamente</v>
      </c>
      <c r="DYT471" s="48" t="str">
        <f t="shared" si="361"/>
        <v>Inviable Sanitariamente</v>
      </c>
      <c r="DYU471" s="48" t="str">
        <f t="shared" si="361"/>
        <v>Inviable Sanitariamente</v>
      </c>
      <c r="DYV471" s="48" t="str">
        <f t="shared" si="361"/>
        <v>Inviable Sanitariamente</v>
      </c>
      <c r="DYW471" s="48" t="str">
        <f t="shared" si="361"/>
        <v>Inviable Sanitariamente</v>
      </c>
      <c r="DYX471" s="48" t="str">
        <f t="shared" si="361"/>
        <v>Inviable Sanitariamente</v>
      </c>
      <c r="DYY471" s="48" t="str">
        <f t="shared" si="361"/>
        <v>Inviable Sanitariamente</v>
      </c>
      <c r="DYZ471" s="48" t="str">
        <f t="shared" si="362"/>
        <v>Inviable Sanitariamente</v>
      </c>
      <c r="DZA471" s="48" t="str">
        <f t="shared" si="362"/>
        <v>Inviable Sanitariamente</v>
      </c>
      <c r="DZB471" s="48" t="str">
        <f t="shared" si="362"/>
        <v>Inviable Sanitariamente</v>
      </c>
      <c r="DZC471" s="48" t="str">
        <f t="shared" si="362"/>
        <v>Inviable Sanitariamente</v>
      </c>
      <c r="DZD471" s="48" t="str">
        <f t="shared" si="362"/>
        <v>Inviable Sanitariamente</v>
      </c>
      <c r="DZE471" s="48" t="str">
        <f t="shared" si="362"/>
        <v>Inviable Sanitariamente</v>
      </c>
      <c r="DZF471" s="48" t="str">
        <f t="shared" si="362"/>
        <v>Inviable Sanitariamente</v>
      </c>
      <c r="DZG471" s="48" t="str">
        <f t="shared" si="362"/>
        <v>Inviable Sanitariamente</v>
      </c>
      <c r="DZH471" s="48" t="str">
        <f t="shared" si="362"/>
        <v>Inviable Sanitariamente</v>
      </c>
      <c r="DZI471" s="48" t="str">
        <f t="shared" si="362"/>
        <v>Inviable Sanitariamente</v>
      </c>
      <c r="DZJ471" s="48" t="str">
        <f t="shared" si="363"/>
        <v>Inviable Sanitariamente</v>
      </c>
      <c r="DZK471" s="48" t="str">
        <f t="shared" si="363"/>
        <v>Inviable Sanitariamente</v>
      </c>
      <c r="DZL471" s="48" t="str">
        <f t="shared" si="363"/>
        <v>Inviable Sanitariamente</v>
      </c>
      <c r="DZM471" s="48" t="str">
        <f t="shared" si="363"/>
        <v>Inviable Sanitariamente</v>
      </c>
      <c r="DZN471" s="48" t="str">
        <f t="shared" si="363"/>
        <v>Inviable Sanitariamente</v>
      </c>
      <c r="DZO471" s="48" t="str">
        <f t="shared" si="363"/>
        <v>Inviable Sanitariamente</v>
      </c>
      <c r="DZP471" s="48" t="str">
        <f t="shared" si="363"/>
        <v>Inviable Sanitariamente</v>
      </c>
      <c r="DZQ471" s="48" t="str">
        <f t="shared" si="363"/>
        <v>Inviable Sanitariamente</v>
      </c>
      <c r="DZR471" s="48" t="str">
        <f t="shared" si="363"/>
        <v>Inviable Sanitariamente</v>
      </c>
      <c r="DZS471" s="48" t="str">
        <f t="shared" si="363"/>
        <v>Inviable Sanitariamente</v>
      </c>
      <c r="DZT471" s="48" t="str">
        <f t="shared" si="364"/>
        <v>Inviable Sanitariamente</v>
      </c>
      <c r="DZU471" s="48" t="str">
        <f t="shared" si="364"/>
        <v>Inviable Sanitariamente</v>
      </c>
      <c r="DZV471" s="48" t="str">
        <f t="shared" si="364"/>
        <v>Inviable Sanitariamente</v>
      </c>
      <c r="DZW471" s="48" t="str">
        <f t="shared" si="364"/>
        <v>Inviable Sanitariamente</v>
      </c>
      <c r="DZX471" s="48" t="str">
        <f t="shared" si="364"/>
        <v>Inviable Sanitariamente</v>
      </c>
      <c r="DZY471" s="48" t="str">
        <f t="shared" si="364"/>
        <v>Inviable Sanitariamente</v>
      </c>
      <c r="DZZ471" s="48" t="str">
        <f t="shared" si="364"/>
        <v>Inviable Sanitariamente</v>
      </c>
      <c r="EAA471" s="48" t="str">
        <f t="shared" si="364"/>
        <v>Inviable Sanitariamente</v>
      </c>
      <c r="EAB471" s="48" t="str">
        <f t="shared" si="364"/>
        <v>Inviable Sanitariamente</v>
      </c>
      <c r="EAC471" s="48" t="str">
        <f t="shared" si="364"/>
        <v>Inviable Sanitariamente</v>
      </c>
      <c r="EAD471" s="48" t="str">
        <f t="shared" si="365"/>
        <v>Inviable Sanitariamente</v>
      </c>
      <c r="EAE471" s="48" t="str">
        <f t="shared" si="365"/>
        <v>Inviable Sanitariamente</v>
      </c>
      <c r="EAF471" s="48" t="str">
        <f t="shared" si="365"/>
        <v>Inviable Sanitariamente</v>
      </c>
      <c r="EAG471" s="48" t="str">
        <f t="shared" si="365"/>
        <v>Inviable Sanitariamente</v>
      </c>
      <c r="EAH471" s="48" t="str">
        <f t="shared" si="365"/>
        <v>Inviable Sanitariamente</v>
      </c>
      <c r="EAI471" s="48" t="str">
        <f t="shared" si="365"/>
        <v>Inviable Sanitariamente</v>
      </c>
      <c r="EAJ471" s="48" t="str">
        <f t="shared" si="365"/>
        <v>Inviable Sanitariamente</v>
      </c>
      <c r="EAK471" s="48" t="str">
        <f t="shared" si="365"/>
        <v>Inviable Sanitariamente</v>
      </c>
      <c r="EAL471" s="48" t="str">
        <f t="shared" si="365"/>
        <v>Inviable Sanitariamente</v>
      </c>
      <c r="EAM471" s="48" t="str">
        <f t="shared" si="365"/>
        <v>Inviable Sanitariamente</v>
      </c>
      <c r="EAN471" s="48" t="str">
        <f t="shared" si="366"/>
        <v>Inviable Sanitariamente</v>
      </c>
      <c r="EAO471" s="48" t="str">
        <f t="shared" si="366"/>
        <v>Inviable Sanitariamente</v>
      </c>
      <c r="EAP471" s="48" t="str">
        <f t="shared" si="366"/>
        <v>Inviable Sanitariamente</v>
      </c>
      <c r="EAQ471" s="48" t="str">
        <f t="shared" si="366"/>
        <v>Inviable Sanitariamente</v>
      </c>
      <c r="EAR471" s="48" t="str">
        <f t="shared" si="366"/>
        <v>Inviable Sanitariamente</v>
      </c>
      <c r="EAS471" s="48" t="str">
        <f t="shared" si="366"/>
        <v>Inviable Sanitariamente</v>
      </c>
      <c r="EAT471" s="48" t="str">
        <f t="shared" si="366"/>
        <v>Inviable Sanitariamente</v>
      </c>
      <c r="EAU471" s="48" t="str">
        <f t="shared" si="366"/>
        <v>Inviable Sanitariamente</v>
      </c>
      <c r="EAV471" s="48" t="str">
        <f t="shared" si="366"/>
        <v>Inviable Sanitariamente</v>
      </c>
      <c r="EAW471" s="48" t="str">
        <f t="shared" si="366"/>
        <v>Inviable Sanitariamente</v>
      </c>
      <c r="EAX471" s="48" t="str">
        <f t="shared" si="367"/>
        <v>Inviable Sanitariamente</v>
      </c>
      <c r="EAY471" s="48" t="str">
        <f t="shared" si="367"/>
        <v>Inviable Sanitariamente</v>
      </c>
      <c r="EAZ471" s="48" t="str">
        <f t="shared" si="367"/>
        <v>Inviable Sanitariamente</v>
      </c>
      <c r="EBA471" s="48" t="str">
        <f t="shared" si="367"/>
        <v>Inviable Sanitariamente</v>
      </c>
      <c r="EBB471" s="48" t="str">
        <f t="shared" si="367"/>
        <v>Inviable Sanitariamente</v>
      </c>
      <c r="EBC471" s="48" t="str">
        <f t="shared" si="367"/>
        <v>Inviable Sanitariamente</v>
      </c>
      <c r="EBD471" s="48" t="str">
        <f t="shared" si="367"/>
        <v>Inviable Sanitariamente</v>
      </c>
      <c r="EBE471" s="48" t="str">
        <f t="shared" si="367"/>
        <v>Inviable Sanitariamente</v>
      </c>
      <c r="EBF471" s="48" t="str">
        <f t="shared" si="367"/>
        <v>Inviable Sanitariamente</v>
      </c>
      <c r="EBG471" s="48" t="str">
        <f t="shared" si="367"/>
        <v>Inviable Sanitariamente</v>
      </c>
      <c r="EBH471" s="48" t="str">
        <f t="shared" si="368"/>
        <v>Inviable Sanitariamente</v>
      </c>
      <c r="EBI471" s="48" t="str">
        <f t="shared" si="368"/>
        <v>Inviable Sanitariamente</v>
      </c>
      <c r="EBJ471" s="48" t="str">
        <f t="shared" si="368"/>
        <v>Inviable Sanitariamente</v>
      </c>
      <c r="EBK471" s="48" t="str">
        <f t="shared" si="368"/>
        <v>Inviable Sanitariamente</v>
      </c>
      <c r="EBL471" s="48" t="str">
        <f t="shared" si="368"/>
        <v>Inviable Sanitariamente</v>
      </c>
      <c r="EBM471" s="48" t="str">
        <f t="shared" si="368"/>
        <v>Inviable Sanitariamente</v>
      </c>
      <c r="EBN471" s="48" t="str">
        <f t="shared" si="368"/>
        <v>Inviable Sanitariamente</v>
      </c>
      <c r="EBO471" s="48" t="str">
        <f t="shared" si="368"/>
        <v>Inviable Sanitariamente</v>
      </c>
      <c r="EBP471" s="48" t="str">
        <f t="shared" si="368"/>
        <v>Inviable Sanitariamente</v>
      </c>
      <c r="EBQ471" s="48" t="str">
        <f t="shared" si="368"/>
        <v>Inviable Sanitariamente</v>
      </c>
      <c r="EBR471" s="48" t="str">
        <f t="shared" si="369"/>
        <v>Inviable Sanitariamente</v>
      </c>
      <c r="EBS471" s="48" t="str">
        <f t="shared" si="369"/>
        <v>Inviable Sanitariamente</v>
      </c>
      <c r="EBT471" s="48" t="str">
        <f t="shared" si="369"/>
        <v>Inviable Sanitariamente</v>
      </c>
      <c r="EBU471" s="48" t="str">
        <f t="shared" si="369"/>
        <v>Inviable Sanitariamente</v>
      </c>
      <c r="EBV471" s="48" t="str">
        <f t="shared" si="369"/>
        <v>Inviable Sanitariamente</v>
      </c>
      <c r="EBW471" s="48" t="str">
        <f t="shared" si="369"/>
        <v>Inviable Sanitariamente</v>
      </c>
      <c r="EBX471" s="48" t="str">
        <f t="shared" si="369"/>
        <v>Inviable Sanitariamente</v>
      </c>
      <c r="EBY471" s="48" t="str">
        <f t="shared" si="369"/>
        <v>Inviable Sanitariamente</v>
      </c>
      <c r="EBZ471" s="48" t="str">
        <f t="shared" si="369"/>
        <v>Inviable Sanitariamente</v>
      </c>
      <c r="ECA471" s="48" t="str">
        <f t="shared" si="369"/>
        <v>Inviable Sanitariamente</v>
      </c>
      <c r="ECB471" s="48" t="str">
        <f t="shared" si="370"/>
        <v>Inviable Sanitariamente</v>
      </c>
      <c r="ECC471" s="48" t="str">
        <f t="shared" si="370"/>
        <v>Inviable Sanitariamente</v>
      </c>
      <c r="ECD471" s="48" t="str">
        <f t="shared" si="370"/>
        <v>Inviable Sanitariamente</v>
      </c>
      <c r="ECE471" s="48" t="str">
        <f t="shared" si="370"/>
        <v>Inviable Sanitariamente</v>
      </c>
      <c r="ECF471" s="48" t="str">
        <f t="shared" si="370"/>
        <v>Inviable Sanitariamente</v>
      </c>
      <c r="ECG471" s="48" t="str">
        <f t="shared" si="370"/>
        <v>Inviable Sanitariamente</v>
      </c>
      <c r="ECH471" s="48" t="str">
        <f t="shared" si="370"/>
        <v>Inviable Sanitariamente</v>
      </c>
      <c r="ECI471" s="48" t="str">
        <f t="shared" si="370"/>
        <v>Inviable Sanitariamente</v>
      </c>
      <c r="ECJ471" s="48" t="str">
        <f t="shared" si="370"/>
        <v>Inviable Sanitariamente</v>
      </c>
      <c r="ECK471" s="48" t="str">
        <f t="shared" si="370"/>
        <v>Inviable Sanitariamente</v>
      </c>
      <c r="ECL471" s="48" t="str">
        <f t="shared" si="371"/>
        <v>Inviable Sanitariamente</v>
      </c>
      <c r="ECM471" s="48" t="str">
        <f t="shared" si="371"/>
        <v>Inviable Sanitariamente</v>
      </c>
      <c r="ECN471" s="48" t="str">
        <f t="shared" si="371"/>
        <v>Inviable Sanitariamente</v>
      </c>
      <c r="ECO471" s="48" t="str">
        <f t="shared" si="371"/>
        <v>Inviable Sanitariamente</v>
      </c>
      <c r="ECP471" s="48" t="str">
        <f t="shared" si="371"/>
        <v>Inviable Sanitariamente</v>
      </c>
      <c r="ECQ471" s="48" t="str">
        <f t="shared" si="371"/>
        <v>Inviable Sanitariamente</v>
      </c>
      <c r="ECR471" s="48" t="str">
        <f t="shared" si="371"/>
        <v>Inviable Sanitariamente</v>
      </c>
      <c r="ECS471" s="48" t="str">
        <f t="shared" si="371"/>
        <v>Inviable Sanitariamente</v>
      </c>
      <c r="ECT471" s="48" t="str">
        <f t="shared" si="371"/>
        <v>Inviable Sanitariamente</v>
      </c>
      <c r="ECU471" s="48" t="str">
        <f t="shared" si="371"/>
        <v>Inviable Sanitariamente</v>
      </c>
      <c r="ECV471" s="48" t="str">
        <f t="shared" si="372"/>
        <v>Inviable Sanitariamente</v>
      </c>
      <c r="ECW471" s="48" t="str">
        <f t="shared" si="372"/>
        <v>Inviable Sanitariamente</v>
      </c>
      <c r="ECX471" s="48" t="str">
        <f t="shared" si="372"/>
        <v>Inviable Sanitariamente</v>
      </c>
      <c r="ECY471" s="48" t="str">
        <f t="shared" si="372"/>
        <v>Inviable Sanitariamente</v>
      </c>
      <c r="ECZ471" s="48" t="str">
        <f t="shared" si="372"/>
        <v>Inviable Sanitariamente</v>
      </c>
      <c r="EDA471" s="48" t="str">
        <f t="shared" si="372"/>
        <v>Inviable Sanitariamente</v>
      </c>
      <c r="EDB471" s="48" t="str">
        <f t="shared" si="372"/>
        <v>Inviable Sanitariamente</v>
      </c>
      <c r="EDC471" s="48" t="str">
        <f t="shared" si="372"/>
        <v>Inviable Sanitariamente</v>
      </c>
      <c r="EDD471" s="48" t="str">
        <f t="shared" si="372"/>
        <v>Inviable Sanitariamente</v>
      </c>
      <c r="EDE471" s="48" t="str">
        <f t="shared" si="372"/>
        <v>Inviable Sanitariamente</v>
      </c>
      <c r="EDF471" s="48" t="str">
        <f t="shared" si="373"/>
        <v>Inviable Sanitariamente</v>
      </c>
      <c r="EDG471" s="48" t="str">
        <f t="shared" si="373"/>
        <v>Inviable Sanitariamente</v>
      </c>
      <c r="EDH471" s="48" t="str">
        <f t="shared" si="373"/>
        <v>Inviable Sanitariamente</v>
      </c>
      <c r="EDI471" s="48" t="str">
        <f t="shared" si="373"/>
        <v>Inviable Sanitariamente</v>
      </c>
      <c r="EDJ471" s="48" t="str">
        <f t="shared" si="373"/>
        <v>Inviable Sanitariamente</v>
      </c>
      <c r="EDK471" s="48" t="str">
        <f t="shared" si="373"/>
        <v>Inviable Sanitariamente</v>
      </c>
      <c r="EDL471" s="48" t="str">
        <f t="shared" si="373"/>
        <v>Inviable Sanitariamente</v>
      </c>
      <c r="EDM471" s="48" t="str">
        <f t="shared" si="373"/>
        <v>Inviable Sanitariamente</v>
      </c>
      <c r="EDN471" s="48" t="str">
        <f t="shared" si="373"/>
        <v>Inviable Sanitariamente</v>
      </c>
      <c r="EDO471" s="48" t="str">
        <f t="shared" si="373"/>
        <v>Inviable Sanitariamente</v>
      </c>
      <c r="EDP471" s="48" t="str">
        <f t="shared" si="374"/>
        <v>Inviable Sanitariamente</v>
      </c>
      <c r="EDQ471" s="48" t="str">
        <f t="shared" si="374"/>
        <v>Inviable Sanitariamente</v>
      </c>
      <c r="EDR471" s="48" t="str">
        <f t="shared" si="374"/>
        <v>Inviable Sanitariamente</v>
      </c>
      <c r="EDS471" s="48" t="str">
        <f t="shared" si="374"/>
        <v>Inviable Sanitariamente</v>
      </c>
      <c r="EDT471" s="48" t="str">
        <f t="shared" si="374"/>
        <v>Inviable Sanitariamente</v>
      </c>
      <c r="EDU471" s="48" t="str">
        <f t="shared" si="374"/>
        <v>Inviable Sanitariamente</v>
      </c>
      <c r="EDV471" s="48" t="str">
        <f t="shared" si="374"/>
        <v>Inviable Sanitariamente</v>
      </c>
      <c r="EDW471" s="48" t="str">
        <f t="shared" si="374"/>
        <v>Inviable Sanitariamente</v>
      </c>
      <c r="EDX471" s="48" t="str">
        <f t="shared" si="374"/>
        <v>Inviable Sanitariamente</v>
      </c>
      <c r="EDY471" s="48" t="str">
        <f t="shared" si="374"/>
        <v>Inviable Sanitariamente</v>
      </c>
      <c r="EDZ471" s="48" t="str">
        <f t="shared" si="375"/>
        <v>Inviable Sanitariamente</v>
      </c>
      <c r="EEA471" s="48" t="str">
        <f t="shared" si="375"/>
        <v>Inviable Sanitariamente</v>
      </c>
      <c r="EEB471" s="48" t="str">
        <f t="shared" si="375"/>
        <v>Inviable Sanitariamente</v>
      </c>
      <c r="EEC471" s="48" t="str">
        <f t="shared" si="375"/>
        <v>Inviable Sanitariamente</v>
      </c>
      <c r="EED471" s="48" t="str">
        <f t="shared" si="375"/>
        <v>Inviable Sanitariamente</v>
      </c>
      <c r="EEE471" s="48" t="str">
        <f t="shared" si="375"/>
        <v>Inviable Sanitariamente</v>
      </c>
      <c r="EEF471" s="48" t="str">
        <f t="shared" si="375"/>
        <v>Inviable Sanitariamente</v>
      </c>
      <c r="EEG471" s="48" t="str">
        <f t="shared" si="375"/>
        <v>Inviable Sanitariamente</v>
      </c>
      <c r="EEH471" s="48" t="str">
        <f t="shared" si="375"/>
        <v>Inviable Sanitariamente</v>
      </c>
      <c r="EEI471" s="48" t="str">
        <f t="shared" si="375"/>
        <v>Inviable Sanitariamente</v>
      </c>
      <c r="EEJ471" s="48" t="str">
        <f t="shared" si="376"/>
        <v>Inviable Sanitariamente</v>
      </c>
      <c r="EEK471" s="48" t="str">
        <f t="shared" si="376"/>
        <v>Inviable Sanitariamente</v>
      </c>
      <c r="EEL471" s="48" t="str">
        <f t="shared" si="376"/>
        <v>Inviable Sanitariamente</v>
      </c>
      <c r="EEM471" s="48" t="str">
        <f t="shared" si="376"/>
        <v>Inviable Sanitariamente</v>
      </c>
      <c r="EEN471" s="48" t="str">
        <f t="shared" si="376"/>
        <v>Inviable Sanitariamente</v>
      </c>
      <c r="EEO471" s="48" t="str">
        <f t="shared" si="376"/>
        <v>Inviable Sanitariamente</v>
      </c>
      <c r="EEP471" s="48" t="str">
        <f t="shared" si="376"/>
        <v>Inviable Sanitariamente</v>
      </c>
      <c r="EEQ471" s="48" t="str">
        <f t="shared" si="376"/>
        <v>Inviable Sanitariamente</v>
      </c>
      <c r="EER471" s="48" t="str">
        <f t="shared" si="376"/>
        <v>Inviable Sanitariamente</v>
      </c>
      <c r="EES471" s="48" t="str">
        <f t="shared" si="376"/>
        <v>Inviable Sanitariamente</v>
      </c>
      <c r="EET471" s="48" t="str">
        <f t="shared" si="377"/>
        <v>Inviable Sanitariamente</v>
      </c>
      <c r="EEU471" s="48" t="str">
        <f t="shared" si="377"/>
        <v>Inviable Sanitariamente</v>
      </c>
      <c r="EEV471" s="48" t="str">
        <f t="shared" si="377"/>
        <v>Inviable Sanitariamente</v>
      </c>
      <c r="EEW471" s="48" t="str">
        <f t="shared" si="377"/>
        <v>Inviable Sanitariamente</v>
      </c>
      <c r="EEX471" s="48" t="str">
        <f t="shared" si="377"/>
        <v>Inviable Sanitariamente</v>
      </c>
      <c r="EEY471" s="48" t="str">
        <f t="shared" si="377"/>
        <v>Inviable Sanitariamente</v>
      </c>
      <c r="EEZ471" s="48" t="str">
        <f t="shared" si="377"/>
        <v>Inviable Sanitariamente</v>
      </c>
      <c r="EFA471" s="48" t="str">
        <f t="shared" si="377"/>
        <v>Inviable Sanitariamente</v>
      </c>
      <c r="EFB471" s="48" t="str">
        <f t="shared" si="377"/>
        <v>Inviable Sanitariamente</v>
      </c>
      <c r="EFC471" s="48" t="str">
        <f t="shared" si="377"/>
        <v>Inviable Sanitariamente</v>
      </c>
      <c r="EFD471" s="48" t="str">
        <f t="shared" si="378"/>
        <v>Inviable Sanitariamente</v>
      </c>
      <c r="EFE471" s="48" t="str">
        <f t="shared" si="378"/>
        <v>Inviable Sanitariamente</v>
      </c>
      <c r="EFF471" s="48" t="str">
        <f t="shared" si="378"/>
        <v>Inviable Sanitariamente</v>
      </c>
      <c r="EFG471" s="48" t="str">
        <f t="shared" si="378"/>
        <v>Inviable Sanitariamente</v>
      </c>
      <c r="EFH471" s="48" t="str">
        <f t="shared" si="378"/>
        <v>Inviable Sanitariamente</v>
      </c>
      <c r="EFI471" s="48" t="str">
        <f t="shared" si="378"/>
        <v>Inviable Sanitariamente</v>
      </c>
      <c r="EFJ471" s="48" t="str">
        <f t="shared" si="378"/>
        <v>Inviable Sanitariamente</v>
      </c>
      <c r="EFK471" s="48" t="str">
        <f t="shared" si="378"/>
        <v>Inviable Sanitariamente</v>
      </c>
      <c r="EFL471" s="48" t="str">
        <f t="shared" si="378"/>
        <v>Inviable Sanitariamente</v>
      </c>
      <c r="EFM471" s="48" t="str">
        <f t="shared" si="378"/>
        <v>Inviable Sanitariamente</v>
      </c>
      <c r="EFN471" s="48" t="str">
        <f t="shared" si="379"/>
        <v>Inviable Sanitariamente</v>
      </c>
      <c r="EFO471" s="48" t="str">
        <f t="shared" si="379"/>
        <v>Inviable Sanitariamente</v>
      </c>
      <c r="EFP471" s="48" t="str">
        <f t="shared" si="379"/>
        <v>Inviable Sanitariamente</v>
      </c>
      <c r="EFQ471" s="48" t="str">
        <f t="shared" si="379"/>
        <v>Inviable Sanitariamente</v>
      </c>
      <c r="EFR471" s="48" t="str">
        <f t="shared" si="379"/>
        <v>Inviable Sanitariamente</v>
      </c>
      <c r="EFS471" s="48" t="str">
        <f t="shared" si="379"/>
        <v>Inviable Sanitariamente</v>
      </c>
      <c r="EFT471" s="48" t="str">
        <f t="shared" si="379"/>
        <v>Inviable Sanitariamente</v>
      </c>
      <c r="EFU471" s="48" t="str">
        <f t="shared" si="379"/>
        <v>Inviable Sanitariamente</v>
      </c>
      <c r="EFV471" s="48" t="str">
        <f t="shared" si="379"/>
        <v>Inviable Sanitariamente</v>
      </c>
      <c r="EFW471" s="48" t="str">
        <f t="shared" si="379"/>
        <v>Inviable Sanitariamente</v>
      </c>
      <c r="EFX471" s="48" t="str">
        <f t="shared" si="380"/>
        <v>Inviable Sanitariamente</v>
      </c>
      <c r="EFY471" s="48" t="str">
        <f t="shared" si="380"/>
        <v>Inviable Sanitariamente</v>
      </c>
      <c r="EFZ471" s="48" t="str">
        <f t="shared" si="380"/>
        <v>Inviable Sanitariamente</v>
      </c>
      <c r="EGA471" s="48" t="str">
        <f t="shared" si="380"/>
        <v>Inviable Sanitariamente</v>
      </c>
      <c r="EGB471" s="48" t="str">
        <f t="shared" si="380"/>
        <v>Inviable Sanitariamente</v>
      </c>
      <c r="EGC471" s="48" t="str">
        <f t="shared" si="380"/>
        <v>Inviable Sanitariamente</v>
      </c>
      <c r="EGD471" s="48" t="str">
        <f t="shared" si="380"/>
        <v>Inviable Sanitariamente</v>
      </c>
      <c r="EGE471" s="48" t="str">
        <f t="shared" si="380"/>
        <v>Inviable Sanitariamente</v>
      </c>
      <c r="EGF471" s="48" t="str">
        <f t="shared" si="380"/>
        <v>Inviable Sanitariamente</v>
      </c>
      <c r="EGG471" s="48" t="str">
        <f t="shared" si="380"/>
        <v>Inviable Sanitariamente</v>
      </c>
      <c r="EGH471" s="48" t="str">
        <f t="shared" si="381"/>
        <v>Inviable Sanitariamente</v>
      </c>
      <c r="EGI471" s="48" t="str">
        <f t="shared" si="381"/>
        <v>Inviable Sanitariamente</v>
      </c>
      <c r="EGJ471" s="48" t="str">
        <f t="shared" si="381"/>
        <v>Inviable Sanitariamente</v>
      </c>
      <c r="EGK471" s="48" t="str">
        <f t="shared" si="381"/>
        <v>Inviable Sanitariamente</v>
      </c>
      <c r="EGL471" s="48" t="str">
        <f t="shared" si="381"/>
        <v>Inviable Sanitariamente</v>
      </c>
      <c r="EGM471" s="48" t="str">
        <f t="shared" si="381"/>
        <v>Inviable Sanitariamente</v>
      </c>
      <c r="EGN471" s="48" t="str">
        <f t="shared" si="381"/>
        <v>Inviable Sanitariamente</v>
      </c>
      <c r="EGO471" s="48" t="str">
        <f t="shared" si="381"/>
        <v>Inviable Sanitariamente</v>
      </c>
      <c r="EGP471" s="48" t="str">
        <f t="shared" si="381"/>
        <v>Inviable Sanitariamente</v>
      </c>
      <c r="EGQ471" s="48" t="str">
        <f t="shared" si="381"/>
        <v>Inviable Sanitariamente</v>
      </c>
      <c r="EGR471" s="48" t="str">
        <f t="shared" si="382"/>
        <v>Inviable Sanitariamente</v>
      </c>
      <c r="EGS471" s="48" t="str">
        <f t="shared" si="382"/>
        <v>Inviable Sanitariamente</v>
      </c>
      <c r="EGT471" s="48" t="str">
        <f t="shared" si="382"/>
        <v>Inviable Sanitariamente</v>
      </c>
      <c r="EGU471" s="48" t="str">
        <f t="shared" si="382"/>
        <v>Inviable Sanitariamente</v>
      </c>
      <c r="EGV471" s="48" t="str">
        <f t="shared" si="382"/>
        <v>Inviable Sanitariamente</v>
      </c>
      <c r="EGW471" s="48" t="str">
        <f t="shared" si="382"/>
        <v>Inviable Sanitariamente</v>
      </c>
      <c r="EGX471" s="48" t="str">
        <f t="shared" si="382"/>
        <v>Inviable Sanitariamente</v>
      </c>
      <c r="EGY471" s="48" t="str">
        <f t="shared" si="382"/>
        <v>Inviable Sanitariamente</v>
      </c>
      <c r="EGZ471" s="48" t="str">
        <f t="shared" si="382"/>
        <v>Inviable Sanitariamente</v>
      </c>
      <c r="EHA471" s="48" t="str">
        <f t="shared" si="382"/>
        <v>Inviable Sanitariamente</v>
      </c>
      <c r="EHB471" s="48" t="str">
        <f t="shared" si="383"/>
        <v>Inviable Sanitariamente</v>
      </c>
      <c r="EHC471" s="48" t="str">
        <f t="shared" si="383"/>
        <v>Inviable Sanitariamente</v>
      </c>
      <c r="EHD471" s="48" t="str">
        <f t="shared" si="383"/>
        <v>Inviable Sanitariamente</v>
      </c>
      <c r="EHE471" s="48" t="str">
        <f t="shared" si="383"/>
        <v>Inviable Sanitariamente</v>
      </c>
      <c r="EHF471" s="48" t="str">
        <f t="shared" si="383"/>
        <v>Inviable Sanitariamente</v>
      </c>
      <c r="EHG471" s="48" t="str">
        <f t="shared" si="383"/>
        <v>Inviable Sanitariamente</v>
      </c>
      <c r="EHH471" s="48" t="str">
        <f t="shared" si="383"/>
        <v>Inviable Sanitariamente</v>
      </c>
      <c r="EHI471" s="48" t="str">
        <f t="shared" si="383"/>
        <v>Inviable Sanitariamente</v>
      </c>
      <c r="EHJ471" s="48" t="str">
        <f t="shared" si="383"/>
        <v>Inviable Sanitariamente</v>
      </c>
      <c r="EHK471" s="48" t="str">
        <f t="shared" si="383"/>
        <v>Inviable Sanitariamente</v>
      </c>
      <c r="EHL471" s="48" t="str">
        <f t="shared" si="384"/>
        <v>Inviable Sanitariamente</v>
      </c>
      <c r="EHM471" s="48" t="str">
        <f t="shared" si="384"/>
        <v>Inviable Sanitariamente</v>
      </c>
      <c r="EHN471" s="48" t="str">
        <f t="shared" si="384"/>
        <v>Inviable Sanitariamente</v>
      </c>
      <c r="EHO471" s="48" t="str">
        <f t="shared" si="384"/>
        <v>Inviable Sanitariamente</v>
      </c>
      <c r="EHP471" s="48" t="str">
        <f t="shared" si="384"/>
        <v>Inviable Sanitariamente</v>
      </c>
      <c r="EHQ471" s="48" t="str">
        <f t="shared" si="384"/>
        <v>Inviable Sanitariamente</v>
      </c>
      <c r="EHR471" s="48" t="str">
        <f t="shared" si="384"/>
        <v>Inviable Sanitariamente</v>
      </c>
      <c r="EHS471" s="48" t="str">
        <f t="shared" si="384"/>
        <v>Inviable Sanitariamente</v>
      </c>
      <c r="EHT471" s="48" t="str">
        <f t="shared" si="384"/>
        <v>Inviable Sanitariamente</v>
      </c>
      <c r="EHU471" s="48" t="str">
        <f t="shared" si="384"/>
        <v>Inviable Sanitariamente</v>
      </c>
      <c r="EHV471" s="48" t="str">
        <f t="shared" si="385"/>
        <v>Inviable Sanitariamente</v>
      </c>
      <c r="EHW471" s="48" t="str">
        <f t="shared" si="385"/>
        <v>Inviable Sanitariamente</v>
      </c>
      <c r="EHX471" s="48" t="str">
        <f t="shared" si="385"/>
        <v>Inviable Sanitariamente</v>
      </c>
      <c r="EHY471" s="48" t="str">
        <f t="shared" si="385"/>
        <v>Inviable Sanitariamente</v>
      </c>
      <c r="EHZ471" s="48" t="str">
        <f t="shared" si="385"/>
        <v>Inviable Sanitariamente</v>
      </c>
      <c r="EIA471" s="48" t="str">
        <f t="shared" si="385"/>
        <v>Inviable Sanitariamente</v>
      </c>
      <c r="EIB471" s="48" t="str">
        <f t="shared" si="385"/>
        <v>Inviable Sanitariamente</v>
      </c>
      <c r="EIC471" s="48" t="str">
        <f t="shared" si="385"/>
        <v>Inviable Sanitariamente</v>
      </c>
      <c r="EID471" s="48" t="str">
        <f t="shared" si="385"/>
        <v>Inviable Sanitariamente</v>
      </c>
      <c r="EIE471" s="48" t="str">
        <f t="shared" si="385"/>
        <v>Inviable Sanitariamente</v>
      </c>
      <c r="EIF471" s="48" t="str">
        <f t="shared" si="386"/>
        <v>Inviable Sanitariamente</v>
      </c>
      <c r="EIG471" s="48" t="str">
        <f t="shared" si="386"/>
        <v>Inviable Sanitariamente</v>
      </c>
      <c r="EIH471" s="48" t="str">
        <f t="shared" si="386"/>
        <v>Inviable Sanitariamente</v>
      </c>
      <c r="EII471" s="48" t="str">
        <f t="shared" si="386"/>
        <v>Inviable Sanitariamente</v>
      </c>
      <c r="EIJ471" s="48" t="str">
        <f t="shared" si="386"/>
        <v>Inviable Sanitariamente</v>
      </c>
      <c r="EIK471" s="48" t="str">
        <f t="shared" si="386"/>
        <v>Inviable Sanitariamente</v>
      </c>
      <c r="EIL471" s="48" t="str">
        <f t="shared" si="386"/>
        <v>Inviable Sanitariamente</v>
      </c>
      <c r="EIM471" s="48" t="str">
        <f t="shared" si="386"/>
        <v>Inviable Sanitariamente</v>
      </c>
      <c r="EIN471" s="48" t="str">
        <f t="shared" si="386"/>
        <v>Inviable Sanitariamente</v>
      </c>
      <c r="EIO471" s="48" t="str">
        <f t="shared" si="386"/>
        <v>Inviable Sanitariamente</v>
      </c>
      <c r="EIP471" s="48" t="str">
        <f t="shared" si="387"/>
        <v>Inviable Sanitariamente</v>
      </c>
      <c r="EIQ471" s="48" t="str">
        <f t="shared" si="387"/>
        <v>Inviable Sanitariamente</v>
      </c>
      <c r="EIR471" s="48" t="str">
        <f t="shared" si="387"/>
        <v>Inviable Sanitariamente</v>
      </c>
      <c r="EIS471" s="48" t="str">
        <f t="shared" si="387"/>
        <v>Inviable Sanitariamente</v>
      </c>
      <c r="EIT471" s="48" t="str">
        <f t="shared" si="387"/>
        <v>Inviable Sanitariamente</v>
      </c>
      <c r="EIU471" s="48" t="str">
        <f t="shared" si="387"/>
        <v>Inviable Sanitariamente</v>
      </c>
      <c r="EIV471" s="48" t="str">
        <f t="shared" si="387"/>
        <v>Inviable Sanitariamente</v>
      </c>
      <c r="EIW471" s="48" t="str">
        <f t="shared" si="387"/>
        <v>Inviable Sanitariamente</v>
      </c>
      <c r="EIX471" s="48" t="str">
        <f t="shared" si="387"/>
        <v>Inviable Sanitariamente</v>
      </c>
      <c r="EIY471" s="48" t="str">
        <f t="shared" si="387"/>
        <v>Inviable Sanitariamente</v>
      </c>
      <c r="EIZ471" s="48" t="str">
        <f t="shared" si="388"/>
        <v>Inviable Sanitariamente</v>
      </c>
      <c r="EJA471" s="48" t="str">
        <f t="shared" si="388"/>
        <v>Inviable Sanitariamente</v>
      </c>
      <c r="EJB471" s="48" t="str">
        <f t="shared" si="388"/>
        <v>Inviable Sanitariamente</v>
      </c>
      <c r="EJC471" s="48" t="str">
        <f t="shared" si="388"/>
        <v>Inviable Sanitariamente</v>
      </c>
      <c r="EJD471" s="48" t="str">
        <f t="shared" si="388"/>
        <v>Inviable Sanitariamente</v>
      </c>
      <c r="EJE471" s="48" t="str">
        <f t="shared" si="388"/>
        <v>Inviable Sanitariamente</v>
      </c>
      <c r="EJF471" s="48" t="str">
        <f t="shared" si="388"/>
        <v>Inviable Sanitariamente</v>
      </c>
      <c r="EJG471" s="48" t="str">
        <f t="shared" si="388"/>
        <v>Inviable Sanitariamente</v>
      </c>
      <c r="EJH471" s="48" t="str">
        <f t="shared" si="388"/>
        <v>Inviable Sanitariamente</v>
      </c>
      <c r="EJI471" s="48" t="str">
        <f t="shared" si="388"/>
        <v>Inviable Sanitariamente</v>
      </c>
      <c r="EJJ471" s="48" t="str">
        <f t="shared" si="389"/>
        <v>Inviable Sanitariamente</v>
      </c>
      <c r="EJK471" s="48" t="str">
        <f t="shared" si="389"/>
        <v>Inviable Sanitariamente</v>
      </c>
      <c r="EJL471" s="48" t="str">
        <f t="shared" si="389"/>
        <v>Inviable Sanitariamente</v>
      </c>
      <c r="EJM471" s="48" t="str">
        <f t="shared" si="389"/>
        <v>Inviable Sanitariamente</v>
      </c>
      <c r="EJN471" s="48" t="str">
        <f t="shared" si="389"/>
        <v>Inviable Sanitariamente</v>
      </c>
      <c r="EJO471" s="48" t="str">
        <f t="shared" si="389"/>
        <v>Inviable Sanitariamente</v>
      </c>
      <c r="EJP471" s="48" t="str">
        <f t="shared" si="389"/>
        <v>Inviable Sanitariamente</v>
      </c>
      <c r="EJQ471" s="48" t="str">
        <f t="shared" si="389"/>
        <v>Inviable Sanitariamente</v>
      </c>
      <c r="EJR471" s="48" t="str">
        <f t="shared" si="389"/>
        <v>Inviable Sanitariamente</v>
      </c>
      <c r="EJS471" s="48" t="str">
        <f t="shared" si="389"/>
        <v>Inviable Sanitariamente</v>
      </c>
      <c r="EJT471" s="48" t="str">
        <f t="shared" si="390"/>
        <v>Inviable Sanitariamente</v>
      </c>
      <c r="EJU471" s="48" t="str">
        <f t="shared" si="390"/>
        <v>Inviable Sanitariamente</v>
      </c>
      <c r="EJV471" s="48" t="str">
        <f t="shared" si="390"/>
        <v>Inviable Sanitariamente</v>
      </c>
      <c r="EJW471" s="48" t="str">
        <f t="shared" si="390"/>
        <v>Inviable Sanitariamente</v>
      </c>
      <c r="EJX471" s="48" t="str">
        <f t="shared" si="390"/>
        <v>Inviable Sanitariamente</v>
      </c>
      <c r="EJY471" s="48" t="str">
        <f t="shared" si="390"/>
        <v>Inviable Sanitariamente</v>
      </c>
      <c r="EJZ471" s="48" t="str">
        <f t="shared" si="390"/>
        <v>Inviable Sanitariamente</v>
      </c>
      <c r="EKA471" s="48" t="str">
        <f t="shared" si="390"/>
        <v>Inviable Sanitariamente</v>
      </c>
      <c r="EKB471" s="48" t="str">
        <f t="shared" si="390"/>
        <v>Inviable Sanitariamente</v>
      </c>
      <c r="EKC471" s="48" t="str">
        <f t="shared" si="390"/>
        <v>Inviable Sanitariamente</v>
      </c>
      <c r="EKD471" s="48" t="str">
        <f t="shared" si="391"/>
        <v>Inviable Sanitariamente</v>
      </c>
      <c r="EKE471" s="48" t="str">
        <f t="shared" si="391"/>
        <v>Inviable Sanitariamente</v>
      </c>
      <c r="EKF471" s="48" t="str">
        <f t="shared" si="391"/>
        <v>Inviable Sanitariamente</v>
      </c>
      <c r="EKG471" s="48" t="str">
        <f t="shared" si="391"/>
        <v>Inviable Sanitariamente</v>
      </c>
      <c r="EKH471" s="48" t="str">
        <f t="shared" si="391"/>
        <v>Inviable Sanitariamente</v>
      </c>
      <c r="EKI471" s="48" t="str">
        <f t="shared" si="391"/>
        <v>Inviable Sanitariamente</v>
      </c>
      <c r="EKJ471" s="48" t="str">
        <f t="shared" si="391"/>
        <v>Inviable Sanitariamente</v>
      </c>
      <c r="EKK471" s="48" t="str">
        <f t="shared" si="391"/>
        <v>Inviable Sanitariamente</v>
      </c>
      <c r="EKL471" s="48" t="str">
        <f t="shared" si="391"/>
        <v>Inviable Sanitariamente</v>
      </c>
      <c r="EKM471" s="48" t="str">
        <f t="shared" si="391"/>
        <v>Inviable Sanitariamente</v>
      </c>
      <c r="EKN471" s="48" t="str">
        <f t="shared" si="392"/>
        <v>Inviable Sanitariamente</v>
      </c>
      <c r="EKO471" s="48" t="str">
        <f t="shared" si="392"/>
        <v>Inviable Sanitariamente</v>
      </c>
      <c r="EKP471" s="48" t="str">
        <f t="shared" si="392"/>
        <v>Inviable Sanitariamente</v>
      </c>
      <c r="EKQ471" s="48" t="str">
        <f t="shared" si="392"/>
        <v>Inviable Sanitariamente</v>
      </c>
      <c r="EKR471" s="48" t="str">
        <f t="shared" si="392"/>
        <v>Inviable Sanitariamente</v>
      </c>
      <c r="EKS471" s="48" t="str">
        <f t="shared" si="392"/>
        <v>Inviable Sanitariamente</v>
      </c>
      <c r="EKT471" s="48" t="str">
        <f t="shared" si="392"/>
        <v>Inviable Sanitariamente</v>
      </c>
      <c r="EKU471" s="48" t="str">
        <f t="shared" si="392"/>
        <v>Inviable Sanitariamente</v>
      </c>
      <c r="EKV471" s="48" t="str">
        <f t="shared" si="392"/>
        <v>Inviable Sanitariamente</v>
      </c>
      <c r="EKW471" s="48" t="str">
        <f t="shared" si="392"/>
        <v>Inviable Sanitariamente</v>
      </c>
      <c r="EKX471" s="48" t="str">
        <f t="shared" si="393"/>
        <v>Inviable Sanitariamente</v>
      </c>
      <c r="EKY471" s="48" t="str">
        <f t="shared" si="393"/>
        <v>Inviable Sanitariamente</v>
      </c>
      <c r="EKZ471" s="48" t="str">
        <f t="shared" si="393"/>
        <v>Inviable Sanitariamente</v>
      </c>
      <c r="ELA471" s="48" t="str">
        <f t="shared" si="393"/>
        <v>Inviable Sanitariamente</v>
      </c>
      <c r="ELB471" s="48" t="str">
        <f t="shared" si="393"/>
        <v>Inviable Sanitariamente</v>
      </c>
      <c r="ELC471" s="48" t="str">
        <f t="shared" si="393"/>
        <v>Inviable Sanitariamente</v>
      </c>
      <c r="ELD471" s="48" t="str">
        <f t="shared" si="393"/>
        <v>Inviable Sanitariamente</v>
      </c>
      <c r="ELE471" s="48" t="str">
        <f t="shared" si="393"/>
        <v>Inviable Sanitariamente</v>
      </c>
      <c r="ELF471" s="48" t="str">
        <f t="shared" si="393"/>
        <v>Inviable Sanitariamente</v>
      </c>
      <c r="ELG471" s="48" t="str">
        <f t="shared" si="393"/>
        <v>Inviable Sanitariamente</v>
      </c>
      <c r="ELH471" s="48" t="str">
        <f t="shared" si="394"/>
        <v>Inviable Sanitariamente</v>
      </c>
      <c r="ELI471" s="48" t="str">
        <f t="shared" si="394"/>
        <v>Inviable Sanitariamente</v>
      </c>
      <c r="ELJ471" s="48" t="str">
        <f t="shared" si="394"/>
        <v>Inviable Sanitariamente</v>
      </c>
      <c r="ELK471" s="48" t="str">
        <f t="shared" si="394"/>
        <v>Inviable Sanitariamente</v>
      </c>
      <c r="ELL471" s="48" t="str">
        <f t="shared" si="394"/>
        <v>Inviable Sanitariamente</v>
      </c>
      <c r="ELM471" s="48" t="str">
        <f t="shared" si="394"/>
        <v>Inviable Sanitariamente</v>
      </c>
      <c r="ELN471" s="48" t="str">
        <f t="shared" si="394"/>
        <v>Inviable Sanitariamente</v>
      </c>
      <c r="ELO471" s="48" t="str">
        <f t="shared" si="394"/>
        <v>Inviable Sanitariamente</v>
      </c>
      <c r="ELP471" s="48" t="str">
        <f t="shared" si="394"/>
        <v>Inviable Sanitariamente</v>
      </c>
      <c r="ELQ471" s="48" t="str">
        <f t="shared" si="394"/>
        <v>Inviable Sanitariamente</v>
      </c>
      <c r="ELR471" s="48" t="str">
        <f t="shared" si="395"/>
        <v>Inviable Sanitariamente</v>
      </c>
      <c r="ELS471" s="48" t="str">
        <f t="shared" si="395"/>
        <v>Inviable Sanitariamente</v>
      </c>
      <c r="ELT471" s="48" t="str">
        <f t="shared" si="395"/>
        <v>Inviable Sanitariamente</v>
      </c>
      <c r="ELU471" s="48" t="str">
        <f t="shared" si="395"/>
        <v>Inviable Sanitariamente</v>
      </c>
      <c r="ELV471" s="48" t="str">
        <f t="shared" si="395"/>
        <v>Inviable Sanitariamente</v>
      </c>
      <c r="ELW471" s="48" t="str">
        <f t="shared" si="395"/>
        <v>Inviable Sanitariamente</v>
      </c>
      <c r="ELX471" s="48" t="str">
        <f t="shared" si="395"/>
        <v>Inviable Sanitariamente</v>
      </c>
      <c r="ELY471" s="48" t="str">
        <f t="shared" si="395"/>
        <v>Inviable Sanitariamente</v>
      </c>
      <c r="ELZ471" s="48" t="str">
        <f t="shared" si="395"/>
        <v>Inviable Sanitariamente</v>
      </c>
      <c r="EMA471" s="48" t="str">
        <f t="shared" si="395"/>
        <v>Inviable Sanitariamente</v>
      </c>
      <c r="EMB471" s="48" t="str">
        <f t="shared" si="396"/>
        <v>Inviable Sanitariamente</v>
      </c>
      <c r="EMC471" s="48" t="str">
        <f t="shared" si="396"/>
        <v>Inviable Sanitariamente</v>
      </c>
      <c r="EMD471" s="48" t="str">
        <f t="shared" si="396"/>
        <v>Inviable Sanitariamente</v>
      </c>
      <c r="EME471" s="48" t="str">
        <f t="shared" si="396"/>
        <v>Inviable Sanitariamente</v>
      </c>
      <c r="EMF471" s="48" t="str">
        <f t="shared" si="396"/>
        <v>Inviable Sanitariamente</v>
      </c>
      <c r="EMG471" s="48" t="str">
        <f t="shared" si="396"/>
        <v>Inviable Sanitariamente</v>
      </c>
      <c r="EMH471" s="48" t="str">
        <f t="shared" si="396"/>
        <v>Inviable Sanitariamente</v>
      </c>
      <c r="EMI471" s="48" t="str">
        <f t="shared" si="396"/>
        <v>Inviable Sanitariamente</v>
      </c>
      <c r="EMJ471" s="48" t="str">
        <f t="shared" si="396"/>
        <v>Inviable Sanitariamente</v>
      </c>
      <c r="EMK471" s="48" t="str">
        <f t="shared" si="396"/>
        <v>Inviable Sanitariamente</v>
      </c>
      <c r="EML471" s="48" t="str">
        <f t="shared" si="397"/>
        <v>Inviable Sanitariamente</v>
      </c>
      <c r="EMM471" s="48" t="str">
        <f t="shared" si="397"/>
        <v>Inviable Sanitariamente</v>
      </c>
      <c r="EMN471" s="48" t="str">
        <f t="shared" si="397"/>
        <v>Inviable Sanitariamente</v>
      </c>
      <c r="EMO471" s="48" t="str">
        <f t="shared" si="397"/>
        <v>Inviable Sanitariamente</v>
      </c>
      <c r="EMP471" s="48" t="str">
        <f t="shared" si="397"/>
        <v>Inviable Sanitariamente</v>
      </c>
      <c r="EMQ471" s="48" t="str">
        <f t="shared" si="397"/>
        <v>Inviable Sanitariamente</v>
      </c>
      <c r="EMR471" s="48" t="str">
        <f t="shared" si="397"/>
        <v>Inviable Sanitariamente</v>
      </c>
      <c r="EMS471" s="48" t="str">
        <f t="shared" si="397"/>
        <v>Inviable Sanitariamente</v>
      </c>
      <c r="EMT471" s="48" t="str">
        <f t="shared" si="397"/>
        <v>Inviable Sanitariamente</v>
      </c>
      <c r="EMU471" s="48" t="str">
        <f t="shared" si="397"/>
        <v>Inviable Sanitariamente</v>
      </c>
      <c r="EMV471" s="48" t="str">
        <f t="shared" si="398"/>
        <v>Inviable Sanitariamente</v>
      </c>
      <c r="EMW471" s="48" t="str">
        <f t="shared" si="398"/>
        <v>Inviable Sanitariamente</v>
      </c>
      <c r="EMX471" s="48" t="str">
        <f t="shared" si="398"/>
        <v>Inviable Sanitariamente</v>
      </c>
      <c r="EMY471" s="48" t="str">
        <f t="shared" si="398"/>
        <v>Inviable Sanitariamente</v>
      </c>
      <c r="EMZ471" s="48" t="str">
        <f t="shared" si="398"/>
        <v>Inviable Sanitariamente</v>
      </c>
      <c r="ENA471" s="48" t="str">
        <f t="shared" si="398"/>
        <v>Inviable Sanitariamente</v>
      </c>
      <c r="ENB471" s="48" t="str">
        <f t="shared" si="398"/>
        <v>Inviable Sanitariamente</v>
      </c>
      <c r="ENC471" s="48" t="str">
        <f t="shared" si="398"/>
        <v>Inviable Sanitariamente</v>
      </c>
      <c r="END471" s="48" t="str">
        <f t="shared" si="398"/>
        <v>Inviable Sanitariamente</v>
      </c>
      <c r="ENE471" s="48" t="str">
        <f t="shared" si="398"/>
        <v>Inviable Sanitariamente</v>
      </c>
      <c r="ENF471" s="48" t="str">
        <f t="shared" si="399"/>
        <v>Inviable Sanitariamente</v>
      </c>
      <c r="ENG471" s="48" t="str">
        <f t="shared" si="399"/>
        <v>Inviable Sanitariamente</v>
      </c>
      <c r="ENH471" s="48" t="str">
        <f t="shared" si="399"/>
        <v>Inviable Sanitariamente</v>
      </c>
      <c r="ENI471" s="48" t="str">
        <f t="shared" si="399"/>
        <v>Inviable Sanitariamente</v>
      </c>
      <c r="ENJ471" s="48" t="str">
        <f t="shared" si="399"/>
        <v>Inviable Sanitariamente</v>
      </c>
      <c r="ENK471" s="48" t="str">
        <f t="shared" si="399"/>
        <v>Inviable Sanitariamente</v>
      </c>
      <c r="ENL471" s="48" t="str">
        <f t="shared" si="399"/>
        <v>Inviable Sanitariamente</v>
      </c>
      <c r="ENM471" s="48" t="str">
        <f t="shared" si="399"/>
        <v>Inviable Sanitariamente</v>
      </c>
      <c r="ENN471" s="48" t="str">
        <f t="shared" si="399"/>
        <v>Inviable Sanitariamente</v>
      </c>
      <c r="ENO471" s="48" t="str">
        <f t="shared" si="399"/>
        <v>Inviable Sanitariamente</v>
      </c>
      <c r="ENP471" s="48" t="str">
        <f t="shared" si="400"/>
        <v>Inviable Sanitariamente</v>
      </c>
      <c r="ENQ471" s="48" t="str">
        <f t="shared" si="400"/>
        <v>Inviable Sanitariamente</v>
      </c>
      <c r="ENR471" s="48" t="str">
        <f t="shared" si="400"/>
        <v>Inviable Sanitariamente</v>
      </c>
      <c r="ENS471" s="48" t="str">
        <f t="shared" si="400"/>
        <v>Inviable Sanitariamente</v>
      </c>
      <c r="ENT471" s="48" t="str">
        <f t="shared" si="400"/>
        <v>Inviable Sanitariamente</v>
      </c>
      <c r="ENU471" s="48" t="str">
        <f t="shared" si="400"/>
        <v>Inviable Sanitariamente</v>
      </c>
      <c r="ENV471" s="48" t="str">
        <f t="shared" si="400"/>
        <v>Inviable Sanitariamente</v>
      </c>
      <c r="ENW471" s="48" t="str">
        <f t="shared" si="400"/>
        <v>Inviable Sanitariamente</v>
      </c>
      <c r="ENX471" s="48" t="str">
        <f t="shared" si="400"/>
        <v>Inviable Sanitariamente</v>
      </c>
      <c r="ENY471" s="48" t="str">
        <f t="shared" si="400"/>
        <v>Inviable Sanitariamente</v>
      </c>
      <c r="ENZ471" s="48" t="str">
        <f t="shared" si="401"/>
        <v>Inviable Sanitariamente</v>
      </c>
      <c r="EOA471" s="48" t="str">
        <f t="shared" si="401"/>
        <v>Inviable Sanitariamente</v>
      </c>
      <c r="EOB471" s="48" t="str">
        <f t="shared" si="401"/>
        <v>Inviable Sanitariamente</v>
      </c>
      <c r="EOC471" s="48" t="str">
        <f t="shared" si="401"/>
        <v>Inviable Sanitariamente</v>
      </c>
      <c r="EOD471" s="48" t="str">
        <f t="shared" si="401"/>
        <v>Inviable Sanitariamente</v>
      </c>
      <c r="EOE471" s="48" t="str">
        <f t="shared" si="401"/>
        <v>Inviable Sanitariamente</v>
      </c>
      <c r="EOF471" s="48" t="str">
        <f t="shared" si="401"/>
        <v>Inviable Sanitariamente</v>
      </c>
      <c r="EOG471" s="48" t="str">
        <f t="shared" si="401"/>
        <v>Inviable Sanitariamente</v>
      </c>
      <c r="EOH471" s="48" t="str">
        <f t="shared" si="401"/>
        <v>Inviable Sanitariamente</v>
      </c>
      <c r="EOI471" s="48" t="str">
        <f t="shared" si="401"/>
        <v>Inviable Sanitariamente</v>
      </c>
      <c r="EOJ471" s="48" t="str">
        <f t="shared" si="402"/>
        <v>Inviable Sanitariamente</v>
      </c>
      <c r="EOK471" s="48" t="str">
        <f t="shared" si="402"/>
        <v>Inviable Sanitariamente</v>
      </c>
      <c r="EOL471" s="48" t="str">
        <f t="shared" si="402"/>
        <v>Inviable Sanitariamente</v>
      </c>
      <c r="EOM471" s="48" t="str">
        <f t="shared" si="402"/>
        <v>Inviable Sanitariamente</v>
      </c>
      <c r="EON471" s="48" t="str">
        <f t="shared" si="402"/>
        <v>Inviable Sanitariamente</v>
      </c>
      <c r="EOO471" s="48" t="str">
        <f t="shared" si="402"/>
        <v>Inviable Sanitariamente</v>
      </c>
      <c r="EOP471" s="48" t="str">
        <f t="shared" si="402"/>
        <v>Inviable Sanitariamente</v>
      </c>
      <c r="EOQ471" s="48" t="str">
        <f t="shared" si="402"/>
        <v>Inviable Sanitariamente</v>
      </c>
      <c r="EOR471" s="48" t="str">
        <f t="shared" si="402"/>
        <v>Inviable Sanitariamente</v>
      </c>
      <c r="EOS471" s="48" t="str">
        <f t="shared" si="402"/>
        <v>Inviable Sanitariamente</v>
      </c>
      <c r="EOT471" s="48" t="str">
        <f t="shared" si="403"/>
        <v>Inviable Sanitariamente</v>
      </c>
      <c r="EOU471" s="48" t="str">
        <f t="shared" si="403"/>
        <v>Inviable Sanitariamente</v>
      </c>
      <c r="EOV471" s="48" t="str">
        <f t="shared" si="403"/>
        <v>Inviable Sanitariamente</v>
      </c>
      <c r="EOW471" s="48" t="str">
        <f t="shared" si="403"/>
        <v>Inviable Sanitariamente</v>
      </c>
      <c r="EOX471" s="48" t="str">
        <f t="shared" si="403"/>
        <v>Inviable Sanitariamente</v>
      </c>
      <c r="EOY471" s="48" t="str">
        <f t="shared" si="403"/>
        <v>Inviable Sanitariamente</v>
      </c>
      <c r="EOZ471" s="48" t="str">
        <f t="shared" si="403"/>
        <v>Inviable Sanitariamente</v>
      </c>
      <c r="EPA471" s="48" t="str">
        <f t="shared" si="403"/>
        <v>Inviable Sanitariamente</v>
      </c>
      <c r="EPB471" s="48" t="str">
        <f t="shared" si="403"/>
        <v>Inviable Sanitariamente</v>
      </c>
      <c r="EPC471" s="48" t="str">
        <f t="shared" si="403"/>
        <v>Inviable Sanitariamente</v>
      </c>
      <c r="EPD471" s="48" t="str">
        <f t="shared" si="404"/>
        <v>Inviable Sanitariamente</v>
      </c>
      <c r="EPE471" s="48" t="str">
        <f t="shared" si="404"/>
        <v>Inviable Sanitariamente</v>
      </c>
      <c r="EPF471" s="48" t="str">
        <f t="shared" si="404"/>
        <v>Inviable Sanitariamente</v>
      </c>
      <c r="EPG471" s="48" t="str">
        <f t="shared" si="404"/>
        <v>Inviable Sanitariamente</v>
      </c>
      <c r="EPH471" s="48" t="str">
        <f t="shared" si="404"/>
        <v>Inviable Sanitariamente</v>
      </c>
      <c r="EPI471" s="48" t="str">
        <f t="shared" si="404"/>
        <v>Inviable Sanitariamente</v>
      </c>
      <c r="EPJ471" s="48" t="str">
        <f t="shared" si="404"/>
        <v>Inviable Sanitariamente</v>
      </c>
      <c r="EPK471" s="48" t="str">
        <f t="shared" si="404"/>
        <v>Inviable Sanitariamente</v>
      </c>
      <c r="EPL471" s="48" t="str">
        <f t="shared" si="404"/>
        <v>Inviable Sanitariamente</v>
      </c>
      <c r="EPM471" s="48" t="str">
        <f t="shared" si="404"/>
        <v>Inviable Sanitariamente</v>
      </c>
      <c r="EPN471" s="48" t="str">
        <f t="shared" si="405"/>
        <v>Inviable Sanitariamente</v>
      </c>
      <c r="EPO471" s="48" t="str">
        <f t="shared" si="405"/>
        <v>Inviable Sanitariamente</v>
      </c>
      <c r="EPP471" s="48" t="str">
        <f t="shared" si="405"/>
        <v>Inviable Sanitariamente</v>
      </c>
      <c r="EPQ471" s="48" t="str">
        <f t="shared" si="405"/>
        <v>Inviable Sanitariamente</v>
      </c>
      <c r="EPR471" s="48" t="str">
        <f t="shared" si="405"/>
        <v>Inviable Sanitariamente</v>
      </c>
      <c r="EPS471" s="48" t="str">
        <f t="shared" si="405"/>
        <v>Inviable Sanitariamente</v>
      </c>
      <c r="EPT471" s="48" t="str">
        <f t="shared" si="405"/>
        <v>Inviable Sanitariamente</v>
      </c>
      <c r="EPU471" s="48" t="str">
        <f t="shared" si="405"/>
        <v>Inviable Sanitariamente</v>
      </c>
      <c r="EPV471" s="48" t="str">
        <f t="shared" si="405"/>
        <v>Inviable Sanitariamente</v>
      </c>
      <c r="EPW471" s="48" t="str">
        <f t="shared" si="405"/>
        <v>Inviable Sanitariamente</v>
      </c>
      <c r="EPX471" s="48" t="str">
        <f t="shared" si="406"/>
        <v>Inviable Sanitariamente</v>
      </c>
      <c r="EPY471" s="48" t="str">
        <f t="shared" si="406"/>
        <v>Inviable Sanitariamente</v>
      </c>
      <c r="EPZ471" s="48" t="str">
        <f t="shared" si="406"/>
        <v>Inviable Sanitariamente</v>
      </c>
      <c r="EQA471" s="48" t="str">
        <f t="shared" si="406"/>
        <v>Inviable Sanitariamente</v>
      </c>
      <c r="EQB471" s="48" t="str">
        <f t="shared" si="406"/>
        <v>Inviable Sanitariamente</v>
      </c>
      <c r="EQC471" s="48" t="str">
        <f t="shared" si="406"/>
        <v>Inviable Sanitariamente</v>
      </c>
      <c r="EQD471" s="48" t="str">
        <f t="shared" si="406"/>
        <v>Inviable Sanitariamente</v>
      </c>
      <c r="EQE471" s="48" t="str">
        <f t="shared" si="406"/>
        <v>Inviable Sanitariamente</v>
      </c>
      <c r="EQF471" s="48" t="str">
        <f t="shared" si="406"/>
        <v>Inviable Sanitariamente</v>
      </c>
      <c r="EQG471" s="48" t="str">
        <f t="shared" si="406"/>
        <v>Inviable Sanitariamente</v>
      </c>
      <c r="EQH471" s="48" t="str">
        <f t="shared" si="407"/>
        <v>Inviable Sanitariamente</v>
      </c>
      <c r="EQI471" s="48" t="str">
        <f t="shared" si="407"/>
        <v>Inviable Sanitariamente</v>
      </c>
      <c r="EQJ471" s="48" t="str">
        <f t="shared" si="407"/>
        <v>Inviable Sanitariamente</v>
      </c>
      <c r="EQK471" s="48" t="str">
        <f t="shared" si="407"/>
        <v>Inviable Sanitariamente</v>
      </c>
      <c r="EQL471" s="48" t="str">
        <f t="shared" si="407"/>
        <v>Inviable Sanitariamente</v>
      </c>
      <c r="EQM471" s="48" t="str">
        <f t="shared" si="407"/>
        <v>Inviable Sanitariamente</v>
      </c>
      <c r="EQN471" s="48" t="str">
        <f t="shared" si="407"/>
        <v>Inviable Sanitariamente</v>
      </c>
      <c r="EQO471" s="48" t="str">
        <f t="shared" si="407"/>
        <v>Inviable Sanitariamente</v>
      </c>
      <c r="EQP471" s="48" t="str">
        <f t="shared" si="407"/>
        <v>Inviable Sanitariamente</v>
      </c>
      <c r="EQQ471" s="48" t="str">
        <f t="shared" si="407"/>
        <v>Inviable Sanitariamente</v>
      </c>
      <c r="EQR471" s="48" t="str">
        <f t="shared" si="408"/>
        <v>Inviable Sanitariamente</v>
      </c>
      <c r="EQS471" s="48" t="str">
        <f t="shared" si="408"/>
        <v>Inviable Sanitariamente</v>
      </c>
      <c r="EQT471" s="48" t="str">
        <f t="shared" si="408"/>
        <v>Inviable Sanitariamente</v>
      </c>
      <c r="EQU471" s="48" t="str">
        <f t="shared" si="408"/>
        <v>Inviable Sanitariamente</v>
      </c>
      <c r="EQV471" s="48" t="str">
        <f t="shared" si="408"/>
        <v>Inviable Sanitariamente</v>
      </c>
      <c r="EQW471" s="48" t="str">
        <f t="shared" si="408"/>
        <v>Inviable Sanitariamente</v>
      </c>
      <c r="EQX471" s="48" t="str">
        <f t="shared" si="408"/>
        <v>Inviable Sanitariamente</v>
      </c>
      <c r="EQY471" s="48" t="str">
        <f t="shared" si="408"/>
        <v>Inviable Sanitariamente</v>
      </c>
      <c r="EQZ471" s="48" t="str">
        <f t="shared" si="408"/>
        <v>Inviable Sanitariamente</v>
      </c>
      <c r="ERA471" s="48" t="str">
        <f t="shared" si="408"/>
        <v>Inviable Sanitariamente</v>
      </c>
      <c r="ERB471" s="48" t="str">
        <f t="shared" si="409"/>
        <v>Inviable Sanitariamente</v>
      </c>
      <c r="ERC471" s="48" t="str">
        <f t="shared" si="409"/>
        <v>Inviable Sanitariamente</v>
      </c>
      <c r="ERD471" s="48" t="str">
        <f t="shared" si="409"/>
        <v>Inviable Sanitariamente</v>
      </c>
      <c r="ERE471" s="48" t="str">
        <f t="shared" si="409"/>
        <v>Inviable Sanitariamente</v>
      </c>
      <c r="ERF471" s="48" t="str">
        <f t="shared" si="409"/>
        <v>Inviable Sanitariamente</v>
      </c>
      <c r="ERG471" s="48" t="str">
        <f t="shared" si="409"/>
        <v>Inviable Sanitariamente</v>
      </c>
      <c r="ERH471" s="48" t="str">
        <f t="shared" si="409"/>
        <v>Inviable Sanitariamente</v>
      </c>
      <c r="ERI471" s="48" t="str">
        <f t="shared" si="409"/>
        <v>Inviable Sanitariamente</v>
      </c>
      <c r="ERJ471" s="48" t="str">
        <f t="shared" si="409"/>
        <v>Inviable Sanitariamente</v>
      </c>
      <c r="ERK471" s="48" t="str">
        <f t="shared" si="409"/>
        <v>Inviable Sanitariamente</v>
      </c>
      <c r="ERL471" s="48" t="str">
        <f t="shared" si="410"/>
        <v>Inviable Sanitariamente</v>
      </c>
      <c r="ERM471" s="48" t="str">
        <f t="shared" si="410"/>
        <v>Inviable Sanitariamente</v>
      </c>
      <c r="ERN471" s="48" t="str">
        <f t="shared" si="410"/>
        <v>Inviable Sanitariamente</v>
      </c>
      <c r="ERO471" s="48" t="str">
        <f t="shared" si="410"/>
        <v>Inviable Sanitariamente</v>
      </c>
      <c r="ERP471" s="48" t="str">
        <f t="shared" si="410"/>
        <v>Inviable Sanitariamente</v>
      </c>
      <c r="ERQ471" s="48" t="str">
        <f t="shared" si="410"/>
        <v>Inviable Sanitariamente</v>
      </c>
      <c r="ERR471" s="48" t="str">
        <f t="shared" si="410"/>
        <v>Inviable Sanitariamente</v>
      </c>
      <c r="ERS471" s="48" t="str">
        <f t="shared" si="410"/>
        <v>Inviable Sanitariamente</v>
      </c>
      <c r="ERT471" s="48" t="str">
        <f t="shared" si="410"/>
        <v>Inviable Sanitariamente</v>
      </c>
      <c r="ERU471" s="48" t="str">
        <f t="shared" si="410"/>
        <v>Inviable Sanitariamente</v>
      </c>
      <c r="ERV471" s="48" t="str">
        <f t="shared" si="411"/>
        <v>Inviable Sanitariamente</v>
      </c>
      <c r="ERW471" s="48" t="str">
        <f t="shared" si="411"/>
        <v>Inviable Sanitariamente</v>
      </c>
      <c r="ERX471" s="48" t="str">
        <f t="shared" si="411"/>
        <v>Inviable Sanitariamente</v>
      </c>
      <c r="ERY471" s="48" t="str">
        <f t="shared" si="411"/>
        <v>Inviable Sanitariamente</v>
      </c>
      <c r="ERZ471" s="48" t="str">
        <f t="shared" si="411"/>
        <v>Inviable Sanitariamente</v>
      </c>
      <c r="ESA471" s="48" t="str">
        <f t="shared" si="411"/>
        <v>Inviable Sanitariamente</v>
      </c>
      <c r="ESB471" s="48" t="str">
        <f t="shared" si="411"/>
        <v>Inviable Sanitariamente</v>
      </c>
      <c r="ESC471" s="48" t="str">
        <f t="shared" si="411"/>
        <v>Inviable Sanitariamente</v>
      </c>
      <c r="ESD471" s="48" t="str">
        <f t="shared" si="411"/>
        <v>Inviable Sanitariamente</v>
      </c>
      <c r="ESE471" s="48" t="str">
        <f t="shared" si="411"/>
        <v>Inviable Sanitariamente</v>
      </c>
      <c r="ESF471" s="48" t="str">
        <f t="shared" si="412"/>
        <v>Inviable Sanitariamente</v>
      </c>
      <c r="ESG471" s="48" t="str">
        <f t="shared" si="412"/>
        <v>Inviable Sanitariamente</v>
      </c>
      <c r="ESH471" s="48" t="str">
        <f t="shared" si="412"/>
        <v>Inviable Sanitariamente</v>
      </c>
      <c r="ESI471" s="48" t="str">
        <f t="shared" si="412"/>
        <v>Inviable Sanitariamente</v>
      </c>
      <c r="ESJ471" s="48" t="str">
        <f t="shared" si="412"/>
        <v>Inviable Sanitariamente</v>
      </c>
      <c r="ESK471" s="48" t="str">
        <f t="shared" si="412"/>
        <v>Inviable Sanitariamente</v>
      </c>
      <c r="ESL471" s="48" t="str">
        <f t="shared" si="412"/>
        <v>Inviable Sanitariamente</v>
      </c>
      <c r="ESM471" s="48" t="str">
        <f t="shared" si="412"/>
        <v>Inviable Sanitariamente</v>
      </c>
      <c r="ESN471" s="48" t="str">
        <f t="shared" si="412"/>
        <v>Inviable Sanitariamente</v>
      </c>
      <c r="ESO471" s="48" t="str">
        <f t="shared" si="412"/>
        <v>Inviable Sanitariamente</v>
      </c>
      <c r="ESP471" s="48" t="str">
        <f t="shared" si="413"/>
        <v>Inviable Sanitariamente</v>
      </c>
      <c r="ESQ471" s="48" t="str">
        <f t="shared" si="413"/>
        <v>Inviable Sanitariamente</v>
      </c>
      <c r="ESR471" s="48" t="str">
        <f t="shared" si="413"/>
        <v>Inviable Sanitariamente</v>
      </c>
      <c r="ESS471" s="48" t="str">
        <f t="shared" si="413"/>
        <v>Inviable Sanitariamente</v>
      </c>
      <c r="EST471" s="48" t="str">
        <f t="shared" si="413"/>
        <v>Inviable Sanitariamente</v>
      </c>
      <c r="ESU471" s="48" t="str">
        <f t="shared" si="413"/>
        <v>Inviable Sanitariamente</v>
      </c>
      <c r="ESV471" s="48" t="str">
        <f t="shared" si="413"/>
        <v>Inviable Sanitariamente</v>
      </c>
      <c r="ESW471" s="48" t="str">
        <f t="shared" si="413"/>
        <v>Inviable Sanitariamente</v>
      </c>
      <c r="ESX471" s="48" t="str">
        <f t="shared" si="413"/>
        <v>Inviable Sanitariamente</v>
      </c>
      <c r="ESY471" s="48" t="str">
        <f t="shared" si="413"/>
        <v>Inviable Sanitariamente</v>
      </c>
      <c r="ESZ471" s="48" t="str">
        <f t="shared" si="414"/>
        <v>Inviable Sanitariamente</v>
      </c>
      <c r="ETA471" s="48" t="str">
        <f t="shared" si="414"/>
        <v>Inviable Sanitariamente</v>
      </c>
      <c r="ETB471" s="48" t="str">
        <f t="shared" si="414"/>
        <v>Inviable Sanitariamente</v>
      </c>
      <c r="ETC471" s="48" t="str">
        <f t="shared" si="414"/>
        <v>Inviable Sanitariamente</v>
      </c>
      <c r="ETD471" s="48" t="str">
        <f t="shared" si="414"/>
        <v>Inviable Sanitariamente</v>
      </c>
      <c r="ETE471" s="48" t="str">
        <f t="shared" si="414"/>
        <v>Inviable Sanitariamente</v>
      </c>
      <c r="ETF471" s="48" t="str">
        <f t="shared" si="414"/>
        <v>Inviable Sanitariamente</v>
      </c>
      <c r="ETG471" s="48" t="str">
        <f t="shared" si="414"/>
        <v>Inviable Sanitariamente</v>
      </c>
      <c r="ETH471" s="48" t="str">
        <f t="shared" si="414"/>
        <v>Inviable Sanitariamente</v>
      </c>
      <c r="ETI471" s="48" t="str">
        <f t="shared" si="414"/>
        <v>Inviable Sanitariamente</v>
      </c>
      <c r="ETJ471" s="48" t="str">
        <f t="shared" si="415"/>
        <v>Inviable Sanitariamente</v>
      </c>
      <c r="ETK471" s="48" t="str">
        <f t="shared" si="415"/>
        <v>Inviable Sanitariamente</v>
      </c>
      <c r="ETL471" s="48" t="str">
        <f t="shared" si="415"/>
        <v>Inviable Sanitariamente</v>
      </c>
      <c r="ETM471" s="48" t="str">
        <f t="shared" si="415"/>
        <v>Inviable Sanitariamente</v>
      </c>
      <c r="ETN471" s="48" t="str">
        <f t="shared" si="415"/>
        <v>Inviable Sanitariamente</v>
      </c>
      <c r="ETO471" s="48" t="str">
        <f t="shared" si="415"/>
        <v>Inviable Sanitariamente</v>
      </c>
      <c r="ETP471" s="48" t="str">
        <f t="shared" si="415"/>
        <v>Inviable Sanitariamente</v>
      </c>
      <c r="ETQ471" s="48" t="str">
        <f t="shared" si="415"/>
        <v>Inviable Sanitariamente</v>
      </c>
      <c r="ETR471" s="48" t="str">
        <f t="shared" si="415"/>
        <v>Inviable Sanitariamente</v>
      </c>
      <c r="ETS471" s="48" t="str">
        <f t="shared" si="415"/>
        <v>Inviable Sanitariamente</v>
      </c>
      <c r="ETT471" s="48" t="str">
        <f t="shared" si="416"/>
        <v>Inviable Sanitariamente</v>
      </c>
      <c r="ETU471" s="48" t="str">
        <f t="shared" si="416"/>
        <v>Inviable Sanitariamente</v>
      </c>
      <c r="ETV471" s="48" t="str">
        <f t="shared" si="416"/>
        <v>Inviable Sanitariamente</v>
      </c>
      <c r="ETW471" s="48" t="str">
        <f t="shared" si="416"/>
        <v>Inviable Sanitariamente</v>
      </c>
      <c r="ETX471" s="48" t="str">
        <f t="shared" si="416"/>
        <v>Inviable Sanitariamente</v>
      </c>
      <c r="ETY471" s="48" t="str">
        <f t="shared" si="416"/>
        <v>Inviable Sanitariamente</v>
      </c>
      <c r="ETZ471" s="48" t="str">
        <f t="shared" si="416"/>
        <v>Inviable Sanitariamente</v>
      </c>
      <c r="EUA471" s="48" t="str">
        <f t="shared" si="416"/>
        <v>Inviable Sanitariamente</v>
      </c>
      <c r="EUB471" s="48" t="str">
        <f t="shared" si="416"/>
        <v>Inviable Sanitariamente</v>
      </c>
      <c r="EUC471" s="48" t="str">
        <f t="shared" si="416"/>
        <v>Inviable Sanitariamente</v>
      </c>
      <c r="EUD471" s="48" t="str">
        <f t="shared" si="417"/>
        <v>Inviable Sanitariamente</v>
      </c>
      <c r="EUE471" s="48" t="str">
        <f t="shared" si="417"/>
        <v>Inviable Sanitariamente</v>
      </c>
      <c r="EUF471" s="48" t="str">
        <f t="shared" si="417"/>
        <v>Inviable Sanitariamente</v>
      </c>
      <c r="EUG471" s="48" t="str">
        <f t="shared" si="417"/>
        <v>Inviable Sanitariamente</v>
      </c>
      <c r="EUH471" s="48" t="str">
        <f t="shared" si="417"/>
        <v>Inviable Sanitariamente</v>
      </c>
      <c r="EUI471" s="48" t="str">
        <f t="shared" si="417"/>
        <v>Inviable Sanitariamente</v>
      </c>
      <c r="EUJ471" s="48" t="str">
        <f t="shared" si="417"/>
        <v>Inviable Sanitariamente</v>
      </c>
      <c r="EUK471" s="48" t="str">
        <f t="shared" si="417"/>
        <v>Inviable Sanitariamente</v>
      </c>
      <c r="EUL471" s="48" t="str">
        <f t="shared" si="417"/>
        <v>Inviable Sanitariamente</v>
      </c>
      <c r="EUM471" s="48" t="str">
        <f t="shared" si="417"/>
        <v>Inviable Sanitariamente</v>
      </c>
      <c r="EUN471" s="48" t="str">
        <f t="shared" si="418"/>
        <v>Inviable Sanitariamente</v>
      </c>
      <c r="EUO471" s="48" t="str">
        <f t="shared" si="418"/>
        <v>Inviable Sanitariamente</v>
      </c>
      <c r="EUP471" s="48" t="str">
        <f t="shared" si="418"/>
        <v>Inviable Sanitariamente</v>
      </c>
      <c r="EUQ471" s="48" t="str">
        <f t="shared" si="418"/>
        <v>Inviable Sanitariamente</v>
      </c>
      <c r="EUR471" s="48" t="str">
        <f t="shared" si="418"/>
        <v>Inviable Sanitariamente</v>
      </c>
      <c r="EUS471" s="48" t="str">
        <f t="shared" si="418"/>
        <v>Inviable Sanitariamente</v>
      </c>
      <c r="EUT471" s="48" t="str">
        <f t="shared" si="418"/>
        <v>Inviable Sanitariamente</v>
      </c>
      <c r="EUU471" s="48" t="str">
        <f t="shared" si="418"/>
        <v>Inviable Sanitariamente</v>
      </c>
      <c r="EUV471" s="48" t="str">
        <f t="shared" si="418"/>
        <v>Inviable Sanitariamente</v>
      </c>
      <c r="EUW471" s="48" t="str">
        <f t="shared" si="418"/>
        <v>Inviable Sanitariamente</v>
      </c>
      <c r="EUX471" s="48" t="str">
        <f t="shared" si="419"/>
        <v>Inviable Sanitariamente</v>
      </c>
      <c r="EUY471" s="48" t="str">
        <f t="shared" si="419"/>
        <v>Inviable Sanitariamente</v>
      </c>
      <c r="EUZ471" s="48" t="str">
        <f t="shared" si="419"/>
        <v>Inviable Sanitariamente</v>
      </c>
      <c r="EVA471" s="48" t="str">
        <f t="shared" si="419"/>
        <v>Inviable Sanitariamente</v>
      </c>
      <c r="EVB471" s="48" t="str">
        <f t="shared" si="419"/>
        <v>Inviable Sanitariamente</v>
      </c>
      <c r="EVC471" s="48" t="str">
        <f t="shared" si="419"/>
        <v>Inviable Sanitariamente</v>
      </c>
      <c r="EVD471" s="48" t="str">
        <f t="shared" si="419"/>
        <v>Inviable Sanitariamente</v>
      </c>
      <c r="EVE471" s="48" t="str">
        <f t="shared" si="419"/>
        <v>Inviable Sanitariamente</v>
      </c>
      <c r="EVF471" s="48" t="str">
        <f t="shared" si="419"/>
        <v>Inviable Sanitariamente</v>
      </c>
      <c r="EVG471" s="48" t="str">
        <f t="shared" si="419"/>
        <v>Inviable Sanitariamente</v>
      </c>
      <c r="EVH471" s="48" t="str">
        <f t="shared" si="420"/>
        <v>Inviable Sanitariamente</v>
      </c>
      <c r="EVI471" s="48" t="str">
        <f t="shared" si="420"/>
        <v>Inviable Sanitariamente</v>
      </c>
      <c r="EVJ471" s="48" t="str">
        <f t="shared" si="420"/>
        <v>Inviable Sanitariamente</v>
      </c>
      <c r="EVK471" s="48" t="str">
        <f t="shared" si="420"/>
        <v>Inviable Sanitariamente</v>
      </c>
      <c r="EVL471" s="48" t="str">
        <f t="shared" si="420"/>
        <v>Inviable Sanitariamente</v>
      </c>
      <c r="EVM471" s="48" t="str">
        <f t="shared" si="420"/>
        <v>Inviable Sanitariamente</v>
      </c>
      <c r="EVN471" s="48" t="str">
        <f t="shared" si="420"/>
        <v>Inviable Sanitariamente</v>
      </c>
      <c r="EVO471" s="48" t="str">
        <f t="shared" si="420"/>
        <v>Inviable Sanitariamente</v>
      </c>
      <c r="EVP471" s="48" t="str">
        <f t="shared" si="420"/>
        <v>Inviable Sanitariamente</v>
      </c>
      <c r="EVQ471" s="48" t="str">
        <f t="shared" si="420"/>
        <v>Inviable Sanitariamente</v>
      </c>
      <c r="EVR471" s="48" t="str">
        <f t="shared" si="421"/>
        <v>Inviable Sanitariamente</v>
      </c>
      <c r="EVS471" s="48" t="str">
        <f t="shared" si="421"/>
        <v>Inviable Sanitariamente</v>
      </c>
      <c r="EVT471" s="48" t="str">
        <f t="shared" si="421"/>
        <v>Inviable Sanitariamente</v>
      </c>
      <c r="EVU471" s="48" t="str">
        <f t="shared" si="421"/>
        <v>Inviable Sanitariamente</v>
      </c>
      <c r="EVV471" s="48" t="str">
        <f t="shared" si="421"/>
        <v>Inviable Sanitariamente</v>
      </c>
      <c r="EVW471" s="48" t="str">
        <f t="shared" si="421"/>
        <v>Inviable Sanitariamente</v>
      </c>
      <c r="EVX471" s="48" t="str">
        <f t="shared" si="421"/>
        <v>Inviable Sanitariamente</v>
      </c>
      <c r="EVY471" s="48" t="str">
        <f t="shared" si="421"/>
        <v>Inviable Sanitariamente</v>
      </c>
      <c r="EVZ471" s="48" t="str">
        <f t="shared" si="421"/>
        <v>Inviable Sanitariamente</v>
      </c>
      <c r="EWA471" s="48" t="str">
        <f t="shared" si="421"/>
        <v>Inviable Sanitariamente</v>
      </c>
      <c r="EWB471" s="48" t="str">
        <f t="shared" si="422"/>
        <v>Inviable Sanitariamente</v>
      </c>
      <c r="EWC471" s="48" t="str">
        <f t="shared" si="422"/>
        <v>Inviable Sanitariamente</v>
      </c>
      <c r="EWD471" s="48" t="str">
        <f t="shared" si="422"/>
        <v>Inviable Sanitariamente</v>
      </c>
      <c r="EWE471" s="48" t="str">
        <f t="shared" si="422"/>
        <v>Inviable Sanitariamente</v>
      </c>
      <c r="EWF471" s="48" t="str">
        <f t="shared" si="422"/>
        <v>Inviable Sanitariamente</v>
      </c>
      <c r="EWG471" s="48" t="str">
        <f t="shared" si="422"/>
        <v>Inviable Sanitariamente</v>
      </c>
      <c r="EWH471" s="48" t="str">
        <f t="shared" si="422"/>
        <v>Inviable Sanitariamente</v>
      </c>
      <c r="EWI471" s="48" t="str">
        <f t="shared" si="422"/>
        <v>Inviable Sanitariamente</v>
      </c>
      <c r="EWJ471" s="48" t="str">
        <f t="shared" si="422"/>
        <v>Inviable Sanitariamente</v>
      </c>
      <c r="EWK471" s="48" t="str">
        <f t="shared" si="422"/>
        <v>Inviable Sanitariamente</v>
      </c>
      <c r="EWL471" s="48" t="str">
        <f t="shared" si="423"/>
        <v>Inviable Sanitariamente</v>
      </c>
      <c r="EWM471" s="48" t="str">
        <f t="shared" si="423"/>
        <v>Inviable Sanitariamente</v>
      </c>
      <c r="EWN471" s="48" t="str">
        <f t="shared" si="423"/>
        <v>Inviable Sanitariamente</v>
      </c>
      <c r="EWO471" s="48" t="str">
        <f t="shared" si="423"/>
        <v>Inviable Sanitariamente</v>
      </c>
      <c r="EWP471" s="48" t="str">
        <f t="shared" si="423"/>
        <v>Inviable Sanitariamente</v>
      </c>
      <c r="EWQ471" s="48" t="str">
        <f t="shared" si="423"/>
        <v>Inviable Sanitariamente</v>
      </c>
      <c r="EWR471" s="48" t="str">
        <f t="shared" si="423"/>
        <v>Inviable Sanitariamente</v>
      </c>
      <c r="EWS471" s="48" t="str">
        <f t="shared" si="423"/>
        <v>Inviable Sanitariamente</v>
      </c>
      <c r="EWT471" s="48" t="str">
        <f t="shared" si="423"/>
        <v>Inviable Sanitariamente</v>
      </c>
      <c r="EWU471" s="48" t="str">
        <f t="shared" si="423"/>
        <v>Inviable Sanitariamente</v>
      </c>
      <c r="EWV471" s="48" t="str">
        <f t="shared" si="424"/>
        <v>Inviable Sanitariamente</v>
      </c>
      <c r="EWW471" s="48" t="str">
        <f t="shared" si="424"/>
        <v>Inviable Sanitariamente</v>
      </c>
      <c r="EWX471" s="48" t="str">
        <f t="shared" si="424"/>
        <v>Inviable Sanitariamente</v>
      </c>
      <c r="EWY471" s="48" t="str">
        <f t="shared" si="424"/>
        <v>Inviable Sanitariamente</v>
      </c>
      <c r="EWZ471" s="48" t="str">
        <f t="shared" si="424"/>
        <v>Inviable Sanitariamente</v>
      </c>
      <c r="EXA471" s="48" t="str">
        <f t="shared" si="424"/>
        <v>Inviable Sanitariamente</v>
      </c>
      <c r="EXB471" s="48" t="str">
        <f t="shared" si="424"/>
        <v>Inviable Sanitariamente</v>
      </c>
      <c r="EXC471" s="48" t="str">
        <f t="shared" si="424"/>
        <v>Inviable Sanitariamente</v>
      </c>
      <c r="EXD471" s="48" t="str">
        <f t="shared" si="424"/>
        <v>Inviable Sanitariamente</v>
      </c>
      <c r="EXE471" s="48" t="str">
        <f t="shared" si="424"/>
        <v>Inviable Sanitariamente</v>
      </c>
      <c r="EXF471" s="48" t="str">
        <f t="shared" si="425"/>
        <v>Inviable Sanitariamente</v>
      </c>
      <c r="EXG471" s="48" t="str">
        <f t="shared" si="425"/>
        <v>Inviable Sanitariamente</v>
      </c>
      <c r="EXH471" s="48" t="str">
        <f t="shared" si="425"/>
        <v>Inviable Sanitariamente</v>
      </c>
      <c r="EXI471" s="48" t="str">
        <f t="shared" si="425"/>
        <v>Inviable Sanitariamente</v>
      </c>
      <c r="EXJ471" s="48" t="str">
        <f t="shared" si="425"/>
        <v>Inviable Sanitariamente</v>
      </c>
      <c r="EXK471" s="48" t="str">
        <f t="shared" si="425"/>
        <v>Inviable Sanitariamente</v>
      </c>
      <c r="EXL471" s="48" t="str">
        <f t="shared" si="425"/>
        <v>Inviable Sanitariamente</v>
      </c>
      <c r="EXM471" s="48" t="str">
        <f t="shared" si="425"/>
        <v>Inviable Sanitariamente</v>
      </c>
      <c r="EXN471" s="48" t="str">
        <f t="shared" si="425"/>
        <v>Inviable Sanitariamente</v>
      </c>
      <c r="EXO471" s="48" t="str">
        <f t="shared" si="425"/>
        <v>Inviable Sanitariamente</v>
      </c>
      <c r="EXP471" s="48" t="str">
        <f t="shared" si="426"/>
        <v>Inviable Sanitariamente</v>
      </c>
      <c r="EXQ471" s="48" t="str">
        <f t="shared" si="426"/>
        <v>Inviable Sanitariamente</v>
      </c>
      <c r="EXR471" s="48" t="str">
        <f t="shared" si="426"/>
        <v>Inviable Sanitariamente</v>
      </c>
      <c r="EXS471" s="48" t="str">
        <f t="shared" si="426"/>
        <v>Inviable Sanitariamente</v>
      </c>
      <c r="EXT471" s="48" t="str">
        <f t="shared" si="426"/>
        <v>Inviable Sanitariamente</v>
      </c>
      <c r="EXU471" s="48" t="str">
        <f t="shared" si="426"/>
        <v>Inviable Sanitariamente</v>
      </c>
      <c r="EXV471" s="48" t="str">
        <f t="shared" si="426"/>
        <v>Inviable Sanitariamente</v>
      </c>
      <c r="EXW471" s="48" t="str">
        <f t="shared" si="426"/>
        <v>Inviable Sanitariamente</v>
      </c>
      <c r="EXX471" s="48" t="str">
        <f t="shared" si="426"/>
        <v>Inviable Sanitariamente</v>
      </c>
      <c r="EXY471" s="48" t="str">
        <f t="shared" si="426"/>
        <v>Inviable Sanitariamente</v>
      </c>
      <c r="EXZ471" s="48" t="str">
        <f t="shared" si="427"/>
        <v>Inviable Sanitariamente</v>
      </c>
      <c r="EYA471" s="48" t="str">
        <f t="shared" si="427"/>
        <v>Inviable Sanitariamente</v>
      </c>
      <c r="EYB471" s="48" t="str">
        <f t="shared" si="427"/>
        <v>Inviable Sanitariamente</v>
      </c>
      <c r="EYC471" s="48" t="str">
        <f t="shared" si="427"/>
        <v>Inviable Sanitariamente</v>
      </c>
      <c r="EYD471" s="48" t="str">
        <f t="shared" si="427"/>
        <v>Inviable Sanitariamente</v>
      </c>
      <c r="EYE471" s="48" t="str">
        <f t="shared" si="427"/>
        <v>Inviable Sanitariamente</v>
      </c>
      <c r="EYF471" s="48" t="str">
        <f t="shared" si="427"/>
        <v>Inviable Sanitariamente</v>
      </c>
      <c r="EYG471" s="48" t="str">
        <f t="shared" si="427"/>
        <v>Inviable Sanitariamente</v>
      </c>
      <c r="EYH471" s="48" t="str">
        <f t="shared" si="427"/>
        <v>Inviable Sanitariamente</v>
      </c>
      <c r="EYI471" s="48" t="str">
        <f t="shared" si="427"/>
        <v>Inviable Sanitariamente</v>
      </c>
      <c r="EYJ471" s="48" t="str">
        <f t="shared" si="428"/>
        <v>Inviable Sanitariamente</v>
      </c>
      <c r="EYK471" s="48" t="str">
        <f t="shared" si="428"/>
        <v>Inviable Sanitariamente</v>
      </c>
      <c r="EYL471" s="48" t="str">
        <f t="shared" si="428"/>
        <v>Inviable Sanitariamente</v>
      </c>
      <c r="EYM471" s="48" t="str">
        <f t="shared" si="428"/>
        <v>Inviable Sanitariamente</v>
      </c>
      <c r="EYN471" s="48" t="str">
        <f t="shared" si="428"/>
        <v>Inviable Sanitariamente</v>
      </c>
      <c r="EYO471" s="48" t="str">
        <f t="shared" si="428"/>
        <v>Inviable Sanitariamente</v>
      </c>
      <c r="EYP471" s="48" t="str">
        <f t="shared" si="428"/>
        <v>Inviable Sanitariamente</v>
      </c>
      <c r="EYQ471" s="48" t="str">
        <f t="shared" si="428"/>
        <v>Inviable Sanitariamente</v>
      </c>
      <c r="EYR471" s="48" t="str">
        <f t="shared" si="428"/>
        <v>Inviable Sanitariamente</v>
      </c>
      <c r="EYS471" s="48" t="str">
        <f t="shared" si="428"/>
        <v>Inviable Sanitariamente</v>
      </c>
      <c r="EYT471" s="48" t="str">
        <f t="shared" si="429"/>
        <v>Inviable Sanitariamente</v>
      </c>
      <c r="EYU471" s="48" t="str">
        <f t="shared" si="429"/>
        <v>Inviable Sanitariamente</v>
      </c>
      <c r="EYV471" s="48" t="str">
        <f t="shared" si="429"/>
        <v>Inviable Sanitariamente</v>
      </c>
      <c r="EYW471" s="48" t="str">
        <f t="shared" si="429"/>
        <v>Inviable Sanitariamente</v>
      </c>
      <c r="EYX471" s="48" t="str">
        <f t="shared" si="429"/>
        <v>Inviable Sanitariamente</v>
      </c>
      <c r="EYY471" s="48" t="str">
        <f t="shared" si="429"/>
        <v>Inviable Sanitariamente</v>
      </c>
      <c r="EYZ471" s="48" t="str">
        <f t="shared" si="429"/>
        <v>Inviable Sanitariamente</v>
      </c>
      <c r="EZA471" s="48" t="str">
        <f t="shared" si="429"/>
        <v>Inviable Sanitariamente</v>
      </c>
      <c r="EZB471" s="48" t="str">
        <f t="shared" si="429"/>
        <v>Inviable Sanitariamente</v>
      </c>
      <c r="EZC471" s="48" t="str">
        <f t="shared" si="429"/>
        <v>Inviable Sanitariamente</v>
      </c>
      <c r="EZD471" s="48" t="str">
        <f t="shared" si="430"/>
        <v>Inviable Sanitariamente</v>
      </c>
      <c r="EZE471" s="48" t="str">
        <f t="shared" si="430"/>
        <v>Inviable Sanitariamente</v>
      </c>
      <c r="EZF471" s="48" t="str">
        <f t="shared" si="430"/>
        <v>Inviable Sanitariamente</v>
      </c>
      <c r="EZG471" s="48" t="str">
        <f t="shared" si="430"/>
        <v>Inviable Sanitariamente</v>
      </c>
      <c r="EZH471" s="48" t="str">
        <f t="shared" si="430"/>
        <v>Inviable Sanitariamente</v>
      </c>
      <c r="EZI471" s="48" t="str">
        <f t="shared" si="430"/>
        <v>Inviable Sanitariamente</v>
      </c>
      <c r="EZJ471" s="48" t="str">
        <f t="shared" si="430"/>
        <v>Inviable Sanitariamente</v>
      </c>
      <c r="EZK471" s="48" t="str">
        <f t="shared" si="430"/>
        <v>Inviable Sanitariamente</v>
      </c>
      <c r="EZL471" s="48" t="str">
        <f t="shared" si="430"/>
        <v>Inviable Sanitariamente</v>
      </c>
      <c r="EZM471" s="48" t="str">
        <f t="shared" si="430"/>
        <v>Inviable Sanitariamente</v>
      </c>
      <c r="EZN471" s="48" t="str">
        <f t="shared" si="431"/>
        <v>Inviable Sanitariamente</v>
      </c>
      <c r="EZO471" s="48" t="str">
        <f t="shared" si="431"/>
        <v>Inviable Sanitariamente</v>
      </c>
      <c r="EZP471" s="48" t="str">
        <f t="shared" si="431"/>
        <v>Inviable Sanitariamente</v>
      </c>
      <c r="EZQ471" s="48" t="str">
        <f t="shared" si="431"/>
        <v>Inviable Sanitariamente</v>
      </c>
      <c r="EZR471" s="48" t="str">
        <f t="shared" si="431"/>
        <v>Inviable Sanitariamente</v>
      </c>
      <c r="EZS471" s="48" t="str">
        <f t="shared" si="431"/>
        <v>Inviable Sanitariamente</v>
      </c>
      <c r="EZT471" s="48" t="str">
        <f t="shared" si="431"/>
        <v>Inviable Sanitariamente</v>
      </c>
      <c r="EZU471" s="48" t="str">
        <f t="shared" si="431"/>
        <v>Inviable Sanitariamente</v>
      </c>
      <c r="EZV471" s="48" t="str">
        <f t="shared" si="431"/>
        <v>Inviable Sanitariamente</v>
      </c>
      <c r="EZW471" s="48" t="str">
        <f t="shared" si="431"/>
        <v>Inviable Sanitariamente</v>
      </c>
      <c r="EZX471" s="48" t="str">
        <f t="shared" si="432"/>
        <v>Inviable Sanitariamente</v>
      </c>
      <c r="EZY471" s="48" t="str">
        <f t="shared" si="432"/>
        <v>Inviable Sanitariamente</v>
      </c>
      <c r="EZZ471" s="48" t="str">
        <f t="shared" si="432"/>
        <v>Inviable Sanitariamente</v>
      </c>
      <c r="FAA471" s="48" t="str">
        <f t="shared" si="432"/>
        <v>Inviable Sanitariamente</v>
      </c>
      <c r="FAB471" s="48" t="str">
        <f t="shared" si="432"/>
        <v>Inviable Sanitariamente</v>
      </c>
      <c r="FAC471" s="48" t="str">
        <f t="shared" si="432"/>
        <v>Inviable Sanitariamente</v>
      </c>
      <c r="FAD471" s="48" t="str">
        <f t="shared" si="432"/>
        <v>Inviable Sanitariamente</v>
      </c>
      <c r="FAE471" s="48" t="str">
        <f t="shared" si="432"/>
        <v>Inviable Sanitariamente</v>
      </c>
      <c r="FAF471" s="48" t="str">
        <f t="shared" si="432"/>
        <v>Inviable Sanitariamente</v>
      </c>
      <c r="FAG471" s="48" t="str">
        <f t="shared" si="432"/>
        <v>Inviable Sanitariamente</v>
      </c>
      <c r="FAH471" s="48" t="str">
        <f t="shared" si="433"/>
        <v>Inviable Sanitariamente</v>
      </c>
      <c r="FAI471" s="48" t="str">
        <f t="shared" si="433"/>
        <v>Inviable Sanitariamente</v>
      </c>
      <c r="FAJ471" s="48" t="str">
        <f t="shared" si="433"/>
        <v>Inviable Sanitariamente</v>
      </c>
      <c r="FAK471" s="48" t="str">
        <f t="shared" si="433"/>
        <v>Inviable Sanitariamente</v>
      </c>
      <c r="FAL471" s="48" t="str">
        <f t="shared" si="433"/>
        <v>Inviable Sanitariamente</v>
      </c>
      <c r="FAM471" s="48" t="str">
        <f t="shared" si="433"/>
        <v>Inviable Sanitariamente</v>
      </c>
      <c r="FAN471" s="48" t="str">
        <f t="shared" si="433"/>
        <v>Inviable Sanitariamente</v>
      </c>
      <c r="FAO471" s="48" t="str">
        <f t="shared" si="433"/>
        <v>Inviable Sanitariamente</v>
      </c>
      <c r="FAP471" s="48" t="str">
        <f t="shared" si="433"/>
        <v>Inviable Sanitariamente</v>
      </c>
      <c r="FAQ471" s="48" t="str">
        <f t="shared" si="433"/>
        <v>Inviable Sanitariamente</v>
      </c>
      <c r="FAR471" s="48" t="str">
        <f t="shared" si="434"/>
        <v>Inviable Sanitariamente</v>
      </c>
      <c r="FAS471" s="48" t="str">
        <f t="shared" si="434"/>
        <v>Inviable Sanitariamente</v>
      </c>
      <c r="FAT471" s="48" t="str">
        <f t="shared" si="434"/>
        <v>Inviable Sanitariamente</v>
      </c>
      <c r="FAU471" s="48" t="str">
        <f t="shared" si="434"/>
        <v>Inviable Sanitariamente</v>
      </c>
      <c r="FAV471" s="48" t="str">
        <f t="shared" si="434"/>
        <v>Inviable Sanitariamente</v>
      </c>
      <c r="FAW471" s="48" t="str">
        <f t="shared" si="434"/>
        <v>Inviable Sanitariamente</v>
      </c>
      <c r="FAX471" s="48" t="str">
        <f t="shared" si="434"/>
        <v>Inviable Sanitariamente</v>
      </c>
      <c r="FAY471" s="48" t="str">
        <f t="shared" si="434"/>
        <v>Inviable Sanitariamente</v>
      </c>
      <c r="FAZ471" s="48" t="str">
        <f t="shared" si="434"/>
        <v>Inviable Sanitariamente</v>
      </c>
      <c r="FBA471" s="48" t="str">
        <f t="shared" si="434"/>
        <v>Inviable Sanitariamente</v>
      </c>
      <c r="FBB471" s="48" t="str">
        <f t="shared" si="435"/>
        <v>Inviable Sanitariamente</v>
      </c>
      <c r="FBC471" s="48" t="str">
        <f t="shared" si="435"/>
        <v>Inviable Sanitariamente</v>
      </c>
      <c r="FBD471" s="48" t="str">
        <f t="shared" si="435"/>
        <v>Inviable Sanitariamente</v>
      </c>
      <c r="FBE471" s="48" t="str">
        <f t="shared" si="435"/>
        <v>Inviable Sanitariamente</v>
      </c>
      <c r="FBF471" s="48" t="str">
        <f t="shared" si="435"/>
        <v>Inviable Sanitariamente</v>
      </c>
      <c r="FBG471" s="48" t="str">
        <f t="shared" si="435"/>
        <v>Inviable Sanitariamente</v>
      </c>
      <c r="FBH471" s="48" t="str">
        <f t="shared" si="435"/>
        <v>Inviable Sanitariamente</v>
      </c>
      <c r="FBI471" s="48" t="str">
        <f t="shared" si="435"/>
        <v>Inviable Sanitariamente</v>
      </c>
      <c r="FBJ471" s="48" t="str">
        <f t="shared" si="435"/>
        <v>Inviable Sanitariamente</v>
      </c>
      <c r="FBK471" s="48" t="str">
        <f t="shared" si="435"/>
        <v>Inviable Sanitariamente</v>
      </c>
      <c r="FBL471" s="48" t="str">
        <f t="shared" si="436"/>
        <v>Inviable Sanitariamente</v>
      </c>
      <c r="FBM471" s="48" t="str">
        <f t="shared" si="436"/>
        <v>Inviable Sanitariamente</v>
      </c>
      <c r="FBN471" s="48" t="str">
        <f t="shared" si="436"/>
        <v>Inviable Sanitariamente</v>
      </c>
      <c r="FBO471" s="48" t="str">
        <f t="shared" si="436"/>
        <v>Inviable Sanitariamente</v>
      </c>
      <c r="FBP471" s="48" t="str">
        <f t="shared" si="436"/>
        <v>Inviable Sanitariamente</v>
      </c>
      <c r="FBQ471" s="48" t="str">
        <f t="shared" si="436"/>
        <v>Inviable Sanitariamente</v>
      </c>
      <c r="FBR471" s="48" t="str">
        <f t="shared" si="436"/>
        <v>Inviable Sanitariamente</v>
      </c>
      <c r="FBS471" s="48" t="str">
        <f t="shared" si="436"/>
        <v>Inviable Sanitariamente</v>
      </c>
      <c r="FBT471" s="48" t="str">
        <f t="shared" si="436"/>
        <v>Inviable Sanitariamente</v>
      </c>
      <c r="FBU471" s="48" t="str">
        <f t="shared" si="436"/>
        <v>Inviable Sanitariamente</v>
      </c>
      <c r="FBV471" s="48" t="str">
        <f t="shared" si="437"/>
        <v>Inviable Sanitariamente</v>
      </c>
      <c r="FBW471" s="48" t="str">
        <f t="shared" si="437"/>
        <v>Inviable Sanitariamente</v>
      </c>
      <c r="FBX471" s="48" t="str">
        <f t="shared" si="437"/>
        <v>Inviable Sanitariamente</v>
      </c>
      <c r="FBY471" s="48" t="str">
        <f t="shared" si="437"/>
        <v>Inviable Sanitariamente</v>
      </c>
      <c r="FBZ471" s="48" t="str">
        <f t="shared" si="437"/>
        <v>Inviable Sanitariamente</v>
      </c>
      <c r="FCA471" s="48" t="str">
        <f t="shared" si="437"/>
        <v>Inviable Sanitariamente</v>
      </c>
      <c r="FCB471" s="48" t="str">
        <f t="shared" si="437"/>
        <v>Inviable Sanitariamente</v>
      </c>
      <c r="FCC471" s="48" t="str">
        <f t="shared" si="437"/>
        <v>Inviable Sanitariamente</v>
      </c>
      <c r="FCD471" s="48" t="str">
        <f t="shared" si="437"/>
        <v>Inviable Sanitariamente</v>
      </c>
      <c r="FCE471" s="48" t="str">
        <f t="shared" si="437"/>
        <v>Inviable Sanitariamente</v>
      </c>
      <c r="FCF471" s="48" t="str">
        <f t="shared" si="438"/>
        <v>Inviable Sanitariamente</v>
      </c>
      <c r="FCG471" s="48" t="str">
        <f t="shared" si="438"/>
        <v>Inviable Sanitariamente</v>
      </c>
      <c r="FCH471" s="48" t="str">
        <f t="shared" si="438"/>
        <v>Inviable Sanitariamente</v>
      </c>
      <c r="FCI471" s="48" t="str">
        <f t="shared" si="438"/>
        <v>Inviable Sanitariamente</v>
      </c>
      <c r="FCJ471" s="48" t="str">
        <f t="shared" si="438"/>
        <v>Inviable Sanitariamente</v>
      </c>
      <c r="FCK471" s="48" t="str">
        <f t="shared" si="438"/>
        <v>Inviable Sanitariamente</v>
      </c>
      <c r="FCL471" s="48" t="str">
        <f t="shared" si="438"/>
        <v>Inviable Sanitariamente</v>
      </c>
      <c r="FCM471" s="48" t="str">
        <f t="shared" si="438"/>
        <v>Inviable Sanitariamente</v>
      </c>
      <c r="FCN471" s="48" t="str">
        <f t="shared" si="438"/>
        <v>Inviable Sanitariamente</v>
      </c>
      <c r="FCO471" s="48" t="str">
        <f t="shared" si="438"/>
        <v>Inviable Sanitariamente</v>
      </c>
      <c r="FCP471" s="48" t="str">
        <f t="shared" si="439"/>
        <v>Inviable Sanitariamente</v>
      </c>
      <c r="FCQ471" s="48" t="str">
        <f t="shared" si="439"/>
        <v>Inviable Sanitariamente</v>
      </c>
      <c r="FCR471" s="48" t="str">
        <f t="shared" si="439"/>
        <v>Inviable Sanitariamente</v>
      </c>
      <c r="FCS471" s="48" t="str">
        <f t="shared" si="439"/>
        <v>Inviable Sanitariamente</v>
      </c>
      <c r="FCT471" s="48" t="str">
        <f t="shared" si="439"/>
        <v>Inviable Sanitariamente</v>
      </c>
      <c r="FCU471" s="48" t="str">
        <f t="shared" si="439"/>
        <v>Inviable Sanitariamente</v>
      </c>
      <c r="FCV471" s="48" t="str">
        <f t="shared" si="439"/>
        <v>Inviable Sanitariamente</v>
      </c>
      <c r="FCW471" s="48" t="str">
        <f t="shared" si="439"/>
        <v>Inviable Sanitariamente</v>
      </c>
      <c r="FCX471" s="48" t="str">
        <f t="shared" si="439"/>
        <v>Inviable Sanitariamente</v>
      </c>
      <c r="FCY471" s="48" t="str">
        <f t="shared" si="439"/>
        <v>Inviable Sanitariamente</v>
      </c>
      <c r="FCZ471" s="48" t="str">
        <f t="shared" si="440"/>
        <v>Inviable Sanitariamente</v>
      </c>
      <c r="FDA471" s="48" t="str">
        <f t="shared" si="440"/>
        <v>Inviable Sanitariamente</v>
      </c>
      <c r="FDB471" s="48" t="str">
        <f t="shared" si="440"/>
        <v>Inviable Sanitariamente</v>
      </c>
      <c r="FDC471" s="48" t="str">
        <f t="shared" si="440"/>
        <v>Inviable Sanitariamente</v>
      </c>
      <c r="FDD471" s="48" t="str">
        <f t="shared" si="440"/>
        <v>Inviable Sanitariamente</v>
      </c>
      <c r="FDE471" s="48" t="str">
        <f t="shared" si="440"/>
        <v>Inviable Sanitariamente</v>
      </c>
      <c r="FDF471" s="48" t="str">
        <f t="shared" si="440"/>
        <v>Inviable Sanitariamente</v>
      </c>
      <c r="FDG471" s="48" t="str">
        <f t="shared" si="440"/>
        <v>Inviable Sanitariamente</v>
      </c>
      <c r="FDH471" s="48" t="str">
        <f t="shared" si="440"/>
        <v>Inviable Sanitariamente</v>
      </c>
      <c r="FDI471" s="48" t="str">
        <f t="shared" si="440"/>
        <v>Inviable Sanitariamente</v>
      </c>
      <c r="FDJ471" s="48" t="str">
        <f t="shared" si="441"/>
        <v>Inviable Sanitariamente</v>
      </c>
      <c r="FDK471" s="48" t="str">
        <f t="shared" si="441"/>
        <v>Inviable Sanitariamente</v>
      </c>
      <c r="FDL471" s="48" t="str">
        <f t="shared" si="441"/>
        <v>Inviable Sanitariamente</v>
      </c>
      <c r="FDM471" s="48" t="str">
        <f t="shared" si="441"/>
        <v>Inviable Sanitariamente</v>
      </c>
      <c r="FDN471" s="48" t="str">
        <f t="shared" si="441"/>
        <v>Inviable Sanitariamente</v>
      </c>
      <c r="FDO471" s="48" t="str">
        <f t="shared" si="441"/>
        <v>Inviable Sanitariamente</v>
      </c>
      <c r="FDP471" s="48" t="str">
        <f t="shared" si="441"/>
        <v>Inviable Sanitariamente</v>
      </c>
      <c r="FDQ471" s="48" t="str">
        <f t="shared" si="441"/>
        <v>Inviable Sanitariamente</v>
      </c>
      <c r="FDR471" s="48" t="str">
        <f t="shared" si="441"/>
        <v>Inviable Sanitariamente</v>
      </c>
      <c r="FDS471" s="48" t="str">
        <f t="shared" si="441"/>
        <v>Inviable Sanitariamente</v>
      </c>
      <c r="FDT471" s="48" t="str">
        <f t="shared" si="442"/>
        <v>Inviable Sanitariamente</v>
      </c>
      <c r="FDU471" s="48" t="str">
        <f t="shared" si="442"/>
        <v>Inviable Sanitariamente</v>
      </c>
      <c r="FDV471" s="48" t="str">
        <f t="shared" si="442"/>
        <v>Inviable Sanitariamente</v>
      </c>
      <c r="FDW471" s="48" t="str">
        <f t="shared" si="442"/>
        <v>Inviable Sanitariamente</v>
      </c>
      <c r="FDX471" s="48" t="str">
        <f t="shared" si="442"/>
        <v>Inviable Sanitariamente</v>
      </c>
      <c r="FDY471" s="48" t="str">
        <f t="shared" si="442"/>
        <v>Inviable Sanitariamente</v>
      </c>
      <c r="FDZ471" s="48" t="str">
        <f t="shared" si="442"/>
        <v>Inviable Sanitariamente</v>
      </c>
      <c r="FEA471" s="48" t="str">
        <f t="shared" si="442"/>
        <v>Inviable Sanitariamente</v>
      </c>
      <c r="FEB471" s="48" t="str">
        <f t="shared" si="442"/>
        <v>Inviable Sanitariamente</v>
      </c>
      <c r="FEC471" s="48" t="str">
        <f t="shared" si="442"/>
        <v>Inviable Sanitariamente</v>
      </c>
      <c r="FED471" s="48" t="str">
        <f t="shared" si="443"/>
        <v>Inviable Sanitariamente</v>
      </c>
      <c r="FEE471" s="48" t="str">
        <f t="shared" si="443"/>
        <v>Inviable Sanitariamente</v>
      </c>
      <c r="FEF471" s="48" t="str">
        <f t="shared" si="443"/>
        <v>Inviable Sanitariamente</v>
      </c>
      <c r="FEG471" s="48" t="str">
        <f t="shared" si="443"/>
        <v>Inviable Sanitariamente</v>
      </c>
      <c r="FEH471" s="48" t="str">
        <f t="shared" si="443"/>
        <v>Inviable Sanitariamente</v>
      </c>
      <c r="FEI471" s="48" t="str">
        <f t="shared" si="443"/>
        <v>Inviable Sanitariamente</v>
      </c>
      <c r="FEJ471" s="48" t="str">
        <f t="shared" si="443"/>
        <v>Inviable Sanitariamente</v>
      </c>
      <c r="FEK471" s="48" t="str">
        <f t="shared" si="443"/>
        <v>Inviable Sanitariamente</v>
      </c>
      <c r="FEL471" s="48" t="str">
        <f t="shared" si="443"/>
        <v>Inviable Sanitariamente</v>
      </c>
      <c r="FEM471" s="48" t="str">
        <f t="shared" si="443"/>
        <v>Inviable Sanitariamente</v>
      </c>
      <c r="FEN471" s="48" t="str">
        <f t="shared" si="444"/>
        <v>Inviable Sanitariamente</v>
      </c>
      <c r="FEO471" s="48" t="str">
        <f t="shared" si="444"/>
        <v>Inviable Sanitariamente</v>
      </c>
      <c r="FEP471" s="48" t="str">
        <f t="shared" si="444"/>
        <v>Inviable Sanitariamente</v>
      </c>
      <c r="FEQ471" s="48" t="str">
        <f t="shared" si="444"/>
        <v>Inviable Sanitariamente</v>
      </c>
      <c r="FER471" s="48" t="str">
        <f t="shared" si="444"/>
        <v>Inviable Sanitariamente</v>
      </c>
      <c r="FES471" s="48" t="str">
        <f t="shared" si="444"/>
        <v>Inviable Sanitariamente</v>
      </c>
      <c r="FET471" s="48" t="str">
        <f t="shared" si="444"/>
        <v>Inviable Sanitariamente</v>
      </c>
      <c r="FEU471" s="48" t="str">
        <f t="shared" si="444"/>
        <v>Inviable Sanitariamente</v>
      </c>
      <c r="FEV471" s="48" t="str">
        <f t="shared" si="444"/>
        <v>Inviable Sanitariamente</v>
      </c>
      <c r="FEW471" s="48" t="str">
        <f t="shared" si="444"/>
        <v>Inviable Sanitariamente</v>
      </c>
      <c r="FEX471" s="48" t="str">
        <f t="shared" si="445"/>
        <v>Inviable Sanitariamente</v>
      </c>
      <c r="FEY471" s="48" t="str">
        <f t="shared" si="445"/>
        <v>Inviable Sanitariamente</v>
      </c>
      <c r="FEZ471" s="48" t="str">
        <f t="shared" si="445"/>
        <v>Inviable Sanitariamente</v>
      </c>
      <c r="FFA471" s="48" t="str">
        <f t="shared" si="445"/>
        <v>Inviable Sanitariamente</v>
      </c>
      <c r="FFB471" s="48" t="str">
        <f t="shared" si="445"/>
        <v>Inviable Sanitariamente</v>
      </c>
      <c r="FFC471" s="48" t="str">
        <f t="shared" si="445"/>
        <v>Inviable Sanitariamente</v>
      </c>
      <c r="FFD471" s="48" t="str">
        <f t="shared" si="445"/>
        <v>Inviable Sanitariamente</v>
      </c>
      <c r="FFE471" s="48" t="str">
        <f t="shared" si="445"/>
        <v>Inviable Sanitariamente</v>
      </c>
      <c r="FFF471" s="48" t="str">
        <f t="shared" si="445"/>
        <v>Inviable Sanitariamente</v>
      </c>
      <c r="FFG471" s="48" t="str">
        <f t="shared" si="445"/>
        <v>Inviable Sanitariamente</v>
      </c>
      <c r="FFH471" s="48" t="str">
        <f t="shared" si="446"/>
        <v>Inviable Sanitariamente</v>
      </c>
      <c r="FFI471" s="48" t="str">
        <f t="shared" si="446"/>
        <v>Inviable Sanitariamente</v>
      </c>
      <c r="FFJ471" s="48" t="str">
        <f t="shared" si="446"/>
        <v>Inviable Sanitariamente</v>
      </c>
      <c r="FFK471" s="48" t="str">
        <f t="shared" si="446"/>
        <v>Inviable Sanitariamente</v>
      </c>
      <c r="FFL471" s="48" t="str">
        <f t="shared" si="446"/>
        <v>Inviable Sanitariamente</v>
      </c>
      <c r="FFM471" s="48" t="str">
        <f t="shared" si="446"/>
        <v>Inviable Sanitariamente</v>
      </c>
      <c r="FFN471" s="48" t="str">
        <f t="shared" si="446"/>
        <v>Inviable Sanitariamente</v>
      </c>
      <c r="FFO471" s="48" t="str">
        <f t="shared" si="446"/>
        <v>Inviable Sanitariamente</v>
      </c>
      <c r="FFP471" s="48" t="str">
        <f t="shared" si="446"/>
        <v>Inviable Sanitariamente</v>
      </c>
      <c r="FFQ471" s="48" t="str">
        <f t="shared" si="446"/>
        <v>Inviable Sanitariamente</v>
      </c>
      <c r="FFR471" s="48" t="str">
        <f t="shared" si="447"/>
        <v>Inviable Sanitariamente</v>
      </c>
      <c r="FFS471" s="48" t="str">
        <f t="shared" si="447"/>
        <v>Inviable Sanitariamente</v>
      </c>
      <c r="FFT471" s="48" t="str">
        <f t="shared" si="447"/>
        <v>Inviable Sanitariamente</v>
      </c>
      <c r="FFU471" s="48" t="str">
        <f t="shared" si="447"/>
        <v>Inviable Sanitariamente</v>
      </c>
      <c r="FFV471" s="48" t="str">
        <f t="shared" si="447"/>
        <v>Inviable Sanitariamente</v>
      </c>
      <c r="FFW471" s="48" t="str">
        <f t="shared" si="447"/>
        <v>Inviable Sanitariamente</v>
      </c>
      <c r="FFX471" s="48" t="str">
        <f t="shared" si="447"/>
        <v>Inviable Sanitariamente</v>
      </c>
      <c r="FFY471" s="48" t="str">
        <f t="shared" si="447"/>
        <v>Inviable Sanitariamente</v>
      </c>
      <c r="FFZ471" s="48" t="str">
        <f t="shared" si="447"/>
        <v>Inviable Sanitariamente</v>
      </c>
      <c r="FGA471" s="48" t="str">
        <f t="shared" si="447"/>
        <v>Inviable Sanitariamente</v>
      </c>
      <c r="FGB471" s="48" t="str">
        <f t="shared" si="448"/>
        <v>Inviable Sanitariamente</v>
      </c>
      <c r="FGC471" s="48" t="str">
        <f t="shared" si="448"/>
        <v>Inviable Sanitariamente</v>
      </c>
      <c r="FGD471" s="48" t="str">
        <f t="shared" si="448"/>
        <v>Inviable Sanitariamente</v>
      </c>
      <c r="FGE471" s="48" t="str">
        <f t="shared" si="448"/>
        <v>Inviable Sanitariamente</v>
      </c>
      <c r="FGF471" s="48" t="str">
        <f t="shared" si="448"/>
        <v>Inviable Sanitariamente</v>
      </c>
      <c r="FGG471" s="48" t="str">
        <f t="shared" si="448"/>
        <v>Inviable Sanitariamente</v>
      </c>
      <c r="FGH471" s="48" t="str">
        <f t="shared" si="448"/>
        <v>Inviable Sanitariamente</v>
      </c>
      <c r="FGI471" s="48" t="str">
        <f t="shared" si="448"/>
        <v>Inviable Sanitariamente</v>
      </c>
      <c r="FGJ471" s="48" t="str">
        <f t="shared" si="448"/>
        <v>Inviable Sanitariamente</v>
      </c>
      <c r="FGK471" s="48" t="str">
        <f t="shared" si="448"/>
        <v>Inviable Sanitariamente</v>
      </c>
      <c r="FGL471" s="48" t="str">
        <f t="shared" si="449"/>
        <v>Inviable Sanitariamente</v>
      </c>
      <c r="FGM471" s="48" t="str">
        <f t="shared" si="449"/>
        <v>Inviable Sanitariamente</v>
      </c>
      <c r="FGN471" s="48" t="str">
        <f t="shared" si="449"/>
        <v>Inviable Sanitariamente</v>
      </c>
      <c r="FGO471" s="48" t="str">
        <f t="shared" si="449"/>
        <v>Inviable Sanitariamente</v>
      </c>
      <c r="FGP471" s="48" t="str">
        <f t="shared" si="449"/>
        <v>Inviable Sanitariamente</v>
      </c>
      <c r="FGQ471" s="48" t="str">
        <f t="shared" si="449"/>
        <v>Inviable Sanitariamente</v>
      </c>
      <c r="FGR471" s="48" t="str">
        <f t="shared" si="449"/>
        <v>Inviable Sanitariamente</v>
      </c>
      <c r="FGS471" s="48" t="str">
        <f t="shared" si="449"/>
        <v>Inviable Sanitariamente</v>
      </c>
      <c r="FGT471" s="48" t="str">
        <f t="shared" si="449"/>
        <v>Inviable Sanitariamente</v>
      </c>
      <c r="FGU471" s="48" t="str">
        <f t="shared" si="449"/>
        <v>Inviable Sanitariamente</v>
      </c>
      <c r="FGV471" s="48" t="str">
        <f t="shared" si="450"/>
        <v>Inviable Sanitariamente</v>
      </c>
      <c r="FGW471" s="48" t="str">
        <f t="shared" si="450"/>
        <v>Inviable Sanitariamente</v>
      </c>
      <c r="FGX471" s="48" t="str">
        <f t="shared" si="450"/>
        <v>Inviable Sanitariamente</v>
      </c>
      <c r="FGY471" s="48" t="str">
        <f t="shared" si="450"/>
        <v>Inviable Sanitariamente</v>
      </c>
      <c r="FGZ471" s="48" t="str">
        <f t="shared" si="450"/>
        <v>Inviable Sanitariamente</v>
      </c>
      <c r="FHA471" s="48" t="str">
        <f t="shared" si="450"/>
        <v>Inviable Sanitariamente</v>
      </c>
      <c r="FHB471" s="48" t="str">
        <f t="shared" si="450"/>
        <v>Inviable Sanitariamente</v>
      </c>
      <c r="FHC471" s="48" t="str">
        <f t="shared" si="450"/>
        <v>Inviable Sanitariamente</v>
      </c>
      <c r="FHD471" s="48" t="str">
        <f t="shared" si="450"/>
        <v>Inviable Sanitariamente</v>
      </c>
      <c r="FHE471" s="48" t="str">
        <f t="shared" si="450"/>
        <v>Inviable Sanitariamente</v>
      </c>
      <c r="FHF471" s="48" t="str">
        <f t="shared" si="451"/>
        <v>Inviable Sanitariamente</v>
      </c>
      <c r="FHG471" s="48" t="str">
        <f t="shared" si="451"/>
        <v>Inviable Sanitariamente</v>
      </c>
      <c r="FHH471" s="48" t="str">
        <f t="shared" si="451"/>
        <v>Inviable Sanitariamente</v>
      </c>
      <c r="FHI471" s="48" t="str">
        <f t="shared" si="451"/>
        <v>Inviable Sanitariamente</v>
      </c>
      <c r="FHJ471" s="48" t="str">
        <f t="shared" si="451"/>
        <v>Inviable Sanitariamente</v>
      </c>
      <c r="FHK471" s="48" t="str">
        <f t="shared" si="451"/>
        <v>Inviable Sanitariamente</v>
      </c>
      <c r="FHL471" s="48" t="str">
        <f t="shared" si="451"/>
        <v>Inviable Sanitariamente</v>
      </c>
      <c r="FHM471" s="48" t="str">
        <f t="shared" si="451"/>
        <v>Inviable Sanitariamente</v>
      </c>
      <c r="FHN471" s="48" t="str">
        <f t="shared" si="451"/>
        <v>Inviable Sanitariamente</v>
      </c>
      <c r="FHO471" s="48" t="str">
        <f t="shared" si="451"/>
        <v>Inviable Sanitariamente</v>
      </c>
      <c r="FHP471" s="48" t="str">
        <f t="shared" si="452"/>
        <v>Inviable Sanitariamente</v>
      </c>
      <c r="FHQ471" s="48" t="str">
        <f t="shared" si="452"/>
        <v>Inviable Sanitariamente</v>
      </c>
      <c r="FHR471" s="48" t="str">
        <f t="shared" si="452"/>
        <v>Inviable Sanitariamente</v>
      </c>
      <c r="FHS471" s="48" t="str">
        <f t="shared" si="452"/>
        <v>Inviable Sanitariamente</v>
      </c>
      <c r="FHT471" s="48" t="str">
        <f t="shared" si="452"/>
        <v>Inviable Sanitariamente</v>
      </c>
      <c r="FHU471" s="48" t="str">
        <f t="shared" si="452"/>
        <v>Inviable Sanitariamente</v>
      </c>
      <c r="FHV471" s="48" t="str">
        <f t="shared" si="452"/>
        <v>Inviable Sanitariamente</v>
      </c>
      <c r="FHW471" s="48" t="str">
        <f t="shared" si="452"/>
        <v>Inviable Sanitariamente</v>
      </c>
      <c r="FHX471" s="48" t="str">
        <f t="shared" si="452"/>
        <v>Inviable Sanitariamente</v>
      </c>
      <c r="FHY471" s="48" t="str">
        <f t="shared" si="452"/>
        <v>Inviable Sanitariamente</v>
      </c>
      <c r="FHZ471" s="48" t="str">
        <f t="shared" si="453"/>
        <v>Inviable Sanitariamente</v>
      </c>
      <c r="FIA471" s="48" t="str">
        <f t="shared" si="453"/>
        <v>Inviable Sanitariamente</v>
      </c>
      <c r="FIB471" s="48" t="str">
        <f t="shared" si="453"/>
        <v>Inviable Sanitariamente</v>
      </c>
      <c r="FIC471" s="48" t="str">
        <f t="shared" si="453"/>
        <v>Inviable Sanitariamente</v>
      </c>
      <c r="FID471" s="48" t="str">
        <f t="shared" si="453"/>
        <v>Inviable Sanitariamente</v>
      </c>
      <c r="FIE471" s="48" t="str">
        <f t="shared" si="453"/>
        <v>Inviable Sanitariamente</v>
      </c>
      <c r="FIF471" s="48" t="str">
        <f t="shared" si="453"/>
        <v>Inviable Sanitariamente</v>
      </c>
      <c r="FIG471" s="48" t="str">
        <f t="shared" si="453"/>
        <v>Inviable Sanitariamente</v>
      </c>
      <c r="FIH471" s="48" t="str">
        <f t="shared" si="453"/>
        <v>Inviable Sanitariamente</v>
      </c>
      <c r="FII471" s="48" t="str">
        <f t="shared" si="453"/>
        <v>Inviable Sanitariamente</v>
      </c>
      <c r="FIJ471" s="48" t="str">
        <f t="shared" si="454"/>
        <v>Inviable Sanitariamente</v>
      </c>
      <c r="FIK471" s="48" t="str">
        <f t="shared" si="454"/>
        <v>Inviable Sanitariamente</v>
      </c>
      <c r="FIL471" s="48" t="str">
        <f t="shared" si="454"/>
        <v>Inviable Sanitariamente</v>
      </c>
      <c r="FIM471" s="48" t="str">
        <f t="shared" si="454"/>
        <v>Inviable Sanitariamente</v>
      </c>
      <c r="FIN471" s="48" t="str">
        <f t="shared" si="454"/>
        <v>Inviable Sanitariamente</v>
      </c>
      <c r="FIO471" s="48" t="str">
        <f t="shared" si="454"/>
        <v>Inviable Sanitariamente</v>
      </c>
      <c r="FIP471" s="48" t="str">
        <f t="shared" si="454"/>
        <v>Inviable Sanitariamente</v>
      </c>
      <c r="FIQ471" s="48" t="str">
        <f t="shared" si="454"/>
        <v>Inviable Sanitariamente</v>
      </c>
      <c r="FIR471" s="48" t="str">
        <f t="shared" si="454"/>
        <v>Inviable Sanitariamente</v>
      </c>
      <c r="FIS471" s="48" t="str">
        <f t="shared" si="454"/>
        <v>Inviable Sanitariamente</v>
      </c>
      <c r="FIT471" s="48" t="str">
        <f t="shared" si="455"/>
        <v>Inviable Sanitariamente</v>
      </c>
      <c r="FIU471" s="48" t="str">
        <f t="shared" si="455"/>
        <v>Inviable Sanitariamente</v>
      </c>
      <c r="FIV471" s="48" t="str">
        <f t="shared" si="455"/>
        <v>Inviable Sanitariamente</v>
      </c>
      <c r="FIW471" s="48" t="str">
        <f t="shared" si="455"/>
        <v>Inviable Sanitariamente</v>
      </c>
      <c r="FIX471" s="48" t="str">
        <f t="shared" si="455"/>
        <v>Inviable Sanitariamente</v>
      </c>
      <c r="FIY471" s="48" t="str">
        <f t="shared" si="455"/>
        <v>Inviable Sanitariamente</v>
      </c>
      <c r="FIZ471" s="48" t="str">
        <f t="shared" si="455"/>
        <v>Inviable Sanitariamente</v>
      </c>
      <c r="FJA471" s="48" t="str">
        <f t="shared" si="455"/>
        <v>Inviable Sanitariamente</v>
      </c>
      <c r="FJB471" s="48" t="str">
        <f t="shared" si="455"/>
        <v>Inviable Sanitariamente</v>
      </c>
      <c r="FJC471" s="48" t="str">
        <f t="shared" si="455"/>
        <v>Inviable Sanitariamente</v>
      </c>
      <c r="FJD471" s="48" t="str">
        <f t="shared" si="456"/>
        <v>Inviable Sanitariamente</v>
      </c>
      <c r="FJE471" s="48" t="str">
        <f t="shared" si="456"/>
        <v>Inviable Sanitariamente</v>
      </c>
      <c r="FJF471" s="48" t="str">
        <f t="shared" si="456"/>
        <v>Inviable Sanitariamente</v>
      </c>
      <c r="FJG471" s="48" t="str">
        <f t="shared" si="456"/>
        <v>Inviable Sanitariamente</v>
      </c>
      <c r="FJH471" s="48" t="str">
        <f t="shared" si="456"/>
        <v>Inviable Sanitariamente</v>
      </c>
      <c r="FJI471" s="48" t="str">
        <f t="shared" si="456"/>
        <v>Inviable Sanitariamente</v>
      </c>
      <c r="FJJ471" s="48" t="str">
        <f t="shared" si="456"/>
        <v>Inviable Sanitariamente</v>
      </c>
      <c r="FJK471" s="48" t="str">
        <f t="shared" si="456"/>
        <v>Inviable Sanitariamente</v>
      </c>
      <c r="FJL471" s="48" t="str">
        <f t="shared" si="456"/>
        <v>Inviable Sanitariamente</v>
      </c>
      <c r="FJM471" s="48" t="str">
        <f t="shared" si="456"/>
        <v>Inviable Sanitariamente</v>
      </c>
      <c r="FJN471" s="48" t="str">
        <f t="shared" si="457"/>
        <v>Inviable Sanitariamente</v>
      </c>
      <c r="FJO471" s="48" t="str">
        <f t="shared" si="457"/>
        <v>Inviable Sanitariamente</v>
      </c>
      <c r="FJP471" s="48" t="str">
        <f t="shared" si="457"/>
        <v>Inviable Sanitariamente</v>
      </c>
      <c r="FJQ471" s="48" t="str">
        <f t="shared" si="457"/>
        <v>Inviable Sanitariamente</v>
      </c>
      <c r="FJR471" s="48" t="str">
        <f t="shared" si="457"/>
        <v>Inviable Sanitariamente</v>
      </c>
      <c r="FJS471" s="48" t="str">
        <f t="shared" si="457"/>
        <v>Inviable Sanitariamente</v>
      </c>
      <c r="FJT471" s="48" t="str">
        <f t="shared" si="457"/>
        <v>Inviable Sanitariamente</v>
      </c>
      <c r="FJU471" s="48" t="str">
        <f t="shared" si="457"/>
        <v>Inviable Sanitariamente</v>
      </c>
      <c r="FJV471" s="48" t="str">
        <f t="shared" si="457"/>
        <v>Inviable Sanitariamente</v>
      </c>
      <c r="FJW471" s="48" t="str">
        <f t="shared" si="457"/>
        <v>Inviable Sanitariamente</v>
      </c>
      <c r="FJX471" s="48" t="str">
        <f t="shared" si="458"/>
        <v>Inviable Sanitariamente</v>
      </c>
      <c r="FJY471" s="48" t="str">
        <f t="shared" si="458"/>
        <v>Inviable Sanitariamente</v>
      </c>
      <c r="FJZ471" s="48" t="str">
        <f t="shared" si="458"/>
        <v>Inviable Sanitariamente</v>
      </c>
      <c r="FKA471" s="48" t="str">
        <f t="shared" si="458"/>
        <v>Inviable Sanitariamente</v>
      </c>
      <c r="FKB471" s="48" t="str">
        <f t="shared" si="458"/>
        <v>Inviable Sanitariamente</v>
      </c>
      <c r="FKC471" s="48" t="str">
        <f t="shared" si="458"/>
        <v>Inviable Sanitariamente</v>
      </c>
      <c r="FKD471" s="48" t="str">
        <f t="shared" si="458"/>
        <v>Inviable Sanitariamente</v>
      </c>
      <c r="FKE471" s="48" t="str">
        <f t="shared" si="458"/>
        <v>Inviable Sanitariamente</v>
      </c>
      <c r="FKF471" s="48" t="str">
        <f t="shared" si="458"/>
        <v>Inviable Sanitariamente</v>
      </c>
      <c r="FKG471" s="48" t="str">
        <f t="shared" si="458"/>
        <v>Inviable Sanitariamente</v>
      </c>
      <c r="FKH471" s="48" t="str">
        <f t="shared" si="459"/>
        <v>Inviable Sanitariamente</v>
      </c>
      <c r="FKI471" s="48" t="str">
        <f t="shared" si="459"/>
        <v>Inviable Sanitariamente</v>
      </c>
      <c r="FKJ471" s="48" t="str">
        <f t="shared" si="459"/>
        <v>Inviable Sanitariamente</v>
      </c>
      <c r="FKK471" s="48" t="str">
        <f t="shared" si="459"/>
        <v>Inviable Sanitariamente</v>
      </c>
      <c r="FKL471" s="48" t="str">
        <f t="shared" si="459"/>
        <v>Inviable Sanitariamente</v>
      </c>
      <c r="FKM471" s="48" t="str">
        <f t="shared" si="459"/>
        <v>Inviable Sanitariamente</v>
      </c>
      <c r="FKN471" s="48" t="str">
        <f t="shared" si="459"/>
        <v>Inviable Sanitariamente</v>
      </c>
      <c r="FKO471" s="48" t="str">
        <f t="shared" si="459"/>
        <v>Inviable Sanitariamente</v>
      </c>
      <c r="FKP471" s="48" t="str">
        <f t="shared" si="459"/>
        <v>Inviable Sanitariamente</v>
      </c>
      <c r="FKQ471" s="48" t="str">
        <f t="shared" si="459"/>
        <v>Inviable Sanitariamente</v>
      </c>
      <c r="FKR471" s="48" t="str">
        <f t="shared" si="460"/>
        <v>Inviable Sanitariamente</v>
      </c>
      <c r="FKS471" s="48" t="str">
        <f t="shared" si="460"/>
        <v>Inviable Sanitariamente</v>
      </c>
      <c r="FKT471" s="48" t="str">
        <f t="shared" si="460"/>
        <v>Inviable Sanitariamente</v>
      </c>
      <c r="FKU471" s="48" t="str">
        <f t="shared" si="460"/>
        <v>Inviable Sanitariamente</v>
      </c>
      <c r="FKV471" s="48" t="str">
        <f t="shared" si="460"/>
        <v>Inviable Sanitariamente</v>
      </c>
      <c r="FKW471" s="48" t="str">
        <f t="shared" si="460"/>
        <v>Inviable Sanitariamente</v>
      </c>
      <c r="FKX471" s="48" t="str">
        <f t="shared" si="460"/>
        <v>Inviable Sanitariamente</v>
      </c>
      <c r="FKY471" s="48" t="str">
        <f t="shared" si="460"/>
        <v>Inviable Sanitariamente</v>
      </c>
      <c r="FKZ471" s="48" t="str">
        <f t="shared" si="460"/>
        <v>Inviable Sanitariamente</v>
      </c>
      <c r="FLA471" s="48" t="str">
        <f t="shared" si="460"/>
        <v>Inviable Sanitariamente</v>
      </c>
      <c r="FLB471" s="48" t="str">
        <f t="shared" si="461"/>
        <v>Inviable Sanitariamente</v>
      </c>
      <c r="FLC471" s="48" t="str">
        <f t="shared" si="461"/>
        <v>Inviable Sanitariamente</v>
      </c>
      <c r="FLD471" s="48" t="str">
        <f t="shared" si="461"/>
        <v>Inviable Sanitariamente</v>
      </c>
      <c r="FLE471" s="48" t="str">
        <f t="shared" si="461"/>
        <v>Inviable Sanitariamente</v>
      </c>
      <c r="FLF471" s="48" t="str">
        <f t="shared" si="461"/>
        <v>Inviable Sanitariamente</v>
      </c>
      <c r="FLG471" s="48" t="str">
        <f t="shared" si="461"/>
        <v>Inviable Sanitariamente</v>
      </c>
      <c r="FLH471" s="48" t="str">
        <f t="shared" si="461"/>
        <v>Inviable Sanitariamente</v>
      </c>
      <c r="FLI471" s="48" t="str">
        <f t="shared" si="461"/>
        <v>Inviable Sanitariamente</v>
      </c>
      <c r="FLJ471" s="48" t="str">
        <f t="shared" si="461"/>
        <v>Inviable Sanitariamente</v>
      </c>
      <c r="FLK471" s="48" t="str">
        <f t="shared" si="461"/>
        <v>Inviable Sanitariamente</v>
      </c>
      <c r="FLL471" s="48" t="str">
        <f t="shared" si="462"/>
        <v>Inviable Sanitariamente</v>
      </c>
      <c r="FLM471" s="48" t="str">
        <f t="shared" si="462"/>
        <v>Inviable Sanitariamente</v>
      </c>
      <c r="FLN471" s="48" t="str">
        <f t="shared" si="462"/>
        <v>Inviable Sanitariamente</v>
      </c>
      <c r="FLO471" s="48" t="str">
        <f t="shared" si="462"/>
        <v>Inviable Sanitariamente</v>
      </c>
      <c r="FLP471" s="48" t="str">
        <f t="shared" si="462"/>
        <v>Inviable Sanitariamente</v>
      </c>
      <c r="FLQ471" s="48" t="str">
        <f t="shared" si="462"/>
        <v>Inviable Sanitariamente</v>
      </c>
      <c r="FLR471" s="48" t="str">
        <f t="shared" si="462"/>
        <v>Inviable Sanitariamente</v>
      </c>
      <c r="FLS471" s="48" t="str">
        <f t="shared" si="462"/>
        <v>Inviable Sanitariamente</v>
      </c>
      <c r="FLT471" s="48" t="str">
        <f t="shared" si="462"/>
        <v>Inviable Sanitariamente</v>
      </c>
      <c r="FLU471" s="48" t="str">
        <f t="shared" si="462"/>
        <v>Inviable Sanitariamente</v>
      </c>
      <c r="FLV471" s="48" t="str">
        <f t="shared" si="463"/>
        <v>Inviable Sanitariamente</v>
      </c>
      <c r="FLW471" s="48" t="str">
        <f t="shared" si="463"/>
        <v>Inviable Sanitariamente</v>
      </c>
      <c r="FLX471" s="48" t="str">
        <f t="shared" si="463"/>
        <v>Inviable Sanitariamente</v>
      </c>
      <c r="FLY471" s="48" t="str">
        <f t="shared" si="463"/>
        <v>Inviable Sanitariamente</v>
      </c>
      <c r="FLZ471" s="48" t="str">
        <f t="shared" si="463"/>
        <v>Inviable Sanitariamente</v>
      </c>
      <c r="FMA471" s="48" t="str">
        <f t="shared" si="463"/>
        <v>Inviable Sanitariamente</v>
      </c>
      <c r="FMB471" s="48" t="str">
        <f t="shared" si="463"/>
        <v>Inviable Sanitariamente</v>
      </c>
      <c r="FMC471" s="48" t="str">
        <f t="shared" si="463"/>
        <v>Inviable Sanitariamente</v>
      </c>
      <c r="FMD471" s="48" t="str">
        <f t="shared" si="463"/>
        <v>Inviable Sanitariamente</v>
      </c>
      <c r="FME471" s="48" t="str">
        <f t="shared" si="463"/>
        <v>Inviable Sanitariamente</v>
      </c>
      <c r="FMF471" s="48" t="str">
        <f t="shared" si="464"/>
        <v>Inviable Sanitariamente</v>
      </c>
      <c r="FMG471" s="48" t="str">
        <f t="shared" si="464"/>
        <v>Inviable Sanitariamente</v>
      </c>
      <c r="FMH471" s="48" t="str">
        <f t="shared" si="464"/>
        <v>Inviable Sanitariamente</v>
      </c>
      <c r="FMI471" s="48" t="str">
        <f t="shared" si="464"/>
        <v>Inviable Sanitariamente</v>
      </c>
      <c r="FMJ471" s="48" t="str">
        <f t="shared" si="464"/>
        <v>Inviable Sanitariamente</v>
      </c>
      <c r="FMK471" s="48" t="str">
        <f t="shared" si="464"/>
        <v>Inviable Sanitariamente</v>
      </c>
      <c r="FML471" s="48" t="str">
        <f t="shared" si="464"/>
        <v>Inviable Sanitariamente</v>
      </c>
      <c r="FMM471" s="48" t="str">
        <f t="shared" si="464"/>
        <v>Inviable Sanitariamente</v>
      </c>
      <c r="FMN471" s="48" t="str">
        <f t="shared" si="464"/>
        <v>Inviable Sanitariamente</v>
      </c>
      <c r="FMO471" s="48" t="str">
        <f t="shared" si="464"/>
        <v>Inviable Sanitariamente</v>
      </c>
      <c r="FMP471" s="48" t="str">
        <f t="shared" si="465"/>
        <v>Inviable Sanitariamente</v>
      </c>
      <c r="FMQ471" s="48" t="str">
        <f t="shared" si="465"/>
        <v>Inviable Sanitariamente</v>
      </c>
      <c r="FMR471" s="48" t="str">
        <f t="shared" si="465"/>
        <v>Inviable Sanitariamente</v>
      </c>
      <c r="FMS471" s="48" t="str">
        <f t="shared" si="465"/>
        <v>Inviable Sanitariamente</v>
      </c>
      <c r="FMT471" s="48" t="str">
        <f t="shared" si="465"/>
        <v>Inviable Sanitariamente</v>
      </c>
      <c r="FMU471" s="48" t="str">
        <f t="shared" si="465"/>
        <v>Inviable Sanitariamente</v>
      </c>
      <c r="FMV471" s="48" t="str">
        <f t="shared" si="465"/>
        <v>Inviable Sanitariamente</v>
      </c>
      <c r="FMW471" s="48" t="str">
        <f t="shared" si="465"/>
        <v>Inviable Sanitariamente</v>
      </c>
      <c r="FMX471" s="48" t="str">
        <f t="shared" si="465"/>
        <v>Inviable Sanitariamente</v>
      </c>
      <c r="FMY471" s="48" t="str">
        <f t="shared" si="465"/>
        <v>Inviable Sanitariamente</v>
      </c>
      <c r="FMZ471" s="48" t="str">
        <f t="shared" si="466"/>
        <v>Inviable Sanitariamente</v>
      </c>
      <c r="FNA471" s="48" t="str">
        <f t="shared" si="466"/>
        <v>Inviable Sanitariamente</v>
      </c>
      <c r="FNB471" s="48" t="str">
        <f t="shared" si="466"/>
        <v>Inviable Sanitariamente</v>
      </c>
      <c r="FNC471" s="48" t="str">
        <f t="shared" si="466"/>
        <v>Inviable Sanitariamente</v>
      </c>
      <c r="FND471" s="48" t="str">
        <f t="shared" si="466"/>
        <v>Inviable Sanitariamente</v>
      </c>
      <c r="FNE471" s="48" t="str">
        <f t="shared" si="466"/>
        <v>Inviable Sanitariamente</v>
      </c>
      <c r="FNF471" s="48" t="str">
        <f t="shared" si="466"/>
        <v>Inviable Sanitariamente</v>
      </c>
      <c r="FNG471" s="48" t="str">
        <f t="shared" si="466"/>
        <v>Inviable Sanitariamente</v>
      </c>
      <c r="FNH471" s="48" t="str">
        <f t="shared" si="466"/>
        <v>Inviable Sanitariamente</v>
      </c>
      <c r="FNI471" s="48" t="str">
        <f t="shared" si="466"/>
        <v>Inviable Sanitariamente</v>
      </c>
      <c r="FNJ471" s="48" t="str">
        <f t="shared" si="467"/>
        <v>Inviable Sanitariamente</v>
      </c>
      <c r="FNK471" s="48" t="str">
        <f t="shared" si="467"/>
        <v>Inviable Sanitariamente</v>
      </c>
      <c r="FNL471" s="48" t="str">
        <f t="shared" si="467"/>
        <v>Inviable Sanitariamente</v>
      </c>
      <c r="FNM471" s="48" t="str">
        <f t="shared" si="467"/>
        <v>Inviable Sanitariamente</v>
      </c>
      <c r="FNN471" s="48" t="str">
        <f t="shared" si="467"/>
        <v>Inviable Sanitariamente</v>
      </c>
      <c r="FNO471" s="48" t="str">
        <f t="shared" si="467"/>
        <v>Inviable Sanitariamente</v>
      </c>
      <c r="FNP471" s="48" t="str">
        <f t="shared" si="467"/>
        <v>Inviable Sanitariamente</v>
      </c>
      <c r="FNQ471" s="48" t="str">
        <f t="shared" si="467"/>
        <v>Inviable Sanitariamente</v>
      </c>
      <c r="FNR471" s="48" t="str">
        <f t="shared" si="467"/>
        <v>Inviable Sanitariamente</v>
      </c>
      <c r="FNS471" s="48" t="str">
        <f t="shared" si="467"/>
        <v>Inviable Sanitariamente</v>
      </c>
      <c r="FNT471" s="48" t="str">
        <f t="shared" si="468"/>
        <v>Inviable Sanitariamente</v>
      </c>
      <c r="FNU471" s="48" t="str">
        <f t="shared" si="468"/>
        <v>Inviable Sanitariamente</v>
      </c>
      <c r="FNV471" s="48" t="str">
        <f t="shared" si="468"/>
        <v>Inviable Sanitariamente</v>
      </c>
      <c r="FNW471" s="48" t="str">
        <f t="shared" si="468"/>
        <v>Inviable Sanitariamente</v>
      </c>
      <c r="FNX471" s="48" t="str">
        <f t="shared" si="468"/>
        <v>Inviable Sanitariamente</v>
      </c>
      <c r="FNY471" s="48" t="str">
        <f t="shared" si="468"/>
        <v>Inviable Sanitariamente</v>
      </c>
      <c r="FNZ471" s="48" t="str">
        <f t="shared" si="468"/>
        <v>Inviable Sanitariamente</v>
      </c>
      <c r="FOA471" s="48" t="str">
        <f t="shared" si="468"/>
        <v>Inviable Sanitariamente</v>
      </c>
      <c r="FOB471" s="48" t="str">
        <f t="shared" si="468"/>
        <v>Inviable Sanitariamente</v>
      </c>
      <c r="FOC471" s="48" t="str">
        <f t="shared" si="468"/>
        <v>Inviable Sanitariamente</v>
      </c>
      <c r="FOD471" s="48" t="str">
        <f t="shared" si="469"/>
        <v>Inviable Sanitariamente</v>
      </c>
      <c r="FOE471" s="48" t="str">
        <f t="shared" si="469"/>
        <v>Inviable Sanitariamente</v>
      </c>
      <c r="FOF471" s="48" t="str">
        <f t="shared" si="469"/>
        <v>Inviable Sanitariamente</v>
      </c>
      <c r="FOG471" s="48" t="str">
        <f t="shared" si="469"/>
        <v>Inviable Sanitariamente</v>
      </c>
      <c r="FOH471" s="48" t="str">
        <f t="shared" si="469"/>
        <v>Inviable Sanitariamente</v>
      </c>
      <c r="FOI471" s="48" t="str">
        <f t="shared" si="469"/>
        <v>Inviable Sanitariamente</v>
      </c>
      <c r="FOJ471" s="48" t="str">
        <f t="shared" si="469"/>
        <v>Inviable Sanitariamente</v>
      </c>
      <c r="FOK471" s="48" t="str">
        <f t="shared" si="469"/>
        <v>Inviable Sanitariamente</v>
      </c>
      <c r="FOL471" s="48" t="str">
        <f t="shared" si="469"/>
        <v>Inviable Sanitariamente</v>
      </c>
      <c r="FOM471" s="48" t="str">
        <f t="shared" si="469"/>
        <v>Inviable Sanitariamente</v>
      </c>
      <c r="FON471" s="48" t="str">
        <f t="shared" si="470"/>
        <v>Inviable Sanitariamente</v>
      </c>
      <c r="FOO471" s="48" t="str">
        <f t="shared" si="470"/>
        <v>Inviable Sanitariamente</v>
      </c>
      <c r="FOP471" s="48" t="str">
        <f t="shared" si="470"/>
        <v>Inviable Sanitariamente</v>
      </c>
      <c r="FOQ471" s="48" t="str">
        <f t="shared" si="470"/>
        <v>Inviable Sanitariamente</v>
      </c>
      <c r="FOR471" s="48" t="str">
        <f t="shared" si="470"/>
        <v>Inviable Sanitariamente</v>
      </c>
      <c r="FOS471" s="48" t="str">
        <f t="shared" si="470"/>
        <v>Inviable Sanitariamente</v>
      </c>
      <c r="FOT471" s="48" t="str">
        <f t="shared" si="470"/>
        <v>Inviable Sanitariamente</v>
      </c>
      <c r="FOU471" s="48" t="str">
        <f t="shared" si="470"/>
        <v>Inviable Sanitariamente</v>
      </c>
      <c r="FOV471" s="48" t="str">
        <f t="shared" si="470"/>
        <v>Inviable Sanitariamente</v>
      </c>
      <c r="FOW471" s="48" t="str">
        <f t="shared" si="470"/>
        <v>Inviable Sanitariamente</v>
      </c>
      <c r="FOX471" s="48" t="str">
        <f t="shared" si="471"/>
        <v>Inviable Sanitariamente</v>
      </c>
      <c r="FOY471" s="48" t="str">
        <f t="shared" si="471"/>
        <v>Inviable Sanitariamente</v>
      </c>
      <c r="FOZ471" s="48" t="str">
        <f t="shared" si="471"/>
        <v>Inviable Sanitariamente</v>
      </c>
      <c r="FPA471" s="48" t="str">
        <f t="shared" si="471"/>
        <v>Inviable Sanitariamente</v>
      </c>
      <c r="FPB471" s="48" t="str">
        <f t="shared" si="471"/>
        <v>Inviable Sanitariamente</v>
      </c>
      <c r="FPC471" s="48" t="str">
        <f t="shared" si="471"/>
        <v>Inviable Sanitariamente</v>
      </c>
      <c r="FPD471" s="48" t="str">
        <f t="shared" si="471"/>
        <v>Inviable Sanitariamente</v>
      </c>
      <c r="FPE471" s="48" t="str">
        <f t="shared" si="471"/>
        <v>Inviable Sanitariamente</v>
      </c>
      <c r="FPF471" s="48" t="str">
        <f t="shared" si="471"/>
        <v>Inviable Sanitariamente</v>
      </c>
      <c r="FPG471" s="48" t="str">
        <f t="shared" si="471"/>
        <v>Inviable Sanitariamente</v>
      </c>
      <c r="FPH471" s="48" t="str">
        <f t="shared" si="472"/>
        <v>Inviable Sanitariamente</v>
      </c>
      <c r="FPI471" s="48" t="str">
        <f t="shared" si="472"/>
        <v>Inviable Sanitariamente</v>
      </c>
      <c r="FPJ471" s="48" t="str">
        <f t="shared" si="472"/>
        <v>Inviable Sanitariamente</v>
      </c>
      <c r="FPK471" s="48" t="str">
        <f t="shared" si="472"/>
        <v>Inviable Sanitariamente</v>
      </c>
      <c r="FPL471" s="48" t="str">
        <f t="shared" si="472"/>
        <v>Inviable Sanitariamente</v>
      </c>
      <c r="FPM471" s="48" t="str">
        <f t="shared" si="472"/>
        <v>Inviable Sanitariamente</v>
      </c>
      <c r="FPN471" s="48" t="str">
        <f t="shared" si="472"/>
        <v>Inviable Sanitariamente</v>
      </c>
      <c r="FPO471" s="48" t="str">
        <f t="shared" si="472"/>
        <v>Inviable Sanitariamente</v>
      </c>
      <c r="FPP471" s="48" t="str">
        <f t="shared" si="472"/>
        <v>Inviable Sanitariamente</v>
      </c>
      <c r="FPQ471" s="48" t="str">
        <f t="shared" si="472"/>
        <v>Inviable Sanitariamente</v>
      </c>
      <c r="FPR471" s="48" t="str">
        <f t="shared" si="473"/>
        <v>Inviable Sanitariamente</v>
      </c>
      <c r="FPS471" s="48" t="str">
        <f t="shared" si="473"/>
        <v>Inviable Sanitariamente</v>
      </c>
      <c r="FPT471" s="48" t="str">
        <f t="shared" si="473"/>
        <v>Inviable Sanitariamente</v>
      </c>
      <c r="FPU471" s="48" t="str">
        <f t="shared" si="473"/>
        <v>Inviable Sanitariamente</v>
      </c>
      <c r="FPV471" s="48" t="str">
        <f t="shared" si="473"/>
        <v>Inviable Sanitariamente</v>
      </c>
      <c r="FPW471" s="48" t="str">
        <f t="shared" si="473"/>
        <v>Inviable Sanitariamente</v>
      </c>
      <c r="FPX471" s="48" t="str">
        <f t="shared" si="473"/>
        <v>Inviable Sanitariamente</v>
      </c>
      <c r="FPY471" s="48" t="str">
        <f t="shared" si="473"/>
        <v>Inviable Sanitariamente</v>
      </c>
      <c r="FPZ471" s="48" t="str">
        <f t="shared" si="473"/>
        <v>Inviable Sanitariamente</v>
      </c>
      <c r="FQA471" s="48" t="str">
        <f t="shared" si="473"/>
        <v>Inviable Sanitariamente</v>
      </c>
      <c r="FQB471" s="48" t="str">
        <f t="shared" si="474"/>
        <v>Inviable Sanitariamente</v>
      </c>
      <c r="FQC471" s="48" t="str">
        <f t="shared" si="474"/>
        <v>Inviable Sanitariamente</v>
      </c>
      <c r="FQD471" s="48" t="str">
        <f t="shared" si="474"/>
        <v>Inviable Sanitariamente</v>
      </c>
      <c r="FQE471" s="48" t="str">
        <f t="shared" si="474"/>
        <v>Inviable Sanitariamente</v>
      </c>
      <c r="FQF471" s="48" t="str">
        <f t="shared" si="474"/>
        <v>Inviable Sanitariamente</v>
      </c>
      <c r="FQG471" s="48" t="str">
        <f t="shared" si="474"/>
        <v>Inviable Sanitariamente</v>
      </c>
      <c r="FQH471" s="48" t="str">
        <f t="shared" si="474"/>
        <v>Inviable Sanitariamente</v>
      </c>
      <c r="FQI471" s="48" t="str">
        <f t="shared" si="474"/>
        <v>Inviable Sanitariamente</v>
      </c>
      <c r="FQJ471" s="48" t="str">
        <f t="shared" si="474"/>
        <v>Inviable Sanitariamente</v>
      </c>
      <c r="FQK471" s="48" t="str">
        <f t="shared" si="474"/>
        <v>Inviable Sanitariamente</v>
      </c>
      <c r="FQL471" s="48" t="str">
        <f t="shared" si="475"/>
        <v>Inviable Sanitariamente</v>
      </c>
      <c r="FQM471" s="48" t="str">
        <f t="shared" si="475"/>
        <v>Inviable Sanitariamente</v>
      </c>
      <c r="FQN471" s="48" t="str">
        <f t="shared" si="475"/>
        <v>Inviable Sanitariamente</v>
      </c>
      <c r="FQO471" s="48" t="str">
        <f t="shared" si="475"/>
        <v>Inviable Sanitariamente</v>
      </c>
      <c r="FQP471" s="48" t="str">
        <f t="shared" si="475"/>
        <v>Inviable Sanitariamente</v>
      </c>
      <c r="FQQ471" s="48" t="str">
        <f t="shared" si="475"/>
        <v>Inviable Sanitariamente</v>
      </c>
      <c r="FQR471" s="48" t="str">
        <f t="shared" si="475"/>
        <v>Inviable Sanitariamente</v>
      </c>
      <c r="FQS471" s="48" t="str">
        <f t="shared" si="475"/>
        <v>Inviable Sanitariamente</v>
      </c>
      <c r="FQT471" s="48" t="str">
        <f t="shared" si="475"/>
        <v>Inviable Sanitariamente</v>
      </c>
      <c r="FQU471" s="48" t="str">
        <f t="shared" si="475"/>
        <v>Inviable Sanitariamente</v>
      </c>
      <c r="FQV471" s="48" t="str">
        <f t="shared" si="476"/>
        <v>Inviable Sanitariamente</v>
      </c>
      <c r="FQW471" s="48" t="str">
        <f t="shared" si="476"/>
        <v>Inviable Sanitariamente</v>
      </c>
      <c r="FQX471" s="48" t="str">
        <f t="shared" si="476"/>
        <v>Inviable Sanitariamente</v>
      </c>
      <c r="FQY471" s="48" t="str">
        <f t="shared" si="476"/>
        <v>Inviable Sanitariamente</v>
      </c>
      <c r="FQZ471" s="48" t="str">
        <f t="shared" si="476"/>
        <v>Inviable Sanitariamente</v>
      </c>
      <c r="FRA471" s="48" t="str">
        <f t="shared" si="476"/>
        <v>Inviable Sanitariamente</v>
      </c>
      <c r="FRB471" s="48" t="str">
        <f t="shared" si="476"/>
        <v>Inviable Sanitariamente</v>
      </c>
      <c r="FRC471" s="48" t="str">
        <f t="shared" si="476"/>
        <v>Inviable Sanitariamente</v>
      </c>
      <c r="FRD471" s="48" t="str">
        <f t="shared" si="476"/>
        <v>Inviable Sanitariamente</v>
      </c>
      <c r="FRE471" s="48" t="str">
        <f t="shared" si="476"/>
        <v>Inviable Sanitariamente</v>
      </c>
      <c r="FRF471" s="48" t="str">
        <f t="shared" si="477"/>
        <v>Inviable Sanitariamente</v>
      </c>
      <c r="FRG471" s="48" t="str">
        <f t="shared" si="477"/>
        <v>Inviable Sanitariamente</v>
      </c>
      <c r="FRH471" s="48" t="str">
        <f t="shared" si="477"/>
        <v>Inviable Sanitariamente</v>
      </c>
      <c r="FRI471" s="48" t="str">
        <f t="shared" si="477"/>
        <v>Inviable Sanitariamente</v>
      </c>
      <c r="FRJ471" s="48" t="str">
        <f t="shared" si="477"/>
        <v>Inviable Sanitariamente</v>
      </c>
      <c r="FRK471" s="48" t="str">
        <f t="shared" si="477"/>
        <v>Inviable Sanitariamente</v>
      </c>
      <c r="FRL471" s="48" t="str">
        <f t="shared" si="477"/>
        <v>Inviable Sanitariamente</v>
      </c>
      <c r="FRM471" s="48" t="str">
        <f t="shared" si="477"/>
        <v>Inviable Sanitariamente</v>
      </c>
      <c r="FRN471" s="48" t="str">
        <f t="shared" si="477"/>
        <v>Inviable Sanitariamente</v>
      </c>
      <c r="FRO471" s="48" t="str">
        <f t="shared" si="477"/>
        <v>Inviable Sanitariamente</v>
      </c>
      <c r="FRP471" s="48" t="str">
        <f t="shared" si="478"/>
        <v>Inviable Sanitariamente</v>
      </c>
      <c r="FRQ471" s="48" t="str">
        <f t="shared" si="478"/>
        <v>Inviable Sanitariamente</v>
      </c>
      <c r="FRR471" s="48" t="str">
        <f t="shared" si="478"/>
        <v>Inviable Sanitariamente</v>
      </c>
      <c r="FRS471" s="48" t="str">
        <f t="shared" si="478"/>
        <v>Inviable Sanitariamente</v>
      </c>
      <c r="FRT471" s="48" t="str">
        <f t="shared" si="478"/>
        <v>Inviable Sanitariamente</v>
      </c>
      <c r="FRU471" s="48" t="str">
        <f t="shared" si="478"/>
        <v>Inviable Sanitariamente</v>
      </c>
      <c r="FRV471" s="48" t="str">
        <f t="shared" si="478"/>
        <v>Inviable Sanitariamente</v>
      </c>
      <c r="FRW471" s="48" t="str">
        <f t="shared" si="478"/>
        <v>Inviable Sanitariamente</v>
      </c>
      <c r="FRX471" s="48" t="str">
        <f t="shared" si="478"/>
        <v>Inviable Sanitariamente</v>
      </c>
      <c r="FRY471" s="48" t="str">
        <f t="shared" si="478"/>
        <v>Inviable Sanitariamente</v>
      </c>
      <c r="FRZ471" s="48" t="str">
        <f t="shared" si="479"/>
        <v>Inviable Sanitariamente</v>
      </c>
      <c r="FSA471" s="48" t="str">
        <f t="shared" si="479"/>
        <v>Inviable Sanitariamente</v>
      </c>
      <c r="FSB471" s="48" t="str">
        <f t="shared" si="479"/>
        <v>Inviable Sanitariamente</v>
      </c>
      <c r="FSC471" s="48" t="str">
        <f t="shared" si="479"/>
        <v>Inviable Sanitariamente</v>
      </c>
      <c r="FSD471" s="48" t="str">
        <f t="shared" si="479"/>
        <v>Inviable Sanitariamente</v>
      </c>
      <c r="FSE471" s="48" t="str">
        <f t="shared" si="479"/>
        <v>Inviable Sanitariamente</v>
      </c>
      <c r="FSF471" s="48" t="str">
        <f t="shared" si="479"/>
        <v>Inviable Sanitariamente</v>
      </c>
      <c r="FSG471" s="48" t="str">
        <f t="shared" si="479"/>
        <v>Inviable Sanitariamente</v>
      </c>
      <c r="FSH471" s="48" t="str">
        <f t="shared" si="479"/>
        <v>Inviable Sanitariamente</v>
      </c>
      <c r="FSI471" s="48" t="str">
        <f t="shared" si="479"/>
        <v>Inviable Sanitariamente</v>
      </c>
      <c r="FSJ471" s="48" t="str">
        <f t="shared" si="480"/>
        <v>Inviable Sanitariamente</v>
      </c>
      <c r="FSK471" s="48" t="str">
        <f t="shared" si="480"/>
        <v>Inviable Sanitariamente</v>
      </c>
      <c r="FSL471" s="48" t="str">
        <f t="shared" si="480"/>
        <v>Inviable Sanitariamente</v>
      </c>
      <c r="FSM471" s="48" t="str">
        <f t="shared" si="480"/>
        <v>Inviable Sanitariamente</v>
      </c>
      <c r="FSN471" s="48" t="str">
        <f t="shared" si="480"/>
        <v>Inviable Sanitariamente</v>
      </c>
      <c r="FSO471" s="48" t="str">
        <f t="shared" si="480"/>
        <v>Inviable Sanitariamente</v>
      </c>
      <c r="FSP471" s="48" t="str">
        <f t="shared" si="480"/>
        <v>Inviable Sanitariamente</v>
      </c>
      <c r="FSQ471" s="48" t="str">
        <f t="shared" si="480"/>
        <v>Inviable Sanitariamente</v>
      </c>
      <c r="FSR471" s="48" t="str">
        <f t="shared" si="480"/>
        <v>Inviable Sanitariamente</v>
      </c>
      <c r="FSS471" s="48" t="str">
        <f t="shared" si="480"/>
        <v>Inviable Sanitariamente</v>
      </c>
      <c r="FST471" s="48" t="str">
        <f t="shared" si="481"/>
        <v>Inviable Sanitariamente</v>
      </c>
      <c r="FSU471" s="48" t="str">
        <f t="shared" si="481"/>
        <v>Inviable Sanitariamente</v>
      </c>
      <c r="FSV471" s="48" t="str">
        <f t="shared" si="481"/>
        <v>Inviable Sanitariamente</v>
      </c>
      <c r="FSW471" s="48" t="str">
        <f t="shared" si="481"/>
        <v>Inviable Sanitariamente</v>
      </c>
      <c r="FSX471" s="48" t="str">
        <f t="shared" si="481"/>
        <v>Inviable Sanitariamente</v>
      </c>
      <c r="FSY471" s="48" t="str">
        <f t="shared" si="481"/>
        <v>Inviable Sanitariamente</v>
      </c>
      <c r="FSZ471" s="48" t="str">
        <f t="shared" si="481"/>
        <v>Inviable Sanitariamente</v>
      </c>
      <c r="FTA471" s="48" t="str">
        <f t="shared" si="481"/>
        <v>Inviable Sanitariamente</v>
      </c>
      <c r="FTB471" s="48" t="str">
        <f t="shared" si="481"/>
        <v>Inviable Sanitariamente</v>
      </c>
      <c r="FTC471" s="48" t="str">
        <f t="shared" si="481"/>
        <v>Inviable Sanitariamente</v>
      </c>
      <c r="FTD471" s="48" t="str">
        <f t="shared" si="482"/>
        <v>Inviable Sanitariamente</v>
      </c>
      <c r="FTE471" s="48" t="str">
        <f t="shared" si="482"/>
        <v>Inviable Sanitariamente</v>
      </c>
      <c r="FTF471" s="48" t="str">
        <f t="shared" si="482"/>
        <v>Inviable Sanitariamente</v>
      </c>
      <c r="FTG471" s="48" t="str">
        <f t="shared" si="482"/>
        <v>Inviable Sanitariamente</v>
      </c>
      <c r="FTH471" s="48" t="str">
        <f t="shared" si="482"/>
        <v>Inviable Sanitariamente</v>
      </c>
      <c r="FTI471" s="48" t="str">
        <f t="shared" si="482"/>
        <v>Inviable Sanitariamente</v>
      </c>
      <c r="FTJ471" s="48" t="str">
        <f t="shared" si="482"/>
        <v>Inviable Sanitariamente</v>
      </c>
      <c r="FTK471" s="48" t="str">
        <f t="shared" si="482"/>
        <v>Inviable Sanitariamente</v>
      </c>
      <c r="FTL471" s="48" t="str">
        <f t="shared" si="482"/>
        <v>Inviable Sanitariamente</v>
      </c>
      <c r="FTM471" s="48" t="str">
        <f t="shared" si="482"/>
        <v>Inviable Sanitariamente</v>
      </c>
      <c r="FTN471" s="48" t="str">
        <f t="shared" si="483"/>
        <v>Inviable Sanitariamente</v>
      </c>
      <c r="FTO471" s="48" t="str">
        <f t="shared" si="483"/>
        <v>Inviable Sanitariamente</v>
      </c>
      <c r="FTP471" s="48" t="str">
        <f t="shared" si="483"/>
        <v>Inviable Sanitariamente</v>
      </c>
      <c r="FTQ471" s="48" t="str">
        <f t="shared" si="483"/>
        <v>Inviable Sanitariamente</v>
      </c>
      <c r="FTR471" s="48" t="str">
        <f t="shared" si="483"/>
        <v>Inviable Sanitariamente</v>
      </c>
      <c r="FTS471" s="48" t="str">
        <f t="shared" si="483"/>
        <v>Inviable Sanitariamente</v>
      </c>
      <c r="FTT471" s="48" t="str">
        <f t="shared" si="483"/>
        <v>Inviable Sanitariamente</v>
      </c>
      <c r="FTU471" s="48" t="str">
        <f t="shared" si="483"/>
        <v>Inviable Sanitariamente</v>
      </c>
      <c r="FTV471" s="48" t="str">
        <f t="shared" si="483"/>
        <v>Inviable Sanitariamente</v>
      </c>
      <c r="FTW471" s="48" t="str">
        <f t="shared" si="483"/>
        <v>Inviable Sanitariamente</v>
      </c>
      <c r="FTX471" s="48" t="str">
        <f t="shared" si="484"/>
        <v>Inviable Sanitariamente</v>
      </c>
      <c r="FTY471" s="48" t="str">
        <f t="shared" si="484"/>
        <v>Inviable Sanitariamente</v>
      </c>
      <c r="FTZ471" s="48" t="str">
        <f t="shared" si="484"/>
        <v>Inviable Sanitariamente</v>
      </c>
      <c r="FUA471" s="48" t="str">
        <f t="shared" si="484"/>
        <v>Inviable Sanitariamente</v>
      </c>
      <c r="FUB471" s="48" t="str">
        <f t="shared" si="484"/>
        <v>Inviable Sanitariamente</v>
      </c>
      <c r="FUC471" s="48" t="str">
        <f t="shared" si="484"/>
        <v>Inviable Sanitariamente</v>
      </c>
      <c r="FUD471" s="48" t="str">
        <f t="shared" si="484"/>
        <v>Inviable Sanitariamente</v>
      </c>
      <c r="FUE471" s="48" t="str">
        <f t="shared" si="484"/>
        <v>Inviable Sanitariamente</v>
      </c>
      <c r="FUF471" s="48" t="str">
        <f t="shared" si="484"/>
        <v>Inviable Sanitariamente</v>
      </c>
      <c r="FUG471" s="48" t="str">
        <f t="shared" si="484"/>
        <v>Inviable Sanitariamente</v>
      </c>
      <c r="FUH471" s="48" t="str">
        <f t="shared" si="485"/>
        <v>Inviable Sanitariamente</v>
      </c>
      <c r="FUI471" s="48" t="str">
        <f t="shared" si="485"/>
        <v>Inviable Sanitariamente</v>
      </c>
      <c r="FUJ471" s="48" t="str">
        <f t="shared" si="485"/>
        <v>Inviable Sanitariamente</v>
      </c>
      <c r="FUK471" s="48" t="str">
        <f t="shared" si="485"/>
        <v>Inviable Sanitariamente</v>
      </c>
      <c r="FUL471" s="48" t="str">
        <f t="shared" si="485"/>
        <v>Inviable Sanitariamente</v>
      </c>
      <c r="FUM471" s="48" t="str">
        <f t="shared" si="485"/>
        <v>Inviable Sanitariamente</v>
      </c>
      <c r="FUN471" s="48" t="str">
        <f t="shared" si="485"/>
        <v>Inviable Sanitariamente</v>
      </c>
      <c r="FUO471" s="48" t="str">
        <f t="shared" si="485"/>
        <v>Inviable Sanitariamente</v>
      </c>
      <c r="FUP471" s="48" t="str">
        <f t="shared" si="485"/>
        <v>Inviable Sanitariamente</v>
      </c>
      <c r="FUQ471" s="48" t="str">
        <f t="shared" si="485"/>
        <v>Inviable Sanitariamente</v>
      </c>
      <c r="FUR471" s="48" t="str">
        <f t="shared" si="486"/>
        <v>Inviable Sanitariamente</v>
      </c>
      <c r="FUS471" s="48" t="str">
        <f t="shared" si="486"/>
        <v>Inviable Sanitariamente</v>
      </c>
      <c r="FUT471" s="48" t="str">
        <f t="shared" si="486"/>
        <v>Inviable Sanitariamente</v>
      </c>
      <c r="FUU471" s="48" t="str">
        <f t="shared" si="486"/>
        <v>Inviable Sanitariamente</v>
      </c>
      <c r="FUV471" s="48" t="str">
        <f t="shared" si="486"/>
        <v>Inviable Sanitariamente</v>
      </c>
      <c r="FUW471" s="48" t="str">
        <f t="shared" si="486"/>
        <v>Inviable Sanitariamente</v>
      </c>
      <c r="FUX471" s="48" t="str">
        <f t="shared" si="486"/>
        <v>Inviable Sanitariamente</v>
      </c>
      <c r="FUY471" s="48" t="str">
        <f t="shared" si="486"/>
        <v>Inviable Sanitariamente</v>
      </c>
      <c r="FUZ471" s="48" t="str">
        <f t="shared" si="486"/>
        <v>Inviable Sanitariamente</v>
      </c>
      <c r="FVA471" s="48" t="str">
        <f t="shared" si="486"/>
        <v>Inviable Sanitariamente</v>
      </c>
      <c r="FVB471" s="48" t="str">
        <f t="shared" si="487"/>
        <v>Inviable Sanitariamente</v>
      </c>
      <c r="FVC471" s="48" t="str">
        <f t="shared" si="487"/>
        <v>Inviable Sanitariamente</v>
      </c>
      <c r="FVD471" s="48" t="str">
        <f t="shared" si="487"/>
        <v>Inviable Sanitariamente</v>
      </c>
      <c r="FVE471" s="48" t="str">
        <f t="shared" si="487"/>
        <v>Inviable Sanitariamente</v>
      </c>
      <c r="FVF471" s="48" t="str">
        <f t="shared" si="487"/>
        <v>Inviable Sanitariamente</v>
      </c>
      <c r="FVG471" s="48" t="str">
        <f t="shared" si="487"/>
        <v>Inviable Sanitariamente</v>
      </c>
      <c r="FVH471" s="48" t="str">
        <f t="shared" si="487"/>
        <v>Inviable Sanitariamente</v>
      </c>
      <c r="FVI471" s="48" t="str">
        <f t="shared" si="487"/>
        <v>Inviable Sanitariamente</v>
      </c>
      <c r="FVJ471" s="48" t="str">
        <f t="shared" si="487"/>
        <v>Inviable Sanitariamente</v>
      </c>
      <c r="FVK471" s="48" t="str">
        <f t="shared" si="487"/>
        <v>Inviable Sanitariamente</v>
      </c>
      <c r="FVL471" s="48" t="str">
        <f t="shared" si="488"/>
        <v>Inviable Sanitariamente</v>
      </c>
      <c r="FVM471" s="48" t="str">
        <f t="shared" si="488"/>
        <v>Inviable Sanitariamente</v>
      </c>
      <c r="FVN471" s="48" t="str">
        <f t="shared" si="488"/>
        <v>Inviable Sanitariamente</v>
      </c>
      <c r="FVO471" s="48" t="str">
        <f t="shared" si="488"/>
        <v>Inviable Sanitariamente</v>
      </c>
      <c r="FVP471" s="48" t="str">
        <f t="shared" si="488"/>
        <v>Inviable Sanitariamente</v>
      </c>
      <c r="FVQ471" s="48" t="str">
        <f t="shared" si="488"/>
        <v>Inviable Sanitariamente</v>
      </c>
      <c r="FVR471" s="48" t="str">
        <f t="shared" si="488"/>
        <v>Inviable Sanitariamente</v>
      </c>
      <c r="FVS471" s="48" t="str">
        <f t="shared" si="488"/>
        <v>Inviable Sanitariamente</v>
      </c>
      <c r="FVT471" s="48" t="str">
        <f t="shared" si="488"/>
        <v>Inviable Sanitariamente</v>
      </c>
      <c r="FVU471" s="48" t="str">
        <f t="shared" si="488"/>
        <v>Inviable Sanitariamente</v>
      </c>
      <c r="FVV471" s="48" t="str">
        <f t="shared" si="489"/>
        <v>Inviable Sanitariamente</v>
      </c>
      <c r="FVW471" s="48" t="str">
        <f t="shared" si="489"/>
        <v>Inviable Sanitariamente</v>
      </c>
      <c r="FVX471" s="48" t="str">
        <f t="shared" si="489"/>
        <v>Inviable Sanitariamente</v>
      </c>
      <c r="FVY471" s="48" t="str">
        <f t="shared" si="489"/>
        <v>Inviable Sanitariamente</v>
      </c>
      <c r="FVZ471" s="48" t="str">
        <f t="shared" si="489"/>
        <v>Inviable Sanitariamente</v>
      </c>
      <c r="FWA471" s="48" t="str">
        <f t="shared" si="489"/>
        <v>Inviable Sanitariamente</v>
      </c>
      <c r="FWB471" s="48" t="str">
        <f t="shared" si="489"/>
        <v>Inviable Sanitariamente</v>
      </c>
      <c r="FWC471" s="48" t="str">
        <f t="shared" si="489"/>
        <v>Inviable Sanitariamente</v>
      </c>
      <c r="FWD471" s="48" t="str">
        <f t="shared" si="489"/>
        <v>Inviable Sanitariamente</v>
      </c>
      <c r="FWE471" s="48" t="str">
        <f t="shared" si="489"/>
        <v>Inviable Sanitariamente</v>
      </c>
      <c r="FWF471" s="48" t="str">
        <f t="shared" si="490"/>
        <v>Inviable Sanitariamente</v>
      </c>
      <c r="FWG471" s="48" t="str">
        <f t="shared" si="490"/>
        <v>Inviable Sanitariamente</v>
      </c>
      <c r="FWH471" s="48" t="str">
        <f t="shared" si="490"/>
        <v>Inviable Sanitariamente</v>
      </c>
      <c r="FWI471" s="48" t="str">
        <f t="shared" si="490"/>
        <v>Inviable Sanitariamente</v>
      </c>
      <c r="FWJ471" s="48" t="str">
        <f t="shared" si="490"/>
        <v>Inviable Sanitariamente</v>
      </c>
      <c r="FWK471" s="48" t="str">
        <f t="shared" si="490"/>
        <v>Inviable Sanitariamente</v>
      </c>
      <c r="FWL471" s="48" t="str">
        <f t="shared" si="490"/>
        <v>Inviable Sanitariamente</v>
      </c>
      <c r="FWM471" s="48" t="str">
        <f t="shared" si="490"/>
        <v>Inviable Sanitariamente</v>
      </c>
      <c r="FWN471" s="48" t="str">
        <f t="shared" si="490"/>
        <v>Inviable Sanitariamente</v>
      </c>
      <c r="FWO471" s="48" t="str">
        <f t="shared" si="490"/>
        <v>Inviable Sanitariamente</v>
      </c>
      <c r="FWP471" s="48" t="str">
        <f t="shared" si="491"/>
        <v>Inviable Sanitariamente</v>
      </c>
      <c r="FWQ471" s="48" t="str">
        <f t="shared" si="491"/>
        <v>Inviable Sanitariamente</v>
      </c>
      <c r="FWR471" s="48" t="str">
        <f t="shared" si="491"/>
        <v>Inviable Sanitariamente</v>
      </c>
      <c r="FWS471" s="48" t="str">
        <f t="shared" si="491"/>
        <v>Inviable Sanitariamente</v>
      </c>
      <c r="FWT471" s="48" t="str">
        <f t="shared" si="491"/>
        <v>Inviable Sanitariamente</v>
      </c>
      <c r="FWU471" s="48" t="str">
        <f t="shared" si="491"/>
        <v>Inviable Sanitariamente</v>
      </c>
      <c r="FWV471" s="48" t="str">
        <f t="shared" si="491"/>
        <v>Inviable Sanitariamente</v>
      </c>
      <c r="FWW471" s="48" t="str">
        <f t="shared" si="491"/>
        <v>Inviable Sanitariamente</v>
      </c>
      <c r="FWX471" s="48" t="str">
        <f t="shared" si="491"/>
        <v>Inviable Sanitariamente</v>
      </c>
      <c r="FWY471" s="48" t="str">
        <f t="shared" si="491"/>
        <v>Inviable Sanitariamente</v>
      </c>
      <c r="FWZ471" s="48" t="str">
        <f t="shared" si="492"/>
        <v>Inviable Sanitariamente</v>
      </c>
      <c r="FXA471" s="48" t="str">
        <f t="shared" si="492"/>
        <v>Inviable Sanitariamente</v>
      </c>
      <c r="FXB471" s="48" t="str">
        <f t="shared" si="492"/>
        <v>Inviable Sanitariamente</v>
      </c>
      <c r="FXC471" s="48" t="str">
        <f t="shared" si="492"/>
        <v>Inviable Sanitariamente</v>
      </c>
      <c r="FXD471" s="48" t="str">
        <f t="shared" si="492"/>
        <v>Inviable Sanitariamente</v>
      </c>
      <c r="FXE471" s="48" t="str">
        <f t="shared" si="492"/>
        <v>Inviable Sanitariamente</v>
      </c>
      <c r="FXF471" s="48" t="str">
        <f t="shared" si="492"/>
        <v>Inviable Sanitariamente</v>
      </c>
      <c r="FXG471" s="48" t="str">
        <f t="shared" si="492"/>
        <v>Inviable Sanitariamente</v>
      </c>
      <c r="FXH471" s="48" t="str">
        <f t="shared" si="492"/>
        <v>Inviable Sanitariamente</v>
      </c>
      <c r="FXI471" s="48" t="str">
        <f t="shared" si="492"/>
        <v>Inviable Sanitariamente</v>
      </c>
      <c r="FXJ471" s="48" t="str">
        <f t="shared" si="493"/>
        <v>Inviable Sanitariamente</v>
      </c>
      <c r="FXK471" s="48" t="str">
        <f t="shared" si="493"/>
        <v>Inviable Sanitariamente</v>
      </c>
      <c r="FXL471" s="48" t="str">
        <f t="shared" si="493"/>
        <v>Inviable Sanitariamente</v>
      </c>
      <c r="FXM471" s="48" t="str">
        <f t="shared" si="493"/>
        <v>Inviable Sanitariamente</v>
      </c>
      <c r="FXN471" s="48" t="str">
        <f t="shared" si="493"/>
        <v>Inviable Sanitariamente</v>
      </c>
      <c r="FXO471" s="48" t="str">
        <f t="shared" si="493"/>
        <v>Inviable Sanitariamente</v>
      </c>
      <c r="FXP471" s="48" t="str">
        <f t="shared" si="493"/>
        <v>Inviable Sanitariamente</v>
      </c>
      <c r="FXQ471" s="48" t="str">
        <f t="shared" si="493"/>
        <v>Inviable Sanitariamente</v>
      </c>
      <c r="FXR471" s="48" t="str">
        <f t="shared" si="493"/>
        <v>Inviable Sanitariamente</v>
      </c>
      <c r="FXS471" s="48" t="str">
        <f t="shared" si="493"/>
        <v>Inviable Sanitariamente</v>
      </c>
      <c r="FXT471" s="48" t="str">
        <f t="shared" si="494"/>
        <v>Inviable Sanitariamente</v>
      </c>
      <c r="FXU471" s="48" t="str">
        <f t="shared" si="494"/>
        <v>Inviable Sanitariamente</v>
      </c>
      <c r="FXV471" s="48" t="str">
        <f t="shared" si="494"/>
        <v>Inviable Sanitariamente</v>
      </c>
      <c r="FXW471" s="48" t="str">
        <f t="shared" si="494"/>
        <v>Inviable Sanitariamente</v>
      </c>
      <c r="FXX471" s="48" t="str">
        <f t="shared" si="494"/>
        <v>Inviable Sanitariamente</v>
      </c>
      <c r="FXY471" s="48" t="str">
        <f t="shared" si="494"/>
        <v>Inviable Sanitariamente</v>
      </c>
      <c r="FXZ471" s="48" t="str">
        <f t="shared" si="494"/>
        <v>Inviable Sanitariamente</v>
      </c>
      <c r="FYA471" s="48" t="str">
        <f t="shared" si="494"/>
        <v>Inviable Sanitariamente</v>
      </c>
      <c r="FYB471" s="48" t="str">
        <f t="shared" si="494"/>
        <v>Inviable Sanitariamente</v>
      </c>
      <c r="FYC471" s="48" t="str">
        <f t="shared" si="494"/>
        <v>Inviable Sanitariamente</v>
      </c>
      <c r="FYD471" s="48" t="str">
        <f t="shared" si="495"/>
        <v>Inviable Sanitariamente</v>
      </c>
      <c r="FYE471" s="48" t="str">
        <f t="shared" si="495"/>
        <v>Inviable Sanitariamente</v>
      </c>
      <c r="FYF471" s="48" t="str">
        <f t="shared" si="495"/>
        <v>Inviable Sanitariamente</v>
      </c>
      <c r="FYG471" s="48" t="str">
        <f t="shared" si="495"/>
        <v>Inviable Sanitariamente</v>
      </c>
      <c r="FYH471" s="48" t="str">
        <f t="shared" si="495"/>
        <v>Inviable Sanitariamente</v>
      </c>
      <c r="FYI471" s="48" t="str">
        <f t="shared" si="495"/>
        <v>Inviable Sanitariamente</v>
      </c>
      <c r="FYJ471" s="48" t="str">
        <f t="shared" si="495"/>
        <v>Inviable Sanitariamente</v>
      </c>
      <c r="FYK471" s="48" t="str">
        <f t="shared" si="495"/>
        <v>Inviable Sanitariamente</v>
      </c>
      <c r="FYL471" s="48" t="str">
        <f t="shared" si="495"/>
        <v>Inviable Sanitariamente</v>
      </c>
      <c r="FYM471" s="48" t="str">
        <f t="shared" si="495"/>
        <v>Inviable Sanitariamente</v>
      </c>
      <c r="FYN471" s="48" t="str">
        <f t="shared" si="496"/>
        <v>Inviable Sanitariamente</v>
      </c>
      <c r="FYO471" s="48" t="str">
        <f t="shared" si="496"/>
        <v>Inviable Sanitariamente</v>
      </c>
      <c r="FYP471" s="48" t="str">
        <f t="shared" si="496"/>
        <v>Inviable Sanitariamente</v>
      </c>
      <c r="FYQ471" s="48" t="str">
        <f t="shared" si="496"/>
        <v>Inviable Sanitariamente</v>
      </c>
      <c r="FYR471" s="48" t="str">
        <f t="shared" si="496"/>
        <v>Inviable Sanitariamente</v>
      </c>
      <c r="FYS471" s="48" t="str">
        <f t="shared" si="496"/>
        <v>Inviable Sanitariamente</v>
      </c>
      <c r="FYT471" s="48" t="str">
        <f t="shared" si="496"/>
        <v>Inviable Sanitariamente</v>
      </c>
      <c r="FYU471" s="48" t="str">
        <f t="shared" si="496"/>
        <v>Inviable Sanitariamente</v>
      </c>
      <c r="FYV471" s="48" t="str">
        <f t="shared" si="496"/>
        <v>Inviable Sanitariamente</v>
      </c>
      <c r="FYW471" s="48" t="str">
        <f t="shared" si="496"/>
        <v>Inviable Sanitariamente</v>
      </c>
      <c r="FYX471" s="48" t="str">
        <f t="shared" si="497"/>
        <v>Inviable Sanitariamente</v>
      </c>
      <c r="FYY471" s="48" t="str">
        <f t="shared" si="497"/>
        <v>Inviable Sanitariamente</v>
      </c>
      <c r="FYZ471" s="48" t="str">
        <f t="shared" si="497"/>
        <v>Inviable Sanitariamente</v>
      </c>
      <c r="FZA471" s="48" t="str">
        <f t="shared" si="497"/>
        <v>Inviable Sanitariamente</v>
      </c>
      <c r="FZB471" s="48" t="str">
        <f t="shared" si="497"/>
        <v>Inviable Sanitariamente</v>
      </c>
      <c r="FZC471" s="48" t="str">
        <f t="shared" si="497"/>
        <v>Inviable Sanitariamente</v>
      </c>
      <c r="FZD471" s="48" t="str">
        <f t="shared" si="497"/>
        <v>Inviable Sanitariamente</v>
      </c>
      <c r="FZE471" s="48" t="str">
        <f t="shared" si="497"/>
        <v>Inviable Sanitariamente</v>
      </c>
      <c r="FZF471" s="48" t="str">
        <f t="shared" si="497"/>
        <v>Inviable Sanitariamente</v>
      </c>
      <c r="FZG471" s="48" t="str">
        <f t="shared" si="497"/>
        <v>Inviable Sanitariamente</v>
      </c>
      <c r="FZH471" s="48" t="str">
        <f t="shared" si="498"/>
        <v>Inviable Sanitariamente</v>
      </c>
      <c r="FZI471" s="48" t="str">
        <f t="shared" si="498"/>
        <v>Inviable Sanitariamente</v>
      </c>
      <c r="FZJ471" s="48" t="str">
        <f t="shared" si="498"/>
        <v>Inviable Sanitariamente</v>
      </c>
      <c r="FZK471" s="48" t="str">
        <f t="shared" si="498"/>
        <v>Inviable Sanitariamente</v>
      </c>
      <c r="FZL471" s="48" t="str">
        <f t="shared" si="498"/>
        <v>Inviable Sanitariamente</v>
      </c>
      <c r="FZM471" s="48" t="str">
        <f t="shared" si="498"/>
        <v>Inviable Sanitariamente</v>
      </c>
      <c r="FZN471" s="48" t="str">
        <f t="shared" si="498"/>
        <v>Inviable Sanitariamente</v>
      </c>
      <c r="FZO471" s="48" t="str">
        <f t="shared" si="498"/>
        <v>Inviable Sanitariamente</v>
      </c>
      <c r="FZP471" s="48" t="str">
        <f t="shared" si="498"/>
        <v>Inviable Sanitariamente</v>
      </c>
      <c r="FZQ471" s="48" t="str">
        <f t="shared" si="498"/>
        <v>Inviable Sanitariamente</v>
      </c>
      <c r="FZR471" s="48" t="str">
        <f t="shared" si="499"/>
        <v>Inviable Sanitariamente</v>
      </c>
      <c r="FZS471" s="48" t="str">
        <f t="shared" si="499"/>
        <v>Inviable Sanitariamente</v>
      </c>
      <c r="FZT471" s="48" t="str">
        <f t="shared" si="499"/>
        <v>Inviable Sanitariamente</v>
      </c>
      <c r="FZU471" s="48" t="str">
        <f t="shared" si="499"/>
        <v>Inviable Sanitariamente</v>
      </c>
      <c r="FZV471" s="48" t="str">
        <f t="shared" si="499"/>
        <v>Inviable Sanitariamente</v>
      </c>
      <c r="FZW471" s="48" t="str">
        <f t="shared" si="499"/>
        <v>Inviable Sanitariamente</v>
      </c>
      <c r="FZX471" s="48" t="str">
        <f t="shared" si="499"/>
        <v>Inviable Sanitariamente</v>
      </c>
      <c r="FZY471" s="48" t="str">
        <f t="shared" si="499"/>
        <v>Inviable Sanitariamente</v>
      </c>
      <c r="FZZ471" s="48" t="str">
        <f t="shared" si="499"/>
        <v>Inviable Sanitariamente</v>
      </c>
      <c r="GAA471" s="48" t="str">
        <f t="shared" si="499"/>
        <v>Inviable Sanitariamente</v>
      </c>
      <c r="GAB471" s="48" t="str">
        <f t="shared" si="500"/>
        <v>Inviable Sanitariamente</v>
      </c>
      <c r="GAC471" s="48" t="str">
        <f t="shared" si="500"/>
        <v>Inviable Sanitariamente</v>
      </c>
      <c r="GAD471" s="48" t="str">
        <f t="shared" si="500"/>
        <v>Inviable Sanitariamente</v>
      </c>
      <c r="GAE471" s="48" t="str">
        <f t="shared" si="500"/>
        <v>Inviable Sanitariamente</v>
      </c>
      <c r="GAF471" s="48" t="str">
        <f t="shared" si="500"/>
        <v>Inviable Sanitariamente</v>
      </c>
      <c r="GAG471" s="48" t="str">
        <f t="shared" si="500"/>
        <v>Inviable Sanitariamente</v>
      </c>
      <c r="GAH471" s="48" t="str">
        <f t="shared" si="500"/>
        <v>Inviable Sanitariamente</v>
      </c>
      <c r="GAI471" s="48" t="str">
        <f t="shared" si="500"/>
        <v>Inviable Sanitariamente</v>
      </c>
      <c r="GAJ471" s="48" t="str">
        <f t="shared" si="500"/>
        <v>Inviable Sanitariamente</v>
      </c>
      <c r="GAK471" s="48" t="str">
        <f t="shared" si="500"/>
        <v>Inviable Sanitariamente</v>
      </c>
      <c r="GAL471" s="48" t="str">
        <f t="shared" si="501"/>
        <v>Inviable Sanitariamente</v>
      </c>
      <c r="GAM471" s="48" t="str">
        <f t="shared" si="501"/>
        <v>Inviable Sanitariamente</v>
      </c>
      <c r="GAN471" s="48" t="str">
        <f t="shared" si="501"/>
        <v>Inviable Sanitariamente</v>
      </c>
      <c r="GAO471" s="48" t="str">
        <f t="shared" si="501"/>
        <v>Inviable Sanitariamente</v>
      </c>
      <c r="GAP471" s="48" t="str">
        <f t="shared" si="501"/>
        <v>Inviable Sanitariamente</v>
      </c>
      <c r="GAQ471" s="48" t="str">
        <f t="shared" si="501"/>
        <v>Inviable Sanitariamente</v>
      </c>
      <c r="GAR471" s="48" t="str">
        <f t="shared" si="501"/>
        <v>Inviable Sanitariamente</v>
      </c>
      <c r="GAS471" s="48" t="str">
        <f t="shared" si="501"/>
        <v>Inviable Sanitariamente</v>
      </c>
      <c r="GAT471" s="48" t="str">
        <f t="shared" si="501"/>
        <v>Inviable Sanitariamente</v>
      </c>
      <c r="GAU471" s="48" t="str">
        <f t="shared" si="501"/>
        <v>Inviable Sanitariamente</v>
      </c>
      <c r="GAV471" s="48" t="str">
        <f t="shared" si="502"/>
        <v>Inviable Sanitariamente</v>
      </c>
      <c r="GAW471" s="48" t="str">
        <f t="shared" si="502"/>
        <v>Inviable Sanitariamente</v>
      </c>
      <c r="GAX471" s="48" t="str">
        <f t="shared" si="502"/>
        <v>Inviable Sanitariamente</v>
      </c>
      <c r="GAY471" s="48" t="str">
        <f t="shared" si="502"/>
        <v>Inviable Sanitariamente</v>
      </c>
      <c r="GAZ471" s="48" t="str">
        <f t="shared" si="502"/>
        <v>Inviable Sanitariamente</v>
      </c>
      <c r="GBA471" s="48" t="str">
        <f t="shared" si="502"/>
        <v>Inviable Sanitariamente</v>
      </c>
      <c r="GBB471" s="48" t="str">
        <f t="shared" si="502"/>
        <v>Inviable Sanitariamente</v>
      </c>
      <c r="GBC471" s="48" t="str">
        <f t="shared" si="502"/>
        <v>Inviable Sanitariamente</v>
      </c>
      <c r="GBD471" s="48" t="str">
        <f t="shared" si="502"/>
        <v>Inviable Sanitariamente</v>
      </c>
      <c r="GBE471" s="48" t="str">
        <f t="shared" si="502"/>
        <v>Inviable Sanitariamente</v>
      </c>
      <c r="GBF471" s="48" t="str">
        <f t="shared" si="503"/>
        <v>Inviable Sanitariamente</v>
      </c>
      <c r="GBG471" s="48" t="str">
        <f t="shared" si="503"/>
        <v>Inviable Sanitariamente</v>
      </c>
      <c r="GBH471" s="48" t="str">
        <f t="shared" si="503"/>
        <v>Inviable Sanitariamente</v>
      </c>
      <c r="GBI471" s="48" t="str">
        <f t="shared" si="503"/>
        <v>Inviable Sanitariamente</v>
      </c>
      <c r="GBJ471" s="48" t="str">
        <f t="shared" si="503"/>
        <v>Inviable Sanitariamente</v>
      </c>
      <c r="GBK471" s="48" t="str">
        <f t="shared" si="503"/>
        <v>Inviable Sanitariamente</v>
      </c>
      <c r="GBL471" s="48" t="str">
        <f t="shared" si="503"/>
        <v>Inviable Sanitariamente</v>
      </c>
      <c r="GBM471" s="48" t="str">
        <f t="shared" si="503"/>
        <v>Inviable Sanitariamente</v>
      </c>
      <c r="GBN471" s="48" t="str">
        <f t="shared" si="503"/>
        <v>Inviable Sanitariamente</v>
      </c>
      <c r="GBO471" s="48" t="str">
        <f t="shared" si="503"/>
        <v>Inviable Sanitariamente</v>
      </c>
      <c r="GBP471" s="48" t="str">
        <f t="shared" si="504"/>
        <v>Inviable Sanitariamente</v>
      </c>
      <c r="GBQ471" s="48" t="str">
        <f t="shared" si="504"/>
        <v>Inviable Sanitariamente</v>
      </c>
      <c r="GBR471" s="48" t="str">
        <f t="shared" si="504"/>
        <v>Inviable Sanitariamente</v>
      </c>
      <c r="GBS471" s="48" t="str">
        <f t="shared" si="504"/>
        <v>Inviable Sanitariamente</v>
      </c>
      <c r="GBT471" s="48" t="str">
        <f t="shared" si="504"/>
        <v>Inviable Sanitariamente</v>
      </c>
      <c r="GBU471" s="48" t="str">
        <f t="shared" si="504"/>
        <v>Inviable Sanitariamente</v>
      </c>
      <c r="GBV471" s="48" t="str">
        <f t="shared" si="504"/>
        <v>Inviable Sanitariamente</v>
      </c>
      <c r="GBW471" s="48" t="str">
        <f t="shared" si="504"/>
        <v>Inviable Sanitariamente</v>
      </c>
      <c r="GBX471" s="48" t="str">
        <f t="shared" si="504"/>
        <v>Inviable Sanitariamente</v>
      </c>
      <c r="GBY471" s="48" t="str">
        <f t="shared" si="504"/>
        <v>Inviable Sanitariamente</v>
      </c>
      <c r="GBZ471" s="48" t="str">
        <f t="shared" si="505"/>
        <v>Inviable Sanitariamente</v>
      </c>
      <c r="GCA471" s="48" t="str">
        <f t="shared" si="505"/>
        <v>Inviable Sanitariamente</v>
      </c>
      <c r="GCB471" s="48" t="str">
        <f t="shared" si="505"/>
        <v>Inviable Sanitariamente</v>
      </c>
      <c r="GCC471" s="48" t="str">
        <f t="shared" si="505"/>
        <v>Inviable Sanitariamente</v>
      </c>
      <c r="GCD471" s="48" t="str">
        <f t="shared" si="505"/>
        <v>Inviable Sanitariamente</v>
      </c>
      <c r="GCE471" s="48" t="str">
        <f t="shared" si="505"/>
        <v>Inviable Sanitariamente</v>
      </c>
      <c r="GCF471" s="48" t="str">
        <f t="shared" si="505"/>
        <v>Inviable Sanitariamente</v>
      </c>
      <c r="GCG471" s="48" t="str">
        <f t="shared" si="505"/>
        <v>Inviable Sanitariamente</v>
      </c>
      <c r="GCH471" s="48" t="str">
        <f t="shared" si="505"/>
        <v>Inviable Sanitariamente</v>
      </c>
      <c r="GCI471" s="48" t="str">
        <f t="shared" si="505"/>
        <v>Inviable Sanitariamente</v>
      </c>
      <c r="GCJ471" s="48" t="str">
        <f t="shared" si="506"/>
        <v>Inviable Sanitariamente</v>
      </c>
      <c r="GCK471" s="48" t="str">
        <f t="shared" si="506"/>
        <v>Inviable Sanitariamente</v>
      </c>
      <c r="GCL471" s="48" t="str">
        <f t="shared" si="506"/>
        <v>Inviable Sanitariamente</v>
      </c>
      <c r="GCM471" s="48" t="str">
        <f t="shared" si="506"/>
        <v>Inviable Sanitariamente</v>
      </c>
      <c r="GCN471" s="48" t="str">
        <f t="shared" si="506"/>
        <v>Inviable Sanitariamente</v>
      </c>
      <c r="GCO471" s="48" t="str">
        <f t="shared" si="506"/>
        <v>Inviable Sanitariamente</v>
      </c>
      <c r="GCP471" s="48" t="str">
        <f t="shared" si="506"/>
        <v>Inviable Sanitariamente</v>
      </c>
      <c r="GCQ471" s="48" t="str">
        <f t="shared" si="506"/>
        <v>Inviable Sanitariamente</v>
      </c>
      <c r="GCR471" s="48" t="str">
        <f t="shared" si="506"/>
        <v>Inviable Sanitariamente</v>
      </c>
      <c r="GCS471" s="48" t="str">
        <f t="shared" si="506"/>
        <v>Inviable Sanitariamente</v>
      </c>
      <c r="GCT471" s="48" t="str">
        <f t="shared" si="507"/>
        <v>Inviable Sanitariamente</v>
      </c>
      <c r="GCU471" s="48" t="str">
        <f t="shared" si="507"/>
        <v>Inviable Sanitariamente</v>
      </c>
      <c r="GCV471" s="48" t="str">
        <f t="shared" si="507"/>
        <v>Inviable Sanitariamente</v>
      </c>
      <c r="GCW471" s="48" t="str">
        <f t="shared" si="507"/>
        <v>Inviable Sanitariamente</v>
      </c>
      <c r="GCX471" s="48" t="str">
        <f t="shared" si="507"/>
        <v>Inviable Sanitariamente</v>
      </c>
      <c r="GCY471" s="48" t="str">
        <f t="shared" si="507"/>
        <v>Inviable Sanitariamente</v>
      </c>
      <c r="GCZ471" s="48" t="str">
        <f t="shared" si="507"/>
        <v>Inviable Sanitariamente</v>
      </c>
      <c r="GDA471" s="48" t="str">
        <f t="shared" si="507"/>
        <v>Inviable Sanitariamente</v>
      </c>
      <c r="GDB471" s="48" t="str">
        <f t="shared" si="507"/>
        <v>Inviable Sanitariamente</v>
      </c>
      <c r="GDC471" s="48" t="str">
        <f t="shared" si="507"/>
        <v>Inviable Sanitariamente</v>
      </c>
      <c r="GDD471" s="48" t="str">
        <f t="shared" si="508"/>
        <v>Inviable Sanitariamente</v>
      </c>
      <c r="GDE471" s="48" t="str">
        <f t="shared" si="508"/>
        <v>Inviable Sanitariamente</v>
      </c>
      <c r="GDF471" s="48" t="str">
        <f t="shared" si="508"/>
        <v>Inviable Sanitariamente</v>
      </c>
      <c r="GDG471" s="48" t="str">
        <f t="shared" si="508"/>
        <v>Inviable Sanitariamente</v>
      </c>
      <c r="GDH471" s="48" t="str">
        <f t="shared" si="508"/>
        <v>Inviable Sanitariamente</v>
      </c>
      <c r="GDI471" s="48" t="str">
        <f t="shared" si="508"/>
        <v>Inviable Sanitariamente</v>
      </c>
      <c r="GDJ471" s="48" t="str">
        <f t="shared" si="508"/>
        <v>Inviable Sanitariamente</v>
      </c>
      <c r="GDK471" s="48" t="str">
        <f t="shared" si="508"/>
        <v>Inviable Sanitariamente</v>
      </c>
      <c r="GDL471" s="48" t="str">
        <f t="shared" si="508"/>
        <v>Inviable Sanitariamente</v>
      </c>
      <c r="GDM471" s="48" t="str">
        <f t="shared" si="508"/>
        <v>Inviable Sanitariamente</v>
      </c>
      <c r="GDN471" s="48" t="str">
        <f t="shared" si="509"/>
        <v>Inviable Sanitariamente</v>
      </c>
      <c r="GDO471" s="48" t="str">
        <f t="shared" si="509"/>
        <v>Inviable Sanitariamente</v>
      </c>
      <c r="GDP471" s="48" t="str">
        <f t="shared" si="509"/>
        <v>Inviable Sanitariamente</v>
      </c>
      <c r="GDQ471" s="48" t="str">
        <f t="shared" si="509"/>
        <v>Inviable Sanitariamente</v>
      </c>
      <c r="GDR471" s="48" t="str">
        <f t="shared" si="509"/>
        <v>Inviable Sanitariamente</v>
      </c>
      <c r="GDS471" s="48" t="str">
        <f t="shared" si="509"/>
        <v>Inviable Sanitariamente</v>
      </c>
      <c r="GDT471" s="48" t="str">
        <f t="shared" si="509"/>
        <v>Inviable Sanitariamente</v>
      </c>
      <c r="GDU471" s="48" t="str">
        <f t="shared" si="509"/>
        <v>Inviable Sanitariamente</v>
      </c>
      <c r="GDV471" s="48" t="str">
        <f t="shared" si="509"/>
        <v>Inviable Sanitariamente</v>
      </c>
      <c r="GDW471" s="48" t="str">
        <f t="shared" si="509"/>
        <v>Inviable Sanitariamente</v>
      </c>
      <c r="GDX471" s="48" t="str">
        <f t="shared" si="510"/>
        <v>Inviable Sanitariamente</v>
      </c>
      <c r="GDY471" s="48" t="str">
        <f t="shared" si="510"/>
        <v>Inviable Sanitariamente</v>
      </c>
      <c r="GDZ471" s="48" t="str">
        <f t="shared" si="510"/>
        <v>Inviable Sanitariamente</v>
      </c>
      <c r="GEA471" s="48" t="str">
        <f t="shared" si="510"/>
        <v>Inviable Sanitariamente</v>
      </c>
      <c r="GEB471" s="48" t="str">
        <f t="shared" si="510"/>
        <v>Inviable Sanitariamente</v>
      </c>
      <c r="GEC471" s="48" t="str">
        <f t="shared" si="510"/>
        <v>Inviable Sanitariamente</v>
      </c>
      <c r="GED471" s="48" t="str">
        <f t="shared" si="510"/>
        <v>Inviable Sanitariamente</v>
      </c>
      <c r="GEE471" s="48" t="str">
        <f t="shared" si="510"/>
        <v>Inviable Sanitariamente</v>
      </c>
      <c r="GEF471" s="48" t="str">
        <f t="shared" si="510"/>
        <v>Inviable Sanitariamente</v>
      </c>
      <c r="GEG471" s="48" t="str">
        <f t="shared" si="510"/>
        <v>Inviable Sanitariamente</v>
      </c>
      <c r="GEH471" s="48" t="str">
        <f t="shared" si="511"/>
        <v>Inviable Sanitariamente</v>
      </c>
      <c r="GEI471" s="48" t="str">
        <f t="shared" si="511"/>
        <v>Inviable Sanitariamente</v>
      </c>
      <c r="GEJ471" s="48" t="str">
        <f t="shared" si="511"/>
        <v>Inviable Sanitariamente</v>
      </c>
      <c r="GEK471" s="48" t="str">
        <f t="shared" si="511"/>
        <v>Inviable Sanitariamente</v>
      </c>
      <c r="GEL471" s="48" t="str">
        <f t="shared" si="511"/>
        <v>Inviable Sanitariamente</v>
      </c>
      <c r="GEM471" s="48" t="str">
        <f t="shared" si="511"/>
        <v>Inviable Sanitariamente</v>
      </c>
      <c r="GEN471" s="48" t="str">
        <f t="shared" si="511"/>
        <v>Inviable Sanitariamente</v>
      </c>
      <c r="GEO471" s="48" t="str">
        <f t="shared" si="511"/>
        <v>Inviable Sanitariamente</v>
      </c>
      <c r="GEP471" s="48" t="str">
        <f t="shared" si="511"/>
        <v>Inviable Sanitariamente</v>
      </c>
      <c r="GEQ471" s="48" t="str">
        <f t="shared" si="511"/>
        <v>Inviable Sanitariamente</v>
      </c>
      <c r="GER471" s="48" t="str">
        <f t="shared" si="512"/>
        <v>Inviable Sanitariamente</v>
      </c>
      <c r="GES471" s="48" t="str">
        <f t="shared" si="512"/>
        <v>Inviable Sanitariamente</v>
      </c>
      <c r="GET471" s="48" t="str">
        <f t="shared" si="512"/>
        <v>Inviable Sanitariamente</v>
      </c>
      <c r="GEU471" s="48" t="str">
        <f t="shared" si="512"/>
        <v>Inviable Sanitariamente</v>
      </c>
      <c r="GEV471" s="48" t="str">
        <f t="shared" si="512"/>
        <v>Inviable Sanitariamente</v>
      </c>
      <c r="GEW471" s="48" t="str">
        <f t="shared" si="512"/>
        <v>Inviable Sanitariamente</v>
      </c>
      <c r="GEX471" s="48" t="str">
        <f t="shared" si="512"/>
        <v>Inviable Sanitariamente</v>
      </c>
      <c r="GEY471" s="48" t="str">
        <f t="shared" si="512"/>
        <v>Inviable Sanitariamente</v>
      </c>
      <c r="GEZ471" s="48" t="str">
        <f t="shared" si="512"/>
        <v>Inviable Sanitariamente</v>
      </c>
      <c r="GFA471" s="48" t="str">
        <f t="shared" si="512"/>
        <v>Inviable Sanitariamente</v>
      </c>
      <c r="GFB471" s="48" t="str">
        <f t="shared" si="513"/>
        <v>Inviable Sanitariamente</v>
      </c>
      <c r="GFC471" s="48" t="str">
        <f t="shared" si="513"/>
        <v>Inviable Sanitariamente</v>
      </c>
      <c r="GFD471" s="48" t="str">
        <f t="shared" si="513"/>
        <v>Inviable Sanitariamente</v>
      </c>
      <c r="GFE471" s="48" t="str">
        <f t="shared" si="513"/>
        <v>Inviable Sanitariamente</v>
      </c>
      <c r="GFF471" s="48" t="str">
        <f t="shared" si="513"/>
        <v>Inviable Sanitariamente</v>
      </c>
      <c r="GFG471" s="48" t="str">
        <f t="shared" si="513"/>
        <v>Inviable Sanitariamente</v>
      </c>
      <c r="GFH471" s="48" t="str">
        <f t="shared" si="513"/>
        <v>Inviable Sanitariamente</v>
      </c>
      <c r="GFI471" s="48" t="str">
        <f t="shared" si="513"/>
        <v>Inviable Sanitariamente</v>
      </c>
      <c r="GFJ471" s="48" t="str">
        <f t="shared" si="513"/>
        <v>Inviable Sanitariamente</v>
      </c>
      <c r="GFK471" s="48" t="str">
        <f t="shared" si="513"/>
        <v>Inviable Sanitariamente</v>
      </c>
      <c r="GFL471" s="48" t="str">
        <f t="shared" si="514"/>
        <v>Inviable Sanitariamente</v>
      </c>
      <c r="GFM471" s="48" t="str">
        <f t="shared" si="514"/>
        <v>Inviable Sanitariamente</v>
      </c>
      <c r="GFN471" s="48" t="str">
        <f t="shared" si="514"/>
        <v>Inviable Sanitariamente</v>
      </c>
      <c r="GFO471" s="48" t="str">
        <f t="shared" si="514"/>
        <v>Inviable Sanitariamente</v>
      </c>
      <c r="GFP471" s="48" t="str">
        <f t="shared" si="514"/>
        <v>Inviable Sanitariamente</v>
      </c>
      <c r="GFQ471" s="48" t="str">
        <f t="shared" si="514"/>
        <v>Inviable Sanitariamente</v>
      </c>
      <c r="GFR471" s="48" t="str">
        <f t="shared" si="514"/>
        <v>Inviable Sanitariamente</v>
      </c>
      <c r="GFS471" s="48" t="str">
        <f t="shared" si="514"/>
        <v>Inviable Sanitariamente</v>
      </c>
      <c r="GFT471" s="48" t="str">
        <f t="shared" si="514"/>
        <v>Inviable Sanitariamente</v>
      </c>
      <c r="GFU471" s="48" t="str">
        <f t="shared" si="514"/>
        <v>Inviable Sanitariamente</v>
      </c>
      <c r="GFV471" s="48" t="str">
        <f t="shared" si="515"/>
        <v>Inviable Sanitariamente</v>
      </c>
      <c r="GFW471" s="48" t="str">
        <f t="shared" si="515"/>
        <v>Inviable Sanitariamente</v>
      </c>
      <c r="GFX471" s="48" t="str">
        <f t="shared" si="515"/>
        <v>Inviable Sanitariamente</v>
      </c>
      <c r="GFY471" s="48" t="str">
        <f t="shared" si="515"/>
        <v>Inviable Sanitariamente</v>
      </c>
      <c r="GFZ471" s="48" t="str">
        <f t="shared" si="515"/>
        <v>Inviable Sanitariamente</v>
      </c>
      <c r="GGA471" s="48" t="str">
        <f t="shared" si="515"/>
        <v>Inviable Sanitariamente</v>
      </c>
      <c r="GGB471" s="48" t="str">
        <f t="shared" si="515"/>
        <v>Inviable Sanitariamente</v>
      </c>
      <c r="GGC471" s="48" t="str">
        <f t="shared" si="515"/>
        <v>Inviable Sanitariamente</v>
      </c>
      <c r="GGD471" s="48" t="str">
        <f t="shared" si="515"/>
        <v>Inviable Sanitariamente</v>
      </c>
      <c r="GGE471" s="48" t="str">
        <f t="shared" si="515"/>
        <v>Inviable Sanitariamente</v>
      </c>
      <c r="GGF471" s="48" t="str">
        <f t="shared" si="516"/>
        <v>Inviable Sanitariamente</v>
      </c>
      <c r="GGG471" s="48" t="str">
        <f t="shared" si="516"/>
        <v>Inviable Sanitariamente</v>
      </c>
      <c r="GGH471" s="48" t="str">
        <f t="shared" si="516"/>
        <v>Inviable Sanitariamente</v>
      </c>
      <c r="GGI471" s="48" t="str">
        <f t="shared" si="516"/>
        <v>Inviable Sanitariamente</v>
      </c>
      <c r="GGJ471" s="48" t="str">
        <f t="shared" si="516"/>
        <v>Inviable Sanitariamente</v>
      </c>
      <c r="GGK471" s="48" t="str">
        <f t="shared" si="516"/>
        <v>Inviable Sanitariamente</v>
      </c>
      <c r="GGL471" s="48" t="str">
        <f t="shared" si="516"/>
        <v>Inviable Sanitariamente</v>
      </c>
      <c r="GGM471" s="48" t="str">
        <f t="shared" si="516"/>
        <v>Inviable Sanitariamente</v>
      </c>
      <c r="GGN471" s="48" t="str">
        <f t="shared" si="516"/>
        <v>Inviable Sanitariamente</v>
      </c>
      <c r="GGO471" s="48" t="str">
        <f t="shared" si="516"/>
        <v>Inviable Sanitariamente</v>
      </c>
      <c r="GGP471" s="48" t="str">
        <f t="shared" si="517"/>
        <v>Inviable Sanitariamente</v>
      </c>
      <c r="GGQ471" s="48" t="str">
        <f t="shared" si="517"/>
        <v>Inviable Sanitariamente</v>
      </c>
      <c r="GGR471" s="48" t="str">
        <f t="shared" si="517"/>
        <v>Inviable Sanitariamente</v>
      </c>
      <c r="GGS471" s="48" t="str">
        <f t="shared" si="517"/>
        <v>Inviable Sanitariamente</v>
      </c>
      <c r="GGT471" s="48" t="str">
        <f t="shared" si="517"/>
        <v>Inviable Sanitariamente</v>
      </c>
      <c r="GGU471" s="48" t="str">
        <f t="shared" si="517"/>
        <v>Inviable Sanitariamente</v>
      </c>
      <c r="GGV471" s="48" t="str">
        <f t="shared" si="517"/>
        <v>Inviable Sanitariamente</v>
      </c>
      <c r="GGW471" s="48" t="str">
        <f t="shared" si="517"/>
        <v>Inviable Sanitariamente</v>
      </c>
      <c r="GGX471" s="48" t="str">
        <f t="shared" si="517"/>
        <v>Inviable Sanitariamente</v>
      </c>
      <c r="GGY471" s="48" t="str">
        <f t="shared" si="517"/>
        <v>Inviable Sanitariamente</v>
      </c>
      <c r="GGZ471" s="48" t="str">
        <f t="shared" si="518"/>
        <v>Inviable Sanitariamente</v>
      </c>
      <c r="GHA471" s="48" t="str">
        <f t="shared" si="518"/>
        <v>Inviable Sanitariamente</v>
      </c>
      <c r="GHB471" s="48" t="str">
        <f t="shared" si="518"/>
        <v>Inviable Sanitariamente</v>
      </c>
      <c r="GHC471" s="48" t="str">
        <f t="shared" si="518"/>
        <v>Inviable Sanitariamente</v>
      </c>
      <c r="GHD471" s="48" t="str">
        <f t="shared" si="518"/>
        <v>Inviable Sanitariamente</v>
      </c>
      <c r="GHE471" s="48" t="str">
        <f t="shared" si="518"/>
        <v>Inviable Sanitariamente</v>
      </c>
      <c r="GHF471" s="48" t="str">
        <f t="shared" si="518"/>
        <v>Inviable Sanitariamente</v>
      </c>
      <c r="GHG471" s="48" t="str">
        <f t="shared" si="518"/>
        <v>Inviable Sanitariamente</v>
      </c>
      <c r="GHH471" s="48" t="str">
        <f t="shared" si="518"/>
        <v>Inviable Sanitariamente</v>
      </c>
      <c r="GHI471" s="48" t="str">
        <f t="shared" si="518"/>
        <v>Inviable Sanitariamente</v>
      </c>
      <c r="GHJ471" s="48" t="str">
        <f t="shared" si="519"/>
        <v>Inviable Sanitariamente</v>
      </c>
      <c r="GHK471" s="48" t="str">
        <f t="shared" si="519"/>
        <v>Inviable Sanitariamente</v>
      </c>
      <c r="GHL471" s="48" t="str">
        <f t="shared" si="519"/>
        <v>Inviable Sanitariamente</v>
      </c>
      <c r="GHM471" s="48" t="str">
        <f t="shared" si="519"/>
        <v>Inviable Sanitariamente</v>
      </c>
      <c r="GHN471" s="48" t="str">
        <f t="shared" si="519"/>
        <v>Inviable Sanitariamente</v>
      </c>
      <c r="GHO471" s="48" t="str">
        <f t="shared" si="519"/>
        <v>Inviable Sanitariamente</v>
      </c>
      <c r="GHP471" s="48" t="str">
        <f t="shared" si="519"/>
        <v>Inviable Sanitariamente</v>
      </c>
      <c r="GHQ471" s="48" t="str">
        <f t="shared" si="519"/>
        <v>Inviable Sanitariamente</v>
      </c>
      <c r="GHR471" s="48" t="str">
        <f t="shared" si="519"/>
        <v>Inviable Sanitariamente</v>
      </c>
      <c r="GHS471" s="48" t="str">
        <f t="shared" si="519"/>
        <v>Inviable Sanitariamente</v>
      </c>
      <c r="GHT471" s="48" t="str">
        <f t="shared" si="520"/>
        <v>Inviable Sanitariamente</v>
      </c>
      <c r="GHU471" s="48" t="str">
        <f t="shared" si="520"/>
        <v>Inviable Sanitariamente</v>
      </c>
      <c r="GHV471" s="48" t="str">
        <f t="shared" si="520"/>
        <v>Inviable Sanitariamente</v>
      </c>
      <c r="GHW471" s="48" t="str">
        <f t="shared" si="520"/>
        <v>Inviable Sanitariamente</v>
      </c>
      <c r="GHX471" s="48" t="str">
        <f t="shared" si="520"/>
        <v>Inviable Sanitariamente</v>
      </c>
      <c r="GHY471" s="48" t="str">
        <f t="shared" si="520"/>
        <v>Inviable Sanitariamente</v>
      </c>
      <c r="GHZ471" s="48" t="str">
        <f t="shared" si="520"/>
        <v>Inviable Sanitariamente</v>
      </c>
      <c r="GIA471" s="48" t="str">
        <f t="shared" si="520"/>
        <v>Inviable Sanitariamente</v>
      </c>
      <c r="GIB471" s="48" t="str">
        <f t="shared" si="520"/>
        <v>Inviable Sanitariamente</v>
      </c>
      <c r="GIC471" s="48" t="str">
        <f t="shared" si="520"/>
        <v>Inviable Sanitariamente</v>
      </c>
      <c r="GID471" s="48" t="str">
        <f t="shared" si="521"/>
        <v>Inviable Sanitariamente</v>
      </c>
      <c r="GIE471" s="48" t="str">
        <f t="shared" si="521"/>
        <v>Inviable Sanitariamente</v>
      </c>
      <c r="GIF471" s="48" t="str">
        <f t="shared" si="521"/>
        <v>Inviable Sanitariamente</v>
      </c>
      <c r="GIG471" s="48" t="str">
        <f t="shared" si="521"/>
        <v>Inviable Sanitariamente</v>
      </c>
      <c r="GIH471" s="48" t="str">
        <f t="shared" si="521"/>
        <v>Inviable Sanitariamente</v>
      </c>
      <c r="GII471" s="48" t="str">
        <f t="shared" si="521"/>
        <v>Inviable Sanitariamente</v>
      </c>
      <c r="GIJ471" s="48" t="str">
        <f t="shared" si="521"/>
        <v>Inviable Sanitariamente</v>
      </c>
      <c r="GIK471" s="48" t="str">
        <f t="shared" si="521"/>
        <v>Inviable Sanitariamente</v>
      </c>
      <c r="GIL471" s="48" t="str">
        <f t="shared" si="521"/>
        <v>Inviable Sanitariamente</v>
      </c>
      <c r="GIM471" s="48" t="str">
        <f t="shared" si="521"/>
        <v>Inviable Sanitariamente</v>
      </c>
      <c r="GIN471" s="48" t="str">
        <f t="shared" si="522"/>
        <v>Inviable Sanitariamente</v>
      </c>
      <c r="GIO471" s="48" t="str">
        <f t="shared" si="522"/>
        <v>Inviable Sanitariamente</v>
      </c>
      <c r="GIP471" s="48" t="str">
        <f t="shared" si="522"/>
        <v>Inviable Sanitariamente</v>
      </c>
      <c r="GIQ471" s="48" t="str">
        <f t="shared" si="522"/>
        <v>Inviable Sanitariamente</v>
      </c>
      <c r="GIR471" s="48" t="str">
        <f t="shared" si="522"/>
        <v>Inviable Sanitariamente</v>
      </c>
      <c r="GIS471" s="48" t="str">
        <f t="shared" si="522"/>
        <v>Inviable Sanitariamente</v>
      </c>
      <c r="GIT471" s="48" t="str">
        <f t="shared" si="522"/>
        <v>Inviable Sanitariamente</v>
      </c>
      <c r="GIU471" s="48" t="str">
        <f t="shared" si="522"/>
        <v>Inviable Sanitariamente</v>
      </c>
      <c r="GIV471" s="48" t="str">
        <f t="shared" si="522"/>
        <v>Inviable Sanitariamente</v>
      </c>
      <c r="GIW471" s="48" t="str">
        <f t="shared" si="522"/>
        <v>Inviable Sanitariamente</v>
      </c>
      <c r="GIX471" s="48" t="str">
        <f t="shared" si="523"/>
        <v>Inviable Sanitariamente</v>
      </c>
      <c r="GIY471" s="48" t="str">
        <f t="shared" si="523"/>
        <v>Inviable Sanitariamente</v>
      </c>
      <c r="GIZ471" s="48" t="str">
        <f t="shared" si="523"/>
        <v>Inviable Sanitariamente</v>
      </c>
      <c r="GJA471" s="48" t="str">
        <f t="shared" si="523"/>
        <v>Inviable Sanitariamente</v>
      </c>
      <c r="GJB471" s="48" t="str">
        <f t="shared" si="523"/>
        <v>Inviable Sanitariamente</v>
      </c>
      <c r="GJC471" s="48" t="str">
        <f t="shared" si="523"/>
        <v>Inviable Sanitariamente</v>
      </c>
      <c r="GJD471" s="48" t="str">
        <f t="shared" si="523"/>
        <v>Inviable Sanitariamente</v>
      </c>
      <c r="GJE471" s="48" t="str">
        <f t="shared" si="523"/>
        <v>Inviable Sanitariamente</v>
      </c>
      <c r="GJF471" s="48" t="str">
        <f t="shared" si="523"/>
        <v>Inviable Sanitariamente</v>
      </c>
      <c r="GJG471" s="48" t="str">
        <f t="shared" si="523"/>
        <v>Inviable Sanitariamente</v>
      </c>
      <c r="GJH471" s="48" t="str">
        <f t="shared" si="524"/>
        <v>Inviable Sanitariamente</v>
      </c>
      <c r="GJI471" s="48" t="str">
        <f t="shared" si="524"/>
        <v>Inviable Sanitariamente</v>
      </c>
      <c r="GJJ471" s="48" t="str">
        <f t="shared" si="524"/>
        <v>Inviable Sanitariamente</v>
      </c>
      <c r="GJK471" s="48" t="str">
        <f t="shared" si="524"/>
        <v>Inviable Sanitariamente</v>
      </c>
      <c r="GJL471" s="48" t="str">
        <f t="shared" si="524"/>
        <v>Inviable Sanitariamente</v>
      </c>
      <c r="GJM471" s="48" t="str">
        <f t="shared" si="524"/>
        <v>Inviable Sanitariamente</v>
      </c>
      <c r="GJN471" s="48" t="str">
        <f t="shared" si="524"/>
        <v>Inviable Sanitariamente</v>
      </c>
      <c r="GJO471" s="48" t="str">
        <f t="shared" si="524"/>
        <v>Inviable Sanitariamente</v>
      </c>
      <c r="GJP471" s="48" t="str">
        <f t="shared" si="524"/>
        <v>Inviable Sanitariamente</v>
      </c>
      <c r="GJQ471" s="48" t="str">
        <f t="shared" si="524"/>
        <v>Inviable Sanitariamente</v>
      </c>
      <c r="GJR471" s="48" t="str">
        <f t="shared" si="525"/>
        <v>Inviable Sanitariamente</v>
      </c>
      <c r="GJS471" s="48" t="str">
        <f t="shared" si="525"/>
        <v>Inviable Sanitariamente</v>
      </c>
      <c r="GJT471" s="48" t="str">
        <f t="shared" si="525"/>
        <v>Inviable Sanitariamente</v>
      </c>
      <c r="GJU471" s="48" t="str">
        <f t="shared" si="525"/>
        <v>Inviable Sanitariamente</v>
      </c>
      <c r="GJV471" s="48" t="str">
        <f t="shared" si="525"/>
        <v>Inviable Sanitariamente</v>
      </c>
      <c r="GJW471" s="48" t="str">
        <f t="shared" si="525"/>
        <v>Inviable Sanitariamente</v>
      </c>
      <c r="GJX471" s="48" t="str">
        <f t="shared" si="525"/>
        <v>Inviable Sanitariamente</v>
      </c>
      <c r="GJY471" s="48" t="str">
        <f t="shared" si="525"/>
        <v>Inviable Sanitariamente</v>
      </c>
      <c r="GJZ471" s="48" t="str">
        <f t="shared" si="525"/>
        <v>Inviable Sanitariamente</v>
      </c>
      <c r="GKA471" s="48" t="str">
        <f t="shared" si="525"/>
        <v>Inviable Sanitariamente</v>
      </c>
      <c r="GKB471" s="48" t="str">
        <f t="shared" si="526"/>
        <v>Inviable Sanitariamente</v>
      </c>
      <c r="GKC471" s="48" t="str">
        <f t="shared" si="526"/>
        <v>Inviable Sanitariamente</v>
      </c>
      <c r="GKD471" s="48" t="str">
        <f t="shared" si="526"/>
        <v>Inviable Sanitariamente</v>
      </c>
      <c r="GKE471" s="48" t="str">
        <f t="shared" si="526"/>
        <v>Inviable Sanitariamente</v>
      </c>
      <c r="GKF471" s="48" t="str">
        <f t="shared" si="526"/>
        <v>Inviable Sanitariamente</v>
      </c>
      <c r="GKG471" s="48" t="str">
        <f t="shared" si="526"/>
        <v>Inviable Sanitariamente</v>
      </c>
      <c r="GKH471" s="48" t="str">
        <f t="shared" si="526"/>
        <v>Inviable Sanitariamente</v>
      </c>
      <c r="GKI471" s="48" t="str">
        <f t="shared" si="526"/>
        <v>Inviable Sanitariamente</v>
      </c>
      <c r="GKJ471" s="48" t="str">
        <f t="shared" si="526"/>
        <v>Inviable Sanitariamente</v>
      </c>
      <c r="GKK471" s="48" t="str">
        <f t="shared" si="526"/>
        <v>Inviable Sanitariamente</v>
      </c>
      <c r="GKL471" s="48" t="str">
        <f t="shared" si="527"/>
        <v>Inviable Sanitariamente</v>
      </c>
      <c r="GKM471" s="48" t="str">
        <f t="shared" si="527"/>
        <v>Inviable Sanitariamente</v>
      </c>
      <c r="GKN471" s="48" t="str">
        <f t="shared" si="527"/>
        <v>Inviable Sanitariamente</v>
      </c>
      <c r="GKO471" s="48" t="str">
        <f t="shared" si="527"/>
        <v>Inviable Sanitariamente</v>
      </c>
      <c r="GKP471" s="48" t="str">
        <f t="shared" si="527"/>
        <v>Inviable Sanitariamente</v>
      </c>
      <c r="GKQ471" s="48" t="str">
        <f t="shared" si="527"/>
        <v>Inviable Sanitariamente</v>
      </c>
      <c r="GKR471" s="48" t="str">
        <f t="shared" si="527"/>
        <v>Inviable Sanitariamente</v>
      </c>
      <c r="GKS471" s="48" t="str">
        <f t="shared" si="527"/>
        <v>Inviable Sanitariamente</v>
      </c>
      <c r="GKT471" s="48" t="str">
        <f t="shared" si="527"/>
        <v>Inviable Sanitariamente</v>
      </c>
      <c r="GKU471" s="48" t="str">
        <f t="shared" si="527"/>
        <v>Inviable Sanitariamente</v>
      </c>
      <c r="GKV471" s="48" t="str">
        <f t="shared" si="528"/>
        <v>Inviable Sanitariamente</v>
      </c>
      <c r="GKW471" s="48" t="str">
        <f t="shared" si="528"/>
        <v>Inviable Sanitariamente</v>
      </c>
      <c r="GKX471" s="48" t="str">
        <f t="shared" si="528"/>
        <v>Inviable Sanitariamente</v>
      </c>
      <c r="GKY471" s="48" t="str">
        <f t="shared" si="528"/>
        <v>Inviable Sanitariamente</v>
      </c>
      <c r="GKZ471" s="48" t="str">
        <f t="shared" si="528"/>
        <v>Inviable Sanitariamente</v>
      </c>
      <c r="GLA471" s="48" t="str">
        <f t="shared" si="528"/>
        <v>Inviable Sanitariamente</v>
      </c>
      <c r="GLB471" s="48" t="str">
        <f t="shared" si="528"/>
        <v>Inviable Sanitariamente</v>
      </c>
      <c r="GLC471" s="48" t="str">
        <f t="shared" si="528"/>
        <v>Inviable Sanitariamente</v>
      </c>
      <c r="GLD471" s="48" t="str">
        <f t="shared" si="528"/>
        <v>Inviable Sanitariamente</v>
      </c>
      <c r="GLE471" s="48" t="str">
        <f t="shared" si="528"/>
        <v>Inviable Sanitariamente</v>
      </c>
      <c r="GLF471" s="48" t="str">
        <f t="shared" si="529"/>
        <v>Inviable Sanitariamente</v>
      </c>
      <c r="GLG471" s="48" t="str">
        <f t="shared" si="529"/>
        <v>Inviable Sanitariamente</v>
      </c>
      <c r="GLH471" s="48" t="str">
        <f t="shared" si="529"/>
        <v>Inviable Sanitariamente</v>
      </c>
      <c r="GLI471" s="48" t="str">
        <f t="shared" si="529"/>
        <v>Inviable Sanitariamente</v>
      </c>
      <c r="GLJ471" s="48" t="str">
        <f t="shared" si="529"/>
        <v>Inviable Sanitariamente</v>
      </c>
      <c r="GLK471" s="48" t="str">
        <f t="shared" si="529"/>
        <v>Inviable Sanitariamente</v>
      </c>
      <c r="GLL471" s="48" t="str">
        <f t="shared" si="529"/>
        <v>Inviable Sanitariamente</v>
      </c>
      <c r="GLM471" s="48" t="str">
        <f t="shared" si="529"/>
        <v>Inviable Sanitariamente</v>
      </c>
      <c r="GLN471" s="48" t="str">
        <f t="shared" si="529"/>
        <v>Inviable Sanitariamente</v>
      </c>
      <c r="GLO471" s="48" t="str">
        <f t="shared" si="529"/>
        <v>Inviable Sanitariamente</v>
      </c>
      <c r="GLP471" s="48" t="str">
        <f t="shared" si="530"/>
        <v>Inviable Sanitariamente</v>
      </c>
      <c r="GLQ471" s="48" t="str">
        <f t="shared" si="530"/>
        <v>Inviable Sanitariamente</v>
      </c>
      <c r="GLR471" s="48" t="str">
        <f t="shared" si="530"/>
        <v>Inviable Sanitariamente</v>
      </c>
      <c r="GLS471" s="48" t="str">
        <f t="shared" si="530"/>
        <v>Inviable Sanitariamente</v>
      </c>
      <c r="GLT471" s="48" t="str">
        <f t="shared" si="530"/>
        <v>Inviable Sanitariamente</v>
      </c>
      <c r="GLU471" s="48" t="str">
        <f t="shared" si="530"/>
        <v>Inviable Sanitariamente</v>
      </c>
      <c r="GLV471" s="48" t="str">
        <f t="shared" si="530"/>
        <v>Inviable Sanitariamente</v>
      </c>
      <c r="GLW471" s="48" t="str">
        <f t="shared" si="530"/>
        <v>Inviable Sanitariamente</v>
      </c>
      <c r="GLX471" s="48" t="str">
        <f t="shared" si="530"/>
        <v>Inviable Sanitariamente</v>
      </c>
      <c r="GLY471" s="48" t="str">
        <f t="shared" si="530"/>
        <v>Inviable Sanitariamente</v>
      </c>
      <c r="GLZ471" s="48" t="str">
        <f t="shared" si="531"/>
        <v>Inviable Sanitariamente</v>
      </c>
      <c r="GMA471" s="48" t="str">
        <f t="shared" si="531"/>
        <v>Inviable Sanitariamente</v>
      </c>
      <c r="GMB471" s="48" t="str">
        <f t="shared" si="531"/>
        <v>Inviable Sanitariamente</v>
      </c>
      <c r="GMC471" s="48" t="str">
        <f t="shared" si="531"/>
        <v>Inviable Sanitariamente</v>
      </c>
      <c r="GMD471" s="48" t="str">
        <f t="shared" si="531"/>
        <v>Inviable Sanitariamente</v>
      </c>
      <c r="GME471" s="48" t="str">
        <f t="shared" si="531"/>
        <v>Inviable Sanitariamente</v>
      </c>
      <c r="GMF471" s="48" t="str">
        <f t="shared" si="531"/>
        <v>Inviable Sanitariamente</v>
      </c>
      <c r="GMG471" s="48" t="str">
        <f t="shared" si="531"/>
        <v>Inviable Sanitariamente</v>
      </c>
      <c r="GMH471" s="48" t="str">
        <f t="shared" si="531"/>
        <v>Inviable Sanitariamente</v>
      </c>
      <c r="GMI471" s="48" t="str">
        <f t="shared" si="531"/>
        <v>Inviable Sanitariamente</v>
      </c>
      <c r="GMJ471" s="48" t="str">
        <f t="shared" si="532"/>
        <v>Inviable Sanitariamente</v>
      </c>
      <c r="GMK471" s="48" t="str">
        <f t="shared" si="532"/>
        <v>Inviable Sanitariamente</v>
      </c>
      <c r="GML471" s="48" t="str">
        <f t="shared" si="532"/>
        <v>Inviable Sanitariamente</v>
      </c>
      <c r="GMM471" s="48" t="str">
        <f t="shared" si="532"/>
        <v>Inviable Sanitariamente</v>
      </c>
      <c r="GMN471" s="48" t="str">
        <f t="shared" si="532"/>
        <v>Inviable Sanitariamente</v>
      </c>
      <c r="GMO471" s="48" t="str">
        <f t="shared" si="532"/>
        <v>Inviable Sanitariamente</v>
      </c>
      <c r="GMP471" s="48" t="str">
        <f t="shared" si="532"/>
        <v>Inviable Sanitariamente</v>
      </c>
      <c r="GMQ471" s="48" t="str">
        <f t="shared" si="532"/>
        <v>Inviable Sanitariamente</v>
      </c>
      <c r="GMR471" s="48" t="str">
        <f t="shared" si="532"/>
        <v>Inviable Sanitariamente</v>
      </c>
      <c r="GMS471" s="48" t="str">
        <f t="shared" si="532"/>
        <v>Inviable Sanitariamente</v>
      </c>
      <c r="GMT471" s="48" t="str">
        <f t="shared" si="533"/>
        <v>Inviable Sanitariamente</v>
      </c>
      <c r="GMU471" s="48" t="str">
        <f t="shared" si="533"/>
        <v>Inviable Sanitariamente</v>
      </c>
      <c r="GMV471" s="48" t="str">
        <f t="shared" si="533"/>
        <v>Inviable Sanitariamente</v>
      </c>
      <c r="GMW471" s="48" t="str">
        <f t="shared" si="533"/>
        <v>Inviable Sanitariamente</v>
      </c>
      <c r="GMX471" s="48" t="str">
        <f t="shared" si="533"/>
        <v>Inviable Sanitariamente</v>
      </c>
      <c r="GMY471" s="48" t="str">
        <f t="shared" si="533"/>
        <v>Inviable Sanitariamente</v>
      </c>
      <c r="GMZ471" s="48" t="str">
        <f t="shared" si="533"/>
        <v>Inviable Sanitariamente</v>
      </c>
      <c r="GNA471" s="48" t="str">
        <f t="shared" si="533"/>
        <v>Inviable Sanitariamente</v>
      </c>
      <c r="GNB471" s="48" t="str">
        <f t="shared" si="533"/>
        <v>Inviable Sanitariamente</v>
      </c>
      <c r="GNC471" s="48" t="str">
        <f t="shared" si="533"/>
        <v>Inviable Sanitariamente</v>
      </c>
      <c r="GND471" s="48" t="str">
        <f t="shared" si="534"/>
        <v>Inviable Sanitariamente</v>
      </c>
      <c r="GNE471" s="48" t="str">
        <f t="shared" si="534"/>
        <v>Inviable Sanitariamente</v>
      </c>
      <c r="GNF471" s="48" t="str">
        <f t="shared" si="534"/>
        <v>Inviable Sanitariamente</v>
      </c>
      <c r="GNG471" s="48" t="str">
        <f t="shared" si="534"/>
        <v>Inviable Sanitariamente</v>
      </c>
      <c r="GNH471" s="48" t="str">
        <f t="shared" si="534"/>
        <v>Inviable Sanitariamente</v>
      </c>
      <c r="GNI471" s="48" t="str">
        <f t="shared" si="534"/>
        <v>Inviable Sanitariamente</v>
      </c>
      <c r="GNJ471" s="48" t="str">
        <f t="shared" si="534"/>
        <v>Inviable Sanitariamente</v>
      </c>
      <c r="GNK471" s="48" t="str">
        <f t="shared" si="534"/>
        <v>Inviable Sanitariamente</v>
      </c>
      <c r="GNL471" s="48" t="str">
        <f t="shared" si="534"/>
        <v>Inviable Sanitariamente</v>
      </c>
      <c r="GNM471" s="48" t="str">
        <f t="shared" si="534"/>
        <v>Inviable Sanitariamente</v>
      </c>
      <c r="GNN471" s="48" t="str">
        <f t="shared" si="535"/>
        <v>Inviable Sanitariamente</v>
      </c>
      <c r="GNO471" s="48" t="str">
        <f t="shared" si="535"/>
        <v>Inviable Sanitariamente</v>
      </c>
      <c r="GNP471" s="48" t="str">
        <f t="shared" si="535"/>
        <v>Inviable Sanitariamente</v>
      </c>
      <c r="GNQ471" s="48" t="str">
        <f t="shared" si="535"/>
        <v>Inviable Sanitariamente</v>
      </c>
      <c r="GNR471" s="48" t="str">
        <f t="shared" si="535"/>
        <v>Inviable Sanitariamente</v>
      </c>
      <c r="GNS471" s="48" t="str">
        <f t="shared" si="535"/>
        <v>Inviable Sanitariamente</v>
      </c>
      <c r="GNT471" s="48" t="str">
        <f t="shared" si="535"/>
        <v>Inviable Sanitariamente</v>
      </c>
      <c r="GNU471" s="48" t="str">
        <f t="shared" si="535"/>
        <v>Inviable Sanitariamente</v>
      </c>
      <c r="GNV471" s="48" t="str">
        <f t="shared" si="535"/>
        <v>Inviable Sanitariamente</v>
      </c>
      <c r="GNW471" s="48" t="str">
        <f t="shared" si="535"/>
        <v>Inviable Sanitariamente</v>
      </c>
      <c r="GNX471" s="48" t="str">
        <f t="shared" si="536"/>
        <v>Inviable Sanitariamente</v>
      </c>
      <c r="GNY471" s="48" t="str">
        <f t="shared" si="536"/>
        <v>Inviable Sanitariamente</v>
      </c>
      <c r="GNZ471" s="48" t="str">
        <f t="shared" si="536"/>
        <v>Inviable Sanitariamente</v>
      </c>
      <c r="GOA471" s="48" t="str">
        <f t="shared" si="536"/>
        <v>Inviable Sanitariamente</v>
      </c>
      <c r="GOB471" s="48" t="str">
        <f t="shared" si="536"/>
        <v>Inviable Sanitariamente</v>
      </c>
      <c r="GOC471" s="48" t="str">
        <f t="shared" si="536"/>
        <v>Inviable Sanitariamente</v>
      </c>
      <c r="GOD471" s="48" t="str">
        <f t="shared" si="536"/>
        <v>Inviable Sanitariamente</v>
      </c>
      <c r="GOE471" s="48" t="str">
        <f t="shared" si="536"/>
        <v>Inviable Sanitariamente</v>
      </c>
      <c r="GOF471" s="48" t="str">
        <f t="shared" si="536"/>
        <v>Inviable Sanitariamente</v>
      </c>
      <c r="GOG471" s="48" t="str">
        <f t="shared" si="536"/>
        <v>Inviable Sanitariamente</v>
      </c>
      <c r="GOH471" s="48" t="str">
        <f t="shared" si="537"/>
        <v>Inviable Sanitariamente</v>
      </c>
      <c r="GOI471" s="48" t="str">
        <f t="shared" si="537"/>
        <v>Inviable Sanitariamente</v>
      </c>
      <c r="GOJ471" s="48" t="str">
        <f t="shared" si="537"/>
        <v>Inviable Sanitariamente</v>
      </c>
      <c r="GOK471" s="48" t="str">
        <f t="shared" si="537"/>
        <v>Inviable Sanitariamente</v>
      </c>
      <c r="GOL471" s="48" t="str">
        <f t="shared" si="537"/>
        <v>Inviable Sanitariamente</v>
      </c>
      <c r="GOM471" s="48" t="str">
        <f t="shared" si="537"/>
        <v>Inviable Sanitariamente</v>
      </c>
      <c r="GON471" s="48" t="str">
        <f t="shared" si="537"/>
        <v>Inviable Sanitariamente</v>
      </c>
      <c r="GOO471" s="48" t="str">
        <f t="shared" si="537"/>
        <v>Inviable Sanitariamente</v>
      </c>
      <c r="GOP471" s="48" t="str">
        <f t="shared" si="537"/>
        <v>Inviable Sanitariamente</v>
      </c>
      <c r="GOQ471" s="48" t="str">
        <f t="shared" si="537"/>
        <v>Inviable Sanitariamente</v>
      </c>
      <c r="GOR471" s="48" t="str">
        <f t="shared" si="538"/>
        <v>Inviable Sanitariamente</v>
      </c>
      <c r="GOS471" s="48" t="str">
        <f t="shared" si="538"/>
        <v>Inviable Sanitariamente</v>
      </c>
      <c r="GOT471" s="48" t="str">
        <f t="shared" si="538"/>
        <v>Inviable Sanitariamente</v>
      </c>
      <c r="GOU471" s="48" t="str">
        <f t="shared" si="538"/>
        <v>Inviable Sanitariamente</v>
      </c>
      <c r="GOV471" s="48" t="str">
        <f t="shared" si="538"/>
        <v>Inviable Sanitariamente</v>
      </c>
      <c r="GOW471" s="48" t="str">
        <f t="shared" si="538"/>
        <v>Inviable Sanitariamente</v>
      </c>
      <c r="GOX471" s="48" t="str">
        <f t="shared" si="538"/>
        <v>Inviable Sanitariamente</v>
      </c>
      <c r="GOY471" s="48" t="str">
        <f t="shared" si="538"/>
        <v>Inviable Sanitariamente</v>
      </c>
      <c r="GOZ471" s="48" t="str">
        <f t="shared" si="538"/>
        <v>Inviable Sanitariamente</v>
      </c>
      <c r="GPA471" s="48" t="str">
        <f t="shared" si="538"/>
        <v>Inviable Sanitariamente</v>
      </c>
      <c r="GPB471" s="48" t="str">
        <f t="shared" si="539"/>
        <v>Inviable Sanitariamente</v>
      </c>
      <c r="GPC471" s="48" t="str">
        <f t="shared" si="539"/>
        <v>Inviable Sanitariamente</v>
      </c>
      <c r="GPD471" s="48" t="str">
        <f t="shared" si="539"/>
        <v>Inviable Sanitariamente</v>
      </c>
      <c r="GPE471" s="48" t="str">
        <f t="shared" si="539"/>
        <v>Inviable Sanitariamente</v>
      </c>
      <c r="GPF471" s="48" t="str">
        <f t="shared" si="539"/>
        <v>Inviable Sanitariamente</v>
      </c>
      <c r="GPG471" s="48" t="str">
        <f t="shared" si="539"/>
        <v>Inviable Sanitariamente</v>
      </c>
      <c r="GPH471" s="48" t="str">
        <f t="shared" si="539"/>
        <v>Inviable Sanitariamente</v>
      </c>
      <c r="GPI471" s="48" t="str">
        <f t="shared" si="539"/>
        <v>Inviable Sanitariamente</v>
      </c>
      <c r="GPJ471" s="48" t="str">
        <f t="shared" si="539"/>
        <v>Inviable Sanitariamente</v>
      </c>
      <c r="GPK471" s="48" t="str">
        <f t="shared" si="539"/>
        <v>Inviable Sanitariamente</v>
      </c>
      <c r="GPL471" s="48" t="str">
        <f t="shared" si="540"/>
        <v>Inviable Sanitariamente</v>
      </c>
      <c r="GPM471" s="48" t="str">
        <f t="shared" si="540"/>
        <v>Inviable Sanitariamente</v>
      </c>
      <c r="GPN471" s="48" t="str">
        <f t="shared" si="540"/>
        <v>Inviable Sanitariamente</v>
      </c>
      <c r="GPO471" s="48" t="str">
        <f t="shared" si="540"/>
        <v>Inviable Sanitariamente</v>
      </c>
      <c r="GPP471" s="48" t="str">
        <f t="shared" si="540"/>
        <v>Inviable Sanitariamente</v>
      </c>
      <c r="GPQ471" s="48" t="str">
        <f t="shared" si="540"/>
        <v>Inviable Sanitariamente</v>
      </c>
      <c r="GPR471" s="48" t="str">
        <f t="shared" si="540"/>
        <v>Inviable Sanitariamente</v>
      </c>
      <c r="GPS471" s="48" t="str">
        <f t="shared" si="540"/>
        <v>Inviable Sanitariamente</v>
      </c>
      <c r="GPT471" s="48" t="str">
        <f t="shared" si="540"/>
        <v>Inviable Sanitariamente</v>
      </c>
      <c r="GPU471" s="48" t="str">
        <f t="shared" si="540"/>
        <v>Inviable Sanitariamente</v>
      </c>
      <c r="GPV471" s="48" t="str">
        <f t="shared" si="541"/>
        <v>Inviable Sanitariamente</v>
      </c>
      <c r="GPW471" s="48" t="str">
        <f t="shared" si="541"/>
        <v>Inviable Sanitariamente</v>
      </c>
      <c r="GPX471" s="48" t="str">
        <f t="shared" si="541"/>
        <v>Inviable Sanitariamente</v>
      </c>
      <c r="GPY471" s="48" t="str">
        <f t="shared" si="541"/>
        <v>Inviable Sanitariamente</v>
      </c>
      <c r="GPZ471" s="48" t="str">
        <f t="shared" si="541"/>
        <v>Inviable Sanitariamente</v>
      </c>
      <c r="GQA471" s="48" t="str">
        <f t="shared" si="541"/>
        <v>Inviable Sanitariamente</v>
      </c>
      <c r="GQB471" s="48" t="str">
        <f t="shared" si="541"/>
        <v>Inviable Sanitariamente</v>
      </c>
      <c r="GQC471" s="48" t="str">
        <f t="shared" si="541"/>
        <v>Inviable Sanitariamente</v>
      </c>
      <c r="GQD471" s="48" t="str">
        <f t="shared" si="541"/>
        <v>Inviable Sanitariamente</v>
      </c>
      <c r="GQE471" s="48" t="str">
        <f t="shared" si="541"/>
        <v>Inviable Sanitariamente</v>
      </c>
      <c r="GQF471" s="48" t="str">
        <f t="shared" si="542"/>
        <v>Inviable Sanitariamente</v>
      </c>
      <c r="GQG471" s="48" t="str">
        <f t="shared" si="542"/>
        <v>Inviable Sanitariamente</v>
      </c>
      <c r="GQH471" s="48" t="str">
        <f t="shared" si="542"/>
        <v>Inviable Sanitariamente</v>
      </c>
      <c r="GQI471" s="48" t="str">
        <f t="shared" si="542"/>
        <v>Inviable Sanitariamente</v>
      </c>
      <c r="GQJ471" s="48" t="str">
        <f t="shared" si="542"/>
        <v>Inviable Sanitariamente</v>
      </c>
      <c r="GQK471" s="48" t="str">
        <f t="shared" si="542"/>
        <v>Inviable Sanitariamente</v>
      </c>
      <c r="GQL471" s="48" t="str">
        <f t="shared" si="542"/>
        <v>Inviable Sanitariamente</v>
      </c>
      <c r="GQM471" s="48" t="str">
        <f t="shared" si="542"/>
        <v>Inviable Sanitariamente</v>
      </c>
      <c r="GQN471" s="48" t="str">
        <f t="shared" si="542"/>
        <v>Inviable Sanitariamente</v>
      </c>
      <c r="GQO471" s="48" t="str">
        <f t="shared" si="542"/>
        <v>Inviable Sanitariamente</v>
      </c>
      <c r="GQP471" s="48" t="str">
        <f t="shared" si="543"/>
        <v>Inviable Sanitariamente</v>
      </c>
      <c r="GQQ471" s="48" t="str">
        <f t="shared" si="543"/>
        <v>Inviable Sanitariamente</v>
      </c>
      <c r="GQR471" s="48" t="str">
        <f t="shared" si="543"/>
        <v>Inviable Sanitariamente</v>
      </c>
      <c r="GQS471" s="48" t="str">
        <f t="shared" si="543"/>
        <v>Inviable Sanitariamente</v>
      </c>
      <c r="GQT471" s="48" t="str">
        <f t="shared" si="543"/>
        <v>Inviable Sanitariamente</v>
      </c>
      <c r="GQU471" s="48" t="str">
        <f t="shared" si="543"/>
        <v>Inviable Sanitariamente</v>
      </c>
      <c r="GQV471" s="48" t="str">
        <f t="shared" si="543"/>
        <v>Inviable Sanitariamente</v>
      </c>
      <c r="GQW471" s="48" t="str">
        <f t="shared" si="543"/>
        <v>Inviable Sanitariamente</v>
      </c>
      <c r="GQX471" s="48" t="str">
        <f t="shared" si="543"/>
        <v>Inviable Sanitariamente</v>
      </c>
      <c r="GQY471" s="48" t="str">
        <f t="shared" si="543"/>
        <v>Inviable Sanitariamente</v>
      </c>
      <c r="GQZ471" s="48" t="str">
        <f t="shared" si="544"/>
        <v>Inviable Sanitariamente</v>
      </c>
      <c r="GRA471" s="48" t="str">
        <f t="shared" si="544"/>
        <v>Inviable Sanitariamente</v>
      </c>
      <c r="GRB471" s="48" t="str">
        <f t="shared" si="544"/>
        <v>Inviable Sanitariamente</v>
      </c>
      <c r="GRC471" s="48" t="str">
        <f t="shared" si="544"/>
        <v>Inviable Sanitariamente</v>
      </c>
      <c r="GRD471" s="48" t="str">
        <f t="shared" si="544"/>
        <v>Inviable Sanitariamente</v>
      </c>
      <c r="GRE471" s="48" t="str">
        <f t="shared" si="544"/>
        <v>Inviable Sanitariamente</v>
      </c>
      <c r="GRF471" s="48" t="str">
        <f t="shared" si="544"/>
        <v>Inviable Sanitariamente</v>
      </c>
      <c r="GRG471" s="48" t="str">
        <f t="shared" si="544"/>
        <v>Inviable Sanitariamente</v>
      </c>
      <c r="GRH471" s="48" t="str">
        <f t="shared" si="544"/>
        <v>Inviable Sanitariamente</v>
      </c>
      <c r="GRI471" s="48" t="str">
        <f t="shared" si="544"/>
        <v>Inviable Sanitariamente</v>
      </c>
      <c r="GRJ471" s="48" t="str">
        <f t="shared" si="545"/>
        <v>Inviable Sanitariamente</v>
      </c>
      <c r="GRK471" s="48" t="str">
        <f t="shared" si="545"/>
        <v>Inviable Sanitariamente</v>
      </c>
      <c r="GRL471" s="48" t="str">
        <f t="shared" si="545"/>
        <v>Inviable Sanitariamente</v>
      </c>
      <c r="GRM471" s="48" t="str">
        <f t="shared" si="545"/>
        <v>Inviable Sanitariamente</v>
      </c>
      <c r="GRN471" s="48" t="str">
        <f t="shared" si="545"/>
        <v>Inviable Sanitariamente</v>
      </c>
      <c r="GRO471" s="48" t="str">
        <f t="shared" si="545"/>
        <v>Inviable Sanitariamente</v>
      </c>
      <c r="GRP471" s="48" t="str">
        <f t="shared" si="545"/>
        <v>Inviable Sanitariamente</v>
      </c>
      <c r="GRQ471" s="48" t="str">
        <f t="shared" si="545"/>
        <v>Inviable Sanitariamente</v>
      </c>
      <c r="GRR471" s="48" t="str">
        <f t="shared" si="545"/>
        <v>Inviable Sanitariamente</v>
      </c>
      <c r="GRS471" s="48" t="str">
        <f t="shared" si="545"/>
        <v>Inviable Sanitariamente</v>
      </c>
      <c r="GRT471" s="48" t="str">
        <f t="shared" si="546"/>
        <v>Inviable Sanitariamente</v>
      </c>
      <c r="GRU471" s="48" t="str">
        <f t="shared" si="546"/>
        <v>Inviable Sanitariamente</v>
      </c>
      <c r="GRV471" s="48" t="str">
        <f t="shared" si="546"/>
        <v>Inviable Sanitariamente</v>
      </c>
      <c r="GRW471" s="48" t="str">
        <f t="shared" si="546"/>
        <v>Inviable Sanitariamente</v>
      </c>
      <c r="GRX471" s="48" t="str">
        <f t="shared" si="546"/>
        <v>Inviable Sanitariamente</v>
      </c>
      <c r="GRY471" s="48" t="str">
        <f t="shared" si="546"/>
        <v>Inviable Sanitariamente</v>
      </c>
      <c r="GRZ471" s="48" t="str">
        <f t="shared" si="546"/>
        <v>Inviable Sanitariamente</v>
      </c>
      <c r="GSA471" s="48" t="str">
        <f t="shared" si="546"/>
        <v>Inviable Sanitariamente</v>
      </c>
      <c r="GSB471" s="48" t="str">
        <f t="shared" si="546"/>
        <v>Inviable Sanitariamente</v>
      </c>
      <c r="GSC471" s="48" t="str">
        <f t="shared" si="546"/>
        <v>Inviable Sanitariamente</v>
      </c>
      <c r="GSD471" s="48" t="str">
        <f t="shared" si="547"/>
        <v>Inviable Sanitariamente</v>
      </c>
      <c r="GSE471" s="48" t="str">
        <f t="shared" si="547"/>
        <v>Inviable Sanitariamente</v>
      </c>
      <c r="GSF471" s="48" t="str">
        <f t="shared" si="547"/>
        <v>Inviable Sanitariamente</v>
      </c>
      <c r="GSG471" s="48" t="str">
        <f t="shared" si="547"/>
        <v>Inviable Sanitariamente</v>
      </c>
      <c r="GSH471" s="48" t="str">
        <f t="shared" si="547"/>
        <v>Inviable Sanitariamente</v>
      </c>
      <c r="GSI471" s="48" t="str">
        <f t="shared" si="547"/>
        <v>Inviable Sanitariamente</v>
      </c>
      <c r="GSJ471" s="48" t="str">
        <f t="shared" si="547"/>
        <v>Inviable Sanitariamente</v>
      </c>
      <c r="GSK471" s="48" t="str">
        <f t="shared" si="547"/>
        <v>Inviable Sanitariamente</v>
      </c>
      <c r="GSL471" s="48" t="str">
        <f t="shared" si="547"/>
        <v>Inviable Sanitariamente</v>
      </c>
      <c r="GSM471" s="48" t="str">
        <f t="shared" si="547"/>
        <v>Inviable Sanitariamente</v>
      </c>
      <c r="GSN471" s="48" t="str">
        <f t="shared" si="548"/>
        <v>Inviable Sanitariamente</v>
      </c>
      <c r="GSO471" s="48" t="str">
        <f t="shared" si="548"/>
        <v>Inviable Sanitariamente</v>
      </c>
      <c r="GSP471" s="48" t="str">
        <f t="shared" si="548"/>
        <v>Inviable Sanitariamente</v>
      </c>
      <c r="GSQ471" s="48" t="str">
        <f t="shared" si="548"/>
        <v>Inviable Sanitariamente</v>
      </c>
      <c r="GSR471" s="48" t="str">
        <f t="shared" si="548"/>
        <v>Inviable Sanitariamente</v>
      </c>
      <c r="GSS471" s="48" t="str">
        <f t="shared" si="548"/>
        <v>Inviable Sanitariamente</v>
      </c>
      <c r="GST471" s="48" t="str">
        <f t="shared" si="548"/>
        <v>Inviable Sanitariamente</v>
      </c>
      <c r="GSU471" s="48" t="str">
        <f t="shared" si="548"/>
        <v>Inviable Sanitariamente</v>
      </c>
      <c r="GSV471" s="48" t="str">
        <f t="shared" si="548"/>
        <v>Inviable Sanitariamente</v>
      </c>
      <c r="GSW471" s="48" t="str">
        <f t="shared" si="548"/>
        <v>Inviable Sanitariamente</v>
      </c>
      <c r="GSX471" s="48" t="str">
        <f t="shared" si="549"/>
        <v>Inviable Sanitariamente</v>
      </c>
      <c r="GSY471" s="48" t="str">
        <f t="shared" si="549"/>
        <v>Inviable Sanitariamente</v>
      </c>
      <c r="GSZ471" s="48" t="str">
        <f t="shared" si="549"/>
        <v>Inviable Sanitariamente</v>
      </c>
      <c r="GTA471" s="48" t="str">
        <f t="shared" si="549"/>
        <v>Inviable Sanitariamente</v>
      </c>
      <c r="GTB471" s="48" t="str">
        <f t="shared" si="549"/>
        <v>Inviable Sanitariamente</v>
      </c>
      <c r="GTC471" s="48" t="str">
        <f t="shared" si="549"/>
        <v>Inviable Sanitariamente</v>
      </c>
      <c r="GTD471" s="48" t="str">
        <f t="shared" si="549"/>
        <v>Inviable Sanitariamente</v>
      </c>
      <c r="GTE471" s="48" t="str">
        <f t="shared" si="549"/>
        <v>Inviable Sanitariamente</v>
      </c>
      <c r="GTF471" s="48" t="str">
        <f t="shared" si="549"/>
        <v>Inviable Sanitariamente</v>
      </c>
      <c r="GTG471" s="48" t="str">
        <f t="shared" si="549"/>
        <v>Inviable Sanitariamente</v>
      </c>
      <c r="GTH471" s="48" t="str">
        <f t="shared" si="550"/>
        <v>Inviable Sanitariamente</v>
      </c>
      <c r="GTI471" s="48" t="str">
        <f t="shared" si="550"/>
        <v>Inviable Sanitariamente</v>
      </c>
      <c r="GTJ471" s="48" t="str">
        <f t="shared" si="550"/>
        <v>Inviable Sanitariamente</v>
      </c>
      <c r="GTK471" s="48" t="str">
        <f t="shared" si="550"/>
        <v>Inviable Sanitariamente</v>
      </c>
      <c r="GTL471" s="48" t="str">
        <f t="shared" si="550"/>
        <v>Inviable Sanitariamente</v>
      </c>
      <c r="GTM471" s="48" t="str">
        <f t="shared" si="550"/>
        <v>Inviable Sanitariamente</v>
      </c>
      <c r="GTN471" s="48" t="str">
        <f t="shared" si="550"/>
        <v>Inviable Sanitariamente</v>
      </c>
      <c r="GTO471" s="48" t="str">
        <f t="shared" si="550"/>
        <v>Inviable Sanitariamente</v>
      </c>
      <c r="GTP471" s="48" t="str">
        <f t="shared" si="550"/>
        <v>Inviable Sanitariamente</v>
      </c>
      <c r="GTQ471" s="48" t="str">
        <f t="shared" si="550"/>
        <v>Inviable Sanitariamente</v>
      </c>
      <c r="GTR471" s="48" t="str">
        <f t="shared" si="551"/>
        <v>Inviable Sanitariamente</v>
      </c>
      <c r="GTS471" s="48" t="str">
        <f t="shared" si="551"/>
        <v>Inviable Sanitariamente</v>
      </c>
      <c r="GTT471" s="48" t="str">
        <f t="shared" si="551"/>
        <v>Inviable Sanitariamente</v>
      </c>
      <c r="GTU471" s="48" t="str">
        <f t="shared" si="551"/>
        <v>Inviable Sanitariamente</v>
      </c>
      <c r="GTV471" s="48" t="str">
        <f t="shared" si="551"/>
        <v>Inviable Sanitariamente</v>
      </c>
      <c r="GTW471" s="48" t="str">
        <f t="shared" si="551"/>
        <v>Inviable Sanitariamente</v>
      </c>
      <c r="GTX471" s="48" t="str">
        <f t="shared" si="551"/>
        <v>Inviable Sanitariamente</v>
      </c>
      <c r="GTY471" s="48" t="str">
        <f t="shared" si="551"/>
        <v>Inviable Sanitariamente</v>
      </c>
      <c r="GTZ471" s="48" t="str">
        <f t="shared" si="551"/>
        <v>Inviable Sanitariamente</v>
      </c>
      <c r="GUA471" s="48" t="str">
        <f t="shared" si="551"/>
        <v>Inviable Sanitariamente</v>
      </c>
      <c r="GUB471" s="48" t="str">
        <f t="shared" si="552"/>
        <v>Inviable Sanitariamente</v>
      </c>
      <c r="GUC471" s="48" t="str">
        <f t="shared" si="552"/>
        <v>Inviable Sanitariamente</v>
      </c>
      <c r="GUD471" s="48" t="str">
        <f t="shared" si="552"/>
        <v>Inviable Sanitariamente</v>
      </c>
      <c r="GUE471" s="48" t="str">
        <f t="shared" si="552"/>
        <v>Inviable Sanitariamente</v>
      </c>
      <c r="GUF471" s="48" t="str">
        <f t="shared" si="552"/>
        <v>Inviable Sanitariamente</v>
      </c>
      <c r="GUG471" s="48" t="str">
        <f t="shared" si="552"/>
        <v>Inviable Sanitariamente</v>
      </c>
      <c r="GUH471" s="48" t="str">
        <f t="shared" si="552"/>
        <v>Inviable Sanitariamente</v>
      </c>
      <c r="GUI471" s="48" t="str">
        <f t="shared" si="552"/>
        <v>Inviable Sanitariamente</v>
      </c>
      <c r="GUJ471" s="48" t="str">
        <f t="shared" si="552"/>
        <v>Inviable Sanitariamente</v>
      </c>
      <c r="GUK471" s="48" t="str">
        <f t="shared" si="552"/>
        <v>Inviable Sanitariamente</v>
      </c>
      <c r="GUL471" s="48" t="str">
        <f t="shared" si="553"/>
        <v>Inviable Sanitariamente</v>
      </c>
      <c r="GUM471" s="48" t="str">
        <f t="shared" si="553"/>
        <v>Inviable Sanitariamente</v>
      </c>
      <c r="GUN471" s="48" t="str">
        <f t="shared" si="553"/>
        <v>Inviable Sanitariamente</v>
      </c>
      <c r="GUO471" s="48" t="str">
        <f t="shared" si="553"/>
        <v>Inviable Sanitariamente</v>
      </c>
      <c r="GUP471" s="48" t="str">
        <f t="shared" si="553"/>
        <v>Inviable Sanitariamente</v>
      </c>
      <c r="GUQ471" s="48" t="str">
        <f t="shared" si="553"/>
        <v>Inviable Sanitariamente</v>
      </c>
      <c r="GUR471" s="48" t="str">
        <f t="shared" si="553"/>
        <v>Inviable Sanitariamente</v>
      </c>
      <c r="GUS471" s="48" t="str">
        <f t="shared" si="553"/>
        <v>Inviable Sanitariamente</v>
      </c>
      <c r="GUT471" s="48" t="str">
        <f t="shared" si="553"/>
        <v>Inviable Sanitariamente</v>
      </c>
      <c r="GUU471" s="48" t="str">
        <f t="shared" si="553"/>
        <v>Inviable Sanitariamente</v>
      </c>
      <c r="GUV471" s="48" t="str">
        <f t="shared" si="554"/>
        <v>Inviable Sanitariamente</v>
      </c>
      <c r="GUW471" s="48" t="str">
        <f t="shared" si="554"/>
        <v>Inviable Sanitariamente</v>
      </c>
      <c r="GUX471" s="48" t="str">
        <f t="shared" si="554"/>
        <v>Inviable Sanitariamente</v>
      </c>
      <c r="GUY471" s="48" t="str">
        <f t="shared" si="554"/>
        <v>Inviable Sanitariamente</v>
      </c>
      <c r="GUZ471" s="48" t="str">
        <f t="shared" si="554"/>
        <v>Inviable Sanitariamente</v>
      </c>
      <c r="GVA471" s="48" t="str">
        <f t="shared" si="554"/>
        <v>Inviable Sanitariamente</v>
      </c>
      <c r="GVB471" s="48" t="str">
        <f t="shared" si="554"/>
        <v>Inviable Sanitariamente</v>
      </c>
      <c r="GVC471" s="48" t="str">
        <f t="shared" si="554"/>
        <v>Inviable Sanitariamente</v>
      </c>
      <c r="GVD471" s="48" t="str">
        <f t="shared" si="554"/>
        <v>Inviable Sanitariamente</v>
      </c>
      <c r="GVE471" s="48" t="str">
        <f t="shared" si="554"/>
        <v>Inviable Sanitariamente</v>
      </c>
      <c r="GVF471" s="48" t="str">
        <f t="shared" si="555"/>
        <v>Inviable Sanitariamente</v>
      </c>
      <c r="GVG471" s="48" t="str">
        <f t="shared" si="555"/>
        <v>Inviable Sanitariamente</v>
      </c>
      <c r="GVH471" s="48" t="str">
        <f t="shared" si="555"/>
        <v>Inviable Sanitariamente</v>
      </c>
      <c r="GVI471" s="48" t="str">
        <f t="shared" si="555"/>
        <v>Inviable Sanitariamente</v>
      </c>
      <c r="GVJ471" s="48" t="str">
        <f t="shared" si="555"/>
        <v>Inviable Sanitariamente</v>
      </c>
      <c r="GVK471" s="48" t="str">
        <f t="shared" si="555"/>
        <v>Inviable Sanitariamente</v>
      </c>
      <c r="GVL471" s="48" t="str">
        <f t="shared" si="555"/>
        <v>Inviable Sanitariamente</v>
      </c>
      <c r="GVM471" s="48" t="str">
        <f t="shared" si="555"/>
        <v>Inviable Sanitariamente</v>
      </c>
      <c r="GVN471" s="48" t="str">
        <f t="shared" si="555"/>
        <v>Inviable Sanitariamente</v>
      </c>
      <c r="GVO471" s="48" t="str">
        <f t="shared" si="555"/>
        <v>Inviable Sanitariamente</v>
      </c>
      <c r="GVP471" s="48" t="str">
        <f t="shared" si="556"/>
        <v>Inviable Sanitariamente</v>
      </c>
      <c r="GVQ471" s="48" t="str">
        <f t="shared" si="556"/>
        <v>Inviable Sanitariamente</v>
      </c>
      <c r="GVR471" s="48" t="str">
        <f t="shared" si="556"/>
        <v>Inviable Sanitariamente</v>
      </c>
      <c r="GVS471" s="48" t="str">
        <f t="shared" si="556"/>
        <v>Inviable Sanitariamente</v>
      </c>
      <c r="GVT471" s="48" t="str">
        <f t="shared" si="556"/>
        <v>Inviable Sanitariamente</v>
      </c>
      <c r="GVU471" s="48" t="str">
        <f t="shared" si="556"/>
        <v>Inviable Sanitariamente</v>
      </c>
      <c r="GVV471" s="48" t="str">
        <f t="shared" si="556"/>
        <v>Inviable Sanitariamente</v>
      </c>
      <c r="GVW471" s="48" t="str">
        <f t="shared" si="556"/>
        <v>Inviable Sanitariamente</v>
      </c>
      <c r="GVX471" s="48" t="str">
        <f t="shared" si="556"/>
        <v>Inviable Sanitariamente</v>
      </c>
      <c r="GVY471" s="48" t="str">
        <f t="shared" si="556"/>
        <v>Inviable Sanitariamente</v>
      </c>
      <c r="GVZ471" s="48" t="str">
        <f t="shared" si="557"/>
        <v>Inviable Sanitariamente</v>
      </c>
      <c r="GWA471" s="48" t="str">
        <f t="shared" si="557"/>
        <v>Inviable Sanitariamente</v>
      </c>
      <c r="GWB471" s="48" t="str">
        <f t="shared" si="557"/>
        <v>Inviable Sanitariamente</v>
      </c>
      <c r="GWC471" s="48" t="str">
        <f t="shared" si="557"/>
        <v>Inviable Sanitariamente</v>
      </c>
      <c r="GWD471" s="48" t="str">
        <f t="shared" si="557"/>
        <v>Inviable Sanitariamente</v>
      </c>
      <c r="GWE471" s="48" t="str">
        <f t="shared" si="557"/>
        <v>Inviable Sanitariamente</v>
      </c>
      <c r="GWF471" s="48" t="str">
        <f t="shared" si="557"/>
        <v>Inviable Sanitariamente</v>
      </c>
      <c r="GWG471" s="48" t="str">
        <f t="shared" si="557"/>
        <v>Inviable Sanitariamente</v>
      </c>
      <c r="GWH471" s="48" t="str">
        <f t="shared" si="557"/>
        <v>Inviable Sanitariamente</v>
      </c>
      <c r="GWI471" s="48" t="str">
        <f t="shared" si="557"/>
        <v>Inviable Sanitariamente</v>
      </c>
      <c r="GWJ471" s="48" t="str">
        <f t="shared" si="558"/>
        <v>Inviable Sanitariamente</v>
      </c>
      <c r="GWK471" s="48" t="str">
        <f t="shared" si="558"/>
        <v>Inviable Sanitariamente</v>
      </c>
      <c r="GWL471" s="48" t="str">
        <f t="shared" si="558"/>
        <v>Inviable Sanitariamente</v>
      </c>
      <c r="GWM471" s="48" t="str">
        <f t="shared" si="558"/>
        <v>Inviable Sanitariamente</v>
      </c>
      <c r="GWN471" s="48" t="str">
        <f t="shared" si="558"/>
        <v>Inviable Sanitariamente</v>
      </c>
      <c r="GWO471" s="48" t="str">
        <f t="shared" si="558"/>
        <v>Inviable Sanitariamente</v>
      </c>
      <c r="GWP471" s="48" t="str">
        <f t="shared" si="558"/>
        <v>Inviable Sanitariamente</v>
      </c>
      <c r="GWQ471" s="48" t="str">
        <f t="shared" si="558"/>
        <v>Inviable Sanitariamente</v>
      </c>
      <c r="GWR471" s="48" t="str">
        <f t="shared" si="558"/>
        <v>Inviable Sanitariamente</v>
      </c>
      <c r="GWS471" s="48" t="str">
        <f t="shared" si="558"/>
        <v>Inviable Sanitariamente</v>
      </c>
      <c r="GWT471" s="48" t="str">
        <f t="shared" si="559"/>
        <v>Inviable Sanitariamente</v>
      </c>
      <c r="GWU471" s="48" t="str">
        <f t="shared" si="559"/>
        <v>Inviable Sanitariamente</v>
      </c>
      <c r="GWV471" s="48" t="str">
        <f t="shared" si="559"/>
        <v>Inviable Sanitariamente</v>
      </c>
      <c r="GWW471" s="48" t="str">
        <f t="shared" si="559"/>
        <v>Inviable Sanitariamente</v>
      </c>
      <c r="GWX471" s="48" t="str">
        <f t="shared" si="559"/>
        <v>Inviable Sanitariamente</v>
      </c>
      <c r="GWY471" s="48" t="str">
        <f t="shared" si="559"/>
        <v>Inviable Sanitariamente</v>
      </c>
      <c r="GWZ471" s="48" t="str">
        <f t="shared" si="559"/>
        <v>Inviable Sanitariamente</v>
      </c>
      <c r="GXA471" s="48" t="str">
        <f t="shared" si="559"/>
        <v>Inviable Sanitariamente</v>
      </c>
      <c r="GXB471" s="48" t="str">
        <f t="shared" si="559"/>
        <v>Inviable Sanitariamente</v>
      </c>
      <c r="GXC471" s="48" t="str">
        <f t="shared" si="559"/>
        <v>Inviable Sanitariamente</v>
      </c>
      <c r="GXD471" s="48" t="str">
        <f t="shared" si="560"/>
        <v>Inviable Sanitariamente</v>
      </c>
      <c r="GXE471" s="48" t="str">
        <f t="shared" si="560"/>
        <v>Inviable Sanitariamente</v>
      </c>
      <c r="GXF471" s="48" t="str">
        <f t="shared" si="560"/>
        <v>Inviable Sanitariamente</v>
      </c>
      <c r="GXG471" s="48" t="str">
        <f t="shared" si="560"/>
        <v>Inviable Sanitariamente</v>
      </c>
      <c r="GXH471" s="48" t="str">
        <f t="shared" si="560"/>
        <v>Inviable Sanitariamente</v>
      </c>
      <c r="GXI471" s="48" t="str">
        <f t="shared" si="560"/>
        <v>Inviable Sanitariamente</v>
      </c>
      <c r="GXJ471" s="48" t="str">
        <f t="shared" si="560"/>
        <v>Inviable Sanitariamente</v>
      </c>
      <c r="GXK471" s="48" t="str">
        <f t="shared" si="560"/>
        <v>Inviable Sanitariamente</v>
      </c>
      <c r="GXL471" s="48" t="str">
        <f t="shared" si="560"/>
        <v>Inviable Sanitariamente</v>
      </c>
      <c r="GXM471" s="48" t="str">
        <f t="shared" si="560"/>
        <v>Inviable Sanitariamente</v>
      </c>
      <c r="GXN471" s="48" t="str">
        <f t="shared" si="561"/>
        <v>Inviable Sanitariamente</v>
      </c>
      <c r="GXO471" s="48" t="str">
        <f t="shared" si="561"/>
        <v>Inviable Sanitariamente</v>
      </c>
      <c r="GXP471" s="48" t="str">
        <f t="shared" si="561"/>
        <v>Inviable Sanitariamente</v>
      </c>
      <c r="GXQ471" s="48" t="str">
        <f t="shared" si="561"/>
        <v>Inviable Sanitariamente</v>
      </c>
      <c r="GXR471" s="48" t="str">
        <f t="shared" si="561"/>
        <v>Inviable Sanitariamente</v>
      </c>
      <c r="GXS471" s="48" t="str">
        <f t="shared" si="561"/>
        <v>Inviable Sanitariamente</v>
      </c>
      <c r="GXT471" s="48" t="str">
        <f t="shared" si="561"/>
        <v>Inviable Sanitariamente</v>
      </c>
      <c r="GXU471" s="48" t="str">
        <f t="shared" si="561"/>
        <v>Inviable Sanitariamente</v>
      </c>
      <c r="GXV471" s="48" t="str">
        <f t="shared" si="561"/>
        <v>Inviable Sanitariamente</v>
      </c>
      <c r="GXW471" s="48" t="str">
        <f t="shared" si="561"/>
        <v>Inviable Sanitariamente</v>
      </c>
      <c r="GXX471" s="48" t="str">
        <f t="shared" si="562"/>
        <v>Inviable Sanitariamente</v>
      </c>
      <c r="GXY471" s="48" t="str">
        <f t="shared" si="562"/>
        <v>Inviable Sanitariamente</v>
      </c>
      <c r="GXZ471" s="48" t="str">
        <f t="shared" si="562"/>
        <v>Inviable Sanitariamente</v>
      </c>
      <c r="GYA471" s="48" t="str">
        <f t="shared" si="562"/>
        <v>Inviable Sanitariamente</v>
      </c>
      <c r="GYB471" s="48" t="str">
        <f t="shared" si="562"/>
        <v>Inviable Sanitariamente</v>
      </c>
      <c r="GYC471" s="48" t="str">
        <f t="shared" si="562"/>
        <v>Inviable Sanitariamente</v>
      </c>
      <c r="GYD471" s="48" t="str">
        <f t="shared" si="562"/>
        <v>Inviable Sanitariamente</v>
      </c>
      <c r="GYE471" s="48" t="str">
        <f t="shared" si="562"/>
        <v>Inviable Sanitariamente</v>
      </c>
      <c r="GYF471" s="48" t="str">
        <f t="shared" si="562"/>
        <v>Inviable Sanitariamente</v>
      </c>
      <c r="GYG471" s="48" t="str">
        <f t="shared" si="562"/>
        <v>Inviable Sanitariamente</v>
      </c>
      <c r="GYH471" s="48" t="str">
        <f t="shared" si="563"/>
        <v>Inviable Sanitariamente</v>
      </c>
      <c r="GYI471" s="48" t="str">
        <f t="shared" si="563"/>
        <v>Inviable Sanitariamente</v>
      </c>
      <c r="GYJ471" s="48" t="str">
        <f t="shared" si="563"/>
        <v>Inviable Sanitariamente</v>
      </c>
      <c r="GYK471" s="48" t="str">
        <f t="shared" si="563"/>
        <v>Inviable Sanitariamente</v>
      </c>
      <c r="GYL471" s="48" t="str">
        <f t="shared" si="563"/>
        <v>Inviable Sanitariamente</v>
      </c>
      <c r="GYM471" s="48" t="str">
        <f t="shared" si="563"/>
        <v>Inviable Sanitariamente</v>
      </c>
      <c r="GYN471" s="48" t="str">
        <f t="shared" si="563"/>
        <v>Inviable Sanitariamente</v>
      </c>
      <c r="GYO471" s="48" t="str">
        <f t="shared" si="563"/>
        <v>Inviable Sanitariamente</v>
      </c>
      <c r="GYP471" s="48" t="str">
        <f t="shared" si="563"/>
        <v>Inviable Sanitariamente</v>
      </c>
      <c r="GYQ471" s="48" t="str">
        <f t="shared" si="563"/>
        <v>Inviable Sanitariamente</v>
      </c>
      <c r="GYR471" s="48" t="str">
        <f t="shared" si="564"/>
        <v>Inviable Sanitariamente</v>
      </c>
      <c r="GYS471" s="48" t="str">
        <f t="shared" si="564"/>
        <v>Inviable Sanitariamente</v>
      </c>
      <c r="GYT471" s="48" t="str">
        <f t="shared" si="564"/>
        <v>Inviable Sanitariamente</v>
      </c>
      <c r="GYU471" s="48" t="str">
        <f t="shared" si="564"/>
        <v>Inviable Sanitariamente</v>
      </c>
      <c r="GYV471" s="48" t="str">
        <f t="shared" si="564"/>
        <v>Inviable Sanitariamente</v>
      </c>
      <c r="GYW471" s="48" t="str">
        <f t="shared" si="564"/>
        <v>Inviable Sanitariamente</v>
      </c>
      <c r="GYX471" s="48" t="str">
        <f t="shared" si="564"/>
        <v>Inviable Sanitariamente</v>
      </c>
      <c r="GYY471" s="48" t="str">
        <f t="shared" si="564"/>
        <v>Inviable Sanitariamente</v>
      </c>
      <c r="GYZ471" s="48" t="str">
        <f t="shared" si="564"/>
        <v>Inviable Sanitariamente</v>
      </c>
      <c r="GZA471" s="48" t="str">
        <f t="shared" si="564"/>
        <v>Inviable Sanitariamente</v>
      </c>
      <c r="GZB471" s="48" t="str">
        <f t="shared" si="565"/>
        <v>Inviable Sanitariamente</v>
      </c>
      <c r="GZC471" s="48" t="str">
        <f t="shared" si="565"/>
        <v>Inviable Sanitariamente</v>
      </c>
      <c r="GZD471" s="48" t="str">
        <f t="shared" si="565"/>
        <v>Inviable Sanitariamente</v>
      </c>
      <c r="GZE471" s="48" t="str">
        <f t="shared" si="565"/>
        <v>Inviable Sanitariamente</v>
      </c>
      <c r="GZF471" s="48" t="str">
        <f t="shared" si="565"/>
        <v>Inviable Sanitariamente</v>
      </c>
      <c r="GZG471" s="48" t="str">
        <f t="shared" si="565"/>
        <v>Inviable Sanitariamente</v>
      </c>
      <c r="GZH471" s="48" t="str">
        <f t="shared" si="565"/>
        <v>Inviable Sanitariamente</v>
      </c>
      <c r="GZI471" s="48" t="str">
        <f t="shared" si="565"/>
        <v>Inviable Sanitariamente</v>
      </c>
      <c r="GZJ471" s="48" t="str">
        <f t="shared" si="565"/>
        <v>Inviable Sanitariamente</v>
      </c>
      <c r="GZK471" s="48" t="str">
        <f t="shared" si="565"/>
        <v>Inviable Sanitariamente</v>
      </c>
      <c r="GZL471" s="48" t="str">
        <f t="shared" si="566"/>
        <v>Inviable Sanitariamente</v>
      </c>
      <c r="GZM471" s="48" t="str">
        <f t="shared" si="566"/>
        <v>Inviable Sanitariamente</v>
      </c>
      <c r="GZN471" s="48" t="str">
        <f t="shared" si="566"/>
        <v>Inviable Sanitariamente</v>
      </c>
      <c r="GZO471" s="48" t="str">
        <f t="shared" si="566"/>
        <v>Inviable Sanitariamente</v>
      </c>
      <c r="GZP471" s="48" t="str">
        <f t="shared" si="566"/>
        <v>Inviable Sanitariamente</v>
      </c>
      <c r="GZQ471" s="48" t="str">
        <f t="shared" si="566"/>
        <v>Inviable Sanitariamente</v>
      </c>
      <c r="GZR471" s="48" t="str">
        <f t="shared" si="566"/>
        <v>Inviable Sanitariamente</v>
      </c>
      <c r="GZS471" s="48" t="str">
        <f t="shared" si="566"/>
        <v>Inviable Sanitariamente</v>
      </c>
      <c r="GZT471" s="48" t="str">
        <f t="shared" si="566"/>
        <v>Inviable Sanitariamente</v>
      </c>
      <c r="GZU471" s="48" t="str">
        <f t="shared" si="566"/>
        <v>Inviable Sanitariamente</v>
      </c>
      <c r="GZV471" s="48" t="str">
        <f t="shared" si="567"/>
        <v>Inviable Sanitariamente</v>
      </c>
      <c r="GZW471" s="48" t="str">
        <f t="shared" si="567"/>
        <v>Inviable Sanitariamente</v>
      </c>
      <c r="GZX471" s="48" t="str">
        <f t="shared" si="567"/>
        <v>Inviable Sanitariamente</v>
      </c>
      <c r="GZY471" s="48" t="str">
        <f t="shared" si="567"/>
        <v>Inviable Sanitariamente</v>
      </c>
      <c r="GZZ471" s="48" t="str">
        <f t="shared" si="567"/>
        <v>Inviable Sanitariamente</v>
      </c>
      <c r="HAA471" s="48" t="str">
        <f t="shared" si="567"/>
        <v>Inviable Sanitariamente</v>
      </c>
      <c r="HAB471" s="48" t="str">
        <f t="shared" si="567"/>
        <v>Inviable Sanitariamente</v>
      </c>
      <c r="HAC471" s="48" t="str">
        <f t="shared" si="567"/>
        <v>Inviable Sanitariamente</v>
      </c>
      <c r="HAD471" s="48" t="str">
        <f t="shared" si="567"/>
        <v>Inviable Sanitariamente</v>
      </c>
      <c r="HAE471" s="48" t="str">
        <f t="shared" si="567"/>
        <v>Inviable Sanitariamente</v>
      </c>
      <c r="HAF471" s="48" t="str">
        <f t="shared" si="568"/>
        <v>Inviable Sanitariamente</v>
      </c>
      <c r="HAG471" s="48" t="str">
        <f t="shared" si="568"/>
        <v>Inviable Sanitariamente</v>
      </c>
      <c r="HAH471" s="48" t="str">
        <f t="shared" si="568"/>
        <v>Inviable Sanitariamente</v>
      </c>
      <c r="HAI471" s="48" t="str">
        <f t="shared" si="568"/>
        <v>Inviable Sanitariamente</v>
      </c>
      <c r="HAJ471" s="48" t="str">
        <f t="shared" si="568"/>
        <v>Inviable Sanitariamente</v>
      </c>
      <c r="HAK471" s="48" t="str">
        <f t="shared" si="568"/>
        <v>Inviable Sanitariamente</v>
      </c>
      <c r="HAL471" s="48" t="str">
        <f t="shared" si="568"/>
        <v>Inviable Sanitariamente</v>
      </c>
      <c r="HAM471" s="48" t="str">
        <f t="shared" si="568"/>
        <v>Inviable Sanitariamente</v>
      </c>
      <c r="HAN471" s="48" t="str">
        <f t="shared" si="568"/>
        <v>Inviable Sanitariamente</v>
      </c>
      <c r="HAO471" s="48" t="str">
        <f t="shared" si="568"/>
        <v>Inviable Sanitariamente</v>
      </c>
      <c r="HAP471" s="48" t="str">
        <f t="shared" si="569"/>
        <v>Inviable Sanitariamente</v>
      </c>
      <c r="HAQ471" s="48" t="str">
        <f t="shared" si="569"/>
        <v>Inviable Sanitariamente</v>
      </c>
      <c r="HAR471" s="48" t="str">
        <f t="shared" si="569"/>
        <v>Inviable Sanitariamente</v>
      </c>
      <c r="HAS471" s="48" t="str">
        <f t="shared" si="569"/>
        <v>Inviable Sanitariamente</v>
      </c>
      <c r="HAT471" s="48" t="str">
        <f t="shared" si="569"/>
        <v>Inviable Sanitariamente</v>
      </c>
      <c r="HAU471" s="48" t="str">
        <f t="shared" si="569"/>
        <v>Inviable Sanitariamente</v>
      </c>
      <c r="HAV471" s="48" t="str">
        <f t="shared" si="569"/>
        <v>Inviable Sanitariamente</v>
      </c>
      <c r="HAW471" s="48" t="str">
        <f t="shared" si="569"/>
        <v>Inviable Sanitariamente</v>
      </c>
      <c r="HAX471" s="48" t="str">
        <f t="shared" si="569"/>
        <v>Inviable Sanitariamente</v>
      </c>
      <c r="HAY471" s="48" t="str">
        <f t="shared" si="569"/>
        <v>Inviable Sanitariamente</v>
      </c>
      <c r="HAZ471" s="48" t="str">
        <f t="shared" si="570"/>
        <v>Inviable Sanitariamente</v>
      </c>
      <c r="HBA471" s="48" t="str">
        <f t="shared" si="570"/>
        <v>Inviable Sanitariamente</v>
      </c>
      <c r="HBB471" s="48" t="str">
        <f t="shared" si="570"/>
        <v>Inviable Sanitariamente</v>
      </c>
      <c r="HBC471" s="48" t="str">
        <f t="shared" si="570"/>
        <v>Inviable Sanitariamente</v>
      </c>
      <c r="HBD471" s="48" t="str">
        <f t="shared" si="570"/>
        <v>Inviable Sanitariamente</v>
      </c>
      <c r="HBE471" s="48" t="str">
        <f t="shared" si="570"/>
        <v>Inviable Sanitariamente</v>
      </c>
      <c r="HBF471" s="48" t="str">
        <f t="shared" si="570"/>
        <v>Inviable Sanitariamente</v>
      </c>
      <c r="HBG471" s="48" t="str">
        <f t="shared" si="570"/>
        <v>Inviable Sanitariamente</v>
      </c>
      <c r="HBH471" s="48" t="str">
        <f t="shared" si="570"/>
        <v>Inviable Sanitariamente</v>
      </c>
      <c r="HBI471" s="48" t="str">
        <f t="shared" si="570"/>
        <v>Inviable Sanitariamente</v>
      </c>
      <c r="HBJ471" s="48" t="str">
        <f t="shared" si="571"/>
        <v>Inviable Sanitariamente</v>
      </c>
      <c r="HBK471" s="48" t="str">
        <f t="shared" si="571"/>
        <v>Inviable Sanitariamente</v>
      </c>
      <c r="HBL471" s="48" t="str">
        <f t="shared" si="571"/>
        <v>Inviable Sanitariamente</v>
      </c>
      <c r="HBM471" s="48" t="str">
        <f t="shared" si="571"/>
        <v>Inviable Sanitariamente</v>
      </c>
      <c r="HBN471" s="48" t="str">
        <f t="shared" si="571"/>
        <v>Inviable Sanitariamente</v>
      </c>
      <c r="HBO471" s="48" t="str">
        <f t="shared" si="571"/>
        <v>Inviable Sanitariamente</v>
      </c>
      <c r="HBP471" s="48" t="str">
        <f t="shared" si="571"/>
        <v>Inviable Sanitariamente</v>
      </c>
      <c r="HBQ471" s="48" t="str">
        <f t="shared" si="571"/>
        <v>Inviable Sanitariamente</v>
      </c>
      <c r="HBR471" s="48" t="str">
        <f t="shared" si="571"/>
        <v>Inviable Sanitariamente</v>
      </c>
      <c r="HBS471" s="48" t="str">
        <f t="shared" si="571"/>
        <v>Inviable Sanitariamente</v>
      </c>
      <c r="HBT471" s="48" t="str">
        <f t="shared" si="572"/>
        <v>Inviable Sanitariamente</v>
      </c>
      <c r="HBU471" s="48" t="str">
        <f t="shared" si="572"/>
        <v>Inviable Sanitariamente</v>
      </c>
      <c r="HBV471" s="48" t="str">
        <f t="shared" si="572"/>
        <v>Inviable Sanitariamente</v>
      </c>
      <c r="HBW471" s="48" t="str">
        <f t="shared" si="572"/>
        <v>Inviable Sanitariamente</v>
      </c>
      <c r="HBX471" s="48" t="str">
        <f t="shared" si="572"/>
        <v>Inviable Sanitariamente</v>
      </c>
      <c r="HBY471" s="48" t="str">
        <f t="shared" si="572"/>
        <v>Inviable Sanitariamente</v>
      </c>
      <c r="HBZ471" s="48" t="str">
        <f t="shared" si="572"/>
        <v>Inviable Sanitariamente</v>
      </c>
      <c r="HCA471" s="48" t="str">
        <f t="shared" si="572"/>
        <v>Inviable Sanitariamente</v>
      </c>
      <c r="HCB471" s="48" t="str">
        <f t="shared" si="572"/>
        <v>Inviable Sanitariamente</v>
      </c>
      <c r="HCC471" s="48" t="str">
        <f t="shared" si="572"/>
        <v>Inviable Sanitariamente</v>
      </c>
      <c r="HCD471" s="48" t="str">
        <f t="shared" si="573"/>
        <v>Inviable Sanitariamente</v>
      </c>
      <c r="HCE471" s="48" t="str">
        <f t="shared" si="573"/>
        <v>Inviable Sanitariamente</v>
      </c>
      <c r="HCF471" s="48" t="str">
        <f t="shared" si="573"/>
        <v>Inviable Sanitariamente</v>
      </c>
      <c r="HCG471" s="48" t="str">
        <f t="shared" si="573"/>
        <v>Inviable Sanitariamente</v>
      </c>
      <c r="HCH471" s="48" t="str">
        <f t="shared" si="573"/>
        <v>Inviable Sanitariamente</v>
      </c>
      <c r="HCI471" s="48" t="str">
        <f t="shared" si="573"/>
        <v>Inviable Sanitariamente</v>
      </c>
      <c r="HCJ471" s="48" t="str">
        <f t="shared" si="573"/>
        <v>Inviable Sanitariamente</v>
      </c>
      <c r="HCK471" s="48" t="str">
        <f t="shared" si="573"/>
        <v>Inviable Sanitariamente</v>
      </c>
      <c r="HCL471" s="48" t="str">
        <f t="shared" si="573"/>
        <v>Inviable Sanitariamente</v>
      </c>
      <c r="HCM471" s="48" t="str">
        <f t="shared" si="573"/>
        <v>Inviable Sanitariamente</v>
      </c>
      <c r="HCN471" s="48" t="str">
        <f t="shared" si="574"/>
        <v>Inviable Sanitariamente</v>
      </c>
      <c r="HCO471" s="48" t="str">
        <f t="shared" si="574"/>
        <v>Inviable Sanitariamente</v>
      </c>
      <c r="HCP471" s="48" t="str">
        <f t="shared" si="574"/>
        <v>Inviable Sanitariamente</v>
      </c>
      <c r="HCQ471" s="48" t="str">
        <f t="shared" si="574"/>
        <v>Inviable Sanitariamente</v>
      </c>
      <c r="HCR471" s="48" t="str">
        <f t="shared" si="574"/>
        <v>Inviable Sanitariamente</v>
      </c>
      <c r="HCS471" s="48" t="str">
        <f t="shared" si="574"/>
        <v>Inviable Sanitariamente</v>
      </c>
      <c r="HCT471" s="48" t="str">
        <f t="shared" si="574"/>
        <v>Inviable Sanitariamente</v>
      </c>
      <c r="HCU471" s="48" t="str">
        <f t="shared" si="574"/>
        <v>Inviable Sanitariamente</v>
      </c>
      <c r="HCV471" s="48" t="str">
        <f t="shared" si="574"/>
        <v>Inviable Sanitariamente</v>
      </c>
      <c r="HCW471" s="48" t="str">
        <f t="shared" si="574"/>
        <v>Inviable Sanitariamente</v>
      </c>
      <c r="HCX471" s="48" t="str">
        <f t="shared" si="575"/>
        <v>Inviable Sanitariamente</v>
      </c>
      <c r="HCY471" s="48" t="str">
        <f t="shared" si="575"/>
        <v>Inviable Sanitariamente</v>
      </c>
      <c r="HCZ471" s="48" t="str">
        <f t="shared" si="575"/>
        <v>Inviable Sanitariamente</v>
      </c>
      <c r="HDA471" s="48" t="str">
        <f t="shared" si="575"/>
        <v>Inviable Sanitariamente</v>
      </c>
      <c r="HDB471" s="48" t="str">
        <f t="shared" si="575"/>
        <v>Inviable Sanitariamente</v>
      </c>
      <c r="HDC471" s="48" t="str">
        <f t="shared" si="575"/>
        <v>Inviable Sanitariamente</v>
      </c>
      <c r="HDD471" s="48" t="str">
        <f t="shared" si="575"/>
        <v>Inviable Sanitariamente</v>
      </c>
      <c r="HDE471" s="48" t="str">
        <f t="shared" si="575"/>
        <v>Inviable Sanitariamente</v>
      </c>
      <c r="HDF471" s="48" t="str">
        <f t="shared" si="575"/>
        <v>Inviable Sanitariamente</v>
      </c>
      <c r="HDG471" s="48" t="str">
        <f t="shared" si="575"/>
        <v>Inviable Sanitariamente</v>
      </c>
      <c r="HDH471" s="48" t="str">
        <f t="shared" si="576"/>
        <v>Inviable Sanitariamente</v>
      </c>
      <c r="HDI471" s="48" t="str">
        <f t="shared" si="576"/>
        <v>Inviable Sanitariamente</v>
      </c>
      <c r="HDJ471" s="48" t="str">
        <f t="shared" si="576"/>
        <v>Inviable Sanitariamente</v>
      </c>
      <c r="HDK471" s="48" t="str">
        <f t="shared" si="576"/>
        <v>Inviable Sanitariamente</v>
      </c>
      <c r="HDL471" s="48" t="str">
        <f t="shared" si="576"/>
        <v>Inviable Sanitariamente</v>
      </c>
      <c r="HDM471" s="48" t="str">
        <f t="shared" si="576"/>
        <v>Inviable Sanitariamente</v>
      </c>
      <c r="HDN471" s="48" t="str">
        <f t="shared" si="576"/>
        <v>Inviable Sanitariamente</v>
      </c>
      <c r="HDO471" s="48" t="str">
        <f t="shared" si="576"/>
        <v>Inviable Sanitariamente</v>
      </c>
      <c r="HDP471" s="48" t="str">
        <f t="shared" si="576"/>
        <v>Inviable Sanitariamente</v>
      </c>
      <c r="HDQ471" s="48" t="str">
        <f t="shared" si="576"/>
        <v>Inviable Sanitariamente</v>
      </c>
      <c r="HDR471" s="48" t="str">
        <f t="shared" si="577"/>
        <v>Inviable Sanitariamente</v>
      </c>
      <c r="HDS471" s="48" t="str">
        <f t="shared" si="577"/>
        <v>Inviable Sanitariamente</v>
      </c>
      <c r="HDT471" s="48" t="str">
        <f t="shared" si="577"/>
        <v>Inviable Sanitariamente</v>
      </c>
      <c r="HDU471" s="48" t="str">
        <f t="shared" si="577"/>
        <v>Inviable Sanitariamente</v>
      </c>
      <c r="HDV471" s="48" t="str">
        <f t="shared" si="577"/>
        <v>Inviable Sanitariamente</v>
      </c>
      <c r="HDW471" s="48" t="str">
        <f t="shared" si="577"/>
        <v>Inviable Sanitariamente</v>
      </c>
      <c r="HDX471" s="48" t="str">
        <f t="shared" si="577"/>
        <v>Inviable Sanitariamente</v>
      </c>
      <c r="HDY471" s="48" t="str">
        <f t="shared" si="577"/>
        <v>Inviable Sanitariamente</v>
      </c>
      <c r="HDZ471" s="48" t="str">
        <f t="shared" si="577"/>
        <v>Inviable Sanitariamente</v>
      </c>
      <c r="HEA471" s="48" t="str">
        <f t="shared" si="577"/>
        <v>Inviable Sanitariamente</v>
      </c>
      <c r="HEB471" s="48" t="str">
        <f t="shared" si="578"/>
        <v>Inviable Sanitariamente</v>
      </c>
      <c r="HEC471" s="48" t="str">
        <f t="shared" si="578"/>
        <v>Inviable Sanitariamente</v>
      </c>
      <c r="HED471" s="48" t="str">
        <f t="shared" si="578"/>
        <v>Inviable Sanitariamente</v>
      </c>
      <c r="HEE471" s="48" t="str">
        <f t="shared" si="578"/>
        <v>Inviable Sanitariamente</v>
      </c>
      <c r="HEF471" s="48" t="str">
        <f t="shared" si="578"/>
        <v>Inviable Sanitariamente</v>
      </c>
      <c r="HEG471" s="48" t="str">
        <f t="shared" si="578"/>
        <v>Inviable Sanitariamente</v>
      </c>
      <c r="HEH471" s="48" t="str">
        <f t="shared" si="578"/>
        <v>Inviable Sanitariamente</v>
      </c>
      <c r="HEI471" s="48" t="str">
        <f t="shared" si="578"/>
        <v>Inviable Sanitariamente</v>
      </c>
      <c r="HEJ471" s="48" t="str">
        <f t="shared" si="578"/>
        <v>Inviable Sanitariamente</v>
      </c>
      <c r="HEK471" s="48" t="str">
        <f t="shared" si="578"/>
        <v>Inviable Sanitariamente</v>
      </c>
      <c r="HEL471" s="48" t="str">
        <f t="shared" si="579"/>
        <v>Inviable Sanitariamente</v>
      </c>
      <c r="HEM471" s="48" t="str">
        <f t="shared" si="579"/>
        <v>Inviable Sanitariamente</v>
      </c>
      <c r="HEN471" s="48" t="str">
        <f t="shared" si="579"/>
        <v>Inviable Sanitariamente</v>
      </c>
      <c r="HEO471" s="48" t="str">
        <f t="shared" si="579"/>
        <v>Inviable Sanitariamente</v>
      </c>
      <c r="HEP471" s="48" t="str">
        <f t="shared" si="579"/>
        <v>Inviable Sanitariamente</v>
      </c>
      <c r="HEQ471" s="48" t="str">
        <f t="shared" si="579"/>
        <v>Inviable Sanitariamente</v>
      </c>
      <c r="HER471" s="48" t="str">
        <f t="shared" si="579"/>
        <v>Inviable Sanitariamente</v>
      </c>
      <c r="HES471" s="48" t="str">
        <f t="shared" si="579"/>
        <v>Inviable Sanitariamente</v>
      </c>
      <c r="HET471" s="48" t="str">
        <f t="shared" si="579"/>
        <v>Inviable Sanitariamente</v>
      </c>
      <c r="HEU471" s="48" t="str">
        <f t="shared" si="579"/>
        <v>Inviable Sanitariamente</v>
      </c>
      <c r="HEV471" s="48" t="str">
        <f t="shared" si="580"/>
        <v>Inviable Sanitariamente</v>
      </c>
      <c r="HEW471" s="48" t="str">
        <f t="shared" si="580"/>
        <v>Inviable Sanitariamente</v>
      </c>
      <c r="HEX471" s="48" t="str">
        <f t="shared" si="580"/>
        <v>Inviable Sanitariamente</v>
      </c>
      <c r="HEY471" s="48" t="str">
        <f t="shared" si="580"/>
        <v>Inviable Sanitariamente</v>
      </c>
      <c r="HEZ471" s="48" t="str">
        <f t="shared" si="580"/>
        <v>Inviable Sanitariamente</v>
      </c>
      <c r="HFA471" s="48" t="str">
        <f t="shared" si="580"/>
        <v>Inviable Sanitariamente</v>
      </c>
      <c r="HFB471" s="48" t="str">
        <f t="shared" si="580"/>
        <v>Inviable Sanitariamente</v>
      </c>
      <c r="HFC471" s="48" t="str">
        <f t="shared" si="580"/>
        <v>Inviable Sanitariamente</v>
      </c>
      <c r="HFD471" s="48" t="str">
        <f t="shared" si="580"/>
        <v>Inviable Sanitariamente</v>
      </c>
      <c r="HFE471" s="48" t="str">
        <f t="shared" si="580"/>
        <v>Inviable Sanitariamente</v>
      </c>
      <c r="HFF471" s="48" t="str">
        <f t="shared" si="581"/>
        <v>Inviable Sanitariamente</v>
      </c>
      <c r="HFG471" s="48" t="str">
        <f t="shared" si="581"/>
        <v>Inviable Sanitariamente</v>
      </c>
      <c r="HFH471" s="48" t="str">
        <f t="shared" si="581"/>
        <v>Inviable Sanitariamente</v>
      </c>
      <c r="HFI471" s="48" t="str">
        <f t="shared" si="581"/>
        <v>Inviable Sanitariamente</v>
      </c>
      <c r="HFJ471" s="48" t="str">
        <f t="shared" si="581"/>
        <v>Inviable Sanitariamente</v>
      </c>
      <c r="HFK471" s="48" t="str">
        <f t="shared" si="581"/>
        <v>Inviable Sanitariamente</v>
      </c>
      <c r="HFL471" s="48" t="str">
        <f t="shared" si="581"/>
        <v>Inviable Sanitariamente</v>
      </c>
      <c r="HFM471" s="48" t="str">
        <f t="shared" si="581"/>
        <v>Inviable Sanitariamente</v>
      </c>
      <c r="HFN471" s="48" t="str">
        <f t="shared" si="581"/>
        <v>Inviable Sanitariamente</v>
      </c>
      <c r="HFO471" s="48" t="str">
        <f t="shared" si="581"/>
        <v>Inviable Sanitariamente</v>
      </c>
      <c r="HFP471" s="48" t="str">
        <f t="shared" si="582"/>
        <v>Inviable Sanitariamente</v>
      </c>
      <c r="HFQ471" s="48" t="str">
        <f t="shared" si="582"/>
        <v>Inviable Sanitariamente</v>
      </c>
      <c r="HFR471" s="48" t="str">
        <f t="shared" si="582"/>
        <v>Inviable Sanitariamente</v>
      </c>
      <c r="HFS471" s="48" t="str">
        <f t="shared" si="582"/>
        <v>Inviable Sanitariamente</v>
      </c>
      <c r="HFT471" s="48" t="str">
        <f t="shared" si="582"/>
        <v>Inviable Sanitariamente</v>
      </c>
      <c r="HFU471" s="48" t="str">
        <f t="shared" si="582"/>
        <v>Inviable Sanitariamente</v>
      </c>
      <c r="HFV471" s="48" t="str">
        <f t="shared" si="582"/>
        <v>Inviable Sanitariamente</v>
      </c>
      <c r="HFW471" s="48" t="str">
        <f t="shared" si="582"/>
        <v>Inviable Sanitariamente</v>
      </c>
      <c r="HFX471" s="48" t="str">
        <f t="shared" si="582"/>
        <v>Inviable Sanitariamente</v>
      </c>
      <c r="HFY471" s="48" t="str">
        <f t="shared" si="582"/>
        <v>Inviable Sanitariamente</v>
      </c>
      <c r="HFZ471" s="48" t="str">
        <f t="shared" si="583"/>
        <v>Inviable Sanitariamente</v>
      </c>
      <c r="HGA471" s="48" t="str">
        <f t="shared" si="583"/>
        <v>Inviable Sanitariamente</v>
      </c>
      <c r="HGB471" s="48" t="str">
        <f t="shared" si="583"/>
        <v>Inviable Sanitariamente</v>
      </c>
      <c r="HGC471" s="48" t="str">
        <f t="shared" si="583"/>
        <v>Inviable Sanitariamente</v>
      </c>
      <c r="HGD471" s="48" t="str">
        <f t="shared" si="583"/>
        <v>Inviable Sanitariamente</v>
      </c>
      <c r="HGE471" s="48" t="str">
        <f t="shared" si="583"/>
        <v>Inviable Sanitariamente</v>
      </c>
      <c r="HGF471" s="48" t="str">
        <f t="shared" si="583"/>
        <v>Inviable Sanitariamente</v>
      </c>
      <c r="HGG471" s="48" t="str">
        <f t="shared" si="583"/>
        <v>Inviable Sanitariamente</v>
      </c>
      <c r="HGH471" s="48" t="str">
        <f t="shared" si="583"/>
        <v>Inviable Sanitariamente</v>
      </c>
      <c r="HGI471" s="48" t="str">
        <f t="shared" si="583"/>
        <v>Inviable Sanitariamente</v>
      </c>
      <c r="HGJ471" s="48" t="str">
        <f t="shared" si="584"/>
        <v>Inviable Sanitariamente</v>
      </c>
      <c r="HGK471" s="48" t="str">
        <f t="shared" si="584"/>
        <v>Inviable Sanitariamente</v>
      </c>
      <c r="HGL471" s="48" t="str">
        <f t="shared" si="584"/>
        <v>Inviable Sanitariamente</v>
      </c>
      <c r="HGM471" s="48" t="str">
        <f t="shared" si="584"/>
        <v>Inviable Sanitariamente</v>
      </c>
      <c r="HGN471" s="48" t="str">
        <f t="shared" si="584"/>
        <v>Inviable Sanitariamente</v>
      </c>
      <c r="HGO471" s="48" t="str">
        <f t="shared" si="584"/>
        <v>Inviable Sanitariamente</v>
      </c>
      <c r="HGP471" s="48" t="str">
        <f t="shared" si="584"/>
        <v>Inviable Sanitariamente</v>
      </c>
      <c r="HGQ471" s="48" t="str">
        <f t="shared" si="584"/>
        <v>Inviable Sanitariamente</v>
      </c>
      <c r="HGR471" s="48" t="str">
        <f t="shared" si="584"/>
        <v>Inviable Sanitariamente</v>
      </c>
      <c r="HGS471" s="48" t="str">
        <f t="shared" si="584"/>
        <v>Inviable Sanitariamente</v>
      </c>
      <c r="HGT471" s="48" t="str">
        <f t="shared" si="585"/>
        <v>Inviable Sanitariamente</v>
      </c>
      <c r="HGU471" s="48" t="str">
        <f t="shared" si="585"/>
        <v>Inviable Sanitariamente</v>
      </c>
      <c r="HGV471" s="48" t="str">
        <f t="shared" si="585"/>
        <v>Inviable Sanitariamente</v>
      </c>
      <c r="HGW471" s="48" t="str">
        <f t="shared" si="585"/>
        <v>Inviable Sanitariamente</v>
      </c>
      <c r="HGX471" s="48" t="str">
        <f t="shared" si="585"/>
        <v>Inviable Sanitariamente</v>
      </c>
      <c r="HGY471" s="48" t="str">
        <f t="shared" si="585"/>
        <v>Inviable Sanitariamente</v>
      </c>
      <c r="HGZ471" s="48" t="str">
        <f t="shared" si="585"/>
        <v>Inviable Sanitariamente</v>
      </c>
      <c r="HHA471" s="48" t="str">
        <f t="shared" si="585"/>
        <v>Inviable Sanitariamente</v>
      </c>
      <c r="HHB471" s="48" t="str">
        <f t="shared" si="585"/>
        <v>Inviable Sanitariamente</v>
      </c>
      <c r="HHC471" s="48" t="str">
        <f t="shared" si="585"/>
        <v>Inviable Sanitariamente</v>
      </c>
      <c r="HHD471" s="48" t="str">
        <f t="shared" si="586"/>
        <v>Inviable Sanitariamente</v>
      </c>
      <c r="HHE471" s="48" t="str">
        <f t="shared" si="586"/>
        <v>Inviable Sanitariamente</v>
      </c>
      <c r="HHF471" s="48" t="str">
        <f t="shared" si="586"/>
        <v>Inviable Sanitariamente</v>
      </c>
      <c r="HHG471" s="48" t="str">
        <f t="shared" si="586"/>
        <v>Inviable Sanitariamente</v>
      </c>
      <c r="HHH471" s="48" t="str">
        <f t="shared" si="586"/>
        <v>Inviable Sanitariamente</v>
      </c>
      <c r="HHI471" s="48" t="str">
        <f t="shared" si="586"/>
        <v>Inviable Sanitariamente</v>
      </c>
      <c r="HHJ471" s="48" t="str">
        <f t="shared" si="586"/>
        <v>Inviable Sanitariamente</v>
      </c>
      <c r="HHK471" s="48" t="str">
        <f t="shared" si="586"/>
        <v>Inviable Sanitariamente</v>
      </c>
      <c r="HHL471" s="48" t="str">
        <f t="shared" si="586"/>
        <v>Inviable Sanitariamente</v>
      </c>
      <c r="HHM471" s="48" t="str">
        <f t="shared" si="586"/>
        <v>Inviable Sanitariamente</v>
      </c>
      <c r="HHN471" s="48" t="str">
        <f t="shared" si="587"/>
        <v>Inviable Sanitariamente</v>
      </c>
      <c r="HHO471" s="48" t="str">
        <f t="shared" si="587"/>
        <v>Inviable Sanitariamente</v>
      </c>
      <c r="HHP471" s="48" t="str">
        <f t="shared" si="587"/>
        <v>Inviable Sanitariamente</v>
      </c>
      <c r="HHQ471" s="48" t="str">
        <f t="shared" si="587"/>
        <v>Inviable Sanitariamente</v>
      </c>
      <c r="HHR471" s="48" t="str">
        <f t="shared" si="587"/>
        <v>Inviable Sanitariamente</v>
      </c>
      <c r="HHS471" s="48" t="str">
        <f t="shared" si="587"/>
        <v>Inviable Sanitariamente</v>
      </c>
      <c r="HHT471" s="48" t="str">
        <f t="shared" si="587"/>
        <v>Inviable Sanitariamente</v>
      </c>
      <c r="HHU471" s="48" t="str">
        <f t="shared" si="587"/>
        <v>Inviable Sanitariamente</v>
      </c>
      <c r="HHV471" s="48" t="str">
        <f t="shared" si="587"/>
        <v>Inviable Sanitariamente</v>
      </c>
      <c r="HHW471" s="48" t="str">
        <f t="shared" si="587"/>
        <v>Inviable Sanitariamente</v>
      </c>
      <c r="HHX471" s="48" t="str">
        <f t="shared" si="588"/>
        <v>Inviable Sanitariamente</v>
      </c>
      <c r="HHY471" s="48" t="str">
        <f t="shared" si="588"/>
        <v>Inviable Sanitariamente</v>
      </c>
      <c r="HHZ471" s="48" t="str">
        <f t="shared" si="588"/>
        <v>Inviable Sanitariamente</v>
      </c>
      <c r="HIA471" s="48" t="str">
        <f t="shared" si="588"/>
        <v>Inviable Sanitariamente</v>
      </c>
      <c r="HIB471" s="48" t="str">
        <f t="shared" si="588"/>
        <v>Inviable Sanitariamente</v>
      </c>
      <c r="HIC471" s="48" t="str">
        <f t="shared" si="588"/>
        <v>Inviable Sanitariamente</v>
      </c>
      <c r="HID471" s="48" t="str">
        <f t="shared" si="588"/>
        <v>Inviable Sanitariamente</v>
      </c>
      <c r="HIE471" s="48" t="str">
        <f t="shared" si="588"/>
        <v>Inviable Sanitariamente</v>
      </c>
      <c r="HIF471" s="48" t="str">
        <f t="shared" si="588"/>
        <v>Inviable Sanitariamente</v>
      </c>
      <c r="HIG471" s="48" t="str">
        <f t="shared" si="588"/>
        <v>Inviable Sanitariamente</v>
      </c>
      <c r="HIH471" s="48" t="str">
        <f t="shared" si="589"/>
        <v>Inviable Sanitariamente</v>
      </c>
      <c r="HII471" s="48" t="str">
        <f t="shared" si="589"/>
        <v>Inviable Sanitariamente</v>
      </c>
      <c r="HIJ471" s="48" t="str">
        <f t="shared" si="589"/>
        <v>Inviable Sanitariamente</v>
      </c>
      <c r="HIK471" s="48" t="str">
        <f t="shared" si="589"/>
        <v>Inviable Sanitariamente</v>
      </c>
      <c r="HIL471" s="48" t="str">
        <f t="shared" si="589"/>
        <v>Inviable Sanitariamente</v>
      </c>
      <c r="HIM471" s="48" t="str">
        <f t="shared" si="589"/>
        <v>Inviable Sanitariamente</v>
      </c>
      <c r="HIN471" s="48" t="str">
        <f t="shared" si="589"/>
        <v>Inviable Sanitariamente</v>
      </c>
      <c r="HIO471" s="48" t="str">
        <f t="shared" si="589"/>
        <v>Inviable Sanitariamente</v>
      </c>
      <c r="HIP471" s="48" t="str">
        <f t="shared" si="589"/>
        <v>Inviable Sanitariamente</v>
      </c>
      <c r="HIQ471" s="48" t="str">
        <f t="shared" si="589"/>
        <v>Inviable Sanitariamente</v>
      </c>
      <c r="HIR471" s="48" t="str">
        <f t="shared" si="590"/>
        <v>Inviable Sanitariamente</v>
      </c>
      <c r="HIS471" s="48" t="str">
        <f t="shared" si="590"/>
        <v>Inviable Sanitariamente</v>
      </c>
      <c r="HIT471" s="48" t="str">
        <f t="shared" si="590"/>
        <v>Inviable Sanitariamente</v>
      </c>
      <c r="HIU471" s="48" t="str">
        <f t="shared" si="590"/>
        <v>Inviable Sanitariamente</v>
      </c>
      <c r="HIV471" s="48" t="str">
        <f t="shared" si="590"/>
        <v>Inviable Sanitariamente</v>
      </c>
      <c r="HIW471" s="48" t="str">
        <f t="shared" si="590"/>
        <v>Inviable Sanitariamente</v>
      </c>
      <c r="HIX471" s="48" t="str">
        <f t="shared" si="590"/>
        <v>Inviable Sanitariamente</v>
      </c>
      <c r="HIY471" s="48" t="str">
        <f t="shared" si="590"/>
        <v>Inviable Sanitariamente</v>
      </c>
      <c r="HIZ471" s="48" t="str">
        <f t="shared" si="590"/>
        <v>Inviable Sanitariamente</v>
      </c>
      <c r="HJA471" s="48" t="str">
        <f t="shared" si="590"/>
        <v>Inviable Sanitariamente</v>
      </c>
      <c r="HJB471" s="48" t="str">
        <f t="shared" si="591"/>
        <v>Inviable Sanitariamente</v>
      </c>
      <c r="HJC471" s="48" t="str">
        <f t="shared" si="591"/>
        <v>Inviable Sanitariamente</v>
      </c>
      <c r="HJD471" s="48" t="str">
        <f t="shared" si="591"/>
        <v>Inviable Sanitariamente</v>
      </c>
      <c r="HJE471" s="48" t="str">
        <f t="shared" si="591"/>
        <v>Inviable Sanitariamente</v>
      </c>
      <c r="HJF471" s="48" t="str">
        <f t="shared" si="591"/>
        <v>Inviable Sanitariamente</v>
      </c>
      <c r="HJG471" s="48" t="str">
        <f t="shared" si="591"/>
        <v>Inviable Sanitariamente</v>
      </c>
      <c r="HJH471" s="48" t="str">
        <f t="shared" si="591"/>
        <v>Inviable Sanitariamente</v>
      </c>
      <c r="HJI471" s="48" t="str">
        <f t="shared" si="591"/>
        <v>Inviable Sanitariamente</v>
      </c>
      <c r="HJJ471" s="48" t="str">
        <f t="shared" si="591"/>
        <v>Inviable Sanitariamente</v>
      </c>
      <c r="HJK471" s="48" t="str">
        <f t="shared" si="591"/>
        <v>Inviable Sanitariamente</v>
      </c>
      <c r="HJL471" s="48" t="str">
        <f t="shared" si="592"/>
        <v>Inviable Sanitariamente</v>
      </c>
      <c r="HJM471" s="48" t="str">
        <f t="shared" si="592"/>
        <v>Inviable Sanitariamente</v>
      </c>
      <c r="HJN471" s="48" t="str">
        <f t="shared" si="592"/>
        <v>Inviable Sanitariamente</v>
      </c>
      <c r="HJO471" s="48" t="str">
        <f t="shared" si="592"/>
        <v>Inviable Sanitariamente</v>
      </c>
      <c r="HJP471" s="48" t="str">
        <f t="shared" si="592"/>
        <v>Inviable Sanitariamente</v>
      </c>
      <c r="HJQ471" s="48" t="str">
        <f t="shared" si="592"/>
        <v>Inviable Sanitariamente</v>
      </c>
      <c r="HJR471" s="48" t="str">
        <f t="shared" si="592"/>
        <v>Inviable Sanitariamente</v>
      </c>
      <c r="HJS471" s="48" t="str">
        <f t="shared" si="592"/>
        <v>Inviable Sanitariamente</v>
      </c>
      <c r="HJT471" s="48" t="str">
        <f t="shared" si="592"/>
        <v>Inviable Sanitariamente</v>
      </c>
      <c r="HJU471" s="48" t="str">
        <f t="shared" si="592"/>
        <v>Inviable Sanitariamente</v>
      </c>
      <c r="HJV471" s="48" t="str">
        <f t="shared" si="593"/>
        <v>Inviable Sanitariamente</v>
      </c>
      <c r="HJW471" s="48" t="str">
        <f t="shared" si="593"/>
        <v>Inviable Sanitariamente</v>
      </c>
      <c r="HJX471" s="48" t="str">
        <f t="shared" si="593"/>
        <v>Inviable Sanitariamente</v>
      </c>
      <c r="HJY471" s="48" t="str">
        <f t="shared" si="593"/>
        <v>Inviable Sanitariamente</v>
      </c>
      <c r="HJZ471" s="48" t="str">
        <f t="shared" si="593"/>
        <v>Inviable Sanitariamente</v>
      </c>
      <c r="HKA471" s="48" t="str">
        <f t="shared" si="593"/>
        <v>Inviable Sanitariamente</v>
      </c>
      <c r="HKB471" s="48" t="str">
        <f t="shared" si="593"/>
        <v>Inviable Sanitariamente</v>
      </c>
      <c r="HKC471" s="48" t="str">
        <f t="shared" si="593"/>
        <v>Inviable Sanitariamente</v>
      </c>
      <c r="HKD471" s="48" t="str">
        <f t="shared" si="593"/>
        <v>Inviable Sanitariamente</v>
      </c>
      <c r="HKE471" s="48" t="str">
        <f t="shared" si="593"/>
        <v>Inviable Sanitariamente</v>
      </c>
      <c r="HKF471" s="48" t="str">
        <f t="shared" si="594"/>
        <v>Inviable Sanitariamente</v>
      </c>
      <c r="HKG471" s="48" t="str">
        <f t="shared" si="594"/>
        <v>Inviable Sanitariamente</v>
      </c>
      <c r="HKH471" s="48" t="str">
        <f t="shared" si="594"/>
        <v>Inviable Sanitariamente</v>
      </c>
      <c r="HKI471" s="48" t="str">
        <f t="shared" si="594"/>
        <v>Inviable Sanitariamente</v>
      </c>
      <c r="HKJ471" s="48" t="str">
        <f t="shared" si="594"/>
        <v>Inviable Sanitariamente</v>
      </c>
      <c r="HKK471" s="48" t="str">
        <f t="shared" si="594"/>
        <v>Inviable Sanitariamente</v>
      </c>
      <c r="HKL471" s="48" t="str">
        <f t="shared" si="594"/>
        <v>Inviable Sanitariamente</v>
      </c>
      <c r="HKM471" s="48" t="str">
        <f t="shared" si="594"/>
        <v>Inviable Sanitariamente</v>
      </c>
      <c r="HKN471" s="48" t="str">
        <f t="shared" si="594"/>
        <v>Inviable Sanitariamente</v>
      </c>
      <c r="HKO471" s="48" t="str">
        <f t="shared" si="594"/>
        <v>Inviable Sanitariamente</v>
      </c>
      <c r="HKP471" s="48" t="str">
        <f t="shared" si="595"/>
        <v>Inviable Sanitariamente</v>
      </c>
      <c r="HKQ471" s="48" t="str">
        <f t="shared" si="595"/>
        <v>Inviable Sanitariamente</v>
      </c>
      <c r="HKR471" s="48" t="str">
        <f t="shared" si="595"/>
        <v>Inviable Sanitariamente</v>
      </c>
      <c r="HKS471" s="48" t="str">
        <f t="shared" si="595"/>
        <v>Inviable Sanitariamente</v>
      </c>
      <c r="HKT471" s="48" t="str">
        <f t="shared" si="595"/>
        <v>Inviable Sanitariamente</v>
      </c>
      <c r="HKU471" s="48" t="str">
        <f t="shared" si="595"/>
        <v>Inviable Sanitariamente</v>
      </c>
      <c r="HKV471" s="48" t="str">
        <f t="shared" si="595"/>
        <v>Inviable Sanitariamente</v>
      </c>
      <c r="HKW471" s="48" t="str">
        <f t="shared" si="595"/>
        <v>Inviable Sanitariamente</v>
      </c>
      <c r="HKX471" s="48" t="str">
        <f t="shared" si="595"/>
        <v>Inviable Sanitariamente</v>
      </c>
      <c r="HKY471" s="48" t="str">
        <f t="shared" si="595"/>
        <v>Inviable Sanitariamente</v>
      </c>
      <c r="HKZ471" s="48" t="str">
        <f t="shared" si="596"/>
        <v>Inviable Sanitariamente</v>
      </c>
      <c r="HLA471" s="48" t="str">
        <f t="shared" si="596"/>
        <v>Inviable Sanitariamente</v>
      </c>
      <c r="HLB471" s="48" t="str">
        <f t="shared" si="596"/>
        <v>Inviable Sanitariamente</v>
      </c>
      <c r="HLC471" s="48" t="str">
        <f t="shared" si="596"/>
        <v>Inviable Sanitariamente</v>
      </c>
      <c r="HLD471" s="48" t="str">
        <f t="shared" si="596"/>
        <v>Inviable Sanitariamente</v>
      </c>
      <c r="HLE471" s="48" t="str">
        <f t="shared" si="596"/>
        <v>Inviable Sanitariamente</v>
      </c>
      <c r="HLF471" s="48" t="str">
        <f t="shared" si="596"/>
        <v>Inviable Sanitariamente</v>
      </c>
      <c r="HLG471" s="48" t="str">
        <f t="shared" si="596"/>
        <v>Inviable Sanitariamente</v>
      </c>
      <c r="HLH471" s="48" t="str">
        <f t="shared" si="596"/>
        <v>Inviable Sanitariamente</v>
      </c>
      <c r="HLI471" s="48" t="str">
        <f t="shared" si="596"/>
        <v>Inviable Sanitariamente</v>
      </c>
      <c r="HLJ471" s="48" t="str">
        <f t="shared" si="597"/>
        <v>Inviable Sanitariamente</v>
      </c>
      <c r="HLK471" s="48" t="str">
        <f t="shared" si="597"/>
        <v>Inviable Sanitariamente</v>
      </c>
      <c r="HLL471" s="48" t="str">
        <f t="shared" si="597"/>
        <v>Inviable Sanitariamente</v>
      </c>
      <c r="HLM471" s="48" t="str">
        <f t="shared" si="597"/>
        <v>Inviable Sanitariamente</v>
      </c>
      <c r="HLN471" s="48" t="str">
        <f t="shared" si="597"/>
        <v>Inviable Sanitariamente</v>
      </c>
      <c r="HLO471" s="48" t="str">
        <f t="shared" si="597"/>
        <v>Inviable Sanitariamente</v>
      </c>
      <c r="HLP471" s="48" t="str">
        <f t="shared" si="597"/>
        <v>Inviable Sanitariamente</v>
      </c>
      <c r="HLQ471" s="48" t="str">
        <f t="shared" si="597"/>
        <v>Inviable Sanitariamente</v>
      </c>
      <c r="HLR471" s="48" t="str">
        <f t="shared" si="597"/>
        <v>Inviable Sanitariamente</v>
      </c>
      <c r="HLS471" s="48" t="str">
        <f t="shared" si="597"/>
        <v>Inviable Sanitariamente</v>
      </c>
      <c r="HLT471" s="48" t="str">
        <f t="shared" si="598"/>
        <v>Inviable Sanitariamente</v>
      </c>
      <c r="HLU471" s="48" t="str">
        <f t="shared" si="598"/>
        <v>Inviable Sanitariamente</v>
      </c>
      <c r="HLV471" s="48" t="str">
        <f t="shared" si="598"/>
        <v>Inviable Sanitariamente</v>
      </c>
      <c r="HLW471" s="48" t="str">
        <f t="shared" si="598"/>
        <v>Inviable Sanitariamente</v>
      </c>
      <c r="HLX471" s="48" t="str">
        <f t="shared" si="598"/>
        <v>Inviable Sanitariamente</v>
      </c>
      <c r="HLY471" s="48" t="str">
        <f t="shared" si="598"/>
        <v>Inviable Sanitariamente</v>
      </c>
      <c r="HLZ471" s="48" t="str">
        <f t="shared" si="598"/>
        <v>Inviable Sanitariamente</v>
      </c>
      <c r="HMA471" s="48" t="str">
        <f t="shared" si="598"/>
        <v>Inviable Sanitariamente</v>
      </c>
      <c r="HMB471" s="48" t="str">
        <f t="shared" si="598"/>
        <v>Inviable Sanitariamente</v>
      </c>
      <c r="HMC471" s="48" t="str">
        <f t="shared" si="598"/>
        <v>Inviable Sanitariamente</v>
      </c>
      <c r="HMD471" s="48" t="str">
        <f t="shared" si="599"/>
        <v>Inviable Sanitariamente</v>
      </c>
      <c r="HME471" s="48" t="str">
        <f t="shared" si="599"/>
        <v>Inviable Sanitariamente</v>
      </c>
      <c r="HMF471" s="48" t="str">
        <f t="shared" si="599"/>
        <v>Inviable Sanitariamente</v>
      </c>
      <c r="HMG471" s="48" t="str">
        <f t="shared" si="599"/>
        <v>Inviable Sanitariamente</v>
      </c>
      <c r="HMH471" s="48" t="str">
        <f t="shared" si="599"/>
        <v>Inviable Sanitariamente</v>
      </c>
      <c r="HMI471" s="48" t="str">
        <f t="shared" si="599"/>
        <v>Inviable Sanitariamente</v>
      </c>
      <c r="HMJ471" s="48" t="str">
        <f t="shared" si="599"/>
        <v>Inviable Sanitariamente</v>
      </c>
      <c r="HMK471" s="48" t="str">
        <f t="shared" si="599"/>
        <v>Inviable Sanitariamente</v>
      </c>
      <c r="HML471" s="48" t="str">
        <f t="shared" si="599"/>
        <v>Inviable Sanitariamente</v>
      </c>
      <c r="HMM471" s="48" t="str">
        <f t="shared" si="599"/>
        <v>Inviable Sanitariamente</v>
      </c>
      <c r="HMN471" s="48" t="str">
        <f t="shared" si="600"/>
        <v>Inviable Sanitariamente</v>
      </c>
      <c r="HMO471" s="48" t="str">
        <f t="shared" si="600"/>
        <v>Inviable Sanitariamente</v>
      </c>
      <c r="HMP471" s="48" t="str">
        <f t="shared" si="600"/>
        <v>Inviable Sanitariamente</v>
      </c>
      <c r="HMQ471" s="48" t="str">
        <f t="shared" si="600"/>
        <v>Inviable Sanitariamente</v>
      </c>
      <c r="HMR471" s="48" t="str">
        <f t="shared" si="600"/>
        <v>Inviable Sanitariamente</v>
      </c>
      <c r="HMS471" s="48" t="str">
        <f t="shared" si="600"/>
        <v>Inviable Sanitariamente</v>
      </c>
      <c r="HMT471" s="48" t="str">
        <f t="shared" si="600"/>
        <v>Inviable Sanitariamente</v>
      </c>
      <c r="HMU471" s="48" t="str">
        <f t="shared" si="600"/>
        <v>Inviable Sanitariamente</v>
      </c>
      <c r="HMV471" s="48" t="str">
        <f t="shared" si="600"/>
        <v>Inviable Sanitariamente</v>
      </c>
      <c r="HMW471" s="48" t="str">
        <f t="shared" si="600"/>
        <v>Inviable Sanitariamente</v>
      </c>
      <c r="HMX471" s="48" t="str">
        <f t="shared" si="601"/>
        <v>Inviable Sanitariamente</v>
      </c>
      <c r="HMY471" s="48" t="str">
        <f t="shared" si="601"/>
        <v>Inviable Sanitariamente</v>
      </c>
      <c r="HMZ471" s="48" t="str">
        <f t="shared" si="601"/>
        <v>Inviable Sanitariamente</v>
      </c>
      <c r="HNA471" s="48" t="str">
        <f t="shared" si="601"/>
        <v>Inviable Sanitariamente</v>
      </c>
      <c r="HNB471" s="48" t="str">
        <f t="shared" si="601"/>
        <v>Inviable Sanitariamente</v>
      </c>
      <c r="HNC471" s="48" t="str">
        <f t="shared" si="601"/>
        <v>Inviable Sanitariamente</v>
      </c>
      <c r="HND471" s="48" t="str">
        <f t="shared" si="601"/>
        <v>Inviable Sanitariamente</v>
      </c>
      <c r="HNE471" s="48" t="str">
        <f t="shared" si="601"/>
        <v>Inviable Sanitariamente</v>
      </c>
      <c r="HNF471" s="48" t="str">
        <f t="shared" si="601"/>
        <v>Inviable Sanitariamente</v>
      </c>
      <c r="HNG471" s="48" t="str">
        <f t="shared" si="601"/>
        <v>Inviable Sanitariamente</v>
      </c>
      <c r="HNH471" s="48" t="str">
        <f t="shared" si="602"/>
        <v>Inviable Sanitariamente</v>
      </c>
      <c r="HNI471" s="48" t="str">
        <f t="shared" si="602"/>
        <v>Inviable Sanitariamente</v>
      </c>
      <c r="HNJ471" s="48" t="str">
        <f t="shared" si="602"/>
        <v>Inviable Sanitariamente</v>
      </c>
      <c r="HNK471" s="48" t="str">
        <f t="shared" si="602"/>
        <v>Inviable Sanitariamente</v>
      </c>
      <c r="HNL471" s="48" t="str">
        <f t="shared" si="602"/>
        <v>Inviable Sanitariamente</v>
      </c>
      <c r="HNM471" s="48" t="str">
        <f t="shared" si="602"/>
        <v>Inviable Sanitariamente</v>
      </c>
      <c r="HNN471" s="48" t="str">
        <f t="shared" si="602"/>
        <v>Inviable Sanitariamente</v>
      </c>
      <c r="HNO471" s="48" t="str">
        <f t="shared" si="602"/>
        <v>Inviable Sanitariamente</v>
      </c>
      <c r="HNP471" s="48" t="str">
        <f t="shared" si="602"/>
        <v>Inviable Sanitariamente</v>
      </c>
      <c r="HNQ471" s="48" t="str">
        <f t="shared" si="602"/>
        <v>Inviable Sanitariamente</v>
      </c>
      <c r="HNR471" s="48" t="str">
        <f t="shared" si="603"/>
        <v>Inviable Sanitariamente</v>
      </c>
      <c r="HNS471" s="48" t="str">
        <f t="shared" si="603"/>
        <v>Inviable Sanitariamente</v>
      </c>
      <c r="HNT471" s="48" t="str">
        <f t="shared" si="603"/>
        <v>Inviable Sanitariamente</v>
      </c>
      <c r="HNU471" s="48" t="str">
        <f t="shared" si="603"/>
        <v>Inviable Sanitariamente</v>
      </c>
      <c r="HNV471" s="48" t="str">
        <f t="shared" si="603"/>
        <v>Inviable Sanitariamente</v>
      </c>
      <c r="HNW471" s="48" t="str">
        <f t="shared" si="603"/>
        <v>Inviable Sanitariamente</v>
      </c>
      <c r="HNX471" s="48" t="str">
        <f t="shared" si="603"/>
        <v>Inviable Sanitariamente</v>
      </c>
      <c r="HNY471" s="48" t="str">
        <f t="shared" si="603"/>
        <v>Inviable Sanitariamente</v>
      </c>
      <c r="HNZ471" s="48" t="str">
        <f t="shared" si="603"/>
        <v>Inviable Sanitariamente</v>
      </c>
      <c r="HOA471" s="48" t="str">
        <f t="shared" si="603"/>
        <v>Inviable Sanitariamente</v>
      </c>
      <c r="HOB471" s="48" t="str">
        <f t="shared" si="604"/>
        <v>Inviable Sanitariamente</v>
      </c>
      <c r="HOC471" s="48" t="str">
        <f t="shared" si="604"/>
        <v>Inviable Sanitariamente</v>
      </c>
      <c r="HOD471" s="48" t="str">
        <f t="shared" si="604"/>
        <v>Inviable Sanitariamente</v>
      </c>
      <c r="HOE471" s="48" t="str">
        <f t="shared" si="604"/>
        <v>Inviable Sanitariamente</v>
      </c>
      <c r="HOF471" s="48" t="str">
        <f t="shared" si="604"/>
        <v>Inviable Sanitariamente</v>
      </c>
      <c r="HOG471" s="48" t="str">
        <f t="shared" si="604"/>
        <v>Inviable Sanitariamente</v>
      </c>
      <c r="HOH471" s="48" t="str">
        <f t="shared" si="604"/>
        <v>Inviable Sanitariamente</v>
      </c>
      <c r="HOI471" s="48" t="str">
        <f t="shared" si="604"/>
        <v>Inviable Sanitariamente</v>
      </c>
      <c r="HOJ471" s="48" t="str">
        <f t="shared" si="604"/>
        <v>Inviable Sanitariamente</v>
      </c>
      <c r="HOK471" s="48" t="str">
        <f t="shared" si="604"/>
        <v>Inviable Sanitariamente</v>
      </c>
      <c r="HOL471" s="48" t="str">
        <f t="shared" si="605"/>
        <v>Inviable Sanitariamente</v>
      </c>
      <c r="HOM471" s="48" t="str">
        <f t="shared" si="605"/>
        <v>Inviable Sanitariamente</v>
      </c>
      <c r="HON471" s="48" t="str">
        <f t="shared" si="605"/>
        <v>Inviable Sanitariamente</v>
      </c>
      <c r="HOO471" s="48" t="str">
        <f t="shared" si="605"/>
        <v>Inviable Sanitariamente</v>
      </c>
      <c r="HOP471" s="48" t="str">
        <f t="shared" si="605"/>
        <v>Inviable Sanitariamente</v>
      </c>
      <c r="HOQ471" s="48" t="str">
        <f t="shared" si="605"/>
        <v>Inviable Sanitariamente</v>
      </c>
      <c r="HOR471" s="48" t="str">
        <f t="shared" si="605"/>
        <v>Inviable Sanitariamente</v>
      </c>
      <c r="HOS471" s="48" t="str">
        <f t="shared" si="605"/>
        <v>Inviable Sanitariamente</v>
      </c>
      <c r="HOT471" s="48" t="str">
        <f t="shared" si="605"/>
        <v>Inviable Sanitariamente</v>
      </c>
      <c r="HOU471" s="48" t="str">
        <f t="shared" si="605"/>
        <v>Inviable Sanitariamente</v>
      </c>
      <c r="HOV471" s="48" t="str">
        <f t="shared" si="606"/>
        <v>Inviable Sanitariamente</v>
      </c>
      <c r="HOW471" s="48" t="str">
        <f t="shared" si="606"/>
        <v>Inviable Sanitariamente</v>
      </c>
      <c r="HOX471" s="48" t="str">
        <f t="shared" si="606"/>
        <v>Inviable Sanitariamente</v>
      </c>
      <c r="HOY471" s="48" t="str">
        <f t="shared" si="606"/>
        <v>Inviable Sanitariamente</v>
      </c>
      <c r="HOZ471" s="48" t="str">
        <f t="shared" si="606"/>
        <v>Inviable Sanitariamente</v>
      </c>
      <c r="HPA471" s="48" t="str">
        <f t="shared" si="606"/>
        <v>Inviable Sanitariamente</v>
      </c>
      <c r="HPB471" s="48" t="str">
        <f t="shared" si="606"/>
        <v>Inviable Sanitariamente</v>
      </c>
      <c r="HPC471" s="48" t="str">
        <f t="shared" si="606"/>
        <v>Inviable Sanitariamente</v>
      </c>
      <c r="HPD471" s="48" t="str">
        <f t="shared" si="606"/>
        <v>Inviable Sanitariamente</v>
      </c>
      <c r="HPE471" s="48" t="str">
        <f t="shared" si="606"/>
        <v>Inviable Sanitariamente</v>
      </c>
      <c r="HPF471" s="48" t="str">
        <f t="shared" si="607"/>
        <v>Inviable Sanitariamente</v>
      </c>
      <c r="HPG471" s="48" t="str">
        <f t="shared" si="607"/>
        <v>Inviable Sanitariamente</v>
      </c>
      <c r="HPH471" s="48" t="str">
        <f t="shared" si="607"/>
        <v>Inviable Sanitariamente</v>
      </c>
      <c r="HPI471" s="48" t="str">
        <f t="shared" si="607"/>
        <v>Inviable Sanitariamente</v>
      </c>
      <c r="HPJ471" s="48" t="str">
        <f t="shared" si="607"/>
        <v>Inviable Sanitariamente</v>
      </c>
      <c r="HPK471" s="48" t="str">
        <f t="shared" si="607"/>
        <v>Inviable Sanitariamente</v>
      </c>
      <c r="HPL471" s="48" t="str">
        <f t="shared" si="607"/>
        <v>Inviable Sanitariamente</v>
      </c>
      <c r="HPM471" s="48" t="str">
        <f t="shared" si="607"/>
        <v>Inviable Sanitariamente</v>
      </c>
      <c r="HPN471" s="48" t="str">
        <f t="shared" si="607"/>
        <v>Inviable Sanitariamente</v>
      </c>
      <c r="HPO471" s="48" t="str">
        <f t="shared" si="607"/>
        <v>Inviable Sanitariamente</v>
      </c>
      <c r="HPP471" s="48" t="str">
        <f t="shared" si="608"/>
        <v>Inviable Sanitariamente</v>
      </c>
      <c r="HPQ471" s="48" t="str">
        <f t="shared" si="608"/>
        <v>Inviable Sanitariamente</v>
      </c>
      <c r="HPR471" s="48" t="str">
        <f t="shared" si="608"/>
        <v>Inviable Sanitariamente</v>
      </c>
      <c r="HPS471" s="48" t="str">
        <f t="shared" si="608"/>
        <v>Inviable Sanitariamente</v>
      </c>
      <c r="HPT471" s="48" t="str">
        <f t="shared" si="608"/>
        <v>Inviable Sanitariamente</v>
      </c>
      <c r="HPU471" s="48" t="str">
        <f t="shared" si="608"/>
        <v>Inviable Sanitariamente</v>
      </c>
      <c r="HPV471" s="48" t="str">
        <f t="shared" si="608"/>
        <v>Inviable Sanitariamente</v>
      </c>
      <c r="HPW471" s="48" t="str">
        <f t="shared" si="608"/>
        <v>Inviable Sanitariamente</v>
      </c>
      <c r="HPX471" s="48" t="str">
        <f t="shared" si="608"/>
        <v>Inviable Sanitariamente</v>
      </c>
      <c r="HPY471" s="48" t="str">
        <f t="shared" si="608"/>
        <v>Inviable Sanitariamente</v>
      </c>
      <c r="HPZ471" s="48" t="str">
        <f t="shared" si="609"/>
        <v>Inviable Sanitariamente</v>
      </c>
      <c r="HQA471" s="48" t="str">
        <f t="shared" si="609"/>
        <v>Inviable Sanitariamente</v>
      </c>
      <c r="HQB471" s="48" t="str">
        <f t="shared" si="609"/>
        <v>Inviable Sanitariamente</v>
      </c>
      <c r="HQC471" s="48" t="str">
        <f t="shared" si="609"/>
        <v>Inviable Sanitariamente</v>
      </c>
      <c r="HQD471" s="48" t="str">
        <f t="shared" si="609"/>
        <v>Inviable Sanitariamente</v>
      </c>
      <c r="HQE471" s="48" t="str">
        <f t="shared" si="609"/>
        <v>Inviable Sanitariamente</v>
      </c>
      <c r="HQF471" s="48" t="str">
        <f t="shared" si="609"/>
        <v>Inviable Sanitariamente</v>
      </c>
      <c r="HQG471" s="48" t="str">
        <f t="shared" si="609"/>
        <v>Inviable Sanitariamente</v>
      </c>
      <c r="HQH471" s="48" t="str">
        <f t="shared" si="609"/>
        <v>Inviable Sanitariamente</v>
      </c>
      <c r="HQI471" s="48" t="str">
        <f t="shared" si="609"/>
        <v>Inviable Sanitariamente</v>
      </c>
      <c r="HQJ471" s="48" t="str">
        <f t="shared" si="610"/>
        <v>Inviable Sanitariamente</v>
      </c>
      <c r="HQK471" s="48" t="str">
        <f t="shared" si="610"/>
        <v>Inviable Sanitariamente</v>
      </c>
      <c r="HQL471" s="48" t="str">
        <f t="shared" si="610"/>
        <v>Inviable Sanitariamente</v>
      </c>
      <c r="HQM471" s="48" t="str">
        <f t="shared" si="610"/>
        <v>Inviable Sanitariamente</v>
      </c>
      <c r="HQN471" s="48" t="str">
        <f t="shared" si="610"/>
        <v>Inviable Sanitariamente</v>
      </c>
      <c r="HQO471" s="48" t="str">
        <f t="shared" si="610"/>
        <v>Inviable Sanitariamente</v>
      </c>
      <c r="HQP471" s="48" t="str">
        <f t="shared" si="610"/>
        <v>Inviable Sanitariamente</v>
      </c>
      <c r="HQQ471" s="48" t="str">
        <f t="shared" si="610"/>
        <v>Inviable Sanitariamente</v>
      </c>
      <c r="HQR471" s="48" t="str">
        <f t="shared" si="610"/>
        <v>Inviable Sanitariamente</v>
      </c>
      <c r="HQS471" s="48" t="str">
        <f t="shared" si="610"/>
        <v>Inviable Sanitariamente</v>
      </c>
      <c r="HQT471" s="48" t="str">
        <f t="shared" si="611"/>
        <v>Inviable Sanitariamente</v>
      </c>
      <c r="HQU471" s="48" t="str">
        <f t="shared" si="611"/>
        <v>Inviable Sanitariamente</v>
      </c>
      <c r="HQV471" s="48" t="str">
        <f t="shared" si="611"/>
        <v>Inviable Sanitariamente</v>
      </c>
      <c r="HQW471" s="48" t="str">
        <f t="shared" si="611"/>
        <v>Inviable Sanitariamente</v>
      </c>
      <c r="HQX471" s="48" t="str">
        <f t="shared" si="611"/>
        <v>Inviable Sanitariamente</v>
      </c>
      <c r="HQY471" s="48" t="str">
        <f t="shared" si="611"/>
        <v>Inviable Sanitariamente</v>
      </c>
      <c r="HQZ471" s="48" t="str">
        <f t="shared" si="611"/>
        <v>Inviable Sanitariamente</v>
      </c>
      <c r="HRA471" s="48" t="str">
        <f t="shared" si="611"/>
        <v>Inviable Sanitariamente</v>
      </c>
      <c r="HRB471" s="48" t="str">
        <f t="shared" si="611"/>
        <v>Inviable Sanitariamente</v>
      </c>
      <c r="HRC471" s="48" t="str">
        <f t="shared" si="611"/>
        <v>Inviable Sanitariamente</v>
      </c>
      <c r="HRD471" s="48" t="str">
        <f t="shared" si="612"/>
        <v>Inviable Sanitariamente</v>
      </c>
      <c r="HRE471" s="48" t="str">
        <f t="shared" si="612"/>
        <v>Inviable Sanitariamente</v>
      </c>
      <c r="HRF471" s="48" t="str">
        <f t="shared" si="612"/>
        <v>Inviable Sanitariamente</v>
      </c>
      <c r="HRG471" s="48" t="str">
        <f t="shared" si="612"/>
        <v>Inviable Sanitariamente</v>
      </c>
      <c r="HRH471" s="48" t="str">
        <f t="shared" si="612"/>
        <v>Inviable Sanitariamente</v>
      </c>
      <c r="HRI471" s="48" t="str">
        <f t="shared" si="612"/>
        <v>Inviable Sanitariamente</v>
      </c>
      <c r="HRJ471" s="48" t="str">
        <f t="shared" si="612"/>
        <v>Inviable Sanitariamente</v>
      </c>
      <c r="HRK471" s="48" t="str">
        <f t="shared" si="612"/>
        <v>Inviable Sanitariamente</v>
      </c>
      <c r="HRL471" s="48" t="str">
        <f t="shared" si="612"/>
        <v>Inviable Sanitariamente</v>
      </c>
      <c r="HRM471" s="48" t="str">
        <f t="shared" si="612"/>
        <v>Inviable Sanitariamente</v>
      </c>
      <c r="HRN471" s="48" t="str">
        <f t="shared" si="613"/>
        <v>Inviable Sanitariamente</v>
      </c>
      <c r="HRO471" s="48" t="str">
        <f t="shared" si="613"/>
        <v>Inviable Sanitariamente</v>
      </c>
      <c r="HRP471" s="48" t="str">
        <f t="shared" si="613"/>
        <v>Inviable Sanitariamente</v>
      </c>
      <c r="HRQ471" s="48" t="str">
        <f t="shared" si="613"/>
        <v>Inviable Sanitariamente</v>
      </c>
      <c r="HRR471" s="48" t="str">
        <f t="shared" si="613"/>
        <v>Inviable Sanitariamente</v>
      </c>
      <c r="HRS471" s="48" t="str">
        <f t="shared" si="613"/>
        <v>Inviable Sanitariamente</v>
      </c>
      <c r="HRT471" s="48" t="str">
        <f t="shared" si="613"/>
        <v>Inviable Sanitariamente</v>
      </c>
      <c r="HRU471" s="48" t="str">
        <f t="shared" si="613"/>
        <v>Inviable Sanitariamente</v>
      </c>
      <c r="HRV471" s="48" t="str">
        <f t="shared" si="613"/>
        <v>Inviable Sanitariamente</v>
      </c>
      <c r="HRW471" s="48" t="str">
        <f t="shared" si="613"/>
        <v>Inviable Sanitariamente</v>
      </c>
      <c r="HRX471" s="48" t="str">
        <f t="shared" si="614"/>
        <v>Inviable Sanitariamente</v>
      </c>
      <c r="HRY471" s="48" t="str">
        <f t="shared" si="614"/>
        <v>Inviable Sanitariamente</v>
      </c>
      <c r="HRZ471" s="48" t="str">
        <f t="shared" si="614"/>
        <v>Inviable Sanitariamente</v>
      </c>
      <c r="HSA471" s="48" t="str">
        <f t="shared" si="614"/>
        <v>Inviable Sanitariamente</v>
      </c>
      <c r="HSB471" s="48" t="str">
        <f t="shared" si="614"/>
        <v>Inviable Sanitariamente</v>
      </c>
      <c r="HSC471" s="48" t="str">
        <f t="shared" si="614"/>
        <v>Inviable Sanitariamente</v>
      </c>
      <c r="HSD471" s="48" t="str">
        <f t="shared" si="614"/>
        <v>Inviable Sanitariamente</v>
      </c>
      <c r="HSE471" s="48" t="str">
        <f t="shared" si="614"/>
        <v>Inviable Sanitariamente</v>
      </c>
      <c r="HSF471" s="48" t="str">
        <f t="shared" si="614"/>
        <v>Inviable Sanitariamente</v>
      </c>
      <c r="HSG471" s="48" t="str">
        <f t="shared" si="614"/>
        <v>Inviable Sanitariamente</v>
      </c>
      <c r="HSH471" s="48" t="str">
        <f t="shared" si="615"/>
        <v>Inviable Sanitariamente</v>
      </c>
      <c r="HSI471" s="48" t="str">
        <f t="shared" si="615"/>
        <v>Inviable Sanitariamente</v>
      </c>
      <c r="HSJ471" s="48" t="str">
        <f t="shared" si="615"/>
        <v>Inviable Sanitariamente</v>
      </c>
      <c r="HSK471" s="48" t="str">
        <f t="shared" si="615"/>
        <v>Inviable Sanitariamente</v>
      </c>
      <c r="HSL471" s="48" t="str">
        <f t="shared" si="615"/>
        <v>Inviable Sanitariamente</v>
      </c>
      <c r="HSM471" s="48" t="str">
        <f t="shared" si="615"/>
        <v>Inviable Sanitariamente</v>
      </c>
      <c r="HSN471" s="48" t="str">
        <f t="shared" si="615"/>
        <v>Inviable Sanitariamente</v>
      </c>
      <c r="HSO471" s="48" t="str">
        <f t="shared" si="615"/>
        <v>Inviable Sanitariamente</v>
      </c>
      <c r="HSP471" s="48" t="str">
        <f t="shared" si="615"/>
        <v>Inviable Sanitariamente</v>
      </c>
      <c r="HSQ471" s="48" t="str">
        <f t="shared" si="615"/>
        <v>Inviable Sanitariamente</v>
      </c>
      <c r="HSR471" s="48" t="str">
        <f t="shared" si="616"/>
        <v>Inviable Sanitariamente</v>
      </c>
      <c r="HSS471" s="48" t="str">
        <f t="shared" si="616"/>
        <v>Inviable Sanitariamente</v>
      </c>
      <c r="HST471" s="48" t="str">
        <f t="shared" si="616"/>
        <v>Inviable Sanitariamente</v>
      </c>
      <c r="HSU471" s="48" t="str">
        <f t="shared" si="616"/>
        <v>Inviable Sanitariamente</v>
      </c>
      <c r="HSV471" s="48" t="str">
        <f t="shared" si="616"/>
        <v>Inviable Sanitariamente</v>
      </c>
      <c r="HSW471" s="48" t="str">
        <f t="shared" si="616"/>
        <v>Inviable Sanitariamente</v>
      </c>
      <c r="HSX471" s="48" t="str">
        <f t="shared" si="616"/>
        <v>Inviable Sanitariamente</v>
      </c>
      <c r="HSY471" s="48" t="str">
        <f t="shared" si="616"/>
        <v>Inviable Sanitariamente</v>
      </c>
      <c r="HSZ471" s="48" t="str">
        <f t="shared" si="616"/>
        <v>Inviable Sanitariamente</v>
      </c>
      <c r="HTA471" s="48" t="str">
        <f t="shared" si="616"/>
        <v>Inviable Sanitariamente</v>
      </c>
      <c r="HTB471" s="48" t="str">
        <f t="shared" si="617"/>
        <v>Inviable Sanitariamente</v>
      </c>
      <c r="HTC471" s="48" t="str">
        <f t="shared" si="617"/>
        <v>Inviable Sanitariamente</v>
      </c>
      <c r="HTD471" s="48" t="str">
        <f t="shared" si="617"/>
        <v>Inviable Sanitariamente</v>
      </c>
      <c r="HTE471" s="48" t="str">
        <f t="shared" si="617"/>
        <v>Inviable Sanitariamente</v>
      </c>
      <c r="HTF471" s="48" t="str">
        <f t="shared" si="617"/>
        <v>Inviable Sanitariamente</v>
      </c>
      <c r="HTG471" s="48" t="str">
        <f t="shared" si="617"/>
        <v>Inviable Sanitariamente</v>
      </c>
      <c r="HTH471" s="48" t="str">
        <f t="shared" si="617"/>
        <v>Inviable Sanitariamente</v>
      </c>
      <c r="HTI471" s="48" t="str">
        <f t="shared" si="617"/>
        <v>Inviable Sanitariamente</v>
      </c>
      <c r="HTJ471" s="48" t="str">
        <f t="shared" si="617"/>
        <v>Inviable Sanitariamente</v>
      </c>
      <c r="HTK471" s="48" t="str">
        <f t="shared" si="617"/>
        <v>Inviable Sanitariamente</v>
      </c>
      <c r="HTL471" s="48" t="str">
        <f t="shared" si="618"/>
        <v>Inviable Sanitariamente</v>
      </c>
      <c r="HTM471" s="48" t="str">
        <f t="shared" si="618"/>
        <v>Inviable Sanitariamente</v>
      </c>
      <c r="HTN471" s="48" t="str">
        <f t="shared" si="618"/>
        <v>Inviable Sanitariamente</v>
      </c>
      <c r="HTO471" s="48" t="str">
        <f t="shared" si="618"/>
        <v>Inviable Sanitariamente</v>
      </c>
      <c r="HTP471" s="48" t="str">
        <f t="shared" si="618"/>
        <v>Inviable Sanitariamente</v>
      </c>
      <c r="HTQ471" s="48" t="str">
        <f t="shared" si="618"/>
        <v>Inviable Sanitariamente</v>
      </c>
      <c r="HTR471" s="48" t="str">
        <f t="shared" si="618"/>
        <v>Inviable Sanitariamente</v>
      </c>
      <c r="HTS471" s="48" t="str">
        <f t="shared" si="618"/>
        <v>Inviable Sanitariamente</v>
      </c>
      <c r="HTT471" s="48" t="str">
        <f t="shared" si="618"/>
        <v>Inviable Sanitariamente</v>
      </c>
      <c r="HTU471" s="48" t="str">
        <f t="shared" si="618"/>
        <v>Inviable Sanitariamente</v>
      </c>
      <c r="HTV471" s="48" t="str">
        <f t="shared" si="619"/>
        <v>Inviable Sanitariamente</v>
      </c>
      <c r="HTW471" s="48" t="str">
        <f t="shared" si="619"/>
        <v>Inviable Sanitariamente</v>
      </c>
      <c r="HTX471" s="48" t="str">
        <f t="shared" si="619"/>
        <v>Inviable Sanitariamente</v>
      </c>
      <c r="HTY471" s="48" t="str">
        <f t="shared" si="619"/>
        <v>Inviable Sanitariamente</v>
      </c>
      <c r="HTZ471" s="48" t="str">
        <f t="shared" si="619"/>
        <v>Inviable Sanitariamente</v>
      </c>
      <c r="HUA471" s="48" t="str">
        <f t="shared" si="619"/>
        <v>Inviable Sanitariamente</v>
      </c>
      <c r="HUB471" s="48" t="str">
        <f t="shared" si="619"/>
        <v>Inviable Sanitariamente</v>
      </c>
      <c r="HUC471" s="48" t="str">
        <f t="shared" si="619"/>
        <v>Inviable Sanitariamente</v>
      </c>
      <c r="HUD471" s="48" t="str">
        <f t="shared" si="619"/>
        <v>Inviable Sanitariamente</v>
      </c>
      <c r="HUE471" s="48" t="str">
        <f t="shared" si="619"/>
        <v>Inviable Sanitariamente</v>
      </c>
      <c r="HUF471" s="48" t="str">
        <f t="shared" si="620"/>
        <v>Inviable Sanitariamente</v>
      </c>
      <c r="HUG471" s="48" t="str">
        <f t="shared" si="620"/>
        <v>Inviable Sanitariamente</v>
      </c>
      <c r="HUH471" s="48" t="str">
        <f t="shared" si="620"/>
        <v>Inviable Sanitariamente</v>
      </c>
      <c r="HUI471" s="48" t="str">
        <f t="shared" si="620"/>
        <v>Inviable Sanitariamente</v>
      </c>
      <c r="HUJ471" s="48" t="str">
        <f t="shared" si="620"/>
        <v>Inviable Sanitariamente</v>
      </c>
      <c r="HUK471" s="48" t="str">
        <f t="shared" si="620"/>
        <v>Inviable Sanitariamente</v>
      </c>
      <c r="HUL471" s="48" t="str">
        <f t="shared" si="620"/>
        <v>Inviable Sanitariamente</v>
      </c>
      <c r="HUM471" s="48" t="str">
        <f t="shared" si="620"/>
        <v>Inviable Sanitariamente</v>
      </c>
      <c r="HUN471" s="48" t="str">
        <f t="shared" si="620"/>
        <v>Inviable Sanitariamente</v>
      </c>
      <c r="HUO471" s="48" t="str">
        <f t="shared" si="620"/>
        <v>Inviable Sanitariamente</v>
      </c>
      <c r="HUP471" s="48" t="str">
        <f t="shared" si="621"/>
        <v>Inviable Sanitariamente</v>
      </c>
      <c r="HUQ471" s="48" t="str">
        <f t="shared" si="621"/>
        <v>Inviable Sanitariamente</v>
      </c>
      <c r="HUR471" s="48" t="str">
        <f t="shared" si="621"/>
        <v>Inviable Sanitariamente</v>
      </c>
      <c r="HUS471" s="48" t="str">
        <f t="shared" si="621"/>
        <v>Inviable Sanitariamente</v>
      </c>
      <c r="HUT471" s="48" t="str">
        <f t="shared" si="621"/>
        <v>Inviable Sanitariamente</v>
      </c>
      <c r="HUU471" s="48" t="str">
        <f t="shared" si="621"/>
        <v>Inviable Sanitariamente</v>
      </c>
      <c r="HUV471" s="48" t="str">
        <f t="shared" si="621"/>
        <v>Inviable Sanitariamente</v>
      </c>
      <c r="HUW471" s="48" t="str">
        <f t="shared" si="621"/>
        <v>Inviable Sanitariamente</v>
      </c>
      <c r="HUX471" s="48" t="str">
        <f t="shared" si="621"/>
        <v>Inviable Sanitariamente</v>
      </c>
      <c r="HUY471" s="48" t="str">
        <f t="shared" si="621"/>
        <v>Inviable Sanitariamente</v>
      </c>
      <c r="HUZ471" s="48" t="str">
        <f t="shared" si="622"/>
        <v>Inviable Sanitariamente</v>
      </c>
      <c r="HVA471" s="48" t="str">
        <f t="shared" si="622"/>
        <v>Inviable Sanitariamente</v>
      </c>
      <c r="HVB471" s="48" t="str">
        <f t="shared" si="622"/>
        <v>Inviable Sanitariamente</v>
      </c>
      <c r="HVC471" s="48" t="str">
        <f t="shared" si="622"/>
        <v>Inviable Sanitariamente</v>
      </c>
      <c r="HVD471" s="48" t="str">
        <f t="shared" si="622"/>
        <v>Inviable Sanitariamente</v>
      </c>
      <c r="HVE471" s="48" t="str">
        <f t="shared" si="622"/>
        <v>Inviable Sanitariamente</v>
      </c>
      <c r="HVF471" s="48" t="str">
        <f t="shared" si="622"/>
        <v>Inviable Sanitariamente</v>
      </c>
      <c r="HVG471" s="48" t="str">
        <f t="shared" si="622"/>
        <v>Inviable Sanitariamente</v>
      </c>
      <c r="HVH471" s="48" t="str">
        <f t="shared" si="622"/>
        <v>Inviable Sanitariamente</v>
      </c>
      <c r="HVI471" s="48" t="str">
        <f t="shared" si="622"/>
        <v>Inviable Sanitariamente</v>
      </c>
      <c r="HVJ471" s="48" t="str">
        <f t="shared" si="623"/>
        <v>Inviable Sanitariamente</v>
      </c>
      <c r="HVK471" s="48" t="str">
        <f t="shared" si="623"/>
        <v>Inviable Sanitariamente</v>
      </c>
      <c r="HVL471" s="48" t="str">
        <f t="shared" si="623"/>
        <v>Inviable Sanitariamente</v>
      </c>
      <c r="HVM471" s="48" t="str">
        <f t="shared" si="623"/>
        <v>Inviable Sanitariamente</v>
      </c>
      <c r="HVN471" s="48" t="str">
        <f t="shared" si="623"/>
        <v>Inviable Sanitariamente</v>
      </c>
      <c r="HVO471" s="48" t="str">
        <f t="shared" si="623"/>
        <v>Inviable Sanitariamente</v>
      </c>
      <c r="HVP471" s="48" t="str">
        <f t="shared" si="623"/>
        <v>Inviable Sanitariamente</v>
      </c>
      <c r="HVQ471" s="48" t="str">
        <f t="shared" si="623"/>
        <v>Inviable Sanitariamente</v>
      </c>
      <c r="HVR471" s="48" t="str">
        <f t="shared" si="623"/>
        <v>Inviable Sanitariamente</v>
      </c>
      <c r="HVS471" s="48" t="str">
        <f t="shared" si="623"/>
        <v>Inviable Sanitariamente</v>
      </c>
      <c r="HVT471" s="48" t="str">
        <f t="shared" si="624"/>
        <v>Inviable Sanitariamente</v>
      </c>
      <c r="HVU471" s="48" t="str">
        <f t="shared" si="624"/>
        <v>Inviable Sanitariamente</v>
      </c>
      <c r="HVV471" s="48" t="str">
        <f t="shared" si="624"/>
        <v>Inviable Sanitariamente</v>
      </c>
      <c r="HVW471" s="48" t="str">
        <f t="shared" si="624"/>
        <v>Inviable Sanitariamente</v>
      </c>
      <c r="HVX471" s="48" t="str">
        <f t="shared" si="624"/>
        <v>Inviable Sanitariamente</v>
      </c>
      <c r="HVY471" s="48" t="str">
        <f t="shared" si="624"/>
        <v>Inviable Sanitariamente</v>
      </c>
      <c r="HVZ471" s="48" t="str">
        <f t="shared" si="624"/>
        <v>Inviable Sanitariamente</v>
      </c>
      <c r="HWA471" s="48" t="str">
        <f t="shared" si="624"/>
        <v>Inviable Sanitariamente</v>
      </c>
      <c r="HWB471" s="48" t="str">
        <f t="shared" si="624"/>
        <v>Inviable Sanitariamente</v>
      </c>
      <c r="HWC471" s="48" t="str">
        <f t="shared" si="624"/>
        <v>Inviable Sanitariamente</v>
      </c>
      <c r="HWD471" s="48" t="str">
        <f t="shared" si="625"/>
        <v>Inviable Sanitariamente</v>
      </c>
      <c r="HWE471" s="48" t="str">
        <f t="shared" si="625"/>
        <v>Inviable Sanitariamente</v>
      </c>
      <c r="HWF471" s="48" t="str">
        <f t="shared" si="625"/>
        <v>Inviable Sanitariamente</v>
      </c>
      <c r="HWG471" s="48" t="str">
        <f t="shared" si="625"/>
        <v>Inviable Sanitariamente</v>
      </c>
      <c r="HWH471" s="48" t="str">
        <f t="shared" si="625"/>
        <v>Inviable Sanitariamente</v>
      </c>
      <c r="HWI471" s="48" t="str">
        <f t="shared" si="625"/>
        <v>Inviable Sanitariamente</v>
      </c>
      <c r="HWJ471" s="48" t="str">
        <f t="shared" si="625"/>
        <v>Inviable Sanitariamente</v>
      </c>
      <c r="HWK471" s="48" t="str">
        <f t="shared" si="625"/>
        <v>Inviable Sanitariamente</v>
      </c>
      <c r="HWL471" s="48" t="str">
        <f t="shared" si="625"/>
        <v>Inviable Sanitariamente</v>
      </c>
      <c r="HWM471" s="48" t="str">
        <f t="shared" si="625"/>
        <v>Inviable Sanitariamente</v>
      </c>
      <c r="HWN471" s="48" t="str">
        <f t="shared" si="626"/>
        <v>Inviable Sanitariamente</v>
      </c>
      <c r="HWO471" s="48" t="str">
        <f t="shared" si="626"/>
        <v>Inviable Sanitariamente</v>
      </c>
      <c r="HWP471" s="48" t="str">
        <f t="shared" si="626"/>
        <v>Inviable Sanitariamente</v>
      </c>
      <c r="HWQ471" s="48" t="str">
        <f t="shared" si="626"/>
        <v>Inviable Sanitariamente</v>
      </c>
      <c r="HWR471" s="48" t="str">
        <f t="shared" si="626"/>
        <v>Inviable Sanitariamente</v>
      </c>
      <c r="HWS471" s="48" t="str">
        <f t="shared" si="626"/>
        <v>Inviable Sanitariamente</v>
      </c>
      <c r="HWT471" s="48" t="str">
        <f t="shared" si="626"/>
        <v>Inviable Sanitariamente</v>
      </c>
      <c r="HWU471" s="48" t="str">
        <f t="shared" si="626"/>
        <v>Inviable Sanitariamente</v>
      </c>
      <c r="HWV471" s="48" t="str">
        <f t="shared" si="626"/>
        <v>Inviable Sanitariamente</v>
      </c>
      <c r="HWW471" s="48" t="str">
        <f t="shared" si="626"/>
        <v>Inviable Sanitariamente</v>
      </c>
      <c r="HWX471" s="48" t="str">
        <f t="shared" si="627"/>
        <v>Inviable Sanitariamente</v>
      </c>
      <c r="HWY471" s="48" t="str">
        <f t="shared" si="627"/>
        <v>Inviable Sanitariamente</v>
      </c>
      <c r="HWZ471" s="48" t="str">
        <f t="shared" si="627"/>
        <v>Inviable Sanitariamente</v>
      </c>
      <c r="HXA471" s="48" t="str">
        <f t="shared" si="627"/>
        <v>Inviable Sanitariamente</v>
      </c>
      <c r="HXB471" s="48" t="str">
        <f t="shared" si="627"/>
        <v>Inviable Sanitariamente</v>
      </c>
      <c r="HXC471" s="48" t="str">
        <f t="shared" si="627"/>
        <v>Inviable Sanitariamente</v>
      </c>
      <c r="HXD471" s="48" t="str">
        <f t="shared" si="627"/>
        <v>Inviable Sanitariamente</v>
      </c>
      <c r="HXE471" s="48" t="str">
        <f t="shared" si="627"/>
        <v>Inviable Sanitariamente</v>
      </c>
      <c r="HXF471" s="48" t="str">
        <f t="shared" si="627"/>
        <v>Inviable Sanitariamente</v>
      </c>
      <c r="HXG471" s="48" t="str">
        <f t="shared" si="627"/>
        <v>Inviable Sanitariamente</v>
      </c>
      <c r="HXH471" s="48" t="str">
        <f t="shared" si="628"/>
        <v>Inviable Sanitariamente</v>
      </c>
      <c r="HXI471" s="48" t="str">
        <f t="shared" si="628"/>
        <v>Inviable Sanitariamente</v>
      </c>
      <c r="HXJ471" s="48" t="str">
        <f t="shared" si="628"/>
        <v>Inviable Sanitariamente</v>
      </c>
      <c r="HXK471" s="48" t="str">
        <f t="shared" si="628"/>
        <v>Inviable Sanitariamente</v>
      </c>
      <c r="HXL471" s="48" t="str">
        <f t="shared" si="628"/>
        <v>Inviable Sanitariamente</v>
      </c>
      <c r="HXM471" s="48" t="str">
        <f t="shared" si="628"/>
        <v>Inviable Sanitariamente</v>
      </c>
      <c r="HXN471" s="48" t="str">
        <f t="shared" si="628"/>
        <v>Inviable Sanitariamente</v>
      </c>
      <c r="HXO471" s="48" t="str">
        <f t="shared" si="628"/>
        <v>Inviable Sanitariamente</v>
      </c>
      <c r="HXP471" s="48" t="str">
        <f t="shared" si="628"/>
        <v>Inviable Sanitariamente</v>
      </c>
      <c r="HXQ471" s="48" t="str">
        <f t="shared" si="628"/>
        <v>Inviable Sanitariamente</v>
      </c>
      <c r="HXR471" s="48" t="str">
        <f t="shared" si="629"/>
        <v>Inviable Sanitariamente</v>
      </c>
      <c r="HXS471" s="48" t="str">
        <f t="shared" si="629"/>
        <v>Inviable Sanitariamente</v>
      </c>
      <c r="HXT471" s="48" t="str">
        <f t="shared" si="629"/>
        <v>Inviable Sanitariamente</v>
      </c>
      <c r="HXU471" s="48" t="str">
        <f t="shared" si="629"/>
        <v>Inviable Sanitariamente</v>
      </c>
      <c r="HXV471" s="48" t="str">
        <f t="shared" si="629"/>
        <v>Inviable Sanitariamente</v>
      </c>
      <c r="HXW471" s="48" t="str">
        <f t="shared" si="629"/>
        <v>Inviable Sanitariamente</v>
      </c>
      <c r="HXX471" s="48" t="str">
        <f t="shared" si="629"/>
        <v>Inviable Sanitariamente</v>
      </c>
      <c r="HXY471" s="48" t="str">
        <f t="shared" si="629"/>
        <v>Inviable Sanitariamente</v>
      </c>
      <c r="HXZ471" s="48" t="str">
        <f t="shared" si="629"/>
        <v>Inviable Sanitariamente</v>
      </c>
      <c r="HYA471" s="48" t="str">
        <f t="shared" si="629"/>
        <v>Inviable Sanitariamente</v>
      </c>
      <c r="HYB471" s="48" t="str">
        <f t="shared" si="630"/>
        <v>Inviable Sanitariamente</v>
      </c>
      <c r="HYC471" s="48" t="str">
        <f t="shared" si="630"/>
        <v>Inviable Sanitariamente</v>
      </c>
      <c r="HYD471" s="48" t="str">
        <f t="shared" si="630"/>
        <v>Inviable Sanitariamente</v>
      </c>
      <c r="HYE471" s="48" t="str">
        <f t="shared" si="630"/>
        <v>Inviable Sanitariamente</v>
      </c>
      <c r="HYF471" s="48" t="str">
        <f t="shared" si="630"/>
        <v>Inviable Sanitariamente</v>
      </c>
      <c r="HYG471" s="48" t="str">
        <f t="shared" si="630"/>
        <v>Inviable Sanitariamente</v>
      </c>
      <c r="HYH471" s="48" t="str">
        <f t="shared" si="630"/>
        <v>Inviable Sanitariamente</v>
      </c>
      <c r="HYI471" s="48" t="str">
        <f t="shared" si="630"/>
        <v>Inviable Sanitariamente</v>
      </c>
      <c r="HYJ471" s="48" t="str">
        <f t="shared" si="630"/>
        <v>Inviable Sanitariamente</v>
      </c>
      <c r="HYK471" s="48" t="str">
        <f t="shared" si="630"/>
        <v>Inviable Sanitariamente</v>
      </c>
      <c r="HYL471" s="48" t="str">
        <f t="shared" si="631"/>
        <v>Inviable Sanitariamente</v>
      </c>
      <c r="HYM471" s="48" t="str">
        <f t="shared" si="631"/>
        <v>Inviable Sanitariamente</v>
      </c>
      <c r="HYN471" s="48" t="str">
        <f t="shared" si="631"/>
        <v>Inviable Sanitariamente</v>
      </c>
      <c r="HYO471" s="48" t="str">
        <f t="shared" si="631"/>
        <v>Inviable Sanitariamente</v>
      </c>
      <c r="HYP471" s="48" t="str">
        <f t="shared" si="631"/>
        <v>Inviable Sanitariamente</v>
      </c>
      <c r="HYQ471" s="48" t="str">
        <f t="shared" si="631"/>
        <v>Inviable Sanitariamente</v>
      </c>
      <c r="HYR471" s="48" t="str">
        <f t="shared" si="631"/>
        <v>Inviable Sanitariamente</v>
      </c>
      <c r="HYS471" s="48" t="str">
        <f t="shared" si="631"/>
        <v>Inviable Sanitariamente</v>
      </c>
      <c r="HYT471" s="48" t="str">
        <f t="shared" si="631"/>
        <v>Inviable Sanitariamente</v>
      </c>
      <c r="HYU471" s="48" t="str">
        <f t="shared" si="631"/>
        <v>Inviable Sanitariamente</v>
      </c>
      <c r="HYV471" s="48" t="str">
        <f t="shared" si="632"/>
        <v>Inviable Sanitariamente</v>
      </c>
      <c r="HYW471" s="48" t="str">
        <f t="shared" si="632"/>
        <v>Inviable Sanitariamente</v>
      </c>
      <c r="HYX471" s="48" t="str">
        <f t="shared" si="632"/>
        <v>Inviable Sanitariamente</v>
      </c>
      <c r="HYY471" s="48" t="str">
        <f t="shared" si="632"/>
        <v>Inviable Sanitariamente</v>
      </c>
      <c r="HYZ471" s="48" t="str">
        <f t="shared" si="632"/>
        <v>Inviable Sanitariamente</v>
      </c>
      <c r="HZA471" s="48" t="str">
        <f t="shared" si="632"/>
        <v>Inviable Sanitariamente</v>
      </c>
      <c r="HZB471" s="48" t="str">
        <f t="shared" si="632"/>
        <v>Inviable Sanitariamente</v>
      </c>
      <c r="HZC471" s="48" t="str">
        <f t="shared" si="632"/>
        <v>Inviable Sanitariamente</v>
      </c>
      <c r="HZD471" s="48" t="str">
        <f t="shared" si="632"/>
        <v>Inviable Sanitariamente</v>
      </c>
      <c r="HZE471" s="48" t="str">
        <f t="shared" si="632"/>
        <v>Inviable Sanitariamente</v>
      </c>
      <c r="HZF471" s="48" t="str">
        <f t="shared" si="633"/>
        <v>Inviable Sanitariamente</v>
      </c>
      <c r="HZG471" s="48" t="str">
        <f t="shared" si="633"/>
        <v>Inviable Sanitariamente</v>
      </c>
      <c r="HZH471" s="48" t="str">
        <f t="shared" si="633"/>
        <v>Inviable Sanitariamente</v>
      </c>
      <c r="HZI471" s="48" t="str">
        <f t="shared" si="633"/>
        <v>Inviable Sanitariamente</v>
      </c>
      <c r="HZJ471" s="48" t="str">
        <f t="shared" si="633"/>
        <v>Inviable Sanitariamente</v>
      </c>
      <c r="HZK471" s="48" t="str">
        <f t="shared" si="633"/>
        <v>Inviable Sanitariamente</v>
      </c>
      <c r="HZL471" s="48" t="str">
        <f t="shared" si="633"/>
        <v>Inviable Sanitariamente</v>
      </c>
      <c r="HZM471" s="48" t="str">
        <f t="shared" si="633"/>
        <v>Inviable Sanitariamente</v>
      </c>
      <c r="HZN471" s="48" t="str">
        <f t="shared" si="633"/>
        <v>Inviable Sanitariamente</v>
      </c>
      <c r="HZO471" s="48" t="str">
        <f t="shared" si="633"/>
        <v>Inviable Sanitariamente</v>
      </c>
      <c r="HZP471" s="48" t="str">
        <f t="shared" si="634"/>
        <v>Inviable Sanitariamente</v>
      </c>
      <c r="HZQ471" s="48" t="str">
        <f t="shared" si="634"/>
        <v>Inviable Sanitariamente</v>
      </c>
      <c r="HZR471" s="48" t="str">
        <f t="shared" si="634"/>
        <v>Inviable Sanitariamente</v>
      </c>
      <c r="HZS471" s="48" t="str">
        <f t="shared" si="634"/>
        <v>Inviable Sanitariamente</v>
      </c>
      <c r="HZT471" s="48" t="str">
        <f t="shared" si="634"/>
        <v>Inviable Sanitariamente</v>
      </c>
      <c r="HZU471" s="48" t="str">
        <f t="shared" si="634"/>
        <v>Inviable Sanitariamente</v>
      </c>
      <c r="HZV471" s="48" t="str">
        <f t="shared" si="634"/>
        <v>Inviable Sanitariamente</v>
      </c>
      <c r="HZW471" s="48" t="str">
        <f t="shared" si="634"/>
        <v>Inviable Sanitariamente</v>
      </c>
      <c r="HZX471" s="48" t="str">
        <f t="shared" si="634"/>
        <v>Inviable Sanitariamente</v>
      </c>
      <c r="HZY471" s="48" t="str">
        <f t="shared" si="634"/>
        <v>Inviable Sanitariamente</v>
      </c>
      <c r="HZZ471" s="48" t="str">
        <f t="shared" si="635"/>
        <v>Inviable Sanitariamente</v>
      </c>
      <c r="IAA471" s="48" t="str">
        <f t="shared" si="635"/>
        <v>Inviable Sanitariamente</v>
      </c>
      <c r="IAB471" s="48" t="str">
        <f t="shared" si="635"/>
        <v>Inviable Sanitariamente</v>
      </c>
      <c r="IAC471" s="48" t="str">
        <f t="shared" si="635"/>
        <v>Inviable Sanitariamente</v>
      </c>
      <c r="IAD471" s="48" t="str">
        <f t="shared" si="635"/>
        <v>Inviable Sanitariamente</v>
      </c>
      <c r="IAE471" s="48" t="str">
        <f t="shared" si="635"/>
        <v>Inviable Sanitariamente</v>
      </c>
      <c r="IAF471" s="48" t="str">
        <f t="shared" si="635"/>
        <v>Inviable Sanitariamente</v>
      </c>
      <c r="IAG471" s="48" t="str">
        <f t="shared" si="635"/>
        <v>Inviable Sanitariamente</v>
      </c>
      <c r="IAH471" s="48" t="str">
        <f t="shared" si="635"/>
        <v>Inviable Sanitariamente</v>
      </c>
      <c r="IAI471" s="48" t="str">
        <f t="shared" si="635"/>
        <v>Inviable Sanitariamente</v>
      </c>
      <c r="IAJ471" s="48" t="str">
        <f t="shared" si="636"/>
        <v>Inviable Sanitariamente</v>
      </c>
      <c r="IAK471" s="48" t="str">
        <f t="shared" si="636"/>
        <v>Inviable Sanitariamente</v>
      </c>
      <c r="IAL471" s="48" t="str">
        <f t="shared" si="636"/>
        <v>Inviable Sanitariamente</v>
      </c>
      <c r="IAM471" s="48" t="str">
        <f t="shared" si="636"/>
        <v>Inviable Sanitariamente</v>
      </c>
      <c r="IAN471" s="48" t="str">
        <f t="shared" si="636"/>
        <v>Inviable Sanitariamente</v>
      </c>
      <c r="IAO471" s="48" t="str">
        <f t="shared" si="636"/>
        <v>Inviable Sanitariamente</v>
      </c>
      <c r="IAP471" s="48" t="str">
        <f t="shared" si="636"/>
        <v>Inviable Sanitariamente</v>
      </c>
      <c r="IAQ471" s="48" t="str">
        <f t="shared" si="636"/>
        <v>Inviable Sanitariamente</v>
      </c>
      <c r="IAR471" s="48" t="str">
        <f t="shared" si="636"/>
        <v>Inviable Sanitariamente</v>
      </c>
      <c r="IAS471" s="48" t="str">
        <f t="shared" si="636"/>
        <v>Inviable Sanitariamente</v>
      </c>
      <c r="IAT471" s="48" t="str">
        <f t="shared" si="637"/>
        <v>Inviable Sanitariamente</v>
      </c>
      <c r="IAU471" s="48" t="str">
        <f t="shared" si="637"/>
        <v>Inviable Sanitariamente</v>
      </c>
      <c r="IAV471" s="48" t="str">
        <f t="shared" si="637"/>
        <v>Inviable Sanitariamente</v>
      </c>
      <c r="IAW471" s="48" t="str">
        <f t="shared" si="637"/>
        <v>Inviable Sanitariamente</v>
      </c>
      <c r="IAX471" s="48" t="str">
        <f t="shared" si="637"/>
        <v>Inviable Sanitariamente</v>
      </c>
      <c r="IAY471" s="48" t="str">
        <f t="shared" si="637"/>
        <v>Inviable Sanitariamente</v>
      </c>
      <c r="IAZ471" s="48" t="str">
        <f t="shared" si="637"/>
        <v>Inviable Sanitariamente</v>
      </c>
      <c r="IBA471" s="48" t="str">
        <f t="shared" si="637"/>
        <v>Inviable Sanitariamente</v>
      </c>
      <c r="IBB471" s="48" t="str">
        <f t="shared" si="637"/>
        <v>Inviable Sanitariamente</v>
      </c>
      <c r="IBC471" s="48" t="str">
        <f t="shared" si="637"/>
        <v>Inviable Sanitariamente</v>
      </c>
      <c r="IBD471" s="48" t="str">
        <f t="shared" si="638"/>
        <v>Inviable Sanitariamente</v>
      </c>
      <c r="IBE471" s="48" t="str">
        <f t="shared" si="638"/>
        <v>Inviable Sanitariamente</v>
      </c>
      <c r="IBF471" s="48" t="str">
        <f t="shared" si="638"/>
        <v>Inviable Sanitariamente</v>
      </c>
      <c r="IBG471" s="48" t="str">
        <f t="shared" si="638"/>
        <v>Inviable Sanitariamente</v>
      </c>
      <c r="IBH471" s="48" t="str">
        <f t="shared" si="638"/>
        <v>Inviable Sanitariamente</v>
      </c>
      <c r="IBI471" s="48" t="str">
        <f t="shared" si="638"/>
        <v>Inviable Sanitariamente</v>
      </c>
      <c r="IBJ471" s="48" t="str">
        <f t="shared" si="638"/>
        <v>Inviable Sanitariamente</v>
      </c>
      <c r="IBK471" s="48" t="str">
        <f t="shared" si="638"/>
        <v>Inviable Sanitariamente</v>
      </c>
      <c r="IBL471" s="48" t="str">
        <f t="shared" si="638"/>
        <v>Inviable Sanitariamente</v>
      </c>
      <c r="IBM471" s="48" t="str">
        <f t="shared" si="638"/>
        <v>Inviable Sanitariamente</v>
      </c>
      <c r="IBN471" s="48" t="str">
        <f t="shared" si="639"/>
        <v>Inviable Sanitariamente</v>
      </c>
      <c r="IBO471" s="48" t="str">
        <f t="shared" si="639"/>
        <v>Inviable Sanitariamente</v>
      </c>
      <c r="IBP471" s="48" t="str">
        <f t="shared" si="639"/>
        <v>Inviable Sanitariamente</v>
      </c>
      <c r="IBQ471" s="48" t="str">
        <f t="shared" si="639"/>
        <v>Inviable Sanitariamente</v>
      </c>
      <c r="IBR471" s="48" t="str">
        <f t="shared" si="639"/>
        <v>Inviable Sanitariamente</v>
      </c>
      <c r="IBS471" s="48" t="str">
        <f t="shared" si="639"/>
        <v>Inviable Sanitariamente</v>
      </c>
      <c r="IBT471" s="48" t="str">
        <f t="shared" si="639"/>
        <v>Inviable Sanitariamente</v>
      </c>
      <c r="IBU471" s="48" t="str">
        <f t="shared" si="639"/>
        <v>Inviable Sanitariamente</v>
      </c>
      <c r="IBV471" s="48" t="str">
        <f t="shared" si="639"/>
        <v>Inviable Sanitariamente</v>
      </c>
      <c r="IBW471" s="48" t="str">
        <f t="shared" si="639"/>
        <v>Inviable Sanitariamente</v>
      </c>
      <c r="IBX471" s="48" t="str">
        <f t="shared" si="640"/>
        <v>Inviable Sanitariamente</v>
      </c>
      <c r="IBY471" s="48" t="str">
        <f t="shared" si="640"/>
        <v>Inviable Sanitariamente</v>
      </c>
      <c r="IBZ471" s="48" t="str">
        <f t="shared" si="640"/>
        <v>Inviable Sanitariamente</v>
      </c>
      <c r="ICA471" s="48" t="str">
        <f t="shared" si="640"/>
        <v>Inviable Sanitariamente</v>
      </c>
      <c r="ICB471" s="48" t="str">
        <f t="shared" si="640"/>
        <v>Inviable Sanitariamente</v>
      </c>
      <c r="ICC471" s="48" t="str">
        <f t="shared" si="640"/>
        <v>Inviable Sanitariamente</v>
      </c>
      <c r="ICD471" s="48" t="str">
        <f t="shared" si="640"/>
        <v>Inviable Sanitariamente</v>
      </c>
      <c r="ICE471" s="48" t="str">
        <f t="shared" si="640"/>
        <v>Inviable Sanitariamente</v>
      </c>
      <c r="ICF471" s="48" t="str">
        <f t="shared" si="640"/>
        <v>Inviable Sanitariamente</v>
      </c>
      <c r="ICG471" s="48" t="str">
        <f t="shared" si="640"/>
        <v>Inviable Sanitariamente</v>
      </c>
      <c r="ICH471" s="48" t="str">
        <f t="shared" si="641"/>
        <v>Inviable Sanitariamente</v>
      </c>
      <c r="ICI471" s="48" t="str">
        <f t="shared" si="641"/>
        <v>Inviable Sanitariamente</v>
      </c>
      <c r="ICJ471" s="48" t="str">
        <f t="shared" si="641"/>
        <v>Inviable Sanitariamente</v>
      </c>
      <c r="ICK471" s="48" t="str">
        <f t="shared" si="641"/>
        <v>Inviable Sanitariamente</v>
      </c>
      <c r="ICL471" s="48" t="str">
        <f t="shared" si="641"/>
        <v>Inviable Sanitariamente</v>
      </c>
      <c r="ICM471" s="48" t="str">
        <f t="shared" si="641"/>
        <v>Inviable Sanitariamente</v>
      </c>
      <c r="ICN471" s="48" t="str">
        <f t="shared" si="641"/>
        <v>Inviable Sanitariamente</v>
      </c>
      <c r="ICO471" s="48" t="str">
        <f t="shared" si="641"/>
        <v>Inviable Sanitariamente</v>
      </c>
      <c r="ICP471" s="48" t="str">
        <f t="shared" si="641"/>
        <v>Inviable Sanitariamente</v>
      </c>
      <c r="ICQ471" s="48" t="str">
        <f t="shared" si="641"/>
        <v>Inviable Sanitariamente</v>
      </c>
      <c r="ICR471" s="48" t="str">
        <f t="shared" si="642"/>
        <v>Inviable Sanitariamente</v>
      </c>
      <c r="ICS471" s="48" t="str">
        <f t="shared" si="642"/>
        <v>Inviable Sanitariamente</v>
      </c>
      <c r="ICT471" s="48" t="str">
        <f t="shared" si="642"/>
        <v>Inviable Sanitariamente</v>
      </c>
      <c r="ICU471" s="48" t="str">
        <f t="shared" si="642"/>
        <v>Inviable Sanitariamente</v>
      </c>
      <c r="ICV471" s="48" t="str">
        <f t="shared" si="642"/>
        <v>Inviable Sanitariamente</v>
      </c>
      <c r="ICW471" s="48" t="str">
        <f t="shared" si="642"/>
        <v>Inviable Sanitariamente</v>
      </c>
      <c r="ICX471" s="48" t="str">
        <f t="shared" si="642"/>
        <v>Inviable Sanitariamente</v>
      </c>
      <c r="ICY471" s="48" t="str">
        <f t="shared" si="642"/>
        <v>Inviable Sanitariamente</v>
      </c>
      <c r="ICZ471" s="48" t="str">
        <f t="shared" si="642"/>
        <v>Inviable Sanitariamente</v>
      </c>
      <c r="IDA471" s="48" t="str">
        <f t="shared" si="642"/>
        <v>Inviable Sanitariamente</v>
      </c>
      <c r="IDB471" s="48" t="str">
        <f t="shared" si="643"/>
        <v>Inviable Sanitariamente</v>
      </c>
      <c r="IDC471" s="48" t="str">
        <f t="shared" si="643"/>
        <v>Inviable Sanitariamente</v>
      </c>
      <c r="IDD471" s="48" t="str">
        <f t="shared" si="643"/>
        <v>Inviable Sanitariamente</v>
      </c>
      <c r="IDE471" s="48" t="str">
        <f t="shared" si="643"/>
        <v>Inviable Sanitariamente</v>
      </c>
      <c r="IDF471" s="48" t="str">
        <f t="shared" si="643"/>
        <v>Inviable Sanitariamente</v>
      </c>
      <c r="IDG471" s="48" t="str">
        <f t="shared" si="643"/>
        <v>Inviable Sanitariamente</v>
      </c>
      <c r="IDH471" s="48" t="str">
        <f t="shared" si="643"/>
        <v>Inviable Sanitariamente</v>
      </c>
      <c r="IDI471" s="48" t="str">
        <f t="shared" si="643"/>
        <v>Inviable Sanitariamente</v>
      </c>
      <c r="IDJ471" s="48" t="str">
        <f t="shared" si="643"/>
        <v>Inviable Sanitariamente</v>
      </c>
      <c r="IDK471" s="48" t="str">
        <f t="shared" si="643"/>
        <v>Inviable Sanitariamente</v>
      </c>
      <c r="IDL471" s="48" t="str">
        <f t="shared" si="644"/>
        <v>Inviable Sanitariamente</v>
      </c>
      <c r="IDM471" s="48" t="str">
        <f t="shared" si="644"/>
        <v>Inviable Sanitariamente</v>
      </c>
      <c r="IDN471" s="48" t="str">
        <f t="shared" si="644"/>
        <v>Inviable Sanitariamente</v>
      </c>
      <c r="IDO471" s="48" t="str">
        <f t="shared" si="644"/>
        <v>Inviable Sanitariamente</v>
      </c>
      <c r="IDP471" s="48" t="str">
        <f t="shared" si="644"/>
        <v>Inviable Sanitariamente</v>
      </c>
      <c r="IDQ471" s="48" t="str">
        <f t="shared" si="644"/>
        <v>Inviable Sanitariamente</v>
      </c>
      <c r="IDR471" s="48" t="str">
        <f t="shared" si="644"/>
        <v>Inviable Sanitariamente</v>
      </c>
      <c r="IDS471" s="48" t="str">
        <f t="shared" si="644"/>
        <v>Inviable Sanitariamente</v>
      </c>
      <c r="IDT471" s="48" t="str">
        <f t="shared" si="644"/>
        <v>Inviable Sanitariamente</v>
      </c>
      <c r="IDU471" s="48" t="str">
        <f t="shared" si="644"/>
        <v>Inviable Sanitariamente</v>
      </c>
      <c r="IDV471" s="48" t="str">
        <f t="shared" si="645"/>
        <v>Inviable Sanitariamente</v>
      </c>
      <c r="IDW471" s="48" t="str">
        <f t="shared" si="645"/>
        <v>Inviable Sanitariamente</v>
      </c>
      <c r="IDX471" s="48" t="str">
        <f t="shared" si="645"/>
        <v>Inviable Sanitariamente</v>
      </c>
      <c r="IDY471" s="48" t="str">
        <f t="shared" si="645"/>
        <v>Inviable Sanitariamente</v>
      </c>
      <c r="IDZ471" s="48" t="str">
        <f t="shared" si="645"/>
        <v>Inviable Sanitariamente</v>
      </c>
      <c r="IEA471" s="48" t="str">
        <f t="shared" si="645"/>
        <v>Inviable Sanitariamente</v>
      </c>
      <c r="IEB471" s="48" t="str">
        <f t="shared" si="645"/>
        <v>Inviable Sanitariamente</v>
      </c>
      <c r="IEC471" s="48" t="str">
        <f t="shared" si="645"/>
        <v>Inviable Sanitariamente</v>
      </c>
      <c r="IED471" s="48" t="str">
        <f t="shared" si="645"/>
        <v>Inviable Sanitariamente</v>
      </c>
      <c r="IEE471" s="48" t="str">
        <f t="shared" si="645"/>
        <v>Inviable Sanitariamente</v>
      </c>
      <c r="IEF471" s="48" t="str">
        <f t="shared" si="646"/>
        <v>Inviable Sanitariamente</v>
      </c>
      <c r="IEG471" s="48" t="str">
        <f t="shared" si="646"/>
        <v>Inviable Sanitariamente</v>
      </c>
      <c r="IEH471" s="48" t="str">
        <f t="shared" si="646"/>
        <v>Inviable Sanitariamente</v>
      </c>
      <c r="IEI471" s="48" t="str">
        <f t="shared" si="646"/>
        <v>Inviable Sanitariamente</v>
      </c>
      <c r="IEJ471" s="48" t="str">
        <f t="shared" si="646"/>
        <v>Inviable Sanitariamente</v>
      </c>
      <c r="IEK471" s="48" t="str">
        <f t="shared" si="646"/>
        <v>Inviable Sanitariamente</v>
      </c>
      <c r="IEL471" s="48" t="str">
        <f t="shared" si="646"/>
        <v>Inviable Sanitariamente</v>
      </c>
      <c r="IEM471" s="48" t="str">
        <f t="shared" si="646"/>
        <v>Inviable Sanitariamente</v>
      </c>
      <c r="IEN471" s="48" t="str">
        <f t="shared" si="646"/>
        <v>Inviable Sanitariamente</v>
      </c>
      <c r="IEO471" s="48" t="str">
        <f t="shared" si="646"/>
        <v>Inviable Sanitariamente</v>
      </c>
      <c r="IEP471" s="48" t="str">
        <f t="shared" si="647"/>
        <v>Inviable Sanitariamente</v>
      </c>
      <c r="IEQ471" s="48" t="str">
        <f t="shared" si="647"/>
        <v>Inviable Sanitariamente</v>
      </c>
      <c r="IER471" s="48" t="str">
        <f t="shared" si="647"/>
        <v>Inviable Sanitariamente</v>
      </c>
      <c r="IES471" s="48" t="str">
        <f t="shared" si="647"/>
        <v>Inviable Sanitariamente</v>
      </c>
      <c r="IET471" s="48" t="str">
        <f t="shared" si="647"/>
        <v>Inviable Sanitariamente</v>
      </c>
      <c r="IEU471" s="48" t="str">
        <f t="shared" si="647"/>
        <v>Inviable Sanitariamente</v>
      </c>
      <c r="IEV471" s="48" t="str">
        <f t="shared" si="647"/>
        <v>Inviable Sanitariamente</v>
      </c>
      <c r="IEW471" s="48" t="str">
        <f t="shared" si="647"/>
        <v>Inviable Sanitariamente</v>
      </c>
      <c r="IEX471" s="48" t="str">
        <f t="shared" si="647"/>
        <v>Inviable Sanitariamente</v>
      </c>
      <c r="IEY471" s="48" t="str">
        <f t="shared" si="647"/>
        <v>Inviable Sanitariamente</v>
      </c>
      <c r="IEZ471" s="48" t="str">
        <f t="shared" si="648"/>
        <v>Inviable Sanitariamente</v>
      </c>
      <c r="IFA471" s="48" t="str">
        <f t="shared" si="648"/>
        <v>Inviable Sanitariamente</v>
      </c>
      <c r="IFB471" s="48" t="str">
        <f t="shared" si="648"/>
        <v>Inviable Sanitariamente</v>
      </c>
      <c r="IFC471" s="48" t="str">
        <f t="shared" si="648"/>
        <v>Inviable Sanitariamente</v>
      </c>
      <c r="IFD471" s="48" t="str">
        <f t="shared" si="648"/>
        <v>Inviable Sanitariamente</v>
      </c>
      <c r="IFE471" s="48" t="str">
        <f t="shared" si="648"/>
        <v>Inviable Sanitariamente</v>
      </c>
      <c r="IFF471" s="48" t="str">
        <f t="shared" si="648"/>
        <v>Inviable Sanitariamente</v>
      </c>
      <c r="IFG471" s="48" t="str">
        <f t="shared" si="648"/>
        <v>Inviable Sanitariamente</v>
      </c>
      <c r="IFH471" s="48" t="str">
        <f t="shared" si="648"/>
        <v>Inviable Sanitariamente</v>
      </c>
      <c r="IFI471" s="48" t="str">
        <f t="shared" si="648"/>
        <v>Inviable Sanitariamente</v>
      </c>
      <c r="IFJ471" s="48" t="str">
        <f t="shared" si="649"/>
        <v>Inviable Sanitariamente</v>
      </c>
      <c r="IFK471" s="48" t="str">
        <f t="shared" si="649"/>
        <v>Inviable Sanitariamente</v>
      </c>
      <c r="IFL471" s="48" t="str">
        <f t="shared" si="649"/>
        <v>Inviable Sanitariamente</v>
      </c>
      <c r="IFM471" s="48" t="str">
        <f t="shared" si="649"/>
        <v>Inviable Sanitariamente</v>
      </c>
      <c r="IFN471" s="48" t="str">
        <f t="shared" si="649"/>
        <v>Inviable Sanitariamente</v>
      </c>
      <c r="IFO471" s="48" t="str">
        <f t="shared" si="649"/>
        <v>Inviable Sanitariamente</v>
      </c>
      <c r="IFP471" s="48" t="str">
        <f t="shared" si="649"/>
        <v>Inviable Sanitariamente</v>
      </c>
      <c r="IFQ471" s="48" t="str">
        <f t="shared" si="649"/>
        <v>Inviable Sanitariamente</v>
      </c>
      <c r="IFR471" s="48" t="str">
        <f t="shared" si="649"/>
        <v>Inviable Sanitariamente</v>
      </c>
      <c r="IFS471" s="48" t="str">
        <f t="shared" si="649"/>
        <v>Inviable Sanitariamente</v>
      </c>
      <c r="IFT471" s="48" t="str">
        <f t="shared" si="650"/>
        <v>Inviable Sanitariamente</v>
      </c>
      <c r="IFU471" s="48" t="str">
        <f t="shared" si="650"/>
        <v>Inviable Sanitariamente</v>
      </c>
      <c r="IFV471" s="48" t="str">
        <f t="shared" si="650"/>
        <v>Inviable Sanitariamente</v>
      </c>
      <c r="IFW471" s="48" t="str">
        <f t="shared" si="650"/>
        <v>Inviable Sanitariamente</v>
      </c>
      <c r="IFX471" s="48" t="str">
        <f t="shared" si="650"/>
        <v>Inviable Sanitariamente</v>
      </c>
      <c r="IFY471" s="48" t="str">
        <f t="shared" si="650"/>
        <v>Inviable Sanitariamente</v>
      </c>
      <c r="IFZ471" s="48" t="str">
        <f t="shared" si="650"/>
        <v>Inviable Sanitariamente</v>
      </c>
      <c r="IGA471" s="48" t="str">
        <f t="shared" si="650"/>
        <v>Inviable Sanitariamente</v>
      </c>
      <c r="IGB471" s="48" t="str">
        <f t="shared" si="650"/>
        <v>Inviable Sanitariamente</v>
      </c>
      <c r="IGC471" s="48" t="str">
        <f t="shared" si="650"/>
        <v>Inviable Sanitariamente</v>
      </c>
      <c r="IGD471" s="48" t="str">
        <f t="shared" si="651"/>
        <v>Inviable Sanitariamente</v>
      </c>
      <c r="IGE471" s="48" t="str">
        <f t="shared" si="651"/>
        <v>Inviable Sanitariamente</v>
      </c>
      <c r="IGF471" s="48" t="str">
        <f t="shared" si="651"/>
        <v>Inviable Sanitariamente</v>
      </c>
      <c r="IGG471" s="48" t="str">
        <f t="shared" si="651"/>
        <v>Inviable Sanitariamente</v>
      </c>
      <c r="IGH471" s="48" t="str">
        <f t="shared" si="651"/>
        <v>Inviable Sanitariamente</v>
      </c>
      <c r="IGI471" s="48" t="str">
        <f t="shared" si="651"/>
        <v>Inviable Sanitariamente</v>
      </c>
      <c r="IGJ471" s="48" t="str">
        <f t="shared" si="651"/>
        <v>Inviable Sanitariamente</v>
      </c>
      <c r="IGK471" s="48" t="str">
        <f t="shared" si="651"/>
        <v>Inviable Sanitariamente</v>
      </c>
      <c r="IGL471" s="48" t="str">
        <f t="shared" si="651"/>
        <v>Inviable Sanitariamente</v>
      </c>
      <c r="IGM471" s="48" t="str">
        <f t="shared" si="651"/>
        <v>Inviable Sanitariamente</v>
      </c>
      <c r="IGN471" s="48" t="str">
        <f t="shared" si="652"/>
        <v>Inviable Sanitariamente</v>
      </c>
      <c r="IGO471" s="48" t="str">
        <f t="shared" si="652"/>
        <v>Inviable Sanitariamente</v>
      </c>
      <c r="IGP471" s="48" t="str">
        <f t="shared" si="652"/>
        <v>Inviable Sanitariamente</v>
      </c>
      <c r="IGQ471" s="48" t="str">
        <f t="shared" si="652"/>
        <v>Inviable Sanitariamente</v>
      </c>
      <c r="IGR471" s="48" t="str">
        <f t="shared" si="652"/>
        <v>Inviable Sanitariamente</v>
      </c>
      <c r="IGS471" s="48" t="str">
        <f t="shared" si="652"/>
        <v>Inviable Sanitariamente</v>
      </c>
      <c r="IGT471" s="48" t="str">
        <f t="shared" si="652"/>
        <v>Inviable Sanitariamente</v>
      </c>
      <c r="IGU471" s="48" t="str">
        <f t="shared" si="652"/>
        <v>Inviable Sanitariamente</v>
      </c>
      <c r="IGV471" s="48" t="str">
        <f t="shared" si="652"/>
        <v>Inviable Sanitariamente</v>
      </c>
      <c r="IGW471" s="48" t="str">
        <f t="shared" si="652"/>
        <v>Inviable Sanitariamente</v>
      </c>
      <c r="IGX471" s="48" t="str">
        <f t="shared" si="653"/>
        <v>Inviable Sanitariamente</v>
      </c>
      <c r="IGY471" s="48" t="str">
        <f t="shared" si="653"/>
        <v>Inviable Sanitariamente</v>
      </c>
      <c r="IGZ471" s="48" t="str">
        <f t="shared" si="653"/>
        <v>Inviable Sanitariamente</v>
      </c>
      <c r="IHA471" s="48" t="str">
        <f t="shared" si="653"/>
        <v>Inviable Sanitariamente</v>
      </c>
      <c r="IHB471" s="48" t="str">
        <f t="shared" si="653"/>
        <v>Inviable Sanitariamente</v>
      </c>
      <c r="IHC471" s="48" t="str">
        <f t="shared" si="653"/>
        <v>Inviable Sanitariamente</v>
      </c>
      <c r="IHD471" s="48" t="str">
        <f t="shared" si="653"/>
        <v>Inviable Sanitariamente</v>
      </c>
      <c r="IHE471" s="48" t="str">
        <f t="shared" si="653"/>
        <v>Inviable Sanitariamente</v>
      </c>
      <c r="IHF471" s="48" t="str">
        <f t="shared" si="653"/>
        <v>Inviable Sanitariamente</v>
      </c>
      <c r="IHG471" s="48" t="str">
        <f t="shared" si="653"/>
        <v>Inviable Sanitariamente</v>
      </c>
      <c r="IHH471" s="48" t="str">
        <f t="shared" si="654"/>
        <v>Inviable Sanitariamente</v>
      </c>
      <c r="IHI471" s="48" t="str">
        <f t="shared" si="654"/>
        <v>Inviable Sanitariamente</v>
      </c>
      <c r="IHJ471" s="48" t="str">
        <f t="shared" si="654"/>
        <v>Inviable Sanitariamente</v>
      </c>
      <c r="IHK471" s="48" t="str">
        <f t="shared" si="654"/>
        <v>Inviable Sanitariamente</v>
      </c>
      <c r="IHL471" s="48" t="str">
        <f t="shared" si="654"/>
        <v>Inviable Sanitariamente</v>
      </c>
      <c r="IHM471" s="48" t="str">
        <f t="shared" si="654"/>
        <v>Inviable Sanitariamente</v>
      </c>
      <c r="IHN471" s="48" t="str">
        <f t="shared" si="654"/>
        <v>Inviable Sanitariamente</v>
      </c>
      <c r="IHO471" s="48" t="str">
        <f t="shared" si="654"/>
        <v>Inviable Sanitariamente</v>
      </c>
      <c r="IHP471" s="48" t="str">
        <f t="shared" si="654"/>
        <v>Inviable Sanitariamente</v>
      </c>
      <c r="IHQ471" s="48" t="str">
        <f t="shared" si="654"/>
        <v>Inviable Sanitariamente</v>
      </c>
      <c r="IHR471" s="48" t="str">
        <f t="shared" si="655"/>
        <v>Inviable Sanitariamente</v>
      </c>
      <c r="IHS471" s="48" t="str">
        <f t="shared" si="655"/>
        <v>Inviable Sanitariamente</v>
      </c>
      <c r="IHT471" s="48" t="str">
        <f t="shared" si="655"/>
        <v>Inviable Sanitariamente</v>
      </c>
      <c r="IHU471" s="48" t="str">
        <f t="shared" si="655"/>
        <v>Inviable Sanitariamente</v>
      </c>
      <c r="IHV471" s="48" t="str">
        <f t="shared" si="655"/>
        <v>Inviable Sanitariamente</v>
      </c>
      <c r="IHW471" s="48" t="str">
        <f t="shared" si="655"/>
        <v>Inviable Sanitariamente</v>
      </c>
      <c r="IHX471" s="48" t="str">
        <f t="shared" si="655"/>
        <v>Inviable Sanitariamente</v>
      </c>
      <c r="IHY471" s="48" t="str">
        <f t="shared" si="655"/>
        <v>Inviable Sanitariamente</v>
      </c>
      <c r="IHZ471" s="48" t="str">
        <f t="shared" si="655"/>
        <v>Inviable Sanitariamente</v>
      </c>
      <c r="IIA471" s="48" t="str">
        <f t="shared" si="655"/>
        <v>Inviable Sanitariamente</v>
      </c>
      <c r="IIB471" s="48" t="str">
        <f t="shared" si="656"/>
        <v>Inviable Sanitariamente</v>
      </c>
      <c r="IIC471" s="48" t="str">
        <f t="shared" si="656"/>
        <v>Inviable Sanitariamente</v>
      </c>
      <c r="IID471" s="48" t="str">
        <f t="shared" si="656"/>
        <v>Inviable Sanitariamente</v>
      </c>
      <c r="IIE471" s="48" t="str">
        <f t="shared" si="656"/>
        <v>Inviable Sanitariamente</v>
      </c>
      <c r="IIF471" s="48" t="str">
        <f t="shared" si="656"/>
        <v>Inviable Sanitariamente</v>
      </c>
      <c r="IIG471" s="48" t="str">
        <f t="shared" si="656"/>
        <v>Inviable Sanitariamente</v>
      </c>
      <c r="IIH471" s="48" t="str">
        <f t="shared" si="656"/>
        <v>Inviable Sanitariamente</v>
      </c>
      <c r="III471" s="48" t="str">
        <f t="shared" si="656"/>
        <v>Inviable Sanitariamente</v>
      </c>
      <c r="IIJ471" s="48" t="str">
        <f t="shared" si="656"/>
        <v>Inviable Sanitariamente</v>
      </c>
      <c r="IIK471" s="48" t="str">
        <f t="shared" si="656"/>
        <v>Inviable Sanitariamente</v>
      </c>
      <c r="IIL471" s="48" t="str">
        <f t="shared" si="657"/>
        <v>Inviable Sanitariamente</v>
      </c>
      <c r="IIM471" s="48" t="str">
        <f t="shared" si="657"/>
        <v>Inviable Sanitariamente</v>
      </c>
      <c r="IIN471" s="48" t="str">
        <f t="shared" si="657"/>
        <v>Inviable Sanitariamente</v>
      </c>
      <c r="IIO471" s="48" t="str">
        <f t="shared" si="657"/>
        <v>Inviable Sanitariamente</v>
      </c>
      <c r="IIP471" s="48" t="str">
        <f t="shared" si="657"/>
        <v>Inviable Sanitariamente</v>
      </c>
      <c r="IIQ471" s="48" t="str">
        <f t="shared" si="657"/>
        <v>Inviable Sanitariamente</v>
      </c>
      <c r="IIR471" s="48" t="str">
        <f t="shared" si="657"/>
        <v>Inviable Sanitariamente</v>
      </c>
      <c r="IIS471" s="48" t="str">
        <f t="shared" si="657"/>
        <v>Inviable Sanitariamente</v>
      </c>
      <c r="IIT471" s="48" t="str">
        <f t="shared" si="657"/>
        <v>Inviable Sanitariamente</v>
      </c>
      <c r="IIU471" s="48" t="str">
        <f t="shared" si="657"/>
        <v>Inviable Sanitariamente</v>
      </c>
      <c r="IIV471" s="48" t="str">
        <f t="shared" si="658"/>
        <v>Inviable Sanitariamente</v>
      </c>
      <c r="IIW471" s="48" t="str">
        <f t="shared" si="658"/>
        <v>Inviable Sanitariamente</v>
      </c>
      <c r="IIX471" s="48" t="str">
        <f t="shared" si="658"/>
        <v>Inviable Sanitariamente</v>
      </c>
      <c r="IIY471" s="48" t="str">
        <f t="shared" si="658"/>
        <v>Inviable Sanitariamente</v>
      </c>
      <c r="IIZ471" s="48" t="str">
        <f t="shared" si="658"/>
        <v>Inviable Sanitariamente</v>
      </c>
      <c r="IJA471" s="48" t="str">
        <f t="shared" si="658"/>
        <v>Inviable Sanitariamente</v>
      </c>
      <c r="IJB471" s="48" t="str">
        <f t="shared" si="658"/>
        <v>Inviable Sanitariamente</v>
      </c>
      <c r="IJC471" s="48" t="str">
        <f t="shared" si="658"/>
        <v>Inviable Sanitariamente</v>
      </c>
      <c r="IJD471" s="48" t="str">
        <f t="shared" si="658"/>
        <v>Inviable Sanitariamente</v>
      </c>
      <c r="IJE471" s="48" t="str">
        <f t="shared" si="658"/>
        <v>Inviable Sanitariamente</v>
      </c>
      <c r="IJF471" s="48" t="str">
        <f t="shared" si="659"/>
        <v>Inviable Sanitariamente</v>
      </c>
      <c r="IJG471" s="48" t="str">
        <f t="shared" si="659"/>
        <v>Inviable Sanitariamente</v>
      </c>
      <c r="IJH471" s="48" t="str">
        <f t="shared" si="659"/>
        <v>Inviable Sanitariamente</v>
      </c>
      <c r="IJI471" s="48" t="str">
        <f t="shared" si="659"/>
        <v>Inviable Sanitariamente</v>
      </c>
      <c r="IJJ471" s="48" t="str">
        <f t="shared" si="659"/>
        <v>Inviable Sanitariamente</v>
      </c>
      <c r="IJK471" s="48" t="str">
        <f t="shared" si="659"/>
        <v>Inviable Sanitariamente</v>
      </c>
      <c r="IJL471" s="48" t="str">
        <f t="shared" si="659"/>
        <v>Inviable Sanitariamente</v>
      </c>
      <c r="IJM471" s="48" t="str">
        <f t="shared" si="659"/>
        <v>Inviable Sanitariamente</v>
      </c>
      <c r="IJN471" s="48" t="str">
        <f t="shared" si="659"/>
        <v>Inviable Sanitariamente</v>
      </c>
      <c r="IJO471" s="48" t="str">
        <f t="shared" si="659"/>
        <v>Inviable Sanitariamente</v>
      </c>
      <c r="IJP471" s="48" t="str">
        <f t="shared" si="660"/>
        <v>Inviable Sanitariamente</v>
      </c>
      <c r="IJQ471" s="48" t="str">
        <f t="shared" si="660"/>
        <v>Inviable Sanitariamente</v>
      </c>
      <c r="IJR471" s="48" t="str">
        <f t="shared" si="660"/>
        <v>Inviable Sanitariamente</v>
      </c>
      <c r="IJS471" s="48" t="str">
        <f t="shared" si="660"/>
        <v>Inviable Sanitariamente</v>
      </c>
      <c r="IJT471" s="48" t="str">
        <f t="shared" si="660"/>
        <v>Inviable Sanitariamente</v>
      </c>
      <c r="IJU471" s="48" t="str">
        <f t="shared" si="660"/>
        <v>Inviable Sanitariamente</v>
      </c>
      <c r="IJV471" s="48" t="str">
        <f t="shared" si="660"/>
        <v>Inviable Sanitariamente</v>
      </c>
      <c r="IJW471" s="48" t="str">
        <f t="shared" si="660"/>
        <v>Inviable Sanitariamente</v>
      </c>
      <c r="IJX471" s="48" t="str">
        <f t="shared" si="660"/>
        <v>Inviable Sanitariamente</v>
      </c>
      <c r="IJY471" s="48" t="str">
        <f t="shared" si="660"/>
        <v>Inviable Sanitariamente</v>
      </c>
      <c r="IJZ471" s="48" t="str">
        <f t="shared" si="661"/>
        <v>Inviable Sanitariamente</v>
      </c>
      <c r="IKA471" s="48" t="str">
        <f t="shared" si="661"/>
        <v>Inviable Sanitariamente</v>
      </c>
      <c r="IKB471" s="48" t="str">
        <f t="shared" si="661"/>
        <v>Inviable Sanitariamente</v>
      </c>
      <c r="IKC471" s="48" t="str">
        <f t="shared" si="661"/>
        <v>Inviable Sanitariamente</v>
      </c>
      <c r="IKD471" s="48" t="str">
        <f t="shared" si="661"/>
        <v>Inviable Sanitariamente</v>
      </c>
      <c r="IKE471" s="48" t="str">
        <f t="shared" si="661"/>
        <v>Inviable Sanitariamente</v>
      </c>
      <c r="IKF471" s="48" t="str">
        <f t="shared" si="661"/>
        <v>Inviable Sanitariamente</v>
      </c>
      <c r="IKG471" s="48" t="str">
        <f t="shared" si="661"/>
        <v>Inviable Sanitariamente</v>
      </c>
      <c r="IKH471" s="48" t="str">
        <f t="shared" si="661"/>
        <v>Inviable Sanitariamente</v>
      </c>
      <c r="IKI471" s="48" t="str">
        <f t="shared" si="661"/>
        <v>Inviable Sanitariamente</v>
      </c>
      <c r="IKJ471" s="48" t="str">
        <f t="shared" si="662"/>
        <v>Inviable Sanitariamente</v>
      </c>
      <c r="IKK471" s="48" t="str">
        <f t="shared" si="662"/>
        <v>Inviable Sanitariamente</v>
      </c>
      <c r="IKL471" s="48" t="str">
        <f t="shared" si="662"/>
        <v>Inviable Sanitariamente</v>
      </c>
      <c r="IKM471" s="48" t="str">
        <f t="shared" si="662"/>
        <v>Inviable Sanitariamente</v>
      </c>
      <c r="IKN471" s="48" t="str">
        <f t="shared" si="662"/>
        <v>Inviable Sanitariamente</v>
      </c>
      <c r="IKO471" s="48" t="str">
        <f t="shared" si="662"/>
        <v>Inviable Sanitariamente</v>
      </c>
      <c r="IKP471" s="48" t="str">
        <f t="shared" si="662"/>
        <v>Inviable Sanitariamente</v>
      </c>
      <c r="IKQ471" s="48" t="str">
        <f t="shared" si="662"/>
        <v>Inviable Sanitariamente</v>
      </c>
      <c r="IKR471" s="48" t="str">
        <f t="shared" si="662"/>
        <v>Inviable Sanitariamente</v>
      </c>
      <c r="IKS471" s="48" t="str">
        <f t="shared" si="662"/>
        <v>Inviable Sanitariamente</v>
      </c>
      <c r="IKT471" s="48" t="str">
        <f t="shared" si="663"/>
        <v>Inviable Sanitariamente</v>
      </c>
      <c r="IKU471" s="48" t="str">
        <f t="shared" si="663"/>
        <v>Inviable Sanitariamente</v>
      </c>
      <c r="IKV471" s="48" t="str">
        <f t="shared" si="663"/>
        <v>Inviable Sanitariamente</v>
      </c>
      <c r="IKW471" s="48" t="str">
        <f t="shared" si="663"/>
        <v>Inviable Sanitariamente</v>
      </c>
      <c r="IKX471" s="48" t="str">
        <f t="shared" si="663"/>
        <v>Inviable Sanitariamente</v>
      </c>
      <c r="IKY471" s="48" t="str">
        <f t="shared" si="663"/>
        <v>Inviable Sanitariamente</v>
      </c>
      <c r="IKZ471" s="48" t="str">
        <f t="shared" si="663"/>
        <v>Inviable Sanitariamente</v>
      </c>
      <c r="ILA471" s="48" t="str">
        <f t="shared" si="663"/>
        <v>Inviable Sanitariamente</v>
      </c>
      <c r="ILB471" s="48" t="str">
        <f t="shared" si="663"/>
        <v>Inviable Sanitariamente</v>
      </c>
      <c r="ILC471" s="48" t="str">
        <f t="shared" si="663"/>
        <v>Inviable Sanitariamente</v>
      </c>
      <c r="ILD471" s="48" t="str">
        <f t="shared" si="664"/>
        <v>Inviable Sanitariamente</v>
      </c>
      <c r="ILE471" s="48" t="str">
        <f t="shared" si="664"/>
        <v>Inviable Sanitariamente</v>
      </c>
      <c r="ILF471" s="48" t="str">
        <f t="shared" si="664"/>
        <v>Inviable Sanitariamente</v>
      </c>
      <c r="ILG471" s="48" t="str">
        <f t="shared" si="664"/>
        <v>Inviable Sanitariamente</v>
      </c>
      <c r="ILH471" s="48" t="str">
        <f t="shared" si="664"/>
        <v>Inviable Sanitariamente</v>
      </c>
      <c r="ILI471" s="48" t="str">
        <f t="shared" si="664"/>
        <v>Inviable Sanitariamente</v>
      </c>
      <c r="ILJ471" s="48" t="str">
        <f t="shared" si="664"/>
        <v>Inviable Sanitariamente</v>
      </c>
      <c r="ILK471" s="48" t="str">
        <f t="shared" si="664"/>
        <v>Inviable Sanitariamente</v>
      </c>
      <c r="ILL471" s="48" t="str">
        <f t="shared" si="664"/>
        <v>Inviable Sanitariamente</v>
      </c>
      <c r="ILM471" s="48" t="str">
        <f t="shared" si="664"/>
        <v>Inviable Sanitariamente</v>
      </c>
      <c r="ILN471" s="48" t="str">
        <f t="shared" si="665"/>
        <v>Inviable Sanitariamente</v>
      </c>
      <c r="ILO471" s="48" t="str">
        <f t="shared" si="665"/>
        <v>Inviable Sanitariamente</v>
      </c>
      <c r="ILP471" s="48" t="str">
        <f t="shared" si="665"/>
        <v>Inviable Sanitariamente</v>
      </c>
      <c r="ILQ471" s="48" t="str">
        <f t="shared" si="665"/>
        <v>Inviable Sanitariamente</v>
      </c>
      <c r="ILR471" s="48" t="str">
        <f t="shared" si="665"/>
        <v>Inviable Sanitariamente</v>
      </c>
      <c r="ILS471" s="48" t="str">
        <f t="shared" si="665"/>
        <v>Inviable Sanitariamente</v>
      </c>
      <c r="ILT471" s="48" t="str">
        <f t="shared" si="665"/>
        <v>Inviable Sanitariamente</v>
      </c>
      <c r="ILU471" s="48" t="str">
        <f t="shared" si="665"/>
        <v>Inviable Sanitariamente</v>
      </c>
      <c r="ILV471" s="48" t="str">
        <f t="shared" si="665"/>
        <v>Inviable Sanitariamente</v>
      </c>
      <c r="ILW471" s="48" t="str">
        <f t="shared" si="665"/>
        <v>Inviable Sanitariamente</v>
      </c>
      <c r="ILX471" s="48" t="str">
        <f t="shared" si="666"/>
        <v>Inviable Sanitariamente</v>
      </c>
      <c r="ILY471" s="48" t="str">
        <f t="shared" si="666"/>
        <v>Inviable Sanitariamente</v>
      </c>
      <c r="ILZ471" s="48" t="str">
        <f t="shared" si="666"/>
        <v>Inviable Sanitariamente</v>
      </c>
      <c r="IMA471" s="48" t="str">
        <f t="shared" si="666"/>
        <v>Inviable Sanitariamente</v>
      </c>
      <c r="IMB471" s="48" t="str">
        <f t="shared" si="666"/>
        <v>Inviable Sanitariamente</v>
      </c>
      <c r="IMC471" s="48" t="str">
        <f t="shared" si="666"/>
        <v>Inviable Sanitariamente</v>
      </c>
      <c r="IMD471" s="48" t="str">
        <f t="shared" si="666"/>
        <v>Inviable Sanitariamente</v>
      </c>
      <c r="IME471" s="48" t="str">
        <f t="shared" si="666"/>
        <v>Inviable Sanitariamente</v>
      </c>
      <c r="IMF471" s="48" t="str">
        <f t="shared" si="666"/>
        <v>Inviable Sanitariamente</v>
      </c>
      <c r="IMG471" s="48" t="str">
        <f t="shared" si="666"/>
        <v>Inviable Sanitariamente</v>
      </c>
      <c r="IMH471" s="48" t="str">
        <f t="shared" si="667"/>
        <v>Inviable Sanitariamente</v>
      </c>
      <c r="IMI471" s="48" t="str">
        <f t="shared" si="667"/>
        <v>Inviable Sanitariamente</v>
      </c>
      <c r="IMJ471" s="48" t="str">
        <f t="shared" si="667"/>
        <v>Inviable Sanitariamente</v>
      </c>
      <c r="IMK471" s="48" t="str">
        <f t="shared" si="667"/>
        <v>Inviable Sanitariamente</v>
      </c>
      <c r="IML471" s="48" t="str">
        <f t="shared" si="667"/>
        <v>Inviable Sanitariamente</v>
      </c>
      <c r="IMM471" s="48" t="str">
        <f t="shared" si="667"/>
        <v>Inviable Sanitariamente</v>
      </c>
      <c r="IMN471" s="48" t="str">
        <f t="shared" si="667"/>
        <v>Inviable Sanitariamente</v>
      </c>
      <c r="IMO471" s="48" t="str">
        <f t="shared" si="667"/>
        <v>Inviable Sanitariamente</v>
      </c>
      <c r="IMP471" s="48" t="str">
        <f t="shared" si="667"/>
        <v>Inviable Sanitariamente</v>
      </c>
      <c r="IMQ471" s="48" t="str">
        <f t="shared" si="667"/>
        <v>Inviable Sanitariamente</v>
      </c>
      <c r="IMR471" s="48" t="str">
        <f t="shared" si="668"/>
        <v>Inviable Sanitariamente</v>
      </c>
      <c r="IMS471" s="48" t="str">
        <f t="shared" si="668"/>
        <v>Inviable Sanitariamente</v>
      </c>
      <c r="IMT471" s="48" t="str">
        <f t="shared" si="668"/>
        <v>Inviable Sanitariamente</v>
      </c>
      <c r="IMU471" s="48" t="str">
        <f t="shared" si="668"/>
        <v>Inviable Sanitariamente</v>
      </c>
      <c r="IMV471" s="48" t="str">
        <f t="shared" si="668"/>
        <v>Inviable Sanitariamente</v>
      </c>
      <c r="IMW471" s="48" t="str">
        <f t="shared" si="668"/>
        <v>Inviable Sanitariamente</v>
      </c>
      <c r="IMX471" s="48" t="str">
        <f t="shared" si="668"/>
        <v>Inviable Sanitariamente</v>
      </c>
      <c r="IMY471" s="48" t="str">
        <f t="shared" si="668"/>
        <v>Inviable Sanitariamente</v>
      </c>
      <c r="IMZ471" s="48" t="str">
        <f t="shared" si="668"/>
        <v>Inviable Sanitariamente</v>
      </c>
      <c r="INA471" s="48" t="str">
        <f t="shared" si="668"/>
        <v>Inviable Sanitariamente</v>
      </c>
      <c r="INB471" s="48" t="str">
        <f t="shared" si="669"/>
        <v>Inviable Sanitariamente</v>
      </c>
      <c r="INC471" s="48" t="str">
        <f t="shared" si="669"/>
        <v>Inviable Sanitariamente</v>
      </c>
      <c r="IND471" s="48" t="str">
        <f t="shared" si="669"/>
        <v>Inviable Sanitariamente</v>
      </c>
      <c r="INE471" s="48" t="str">
        <f t="shared" si="669"/>
        <v>Inviable Sanitariamente</v>
      </c>
      <c r="INF471" s="48" t="str">
        <f t="shared" si="669"/>
        <v>Inviable Sanitariamente</v>
      </c>
      <c r="ING471" s="48" t="str">
        <f t="shared" si="669"/>
        <v>Inviable Sanitariamente</v>
      </c>
      <c r="INH471" s="48" t="str">
        <f t="shared" si="669"/>
        <v>Inviable Sanitariamente</v>
      </c>
      <c r="INI471" s="48" t="str">
        <f t="shared" si="669"/>
        <v>Inviable Sanitariamente</v>
      </c>
      <c r="INJ471" s="48" t="str">
        <f t="shared" si="669"/>
        <v>Inviable Sanitariamente</v>
      </c>
      <c r="INK471" s="48" t="str">
        <f t="shared" si="669"/>
        <v>Inviable Sanitariamente</v>
      </c>
      <c r="INL471" s="48" t="str">
        <f t="shared" si="670"/>
        <v>Inviable Sanitariamente</v>
      </c>
      <c r="INM471" s="48" t="str">
        <f t="shared" si="670"/>
        <v>Inviable Sanitariamente</v>
      </c>
      <c r="INN471" s="48" t="str">
        <f t="shared" si="670"/>
        <v>Inviable Sanitariamente</v>
      </c>
      <c r="INO471" s="48" t="str">
        <f t="shared" si="670"/>
        <v>Inviable Sanitariamente</v>
      </c>
      <c r="INP471" s="48" t="str">
        <f t="shared" si="670"/>
        <v>Inviable Sanitariamente</v>
      </c>
      <c r="INQ471" s="48" t="str">
        <f t="shared" si="670"/>
        <v>Inviable Sanitariamente</v>
      </c>
      <c r="INR471" s="48" t="str">
        <f t="shared" si="670"/>
        <v>Inviable Sanitariamente</v>
      </c>
      <c r="INS471" s="48" t="str">
        <f t="shared" si="670"/>
        <v>Inviable Sanitariamente</v>
      </c>
      <c r="INT471" s="48" t="str">
        <f t="shared" si="670"/>
        <v>Inviable Sanitariamente</v>
      </c>
      <c r="INU471" s="48" t="str">
        <f t="shared" si="670"/>
        <v>Inviable Sanitariamente</v>
      </c>
      <c r="INV471" s="48" t="str">
        <f t="shared" si="671"/>
        <v>Inviable Sanitariamente</v>
      </c>
      <c r="INW471" s="48" t="str">
        <f t="shared" si="671"/>
        <v>Inviable Sanitariamente</v>
      </c>
      <c r="INX471" s="48" t="str">
        <f t="shared" si="671"/>
        <v>Inviable Sanitariamente</v>
      </c>
      <c r="INY471" s="48" t="str">
        <f t="shared" si="671"/>
        <v>Inviable Sanitariamente</v>
      </c>
      <c r="INZ471" s="48" t="str">
        <f t="shared" si="671"/>
        <v>Inviable Sanitariamente</v>
      </c>
      <c r="IOA471" s="48" t="str">
        <f t="shared" si="671"/>
        <v>Inviable Sanitariamente</v>
      </c>
      <c r="IOB471" s="48" t="str">
        <f t="shared" si="671"/>
        <v>Inviable Sanitariamente</v>
      </c>
      <c r="IOC471" s="48" t="str">
        <f t="shared" si="671"/>
        <v>Inviable Sanitariamente</v>
      </c>
      <c r="IOD471" s="48" t="str">
        <f t="shared" si="671"/>
        <v>Inviable Sanitariamente</v>
      </c>
      <c r="IOE471" s="48" t="str">
        <f t="shared" si="671"/>
        <v>Inviable Sanitariamente</v>
      </c>
      <c r="IOF471" s="48" t="str">
        <f t="shared" si="672"/>
        <v>Inviable Sanitariamente</v>
      </c>
      <c r="IOG471" s="48" t="str">
        <f t="shared" si="672"/>
        <v>Inviable Sanitariamente</v>
      </c>
      <c r="IOH471" s="48" t="str">
        <f t="shared" si="672"/>
        <v>Inviable Sanitariamente</v>
      </c>
      <c r="IOI471" s="48" t="str">
        <f t="shared" si="672"/>
        <v>Inviable Sanitariamente</v>
      </c>
      <c r="IOJ471" s="48" t="str">
        <f t="shared" si="672"/>
        <v>Inviable Sanitariamente</v>
      </c>
      <c r="IOK471" s="48" t="str">
        <f t="shared" si="672"/>
        <v>Inviable Sanitariamente</v>
      </c>
      <c r="IOL471" s="48" t="str">
        <f t="shared" si="672"/>
        <v>Inviable Sanitariamente</v>
      </c>
      <c r="IOM471" s="48" t="str">
        <f t="shared" si="672"/>
        <v>Inviable Sanitariamente</v>
      </c>
      <c r="ION471" s="48" t="str">
        <f t="shared" si="672"/>
        <v>Inviable Sanitariamente</v>
      </c>
      <c r="IOO471" s="48" t="str">
        <f t="shared" si="672"/>
        <v>Inviable Sanitariamente</v>
      </c>
      <c r="IOP471" s="48" t="str">
        <f t="shared" si="673"/>
        <v>Inviable Sanitariamente</v>
      </c>
      <c r="IOQ471" s="48" t="str">
        <f t="shared" si="673"/>
        <v>Inviable Sanitariamente</v>
      </c>
      <c r="IOR471" s="48" t="str">
        <f t="shared" si="673"/>
        <v>Inviable Sanitariamente</v>
      </c>
      <c r="IOS471" s="48" t="str">
        <f t="shared" si="673"/>
        <v>Inviable Sanitariamente</v>
      </c>
      <c r="IOT471" s="48" t="str">
        <f t="shared" si="673"/>
        <v>Inviable Sanitariamente</v>
      </c>
      <c r="IOU471" s="48" t="str">
        <f t="shared" si="673"/>
        <v>Inviable Sanitariamente</v>
      </c>
      <c r="IOV471" s="48" t="str">
        <f t="shared" si="673"/>
        <v>Inviable Sanitariamente</v>
      </c>
      <c r="IOW471" s="48" t="str">
        <f t="shared" si="673"/>
        <v>Inviable Sanitariamente</v>
      </c>
      <c r="IOX471" s="48" t="str">
        <f t="shared" si="673"/>
        <v>Inviable Sanitariamente</v>
      </c>
      <c r="IOY471" s="48" t="str">
        <f t="shared" si="673"/>
        <v>Inviable Sanitariamente</v>
      </c>
      <c r="IOZ471" s="48" t="str">
        <f t="shared" si="674"/>
        <v>Inviable Sanitariamente</v>
      </c>
      <c r="IPA471" s="48" t="str">
        <f t="shared" si="674"/>
        <v>Inviable Sanitariamente</v>
      </c>
      <c r="IPB471" s="48" t="str">
        <f t="shared" si="674"/>
        <v>Inviable Sanitariamente</v>
      </c>
      <c r="IPC471" s="48" t="str">
        <f t="shared" si="674"/>
        <v>Inviable Sanitariamente</v>
      </c>
      <c r="IPD471" s="48" t="str">
        <f t="shared" si="674"/>
        <v>Inviable Sanitariamente</v>
      </c>
      <c r="IPE471" s="48" t="str">
        <f t="shared" si="674"/>
        <v>Inviable Sanitariamente</v>
      </c>
      <c r="IPF471" s="48" t="str">
        <f t="shared" si="674"/>
        <v>Inviable Sanitariamente</v>
      </c>
      <c r="IPG471" s="48" t="str">
        <f t="shared" si="674"/>
        <v>Inviable Sanitariamente</v>
      </c>
      <c r="IPH471" s="48" t="str">
        <f t="shared" si="674"/>
        <v>Inviable Sanitariamente</v>
      </c>
      <c r="IPI471" s="48" t="str">
        <f t="shared" si="674"/>
        <v>Inviable Sanitariamente</v>
      </c>
      <c r="IPJ471" s="48" t="str">
        <f t="shared" si="675"/>
        <v>Inviable Sanitariamente</v>
      </c>
      <c r="IPK471" s="48" t="str">
        <f t="shared" si="675"/>
        <v>Inviable Sanitariamente</v>
      </c>
      <c r="IPL471" s="48" t="str">
        <f t="shared" si="675"/>
        <v>Inviable Sanitariamente</v>
      </c>
      <c r="IPM471" s="48" t="str">
        <f t="shared" si="675"/>
        <v>Inviable Sanitariamente</v>
      </c>
      <c r="IPN471" s="48" t="str">
        <f t="shared" si="675"/>
        <v>Inviable Sanitariamente</v>
      </c>
      <c r="IPO471" s="48" t="str">
        <f t="shared" si="675"/>
        <v>Inviable Sanitariamente</v>
      </c>
      <c r="IPP471" s="48" t="str">
        <f t="shared" si="675"/>
        <v>Inviable Sanitariamente</v>
      </c>
      <c r="IPQ471" s="48" t="str">
        <f t="shared" si="675"/>
        <v>Inviable Sanitariamente</v>
      </c>
      <c r="IPR471" s="48" t="str">
        <f t="shared" si="675"/>
        <v>Inviable Sanitariamente</v>
      </c>
      <c r="IPS471" s="48" t="str">
        <f t="shared" si="675"/>
        <v>Inviable Sanitariamente</v>
      </c>
      <c r="IPT471" s="48" t="str">
        <f t="shared" si="676"/>
        <v>Inviable Sanitariamente</v>
      </c>
      <c r="IPU471" s="48" t="str">
        <f t="shared" si="676"/>
        <v>Inviable Sanitariamente</v>
      </c>
      <c r="IPV471" s="48" t="str">
        <f t="shared" si="676"/>
        <v>Inviable Sanitariamente</v>
      </c>
      <c r="IPW471" s="48" t="str">
        <f t="shared" si="676"/>
        <v>Inviable Sanitariamente</v>
      </c>
      <c r="IPX471" s="48" t="str">
        <f t="shared" si="676"/>
        <v>Inviable Sanitariamente</v>
      </c>
      <c r="IPY471" s="48" t="str">
        <f t="shared" si="676"/>
        <v>Inviable Sanitariamente</v>
      </c>
      <c r="IPZ471" s="48" t="str">
        <f t="shared" si="676"/>
        <v>Inviable Sanitariamente</v>
      </c>
      <c r="IQA471" s="48" t="str">
        <f t="shared" si="676"/>
        <v>Inviable Sanitariamente</v>
      </c>
      <c r="IQB471" s="48" t="str">
        <f t="shared" si="676"/>
        <v>Inviable Sanitariamente</v>
      </c>
      <c r="IQC471" s="48" t="str">
        <f t="shared" si="676"/>
        <v>Inviable Sanitariamente</v>
      </c>
      <c r="IQD471" s="48" t="str">
        <f t="shared" si="677"/>
        <v>Inviable Sanitariamente</v>
      </c>
      <c r="IQE471" s="48" t="str">
        <f t="shared" si="677"/>
        <v>Inviable Sanitariamente</v>
      </c>
      <c r="IQF471" s="48" t="str">
        <f t="shared" si="677"/>
        <v>Inviable Sanitariamente</v>
      </c>
      <c r="IQG471" s="48" t="str">
        <f t="shared" si="677"/>
        <v>Inviable Sanitariamente</v>
      </c>
      <c r="IQH471" s="48" t="str">
        <f t="shared" si="677"/>
        <v>Inviable Sanitariamente</v>
      </c>
      <c r="IQI471" s="48" t="str">
        <f t="shared" si="677"/>
        <v>Inviable Sanitariamente</v>
      </c>
      <c r="IQJ471" s="48" t="str">
        <f t="shared" si="677"/>
        <v>Inviable Sanitariamente</v>
      </c>
      <c r="IQK471" s="48" t="str">
        <f t="shared" si="677"/>
        <v>Inviable Sanitariamente</v>
      </c>
      <c r="IQL471" s="48" t="str">
        <f t="shared" si="677"/>
        <v>Inviable Sanitariamente</v>
      </c>
      <c r="IQM471" s="48" t="str">
        <f t="shared" si="677"/>
        <v>Inviable Sanitariamente</v>
      </c>
      <c r="IQN471" s="48" t="str">
        <f t="shared" si="678"/>
        <v>Inviable Sanitariamente</v>
      </c>
      <c r="IQO471" s="48" t="str">
        <f t="shared" si="678"/>
        <v>Inviable Sanitariamente</v>
      </c>
      <c r="IQP471" s="48" t="str">
        <f t="shared" si="678"/>
        <v>Inviable Sanitariamente</v>
      </c>
      <c r="IQQ471" s="48" t="str">
        <f t="shared" si="678"/>
        <v>Inviable Sanitariamente</v>
      </c>
      <c r="IQR471" s="48" t="str">
        <f t="shared" si="678"/>
        <v>Inviable Sanitariamente</v>
      </c>
      <c r="IQS471" s="48" t="str">
        <f t="shared" si="678"/>
        <v>Inviable Sanitariamente</v>
      </c>
      <c r="IQT471" s="48" t="str">
        <f t="shared" si="678"/>
        <v>Inviable Sanitariamente</v>
      </c>
      <c r="IQU471" s="48" t="str">
        <f t="shared" si="678"/>
        <v>Inviable Sanitariamente</v>
      </c>
      <c r="IQV471" s="48" t="str">
        <f t="shared" si="678"/>
        <v>Inviable Sanitariamente</v>
      </c>
      <c r="IQW471" s="48" t="str">
        <f t="shared" si="678"/>
        <v>Inviable Sanitariamente</v>
      </c>
      <c r="IQX471" s="48" t="str">
        <f t="shared" si="679"/>
        <v>Inviable Sanitariamente</v>
      </c>
      <c r="IQY471" s="48" t="str">
        <f t="shared" si="679"/>
        <v>Inviable Sanitariamente</v>
      </c>
      <c r="IQZ471" s="48" t="str">
        <f t="shared" si="679"/>
        <v>Inviable Sanitariamente</v>
      </c>
      <c r="IRA471" s="48" t="str">
        <f t="shared" si="679"/>
        <v>Inviable Sanitariamente</v>
      </c>
      <c r="IRB471" s="48" t="str">
        <f t="shared" si="679"/>
        <v>Inviable Sanitariamente</v>
      </c>
      <c r="IRC471" s="48" t="str">
        <f t="shared" si="679"/>
        <v>Inviable Sanitariamente</v>
      </c>
      <c r="IRD471" s="48" t="str">
        <f t="shared" si="679"/>
        <v>Inviable Sanitariamente</v>
      </c>
      <c r="IRE471" s="48" t="str">
        <f t="shared" si="679"/>
        <v>Inviable Sanitariamente</v>
      </c>
      <c r="IRF471" s="48" t="str">
        <f t="shared" si="679"/>
        <v>Inviable Sanitariamente</v>
      </c>
      <c r="IRG471" s="48" t="str">
        <f t="shared" si="679"/>
        <v>Inviable Sanitariamente</v>
      </c>
      <c r="IRH471" s="48" t="str">
        <f t="shared" si="680"/>
        <v>Inviable Sanitariamente</v>
      </c>
      <c r="IRI471" s="48" t="str">
        <f t="shared" si="680"/>
        <v>Inviable Sanitariamente</v>
      </c>
      <c r="IRJ471" s="48" t="str">
        <f t="shared" si="680"/>
        <v>Inviable Sanitariamente</v>
      </c>
      <c r="IRK471" s="48" t="str">
        <f t="shared" si="680"/>
        <v>Inviable Sanitariamente</v>
      </c>
      <c r="IRL471" s="48" t="str">
        <f t="shared" si="680"/>
        <v>Inviable Sanitariamente</v>
      </c>
      <c r="IRM471" s="48" t="str">
        <f t="shared" si="680"/>
        <v>Inviable Sanitariamente</v>
      </c>
      <c r="IRN471" s="48" t="str">
        <f t="shared" si="680"/>
        <v>Inviable Sanitariamente</v>
      </c>
      <c r="IRO471" s="48" t="str">
        <f t="shared" si="680"/>
        <v>Inviable Sanitariamente</v>
      </c>
      <c r="IRP471" s="48" t="str">
        <f t="shared" si="680"/>
        <v>Inviable Sanitariamente</v>
      </c>
      <c r="IRQ471" s="48" t="str">
        <f t="shared" si="680"/>
        <v>Inviable Sanitariamente</v>
      </c>
      <c r="IRR471" s="48" t="str">
        <f t="shared" si="681"/>
        <v>Inviable Sanitariamente</v>
      </c>
      <c r="IRS471" s="48" t="str">
        <f t="shared" si="681"/>
        <v>Inviable Sanitariamente</v>
      </c>
      <c r="IRT471" s="48" t="str">
        <f t="shared" si="681"/>
        <v>Inviable Sanitariamente</v>
      </c>
      <c r="IRU471" s="48" t="str">
        <f t="shared" si="681"/>
        <v>Inviable Sanitariamente</v>
      </c>
      <c r="IRV471" s="48" t="str">
        <f t="shared" si="681"/>
        <v>Inviable Sanitariamente</v>
      </c>
      <c r="IRW471" s="48" t="str">
        <f t="shared" si="681"/>
        <v>Inviable Sanitariamente</v>
      </c>
      <c r="IRX471" s="48" t="str">
        <f t="shared" si="681"/>
        <v>Inviable Sanitariamente</v>
      </c>
      <c r="IRY471" s="48" t="str">
        <f t="shared" si="681"/>
        <v>Inviable Sanitariamente</v>
      </c>
      <c r="IRZ471" s="48" t="str">
        <f t="shared" si="681"/>
        <v>Inviable Sanitariamente</v>
      </c>
      <c r="ISA471" s="48" t="str">
        <f t="shared" si="681"/>
        <v>Inviable Sanitariamente</v>
      </c>
      <c r="ISB471" s="48" t="str">
        <f t="shared" si="682"/>
        <v>Inviable Sanitariamente</v>
      </c>
      <c r="ISC471" s="48" t="str">
        <f t="shared" si="682"/>
        <v>Inviable Sanitariamente</v>
      </c>
      <c r="ISD471" s="48" t="str">
        <f t="shared" si="682"/>
        <v>Inviable Sanitariamente</v>
      </c>
      <c r="ISE471" s="48" t="str">
        <f t="shared" si="682"/>
        <v>Inviable Sanitariamente</v>
      </c>
      <c r="ISF471" s="48" t="str">
        <f t="shared" si="682"/>
        <v>Inviable Sanitariamente</v>
      </c>
      <c r="ISG471" s="48" t="str">
        <f t="shared" si="682"/>
        <v>Inviable Sanitariamente</v>
      </c>
      <c r="ISH471" s="48" t="str">
        <f t="shared" si="682"/>
        <v>Inviable Sanitariamente</v>
      </c>
      <c r="ISI471" s="48" t="str">
        <f t="shared" si="682"/>
        <v>Inviable Sanitariamente</v>
      </c>
      <c r="ISJ471" s="48" t="str">
        <f t="shared" si="682"/>
        <v>Inviable Sanitariamente</v>
      </c>
      <c r="ISK471" s="48" t="str">
        <f t="shared" si="682"/>
        <v>Inviable Sanitariamente</v>
      </c>
      <c r="ISL471" s="48" t="str">
        <f t="shared" si="683"/>
        <v>Inviable Sanitariamente</v>
      </c>
      <c r="ISM471" s="48" t="str">
        <f t="shared" si="683"/>
        <v>Inviable Sanitariamente</v>
      </c>
      <c r="ISN471" s="48" t="str">
        <f t="shared" si="683"/>
        <v>Inviable Sanitariamente</v>
      </c>
      <c r="ISO471" s="48" t="str">
        <f t="shared" si="683"/>
        <v>Inviable Sanitariamente</v>
      </c>
      <c r="ISP471" s="48" t="str">
        <f t="shared" si="683"/>
        <v>Inviable Sanitariamente</v>
      </c>
      <c r="ISQ471" s="48" t="str">
        <f t="shared" si="683"/>
        <v>Inviable Sanitariamente</v>
      </c>
      <c r="ISR471" s="48" t="str">
        <f t="shared" si="683"/>
        <v>Inviable Sanitariamente</v>
      </c>
      <c r="ISS471" s="48" t="str">
        <f t="shared" si="683"/>
        <v>Inviable Sanitariamente</v>
      </c>
      <c r="IST471" s="48" t="str">
        <f t="shared" si="683"/>
        <v>Inviable Sanitariamente</v>
      </c>
      <c r="ISU471" s="48" t="str">
        <f t="shared" si="683"/>
        <v>Inviable Sanitariamente</v>
      </c>
      <c r="ISV471" s="48" t="str">
        <f t="shared" si="684"/>
        <v>Inviable Sanitariamente</v>
      </c>
      <c r="ISW471" s="48" t="str">
        <f t="shared" si="684"/>
        <v>Inviable Sanitariamente</v>
      </c>
      <c r="ISX471" s="48" t="str">
        <f t="shared" si="684"/>
        <v>Inviable Sanitariamente</v>
      </c>
      <c r="ISY471" s="48" t="str">
        <f t="shared" si="684"/>
        <v>Inviable Sanitariamente</v>
      </c>
      <c r="ISZ471" s="48" t="str">
        <f t="shared" si="684"/>
        <v>Inviable Sanitariamente</v>
      </c>
      <c r="ITA471" s="48" t="str">
        <f t="shared" si="684"/>
        <v>Inviable Sanitariamente</v>
      </c>
      <c r="ITB471" s="48" t="str">
        <f t="shared" si="684"/>
        <v>Inviable Sanitariamente</v>
      </c>
      <c r="ITC471" s="48" t="str">
        <f t="shared" si="684"/>
        <v>Inviable Sanitariamente</v>
      </c>
      <c r="ITD471" s="48" t="str">
        <f t="shared" si="684"/>
        <v>Inviable Sanitariamente</v>
      </c>
      <c r="ITE471" s="48" t="str">
        <f t="shared" si="684"/>
        <v>Inviable Sanitariamente</v>
      </c>
      <c r="ITF471" s="48" t="str">
        <f t="shared" si="685"/>
        <v>Inviable Sanitariamente</v>
      </c>
      <c r="ITG471" s="48" t="str">
        <f t="shared" si="685"/>
        <v>Inviable Sanitariamente</v>
      </c>
      <c r="ITH471" s="48" t="str">
        <f t="shared" si="685"/>
        <v>Inviable Sanitariamente</v>
      </c>
      <c r="ITI471" s="48" t="str">
        <f t="shared" si="685"/>
        <v>Inviable Sanitariamente</v>
      </c>
      <c r="ITJ471" s="48" t="str">
        <f t="shared" si="685"/>
        <v>Inviable Sanitariamente</v>
      </c>
      <c r="ITK471" s="48" t="str">
        <f t="shared" si="685"/>
        <v>Inviable Sanitariamente</v>
      </c>
      <c r="ITL471" s="48" t="str">
        <f t="shared" si="685"/>
        <v>Inviable Sanitariamente</v>
      </c>
      <c r="ITM471" s="48" t="str">
        <f t="shared" si="685"/>
        <v>Inviable Sanitariamente</v>
      </c>
      <c r="ITN471" s="48" t="str">
        <f t="shared" si="685"/>
        <v>Inviable Sanitariamente</v>
      </c>
      <c r="ITO471" s="48" t="str">
        <f t="shared" si="685"/>
        <v>Inviable Sanitariamente</v>
      </c>
      <c r="ITP471" s="48" t="str">
        <f t="shared" si="686"/>
        <v>Inviable Sanitariamente</v>
      </c>
      <c r="ITQ471" s="48" t="str">
        <f t="shared" si="686"/>
        <v>Inviable Sanitariamente</v>
      </c>
      <c r="ITR471" s="48" t="str">
        <f t="shared" si="686"/>
        <v>Inviable Sanitariamente</v>
      </c>
      <c r="ITS471" s="48" t="str">
        <f t="shared" si="686"/>
        <v>Inviable Sanitariamente</v>
      </c>
      <c r="ITT471" s="48" t="str">
        <f t="shared" si="686"/>
        <v>Inviable Sanitariamente</v>
      </c>
      <c r="ITU471" s="48" t="str">
        <f t="shared" si="686"/>
        <v>Inviable Sanitariamente</v>
      </c>
      <c r="ITV471" s="48" t="str">
        <f t="shared" si="686"/>
        <v>Inviable Sanitariamente</v>
      </c>
      <c r="ITW471" s="48" t="str">
        <f t="shared" si="686"/>
        <v>Inviable Sanitariamente</v>
      </c>
      <c r="ITX471" s="48" t="str">
        <f t="shared" si="686"/>
        <v>Inviable Sanitariamente</v>
      </c>
      <c r="ITY471" s="48" t="str">
        <f t="shared" si="686"/>
        <v>Inviable Sanitariamente</v>
      </c>
      <c r="ITZ471" s="48" t="str">
        <f t="shared" si="687"/>
        <v>Inviable Sanitariamente</v>
      </c>
      <c r="IUA471" s="48" t="str">
        <f t="shared" si="687"/>
        <v>Inviable Sanitariamente</v>
      </c>
      <c r="IUB471" s="48" t="str">
        <f t="shared" si="687"/>
        <v>Inviable Sanitariamente</v>
      </c>
      <c r="IUC471" s="48" t="str">
        <f t="shared" si="687"/>
        <v>Inviable Sanitariamente</v>
      </c>
      <c r="IUD471" s="48" t="str">
        <f t="shared" si="687"/>
        <v>Inviable Sanitariamente</v>
      </c>
      <c r="IUE471" s="48" t="str">
        <f t="shared" si="687"/>
        <v>Inviable Sanitariamente</v>
      </c>
      <c r="IUF471" s="48" t="str">
        <f t="shared" si="687"/>
        <v>Inviable Sanitariamente</v>
      </c>
      <c r="IUG471" s="48" t="str">
        <f t="shared" si="687"/>
        <v>Inviable Sanitariamente</v>
      </c>
      <c r="IUH471" s="48" t="str">
        <f t="shared" si="687"/>
        <v>Inviable Sanitariamente</v>
      </c>
      <c r="IUI471" s="48" t="str">
        <f t="shared" si="687"/>
        <v>Inviable Sanitariamente</v>
      </c>
      <c r="IUJ471" s="48" t="str">
        <f t="shared" si="688"/>
        <v>Inviable Sanitariamente</v>
      </c>
      <c r="IUK471" s="48" t="str">
        <f t="shared" si="688"/>
        <v>Inviable Sanitariamente</v>
      </c>
      <c r="IUL471" s="48" t="str">
        <f t="shared" si="688"/>
        <v>Inviable Sanitariamente</v>
      </c>
      <c r="IUM471" s="48" t="str">
        <f t="shared" si="688"/>
        <v>Inviable Sanitariamente</v>
      </c>
      <c r="IUN471" s="48" t="str">
        <f t="shared" si="688"/>
        <v>Inviable Sanitariamente</v>
      </c>
      <c r="IUO471" s="48" t="str">
        <f t="shared" si="688"/>
        <v>Inviable Sanitariamente</v>
      </c>
      <c r="IUP471" s="48" t="str">
        <f t="shared" si="688"/>
        <v>Inviable Sanitariamente</v>
      </c>
      <c r="IUQ471" s="48" t="str">
        <f t="shared" si="688"/>
        <v>Inviable Sanitariamente</v>
      </c>
      <c r="IUR471" s="48" t="str">
        <f t="shared" si="688"/>
        <v>Inviable Sanitariamente</v>
      </c>
      <c r="IUS471" s="48" t="str">
        <f t="shared" si="688"/>
        <v>Inviable Sanitariamente</v>
      </c>
      <c r="IUT471" s="48" t="str">
        <f t="shared" si="689"/>
        <v>Inviable Sanitariamente</v>
      </c>
      <c r="IUU471" s="48" t="str">
        <f t="shared" si="689"/>
        <v>Inviable Sanitariamente</v>
      </c>
      <c r="IUV471" s="48" t="str">
        <f t="shared" si="689"/>
        <v>Inviable Sanitariamente</v>
      </c>
      <c r="IUW471" s="48" t="str">
        <f t="shared" si="689"/>
        <v>Inviable Sanitariamente</v>
      </c>
      <c r="IUX471" s="48" t="str">
        <f t="shared" si="689"/>
        <v>Inviable Sanitariamente</v>
      </c>
      <c r="IUY471" s="48" t="str">
        <f t="shared" si="689"/>
        <v>Inviable Sanitariamente</v>
      </c>
      <c r="IUZ471" s="48" t="str">
        <f t="shared" si="689"/>
        <v>Inviable Sanitariamente</v>
      </c>
      <c r="IVA471" s="48" t="str">
        <f t="shared" si="689"/>
        <v>Inviable Sanitariamente</v>
      </c>
      <c r="IVB471" s="48" t="str">
        <f t="shared" si="689"/>
        <v>Inviable Sanitariamente</v>
      </c>
      <c r="IVC471" s="48" t="str">
        <f t="shared" si="689"/>
        <v>Inviable Sanitariamente</v>
      </c>
      <c r="IVD471" s="48" t="str">
        <f t="shared" si="690"/>
        <v>Inviable Sanitariamente</v>
      </c>
      <c r="IVE471" s="48" t="str">
        <f t="shared" si="690"/>
        <v>Inviable Sanitariamente</v>
      </c>
      <c r="IVF471" s="48" t="str">
        <f t="shared" si="690"/>
        <v>Inviable Sanitariamente</v>
      </c>
      <c r="IVG471" s="48" t="str">
        <f t="shared" si="690"/>
        <v>Inviable Sanitariamente</v>
      </c>
      <c r="IVH471" s="48" t="str">
        <f t="shared" si="690"/>
        <v>Inviable Sanitariamente</v>
      </c>
      <c r="IVI471" s="48" t="str">
        <f t="shared" si="690"/>
        <v>Inviable Sanitariamente</v>
      </c>
      <c r="IVJ471" s="48" t="str">
        <f t="shared" si="690"/>
        <v>Inviable Sanitariamente</v>
      </c>
      <c r="IVK471" s="48" t="str">
        <f t="shared" si="690"/>
        <v>Inviable Sanitariamente</v>
      </c>
      <c r="IVL471" s="48" t="str">
        <f t="shared" si="690"/>
        <v>Inviable Sanitariamente</v>
      </c>
      <c r="IVM471" s="48" t="str">
        <f t="shared" si="690"/>
        <v>Inviable Sanitariamente</v>
      </c>
      <c r="IVN471" s="48" t="str">
        <f t="shared" si="691"/>
        <v>Inviable Sanitariamente</v>
      </c>
      <c r="IVO471" s="48" t="str">
        <f t="shared" si="691"/>
        <v>Inviable Sanitariamente</v>
      </c>
      <c r="IVP471" s="48" t="str">
        <f t="shared" si="691"/>
        <v>Inviable Sanitariamente</v>
      </c>
      <c r="IVQ471" s="48" t="str">
        <f t="shared" si="691"/>
        <v>Inviable Sanitariamente</v>
      </c>
      <c r="IVR471" s="48" t="str">
        <f t="shared" si="691"/>
        <v>Inviable Sanitariamente</v>
      </c>
      <c r="IVS471" s="48" t="str">
        <f t="shared" si="691"/>
        <v>Inviable Sanitariamente</v>
      </c>
      <c r="IVT471" s="48" t="str">
        <f t="shared" si="691"/>
        <v>Inviable Sanitariamente</v>
      </c>
      <c r="IVU471" s="48" t="str">
        <f t="shared" si="691"/>
        <v>Inviable Sanitariamente</v>
      </c>
      <c r="IVV471" s="48" t="str">
        <f t="shared" si="691"/>
        <v>Inviable Sanitariamente</v>
      </c>
      <c r="IVW471" s="48" t="str">
        <f t="shared" si="691"/>
        <v>Inviable Sanitariamente</v>
      </c>
      <c r="IVX471" s="48" t="str">
        <f t="shared" si="692"/>
        <v>Inviable Sanitariamente</v>
      </c>
      <c r="IVY471" s="48" t="str">
        <f t="shared" si="692"/>
        <v>Inviable Sanitariamente</v>
      </c>
      <c r="IVZ471" s="48" t="str">
        <f t="shared" si="692"/>
        <v>Inviable Sanitariamente</v>
      </c>
      <c r="IWA471" s="48" t="str">
        <f t="shared" si="692"/>
        <v>Inviable Sanitariamente</v>
      </c>
      <c r="IWB471" s="48" t="str">
        <f t="shared" si="692"/>
        <v>Inviable Sanitariamente</v>
      </c>
      <c r="IWC471" s="48" t="str">
        <f t="shared" si="692"/>
        <v>Inviable Sanitariamente</v>
      </c>
      <c r="IWD471" s="48" t="str">
        <f t="shared" si="692"/>
        <v>Inviable Sanitariamente</v>
      </c>
      <c r="IWE471" s="48" t="str">
        <f t="shared" si="692"/>
        <v>Inviable Sanitariamente</v>
      </c>
      <c r="IWF471" s="48" t="str">
        <f t="shared" si="692"/>
        <v>Inviable Sanitariamente</v>
      </c>
      <c r="IWG471" s="48" t="str">
        <f t="shared" si="692"/>
        <v>Inviable Sanitariamente</v>
      </c>
      <c r="IWH471" s="48" t="str">
        <f t="shared" si="693"/>
        <v>Inviable Sanitariamente</v>
      </c>
      <c r="IWI471" s="48" t="str">
        <f t="shared" si="693"/>
        <v>Inviable Sanitariamente</v>
      </c>
      <c r="IWJ471" s="48" t="str">
        <f t="shared" si="693"/>
        <v>Inviable Sanitariamente</v>
      </c>
      <c r="IWK471" s="48" t="str">
        <f t="shared" si="693"/>
        <v>Inviable Sanitariamente</v>
      </c>
      <c r="IWL471" s="48" t="str">
        <f t="shared" si="693"/>
        <v>Inviable Sanitariamente</v>
      </c>
      <c r="IWM471" s="48" t="str">
        <f t="shared" si="693"/>
        <v>Inviable Sanitariamente</v>
      </c>
      <c r="IWN471" s="48" t="str">
        <f t="shared" si="693"/>
        <v>Inviable Sanitariamente</v>
      </c>
      <c r="IWO471" s="48" t="str">
        <f t="shared" si="693"/>
        <v>Inviable Sanitariamente</v>
      </c>
      <c r="IWP471" s="48" t="str">
        <f t="shared" si="693"/>
        <v>Inviable Sanitariamente</v>
      </c>
      <c r="IWQ471" s="48" t="str">
        <f t="shared" si="693"/>
        <v>Inviable Sanitariamente</v>
      </c>
      <c r="IWR471" s="48" t="str">
        <f t="shared" si="694"/>
        <v>Inviable Sanitariamente</v>
      </c>
      <c r="IWS471" s="48" t="str">
        <f t="shared" si="694"/>
        <v>Inviable Sanitariamente</v>
      </c>
      <c r="IWT471" s="48" t="str">
        <f t="shared" si="694"/>
        <v>Inviable Sanitariamente</v>
      </c>
      <c r="IWU471" s="48" t="str">
        <f t="shared" si="694"/>
        <v>Inviable Sanitariamente</v>
      </c>
      <c r="IWV471" s="48" t="str">
        <f t="shared" si="694"/>
        <v>Inviable Sanitariamente</v>
      </c>
      <c r="IWW471" s="48" t="str">
        <f t="shared" si="694"/>
        <v>Inviable Sanitariamente</v>
      </c>
      <c r="IWX471" s="48" t="str">
        <f t="shared" si="694"/>
        <v>Inviable Sanitariamente</v>
      </c>
      <c r="IWY471" s="48" t="str">
        <f t="shared" si="694"/>
        <v>Inviable Sanitariamente</v>
      </c>
      <c r="IWZ471" s="48" t="str">
        <f t="shared" si="694"/>
        <v>Inviable Sanitariamente</v>
      </c>
      <c r="IXA471" s="48" t="str">
        <f t="shared" si="694"/>
        <v>Inviable Sanitariamente</v>
      </c>
      <c r="IXB471" s="48" t="str">
        <f t="shared" si="695"/>
        <v>Inviable Sanitariamente</v>
      </c>
      <c r="IXC471" s="48" t="str">
        <f t="shared" si="695"/>
        <v>Inviable Sanitariamente</v>
      </c>
      <c r="IXD471" s="48" t="str">
        <f t="shared" si="695"/>
        <v>Inviable Sanitariamente</v>
      </c>
      <c r="IXE471" s="48" t="str">
        <f t="shared" si="695"/>
        <v>Inviable Sanitariamente</v>
      </c>
      <c r="IXF471" s="48" t="str">
        <f t="shared" si="695"/>
        <v>Inviable Sanitariamente</v>
      </c>
      <c r="IXG471" s="48" t="str">
        <f t="shared" si="695"/>
        <v>Inviable Sanitariamente</v>
      </c>
      <c r="IXH471" s="48" t="str">
        <f t="shared" si="695"/>
        <v>Inviable Sanitariamente</v>
      </c>
      <c r="IXI471" s="48" t="str">
        <f t="shared" si="695"/>
        <v>Inviable Sanitariamente</v>
      </c>
      <c r="IXJ471" s="48" t="str">
        <f t="shared" si="695"/>
        <v>Inviable Sanitariamente</v>
      </c>
      <c r="IXK471" s="48" t="str">
        <f t="shared" si="695"/>
        <v>Inviable Sanitariamente</v>
      </c>
      <c r="IXL471" s="48" t="str">
        <f t="shared" si="696"/>
        <v>Inviable Sanitariamente</v>
      </c>
      <c r="IXM471" s="48" t="str">
        <f t="shared" si="696"/>
        <v>Inviable Sanitariamente</v>
      </c>
      <c r="IXN471" s="48" t="str">
        <f t="shared" si="696"/>
        <v>Inviable Sanitariamente</v>
      </c>
      <c r="IXO471" s="48" t="str">
        <f t="shared" si="696"/>
        <v>Inviable Sanitariamente</v>
      </c>
      <c r="IXP471" s="48" t="str">
        <f t="shared" si="696"/>
        <v>Inviable Sanitariamente</v>
      </c>
      <c r="IXQ471" s="48" t="str">
        <f t="shared" si="696"/>
        <v>Inviable Sanitariamente</v>
      </c>
      <c r="IXR471" s="48" t="str">
        <f t="shared" si="696"/>
        <v>Inviable Sanitariamente</v>
      </c>
      <c r="IXS471" s="48" t="str">
        <f t="shared" si="696"/>
        <v>Inviable Sanitariamente</v>
      </c>
      <c r="IXT471" s="48" t="str">
        <f t="shared" si="696"/>
        <v>Inviable Sanitariamente</v>
      </c>
      <c r="IXU471" s="48" t="str">
        <f t="shared" si="696"/>
        <v>Inviable Sanitariamente</v>
      </c>
      <c r="IXV471" s="48" t="str">
        <f t="shared" si="697"/>
        <v>Inviable Sanitariamente</v>
      </c>
      <c r="IXW471" s="48" t="str">
        <f t="shared" si="697"/>
        <v>Inviable Sanitariamente</v>
      </c>
      <c r="IXX471" s="48" t="str">
        <f t="shared" si="697"/>
        <v>Inviable Sanitariamente</v>
      </c>
      <c r="IXY471" s="48" t="str">
        <f t="shared" si="697"/>
        <v>Inviable Sanitariamente</v>
      </c>
      <c r="IXZ471" s="48" t="str">
        <f t="shared" si="697"/>
        <v>Inviable Sanitariamente</v>
      </c>
      <c r="IYA471" s="48" t="str">
        <f t="shared" si="697"/>
        <v>Inviable Sanitariamente</v>
      </c>
      <c r="IYB471" s="48" t="str">
        <f t="shared" si="697"/>
        <v>Inviable Sanitariamente</v>
      </c>
      <c r="IYC471" s="48" t="str">
        <f t="shared" si="697"/>
        <v>Inviable Sanitariamente</v>
      </c>
      <c r="IYD471" s="48" t="str">
        <f t="shared" si="697"/>
        <v>Inviable Sanitariamente</v>
      </c>
      <c r="IYE471" s="48" t="str">
        <f t="shared" si="697"/>
        <v>Inviable Sanitariamente</v>
      </c>
      <c r="IYF471" s="48" t="str">
        <f t="shared" si="698"/>
        <v>Inviable Sanitariamente</v>
      </c>
      <c r="IYG471" s="48" t="str">
        <f t="shared" si="698"/>
        <v>Inviable Sanitariamente</v>
      </c>
      <c r="IYH471" s="48" t="str">
        <f t="shared" si="698"/>
        <v>Inviable Sanitariamente</v>
      </c>
      <c r="IYI471" s="48" t="str">
        <f t="shared" si="698"/>
        <v>Inviable Sanitariamente</v>
      </c>
      <c r="IYJ471" s="48" t="str">
        <f t="shared" si="698"/>
        <v>Inviable Sanitariamente</v>
      </c>
      <c r="IYK471" s="48" t="str">
        <f t="shared" si="698"/>
        <v>Inviable Sanitariamente</v>
      </c>
      <c r="IYL471" s="48" t="str">
        <f t="shared" si="698"/>
        <v>Inviable Sanitariamente</v>
      </c>
      <c r="IYM471" s="48" t="str">
        <f t="shared" si="698"/>
        <v>Inviable Sanitariamente</v>
      </c>
      <c r="IYN471" s="48" t="str">
        <f t="shared" si="698"/>
        <v>Inviable Sanitariamente</v>
      </c>
      <c r="IYO471" s="48" t="str">
        <f t="shared" si="698"/>
        <v>Inviable Sanitariamente</v>
      </c>
      <c r="IYP471" s="48" t="str">
        <f t="shared" si="699"/>
        <v>Inviable Sanitariamente</v>
      </c>
      <c r="IYQ471" s="48" t="str">
        <f t="shared" si="699"/>
        <v>Inviable Sanitariamente</v>
      </c>
      <c r="IYR471" s="48" t="str">
        <f t="shared" si="699"/>
        <v>Inviable Sanitariamente</v>
      </c>
      <c r="IYS471" s="48" t="str">
        <f t="shared" si="699"/>
        <v>Inviable Sanitariamente</v>
      </c>
      <c r="IYT471" s="48" t="str">
        <f t="shared" si="699"/>
        <v>Inviable Sanitariamente</v>
      </c>
      <c r="IYU471" s="48" t="str">
        <f t="shared" si="699"/>
        <v>Inviable Sanitariamente</v>
      </c>
      <c r="IYV471" s="48" t="str">
        <f t="shared" si="699"/>
        <v>Inviable Sanitariamente</v>
      </c>
      <c r="IYW471" s="48" t="str">
        <f t="shared" si="699"/>
        <v>Inviable Sanitariamente</v>
      </c>
      <c r="IYX471" s="48" t="str">
        <f t="shared" si="699"/>
        <v>Inviable Sanitariamente</v>
      </c>
      <c r="IYY471" s="48" t="str">
        <f t="shared" si="699"/>
        <v>Inviable Sanitariamente</v>
      </c>
      <c r="IYZ471" s="48" t="str">
        <f t="shared" si="700"/>
        <v>Inviable Sanitariamente</v>
      </c>
      <c r="IZA471" s="48" t="str">
        <f t="shared" si="700"/>
        <v>Inviable Sanitariamente</v>
      </c>
      <c r="IZB471" s="48" t="str">
        <f t="shared" si="700"/>
        <v>Inviable Sanitariamente</v>
      </c>
      <c r="IZC471" s="48" t="str">
        <f t="shared" si="700"/>
        <v>Inviable Sanitariamente</v>
      </c>
      <c r="IZD471" s="48" t="str">
        <f t="shared" si="700"/>
        <v>Inviable Sanitariamente</v>
      </c>
      <c r="IZE471" s="48" t="str">
        <f t="shared" si="700"/>
        <v>Inviable Sanitariamente</v>
      </c>
      <c r="IZF471" s="48" t="str">
        <f t="shared" si="700"/>
        <v>Inviable Sanitariamente</v>
      </c>
      <c r="IZG471" s="48" t="str">
        <f t="shared" si="700"/>
        <v>Inviable Sanitariamente</v>
      </c>
      <c r="IZH471" s="48" t="str">
        <f t="shared" si="700"/>
        <v>Inviable Sanitariamente</v>
      </c>
      <c r="IZI471" s="48" t="str">
        <f t="shared" si="700"/>
        <v>Inviable Sanitariamente</v>
      </c>
      <c r="IZJ471" s="48" t="str">
        <f t="shared" si="701"/>
        <v>Inviable Sanitariamente</v>
      </c>
      <c r="IZK471" s="48" t="str">
        <f t="shared" si="701"/>
        <v>Inviable Sanitariamente</v>
      </c>
      <c r="IZL471" s="48" t="str">
        <f t="shared" si="701"/>
        <v>Inviable Sanitariamente</v>
      </c>
      <c r="IZM471" s="48" t="str">
        <f t="shared" si="701"/>
        <v>Inviable Sanitariamente</v>
      </c>
      <c r="IZN471" s="48" t="str">
        <f t="shared" si="701"/>
        <v>Inviable Sanitariamente</v>
      </c>
      <c r="IZO471" s="48" t="str">
        <f t="shared" si="701"/>
        <v>Inviable Sanitariamente</v>
      </c>
      <c r="IZP471" s="48" t="str">
        <f t="shared" si="701"/>
        <v>Inviable Sanitariamente</v>
      </c>
      <c r="IZQ471" s="48" t="str">
        <f t="shared" si="701"/>
        <v>Inviable Sanitariamente</v>
      </c>
      <c r="IZR471" s="48" t="str">
        <f t="shared" si="701"/>
        <v>Inviable Sanitariamente</v>
      </c>
      <c r="IZS471" s="48" t="str">
        <f t="shared" si="701"/>
        <v>Inviable Sanitariamente</v>
      </c>
      <c r="IZT471" s="48" t="str">
        <f t="shared" si="702"/>
        <v>Inviable Sanitariamente</v>
      </c>
      <c r="IZU471" s="48" t="str">
        <f t="shared" si="702"/>
        <v>Inviable Sanitariamente</v>
      </c>
      <c r="IZV471" s="48" t="str">
        <f t="shared" si="702"/>
        <v>Inviable Sanitariamente</v>
      </c>
      <c r="IZW471" s="48" t="str">
        <f t="shared" si="702"/>
        <v>Inviable Sanitariamente</v>
      </c>
      <c r="IZX471" s="48" t="str">
        <f t="shared" si="702"/>
        <v>Inviable Sanitariamente</v>
      </c>
      <c r="IZY471" s="48" t="str">
        <f t="shared" si="702"/>
        <v>Inviable Sanitariamente</v>
      </c>
      <c r="IZZ471" s="48" t="str">
        <f t="shared" si="702"/>
        <v>Inviable Sanitariamente</v>
      </c>
      <c r="JAA471" s="48" t="str">
        <f t="shared" si="702"/>
        <v>Inviable Sanitariamente</v>
      </c>
      <c r="JAB471" s="48" t="str">
        <f t="shared" si="702"/>
        <v>Inviable Sanitariamente</v>
      </c>
      <c r="JAC471" s="48" t="str">
        <f t="shared" si="702"/>
        <v>Inviable Sanitariamente</v>
      </c>
      <c r="JAD471" s="48" t="str">
        <f t="shared" si="703"/>
        <v>Inviable Sanitariamente</v>
      </c>
      <c r="JAE471" s="48" t="str">
        <f t="shared" si="703"/>
        <v>Inviable Sanitariamente</v>
      </c>
      <c r="JAF471" s="48" t="str">
        <f t="shared" si="703"/>
        <v>Inviable Sanitariamente</v>
      </c>
      <c r="JAG471" s="48" t="str">
        <f t="shared" si="703"/>
        <v>Inviable Sanitariamente</v>
      </c>
      <c r="JAH471" s="48" t="str">
        <f t="shared" si="703"/>
        <v>Inviable Sanitariamente</v>
      </c>
      <c r="JAI471" s="48" t="str">
        <f t="shared" si="703"/>
        <v>Inviable Sanitariamente</v>
      </c>
      <c r="JAJ471" s="48" t="str">
        <f t="shared" si="703"/>
        <v>Inviable Sanitariamente</v>
      </c>
      <c r="JAK471" s="48" t="str">
        <f t="shared" si="703"/>
        <v>Inviable Sanitariamente</v>
      </c>
      <c r="JAL471" s="48" t="str">
        <f t="shared" si="703"/>
        <v>Inviable Sanitariamente</v>
      </c>
      <c r="JAM471" s="48" t="str">
        <f t="shared" si="703"/>
        <v>Inviable Sanitariamente</v>
      </c>
      <c r="JAN471" s="48" t="str">
        <f t="shared" si="704"/>
        <v>Inviable Sanitariamente</v>
      </c>
      <c r="JAO471" s="48" t="str">
        <f t="shared" si="704"/>
        <v>Inviable Sanitariamente</v>
      </c>
      <c r="JAP471" s="48" t="str">
        <f t="shared" si="704"/>
        <v>Inviable Sanitariamente</v>
      </c>
      <c r="JAQ471" s="48" t="str">
        <f t="shared" si="704"/>
        <v>Inviable Sanitariamente</v>
      </c>
      <c r="JAR471" s="48" t="str">
        <f t="shared" si="704"/>
        <v>Inviable Sanitariamente</v>
      </c>
      <c r="JAS471" s="48" t="str">
        <f t="shared" si="704"/>
        <v>Inviable Sanitariamente</v>
      </c>
      <c r="JAT471" s="48" t="str">
        <f t="shared" si="704"/>
        <v>Inviable Sanitariamente</v>
      </c>
      <c r="JAU471" s="48" t="str">
        <f t="shared" si="704"/>
        <v>Inviable Sanitariamente</v>
      </c>
      <c r="JAV471" s="48" t="str">
        <f t="shared" si="704"/>
        <v>Inviable Sanitariamente</v>
      </c>
      <c r="JAW471" s="48" t="str">
        <f t="shared" si="704"/>
        <v>Inviable Sanitariamente</v>
      </c>
      <c r="JAX471" s="48" t="str">
        <f t="shared" si="705"/>
        <v>Inviable Sanitariamente</v>
      </c>
      <c r="JAY471" s="48" t="str">
        <f t="shared" si="705"/>
        <v>Inviable Sanitariamente</v>
      </c>
      <c r="JAZ471" s="48" t="str">
        <f t="shared" si="705"/>
        <v>Inviable Sanitariamente</v>
      </c>
      <c r="JBA471" s="48" t="str">
        <f t="shared" si="705"/>
        <v>Inviable Sanitariamente</v>
      </c>
      <c r="JBB471" s="48" t="str">
        <f t="shared" si="705"/>
        <v>Inviable Sanitariamente</v>
      </c>
      <c r="JBC471" s="48" t="str">
        <f t="shared" si="705"/>
        <v>Inviable Sanitariamente</v>
      </c>
      <c r="JBD471" s="48" t="str">
        <f t="shared" si="705"/>
        <v>Inviable Sanitariamente</v>
      </c>
      <c r="JBE471" s="48" t="str">
        <f t="shared" si="705"/>
        <v>Inviable Sanitariamente</v>
      </c>
      <c r="JBF471" s="48" t="str">
        <f t="shared" si="705"/>
        <v>Inviable Sanitariamente</v>
      </c>
      <c r="JBG471" s="48" t="str">
        <f t="shared" si="705"/>
        <v>Inviable Sanitariamente</v>
      </c>
      <c r="JBH471" s="48" t="str">
        <f t="shared" si="706"/>
        <v>Inviable Sanitariamente</v>
      </c>
      <c r="JBI471" s="48" t="str">
        <f t="shared" si="706"/>
        <v>Inviable Sanitariamente</v>
      </c>
      <c r="JBJ471" s="48" t="str">
        <f t="shared" si="706"/>
        <v>Inviable Sanitariamente</v>
      </c>
      <c r="JBK471" s="48" t="str">
        <f t="shared" si="706"/>
        <v>Inviable Sanitariamente</v>
      </c>
      <c r="JBL471" s="48" t="str">
        <f t="shared" si="706"/>
        <v>Inviable Sanitariamente</v>
      </c>
      <c r="JBM471" s="48" t="str">
        <f t="shared" si="706"/>
        <v>Inviable Sanitariamente</v>
      </c>
      <c r="JBN471" s="48" t="str">
        <f t="shared" si="706"/>
        <v>Inviable Sanitariamente</v>
      </c>
      <c r="JBO471" s="48" t="str">
        <f t="shared" si="706"/>
        <v>Inviable Sanitariamente</v>
      </c>
      <c r="JBP471" s="48" t="str">
        <f t="shared" si="706"/>
        <v>Inviable Sanitariamente</v>
      </c>
      <c r="JBQ471" s="48" t="str">
        <f t="shared" si="706"/>
        <v>Inviable Sanitariamente</v>
      </c>
      <c r="JBR471" s="48" t="str">
        <f t="shared" si="707"/>
        <v>Inviable Sanitariamente</v>
      </c>
      <c r="JBS471" s="48" t="str">
        <f t="shared" si="707"/>
        <v>Inviable Sanitariamente</v>
      </c>
      <c r="JBT471" s="48" t="str">
        <f t="shared" si="707"/>
        <v>Inviable Sanitariamente</v>
      </c>
      <c r="JBU471" s="48" t="str">
        <f t="shared" si="707"/>
        <v>Inviable Sanitariamente</v>
      </c>
      <c r="JBV471" s="48" t="str">
        <f t="shared" si="707"/>
        <v>Inviable Sanitariamente</v>
      </c>
      <c r="JBW471" s="48" t="str">
        <f t="shared" si="707"/>
        <v>Inviable Sanitariamente</v>
      </c>
      <c r="JBX471" s="48" t="str">
        <f t="shared" si="707"/>
        <v>Inviable Sanitariamente</v>
      </c>
      <c r="JBY471" s="48" t="str">
        <f t="shared" si="707"/>
        <v>Inviable Sanitariamente</v>
      </c>
      <c r="JBZ471" s="48" t="str">
        <f t="shared" si="707"/>
        <v>Inviable Sanitariamente</v>
      </c>
      <c r="JCA471" s="48" t="str">
        <f t="shared" si="707"/>
        <v>Inviable Sanitariamente</v>
      </c>
      <c r="JCB471" s="48" t="str">
        <f t="shared" si="708"/>
        <v>Inviable Sanitariamente</v>
      </c>
      <c r="JCC471" s="48" t="str">
        <f t="shared" si="708"/>
        <v>Inviable Sanitariamente</v>
      </c>
      <c r="JCD471" s="48" t="str">
        <f t="shared" si="708"/>
        <v>Inviable Sanitariamente</v>
      </c>
      <c r="JCE471" s="48" t="str">
        <f t="shared" si="708"/>
        <v>Inviable Sanitariamente</v>
      </c>
      <c r="JCF471" s="48" t="str">
        <f t="shared" si="708"/>
        <v>Inviable Sanitariamente</v>
      </c>
      <c r="JCG471" s="48" t="str">
        <f t="shared" si="708"/>
        <v>Inviable Sanitariamente</v>
      </c>
      <c r="JCH471" s="48" t="str">
        <f t="shared" si="708"/>
        <v>Inviable Sanitariamente</v>
      </c>
      <c r="JCI471" s="48" t="str">
        <f t="shared" si="708"/>
        <v>Inviable Sanitariamente</v>
      </c>
      <c r="JCJ471" s="48" t="str">
        <f t="shared" si="708"/>
        <v>Inviable Sanitariamente</v>
      </c>
      <c r="JCK471" s="48" t="str">
        <f t="shared" si="708"/>
        <v>Inviable Sanitariamente</v>
      </c>
      <c r="JCL471" s="48" t="str">
        <f t="shared" si="709"/>
        <v>Inviable Sanitariamente</v>
      </c>
      <c r="JCM471" s="48" t="str">
        <f t="shared" si="709"/>
        <v>Inviable Sanitariamente</v>
      </c>
      <c r="JCN471" s="48" t="str">
        <f t="shared" si="709"/>
        <v>Inviable Sanitariamente</v>
      </c>
      <c r="JCO471" s="48" t="str">
        <f t="shared" si="709"/>
        <v>Inviable Sanitariamente</v>
      </c>
      <c r="JCP471" s="48" t="str">
        <f t="shared" si="709"/>
        <v>Inviable Sanitariamente</v>
      </c>
      <c r="JCQ471" s="48" t="str">
        <f t="shared" si="709"/>
        <v>Inviable Sanitariamente</v>
      </c>
      <c r="JCR471" s="48" t="str">
        <f t="shared" si="709"/>
        <v>Inviable Sanitariamente</v>
      </c>
      <c r="JCS471" s="48" t="str">
        <f t="shared" si="709"/>
        <v>Inviable Sanitariamente</v>
      </c>
      <c r="JCT471" s="48" t="str">
        <f t="shared" si="709"/>
        <v>Inviable Sanitariamente</v>
      </c>
      <c r="JCU471" s="48" t="str">
        <f t="shared" si="709"/>
        <v>Inviable Sanitariamente</v>
      </c>
      <c r="JCV471" s="48" t="str">
        <f t="shared" si="710"/>
        <v>Inviable Sanitariamente</v>
      </c>
      <c r="JCW471" s="48" t="str">
        <f t="shared" si="710"/>
        <v>Inviable Sanitariamente</v>
      </c>
      <c r="JCX471" s="48" t="str">
        <f t="shared" si="710"/>
        <v>Inviable Sanitariamente</v>
      </c>
      <c r="JCY471" s="48" t="str">
        <f t="shared" si="710"/>
        <v>Inviable Sanitariamente</v>
      </c>
      <c r="JCZ471" s="48" t="str">
        <f t="shared" si="710"/>
        <v>Inviable Sanitariamente</v>
      </c>
      <c r="JDA471" s="48" t="str">
        <f t="shared" si="710"/>
        <v>Inviable Sanitariamente</v>
      </c>
      <c r="JDB471" s="48" t="str">
        <f t="shared" si="710"/>
        <v>Inviable Sanitariamente</v>
      </c>
      <c r="JDC471" s="48" t="str">
        <f t="shared" si="710"/>
        <v>Inviable Sanitariamente</v>
      </c>
      <c r="JDD471" s="48" t="str">
        <f t="shared" si="710"/>
        <v>Inviable Sanitariamente</v>
      </c>
      <c r="JDE471" s="48" t="str">
        <f t="shared" si="710"/>
        <v>Inviable Sanitariamente</v>
      </c>
      <c r="JDF471" s="48" t="str">
        <f t="shared" si="711"/>
        <v>Inviable Sanitariamente</v>
      </c>
      <c r="JDG471" s="48" t="str">
        <f t="shared" si="711"/>
        <v>Inviable Sanitariamente</v>
      </c>
      <c r="JDH471" s="48" t="str">
        <f t="shared" si="711"/>
        <v>Inviable Sanitariamente</v>
      </c>
      <c r="JDI471" s="48" t="str">
        <f t="shared" si="711"/>
        <v>Inviable Sanitariamente</v>
      </c>
      <c r="JDJ471" s="48" t="str">
        <f t="shared" si="711"/>
        <v>Inviable Sanitariamente</v>
      </c>
      <c r="JDK471" s="48" t="str">
        <f t="shared" si="711"/>
        <v>Inviable Sanitariamente</v>
      </c>
      <c r="JDL471" s="48" t="str">
        <f t="shared" si="711"/>
        <v>Inviable Sanitariamente</v>
      </c>
      <c r="JDM471" s="48" t="str">
        <f t="shared" si="711"/>
        <v>Inviable Sanitariamente</v>
      </c>
      <c r="JDN471" s="48" t="str">
        <f t="shared" si="711"/>
        <v>Inviable Sanitariamente</v>
      </c>
      <c r="JDO471" s="48" t="str">
        <f t="shared" si="711"/>
        <v>Inviable Sanitariamente</v>
      </c>
      <c r="JDP471" s="48" t="str">
        <f t="shared" si="712"/>
        <v>Inviable Sanitariamente</v>
      </c>
      <c r="JDQ471" s="48" t="str">
        <f t="shared" si="712"/>
        <v>Inviable Sanitariamente</v>
      </c>
      <c r="JDR471" s="48" t="str">
        <f t="shared" si="712"/>
        <v>Inviable Sanitariamente</v>
      </c>
      <c r="JDS471" s="48" t="str">
        <f t="shared" si="712"/>
        <v>Inviable Sanitariamente</v>
      </c>
      <c r="JDT471" s="48" t="str">
        <f t="shared" si="712"/>
        <v>Inviable Sanitariamente</v>
      </c>
      <c r="JDU471" s="48" t="str">
        <f t="shared" si="712"/>
        <v>Inviable Sanitariamente</v>
      </c>
      <c r="JDV471" s="48" t="str">
        <f t="shared" si="712"/>
        <v>Inviable Sanitariamente</v>
      </c>
      <c r="JDW471" s="48" t="str">
        <f t="shared" si="712"/>
        <v>Inviable Sanitariamente</v>
      </c>
      <c r="JDX471" s="48" t="str">
        <f t="shared" si="712"/>
        <v>Inviable Sanitariamente</v>
      </c>
      <c r="JDY471" s="48" t="str">
        <f t="shared" si="712"/>
        <v>Inviable Sanitariamente</v>
      </c>
      <c r="JDZ471" s="48" t="str">
        <f t="shared" si="713"/>
        <v>Inviable Sanitariamente</v>
      </c>
      <c r="JEA471" s="48" t="str">
        <f t="shared" si="713"/>
        <v>Inviable Sanitariamente</v>
      </c>
      <c r="JEB471" s="48" t="str">
        <f t="shared" si="713"/>
        <v>Inviable Sanitariamente</v>
      </c>
      <c r="JEC471" s="48" t="str">
        <f t="shared" si="713"/>
        <v>Inviable Sanitariamente</v>
      </c>
      <c r="JED471" s="48" t="str">
        <f t="shared" si="713"/>
        <v>Inviable Sanitariamente</v>
      </c>
      <c r="JEE471" s="48" t="str">
        <f t="shared" si="713"/>
        <v>Inviable Sanitariamente</v>
      </c>
      <c r="JEF471" s="48" t="str">
        <f t="shared" si="713"/>
        <v>Inviable Sanitariamente</v>
      </c>
      <c r="JEG471" s="48" t="str">
        <f t="shared" si="713"/>
        <v>Inviable Sanitariamente</v>
      </c>
      <c r="JEH471" s="48" t="str">
        <f t="shared" si="713"/>
        <v>Inviable Sanitariamente</v>
      </c>
      <c r="JEI471" s="48" t="str">
        <f t="shared" si="713"/>
        <v>Inviable Sanitariamente</v>
      </c>
      <c r="JEJ471" s="48" t="str">
        <f t="shared" si="714"/>
        <v>Inviable Sanitariamente</v>
      </c>
      <c r="JEK471" s="48" t="str">
        <f t="shared" si="714"/>
        <v>Inviable Sanitariamente</v>
      </c>
      <c r="JEL471" s="48" t="str">
        <f t="shared" si="714"/>
        <v>Inviable Sanitariamente</v>
      </c>
      <c r="JEM471" s="48" t="str">
        <f t="shared" si="714"/>
        <v>Inviable Sanitariamente</v>
      </c>
      <c r="JEN471" s="48" t="str">
        <f t="shared" si="714"/>
        <v>Inviable Sanitariamente</v>
      </c>
      <c r="JEO471" s="48" t="str">
        <f t="shared" si="714"/>
        <v>Inviable Sanitariamente</v>
      </c>
      <c r="JEP471" s="48" t="str">
        <f t="shared" si="714"/>
        <v>Inviable Sanitariamente</v>
      </c>
      <c r="JEQ471" s="48" t="str">
        <f t="shared" si="714"/>
        <v>Inviable Sanitariamente</v>
      </c>
      <c r="JER471" s="48" t="str">
        <f t="shared" si="714"/>
        <v>Inviable Sanitariamente</v>
      </c>
      <c r="JES471" s="48" t="str">
        <f t="shared" si="714"/>
        <v>Inviable Sanitariamente</v>
      </c>
      <c r="JET471" s="48" t="str">
        <f t="shared" si="715"/>
        <v>Inviable Sanitariamente</v>
      </c>
      <c r="JEU471" s="48" t="str">
        <f t="shared" si="715"/>
        <v>Inviable Sanitariamente</v>
      </c>
      <c r="JEV471" s="48" t="str">
        <f t="shared" si="715"/>
        <v>Inviable Sanitariamente</v>
      </c>
      <c r="JEW471" s="48" t="str">
        <f t="shared" si="715"/>
        <v>Inviable Sanitariamente</v>
      </c>
      <c r="JEX471" s="48" t="str">
        <f t="shared" si="715"/>
        <v>Inviable Sanitariamente</v>
      </c>
      <c r="JEY471" s="48" t="str">
        <f t="shared" si="715"/>
        <v>Inviable Sanitariamente</v>
      </c>
      <c r="JEZ471" s="48" t="str">
        <f t="shared" si="715"/>
        <v>Inviable Sanitariamente</v>
      </c>
      <c r="JFA471" s="48" t="str">
        <f t="shared" si="715"/>
        <v>Inviable Sanitariamente</v>
      </c>
      <c r="JFB471" s="48" t="str">
        <f t="shared" si="715"/>
        <v>Inviable Sanitariamente</v>
      </c>
      <c r="JFC471" s="48" t="str">
        <f t="shared" si="715"/>
        <v>Inviable Sanitariamente</v>
      </c>
      <c r="JFD471" s="48" t="str">
        <f t="shared" si="716"/>
        <v>Inviable Sanitariamente</v>
      </c>
      <c r="JFE471" s="48" t="str">
        <f t="shared" si="716"/>
        <v>Inviable Sanitariamente</v>
      </c>
      <c r="JFF471" s="48" t="str">
        <f t="shared" si="716"/>
        <v>Inviable Sanitariamente</v>
      </c>
      <c r="JFG471" s="48" t="str">
        <f t="shared" si="716"/>
        <v>Inviable Sanitariamente</v>
      </c>
      <c r="JFH471" s="48" t="str">
        <f t="shared" si="716"/>
        <v>Inviable Sanitariamente</v>
      </c>
      <c r="JFI471" s="48" t="str">
        <f t="shared" si="716"/>
        <v>Inviable Sanitariamente</v>
      </c>
      <c r="JFJ471" s="48" t="str">
        <f t="shared" si="716"/>
        <v>Inviable Sanitariamente</v>
      </c>
      <c r="JFK471" s="48" t="str">
        <f t="shared" si="716"/>
        <v>Inviable Sanitariamente</v>
      </c>
      <c r="JFL471" s="48" t="str">
        <f t="shared" si="716"/>
        <v>Inviable Sanitariamente</v>
      </c>
      <c r="JFM471" s="48" t="str">
        <f t="shared" si="716"/>
        <v>Inviable Sanitariamente</v>
      </c>
      <c r="JFN471" s="48" t="str">
        <f t="shared" si="717"/>
        <v>Inviable Sanitariamente</v>
      </c>
      <c r="JFO471" s="48" t="str">
        <f t="shared" si="717"/>
        <v>Inviable Sanitariamente</v>
      </c>
      <c r="JFP471" s="48" t="str">
        <f t="shared" si="717"/>
        <v>Inviable Sanitariamente</v>
      </c>
      <c r="JFQ471" s="48" t="str">
        <f t="shared" si="717"/>
        <v>Inviable Sanitariamente</v>
      </c>
      <c r="JFR471" s="48" t="str">
        <f t="shared" si="717"/>
        <v>Inviable Sanitariamente</v>
      </c>
      <c r="JFS471" s="48" t="str">
        <f t="shared" si="717"/>
        <v>Inviable Sanitariamente</v>
      </c>
      <c r="JFT471" s="48" t="str">
        <f t="shared" si="717"/>
        <v>Inviable Sanitariamente</v>
      </c>
      <c r="JFU471" s="48" t="str">
        <f t="shared" si="717"/>
        <v>Inviable Sanitariamente</v>
      </c>
      <c r="JFV471" s="48" t="str">
        <f t="shared" si="717"/>
        <v>Inviable Sanitariamente</v>
      </c>
      <c r="JFW471" s="48" t="str">
        <f t="shared" si="717"/>
        <v>Inviable Sanitariamente</v>
      </c>
      <c r="JFX471" s="48" t="str">
        <f t="shared" si="718"/>
        <v>Inviable Sanitariamente</v>
      </c>
      <c r="JFY471" s="48" t="str">
        <f t="shared" si="718"/>
        <v>Inviable Sanitariamente</v>
      </c>
      <c r="JFZ471" s="48" t="str">
        <f t="shared" si="718"/>
        <v>Inviable Sanitariamente</v>
      </c>
      <c r="JGA471" s="48" t="str">
        <f t="shared" si="718"/>
        <v>Inviable Sanitariamente</v>
      </c>
      <c r="JGB471" s="48" t="str">
        <f t="shared" si="718"/>
        <v>Inviable Sanitariamente</v>
      </c>
      <c r="JGC471" s="48" t="str">
        <f t="shared" si="718"/>
        <v>Inviable Sanitariamente</v>
      </c>
      <c r="JGD471" s="48" t="str">
        <f t="shared" si="718"/>
        <v>Inviable Sanitariamente</v>
      </c>
      <c r="JGE471" s="48" t="str">
        <f t="shared" si="718"/>
        <v>Inviable Sanitariamente</v>
      </c>
      <c r="JGF471" s="48" t="str">
        <f t="shared" si="718"/>
        <v>Inviable Sanitariamente</v>
      </c>
      <c r="JGG471" s="48" t="str">
        <f t="shared" si="718"/>
        <v>Inviable Sanitariamente</v>
      </c>
      <c r="JGH471" s="48" t="str">
        <f t="shared" si="719"/>
        <v>Inviable Sanitariamente</v>
      </c>
      <c r="JGI471" s="48" t="str">
        <f t="shared" si="719"/>
        <v>Inviable Sanitariamente</v>
      </c>
      <c r="JGJ471" s="48" t="str">
        <f t="shared" si="719"/>
        <v>Inviable Sanitariamente</v>
      </c>
      <c r="JGK471" s="48" t="str">
        <f t="shared" si="719"/>
        <v>Inviable Sanitariamente</v>
      </c>
      <c r="JGL471" s="48" t="str">
        <f t="shared" si="719"/>
        <v>Inviable Sanitariamente</v>
      </c>
      <c r="JGM471" s="48" t="str">
        <f t="shared" si="719"/>
        <v>Inviable Sanitariamente</v>
      </c>
      <c r="JGN471" s="48" t="str">
        <f t="shared" si="719"/>
        <v>Inviable Sanitariamente</v>
      </c>
      <c r="JGO471" s="48" t="str">
        <f t="shared" si="719"/>
        <v>Inviable Sanitariamente</v>
      </c>
      <c r="JGP471" s="48" t="str">
        <f t="shared" si="719"/>
        <v>Inviable Sanitariamente</v>
      </c>
      <c r="JGQ471" s="48" t="str">
        <f t="shared" si="719"/>
        <v>Inviable Sanitariamente</v>
      </c>
      <c r="JGR471" s="48" t="str">
        <f t="shared" si="720"/>
        <v>Inviable Sanitariamente</v>
      </c>
      <c r="JGS471" s="48" t="str">
        <f t="shared" si="720"/>
        <v>Inviable Sanitariamente</v>
      </c>
      <c r="JGT471" s="48" t="str">
        <f t="shared" si="720"/>
        <v>Inviable Sanitariamente</v>
      </c>
      <c r="JGU471" s="48" t="str">
        <f t="shared" si="720"/>
        <v>Inviable Sanitariamente</v>
      </c>
      <c r="JGV471" s="48" t="str">
        <f t="shared" si="720"/>
        <v>Inviable Sanitariamente</v>
      </c>
      <c r="JGW471" s="48" t="str">
        <f t="shared" si="720"/>
        <v>Inviable Sanitariamente</v>
      </c>
      <c r="JGX471" s="48" t="str">
        <f t="shared" si="720"/>
        <v>Inviable Sanitariamente</v>
      </c>
      <c r="JGY471" s="48" t="str">
        <f t="shared" si="720"/>
        <v>Inviable Sanitariamente</v>
      </c>
      <c r="JGZ471" s="48" t="str">
        <f t="shared" si="720"/>
        <v>Inviable Sanitariamente</v>
      </c>
      <c r="JHA471" s="48" t="str">
        <f t="shared" si="720"/>
        <v>Inviable Sanitariamente</v>
      </c>
      <c r="JHB471" s="48" t="str">
        <f t="shared" si="721"/>
        <v>Inviable Sanitariamente</v>
      </c>
      <c r="JHC471" s="48" t="str">
        <f t="shared" si="721"/>
        <v>Inviable Sanitariamente</v>
      </c>
      <c r="JHD471" s="48" t="str">
        <f t="shared" si="721"/>
        <v>Inviable Sanitariamente</v>
      </c>
      <c r="JHE471" s="48" t="str">
        <f t="shared" si="721"/>
        <v>Inviable Sanitariamente</v>
      </c>
      <c r="JHF471" s="48" t="str">
        <f t="shared" si="721"/>
        <v>Inviable Sanitariamente</v>
      </c>
      <c r="JHG471" s="48" t="str">
        <f t="shared" si="721"/>
        <v>Inviable Sanitariamente</v>
      </c>
      <c r="JHH471" s="48" t="str">
        <f t="shared" si="721"/>
        <v>Inviable Sanitariamente</v>
      </c>
      <c r="JHI471" s="48" t="str">
        <f t="shared" si="721"/>
        <v>Inviable Sanitariamente</v>
      </c>
      <c r="JHJ471" s="48" t="str">
        <f t="shared" si="721"/>
        <v>Inviable Sanitariamente</v>
      </c>
      <c r="JHK471" s="48" t="str">
        <f t="shared" si="721"/>
        <v>Inviable Sanitariamente</v>
      </c>
      <c r="JHL471" s="48" t="str">
        <f t="shared" si="722"/>
        <v>Inviable Sanitariamente</v>
      </c>
      <c r="JHM471" s="48" t="str">
        <f t="shared" si="722"/>
        <v>Inviable Sanitariamente</v>
      </c>
      <c r="JHN471" s="48" t="str">
        <f t="shared" si="722"/>
        <v>Inviable Sanitariamente</v>
      </c>
      <c r="JHO471" s="48" t="str">
        <f t="shared" si="722"/>
        <v>Inviable Sanitariamente</v>
      </c>
      <c r="JHP471" s="48" t="str">
        <f t="shared" si="722"/>
        <v>Inviable Sanitariamente</v>
      </c>
      <c r="JHQ471" s="48" t="str">
        <f t="shared" si="722"/>
        <v>Inviable Sanitariamente</v>
      </c>
      <c r="JHR471" s="48" t="str">
        <f t="shared" si="722"/>
        <v>Inviable Sanitariamente</v>
      </c>
      <c r="JHS471" s="48" t="str">
        <f t="shared" si="722"/>
        <v>Inviable Sanitariamente</v>
      </c>
      <c r="JHT471" s="48" t="str">
        <f t="shared" si="722"/>
        <v>Inviable Sanitariamente</v>
      </c>
      <c r="JHU471" s="48" t="str">
        <f t="shared" si="722"/>
        <v>Inviable Sanitariamente</v>
      </c>
      <c r="JHV471" s="48" t="str">
        <f t="shared" si="723"/>
        <v>Inviable Sanitariamente</v>
      </c>
      <c r="JHW471" s="48" t="str">
        <f t="shared" si="723"/>
        <v>Inviable Sanitariamente</v>
      </c>
      <c r="JHX471" s="48" t="str">
        <f t="shared" si="723"/>
        <v>Inviable Sanitariamente</v>
      </c>
      <c r="JHY471" s="48" t="str">
        <f t="shared" si="723"/>
        <v>Inviable Sanitariamente</v>
      </c>
      <c r="JHZ471" s="48" t="str">
        <f t="shared" si="723"/>
        <v>Inviable Sanitariamente</v>
      </c>
      <c r="JIA471" s="48" t="str">
        <f t="shared" si="723"/>
        <v>Inviable Sanitariamente</v>
      </c>
      <c r="JIB471" s="48" t="str">
        <f t="shared" si="723"/>
        <v>Inviable Sanitariamente</v>
      </c>
      <c r="JIC471" s="48" t="str">
        <f t="shared" si="723"/>
        <v>Inviable Sanitariamente</v>
      </c>
      <c r="JID471" s="48" t="str">
        <f t="shared" si="723"/>
        <v>Inviable Sanitariamente</v>
      </c>
      <c r="JIE471" s="48" t="str">
        <f t="shared" si="723"/>
        <v>Inviable Sanitariamente</v>
      </c>
      <c r="JIF471" s="48" t="str">
        <f t="shared" si="724"/>
        <v>Inviable Sanitariamente</v>
      </c>
      <c r="JIG471" s="48" t="str">
        <f t="shared" si="724"/>
        <v>Inviable Sanitariamente</v>
      </c>
      <c r="JIH471" s="48" t="str">
        <f t="shared" si="724"/>
        <v>Inviable Sanitariamente</v>
      </c>
      <c r="JII471" s="48" t="str">
        <f t="shared" si="724"/>
        <v>Inviable Sanitariamente</v>
      </c>
      <c r="JIJ471" s="48" t="str">
        <f t="shared" si="724"/>
        <v>Inviable Sanitariamente</v>
      </c>
      <c r="JIK471" s="48" t="str">
        <f t="shared" si="724"/>
        <v>Inviable Sanitariamente</v>
      </c>
      <c r="JIL471" s="48" t="str">
        <f t="shared" si="724"/>
        <v>Inviable Sanitariamente</v>
      </c>
      <c r="JIM471" s="48" t="str">
        <f t="shared" si="724"/>
        <v>Inviable Sanitariamente</v>
      </c>
      <c r="JIN471" s="48" t="str">
        <f t="shared" si="724"/>
        <v>Inviable Sanitariamente</v>
      </c>
      <c r="JIO471" s="48" t="str">
        <f t="shared" si="724"/>
        <v>Inviable Sanitariamente</v>
      </c>
      <c r="JIP471" s="48" t="str">
        <f t="shared" si="725"/>
        <v>Inviable Sanitariamente</v>
      </c>
      <c r="JIQ471" s="48" t="str">
        <f t="shared" si="725"/>
        <v>Inviable Sanitariamente</v>
      </c>
      <c r="JIR471" s="48" t="str">
        <f t="shared" si="725"/>
        <v>Inviable Sanitariamente</v>
      </c>
      <c r="JIS471" s="48" t="str">
        <f t="shared" si="725"/>
        <v>Inviable Sanitariamente</v>
      </c>
      <c r="JIT471" s="48" t="str">
        <f t="shared" si="725"/>
        <v>Inviable Sanitariamente</v>
      </c>
      <c r="JIU471" s="48" t="str">
        <f t="shared" si="725"/>
        <v>Inviable Sanitariamente</v>
      </c>
      <c r="JIV471" s="48" t="str">
        <f t="shared" si="725"/>
        <v>Inviable Sanitariamente</v>
      </c>
      <c r="JIW471" s="48" t="str">
        <f t="shared" si="725"/>
        <v>Inviable Sanitariamente</v>
      </c>
      <c r="JIX471" s="48" t="str">
        <f t="shared" si="725"/>
        <v>Inviable Sanitariamente</v>
      </c>
      <c r="JIY471" s="48" t="str">
        <f t="shared" si="725"/>
        <v>Inviable Sanitariamente</v>
      </c>
      <c r="JIZ471" s="48" t="str">
        <f t="shared" si="726"/>
        <v>Inviable Sanitariamente</v>
      </c>
      <c r="JJA471" s="48" t="str">
        <f t="shared" si="726"/>
        <v>Inviable Sanitariamente</v>
      </c>
      <c r="JJB471" s="48" t="str">
        <f t="shared" si="726"/>
        <v>Inviable Sanitariamente</v>
      </c>
      <c r="JJC471" s="48" t="str">
        <f t="shared" si="726"/>
        <v>Inviable Sanitariamente</v>
      </c>
      <c r="JJD471" s="48" t="str">
        <f t="shared" si="726"/>
        <v>Inviable Sanitariamente</v>
      </c>
      <c r="JJE471" s="48" t="str">
        <f t="shared" si="726"/>
        <v>Inviable Sanitariamente</v>
      </c>
      <c r="JJF471" s="48" t="str">
        <f t="shared" si="726"/>
        <v>Inviable Sanitariamente</v>
      </c>
      <c r="JJG471" s="48" t="str">
        <f t="shared" si="726"/>
        <v>Inviable Sanitariamente</v>
      </c>
      <c r="JJH471" s="48" t="str">
        <f t="shared" si="726"/>
        <v>Inviable Sanitariamente</v>
      </c>
      <c r="JJI471" s="48" t="str">
        <f t="shared" si="726"/>
        <v>Inviable Sanitariamente</v>
      </c>
      <c r="JJJ471" s="48" t="str">
        <f t="shared" si="727"/>
        <v>Inviable Sanitariamente</v>
      </c>
      <c r="JJK471" s="48" t="str">
        <f t="shared" si="727"/>
        <v>Inviable Sanitariamente</v>
      </c>
      <c r="JJL471" s="48" t="str">
        <f t="shared" si="727"/>
        <v>Inviable Sanitariamente</v>
      </c>
      <c r="JJM471" s="48" t="str">
        <f t="shared" si="727"/>
        <v>Inviable Sanitariamente</v>
      </c>
      <c r="JJN471" s="48" t="str">
        <f t="shared" si="727"/>
        <v>Inviable Sanitariamente</v>
      </c>
      <c r="JJO471" s="48" t="str">
        <f t="shared" si="727"/>
        <v>Inviable Sanitariamente</v>
      </c>
      <c r="JJP471" s="48" t="str">
        <f t="shared" si="727"/>
        <v>Inviable Sanitariamente</v>
      </c>
      <c r="JJQ471" s="48" t="str">
        <f t="shared" si="727"/>
        <v>Inviable Sanitariamente</v>
      </c>
      <c r="JJR471" s="48" t="str">
        <f t="shared" si="727"/>
        <v>Inviable Sanitariamente</v>
      </c>
      <c r="JJS471" s="48" t="str">
        <f t="shared" si="727"/>
        <v>Inviable Sanitariamente</v>
      </c>
      <c r="JJT471" s="48" t="str">
        <f t="shared" si="728"/>
        <v>Inviable Sanitariamente</v>
      </c>
      <c r="JJU471" s="48" t="str">
        <f t="shared" si="728"/>
        <v>Inviable Sanitariamente</v>
      </c>
      <c r="JJV471" s="48" t="str">
        <f t="shared" si="728"/>
        <v>Inviable Sanitariamente</v>
      </c>
      <c r="JJW471" s="48" t="str">
        <f t="shared" si="728"/>
        <v>Inviable Sanitariamente</v>
      </c>
      <c r="JJX471" s="48" t="str">
        <f t="shared" si="728"/>
        <v>Inviable Sanitariamente</v>
      </c>
      <c r="JJY471" s="48" t="str">
        <f t="shared" si="728"/>
        <v>Inviable Sanitariamente</v>
      </c>
      <c r="JJZ471" s="48" t="str">
        <f t="shared" si="728"/>
        <v>Inviable Sanitariamente</v>
      </c>
      <c r="JKA471" s="48" t="str">
        <f t="shared" si="728"/>
        <v>Inviable Sanitariamente</v>
      </c>
      <c r="JKB471" s="48" t="str">
        <f t="shared" si="728"/>
        <v>Inviable Sanitariamente</v>
      </c>
      <c r="JKC471" s="48" t="str">
        <f t="shared" si="728"/>
        <v>Inviable Sanitariamente</v>
      </c>
      <c r="JKD471" s="48" t="str">
        <f t="shared" si="729"/>
        <v>Inviable Sanitariamente</v>
      </c>
      <c r="JKE471" s="48" t="str">
        <f t="shared" si="729"/>
        <v>Inviable Sanitariamente</v>
      </c>
      <c r="JKF471" s="48" t="str">
        <f t="shared" si="729"/>
        <v>Inviable Sanitariamente</v>
      </c>
      <c r="JKG471" s="48" t="str">
        <f t="shared" si="729"/>
        <v>Inviable Sanitariamente</v>
      </c>
      <c r="JKH471" s="48" t="str">
        <f t="shared" si="729"/>
        <v>Inviable Sanitariamente</v>
      </c>
      <c r="JKI471" s="48" t="str">
        <f t="shared" si="729"/>
        <v>Inviable Sanitariamente</v>
      </c>
      <c r="JKJ471" s="48" t="str">
        <f t="shared" si="729"/>
        <v>Inviable Sanitariamente</v>
      </c>
      <c r="JKK471" s="48" t="str">
        <f t="shared" si="729"/>
        <v>Inviable Sanitariamente</v>
      </c>
      <c r="JKL471" s="48" t="str">
        <f t="shared" si="729"/>
        <v>Inviable Sanitariamente</v>
      </c>
      <c r="JKM471" s="48" t="str">
        <f t="shared" si="729"/>
        <v>Inviable Sanitariamente</v>
      </c>
      <c r="JKN471" s="48" t="str">
        <f t="shared" si="730"/>
        <v>Inviable Sanitariamente</v>
      </c>
      <c r="JKO471" s="48" t="str">
        <f t="shared" si="730"/>
        <v>Inviable Sanitariamente</v>
      </c>
      <c r="JKP471" s="48" t="str">
        <f t="shared" si="730"/>
        <v>Inviable Sanitariamente</v>
      </c>
      <c r="JKQ471" s="48" t="str">
        <f t="shared" si="730"/>
        <v>Inviable Sanitariamente</v>
      </c>
      <c r="JKR471" s="48" t="str">
        <f t="shared" si="730"/>
        <v>Inviable Sanitariamente</v>
      </c>
      <c r="JKS471" s="48" t="str">
        <f t="shared" si="730"/>
        <v>Inviable Sanitariamente</v>
      </c>
      <c r="JKT471" s="48" t="str">
        <f t="shared" si="730"/>
        <v>Inviable Sanitariamente</v>
      </c>
      <c r="JKU471" s="48" t="str">
        <f t="shared" si="730"/>
        <v>Inviable Sanitariamente</v>
      </c>
      <c r="JKV471" s="48" t="str">
        <f t="shared" si="730"/>
        <v>Inviable Sanitariamente</v>
      </c>
      <c r="JKW471" s="48" t="str">
        <f t="shared" si="730"/>
        <v>Inviable Sanitariamente</v>
      </c>
      <c r="JKX471" s="48" t="str">
        <f t="shared" si="731"/>
        <v>Inviable Sanitariamente</v>
      </c>
      <c r="JKY471" s="48" t="str">
        <f t="shared" si="731"/>
        <v>Inviable Sanitariamente</v>
      </c>
      <c r="JKZ471" s="48" t="str">
        <f t="shared" si="731"/>
        <v>Inviable Sanitariamente</v>
      </c>
      <c r="JLA471" s="48" t="str">
        <f t="shared" si="731"/>
        <v>Inviable Sanitariamente</v>
      </c>
      <c r="JLB471" s="48" t="str">
        <f t="shared" si="731"/>
        <v>Inviable Sanitariamente</v>
      </c>
      <c r="JLC471" s="48" t="str">
        <f t="shared" si="731"/>
        <v>Inviable Sanitariamente</v>
      </c>
      <c r="JLD471" s="48" t="str">
        <f t="shared" si="731"/>
        <v>Inviable Sanitariamente</v>
      </c>
      <c r="JLE471" s="48" t="str">
        <f t="shared" si="731"/>
        <v>Inviable Sanitariamente</v>
      </c>
      <c r="JLF471" s="48" t="str">
        <f t="shared" si="731"/>
        <v>Inviable Sanitariamente</v>
      </c>
      <c r="JLG471" s="48" t="str">
        <f t="shared" si="731"/>
        <v>Inviable Sanitariamente</v>
      </c>
      <c r="JLH471" s="48" t="str">
        <f t="shared" si="732"/>
        <v>Inviable Sanitariamente</v>
      </c>
      <c r="JLI471" s="48" t="str">
        <f t="shared" si="732"/>
        <v>Inviable Sanitariamente</v>
      </c>
      <c r="JLJ471" s="48" t="str">
        <f t="shared" si="732"/>
        <v>Inviable Sanitariamente</v>
      </c>
      <c r="JLK471" s="48" t="str">
        <f t="shared" si="732"/>
        <v>Inviable Sanitariamente</v>
      </c>
      <c r="JLL471" s="48" t="str">
        <f t="shared" si="732"/>
        <v>Inviable Sanitariamente</v>
      </c>
      <c r="JLM471" s="48" t="str">
        <f t="shared" si="732"/>
        <v>Inviable Sanitariamente</v>
      </c>
      <c r="JLN471" s="48" t="str">
        <f t="shared" si="732"/>
        <v>Inviable Sanitariamente</v>
      </c>
      <c r="JLO471" s="48" t="str">
        <f t="shared" si="732"/>
        <v>Inviable Sanitariamente</v>
      </c>
      <c r="JLP471" s="48" t="str">
        <f t="shared" si="732"/>
        <v>Inviable Sanitariamente</v>
      </c>
      <c r="JLQ471" s="48" t="str">
        <f t="shared" si="732"/>
        <v>Inviable Sanitariamente</v>
      </c>
      <c r="JLR471" s="48" t="str">
        <f t="shared" si="733"/>
        <v>Inviable Sanitariamente</v>
      </c>
      <c r="JLS471" s="48" t="str">
        <f t="shared" si="733"/>
        <v>Inviable Sanitariamente</v>
      </c>
      <c r="JLT471" s="48" t="str">
        <f t="shared" si="733"/>
        <v>Inviable Sanitariamente</v>
      </c>
      <c r="JLU471" s="48" t="str">
        <f t="shared" si="733"/>
        <v>Inviable Sanitariamente</v>
      </c>
      <c r="JLV471" s="48" t="str">
        <f t="shared" si="733"/>
        <v>Inviable Sanitariamente</v>
      </c>
      <c r="JLW471" s="48" t="str">
        <f t="shared" si="733"/>
        <v>Inviable Sanitariamente</v>
      </c>
      <c r="JLX471" s="48" t="str">
        <f t="shared" si="733"/>
        <v>Inviable Sanitariamente</v>
      </c>
      <c r="JLY471" s="48" t="str">
        <f t="shared" si="733"/>
        <v>Inviable Sanitariamente</v>
      </c>
      <c r="JLZ471" s="48" t="str">
        <f t="shared" si="733"/>
        <v>Inviable Sanitariamente</v>
      </c>
      <c r="JMA471" s="48" t="str">
        <f t="shared" si="733"/>
        <v>Inviable Sanitariamente</v>
      </c>
      <c r="JMB471" s="48" t="str">
        <f t="shared" si="734"/>
        <v>Inviable Sanitariamente</v>
      </c>
      <c r="JMC471" s="48" t="str">
        <f t="shared" si="734"/>
        <v>Inviable Sanitariamente</v>
      </c>
      <c r="JMD471" s="48" t="str">
        <f t="shared" si="734"/>
        <v>Inviable Sanitariamente</v>
      </c>
      <c r="JME471" s="48" t="str">
        <f t="shared" si="734"/>
        <v>Inviable Sanitariamente</v>
      </c>
      <c r="JMF471" s="48" t="str">
        <f t="shared" si="734"/>
        <v>Inviable Sanitariamente</v>
      </c>
      <c r="JMG471" s="48" t="str">
        <f t="shared" si="734"/>
        <v>Inviable Sanitariamente</v>
      </c>
      <c r="JMH471" s="48" t="str">
        <f t="shared" si="734"/>
        <v>Inviable Sanitariamente</v>
      </c>
      <c r="JMI471" s="48" t="str">
        <f t="shared" si="734"/>
        <v>Inviable Sanitariamente</v>
      </c>
      <c r="JMJ471" s="48" t="str">
        <f t="shared" si="734"/>
        <v>Inviable Sanitariamente</v>
      </c>
      <c r="JMK471" s="48" t="str">
        <f t="shared" si="734"/>
        <v>Inviable Sanitariamente</v>
      </c>
      <c r="JML471" s="48" t="str">
        <f t="shared" si="735"/>
        <v>Inviable Sanitariamente</v>
      </c>
      <c r="JMM471" s="48" t="str">
        <f t="shared" si="735"/>
        <v>Inviable Sanitariamente</v>
      </c>
      <c r="JMN471" s="48" t="str">
        <f t="shared" si="735"/>
        <v>Inviable Sanitariamente</v>
      </c>
      <c r="JMO471" s="48" t="str">
        <f t="shared" si="735"/>
        <v>Inviable Sanitariamente</v>
      </c>
      <c r="JMP471" s="48" t="str">
        <f t="shared" si="735"/>
        <v>Inviable Sanitariamente</v>
      </c>
      <c r="JMQ471" s="48" t="str">
        <f t="shared" si="735"/>
        <v>Inviable Sanitariamente</v>
      </c>
      <c r="JMR471" s="48" t="str">
        <f t="shared" si="735"/>
        <v>Inviable Sanitariamente</v>
      </c>
      <c r="JMS471" s="48" t="str">
        <f t="shared" si="735"/>
        <v>Inviable Sanitariamente</v>
      </c>
      <c r="JMT471" s="48" t="str">
        <f t="shared" si="735"/>
        <v>Inviable Sanitariamente</v>
      </c>
      <c r="JMU471" s="48" t="str">
        <f t="shared" si="735"/>
        <v>Inviable Sanitariamente</v>
      </c>
      <c r="JMV471" s="48" t="str">
        <f t="shared" si="736"/>
        <v>Inviable Sanitariamente</v>
      </c>
      <c r="JMW471" s="48" t="str">
        <f t="shared" si="736"/>
        <v>Inviable Sanitariamente</v>
      </c>
      <c r="JMX471" s="48" t="str">
        <f t="shared" si="736"/>
        <v>Inviable Sanitariamente</v>
      </c>
      <c r="JMY471" s="48" t="str">
        <f t="shared" si="736"/>
        <v>Inviable Sanitariamente</v>
      </c>
      <c r="JMZ471" s="48" t="str">
        <f t="shared" si="736"/>
        <v>Inviable Sanitariamente</v>
      </c>
      <c r="JNA471" s="48" t="str">
        <f t="shared" si="736"/>
        <v>Inviable Sanitariamente</v>
      </c>
      <c r="JNB471" s="48" t="str">
        <f t="shared" si="736"/>
        <v>Inviable Sanitariamente</v>
      </c>
      <c r="JNC471" s="48" t="str">
        <f t="shared" si="736"/>
        <v>Inviable Sanitariamente</v>
      </c>
      <c r="JND471" s="48" t="str">
        <f t="shared" si="736"/>
        <v>Inviable Sanitariamente</v>
      </c>
      <c r="JNE471" s="48" t="str">
        <f t="shared" si="736"/>
        <v>Inviable Sanitariamente</v>
      </c>
      <c r="JNF471" s="48" t="str">
        <f t="shared" si="737"/>
        <v>Inviable Sanitariamente</v>
      </c>
      <c r="JNG471" s="48" t="str">
        <f t="shared" si="737"/>
        <v>Inviable Sanitariamente</v>
      </c>
      <c r="JNH471" s="48" t="str">
        <f t="shared" si="737"/>
        <v>Inviable Sanitariamente</v>
      </c>
      <c r="JNI471" s="48" t="str">
        <f t="shared" si="737"/>
        <v>Inviable Sanitariamente</v>
      </c>
      <c r="JNJ471" s="48" t="str">
        <f t="shared" si="737"/>
        <v>Inviable Sanitariamente</v>
      </c>
      <c r="JNK471" s="48" t="str">
        <f t="shared" si="737"/>
        <v>Inviable Sanitariamente</v>
      </c>
      <c r="JNL471" s="48" t="str">
        <f t="shared" si="737"/>
        <v>Inviable Sanitariamente</v>
      </c>
      <c r="JNM471" s="48" t="str">
        <f t="shared" si="737"/>
        <v>Inviable Sanitariamente</v>
      </c>
      <c r="JNN471" s="48" t="str">
        <f t="shared" si="737"/>
        <v>Inviable Sanitariamente</v>
      </c>
      <c r="JNO471" s="48" t="str">
        <f t="shared" si="737"/>
        <v>Inviable Sanitariamente</v>
      </c>
      <c r="JNP471" s="48" t="str">
        <f t="shared" si="738"/>
        <v>Inviable Sanitariamente</v>
      </c>
      <c r="JNQ471" s="48" t="str">
        <f t="shared" si="738"/>
        <v>Inviable Sanitariamente</v>
      </c>
      <c r="JNR471" s="48" t="str">
        <f t="shared" si="738"/>
        <v>Inviable Sanitariamente</v>
      </c>
      <c r="JNS471" s="48" t="str">
        <f t="shared" si="738"/>
        <v>Inviable Sanitariamente</v>
      </c>
      <c r="JNT471" s="48" t="str">
        <f t="shared" si="738"/>
        <v>Inviable Sanitariamente</v>
      </c>
      <c r="JNU471" s="48" t="str">
        <f t="shared" si="738"/>
        <v>Inviable Sanitariamente</v>
      </c>
      <c r="JNV471" s="48" t="str">
        <f t="shared" si="738"/>
        <v>Inviable Sanitariamente</v>
      </c>
      <c r="JNW471" s="48" t="str">
        <f t="shared" si="738"/>
        <v>Inviable Sanitariamente</v>
      </c>
      <c r="JNX471" s="48" t="str">
        <f t="shared" si="738"/>
        <v>Inviable Sanitariamente</v>
      </c>
      <c r="JNY471" s="48" t="str">
        <f t="shared" si="738"/>
        <v>Inviable Sanitariamente</v>
      </c>
      <c r="JNZ471" s="48" t="str">
        <f t="shared" si="739"/>
        <v>Inviable Sanitariamente</v>
      </c>
      <c r="JOA471" s="48" t="str">
        <f t="shared" si="739"/>
        <v>Inviable Sanitariamente</v>
      </c>
      <c r="JOB471" s="48" t="str">
        <f t="shared" si="739"/>
        <v>Inviable Sanitariamente</v>
      </c>
      <c r="JOC471" s="48" t="str">
        <f t="shared" si="739"/>
        <v>Inviable Sanitariamente</v>
      </c>
      <c r="JOD471" s="48" t="str">
        <f t="shared" si="739"/>
        <v>Inviable Sanitariamente</v>
      </c>
      <c r="JOE471" s="48" t="str">
        <f t="shared" si="739"/>
        <v>Inviable Sanitariamente</v>
      </c>
      <c r="JOF471" s="48" t="str">
        <f t="shared" si="739"/>
        <v>Inviable Sanitariamente</v>
      </c>
      <c r="JOG471" s="48" t="str">
        <f t="shared" si="739"/>
        <v>Inviable Sanitariamente</v>
      </c>
      <c r="JOH471" s="48" t="str">
        <f t="shared" si="739"/>
        <v>Inviable Sanitariamente</v>
      </c>
      <c r="JOI471" s="48" t="str">
        <f t="shared" si="739"/>
        <v>Inviable Sanitariamente</v>
      </c>
      <c r="JOJ471" s="48" t="str">
        <f t="shared" si="740"/>
        <v>Inviable Sanitariamente</v>
      </c>
      <c r="JOK471" s="48" t="str">
        <f t="shared" si="740"/>
        <v>Inviable Sanitariamente</v>
      </c>
      <c r="JOL471" s="48" t="str">
        <f t="shared" si="740"/>
        <v>Inviable Sanitariamente</v>
      </c>
      <c r="JOM471" s="48" t="str">
        <f t="shared" si="740"/>
        <v>Inviable Sanitariamente</v>
      </c>
      <c r="JON471" s="48" t="str">
        <f t="shared" si="740"/>
        <v>Inviable Sanitariamente</v>
      </c>
      <c r="JOO471" s="48" t="str">
        <f t="shared" si="740"/>
        <v>Inviable Sanitariamente</v>
      </c>
      <c r="JOP471" s="48" t="str">
        <f t="shared" si="740"/>
        <v>Inviable Sanitariamente</v>
      </c>
      <c r="JOQ471" s="48" t="str">
        <f t="shared" si="740"/>
        <v>Inviable Sanitariamente</v>
      </c>
      <c r="JOR471" s="48" t="str">
        <f t="shared" si="740"/>
        <v>Inviable Sanitariamente</v>
      </c>
      <c r="JOS471" s="48" t="str">
        <f t="shared" si="740"/>
        <v>Inviable Sanitariamente</v>
      </c>
      <c r="JOT471" s="48" t="str">
        <f t="shared" si="741"/>
        <v>Inviable Sanitariamente</v>
      </c>
      <c r="JOU471" s="48" t="str">
        <f t="shared" si="741"/>
        <v>Inviable Sanitariamente</v>
      </c>
      <c r="JOV471" s="48" t="str">
        <f t="shared" si="741"/>
        <v>Inviable Sanitariamente</v>
      </c>
      <c r="JOW471" s="48" t="str">
        <f t="shared" si="741"/>
        <v>Inviable Sanitariamente</v>
      </c>
      <c r="JOX471" s="48" t="str">
        <f t="shared" si="741"/>
        <v>Inviable Sanitariamente</v>
      </c>
      <c r="JOY471" s="48" t="str">
        <f t="shared" si="741"/>
        <v>Inviable Sanitariamente</v>
      </c>
      <c r="JOZ471" s="48" t="str">
        <f t="shared" si="741"/>
        <v>Inviable Sanitariamente</v>
      </c>
      <c r="JPA471" s="48" t="str">
        <f t="shared" si="741"/>
        <v>Inviable Sanitariamente</v>
      </c>
      <c r="JPB471" s="48" t="str">
        <f t="shared" si="741"/>
        <v>Inviable Sanitariamente</v>
      </c>
      <c r="JPC471" s="48" t="str">
        <f t="shared" si="741"/>
        <v>Inviable Sanitariamente</v>
      </c>
      <c r="JPD471" s="48" t="str">
        <f t="shared" si="742"/>
        <v>Inviable Sanitariamente</v>
      </c>
      <c r="JPE471" s="48" t="str">
        <f t="shared" si="742"/>
        <v>Inviable Sanitariamente</v>
      </c>
      <c r="JPF471" s="48" t="str">
        <f t="shared" si="742"/>
        <v>Inviable Sanitariamente</v>
      </c>
      <c r="JPG471" s="48" t="str">
        <f t="shared" si="742"/>
        <v>Inviable Sanitariamente</v>
      </c>
      <c r="JPH471" s="48" t="str">
        <f t="shared" si="742"/>
        <v>Inviable Sanitariamente</v>
      </c>
      <c r="JPI471" s="48" t="str">
        <f t="shared" si="742"/>
        <v>Inviable Sanitariamente</v>
      </c>
      <c r="JPJ471" s="48" t="str">
        <f t="shared" si="742"/>
        <v>Inviable Sanitariamente</v>
      </c>
      <c r="JPK471" s="48" t="str">
        <f t="shared" si="742"/>
        <v>Inviable Sanitariamente</v>
      </c>
      <c r="JPL471" s="48" t="str">
        <f t="shared" si="742"/>
        <v>Inviable Sanitariamente</v>
      </c>
      <c r="JPM471" s="48" t="str">
        <f t="shared" si="742"/>
        <v>Inviable Sanitariamente</v>
      </c>
      <c r="JPN471" s="48" t="str">
        <f t="shared" si="743"/>
        <v>Inviable Sanitariamente</v>
      </c>
      <c r="JPO471" s="48" t="str">
        <f t="shared" si="743"/>
        <v>Inviable Sanitariamente</v>
      </c>
      <c r="JPP471" s="48" t="str">
        <f t="shared" si="743"/>
        <v>Inviable Sanitariamente</v>
      </c>
      <c r="JPQ471" s="48" t="str">
        <f t="shared" si="743"/>
        <v>Inviable Sanitariamente</v>
      </c>
      <c r="JPR471" s="48" t="str">
        <f t="shared" si="743"/>
        <v>Inviable Sanitariamente</v>
      </c>
      <c r="JPS471" s="48" t="str">
        <f t="shared" si="743"/>
        <v>Inviable Sanitariamente</v>
      </c>
      <c r="JPT471" s="48" t="str">
        <f t="shared" si="743"/>
        <v>Inviable Sanitariamente</v>
      </c>
      <c r="JPU471" s="48" t="str">
        <f t="shared" si="743"/>
        <v>Inviable Sanitariamente</v>
      </c>
      <c r="JPV471" s="48" t="str">
        <f t="shared" si="743"/>
        <v>Inviable Sanitariamente</v>
      </c>
      <c r="JPW471" s="48" t="str">
        <f t="shared" si="743"/>
        <v>Inviable Sanitariamente</v>
      </c>
      <c r="JPX471" s="48" t="str">
        <f t="shared" si="744"/>
        <v>Inviable Sanitariamente</v>
      </c>
      <c r="JPY471" s="48" t="str">
        <f t="shared" si="744"/>
        <v>Inviable Sanitariamente</v>
      </c>
      <c r="JPZ471" s="48" t="str">
        <f t="shared" si="744"/>
        <v>Inviable Sanitariamente</v>
      </c>
      <c r="JQA471" s="48" t="str">
        <f t="shared" si="744"/>
        <v>Inviable Sanitariamente</v>
      </c>
      <c r="JQB471" s="48" t="str">
        <f t="shared" si="744"/>
        <v>Inviable Sanitariamente</v>
      </c>
      <c r="JQC471" s="48" t="str">
        <f t="shared" si="744"/>
        <v>Inviable Sanitariamente</v>
      </c>
      <c r="JQD471" s="48" t="str">
        <f t="shared" si="744"/>
        <v>Inviable Sanitariamente</v>
      </c>
      <c r="JQE471" s="48" t="str">
        <f t="shared" si="744"/>
        <v>Inviable Sanitariamente</v>
      </c>
      <c r="JQF471" s="48" t="str">
        <f t="shared" si="744"/>
        <v>Inviable Sanitariamente</v>
      </c>
      <c r="JQG471" s="48" t="str">
        <f t="shared" si="744"/>
        <v>Inviable Sanitariamente</v>
      </c>
      <c r="JQH471" s="48" t="str">
        <f t="shared" si="745"/>
        <v>Inviable Sanitariamente</v>
      </c>
      <c r="JQI471" s="48" t="str">
        <f t="shared" si="745"/>
        <v>Inviable Sanitariamente</v>
      </c>
      <c r="JQJ471" s="48" t="str">
        <f t="shared" si="745"/>
        <v>Inviable Sanitariamente</v>
      </c>
      <c r="JQK471" s="48" t="str">
        <f t="shared" si="745"/>
        <v>Inviable Sanitariamente</v>
      </c>
      <c r="JQL471" s="48" t="str">
        <f t="shared" si="745"/>
        <v>Inviable Sanitariamente</v>
      </c>
      <c r="JQM471" s="48" t="str">
        <f t="shared" si="745"/>
        <v>Inviable Sanitariamente</v>
      </c>
      <c r="JQN471" s="48" t="str">
        <f t="shared" si="745"/>
        <v>Inviable Sanitariamente</v>
      </c>
      <c r="JQO471" s="48" t="str">
        <f t="shared" si="745"/>
        <v>Inviable Sanitariamente</v>
      </c>
      <c r="JQP471" s="48" t="str">
        <f t="shared" si="745"/>
        <v>Inviable Sanitariamente</v>
      </c>
      <c r="JQQ471" s="48" t="str">
        <f t="shared" si="745"/>
        <v>Inviable Sanitariamente</v>
      </c>
      <c r="JQR471" s="48" t="str">
        <f t="shared" si="746"/>
        <v>Inviable Sanitariamente</v>
      </c>
      <c r="JQS471" s="48" t="str">
        <f t="shared" si="746"/>
        <v>Inviable Sanitariamente</v>
      </c>
      <c r="JQT471" s="48" t="str">
        <f t="shared" si="746"/>
        <v>Inviable Sanitariamente</v>
      </c>
      <c r="JQU471" s="48" t="str">
        <f t="shared" si="746"/>
        <v>Inviable Sanitariamente</v>
      </c>
      <c r="JQV471" s="48" t="str">
        <f t="shared" si="746"/>
        <v>Inviable Sanitariamente</v>
      </c>
      <c r="JQW471" s="48" t="str">
        <f t="shared" si="746"/>
        <v>Inviable Sanitariamente</v>
      </c>
      <c r="JQX471" s="48" t="str">
        <f t="shared" si="746"/>
        <v>Inviable Sanitariamente</v>
      </c>
      <c r="JQY471" s="48" t="str">
        <f t="shared" si="746"/>
        <v>Inviable Sanitariamente</v>
      </c>
      <c r="JQZ471" s="48" t="str">
        <f t="shared" si="746"/>
        <v>Inviable Sanitariamente</v>
      </c>
      <c r="JRA471" s="48" t="str">
        <f t="shared" si="746"/>
        <v>Inviable Sanitariamente</v>
      </c>
      <c r="JRB471" s="48" t="str">
        <f t="shared" si="747"/>
        <v>Inviable Sanitariamente</v>
      </c>
      <c r="JRC471" s="48" t="str">
        <f t="shared" si="747"/>
        <v>Inviable Sanitariamente</v>
      </c>
      <c r="JRD471" s="48" t="str">
        <f t="shared" si="747"/>
        <v>Inviable Sanitariamente</v>
      </c>
      <c r="JRE471" s="48" t="str">
        <f t="shared" si="747"/>
        <v>Inviable Sanitariamente</v>
      </c>
      <c r="JRF471" s="48" t="str">
        <f t="shared" si="747"/>
        <v>Inviable Sanitariamente</v>
      </c>
      <c r="JRG471" s="48" t="str">
        <f t="shared" si="747"/>
        <v>Inviable Sanitariamente</v>
      </c>
      <c r="JRH471" s="48" t="str">
        <f t="shared" si="747"/>
        <v>Inviable Sanitariamente</v>
      </c>
      <c r="JRI471" s="48" t="str">
        <f t="shared" si="747"/>
        <v>Inviable Sanitariamente</v>
      </c>
      <c r="JRJ471" s="48" t="str">
        <f t="shared" si="747"/>
        <v>Inviable Sanitariamente</v>
      </c>
      <c r="JRK471" s="48" t="str">
        <f t="shared" si="747"/>
        <v>Inviable Sanitariamente</v>
      </c>
      <c r="JRL471" s="48" t="str">
        <f t="shared" si="748"/>
        <v>Inviable Sanitariamente</v>
      </c>
      <c r="JRM471" s="48" t="str">
        <f t="shared" si="748"/>
        <v>Inviable Sanitariamente</v>
      </c>
      <c r="JRN471" s="48" t="str">
        <f t="shared" si="748"/>
        <v>Inviable Sanitariamente</v>
      </c>
      <c r="JRO471" s="48" t="str">
        <f t="shared" si="748"/>
        <v>Inviable Sanitariamente</v>
      </c>
      <c r="JRP471" s="48" t="str">
        <f t="shared" si="748"/>
        <v>Inviable Sanitariamente</v>
      </c>
      <c r="JRQ471" s="48" t="str">
        <f t="shared" si="748"/>
        <v>Inviable Sanitariamente</v>
      </c>
      <c r="JRR471" s="48" t="str">
        <f t="shared" si="748"/>
        <v>Inviable Sanitariamente</v>
      </c>
      <c r="JRS471" s="48" t="str">
        <f t="shared" si="748"/>
        <v>Inviable Sanitariamente</v>
      </c>
      <c r="JRT471" s="48" t="str">
        <f t="shared" si="748"/>
        <v>Inviable Sanitariamente</v>
      </c>
      <c r="JRU471" s="48" t="str">
        <f t="shared" si="748"/>
        <v>Inviable Sanitariamente</v>
      </c>
      <c r="JRV471" s="48" t="str">
        <f t="shared" si="749"/>
        <v>Inviable Sanitariamente</v>
      </c>
      <c r="JRW471" s="48" t="str">
        <f t="shared" si="749"/>
        <v>Inviable Sanitariamente</v>
      </c>
      <c r="JRX471" s="48" t="str">
        <f t="shared" si="749"/>
        <v>Inviable Sanitariamente</v>
      </c>
      <c r="JRY471" s="48" t="str">
        <f t="shared" si="749"/>
        <v>Inviable Sanitariamente</v>
      </c>
      <c r="JRZ471" s="48" t="str">
        <f t="shared" si="749"/>
        <v>Inviable Sanitariamente</v>
      </c>
      <c r="JSA471" s="48" t="str">
        <f t="shared" si="749"/>
        <v>Inviable Sanitariamente</v>
      </c>
      <c r="JSB471" s="48" t="str">
        <f t="shared" si="749"/>
        <v>Inviable Sanitariamente</v>
      </c>
      <c r="JSC471" s="48" t="str">
        <f t="shared" si="749"/>
        <v>Inviable Sanitariamente</v>
      </c>
      <c r="JSD471" s="48" t="str">
        <f t="shared" si="749"/>
        <v>Inviable Sanitariamente</v>
      </c>
      <c r="JSE471" s="48" t="str">
        <f t="shared" si="749"/>
        <v>Inviable Sanitariamente</v>
      </c>
      <c r="JSF471" s="48" t="str">
        <f t="shared" si="750"/>
        <v>Inviable Sanitariamente</v>
      </c>
      <c r="JSG471" s="48" t="str">
        <f t="shared" si="750"/>
        <v>Inviable Sanitariamente</v>
      </c>
      <c r="JSH471" s="48" t="str">
        <f t="shared" si="750"/>
        <v>Inviable Sanitariamente</v>
      </c>
      <c r="JSI471" s="48" t="str">
        <f t="shared" si="750"/>
        <v>Inviable Sanitariamente</v>
      </c>
      <c r="JSJ471" s="48" t="str">
        <f t="shared" si="750"/>
        <v>Inviable Sanitariamente</v>
      </c>
      <c r="JSK471" s="48" t="str">
        <f t="shared" si="750"/>
        <v>Inviable Sanitariamente</v>
      </c>
      <c r="JSL471" s="48" t="str">
        <f t="shared" si="750"/>
        <v>Inviable Sanitariamente</v>
      </c>
      <c r="JSM471" s="48" t="str">
        <f t="shared" si="750"/>
        <v>Inviable Sanitariamente</v>
      </c>
      <c r="JSN471" s="48" t="str">
        <f t="shared" si="750"/>
        <v>Inviable Sanitariamente</v>
      </c>
      <c r="JSO471" s="48" t="str">
        <f t="shared" si="750"/>
        <v>Inviable Sanitariamente</v>
      </c>
      <c r="JSP471" s="48" t="str">
        <f t="shared" si="751"/>
        <v>Inviable Sanitariamente</v>
      </c>
      <c r="JSQ471" s="48" t="str">
        <f t="shared" si="751"/>
        <v>Inviable Sanitariamente</v>
      </c>
      <c r="JSR471" s="48" t="str">
        <f t="shared" si="751"/>
        <v>Inviable Sanitariamente</v>
      </c>
      <c r="JSS471" s="48" t="str">
        <f t="shared" si="751"/>
        <v>Inviable Sanitariamente</v>
      </c>
      <c r="JST471" s="48" t="str">
        <f t="shared" si="751"/>
        <v>Inviable Sanitariamente</v>
      </c>
      <c r="JSU471" s="48" t="str">
        <f t="shared" si="751"/>
        <v>Inviable Sanitariamente</v>
      </c>
      <c r="JSV471" s="48" t="str">
        <f t="shared" si="751"/>
        <v>Inviable Sanitariamente</v>
      </c>
      <c r="JSW471" s="48" t="str">
        <f t="shared" si="751"/>
        <v>Inviable Sanitariamente</v>
      </c>
      <c r="JSX471" s="48" t="str">
        <f t="shared" si="751"/>
        <v>Inviable Sanitariamente</v>
      </c>
      <c r="JSY471" s="48" t="str">
        <f t="shared" si="751"/>
        <v>Inviable Sanitariamente</v>
      </c>
      <c r="JSZ471" s="48" t="str">
        <f t="shared" si="752"/>
        <v>Inviable Sanitariamente</v>
      </c>
      <c r="JTA471" s="48" t="str">
        <f t="shared" si="752"/>
        <v>Inviable Sanitariamente</v>
      </c>
      <c r="JTB471" s="48" t="str">
        <f t="shared" si="752"/>
        <v>Inviable Sanitariamente</v>
      </c>
      <c r="JTC471" s="48" t="str">
        <f t="shared" si="752"/>
        <v>Inviable Sanitariamente</v>
      </c>
      <c r="JTD471" s="48" t="str">
        <f t="shared" si="752"/>
        <v>Inviable Sanitariamente</v>
      </c>
      <c r="JTE471" s="48" t="str">
        <f t="shared" si="752"/>
        <v>Inviable Sanitariamente</v>
      </c>
      <c r="JTF471" s="48" t="str">
        <f t="shared" si="752"/>
        <v>Inviable Sanitariamente</v>
      </c>
      <c r="JTG471" s="48" t="str">
        <f t="shared" si="752"/>
        <v>Inviable Sanitariamente</v>
      </c>
      <c r="JTH471" s="48" t="str">
        <f t="shared" si="752"/>
        <v>Inviable Sanitariamente</v>
      </c>
      <c r="JTI471" s="48" t="str">
        <f t="shared" si="752"/>
        <v>Inviable Sanitariamente</v>
      </c>
      <c r="JTJ471" s="48" t="str">
        <f t="shared" si="753"/>
        <v>Inviable Sanitariamente</v>
      </c>
      <c r="JTK471" s="48" t="str">
        <f t="shared" si="753"/>
        <v>Inviable Sanitariamente</v>
      </c>
      <c r="JTL471" s="48" t="str">
        <f t="shared" si="753"/>
        <v>Inviable Sanitariamente</v>
      </c>
      <c r="JTM471" s="48" t="str">
        <f t="shared" si="753"/>
        <v>Inviable Sanitariamente</v>
      </c>
      <c r="JTN471" s="48" t="str">
        <f t="shared" si="753"/>
        <v>Inviable Sanitariamente</v>
      </c>
      <c r="JTO471" s="48" t="str">
        <f t="shared" si="753"/>
        <v>Inviable Sanitariamente</v>
      </c>
      <c r="JTP471" s="48" t="str">
        <f t="shared" si="753"/>
        <v>Inviable Sanitariamente</v>
      </c>
      <c r="JTQ471" s="48" t="str">
        <f t="shared" si="753"/>
        <v>Inviable Sanitariamente</v>
      </c>
      <c r="JTR471" s="48" t="str">
        <f t="shared" si="753"/>
        <v>Inviable Sanitariamente</v>
      </c>
      <c r="JTS471" s="48" t="str">
        <f t="shared" si="753"/>
        <v>Inviable Sanitariamente</v>
      </c>
      <c r="JTT471" s="48" t="str">
        <f t="shared" si="754"/>
        <v>Inviable Sanitariamente</v>
      </c>
      <c r="JTU471" s="48" t="str">
        <f t="shared" si="754"/>
        <v>Inviable Sanitariamente</v>
      </c>
      <c r="JTV471" s="48" t="str">
        <f t="shared" si="754"/>
        <v>Inviable Sanitariamente</v>
      </c>
      <c r="JTW471" s="48" t="str">
        <f t="shared" si="754"/>
        <v>Inviable Sanitariamente</v>
      </c>
      <c r="JTX471" s="48" t="str">
        <f t="shared" si="754"/>
        <v>Inviable Sanitariamente</v>
      </c>
      <c r="JTY471" s="48" t="str">
        <f t="shared" si="754"/>
        <v>Inviable Sanitariamente</v>
      </c>
      <c r="JTZ471" s="48" t="str">
        <f t="shared" si="754"/>
        <v>Inviable Sanitariamente</v>
      </c>
      <c r="JUA471" s="48" t="str">
        <f t="shared" si="754"/>
        <v>Inviable Sanitariamente</v>
      </c>
      <c r="JUB471" s="48" t="str">
        <f t="shared" si="754"/>
        <v>Inviable Sanitariamente</v>
      </c>
      <c r="JUC471" s="48" t="str">
        <f t="shared" si="754"/>
        <v>Inviable Sanitariamente</v>
      </c>
      <c r="JUD471" s="48" t="str">
        <f t="shared" si="755"/>
        <v>Inviable Sanitariamente</v>
      </c>
      <c r="JUE471" s="48" t="str">
        <f t="shared" si="755"/>
        <v>Inviable Sanitariamente</v>
      </c>
      <c r="JUF471" s="48" t="str">
        <f t="shared" si="755"/>
        <v>Inviable Sanitariamente</v>
      </c>
      <c r="JUG471" s="48" t="str">
        <f t="shared" si="755"/>
        <v>Inviable Sanitariamente</v>
      </c>
      <c r="JUH471" s="48" t="str">
        <f t="shared" si="755"/>
        <v>Inviable Sanitariamente</v>
      </c>
      <c r="JUI471" s="48" t="str">
        <f t="shared" si="755"/>
        <v>Inviable Sanitariamente</v>
      </c>
      <c r="JUJ471" s="48" t="str">
        <f t="shared" si="755"/>
        <v>Inviable Sanitariamente</v>
      </c>
      <c r="JUK471" s="48" t="str">
        <f t="shared" si="755"/>
        <v>Inviable Sanitariamente</v>
      </c>
      <c r="JUL471" s="48" t="str">
        <f t="shared" si="755"/>
        <v>Inviable Sanitariamente</v>
      </c>
      <c r="JUM471" s="48" t="str">
        <f t="shared" si="755"/>
        <v>Inviable Sanitariamente</v>
      </c>
      <c r="JUN471" s="48" t="str">
        <f t="shared" si="756"/>
        <v>Inviable Sanitariamente</v>
      </c>
      <c r="JUO471" s="48" t="str">
        <f t="shared" si="756"/>
        <v>Inviable Sanitariamente</v>
      </c>
      <c r="JUP471" s="48" t="str">
        <f t="shared" si="756"/>
        <v>Inviable Sanitariamente</v>
      </c>
      <c r="JUQ471" s="48" t="str">
        <f t="shared" si="756"/>
        <v>Inviable Sanitariamente</v>
      </c>
      <c r="JUR471" s="48" t="str">
        <f t="shared" si="756"/>
        <v>Inviable Sanitariamente</v>
      </c>
      <c r="JUS471" s="48" t="str">
        <f t="shared" si="756"/>
        <v>Inviable Sanitariamente</v>
      </c>
      <c r="JUT471" s="48" t="str">
        <f t="shared" si="756"/>
        <v>Inviable Sanitariamente</v>
      </c>
      <c r="JUU471" s="48" t="str">
        <f t="shared" si="756"/>
        <v>Inviable Sanitariamente</v>
      </c>
      <c r="JUV471" s="48" t="str">
        <f t="shared" si="756"/>
        <v>Inviable Sanitariamente</v>
      </c>
      <c r="JUW471" s="48" t="str">
        <f t="shared" si="756"/>
        <v>Inviable Sanitariamente</v>
      </c>
      <c r="JUX471" s="48" t="str">
        <f t="shared" si="757"/>
        <v>Inviable Sanitariamente</v>
      </c>
      <c r="JUY471" s="48" t="str">
        <f t="shared" si="757"/>
        <v>Inviable Sanitariamente</v>
      </c>
      <c r="JUZ471" s="48" t="str">
        <f t="shared" si="757"/>
        <v>Inviable Sanitariamente</v>
      </c>
      <c r="JVA471" s="48" t="str">
        <f t="shared" si="757"/>
        <v>Inviable Sanitariamente</v>
      </c>
      <c r="JVB471" s="48" t="str">
        <f t="shared" si="757"/>
        <v>Inviable Sanitariamente</v>
      </c>
      <c r="JVC471" s="48" t="str">
        <f t="shared" si="757"/>
        <v>Inviable Sanitariamente</v>
      </c>
      <c r="JVD471" s="48" t="str">
        <f t="shared" si="757"/>
        <v>Inviable Sanitariamente</v>
      </c>
      <c r="JVE471" s="48" t="str">
        <f t="shared" si="757"/>
        <v>Inviable Sanitariamente</v>
      </c>
      <c r="JVF471" s="48" t="str">
        <f t="shared" si="757"/>
        <v>Inviable Sanitariamente</v>
      </c>
      <c r="JVG471" s="48" t="str">
        <f t="shared" si="757"/>
        <v>Inviable Sanitariamente</v>
      </c>
      <c r="JVH471" s="48" t="str">
        <f t="shared" si="758"/>
        <v>Inviable Sanitariamente</v>
      </c>
      <c r="JVI471" s="48" t="str">
        <f t="shared" si="758"/>
        <v>Inviable Sanitariamente</v>
      </c>
      <c r="JVJ471" s="48" t="str">
        <f t="shared" si="758"/>
        <v>Inviable Sanitariamente</v>
      </c>
      <c r="JVK471" s="48" t="str">
        <f t="shared" si="758"/>
        <v>Inviable Sanitariamente</v>
      </c>
      <c r="JVL471" s="48" t="str">
        <f t="shared" si="758"/>
        <v>Inviable Sanitariamente</v>
      </c>
      <c r="JVM471" s="48" t="str">
        <f t="shared" si="758"/>
        <v>Inviable Sanitariamente</v>
      </c>
      <c r="JVN471" s="48" t="str">
        <f t="shared" si="758"/>
        <v>Inviable Sanitariamente</v>
      </c>
      <c r="JVO471" s="48" t="str">
        <f t="shared" si="758"/>
        <v>Inviable Sanitariamente</v>
      </c>
      <c r="JVP471" s="48" t="str">
        <f t="shared" si="758"/>
        <v>Inviable Sanitariamente</v>
      </c>
      <c r="JVQ471" s="48" t="str">
        <f t="shared" si="758"/>
        <v>Inviable Sanitariamente</v>
      </c>
      <c r="JVR471" s="48" t="str">
        <f t="shared" si="759"/>
        <v>Inviable Sanitariamente</v>
      </c>
      <c r="JVS471" s="48" t="str">
        <f t="shared" si="759"/>
        <v>Inviable Sanitariamente</v>
      </c>
      <c r="JVT471" s="48" t="str">
        <f t="shared" si="759"/>
        <v>Inviable Sanitariamente</v>
      </c>
      <c r="JVU471" s="48" t="str">
        <f t="shared" si="759"/>
        <v>Inviable Sanitariamente</v>
      </c>
      <c r="JVV471" s="48" t="str">
        <f t="shared" si="759"/>
        <v>Inviable Sanitariamente</v>
      </c>
      <c r="JVW471" s="48" t="str">
        <f t="shared" si="759"/>
        <v>Inviable Sanitariamente</v>
      </c>
      <c r="JVX471" s="48" t="str">
        <f t="shared" si="759"/>
        <v>Inviable Sanitariamente</v>
      </c>
      <c r="JVY471" s="48" t="str">
        <f t="shared" si="759"/>
        <v>Inviable Sanitariamente</v>
      </c>
      <c r="JVZ471" s="48" t="str">
        <f t="shared" si="759"/>
        <v>Inviable Sanitariamente</v>
      </c>
      <c r="JWA471" s="48" t="str">
        <f t="shared" si="759"/>
        <v>Inviable Sanitariamente</v>
      </c>
      <c r="JWB471" s="48" t="str">
        <f t="shared" si="760"/>
        <v>Inviable Sanitariamente</v>
      </c>
      <c r="JWC471" s="48" t="str">
        <f t="shared" si="760"/>
        <v>Inviable Sanitariamente</v>
      </c>
      <c r="JWD471" s="48" t="str">
        <f t="shared" si="760"/>
        <v>Inviable Sanitariamente</v>
      </c>
      <c r="JWE471" s="48" t="str">
        <f t="shared" si="760"/>
        <v>Inviable Sanitariamente</v>
      </c>
      <c r="JWF471" s="48" t="str">
        <f t="shared" si="760"/>
        <v>Inviable Sanitariamente</v>
      </c>
      <c r="JWG471" s="48" t="str">
        <f t="shared" si="760"/>
        <v>Inviable Sanitariamente</v>
      </c>
      <c r="JWH471" s="48" t="str">
        <f t="shared" si="760"/>
        <v>Inviable Sanitariamente</v>
      </c>
      <c r="JWI471" s="48" t="str">
        <f t="shared" si="760"/>
        <v>Inviable Sanitariamente</v>
      </c>
      <c r="JWJ471" s="48" t="str">
        <f t="shared" si="760"/>
        <v>Inviable Sanitariamente</v>
      </c>
      <c r="JWK471" s="48" t="str">
        <f t="shared" si="760"/>
        <v>Inviable Sanitariamente</v>
      </c>
      <c r="JWL471" s="48" t="str">
        <f t="shared" si="761"/>
        <v>Inviable Sanitariamente</v>
      </c>
      <c r="JWM471" s="48" t="str">
        <f t="shared" si="761"/>
        <v>Inviable Sanitariamente</v>
      </c>
      <c r="JWN471" s="48" t="str">
        <f t="shared" si="761"/>
        <v>Inviable Sanitariamente</v>
      </c>
      <c r="JWO471" s="48" t="str">
        <f t="shared" si="761"/>
        <v>Inviable Sanitariamente</v>
      </c>
      <c r="JWP471" s="48" t="str">
        <f t="shared" si="761"/>
        <v>Inviable Sanitariamente</v>
      </c>
      <c r="JWQ471" s="48" t="str">
        <f t="shared" si="761"/>
        <v>Inviable Sanitariamente</v>
      </c>
      <c r="JWR471" s="48" t="str">
        <f t="shared" si="761"/>
        <v>Inviable Sanitariamente</v>
      </c>
      <c r="JWS471" s="48" t="str">
        <f t="shared" si="761"/>
        <v>Inviable Sanitariamente</v>
      </c>
      <c r="JWT471" s="48" t="str">
        <f t="shared" si="761"/>
        <v>Inviable Sanitariamente</v>
      </c>
      <c r="JWU471" s="48" t="str">
        <f t="shared" si="761"/>
        <v>Inviable Sanitariamente</v>
      </c>
      <c r="JWV471" s="48" t="str">
        <f t="shared" si="762"/>
        <v>Inviable Sanitariamente</v>
      </c>
      <c r="JWW471" s="48" t="str">
        <f t="shared" si="762"/>
        <v>Inviable Sanitariamente</v>
      </c>
      <c r="JWX471" s="48" t="str">
        <f t="shared" si="762"/>
        <v>Inviable Sanitariamente</v>
      </c>
      <c r="JWY471" s="48" t="str">
        <f t="shared" si="762"/>
        <v>Inviable Sanitariamente</v>
      </c>
      <c r="JWZ471" s="48" t="str">
        <f t="shared" si="762"/>
        <v>Inviable Sanitariamente</v>
      </c>
      <c r="JXA471" s="48" t="str">
        <f t="shared" si="762"/>
        <v>Inviable Sanitariamente</v>
      </c>
      <c r="JXB471" s="48" t="str">
        <f t="shared" si="762"/>
        <v>Inviable Sanitariamente</v>
      </c>
      <c r="JXC471" s="48" t="str">
        <f t="shared" si="762"/>
        <v>Inviable Sanitariamente</v>
      </c>
      <c r="JXD471" s="48" t="str">
        <f t="shared" si="762"/>
        <v>Inviable Sanitariamente</v>
      </c>
      <c r="JXE471" s="48" t="str">
        <f t="shared" si="762"/>
        <v>Inviable Sanitariamente</v>
      </c>
      <c r="JXF471" s="48" t="str">
        <f t="shared" si="763"/>
        <v>Inviable Sanitariamente</v>
      </c>
      <c r="JXG471" s="48" t="str">
        <f t="shared" si="763"/>
        <v>Inviable Sanitariamente</v>
      </c>
      <c r="JXH471" s="48" t="str">
        <f t="shared" si="763"/>
        <v>Inviable Sanitariamente</v>
      </c>
      <c r="JXI471" s="48" t="str">
        <f t="shared" si="763"/>
        <v>Inviable Sanitariamente</v>
      </c>
      <c r="JXJ471" s="48" t="str">
        <f t="shared" si="763"/>
        <v>Inviable Sanitariamente</v>
      </c>
      <c r="JXK471" s="48" t="str">
        <f t="shared" si="763"/>
        <v>Inviable Sanitariamente</v>
      </c>
      <c r="JXL471" s="48" t="str">
        <f t="shared" si="763"/>
        <v>Inviable Sanitariamente</v>
      </c>
      <c r="JXM471" s="48" t="str">
        <f t="shared" si="763"/>
        <v>Inviable Sanitariamente</v>
      </c>
      <c r="JXN471" s="48" t="str">
        <f t="shared" si="763"/>
        <v>Inviable Sanitariamente</v>
      </c>
      <c r="JXO471" s="48" t="str">
        <f t="shared" si="763"/>
        <v>Inviable Sanitariamente</v>
      </c>
      <c r="JXP471" s="48" t="str">
        <f t="shared" si="764"/>
        <v>Inviable Sanitariamente</v>
      </c>
      <c r="JXQ471" s="48" t="str">
        <f t="shared" si="764"/>
        <v>Inviable Sanitariamente</v>
      </c>
      <c r="JXR471" s="48" t="str">
        <f t="shared" si="764"/>
        <v>Inviable Sanitariamente</v>
      </c>
      <c r="JXS471" s="48" t="str">
        <f t="shared" si="764"/>
        <v>Inviable Sanitariamente</v>
      </c>
      <c r="JXT471" s="48" t="str">
        <f t="shared" si="764"/>
        <v>Inviable Sanitariamente</v>
      </c>
      <c r="JXU471" s="48" t="str">
        <f t="shared" si="764"/>
        <v>Inviable Sanitariamente</v>
      </c>
      <c r="JXV471" s="48" t="str">
        <f t="shared" si="764"/>
        <v>Inviable Sanitariamente</v>
      </c>
      <c r="JXW471" s="48" t="str">
        <f t="shared" si="764"/>
        <v>Inviable Sanitariamente</v>
      </c>
      <c r="JXX471" s="48" t="str">
        <f t="shared" si="764"/>
        <v>Inviable Sanitariamente</v>
      </c>
      <c r="JXY471" s="48" t="str">
        <f t="shared" si="764"/>
        <v>Inviable Sanitariamente</v>
      </c>
      <c r="JXZ471" s="48" t="str">
        <f t="shared" si="765"/>
        <v>Inviable Sanitariamente</v>
      </c>
      <c r="JYA471" s="48" t="str">
        <f t="shared" si="765"/>
        <v>Inviable Sanitariamente</v>
      </c>
      <c r="JYB471" s="48" t="str">
        <f t="shared" si="765"/>
        <v>Inviable Sanitariamente</v>
      </c>
      <c r="JYC471" s="48" t="str">
        <f t="shared" si="765"/>
        <v>Inviable Sanitariamente</v>
      </c>
      <c r="JYD471" s="48" t="str">
        <f t="shared" si="765"/>
        <v>Inviable Sanitariamente</v>
      </c>
      <c r="JYE471" s="48" t="str">
        <f t="shared" si="765"/>
        <v>Inviable Sanitariamente</v>
      </c>
      <c r="JYF471" s="48" t="str">
        <f t="shared" si="765"/>
        <v>Inviable Sanitariamente</v>
      </c>
      <c r="JYG471" s="48" t="str">
        <f t="shared" si="765"/>
        <v>Inviable Sanitariamente</v>
      </c>
      <c r="JYH471" s="48" t="str">
        <f t="shared" si="765"/>
        <v>Inviable Sanitariamente</v>
      </c>
      <c r="JYI471" s="48" t="str">
        <f t="shared" si="765"/>
        <v>Inviable Sanitariamente</v>
      </c>
      <c r="JYJ471" s="48" t="str">
        <f t="shared" si="766"/>
        <v>Inviable Sanitariamente</v>
      </c>
      <c r="JYK471" s="48" t="str">
        <f t="shared" si="766"/>
        <v>Inviable Sanitariamente</v>
      </c>
      <c r="JYL471" s="48" t="str">
        <f t="shared" si="766"/>
        <v>Inviable Sanitariamente</v>
      </c>
      <c r="JYM471" s="48" t="str">
        <f t="shared" si="766"/>
        <v>Inviable Sanitariamente</v>
      </c>
      <c r="JYN471" s="48" t="str">
        <f t="shared" si="766"/>
        <v>Inviable Sanitariamente</v>
      </c>
      <c r="JYO471" s="48" t="str">
        <f t="shared" si="766"/>
        <v>Inviable Sanitariamente</v>
      </c>
      <c r="JYP471" s="48" t="str">
        <f t="shared" si="766"/>
        <v>Inviable Sanitariamente</v>
      </c>
      <c r="JYQ471" s="48" t="str">
        <f t="shared" si="766"/>
        <v>Inviable Sanitariamente</v>
      </c>
      <c r="JYR471" s="48" t="str">
        <f t="shared" si="766"/>
        <v>Inviable Sanitariamente</v>
      </c>
      <c r="JYS471" s="48" t="str">
        <f t="shared" si="766"/>
        <v>Inviable Sanitariamente</v>
      </c>
      <c r="JYT471" s="48" t="str">
        <f t="shared" si="767"/>
        <v>Inviable Sanitariamente</v>
      </c>
      <c r="JYU471" s="48" t="str">
        <f t="shared" si="767"/>
        <v>Inviable Sanitariamente</v>
      </c>
      <c r="JYV471" s="48" t="str">
        <f t="shared" si="767"/>
        <v>Inviable Sanitariamente</v>
      </c>
      <c r="JYW471" s="48" t="str">
        <f t="shared" si="767"/>
        <v>Inviable Sanitariamente</v>
      </c>
      <c r="JYX471" s="48" t="str">
        <f t="shared" si="767"/>
        <v>Inviable Sanitariamente</v>
      </c>
      <c r="JYY471" s="48" t="str">
        <f t="shared" si="767"/>
        <v>Inviable Sanitariamente</v>
      </c>
      <c r="JYZ471" s="48" t="str">
        <f t="shared" si="767"/>
        <v>Inviable Sanitariamente</v>
      </c>
      <c r="JZA471" s="48" t="str">
        <f t="shared" si="767"/>
        <v>Inviable Sanitariamente</v>
      </c>
      <c r="JZB471" s="48" t="str">
        <f t="shared" si="767"/>
        <v>Inviable Sanitariamente</v>
      </c>
      <c r="JZC471" s="48" t="str">
        <f t="shared" si="767"/>
        <v>Inviable Sanitariamente</v>
      </c>
      <c r="JZD471" s="48" t="str">
        <f t="shared" si="768"/>
        <v>Inviable Sanitariamente</v>
      </c>
      <c r="JZE471" s="48" t="str">
        <f t="shared" si="768"/>
        <v>Inviable Sanitariamente</v>
      </c>
      <c r="JZF471" s="48" t="str">
        <f t="shared" si="768"/>
        <v>Inviable Sanitariamente</v>
      </c>
      <c r="JZG471" s="48" t="str">
        <f t="shared" si="768"/>
        <v>Inviable Sanitariamente</v>
      </c>
      <c r="JZH471" s="48" t="str">
        <f t="shared" si="768"/>
        <v>Inviable Sanitariamente</v>
      </c>
      <c r="JZI471" s="48" t="str">
        <f t="shared" si="768"/>
        <v>Inviable Sanitariamente</v>
      </c>
      <c r="JZJ471" s="48" t="str">
        <f t="shared" si="768"/>
        <v>Inviable Sanitariamente</v>
      </c>
      <c r="JZK471" s="48" t="str">
        <f t="shared" si="768"/>
        <v>Inviable Sanitariamente</v>
      </c>
      <c r="JZL471" s="48" t="str">
        <f t="shared" si="768"/>
        <v>Inviable Sanitariamente</v>
      </c>
      <c r="JZM471" s="48" t="str">
        <f t="shared" si="768"/>
        <v>Inviable Sanitariamente</v>
      </c>
      <c r="JZN471" s="48" t="str">
        <f t="shared" si="769"/>
        <v>Inviable Sanitariamente</v>
      </c>
      <c r="JZO471" s="48" t="str">
        <f t="shared" si="769"/>
        <v>Inviable Sanitariamente</v>
      </c>
      <c r="JZP471" s="48" t="str">
        <f t="shared" si="769"/>
        <v>Inviable Sanitariamente</v>
      </c>
      <c r="JZQ471" s="48" t="str">
        <f t="shared" si="769"/>
        <v>Inviable Sanitariamente</v>
      </c>
      <c r="JZR471" s="48" t="str">
        <f t="shared" si="769"/>
        <v>Inviable Sanitariamente</v>
      </c>
      <c r="JZS471" s="48" t="str">
        <f t="shared" si="769"/>
        <v>Inviable Sanitariamente</v>
      </c>
      <c r="JZT471" s="48" t="str">
        <f t="shared" si="769"/>
        <v>Inviable Sanitariamente</v>
      </c>
      <c r="JZU471" s="48" t="str">
        <f t="shared" si="769"/>
        <v>Inviable Sanitariamente</v>
      </c>
      <c r="JZV471" s="48" t="str">
        <f t="shared" si="769"/>
        <v>Inviable Sanitariamente</v>
      </c>
      <c r="JZW471" s="48" t="str">
        <f t="shared" si="769"/>
        <v>Inviable Sanitariamente</v>
      </c>
      <c r="JZX471" s="48" t="str">
        <f t="shared" si="770"/>
        <v>Inviable Sanitariamente</v>
      </c>
      <c r="JZY471" s="48" t="str">
        <f t="shared" si="770"/>
        <v>Inviable Sanitariamente</v>
      </c>
      <c r="JZZ471" s="48" t="str">
        <f t="shared" si="770"/>
        <v>Inviable Sanitariamente</v>
      </c>
      <c r="KAA471" s="48" t="str">
        <f t="shared" si="770"/>
        <v>Inviable Sanitariamente</v>
      </c>
      <c r="KAB471" s="48" t="str">
        <f t="shared" si="770"/>
        <v>Inviable Sanitariamente</v>
      </c>
      <c r="KAC471" s="48" t="str">
        <f t="shared" si="770"/>
        <v>Inviable Sanitariamente</v>
      </c>
      <c r="KAD471" s="48" t="str">
        <f t="shared" si="770"/>
        <v>Inviable Sanitariamente</v>
      </c>
      <c r="KAE471" s="48" t="str">
        <f t="shared" si="770"/>
        <v>Inviable Sanitariamente</v>
      </c>
      <c r="KAF471" s="48" t="str">
        <f t="shared" si="770"/>
        <v>Inviable Sanitariamente</v>
      </c>
      <c r="KAG471" s="48" t="str">
        <f t="shared" si="770"/>
        <v>Inviable Sanitariamente</v>
      </c>
      <c r="KAH471" s="48" t="str">
        <f t="shared" si="771"/>
        <v>Inviable Sanitariamente</v>
      </c>
      <c r="KAI471" s="48" t="str">
        <f t="shared" si="771"/>
        <v>Inviable Sanitariamente</v>
      </c>
      <c r="KAJ471" s="48" t="str">
        <f t="shared" si="771"/>
        <v>Inviable Sanitariamente</v>
      </c>
      <c r="KAK471" s="48" t="str">
        <f t="shared" si="771"/>
        <v>Inviable Sanitariamente</v>
      </c>
      <c r="KAL471" s="48" t="str">
        <f t="shared" si="771"/>
        <v>Inviable Sanitariamente</v>
      </c>
      <c r="KAM471" s="48" t="str">
        <f t="shared" si="771"/>
        <v>Inviable Sanitariamente</v>
      </c>
      <c r="KAN471" s="48" t="str">
        <f t="shared" si="771"/>
        <v>Inviable Sanitariamente</v>
      </c>
      <c r="KAO471" s="48" t="str">
        <f t="shared" si="771"/>
        <v>Inviable Sanitariamente</v>
      </c>
      <c r="KAP471" s="48" t="str">
        <f t="shared" si="771"/>
        <v>Inviable Sanitariamente</v>
      </c>
      <c r="KAQ471" s="48" t="str">
        <f t="shared" si="771"/>
        <v>Inviable Sanitariamente</v>
      </c>
      <c r="KAR471" s="48" t="str">
        <f t="shared" si="772"/>
        <v>Inviable Sanitariamente</v>
      </c>
      <c r="KAS471" s="48" t="str">
        <f t="shared" si="772"/>
        <v>Inviable Sanitariamente</v>
      </c>
      <c r="KAT471" s="48" t="str">
        <f t="shared" si="772"/>
        <v>Inviable Sanitariamente</v>
      </c>
      <c r="KAU471" s="48" t="str">
        <f t="shared" si="772"/>
        <v>Inviable Sanitariamente</v>
      </c>
      <c r="KAV471" s="48" t="str">
        <f t="shared" si="772"/>
        <v>Inviable Sanitariamente</v>
      </c>
      <c r="KAW471" s="48" t="str">
        <f t="shared" si="772"/>
        <v>Inviable Sanitariamente</v>
      </c>
      <c r="KAX471" s="48" t="str">
        <f t="shared" si="772"/>
        <v>Inviable Sanitariamente</v>
      </c>
      <c r="KAY471" s="48" t="str">
        <f t="shared" si="772"/>
        <v>Inviable Sanitariamente</v>
      </c>
      <c r="KAZ471" s="48" t="str">
        <f t="shared" si="772"/>
        <v>Inviable Sanitariamente</v>
      </c>
      <c r="KBA471" s="48" t="str">
        <f t="shared" si="772"/>
        <v>Inviable Sanitariamente</v>
      </c>
      <c r="KBB471" s="48" t="str">
        <f t="shared" si="773"/>
        <v>Inviable Sanitariamente</v>
      </c>
      <c r="KBC471" s="48" t="str">
        <f t="shared" si="773"/>
        <v>Inviable Sanitariamente</v>
      </c>
      <c r="KBD471" s="48" t="str">
        <f t="shared" si="773"/>
        <v>Inviable Sanitariamente</v>
      </c>
      <c r="KBE471" s="48" t="str">
        <f t="shared" si="773"/>
        <v>Inviable Sanitariamente</v>
      </c>
      <c r="KBF471" s="48" t="str">
        <f t="shared" si="773"/>
        <v>Inviable Sanitariamente</v>
      </c>
      <c r="KBG471" s="48" t="str">
        <f t="shared" si="773"/>
        <v>Inviable Sanitariamente</v>
      </c>
      <c r="KBH471" s="48" t="str">
        <f t="shared" si="773"/>
        <v>Inviable Sanitariamente</v>
      </c>
      <c r="KBI471" s="48" t="str">
        <f t="shared" si="773"/>
        <v>Inviable Sanitariamente</v>
      </c>
      <c r="KBJ471" s="48" t="str">
        <f t="shared" si="773"/>
        <v>Inviable Sanitariamente</v>
      </c>
      <c r="KBK471" s="48" t="str">
        <f t="shared" si="773"/>
        <v>Inviable Sanitariamente</v>
      </c>
      <c r="KBL471" s="48" t="str">
        <f t="shared" si="774"/>
        <v>Inviable Sanitariamente</v>
      </c>
      <c r="KBM471" s="48" t="str">
        <f t="shared" si="774"/>
        <v>Inviable Sanitariamente</v>
      </c>
      <c r="KBN471" s="48" t="str">
        <f t="shared" si="774"/>
        <v>Inviable Sanitariamente</v>
      </c>
      <c r="KBO471" s="48" t="str">
        <f t="shared" si="774"/>
        <v>Inviable Sanitariamente</v>
      </c>
      <c r="KBP471" s="48" t="str">
        <f t="shared" si="774"/>
        <v>Inviable Sanitariamente</v>
      </c>
      <c r="KBQ471" s="48" t="str">
        <f t="shared" si="774"/>
        <v>Inviable Sanitariamente</v>
      </c>
      <c r="KBR471" s="48" t="str">
        <f t="shared" si="774"/>
        <v>Inviable Sanitariamente</v>
      </c>
      <c r="KBS471" s="48" t="str">
        <f t="shared" si="774"/>
        <v>Inviable Sanitariamente</v>
      </c>
      <c r="KBT471" s="48" t="str">
        <f t="shared" si="774"/>
        <v>Inviable Sanitariamente</v>
      </c>
      <c r="KBU471" s="48" t="str">
        <f t="shared" si="774"/>
        <v>Inviable Sanitariamente</v>
      </c>
      <c r="KBV471" s="48" t="str">
        <f t="shared" si="775"/>
        <v>Inviable Sanitariamente</v>
      </c>
      <c r="KBW471" s="48" t="str">
        <f t="shared" si="775"/>
        <v>Inviable Sanitariamente</v>
      </c>
      <c r="KBX471" s="48" t="str">
        <f t="shared" si="775"/>
        <v>Inviable Sanitariamente</v>
      </c>
      <c r="KBY471" s="48" t="str">
        <f t="shared" si="775"/>
        <v>Inviable Sanitariamente</v>
      </c>
      <c r="KBZ471" s="48" t="str">
        <f t="shared" si="775"/>
        <v>Inviable Sanitariamente</v>
      </c>
      <c r="KCA471" s="48" t="str">
        <f t="shared" si="775"/>
        <v>Inviable Sanitariamente</v>
      </c>
      <c r="KCB471" s="48" t="str">
        <f t="shared" si="775"/>
        <v>Inviable Sanitariamente</v>
      </c>
      <c r="KCC471" s="48" t="str">
        <f t="shared" si="775"/>
        <v>Inviable Sanitariamente</v>
      </c>
      <c r="KCD471" s="48" t="str">
        <f t="shared" si="775"/>
        <v>Inviable Sanitariamente</v>
      </c>
      <c r="KCE471" s="48" t="str">
        <f t="shared" si="775"/>
        <v>Inviable Sanitariamente</v>
      </c>
      <c r="KCF471" s="48" t="str">
        <f t="shared" si="776"/>
        <v>Inviable Sanitariamente</v>
      </c>
      <c r="KCG471" s="48" t="str">
        <f t="shared" si="776"/>
        <v>Inviable Sanitariamente</v>
      </c>
      <c r="KCH471" s="48" t="str">
        <f t="shared" si="776"/>
        <v>Inviable Sanitariamente</v>
      </c>
      <c r="KCI471" s="48" t="str">
        <f t="shared" si="776"/>
        <v>Inviable Sanitariamente</v>
      </c>
      <c r="KCJ471" s="48" t="str">
        <f t="shared" si="776"/>
        <v>Inviable Sanitariamente</v>
      </c>
      <c r="KCK471" s="48" t="str">
        <f t="shared" si="776"/>
        <v>Inviable Sanitariamente</v>
      </c>
      <c r="KCL471" s="48" t="str">
        <f t="shared" si="776"/>
        <v>Inviable Sanitariamente</v>
      </c>
      <c r="KCM471" s="48" t="str">
        <f t="shared" si="776"/>
        <v>Inviable Sanitariamente</v>
      </c>
      <c r="KCN471" s="48" t="str">
        <f t="shared" si="776"/>
        <v>Inviable Sanitariamente</v>
      </c>
      <c r="KCO471" s="48" t="str">
        <f t="shared" si="776"/>
        <v>Inviable Sanitariamente</v>
      </c>
      <c r="KCP471" s="48" t="str">
        <f t="shared" si="777"/>
        <v>Inviable Sanitariamente</v>
      </c>
      <c r="KCQ471" s="48" t="str">
        <f t="shared" si="777"/>
        <v>Inviable Sanitariamente</v>
      </c>
      <c r="KCR471" s="48" t="str">
        <f t="shared" si="777"/>
        <v>Inviable Sanitariamente</v>
      </c>
      <c r="KCS471" s="48" t="str">
        <f t="shared" si="777"/>
        <v>Inviable Sanitariamente</v>
      </c>
      <c r="KCT471" s="48" t="str">
        <f t="shared" si="777"/>
        <v>Inviable Sanitariamente</v>
      </c>
      <c r="KCU471" s="48" t="str">
        <f t="shared" si="777"/>
        <v>Inviable Sanitariamente</v>
      </c>
      <c r="KCV471" s="48" t="str">
        <f t="shared" si="777"/>
        <v>Inviable Sanitariamente</v>
      </c>
      <c r="KCW471" s="48" t="str">
        <f t="shared" si="777"/>
        <v>Inviable Sanitariamente</v>
      </c>
      <c r="KCX471" s="48" t="str">
        <f t="shared" si="777"/>
        <v>Inviable Sanitariamente</v>
      </c>
      <c r="KCY471" s="48" t="str">
        <f t="shared" si="777"/>
        <v>Inviable Sanitariamente</v>
      </c>
      <c r="KCZ471" s="48" t="str">
        <f t="shared" si="778"/>
        <v>Inviable Sanitariamente</v>
      </c>
      <c r="KDA471" s="48" t="str">
        <f t="shared" si="778"/>
        <v>Inviable Sanitariamente</v>
      </c>
      <c r="KDB471" s="48" t="str">
        <f t="shared" si="778"/>
        <v>Inviable Sanitariamente</v>
      </c>
      <c r="KDC471" s="48" t="str">
        <f t="shared" si="778"/>
        <v>Inviable Sanitariamente</v>
      </c>
      <c r="KDD471" s="48" t="str">
        <f t="shared" si="778"/>
        <v>Inviable Sanitariamente</v>
      </c>
      <c r="KDE471" s="48" t="str">
        <f t="shared" si="778"/>
        <v>Inviable Sanitariamente</v>
      </c>
      <c r="KDF471" s="48" t="str">
        <f t="shared" si="778"/>
        <v>Inviable Sanitariamente</v>
      </c>
      <c r="KDG471" s="48" t="str">
        <f t="shared" si="778"/>
        <v>Inviable Sanitariamente</v>
      </c>
      <c r="KDH471" s="48" t="str">
        <f t="shared" si="778"/>
        <v>Inviable Sanitariamente</v>
      </c>
      <c r="KDI471" s="48" t="str">
        <f t="shared" si="778"/>
        <v>Inviable Sanitariamente</v>
      </c>
      <c r="KDJ471" s="48" t="str">
        <f t="shared" si="779"/>
        <v>Inviable Sanitariamente</v>
      </c>
      <c r="KDK471" s="48" t="str">
        <f t="shared" si="779"/>
        <v>Inviable Sanitariamente</v>
      </c>
      <c r="KDL471" s="48" t="str">
        <f t="shared" si="779"/>
        <v>Inviable Sanitariamente</v>
      </c>
      <c r="KDM471" s="48" t="str">
        <f t="shared" si="779"/>
        <v>Inviable Sanitariamente</v>
      </c>
      <c r="KDN471" s="48" t="str">
        <f t="shared" si="779"/>
        <v>Inviable Sanitariamente</v>
      </c>
      <c r="KDO471" s="48" t="str">
        <f t="shared" si="779"/>
        <v>Inviable Sanitariamente</v>
      </c>
      <c r="KDP471" s="48" t="str">
        <f t="shared" si="779"/>
        <v>Inviable Sanitariamente</v>
      </c>
      <c r="KDQ471" s="48" t="str">
        <f t="shared" si="779"/>
        <v>Inviable Sanitariamente</v>
      </c>
      <c r="KDR471" s="48" t="str">
        <f t="shared" si="779"/>
        <v>Inviable Sanitariamente</v>
      </c>
      <c r="KDS471" s="48" t="str">
        <f t="shared" si="779"/>
        <v>Inviable Sanitariamente</v>
      </c>
      <c r="KDT471" s="48" t="str">
        <f t="shared" si="780"/>
        <v>Inviable Sanitariamente</v>
      </c>
      <c r="KDU471" s="48" t="str">
        <f t="shared" si="780"/>
        <v>Inviable Sanitariamente</v>
      </c>
      <c r="KDV471" s="48" t="str">
        <f t="shared" si="780"/>
        <v>Inviable Sanitariamente</v>
      </c>
      <c r="KDW471" s="48" t="str">
        <f t="shared" si="780"/>
        <v>Inviable Sanitariamente</v>
      </c>
      <c r="KDX471" s="48" t="str">
        <f t="shared" si="780"/>
        <v>Inviable Sanitariamente</v>
      </c>
      <c r="KDY471" s="48" t="str">
        <f t="shared" si="780"/>
        <v>Inviable Sanitariamente</v>
      </c>
      <c r="KDZ471" s="48" t="str">
        <f t="shared" si="780"/>
        <v>Inviable Sanitariamente</v>
      </c>
      <c r="KEA471" s="48" t="str">
        <f t="shared" si="780"/>
        <v>Inviable Sanitariamente</v>
      </c>
      <c r="KEB471" s="48" t="str">
        <f t="shared" si="780"/>
        <v>Inviable Sanitariamente</v>
      </c>
      <c r="KEC471" s="48" t="str">
        <f t="shared" si="780"/>
        <v>Inviable Sanitariamente</v>
      </c>
      <c r="KED471" s="48" t="str">
        <f t="shared" si="781"/>
        <v>Inviable Sanitariamente</v>
      </c>
      <c r="KEE471" s="48" t="str">
        <f t="shared" si="781"/>
        <v>Inviable Sanitariamente</v>
      </c>
      <c r="KEF471" s="48" t="str">
        <f t="shared" si="781"/>
        <v>Inviable Sanitariamente</v>
      </c>
      <c r="KEG471" s="48" t="str">
        <f t="shared" si="781"/>
        <v>Inviable Sanitariamente</v>
      </c>
      <c r="KEH471" s="48" t="str">
        <f t="shared" si="781"/>
        <v>Inviable Sanitariamente</v>
      </c>
      <c r="KEI471" s="48" t="str">
        <f t="shared" si="781"/>
        <v>Inviable Sanitariamente</v>
      </c>
      <c r="KEJ471" s="48" t="str">
        <f t="shared" si="781"/>
        <v>Inviable Sanitariamente</v>
      </c>
      <c r="KEK471" s="48" t="str">
        <f t="shared" si="781"/>
        <v>Inviable Sanitariamente</v>
      </c>
      <c r="KEL471" s="48" t="str">
        <f t="shared" si="781"/>
        <v>Inviable Sanitariamente</v>
      </c>
      <c r="KEM471" s="48" t="str">
        <f t="shared" si="781"/>
        <v>Inviable Sanitariamente</v>
      </c>
      <c r="KEN471" s="48" t="str">
        <f t="shared" si="782"/>
        <v>Inviable Sanitariamente</v>
      </c>
      <c r="KEO471" s="48" t="str">
        <f t="shared" si="782"/>
        <v>Inviable Sanitariamente</v>
      </c>
      <c r="KEP471" s="48" t="str">
        <f t="shared" si="782"/>
        <v>Inviable Sanitariamente</v>
      </c>
      <c r="KEQ471" s="48" t="str">
        <f t="shared" si="782"/>
        <v>Inviable Sanitariamente</v>
      </c>
      <c r="KER471" s="48" t="str">
        <f t="shared" si="782"/>
        <v>Inviable Sanitariamente</v>
      </c>
      <c r="KES471" s="48" t="str">
        <f t="shared" si="782"/>
        <v>Inviable Sanitariamente</v>
      </c>
      <c r="KET471" s="48" t="str">
        <f t="shared" si="782"/>
        <v>Inviable Sanitariamente</v>
      </c>
      <c r="KEU471" s="48" t="str">
        <f t="shared" si="782"/>
        <v>Inviable Sanitariamente</v>
      </c>
      <c r="KEV471" s="48" t="str">
        <f t="shared" si="782"/>
        <v>Inviable Sanitariamente</v>
      </c>
      <c r="KEW471" s="48" t="str">
        <f t="shared" si="782"/>
        <v>Inviable Sanitariamente</v>
      </c>
      <c r="KEX471" s="48" t="str">
        <f t="shared" si="783"/>
        <v>Inviable Sanitariamente</v>
      </c>
      <c r="KEY471" s="48" t="str">
        <f t="shared" si="783"/>
        <v>Inviable Sanitariamente</v>
      </c>
      <c r="KEZ471" s="48" t="str">
        <f t="shared" si="783"/>
        <v>Inviable Sanitariamente</v>
      </c>
      <c r="KFA471" s="48" t="str">
        <f t="shared" si="783"/>
        <v>Inviable Sanitariamente</v>
      </c>
      <c r="KFB471" s="48" t="str">
        <f t="shared" si="783"/>
        <v>Inviable Sanitariamente</v>
      </c>
      <c r="KFC471" s="48" t="str">
        <f t="shared" si="783"/>
        <v>Inviable Sanitariamente</v>
      </c>
      <c r="KFD471" s="48" t="str">
        <f t="shared" si="783"/>
        <v>Inviable Sanitariamente</v>
      </c>
      <c r="KFE471" s="48" t="str">
        <f t="shared" si="783"/>
        <v>Inviable Sanitariamente</v>
      </c>
      <c r="KFF471" s="48" t="str">
        <f t="shared" si="783"/>
        <v>Inviable Sanitariamente</v>
      </c>
      <c r="KFG471" s="48" t="str">
        <f t="shared" si="783"/>
        <v>Inviable Sanitariamente</v>
      </c>
      <c r="KFH471" s="48" t="str">
        <f t="shared" si="784"/>
        <v>Inviable Sanitariamente</v>
      </c>
      <c r="KFI471" s="48" t="str">
        <f t="shared" si="784"/>
        <v>Inviable Sanitariamente</v>
      </c>
      <c r="KFJ471" s="48" t="str">
        <f t="shared" si="784"/>
        <v>Inviable Sanitariamente</v>
      </c>
      <c r="KFK471" s="48" t="str">
        <f t="shared" si="784"/>
        <v>Inviable Sanitariamente</v>
      </c>
      <c r="KFL471" s="48" t="str">
        <f t="shared" si="784"/>
        <v>Inviable Sanitariamente</v>
      </c>
      <c r="KFM471" s="48" t="str">
        <f t="shared" si="784"/>
        <v>Inviable Sanitariamente</v>
      </c>
      <c r="KFN471" s="48" t="str">
        <f t="shared" si="784"/>
        <v>Inviable Sanitariamente</v>
      </c>
      <c r="KFO471" s="48" t="str">
        <f t="shared" si="784"/>
        <v>Inviable Sanitariamente</v>
      </c>
      <c r="KFP471" s="48" t="str">
        <f t="shared" si="784"/>
        <v>Inviable Sanitariamente</v>
      </c>
      <c r="KFQ471" s="48" t="str">
        <f t="shared" si="784"/>
        <v>Inviable Sanitariamente</v>
      </c>
      <c r="KFR471" s="48" t="str">
        <f t="shared" si="785"/>
        <v>Inviable Sanitariamente</v>
      </c>
      <c r="KFS471" s="48" t="str">
        <f t="shared" si="785"/>
        <v>Inviable Sanitariamente</v>
      </c>
      <c r="KFT471" s="48" t="str">
        <f t="shared" si="785"/>
        <v>Inviable Sanitariamente</v>
      </c>
      <c r="KFU471" s="48" t="str">
        <f t="shared" si="785"/>
        <v>Inviable Sanitariamente</v>
      </c>
      <c r="KFV471" s="48" t="str">
        <f t="shared" si="785"/>
        <v>Inviable Sanitariamente</v>
      </c>
      <c r="KFW471" s="48" t="str">
        <f t="shared" si="785"/>
        <v>Inviable Sanitariamente</v>
      </c>
      <c r="KFX471" s="48" t="str">
        <f t="shared" si="785"/>
        <v>Inviable Sanitariamente</v>
      </c>
      <c r="KFY471" s="48" t="str">
        <f t="shared" si="785"/>
        <v>Inviable Sanitariamente</v>
      </c>
      <c r="KFZ471" s="48" t="str">
        <f t="shared" si="785"/>
        <v>Inviable Sanitariamente</v>
      </c>
      <c r="KGA471" s="48" t="str">
        <f t="shared" si="785"/>
        <v>Inviable Sanitariamente</v>
      </c>
      <c r="KGB471" s="48" t="str">
        <f t="shared" si="786"/>
        <v>Inviable Sanitariamente</v>
      </c>
      <c r="KGC471" s="48" t="str">
        <f t="shared" si="786"/>
        <v>Inviable Sanitariamente</v>
      </c>
      <c r="KGD471" s="48" t="str">
        <f t="shared" si="786"/>
        <v>Inviable Sanitariamente</v>
      </c>
      <c r="KGE471" s="48" t="str">
        <f t="shared" si="786"/>
        <v>Inviable Sanitariamente</v>
      </c>
      <c r="KGF471" s="48" t="str">
        <f t="shared" si="786"/>
        <v>Inviable Sanitariamente</v>
      </c>
      <c r="KGG471" s="48" t="str">
        <f t="shared" si="786"/>
        <v>Inviable Sanitariamente</v>
      </c>
      <c r="KGH471" s="48" t="str">
        <f t="shared" si="786"/>
        <v>Inviable Sanitariamente</v>
      </c>
      <c r="KGI471" s="48" t="str">
        <f t="shared" si="786"/>
        <v>Inviable Sanitariamente</v>
      </c>
      <c r="KGJ471" s="48" t="str">
        <f t="shared" si="786"/>
        <v>Inviable Sanitariamente</v>
      </c>
      <c r="KGK471" s="48" t="str">
        <f t="shared" si="786"/>
        <v>Inviable Sanitariamente</v>
      </c>
      <c r="KGL471" s="48" t="str">
        <f t="shared" si="787"/>
        <v>Inviable Sanitariamente</v>
      </c>
      <c r="KGM471" s="48" t="str">
        <f t="shared" si="787"/>
        <v>Inviable Sanitariamente</v>
      </c>
      <c r="KGN471" s="48" t="str">
        <f t="shared" si="787"/>
        <v>Inviable Sanitariamente</v>
      </c>
      <c r="KGO471" s="48" t="str">
        <f t="shared" si="787"/>
        <v>Inviable Sanitariamente</v>
      </c>
      <c r="KGP471" s="48" t="str">
        <f t="shared" si="787"/>
        <v>Inviable Sanitariamente</v>
      </c>
      <c r="KGQ471" s="48" t="str">
        <f t="shared" si="787"/>
        <v>Inviable Sanitariamente</v>
      </c>
      <c r="KGR471" s="48" t="str">
        <f t="shared" si="787"/>
        <v>Inviable Sanitariamente</v>
      </c>
      <c r="KGS471" s="48" t="str">
        <f t="shared" si="787"/>
        <v>Inviable Sanitariamente</v>
      </c>
      <c r="KGT471" s="48" t="str">
        <f t="shared" si="787"/>
        <v>Inviable Sanitariamente</v>
      </c>
      <c r="KGU471" s="48" t="str">
        <f t="shared" si="787"/>
        <v>Inviable Sanitariamente</v>
      </c>
      <c r="KGV471" s="48" t="str">
        <f t="shared" si="788"/>
        <v>Inviable Sanitariamente</v>
      </c>
      <c r="KGW471" s="48" t="str">
        <f t="shared" si="788"/>
        <v>Inviable Sanitariamente</v>
      </c>
      <c r="KGX471" s="48" t="str">
        <f t="shared" si="788"/>
        <v>Inviable Sanitariamente</v>
      </c>
      <c r="KGY471" s="48" t="str">
        <f t="shared" si="788"/>
        <v>Inviable Sanitariamente</v>
      </c>
      <c r="KGZ471" s="48" t="str">
        <f t="shared" si="788"/>
        <v>Inviable Sanitariamente</v>
      </c>
      <c r="KHA471" s="48" t="str">
        <f t="shared" si="788"/>
        <v>Inviable Sanitariamente</v>
      </c>
      <c r="KHB471" s="48" t="str">
        <f t="shared" si="788"/>
        <v>Inviable Sanitariamente</v>
      </c>
      <c r="KHC471" s="48" t="str">
        <f t="shared" si="788"/>
        <v>Inviable Sanitariamente</v>
      </c>
      <c r="KHD471" s="48" t="str">
        <f t="shared" si="788"/>
        <v>Inviable Sanitariamente</v>
      </c>
      <c r="KHE471" s="48" t="str">
        <f t="shared" si="788"/>
        <v>Inviable Sanitariamente</v>
      </c>
      <c r="KHF471" s="48" t="str">
        <f t="shared" si="789"/>
        <v>Inviable Sanitariamente</v>
      </c>
      <c r="KHG471" s="48" t="str">
        <f t="shared" si="789"/>
        <v>Inviable Sanitariamente</v>
      </c>
      <c r="KHH471" s="48" t="str">
        <f t="shared" si="789"/>
        <v>Inviable Sanitariamente</v>
      </c>
      <c r="KHI471" s="48" t="str">
        <f t="shared" si="789"/>
        <v>Inviable Sanitariamente</v>
      </c>
      <c r="KHJ471" s="48" t="str">
        <f t="shared" si="789"/>
        <v>Inviable Sanitariamente</v>
      </c>
      <c r="KHK471" s="48" t="str">
        <f t="shared" si="789"/>
        <v>Inviable Sanitariamente</v>
      </c>
      <c r="KHL471" s="48" t="str">
        <f t="shared" si="789"/>
        <v>Inviable Sanitariamente</v>
      </c>
      <c r="KHM471" s="48" t="str">
        <f t="shared" si="789"/>
        <v>Inviable Sanitariamente</v>
      </c>
      <c r="KHN471" s="48" t="str">
        <f t="shared" si="789"/>
        <v>Inviable Sanitariamente</v>
      </c>
      <c r="KHO471" s="48" t="str">
        <f t="shared" si="789"/>
        <v>Inviable Sanitariamente</v>
      </c>
      <c r="KHP471" s="48" t="str">
        <f t="shared" si="790"/>
        <v>Inviable Sanitariamente</v>
      </c>
      <c r="KHQ471" s="48" t="str">
        <f t="shared" si="790"/>
        <v>Inviable Sanitariamente</v>
      </c>
      <c r="KHR471" s="48" t="str">
        <f t="shared" si="790"/>
        <v>Inviable Sanitariamente</v>
      </c>
      <c r="KHS471" s="48" t="str">
        <f t="shared" si="790"/>
        <v>Inviable Sanitariamente</v>
      </c>
      <c r="KHT471" s="48" t="str">
        <f t="shared" si="790"/>
        <v>Inviable Sanitariamente</v>
      </c>
      <c r="KHU471" s="48" t="str">
        <f t="shared" si="790"/>
        <v>Inviable Sanitariamente</v>
      </c>
      <c r="KHV471" s="48" t="str">
        <f t="shared" si="790"/>
        <v>Inviable Sanitariamente</v>
      </c>
      <c r="KHW471" s="48" t="str">
        <f t="shared" si="790"/>
        <v>Inviable Sanitariamente</v>
      </c>
      <c r="KHX471" s="48" t="str">
        <f t="shared" si="790"/>
        <v>Inviable Sanitariamente</v>
      </c>
      <c r="KHY471" s="48" t="str">
        <f t="shared" si="790"/>
        <v>Inviable Sanitariamente</v>
      </c>
      <c r="KHZ471" s="48" t="str">
        <f t="shared" si="791"/>
        <v>Inviable Sanitariamente</v>
      </c>
      <c r="KIA471" s="48" t="str">
        <f t="shared" si="791"/>
        <v>Inviable Sanitariamente</v>
      </c>
      <c r="KIB471" s="48" t="str">
        <f t="shared" si="791"/>
        <v>Inviable Sanitariamente</v>
      </c>
      <c r="KIC471" s="48" t="str">
        <f t="shared" si="791"/>
        <v>Inviable Sanitariamente</v>
      </c>
      <c r="KID471" s="48" t="str">
        <f t="shared" si="791"/>
        <v>Inviable Sanitariamente</v>
      </c>
      <c r="KIE471" s="48" t="str">
        <f t="shared" si="791"/>
        <v>Inviable Sanitariamente</v>
      </c>
      <c r="KIF471" s="48" t="str">
        <f t="shared" si="791"/>
        <v>Inviable Sanitariamente</v>
      </c>
      <c r="KIG471" s="48" t="str">
        <f t="shared" si="791"/>
        <v>Inviable Sanitariamente</v>
      </c>
      <c r="KIH471" s="48" t="str">
        <f t="shared" si="791"/>
        <v>Inviable Sanitariamente</v>
      </c>
      <c r="KII471" s="48" t="str">
        <f t="shared" si="791"/>
        <v>Inviable Sanitariamente</v>
      </c>
      <c r="KIJ471" s="48" t="str">
        <f t="shared" si="792"/>
        <v>Inviable Sanitariamente</v>
      </c>
      <c r="KIK471" s="48" t="str">
        <f t="shared" si="792"/>
        <v>Inviable Sanitariamente</v>
      </c>
      <c r="KIL471" s="48" t="str">
        <f t="shared" si="792"/>
        <v>Inviable Sanitariamente</v>
      </c>
      <c r="KIM471" s="48" t="str">
        <f t="shared" si="792"/>
        <v>Inviable Sanitariamente</v>
      </c>
      <c r="KIN471" s="48" t="str">
        <f t="shared" si="792"/>
        <v>Inviable Sanitariamente</v>
      </c>
      <c r="KIO471" s="48" t="str">
        <f t="shared" si="792"/>
        <v>Inviable Sanitariamente</v>
      </c>
      <c r="KIP471" s="48" t="str">
        <f t="shared" si="792"/>
        <v>Inviable Sanitariamente</v>
      </c>
      <c r="KIQ471" s="48" t="str">
        <f t="shared" si="792"/>
        <v>Inviable Sanitariamente</v>
      </c>
      <c r="KIR471" s="48" t="str">
        <f t="shared" si="792"/>
        <v>Inviable Sanitariamente</v>
      </c>
      <c r="KIS471" s="48" t="str">
        <f t="shared" si="792"/>
        <v>Inviable Sanitariamente</v>
      </c>
      <c r="KIT471" s="48" t="str">
        <f t="shared" si="793"/>
        <v>Inviable Sanitariamente</v>
      </c>
      <c r="KIU471" s="48" t="str">
        <f t="shared" si="793"/>
        <v>Inviable Sanitariamente</v>
      </c>
      <c r="KIV471" s="48" t="str">
        <f t="shared" si="793"/>
        <v>Inviable Sanitariamente</v>
      </c>
      <c r="KIW471" s="48" t="str">
        <f t="shared" si="793"/>
        <v>Inviable Sanitariamente</v>
      </c>
      <c r="KIX471" s="48" t="str">
        <f t="shared" si="793"/>
        <v>Inviable Sanitariamente</v>
      </c>
      <c r="KIY471" s="48" t="str">
        <f t="shared" si="793"/>
        <v>Inviable Sanitariamente</v>
      </c>
      <c r="KIZ471" s="48" t="str">
        <f t="shared" si="793"/>
        <v>Inviable Sanitariamente</v>
      </c>
      <c r="KJA471" s="48" t="str">
        <f t="shared" si="793"/>
        <v>Inviable Sanitariamente</v>
      </c>
      <c r="KJB471" s="48" t="str">
        <f t="shared" si="793"/>
        <v>Inviable Sanitariamente</v>
      </c>
      <c r="KJC471" s="48" t="str">
        <f t="shared" si="793"/>
        <v>Inviable Sanitariamente</v>
      </c>
      <c r="KJD471" s="48" t="str">
        <f t="shared" si="794"/>
        <v>Inviable Sanitariamente</v>
      </c>
      <c r="KJE471" s="48" t="str">
        <f t="shared" si="794"/>
        <v>Inviable Sanitariamente</v>
      </c>
      <c r="KJF471" s="48" t="str">
        <f t="shared" si="794"/>
        <v>Inviable Sanitariamente</v>
      </c>
      <c r="KJG471" s="48" t="str">
        <f t="shared" si="794"/>
        <v>Inviable Sanitariamente</v>
      </c>
      <c r="KJH471" s="48" t="str">
        <f t="shared" si="794"/>
        <v>Inviable Sanitariamente</v>
      </c>
      <c r="KJI471" s="48" t="str">
        <f t="shared" si="794"/>
        <v>Inviable Sanitariamente</v>
      </c>
      <c r="KJJ471" s="48" t="str">
        <f t="shared" si="794"/>
        <v>Inviable Sanitariamente</v>
      </c>
      <c r="KJK471" s="48" t="str">
        <f t="shared" si="794"/>
        <v>Inviable Sanitariamente</v>
      </c>
      <c r="KJL471" s="48" t="str">
        <f t="shared" si="794"/>
        <v>Inviable Sanitariamente</v>
      </c>
      <c r="KJM471" s="48" t="str">
        <f t="shared" si="794"/>
        <v>Inviable Sanitariamente</v>
      </c>
      <c r="KJN471" s="48" t="str">
        <f t="shared" si="795"/>
        <v>Inviable Sanitariamente</v>
      </c>
      <c r="KJO471" s="48" t="str">
        <f t="shared" si="795"/>
        <v>Inviable Sanitariamente</v>
      </c>
      <c r="KJP471" s="48" t="str">
        <f t="shared" si="795"/>
        <v>Inviable Sanitariamente</v>
      </c>
      <c r="KJQ471" s="48" t="str">
        <f t="shared" si="795"/>
        <v>Inviable Sanitariamente</v>
      </c>
      <c r="KJR471" s="48" t="str">
        <f t="shared" si="795"/>
        <v>Inviable Sanitariamente</v>
      </c>
      <c r="KJS471" s="48" t="str">
        <f t="shared" si="795"/>
        <v>Inviable Sanitariamente</v>
      </c>
      <c r="KJT471" s="48" t="str">
        <f t="shared" si="795"/>
        <v>Inviable Sanitariamente</v>
      </c>
      <c r="KJU471" s="48" t="str">
        <f t="shared" si="795"/>
        <v>Inviable Sanitariamente</v>
      </c>
      <c r="KJV471" s="48" t="str">
        <f t="shared" si="795"/>
        <v>Inviable Sanitariamente</v>
      </c>
      <c r="KJW471" s="48" t="str">
        <f t="shared" si="795"/>
        <v>Inviable Sanitariamente</v>
      </c>
      <c r="KJX471" s="48" t="str">
        <f t="shared" si="796"/>
        <v>Inviable Sanitariamente</v>
      </c>
      <c r="KJY471" s="48" t="str">
        <f t="shared" si="796"/>
        <v>Inviable Sanitariamente</v>
      </c>
      <c r="KJZ471" s="48" t="str">
        <f t="shared" si="796"/>
        <v>Inviable Sanitariamente</v>
      </c>
      <c r="KKA471" s="48" t="str">
        <f t="shared" si="796"/>
        <v>Inviable Sanitariamente</v>
      </c>
      <c r="KKB471" s="48" t="str">
        <f t="shared" si="796"/>
        <v>Inviable Sanitariamente</v>
      </c>
      <c r="KKC471" s="48" t="str">
        <f t="shared" si="796"/>
        <v>Inviable Sanitariamente</v>
      </c>
      <c r="KKD471" s="48" t="str">
        <f t="shared" si="796"/>
        <v>Inviable Sanitariamente</v>
      </c>
      <c r="KKE471" s="48" t="str">
        <f t="shared" si="796"/>
        <v>Inviable Sanitariamente</v>
      </c>
      <c r="KKF471" s="48" t="str">
        <f t="shared" si="796"/>
        <v>Inviable Sanitariamente</v>
      </c>
      <c r="KKG471" s="48" t="str">
        <f t="shared" si="796"/>
        <v>Inviable Sanitariamente</v>
      </c>
      <c r="KKH471" s="48" t="str">
        <f t="shared" si="797"/>
        <v>Inviable Sanitariamente</v>
      </c>
      <c r="KKI471" s="48" t="str">
        <f t="shared" si="797"/>
        <v>Inviable Sanitariamente</v>
      </c>
      <c r="KKJ471" s="48" t="str">
        <f t="shared" si="797"/>
        <v>Inviable Sanitariamente</v>
      </c>
      <c r="KKK471" s="48" t="str">
        <f t="shared" si="797"/>
        <v>Inviable Sanitariamente</v>
      </c>
      <c r="KKL471" s="48" t="str">
        <f t="shared" si="797"/>
        <v>Inviable Sanitariamente</v>
      </c>
      <c r="KKM471" s="48" t="str">
        <f t="shared" si="797"/>
        <v>Inviable Sanitariamente</v>
      </c>
      <c r="KKN471" s="48" t="str">
        <f t="shared" si="797"/>
        <v>Inviable Sanitariamente</v>
      </c>
      <c r="KKO471" s="48" t="str">
        <f t="shared" si="797"/>
        <v>Inviable Sanitariamente</v>
      </c>
      <c r="KKP471" s="48" t="str">
        <f t="shared" si="797"/>
        <v>Inviable Sanitariamente</v>
      </c>
      <c r="KKQ471" s="48" t="str">
        <f t="shared" si="797"/>
        <v>Inviable Sanitariamente</v>
      </c>
      <c r="KKR471" s="48" t="str">
        <f t="shared" si="798"/>
        <v>Inviable Sanitariamente</v>
      </c>
      <c r="KKS471" s="48" t="str">
        <f t="shared" si="798"/>
        <v>Inviable Sanitariamente</v>
      </c>
      <c r="KKT471" s="48" t="str">
        <f t="shared" si="798"/>
        <v>Inviable Sanitariamente</v>
      </c>
      <c r="KKU471" s="48" t="str">
        <f t="shared" si="798"/>
        <v>Inviable Sanitariamente</v>
      </c>
      <c r="KKV471" s="48" t="str">
        <f t="shared" si="798"/>
        <v>Inviable Sanitariamente</v>
      </c>
      <c r="KKW471" s="48" t="str">
        <f t="shared" si="798"/>
        <v>Inviable Sanitariamente</v>
      </c>
      <c r="KKX471" s="48" t="str">
        <f t="shared" si="798"/>
        <v>Inviable Sanitariamente</v>
      </c>
      <c r="KKY471" s="48" t="str">
        <f t="shared" si="798"/>
        <v>Inviable Sanitariamente</v>
      </c>
      <c r="KKZ471" s="48" t="str">
        <f t="shared" si="798"/>
        <v>Inviable Sanitariamente</v>
      </c>
      <c r="KLA471" s="48" t="str">
        <f t="shared" si="798"/>
        <v>Inviable Sanitariamente</v>
      </c>
      <c r="KLB471" s="48" t="str">
        <f t="shared" si="799"/>
        <v>Inviable Sanitariamente</v>
      </c>
      <c r="KLC471" s="48" t="str">
        <f t="shared" si="799"/>
        <v>Inviable Sanitariamente</v>
      </c>
      <c r="KLD471" s="48" t="str">
        <f t="shared" si="799"/>
        <v>Inviable Sanitariamente</v>
      </c>
      <c r="KLE471" s="48" t="str">
        <f t="shared" si="799"/>
        <v>Inviable Sanitariamente</v>
      </c>
      <c r="KLF471" s="48" t="str">
        <f t="shared" si="799"/>
        <v>Inviable Sanitariamente</v>
      </c>
      <c r="KLG471" s="48" t="str">
        <f t="shared" si="799"/>
        <v>Inviable Sanitariamente</v>
      </c>
      <c r="KLH471" s="48" t="str">
        <f t="shared" si="799"/>
        <v>Inviable Sanitariamente</v>
      </c>
      <c r="KLI471" s="48" t="str">
        <f t="shared" si="799"/>
        <v>Inviable Sanitariamente</v>
      </c>
      <c r="KLJ471" s="48" t="str">
        <f t="shared" si="799"/>
        <v>Inviable Sanitariamente</v>
      </c>
      <c r="KLK471" s="48" t="str">
        <f t="shared" si="799"/>
        <v>Inviable Sanitariamente</v>
      </c>
      <c r="KLL471" s="48" t="str">
        <f t="shared" si="800"/>
        <v>Inviable Sanitariamente</v>
      </c>
      <c r="KLM471" s="48" t="str">
        <f t="shared" si="800"/>
        <v>Inviable Sanitariamente</v>
      </c>
      <c r="KLN471" s="48" t="str">
        <f t="shared" si="800"/>
        <v>Inviable Sanitariamente</v>
      </c>
      <c r="KLO471" s="48" t="str">
        <f t="shared" si="800"/>
        <v>Inviable Sanitariamente</v>
      </c>
      <c r="KLP471" s="48" t="str">
        <f t="shared" si="800"/>
        <v>Inviable Sanitariamente</v>
      </c>
      <c r="KLQ471" s="48" t="str">
        <f t="shared" si="800"/>
        <v>Inviable Sanitariamente</v>
      </c>
      <c r="KLR471" s="48" t="str">
        <f t="shared" si="800"/>
        <v>Inviable Sanitariamente</v>
      </c>
      <c r="KLS471" s="48" t="str">
        <f t="shared" si="800"/>
        <v>Inviable Sanitariamente</v>
      </c>
      <c r="KLT471" s="48" t="str">
        <f t="shared" si="800"/>
        <v>Inviable Sanitariamente</v>
      </c>
      <c r="KLU471" s="48" t="str">
        <f t="shared" si="800"/>
        <v>Inviable Sanitariamente</v>
      </c>
      <c r="KLV471" s="48" t="str">
        <f t="shared" si="801"/>
        <v>Inviable Sanitariamente</v>
      </c>
      <c r="KLW471" s="48" t="str">
        <f t="shared" si="801"/>
        <v>Inviable Sanitariamente</v>
      </c>
      <c r="KLX471" s="48" t="str">
        <f t="shared" si="801"/>
        <v>Inviable Sanitariamente</v>
      </c>
      <c r="KLY471" s="48" t="str">
        <f t="shared" si="801"/>
        <v>Inviable Sanitariamente</v>
      </c>
      <c r="KLZ471" s="48" t="str">
        <f t="shared" si="801"/>
        <v>Inviable Sanitariamente</v>
      </c>
      <c r="KMA471" s="48" t="str">
        <f t="shared" si="801"/>
        <v>Inviable Sanitariamente</v>
      </c>
      <c r="KMB471" s="48" t="str">
        <f t="shared" si="801"/>
        <v>Inviable Sanitariamente</v>
      </c>
      <c r="KMC471" s="48" t="str">
        <f t="shared" si="801"/>
        <v>Inviable Sanitariamente</v>
      </c>
      <c r="KMD471" s="48" t="str">
        <f t="shared" si="801"/>
        <v>Inviable Sanitariamente</v>
      </c>
      <c r="KME471" s="48" t="str">
        <f t="shared" si="801"/>
        <v>Inviable Sanitariamente</v>
      </c>
      <c r="KMF471" s="48" t="str">
        <f t="shared" si="802"/>
        <v>Inviable Sanitariamente</v>
      </c>
      <c r="KMG471" s="48" t="str">
        <f t="shared" si="802"/>
        <v>Inviable Sanitariamente</v>
      </c>
      <c r="KMH471" s="48" t="str">
        <f t="shared" si="802"/>
        <v>Inviable Sanitariamente</v>
      </c>
      <c r="KMI471" s="48" t="str">
        <f t="shared" si="802"/>
        <v>Inviable Sanitariamente</v>
      </c>
      <c r="KMJ471" s="48" t="str">
        <f t="shared" si="802"/>
        <v>Inviable Sanitariamente</v>
      </c>
      <c r="KMK471" s="48" t="str">
        <f t="shared" si="802"/>
        <v>Inviable Sanitariamente</v>
      </c>
      <c r="KML471" s="48" t="str">
        <f t="shared" si="802"/>
        <v>Inviable Sanitariamente</v>
      </c>
      <c r="KMM471" s="48" t="str">
        <f t="shared" si="802"/>
        <v>Inviable Sanitariamente</v>
      </c>
      <c r="KMN471" s="48" t="str">
        <f t="shared" si="802"/>
        <v>Inviable Sanitariamente</v>
      </c>
      <c r="KMO471" s="48" t="str">
        <f t="shared" si="802"/>
        <v>Inviable Sanitariamente</v>
      </c>
      <c r="KMP471" s="48" t="str">
        <f t="shared" si="803"/>
        <v>Inviable Sanitariamente</v>
      </c>
      <c r="KMQ471" s="48" t="str">
        <f t="shared" si="803"/>
        <v>Inviable Sanitariamente</v>
      </c>
      <c r="KMR471" s="48" t="str">
        <f t="shared" si="803"/>
        <v>Inviable Sanitariamente</v>
      </c>
      <c r="KMS471" s="48" t="str">
        <f t="shared" si="803"/>
        <v>Inviable Sanitariamente</v>
      </c>
      <c r="KMT471" s="48" t="str">
        <f t="shared" si="803"/>
        <v>Inviable Sanitariamente</v>
      </c>
      <c r="KMU471" s="48" t="str">
        <f t="shared" si="803"/>
        <v>Inviable Sanitariamente</v>
      </c>
      <c r="KMV471" s="48" t="str">
        <f t="shared" si="803"/>
        <v>Inviable Sanitariamente</v>
      </c>
      <c r="KMW471" s="48" t="str">
        <f t="shared" si="803"/>
        <v>Inviable Sanitariamente</v>
      </c>
      <c r="KMX471" s="48" t="str">
        <f t="shared" si="803"/>
        <v>Inviable Sanitariamente</v>
      </c>
      <c r="KMY471" s="48" t="str">
        <f t="shared" si="803"/>
        <v>Inviable Sanitariamente</v>
      </c>
      <c r="KMZ471" s="48" t="str">
        <f t="shared" si="804"/>
        <v>Inviable Sanitariamente</v>
      </c>
      <c r="KNA471" s="48" t="str">
        <f t="shared" si="804"/>
        <v>Inviable Sanitariamente</v>
      </c>
      <c r="KNB471" s="48" t="str">
        <f t="shared" si="804"/>
        <v>Inviable Sanitariamente</v>
      </c>
      <c r="KNC471" s="48" t="str">
        <f t="shared" si="804"/>
        <v>Inviable Sanitariamente</v>
      </c>
      <c r="KND471" s="48" t="str">
        <f t="shared" si="804"/>
        <v>Inviable Sanitariamente</v>
      </c>
      <c r="KNE471" s="48" t="str">
        <f t="shared" si="804"/>
        <v>Inviable Sanitariamente</v>
      </c>
      <c r="KNF471" s="48" t="str">
        <f t="shared" si="804"/>
        <v>Inviable Sanitariamente</v>
      </c>
      <c r="KNG471" s="48" t="str">
        <f t="shared" si="804"/>
        <v>Inviable Sanitariamente</v>
      </c>
      <c r="KNH471" s="48" t="str">
        <f t="shared" si="804"/>
        <v>Inviable Sanitariamente</v>
      </c>
      <c r="KNI471" s="48" t="str">
        <f t="shared" si="804"/>
        <v>Inviable Sanitariamente</v>
      </c>
      <c r="KNJ471" s="48" t="str">
        <f t="shared" si="805"/>
        <v>Inviable Sanitariamente</v>
      </c>
      <c r="KNK471" s="48" t="str">
        <f t="shared" si="805"/>
        <v>Inviable Sanitariamente</v>
      </c>
      <c r="KNL471" s="48" t="str">
        <f t="shared" si="805"/>
        <v>Inviable Sanitariamente</v>
      </c>
      <c r="KNM471" s="48" t="str">
        <f t="shared" si="805"/>
        <v>Inviable Sanitariamente</v>
      </c>
      <c r="KNN471" s="48" t="str">
        <f t="shared" si="805"/>
        <v>Inviable Sanitariamente</v>
      </c>
      <c r="KNO471" s="48" t="str">
        <f t="shared" si="805"/>
        <v>Inviable Sanitariamente</v>
      </c>
      <c r="KNP471" s="48" t="str">
        <f t="shared" si="805"/>
        <v>Inviable Sanitariamente</v>
      </c>
      <c r="KNQ471" s="48" t="str">
        <f t="shared" si="805"/>
        <v>Inviable Sanitariamente</v>
      </c>
      <c r="KNR471" s="48" t="str">
        <f t="shared" si="805"/>
        <v>Inviable Sanitariamente</v>
      </c>
      <c r="KNS471" s="48" t="str">
        <f t="shared" si="805"/>
        <v>Inviable Sanitariamente</v>
      </c>
      <c r="KNT471" s="48" t="str">
        <f t="shared" si="806"/>
        <v>Inviable Sanitariamente</v>
      </c>
      <c r="KNU471" s="48" t="str">
        <f t="shared" si="806"/>
        <v>Inviable Sanitariamente</v>
      </c>
      <c r="KNV471" s="48" t="str">
        <f t="shared" si="806"/>
        <v>Inviable Sanitariamente</v>
      </c>
      <c r="KNW471" s="48" t="str">
        <f t="shared" si="806"/>
        <v>Inviable Sanitariamente</v>
      </c>
      <c r="KNX471" s="48" t="str">
        <f t="shared" si="806"/>
        <v>Inviable Sanitariamente</v>
      </c>
      <c r="KNY471" s="48" t="str">
        <f t="shared" si="806"/>
        <v>Inviable Sanitariamente</v>
      </c>
      <c r="KNZ471" s="48" t="str">
        <f t="shared" si="806"/>
        <v>Inviable Sanitariamente</v>
      </c>
      <c r="KOA471" s="48" t="str">
        <f t="shared" si="806"/>
        <v>Inviable Sanitariamente</v>
      </c>
      <c r="KOB471" s="48" t="str">
        <f t="shared" si="806"/>
        <v>Inviable Sanitariamente</v>
      </c>
      <c r="KOC471" s="48" t="str">
        <f t="shared" si="806"/>
        <v>Inviable Sanitariamente</v>
      </c>
      <c r="KOD471" s="48" t="str">
        <f t="shared" si="807"/>
        <v>Inviable Sanitariamente</v>
      </c>
      <c r="KOE471" s="48" t="str">
        <f t="shared" si="807"/>
        <v>Inviable Sanitariamente</v>
      </c>
      <c r="KOF471" s="48" t="str">
        <f t="shared" si="807"/>
        <v>Inviable Sanitariamente</v>
      </c>
      <c r="KOG471" s="48" t="str">
        <f t="shared" si="807"/>
        <v>Inviable Sanitariamente</v>
      </c>
      <c r="KOH471" s="48" t="str">
        <f t="shared" si="807"/>
        <v>Inviable Sanitariamente</v>
      </c>
      <c r="KOI471" s="48" t="str">
        <f t="shared" si="807"/>
        <v>Inviable Sanitariamente</v>
      </c>
      <c r="KOJ471" s="48" t="str">
        <f t="shared" si="807"/>
        <v>Inviable Sanitariamente</v>
      </c>
      <c r="KOK471" s="48" t="str">
        <f t="shared" si="807"/>
        <v>Inviable Sanitariamente</v>
      </c>
      <c r="KOL471" s="48" t="str">
        <f t="shared" si="807"/>
        <v>Inviable Sanitariamente</v>
      </c>
      <c r="KOM471" s="48" t="str">
        <f t="shared" si="807"/>
        <v>Inviable Sanitariamente</v>
      </c>
      <c r="KON471" s="48" t="str">
        <f t="shared" si="808"/>
        <v>Inviable Sanitariamente</v>
      </c>
      <c r="KOO471" s="48" t="str">
        <f t="shared" si="808"/>
        <v>Inviable Sanitariamente</v>
      </c>
      <c r="KOP471" s="48" t="str">
        <f t="shared" si="808"/>
        <v>Inviable Sanitariamente</v>
      </c>
      <c r="KOQ471" s="48" t="str">
        <f t="shared" si="808"/>
        <v>Inviable Sanitariamente</v>
      </c>
      <c r="KOR471" s="48" t="str">
        <f t="shared" si="808"/>
        <v>Inviable Sanitariamente</v>
      </c>
      <c r="KOS471" s="48" t="str">
        <f t="shared" si="808"/>
        <v>Inviable Sanitariamente</v>
      </c>
      <c r="KOT471" s="48" t="str">
        <f t="shared" si="808"/>
        <v>Inviable Sanitariamente</v>
      </c>
      <c r="KOU471" s="48" t="str">
        <f t="shared" si="808"/>
        <v>Inviable Sanitariamente</v>
      </c>
      <c r="KOV471" s="48" t="str">
        <f t="shared" si="808"/>
        <v>Inviable Sanitariamente</v>
      </c>
      <c r="KOW471" s="48" t="str">
        <f t="shared" si="808"/>
        <v>Inviable Sanitariamente</v>
      </c>
      <c r="KOX471" s="48" t="str">
        <f t="shared" si="809"/>
        <v>Inviable Sanitariamente</v>
      </c>
      <c r="KOY471" s="48" t="str">
        <f t="shared" si="809"/>
        <v>Inviable Sanitariamente</v>
      </c>
      <c r="KOZ471" s="48" t="str">
        <f t="shared" si="809"/>
        <v>Inviable Sanitariamente</v>
      </c>
      <c r="KPA471" s="48" t="str">
        <f t="shared" si="809"/>
        <v>Inviable Sanitariamente</v>
      </c>
      <c r="KPB471" s="48" t="str">
        <f t="shared" si="809"/>
        <v>Inviable Sanitariamente</v>
      </c>
      <c r="KPC471" s="48" t="str">
        <f t="shared" si="809"/>
        <v>Inviable Sanitariamente</v>
      </c>
      <c r="KPD471" s="48" t="str">
        <f t="shared" si="809"/>
        <v>Inviable Sanitariamente</v>
      </c>
      <c r="KPE471" s="48" t="str">
        <f t="shared" si="809"/>
        <v>Inviable Sanitariamente</v>
      </c>
      <c r="KPF471" s="48" t="str">
        <f t="shared" si="809"/>
        <v>Inviable Sanitariamente</v>
      </c>
      <c r="KPG471" s="48" t="str">
        <f t="shared" si="809"/>
        <v>Inviable Sanitariamente</v>
      </c>
      <c r="KPH471" s="48" t="str">
        <f t="shared" si="810"/>
        <v>Inviable Sanitariamente</v>
      </c>
      <c r="KPI471" s="48" t="str">
        <f t="shared" si="810"/>
        <v>Inviable Sanitariamente</v>
      </c>
      <c r="KPJ471" s="48" t="str">
        <f t="shared" si="810"/>
        <v>Inviable Sanitariamente</v>
      </c>
      <c r="KPK471" s="48" t="str">
        <f t="shared" si="810"/>
        <v>Inviable Sanitariamente</v>
      </c>
      <c r="KPL471" s="48" t="str">
        <f t="shared" si="810"/>
        <v>Inviable Sanitariamente</v>
      </c>
      <c r="KPM471" s="48" t="str">
        <f t="shared" si="810"/>
        <v>Inviable Sanitariamente</v>
      </c>
      <c r="KPN471" s="48" t="str">
        <f t="shared" si="810"/>
        <v>Inviable Sanitariamente</v>
      </c>
      <c r="KPO471" s="48" t="str">
        <f t="shared" si="810"/>
        <v>Inviable Sanitariamente</v>
      </c>
      <c r="KPP471" s="48" t="str">
        <f t="shared" si="810"/>
        <v>Inviable Sanitariamente</v>
      </c>
      <c r="KPQ471" s="48" t="str">
        <f t="shared" si="810"/>
        <v>Inviable Sanitariamente</v>
      </c>
      <c r="KPR471" s="48" t="str">
        <f t="shared" si="811"/>
        <v>Inviable Sanitariamente</v>
      </c>
      <c r="KPS471" s="48" t="str">
        <f t="shared" si="811"/>
        <v>Inviable Sanitariamente</v>
      </c>
      <c r="KPT471" s="48" t="str">
        <f t="shared" si="811"/>
        <v>Inviable Sanitariamente</v>
      </c>
      <c r="KPU471" s="48" t="str">
        <f t="shared" si="811"/>
        <v>Inviable Sanitariamente</v>
      </c>
      <c r="KPV471" s="48" t="str">
        <f t="shared" si="811"/>
        <v>Inviable Sanitariamente</v>
      </c>
      <c r="KPW471" s="48" t="str">
        <f t="shared" si="811"/>
        <v>Inviable Sanitariamente</v>
      </c>
      <c r="KPX471" s="48" t="str">
        <f t="shared" si="811"/>
        <v>Inviable Sanitariamente</v>
      </c>
      <c r="KPY471" s="48" t="str">
        <f t="shared" si="811"/>
        <v>Inviable Sanitariamente</v>
      </c>
      <c r="KPZ471" s="48" t="str">
        <f t="shared" si="811"/>
        <v>Inviable Sanitariamente</v>
      </c>
      <c r="KQA471" s="48" t="str">
        <f t="shared" si="811"/>
        <v>Inviable Sanitariamente</v>
      </c>
      <c r="KQB471" s="48" t="str">
        <f t="shared" si="812"/>
        <v>Inviable Sanitariamente</v>
      </c>
      <c r="KQC471" s="48" t="str">
        <f t="shared" si="812"/>
        <v>Inviable Sanitariamente</v>
      </c>
      <c r="KQD471" s="48" t="str">
        <f t="shared" si="812"/>
        <v>Inviable Sanitariamente</v>
      </c>
      <c r="KQE471" s="48" t="str">
        <f t="shared" si="812"/>
        <v>Inviable Sanitariamente</v>
      </c>
      <c r="KQF471" s="48" t="str">
        <f t="shared" si="812"/>
        <v>Inviable Sanitariamente</v>
      </c>
      <c r="KQG471" s="48" t="str">
        <f t="shared" si="812"/>
        <v>Inviable Sanitariamente</v>
      </c>
      <c r="KQH471" s="48" t="str">
        <f t="shared" si="812"/>
        <v>Inviable Sanitariamente</v>
      </c>
      <c r="KQI471" s="48" t="str">
        <f t="shared" si="812"/>
        <v>Inviable Sanitariamente</v>
      </c>
      <c r="KQJ471" s="48" t="str">
        <f t="shared" si="812"/>
        <v>Inviable Sanitariamente</v>
      </c>
      <c r="KQK471" s="48" t="str">
        <f t="shared" si="812"/>
        <v>Inviable Sanitariamente</v>
      </c>
      <c r="KQL471" s="48" t="str">
        <f t="shared" si="813"/>
        <v>Inviable Sanitariamente</v>
      </c>
      <c r="KQM471" s="48" t="str">
        <f t="shared" si="813"/>
        <v>Inviable Sanitariamente</v>
      </c>
      <c r="KQN471" s="48" t="str">
        <f t="shared" si="813"/>
        <v>Inviable Sanitariamente</v>
      </c>
      <c r="KQO471" s="48" t="str">
        <f t="shared" si="813"/>
        <v>Inviable Sanitariamente</v>
      </c>
      <c r="KQP471" s="48" t="str">
        <f t="shared" si="813"/>
        <v>Inviable Sanitariamente</v>
      </c>
      <c r="KQQ471" s="48" t="str">
        <f t="shared" si="813"/>
        <v>Inviable Sanitariamente</v>
      </c>
      <c r="KQR471" s="48" t="str">
        <f t="shared" si="813"/>
        <v>Inviable Sanitariamente</v>
      </c>
      <c r="KQS471" s="48" t="str">
        <f t="shared" si="813"/>
        <v>Inviable Sanitariamente</v>
      </c>
      <c r="KQT471" s="48" t="str">
        <f t="shared" si="813"/>
        <v>Inviable Sanitariamente</v>
      </c>
      <c r="KQU471" s="48" t="str">
        <f t="shared" si="813"/>
        <v>Inviable Sanitariamente</v>
      </c>
      <c r="KQV471" s="48" t="str">
        <f t="shared" si="814"/>
        <v>Inviable Sanitariamente</v>
      </c>
      <c r="KQW471" s="48" t="str">
        <f t="shared" si="814"/>
        <v>Inviable Sanitariamente</v>
      </c>
      <c r="KQX471" s="48" t="str">
        <f t="shared" si="814"/>
        <v>Inviable Sanitariamente</v>
      </c>
      <c r="KQY471" s="48" t="str">
        <f t="shared" si="814"/>
        <v>Inviable Sanitariamente</v>
      </c>
      <c r="KQZ471" s="48" t="str">
        <f t="shared" si="814"/>
        <v>Inviable Sanitariamente</v>
      </c>
      <c r="KRA471" s="48" t="str">
        <f t="shared" si="814"/>
        <v>Inviable Sanitariamente</v>
      </c>
      <c r="KRB471" s="48" t="str">
        <f t="shared" si="814"/>
        <v>Inviable Sanitariamente</v>
      </c>
      <c r="KRC471" s="48" t="str">
        <f t="shared" si="814"/>
        <v>Inviable Sanitariamente</v>
      </c>
      <c r="KRD471" s="48" t="str">
        <f t="shared" si="814"/>
        <v>Inviable Sanitariamente</v>
      </c>
      <c r="KRE471" s="48" t="str">
        <f t="shared" si="814"/>
        <v>Inviable Sanitariamente</v>
      </c>
      <c r="KRF471" s="48" t="str">
        <f t="shared" si="815"/>
        <v>Inviable Sanitariamente</v>
      </c>
      <c r="KRG471" s="48" t="str">
        <f t="shared" si="815"/>
        <v>Inviable Sanitariamente</v>
      </c>
      <c r="KRH471" s="48" t="str">
        <f t="shared" si="815"/>
        <v>Inviable Sanitariamente</v>
      </c>
      <c r="KRI471" s="48" t="str">
        <f t="shared" si="815"/>
        <v>Inviable Sanitariamente</v>
      </c>
      <c r="KRJ471" s="48" t="str">
        <f t="shared" si="815"/>
        <v>Inviable Sanitariamente</v>
      </c>
      <c r="KRK471" s="48" t="str">
        <f t="shared" si="815"/>
        <v>Inviable Sanitariamente</v>
      </c>
      <c r="KRL471" s="48" t="str">
        <f t="shared" si="815"/>
        <v>Inviable Sanitariamente</v>
      </c>
      <c r="KRM471" s="48" t="str">
        <f t="shared" si="815"/>
        <v>Inviable Sanitariamente</v>
      </c>
      <c r="KRN471" s="48" t="str">
        <f t="shared" si="815"/>
        <v>Inviable Sanitariamente</v>
      </c>
      <c r="KRO471" s="48" t="str">
        <f t="shared" si="815"/>
        <v>Inviable Sanitariamente</v>
      </c>
      <c r="KRP471" s="48" t="str">
        <f t="shared" si="816"/>
        <v>Inviable Sanitariamente</v>
      </c>
      <c r="KRQ471" s="48" t="str">
        <f t="shared" si="816"/>
        <v>Inviable Sanitariamente</v>
      </c>
      <c r="KRR471" s="48" t="str">
        <f t="shared" si="816"/>
        <v>Inviable Sanitariamente</v>
      </c>
      <c r="KRS471" s="48" t="str">
        <f t="shared" si="816"/>
        <v>Inviable Sanitariamente</v>
      </c>
      <c r="KRT471" s="48" t="str">
        <f t="shared" si="816"/>
        <v>Inviable Sanitariamente</v>
      </c>
      <c r="KRU471" s="48" t="str">
        <f t="shared" si="816"/>
        <v>Inviable Sanitariamente</v>
      </c>
      <c r="KRV471" s="48" t="str">
        <f t="shared" si="816"/>
        <v>Inviable Sanitariamente</v>
      </c>
      <c r="KRW471" s="48" t="str">
        <f t="shared" si="816"/>
        <v>Inviable Sanitariamente</v>
      </c>
      <c r="KRX471" s="48" t="str">
        <f t="shared" si="816"/>
        <v>Inviable Sanitariamente</v>
      </c>
      <c r="KRY471" s="48" t="str">
        <f t="shared" si="816"/>
        <v>Inviable Sanitariamente</v>
      </c>
      <c r="KRZ471" s="48" t="str">
        <f t="shared" si="817"/>
        <v>Inviable Sanitariamente</v>
      </c>
      <c r="KSA471" s="48" t="str">
        <f t="shared" si="817"/>
        <v>Inviable Sanitariamente</v>
      </c>
      <c r="KSB471" s="48" t="str">
        <f t="shared" si="817"/>
        <v>Inviable Sanitariamente</v>
      </c>
      <c r="KSC471" s="48" t="str">
        <f t="shared" si="817"/>
        <v>Inviable Sanitariamente</v>
      </c>
      <c r="KSD471" s="48" t="str">
        <f t="shared" si="817"/>
        <v>Inviable Sanitariamente</v>
      </c>
      <c r="KSE471" s="48" t="str">
        <f t="shared" si="817"/>
        <v>Inviable Sanitariamente</v>
      </c>
      <c r="KSF471" s="48" t="str">
        <f t="shared" si="817"/>
        <v>Inviable Sanitariamente</v>
      </c>
      <c r="KSG471" s="48" t="str">
        <f t="shared" si="817"/>
        <v>Inviable Sanitariamente</v>
      </c>
      <c r="KSH471" s="48" t="str">
        <f t="shared" si="817"/>
        <v>Inviable Sanitariamente</v>
      </c>
      <c r="KSI471" s="48" t="str">
        <f t="shared" si="817"/>
        <v>Inviable Sanitariamente</v>
      </c>
      <c r="KSJ471" s="48" t="str">
        <f t="shared" si="818"/>
        <v>Inviable Sanitariamente</v>
      </c>
      <c r="KSK471" s="48" t="str">
        <f t="shared" si="818"/>
        <v>Inviable Sanitariamente</v>
      </c>
      <c r="KSL471" s="48" t="str">
        <f t="shared" si="818"/>
        <v>Inviable Sanitariamente</v>
      </c>
      <c r="KSM471" s="48" t="str">
        <f t="shared" si="818"/>
        <v>Inviable Sanitariamente</v>
      </c>
      <c r="KSN471" s="48" t="str">
        <f t="shared" si="818"/>
        <v>Inviable Sanitariamente</v>
      </c>
      <c r="KSO471" s="48" t="str">
        <f t="shared" si="818"/>
        <v>Inviable Sanitariamente</v>
      </c>
      <c r="KSP471" s="48" t="str">
        <f t="shared" si="818"/>
        <v>Inviable Sanitariamente</v>
      </c>
      <c r="KSQ471" s="48" t="str">
        <f t="shared" si="818"/>
        <v>Inviable Sanitariamente</v>
      </c>
      <c r="KSR471" s="48" t="str">
        <f t="shared" si="818"/>
        <v>Inviable Sanitariamente</v>
      </c>
      <c r="KSS471" s="48" t="str">
        <f t="shared" si="818"/>
        <v>Inviable Sanitariamente</v>
      </c>
      <c r="KST471" s="48" t="str">
        <f t="shared" si="819"/>
        <v>Inviable Sanitariamente</v>
      </c>
      <c r="KSU471" s="48" t="str">
        <f t="shared" si="819"/>
        <v>Inviable Sanitariamente</v>
      </c>
      <c r="KSV471" s="48" t="str">
        <f t="shared" si="819"/>
        <v>Inviable Sanitariamente</v>
      </c>
      <c r="KSW471" s="48" t="str">
        <f t="shared" si="819"/>
        <v>Inviable Sanitariamente</v>
      </c>
      <c r="KSX471" s="48" t="str">
        <f t="shared" si="819"/>
        <v>Inviable Sanitariamente</v>
      </c>
      <c r="KSY471" s="48" t="str">
        <f t="shared" si="819"/>
        <v>Inviable Sanitariamente</v>
      </c>
      <c r="KSZ471" s="48" t="str">
        <f t="shared" si="819"/>
        <v>Inviable Sanitariamente</v>
      </c>
      <c r="KTA471" s="48" t="str">
        <f t="shared" si="819"/>
        <v>Inviable Sanitariamente</v>
      </c>
      <c r="KTB471" s="48" t="str">
        <f t="shared" si="819"/>
        <v>Inviable Sanitariamente</v>
      </c>
      <c r="KTC471" s="48" t="str">
        <f t="shared" si="819"/>
        <v>Inviable Sanitariamente</v>
      </c>
      <c r="KTD471" s="48" t="str">
        <f t="shared" si="820"/>
        <v>Inviable Sanitariamente</v>
      </c>
      <c r="KTE471" s="48" t="str">
        <f t="shared" si="820"/>
        <v>Inviable Sanitariamente</v>
      </c>
      <c r="KTF471" s="48" t="str">
        <f t="shared" si="820"/>
        <v>Inviable Sanitariamente</v>
      </c>
      <c r="KTG471" s="48" t="str">
        <f t="shared" si="820"/>
        <v>Inviable Sanitariamente</v>
      </c>
      <c r="KTH471" s="48" t="str">
        <f t="shared" si="820"/>
        <v>Inviable Sanitariamente</v>
      </c>
      <c r="KTI471" s="48" t="str">
        <f t="shared" si="820"/>
        <v>Inviable Sanitariamente</v>
      </c>
      <c r="KTJ471" s="48" t="str">
        <f t="shared" si="820"/>
        <v>Inviable Sanitariamente</v>
      </c>
      <c r="KTK471" s="48" t="str">
        <f t="shared" si="820"/>
        <v>Inviable Sanitariamente</v>
      </c>
      <c r="KTL471" s="48" t="str">
        <f t="shared" si="820"/>
        <v>Inviable Sanitariamente</v>
      </c>
      <c r="KTM471" s="48" t="str">
        <f t="shared" si="820"/>
        <v>Inviable Sanitariamente</v>
      </c>
      <c r="KTN471" s="48" t="str">
        <f t="shared" si="821"/>
        <v>Inviable Sanitariamente</v>
      </c>
      <c r="KTO471" s="48" t="str">
        <f t="shared" si="821"/>
        <v>Inviable Sanitariamente</v>
      </c>
      <c r="KTP471" s="48" t="str">
        <f t="shared" si="821"/>
        <v>Inviable Sanitariamente</v>
      </c>
      <c r="KTQ471" s="48" t="str">
        <f t="shared" si="821"/>
        <v>Inviable Sanitariamente</v>
      </c>
      <c r="KTR471" s="48" t="str">
        <f t="shared" si="821"/>
        <v>Inviable Sanitariamente</v>
      </c>
      <c r="KTS471" s="48" t="str">
        <f t="shared" si="821"/>
        <v>Inviable Sanitariamente</v>
      </c>
      <c r="KTT471" s="48" t="str">
        <f t="shared" si="821"/>
        <v>Inviable Sanitariamente</v>
      </c>
      <c r="KTU471" s="48" t="str">
        <f t="shared" si="821"/>
        <v>Inviable Sanitariamente</v>
      </c>
      <c r="KTV471" s="48" t="str">
        <f t="shared" si="821"/>
        <v>Inviable Sanitariamente</v>
      </c>
      <c r="KTW471" s="48" t="str">
        <f t="shared" si="821"/>
        <v>Inviable Sanitariamente</v>
      </c>
      <c r="KTX471" s="48" t="str">
        <f t="shared" si="822"/>
        <v>Inviable Sanitariamente</v>
      </c>
      <c r="KTY471" s="48" t="str">
        <f t="shared" si="822"/>
        <v>Inviable Sanitariamente</v>
      </c>
      <c r="KTZ471" s="48" t="str">
        <f t="shared" si="822"/>
        <v>Inviable Sanitariamente</v>
      </c>
      <c r="KUA471" s="48" t="str">
        <f t="shared" si="822"/>
        <v>Inviable Sanitariamente</v>
      </c>
      <c r="KUB471" s="48" t="str">
        <f t="shared" si="822"/>
        <v>Inviable Sanitariamente</v>
      </c>
      <c r="KUC471" s="48" t="str">
        <f t="shared" si="822"/>
        <v>Inviable Sanitariamente</v>
      </c>
      <c r="KUD471" s="48" t="str">
        <f t="shared" si="822"/>
        <v>Inviable Sanitariamente</v>
      </c>
      <c r="KUE471" s="48" t="str">
        <f t="shared" si="822"/>
        <v>Inviable Sanitariamente</v>
      </c>
      <c r="KUF471" s="48" t="str">
        <f t="shared" si="822"/>
        <v>Inviable Sanitariamente</v>
      </c>
      <c r="KUG471" s="48" t="str">
        <f t="shared" si="822"/>
        <v>Inviable Sanitariamente</v>
      </c>
      <c r="KUH471" s="48" t="str">
        <f t="shared" si="823"/>
        <v>Inviable Sanitariamente</v>
      </c>
      <c r="KUI471" s="48" t="str">
        <f t="shared" si="823"/>
        <v>Inviable Sanitariamente</v>
      </c>
      <c r="KUJ471" s="48" t="str">
        <f t="shared" si="823"/>
        <v>Inviable Sanitariamente</v>
      </c>
      <c r="KUK471" s="48" t="str">
        <f t="shared" si="823"/>
        <v>Inviable Sanitariamente</v>
      </c>
      <c r="KUL471" s="48" t="str">
        <f t="shared" si="823"/>
        <v>Inviable Sanitariamente</v>
      </c>
      <c r="KUM471" s="48" t="str">
        <f t="shared" si="823"/>
        <v>Inviable Sanitariamente</v>
      </c>
      <c r="KUN471" s="48" t="str">
        <f t="shared" si="823"/>
        <v>Inviable Sanitariamente</v>
      </c>
      <c r="KUO471" s="48" t="str">
        <f t="shared" si="823"/>
        <v>Inviable Sanitariamente</v>
      </c>
      <c r="KUP471" s="48" t="str">
        <f t="shared" si="823"/>
        <v>Inviable Sanitariamente</v>
      </c>
      <c r="KUQ471" s="48" t="str">
        <f t="shared" si="823"/>
        <v>Inviable Sanitariamente</v>
      </c>
      <c r="KUR471" s="48" t="str">
        <f t="shared" si="824"/>
        <v>Inviable Sanitariamente</v>
      </c>
      <c r="KUS471" s="48" t="str">
        <f t="shared" si="824"/>
        <v>Inviable Sanitariamente</v>
      </c>
      <c r="KUT471" s="48" t="str">
        <f t="shared" si="824"/>
        <v>Inviable Sanitariamente</v>
      </c>
      <c r="KUU471" s="48" t="str">
        <f t="shared" si="824"/>
        <v>Inviable Sanitariamente</v>
      </c>
      <c r="KUV471" s="48" t="str">
        <f t="shared" si="824"/>
        <v>Inviable Sanitariamente</v>
      </c>
      <c r="KUW471" s="48" t="str">
        <f t="shared" si="824"/>
        <v>Inviable Sanitariamente</v>
      </c>
      <c r="KUX471" s="48" t="str">
        <f t="shared" si="824"/>
        <v>Inviable Sanitariamente</v>
      </c>
      <c r="KUY471" s="48" t="str">
        <f t="shared" si="824"/>
        <v>Inviable Sanitariamente</v>
      </c>
      <c r="KUZ471" s="48" t="str">
        <f t="shared" si="824"/>
        <v>Inviable Sanitariamente</v>
      </c>
      <c r="KVA471" s="48" t="str">
        <f t="shared" si="824"/>
        <v>Inviable Sanitariamente</v>
      </c>
      <c r="KVB471" s="48" t="str">
        <f t="shared" si="825"/>
        <v>Inviable Sanitariamente</v>
      </c>
      <c r="KVC471" s="48" t="str">
        <f t="shared" si="825"/>
        <v>Inviable Sanitariamente</v>
      </c>
      <c r="KVD471" s="48" t="str">
        <f t="shared" si="825"/>
        <v>Inviable Sanitariamente</v>
      </c>
      <c r="KVE471" s="48" t="str">
        <f t="shared" si="825"/>
        <v>Inviable Sanitariamente</v>
      </c>
      <c r="KVF471" s="48" t="str">
        <f t="shared" si="825"/>
        <v>Inviable Sanitariamente</v>
      </c>
      <c r="KVG471" s="48" t="str">
        <f t="shared" si="825"/>
        <v>Inviable Sanitariamente</v>
      </c>
      <c r="KVH471" s="48" t="str">
        <f t="shared" si="825"/>
        <v>Inviable Sanitariamente</v>
      </c>
      <c r="KVI471" s="48" t="str">
        <f t="shared" si="825"/>
        <v>Inviable Sanitariamente</v>
      </c>
      <c r="KVJ471" s="48" t="str">
        <f t="shared" si="825"/>
        <v>Inviable Sanitariamente</v>
      </c>
      <c r="KVK471" s="48" t="str">
        <f t="shared" si="825"/>
        <v>Inviable Sanitariamente</v>
      </c>
      <c r="KVL471" s="48" t="str">
        <f t="shared" si="826"/>
        <v>Inviable Sanitariamente</v>
      </c>
      <c r="KVM471" s="48" t="str">
        <f t="shared" si="826"/>
        <v>Inviable Sanitariamente</v>
      </c>
      <c r="KVN471" s="48" t="str">
        <f t="shared" si="826"/>
        <v>Inviable Sanitariamente</v>
      </c>
      <c r="KVO471" s="48" t="str">
        <f t="shared" si="826"/>
        <v>Inviable Sanitariamente</v>
      </c>
      <c r="KVP471" s="48" t="str">
        <f t="shared" si="826"/>
        <v>Inviable Sanitariamente</v>
      </c>
      <c r="KVQ471" s="48" t="str">
        <f t="shared" si="826"/>
        <v>Inviable Sanitariamente</v>
      </c>
      <c r="KVR471" s="48" t="str">
        <f t="shared" si="826"/>
        <v>Inviable Sanitariamente</v>
      </c>
      <c r="KVS471" s="48" t="str">
        <f t="shared" si="826"/>
        <v>Inviable Sanitariamente</v>
      </c>
      <c r="KVT471" s="48" t="str">
        <f t="shared" si="826"/>
        <v>Inviable Sanitariamente</v>
      </c>
      <c r="KVU471" s="48" t="str">
        <f t="shared" si="826"/>
        <v>Inviable Sanitariamente</v>
      </c>
      <c r="KVV471" s="48" t="str">
        <f t="shared" si="827"/>
        <v>Inviable Sanitariamente</v>
      </c>
      <c r="KVW471" s="48" t="str">
        <f t="shared" si="827"/>
        <v>Inviable Sanitariamente</v>
      </c>
      <c r="KVX471" s="48" t="str">
        <f t="shared" si="827"/>
        <v>Inviable Sanitariamente</v>
      </c>
      <c r="KVY471" s="48" t="str">
        <f t="shared" si="827"/>
        <v>Inviable Sanitariamente</v>
      </c>
      <c r="KVZ471" s="48" t="str">
        <f t="shared" si="827"/>
        <v>Inviable Sanitariamente</v>
      </c>
      <c r="KWA471" s="48" t="str">
        <f t="shared" si="827"/>
        <v>Inviable Sanitariamente</v>
      </c>
      <c r="KWB471" s="48" t="str">
        <f t="shared" si="827"/>
        <v>Inviable Sanitariamente</v>
      </c>
      <c r="KWC471" s="48" t="str">
        <f t="shared" si="827"/>
        <v>Inviable Sanitariamente</v>
      </c>
      <c r="KWD471" s="48" t="str">
        <f t="shared" si="827"/>
        <v>Inviable Sanitariamente</v>
      </c>
      <c r="KWE471" s="48" t="str">
        <f t="shared" si="827"/>
        <v>Inviable Sanitariamente</v>
      </c>
      <c r="KWF471" s="48" t="str">
        <f t="shared" si="828"/>
        <v>Inviable Sanitariamente</v>
      </c>
      <c r="KWG471" s="48" t="str">
        <f t="shared" si="828"/>
        <v>Inviable Sanitariamente</v>
      </c>
      <c r="KWH471" s="48" t="str">
        <f t="shared" si="828"/>
        <v>Inviable Sanitariamente</v>
      </c>
      <c r="KWI471" s="48" t="str">
        <f t="shared" si="828"/>
        <v>Inviable Sanitariamente</v>
      </c>
      <c r="KWJ471" s="48" t="str">
        <f t="shared" si="828"/>
        <v>Inviable Sanitariamente</v>
      </c>
      <c r="KWK471" s="48" t="str">
        <f t="shared" si="828"/>
        <v>Inviable Sanitariamente</v>
      </c>
      <c r="KWL471" s="48" t="str">
        <f t="shared" si="828"/>
        <v>Inviable Sanitariamente</v>
      </c>
      <c r="KWM471" s="48" t="str">
        <f t="shared" si="828"/>
        <v>Inviable Sanitariamente</v>
      </c>
      <c r="KWN471" s="48" t="str">
        <f t="shared" si="828"/>
        <v>Inviable Sanitariamente</v>
      </c>
      <c r="KWO471" s="48" t="str">
        <f t="shared" si="828"/>
        <v>Inviable Sanitariamente</v>
      </c>
      <c r="KWP471" s="48" t="str">
        <f t="shared" si="829"/>
        <v>Inviable Sanitariamente</v>
      </c>
      <c r="KWQ471" s="48" t="str">
        <f t="shared" si="829"/>
        <v>Inviable Sanitariamente</v>
      </c>
      <c r="KWR471" s="48" t="str">
        <f t="shared" si="829"/>
        <v>Inviable Sanitariamente</v>
      </c>
      <c r="KWS471" s="48" t="str">
        <f t="shared" si="829"/>
        <v>Inviable Sanitariamente</v>
      </c>
      <c r="KWT471" s="48" t="str">
        <f t="shared" si="829"/>
        <v>Inviable Sanitariamente</v>
      </c>
      <c r="KWU471" s="48" t="str">
        <f t="shared" si="829"/>
        <v>Inviable Sanitariamente</v>
      </c>
      <c r="KWV471" s="48" t="str">
        <f t="shared" si="829"/>
        <v>Inviable Sanitariamente</v>
      </c>
      <c r="KWW471" s="48" t="str">
        <f t="shared" si="829"/>
        <v>Inviable Sanitariamente</v>
      </c>
      <c r="KWX471" s="48" t="str">
        <f t="shared" si="829"/>
        <v>Inviable Sanitariamente</v>
      </c>
      <c r="KWY471" s="48" t="str">
        <f t="shared" si="829"/>
        <v>Inviable Sanitariamente</v>
      </c>
      <c r="KWZ471" s="48" t="str">
        <f t="shared" si="830"/>
        <v>Inviable Sanitariamente</v>
      </c>
      <c r="KXA471" s="48" t="str">
        <f t="shared" si="830"/>
        <v>Inviable Sanitariamente</v>
      </c>
      <c r="KXB471" s="48" t="str">
        <f t="shared" si="830"/>
        <v>Inviable Sanitariamente</v>
      </c>
      <c r="KXC471" s="48" t="str">
        <f t="shared" si="830"/>
        <v>Inviable Sanitariamente</v>
      </c>
      <c r="KXD471" s="48" t="str">
        <f t="shared" si="830"/>
        <v>Inviable Sanitariamente</v>
      </c>
      <c r="KXE471" s="48" t="str">
        <f t="shared" si="830"/>
        <v>Inviable Sanitariamente</v>
      </c>
      <c r="KXF471" s="48" t="str">
        <f t="shared" si="830"/>
        <v>Inviable Sanitariamente</v>
      </c>
      <c r="KXG471" s="48" t="str">
        <f t="shared" si="830"/>
        <v>Inviable Sanitariamente</v>
      </c>
      <c r="KXH471" s="48" t="str">
        <f t="shared" si="830"/>
        <v>Inviable Sanitariamente</v>
      </c>
      <c r="KXI471" s="48" t="str">
        <f t="shared" si="830"/>
        <v>Inviable Sanitariamente</v>
      </c>
      <c r="KXJ471" s="48" t="str">
        <f t="shared" si="831"/>
        <v>Inviable Sanitariamente</v>
      </c>
      <c r="KXK471" s="48" t="str">
        <f t="shared" si="831"/>
        <v>Inviable Sanitariamente</v>
      </c>
      <c r="KXL471" s="48" t="str">
        <f t="shared" si="831"/>
        <v>Inviable Sanitariamente</v>
      </c>
      <c r="KXM471" s="48" t="str">
        <f t="shared" si="831"/>
        <v>Inviable Sanitariamente</v>
      </c>
      <c r="KXN471" s="48" t="str">
        <f t="shared" si="831"/>
        <v>Inviable Sanitariamente</v>
      </c>
      <c r="KXO471" s="48" t="str">
        <f t="shared" si="831"/>
        <v>Inviable Sanitariamente</v>
      </c>
      <c r="KXP471" s="48" t="str">
        <f t="shared" si="831"/>
        <v>Inviable Sanitariamente</v>
      </c>
      <c r="KXQ471" s="48" t="str">
        <f t="shared" si="831"/>
        <v>Inviable Sanitariamente</v>
      </c>
      <c r="KXR471" s="48" t="str">
        <f t="shared" si="831"/>
        <v>Inviable Sanitariamente</v>
      </c>
      <c r="KXS471" s="48" t="str">
        <f t="shared" si="831"/>
        <v>Inviable Sanitariamente</v>
      </c>
      <c r="KXT471" s="48" t="str">
        <f t="shared" si="832"/>
        <v>Inviable Sanitariamente</v>
      </c>
      <c r="KXU471" s="48" t="str">
        <f t="shared" si="832"/>
        <v>Inviable Sanitariamente</v>
      </c>
      <c r="KXV471" s="48" t="str">
        <f t="shared" si="832"/>
        <v>Inviable Sanitariamente</v>
      </c>
      <c r="KXW471" s="48" t="str">
        <f t="shared" si="832"/>
        <v>Inviable Sanitariamente</v>
      </c>
      <c r="KXX471" s="48" t="str">
        <f t="shared" si="832"/>
        <v>Inviable Sanitariamente</v>
      </c>
      <c r="KXY471" s="48" t="str">
        <f t="shared" si="832"/>
        <v>Inviable Sanitariamente</v>
      </c>
      <c r="KXZ471" s="48" t="str">
        <f t="shared" si="832"/>
        <v>Inviable Sanitariamente</v>
      </c>
      <c r="KYA471" s="48" t="str">
        <f t="shared" si="832"/>
        <v>Inviable Sanitariamente</v>
      </c>
      <c r="KYB471" s="48" t="str">
        <f t="shared" si="832"/>
        <v>Inviable Sanitariamente</v>
      </c>
      <c r="KYC471" s="48" t="str">
        <f t="shared" si="832"/>
        <v>Inviable Sanitariamente</v>
      </c>
      <c r="KYD471" s="48" t="str">
        <f t="shared" si="833"/>
        <v>Inviable Sanitariamente</v>
      </c>
      <c r="KYE471" s="48" t="str">
        <f t="shared" si="833"/>
        <v>Inviable Sanitariamente</v>
      </c>
      <c r="KYF471" s="48" t="str">
        <f t="shared" si="833"/>
        <v>Inviable Sanitariamente</v>
      </c>
      <c r="KYG471" s="48" t="str">
        <f t="shared" si="833"/>
        <v>Inviable Sanitariamente</v>
      </c>
      <c r="KYH471" s="48" t="str">
        <f t="shared" si="833"/>
        <v>Inviable Sanitariamente</v>
      </c>
      <c r="KYI471" s="48" t="str">
        <f t="shared" si="833"/>
        <v>Inviable Sanitariamente</v>
      </c>
      <c r="KYJ471" s="48" t="str">
        <f t="shared" si="833"/>
        <v>Inviable Sanitariamente</v>
      </c>
      <c r="KYK471" s="48" t="str">
        <f t="shared" si="833"/>
        <v>Inviable Sanitariamente</v>
      </c>
      <c r="KYL471" s="48" t="str">
        <f t="shared" si="833"/>
        <v>Inviable Sanitariamente</v>
      </c>
      <c r="KYM471" s="48" t="str">
        <f t="shared" si="833"/>
        <v>Inviable Sanitariamente</v>
      </c>
      <c r="KYN471" s="48" t="str">
        <f t="shared" si="834"/>
        <v>Inviable Sanitariamente</v>
      </c>
      <c r="KYO471" s="48" t="str">
        <f t="shared" si="834"/>
        <v>Inviable Sanitariamente</v>
      </c>
      <c r="KYP471" s="48" t="str">
        <f t="shared" si="834"/>
        <v>Inviable Sanitariamente</v>
      </c>
      <c r="KYQ471" s="48" t="str">
        <f t="shared" si="834"/>
        <v>Inviable Sanitariamente</v>
      </c>
      <c r="KYR471" s="48" t="str">
        <f t="shared" si="834"/>
        <v>Inviable Sanitariamente</v>
      </c>
      <c r="KYS471" s="48" t="str">
        <f t="shared" si="834"/>
        <v>Inviable Sanitariamente</v>
      </c>
      <c r="KYT471" s="48" t="str">
        <f t="shared" si="834"/>
        <v>Inviable Sanitariamente</v>
      </c>
      <c r="KYU471" s="48" t="str">
        <f t="shared" si="834"/>
        <v>Inviable Sanitariamente</v>
      </c>
      <c r="KYV471" s="48" t="str">
        <f t="shared" si="834"/>
        <v>Inviable Sanitariamente</v>
      </c>
      <c r="KYW471" s="48" t="str">
        <f t="shared" si="834"/>
        <v>Inviable Sanitariamente</v>
      </c>
      <c r="KYX471" s="48" t="str">
        <f t="shared" si="835"/>
        <v>Inviable Sanitariamente</v>
      </c>
      <c r="KYY471" s="48" t="str">
        <f t="shared" si="835"/>
        <v>Inviable Sanitariamente</v>
      </c>
      <c r="KYZ471" s="48" t="str">
        <f t="shared" si="835"/>
        <v>Inviable Sanitariamente</v>
      </c>
      <c r="KZA471" s="48" t="str">
        <f t="shared" si="835"/>
        <v>Inviable Sanitariamente</v>
      </c>
      <c r="KZB471" s="48" t="str">
        <f t="shared" si="835"/>
        <v>Inviable Sanitariamente</v>
      </c>
      <c r="KZC471" s="48" t="str">
        <f t="shared" si="835"/>
        <v>Inviable Sanitariamente</v>
      </c>
      <c r="KZD471" s="48" t="str">
        <f t="shared" si="835"/>
        <v>Inviable Sanitariamente</v>
      </c>
      <c r="KZE471" s="48" t="str">
        <f t="shared" si="835"/>
        <v>Inviable Sanitariamente</v>
      </c>
      <c r="KZF471" s="48" t="str">
        <f t="shared" si="835"/>
        <v>Inviable Sanitariamente</v>
      </c>
      <c r="KZG471" s="48" t="str">
        <f t="shared" si="835"/>
        <v>Inviable Sanitariamente</v>
      </c>
      <c r="KZH471" s="48" t="str">
        <f t="shared" si="836"/>
        <v>Inviable Sanitariamente</v>
      </c>
      <c r="KZI471" s="48" t="str">
        <f t="shared" si="836"/>
        <v>Inviable Sanitariamente</v>
      </c>
      <c r="KZJ471" s="48" t="str">
        <f t="shared" si="836"/>
        <v>Inviable Sanitariamente</v>
      </c>
      <c r="KZK471" s="48" t="str">
        <f t="shared" si="836"/>
        <v>Inviable Sanitariamente</v>
      </c>
      <c r="KZL471" s="48" t="str">
        <f t="shared" si="836"/>
        <v>Inviable Sanitariamente</v>
      </c>
      <c r="KZM471" s="48" t="str">
        <f t="shared" si="836"/>
        <v>Inviable Sanitariamente</v>
      </c>
      <c r="KZN471" s="48" t="str">
        <f t="shared" si="836"/>
        <v>Inviable Sanitariamente</v>
      </c>
      <c r="KZO471" s="48" t="str">
        <f t="shared" si="836"/>
        <v>Inviable Sanitariamente</v>
      </c>
      <c r="KZP471" s="48" t="str">
        <f t="shared" si="836"/>
        <v>Inviable Sanitariamente</v>
      </c>
      <c r="KZQ471" s="48" t="str">
        <f t="shared" si="836"/>
        <v>Inviable Sanitariamente</v>
      </c>
      <c r="KZR471" s="48" t="str">
        <f t="shared" si="837"/>
        <v>Inviable Sanitariamente</v>
      </c>
      <c r="KZS471" s="48" t="str">
        <f t="shared" si="837"/>
        <v>Inviable Sanitariamente</v>
      </c>
      <c r="KZT471" s="48" t="str">
        <f t="shared" si="837"/>
        <v>Inviable Sanitariamente</v>
      </c>
      <c r="KZU471" s="48" t="str">
        <f t="shared" si="837"/>
        <v>Inviable Sanitariamente</v>
      </c>
      <c r="KZV471" s="48" t="str">
        <f t="shared" si="837"/>
        <v>Inviable Sanitariamente</v>
      </c>
      <c r="KZW471" s="48" t="str">
        <f t="shared" si="837"/>
        <v>Inviable Sanitariamente</v>
      </c>
      <c r="KZX471" s="48" t="str">
        <f t="shared" si="837"/>
        <v>Inviable Sanitariamente</v>
      </c>
      <c r="KZY471" s="48" t="str">
        <f t="shared" si="837"/>
        <v>Inviable Sanitariamente</v>
      </c>
      <c r="KZZ471" s="48" t="str">
        <f t="shared" si="837"/>
        <v>Inviable Sanitariamente</v>
      </c>
      <c r="LAA471" s="48" t="str">
        <f t="shared" si="837"/>
        <v>Inviable Sanitariamente</v>
      </c>
      <c r="LAB471" s="48" t="str">
        <f t="shared" si="838"/>
        <v>Inviable Sanitariamente</v>
      </c>
      <c r="LAC471" s="48" t="str">
        <f t="shared" si="838"/>
        <v>Inviable Sanitariamente</v>
      </c>
      <c r="LAD471" s="48" t="str">
        <f t="shared" si="838"/>
        <v>Inviable Sanitariamente</v>
      </c>
      <c r="LAE471" s="48" t="str">
        <f t="shared" si="838"/>
        <v>Inviable Sanitariamente</v>
      </c>
      <c r="LAF471" s="48" t="str">
        <f t="shared" si="838"/>
        <v>Inviable Sanitariamente</v>
      </c>
      <c r="LAG471" s="48" t="str">
        <f t="shared" si="838"/>
        <v>Inviable Sanitariamente</v>
      </c>
      <c r="LAH471" s="48" t="str">
        <f t="shared" si="838"/>
        <v>Inviable Sanitariamente</v>
      </c>
      <c r="LAI471" s="48" t="str">
        <f t="shared" si="838"/>
        <v>Inviable Sanitariamente</v>
      </c>
      <c r="LAJ471" s="48" t="str">
        <f t="shared" si="838"/>
        <v>Inviable Sanitariamente</v>
      </c>
      <c r="LAK471" s="48" t="str">
        <f t="shared" si="838"/>
        <v>Inviable Sanitariamente</v>
      </c>
      <c r="LAL471" s="48" t="str">
        <f t="shared" si="839"/>
        <v>Inviable Sanitariamente</v>
      </c>
      <c r="LAM471" s="48" t="str">
        <f t="shared" si="839"/>
        <v>Inviable Sanitariamente</v>
      </c>
      <c r="LAN471" s="48" t="str">
        <f t="shared" si="839"/>
        <v>Inviable Sanitariamente</v>
      </c>
      <c r="LAO471" s="48" t="str">
        <f t="shared" si="839"/>
        <v>Inviable Sanitariamente</v>
      </c>
      <c r="LAP471" s="48" t="str">
        <f t="shared" si="839"/>
        <v>Inviable Sanitariamente</v>
      </c>
      <c r="LAQ471" s="48" t="str">
        <f t="shared" si="839"/>
        <v>Inviable Sanitariamente</v>
      </c>
      <c r="LAR471" s="48" t="str">
        <f t="shared" si="839"/>
        <v>Inviable Sanitariamente</v>
      </c>
      <c r="LAS471" s="48" t="str">
        <f t="shared" si="839"/>
        <v>Inviable Sanitariamente</v>
      </c>
      <c r="LAT471" s="48" t="str">
        <f t="shared" si="839"/>
        <v>Inviable Sanitariamente</v>
      </c>
      <c r="LAU471" s="48" t="str">
        <f t="shared" si="839"/>
        <v>Inviable Sanitariamente</v>
      </c>
      <c r="LAV471" s="48" t="str">
        <f t="shared" si="840"/>
        <v>Inviable Sanitariamente</v>
      </c>
      <c r="LAW471" s="48" t="str">
        <f t="shared" si="840"/>
        <v>Inviable Sanitariamente</v>
      </c>
      <c r="LAX471" s="48" t="str">
        <f t="shared" si="840"/>
        <v>Inviable Sanitariamente</v>
      </c>
      <c r="LAY471" s="48" t="str">
        <f t="shared" si="840"/>
        <v>Inviable Sanitariamente</v>
      </c>
      <c r="LAZ471" s="48" t="str">
        <f t="shared" si="840"/>
        <v>Inviable Sanitariamente</v>
      </c>
      <c r="LBA471" s="48" t="str">
        <f t="shared" si="840"/>
        <v>Inviable Sanitariamente</v>
      </c>
      <c r="LBB471" s="48" t="str">
        <f t="shared" si="840"/>
        <v>Inviable Sanitariamente</v>
      </c>
      <c r="LBC471" s="48" t="str">
        <f t="shared" si="840"/>
        <v>Inviable Sanitariamente</v>
      </c>
      <c r="LBD471" s="48" t="str">
        <f t="shared" si="840"/>
        <v>Inviable Sanitariamente</v>
      </c>
      <c r="LBE471" s="48" t="str">
        <f t="shared" si="840"/>
        <v>Inviable Sanitariamente</v>
      </c>
      <c r="LBF471" s="48" t="str">
        <f t="shared" si="841"/>
        <v>Inviable Sanitariamente</v>
      </c>
      <c r="LBG471" s="48" t="str">
        <f t="shared" si="841"/>
        <v>Inviable Sanitariamente</v>
      </c>
      <c r="LBH471" s="48" t="str">
        <f t="shared" si="841"/>
        <v>Inviable Sanitariamente</v>
      </c>
      <c r="LBI471" s="48" t="str">
        <f t="shared" si="841"/>
        <v>Inviable Sanitariamente</v>
      </c>
      <c r="LBJ471" s="48" t="str">
        <f t="shared" si="841"/>
        <v>Inviable Sanitariamente</v>
      </c>
      <c r="LBK471" s="48" t="str">
        <f t="shared" si="841"/>
        <v>Inviable Sanitariamente</v>
      </c>
      <c r="LBL471" s="48" t="str">
        <f t="shared" si="841"/>
        <v>Inviable Sanitariamente</v>
      </c>
      <c r="LBM471" s="48" t="str">
        <f t="shared" si="841"/>
        <v>Inviable Sanitariamente</v>
      </c>
      <c r="LBN471" s="48" t="str">
        <f t="shared" si="841"/>
        <v>Inviable Sanitariamente</v>
      </c>
      <c r="LBO471" s="48" t="str">
        <f t="shared" si="841"/>
        <v>Inviable Sanitariamente</v>
      </c>
      <c r="LBP471" s="48" t="str">
        <f t="shared" si="842"/>
        <v>Inviable Sanitariamente</v>
      </c>
      <c r="LBQ471" s="48" t="str">
        <f t="shared" si="842"/>
        <v>Inviable Sanitariamente</v>
      </c>
      <c r="LBR471" s="48" t="str">
        <f t="shared" si="842"/>
        <v>Inviable Sanitariamente</v>
      </c>
      <c r="LBS471" s="48" t="str">
        <f t="shared" si="842"/>
        <v>Inviable Sanitariamente</v>
      </c>
      <c r="LBT471" s="48" t="str">
        <f t="shared" si="842"/>
        <v>Inviable Sanitariamente</v>
      </c>
      <c r="LBU471" s="48" t="str">
        <f t="shared" si="842"/>
        <v>Inviable Sanitariamente</v>
      </c>
      <c r="LBV471" s="48" t="str">
        <f t="shared" si="842"/>
        <v>Inviable Sanitariamente</v>
      </c>
      <c r="LBW471" s="48" t="str">
        <f t="shared" si="842"/>
        <v>Inviable Sanitariamente</v>
      </c>
      <c r="LBX471" s="48" t="str">
        <f t="shared" si="842"/>
        <v>Inviable Sanitariamente</v>
      </c>
      <c r="LBY471" s="48" t="str">
        <f t="shared" si="842"/>
        <v>Inviable Sanitariamente</v>
      </c>
      <c r="LBZ471" s="48" t="str">
        <f t="shared" si="843"/>
        <v>Inviable Sanitariamente</v>
      </c>
      <c r="LCA471" s="48" t="str">
        <f t="shared" si="843"/>
        <v>Inviable Sanitariamente</v>
      </c>
      <c r="LCB471" s="48" t="str">
        <f t="shared" si="843"/>
        <v>Inviable Sanitariamente</v>
      </c>
      <c r="LCC471" s="48" t="str">
        <f t="shared" si="843"/>
        <v>Inviable Sanitariamente</v>
      </c>
      <c r="LCD471" s="48" t="str">
        <f t="shared" si="843"/>
        <v>Inviable Sanitariamente</v>
      </c>
      <c r="LCE471" s="48" t="str">
        <f t="shared" si="843"/>
        <v>Inviable Sanitariamente</v>
      </c>
      <c r="LCF471" s="48" t="str">
        <f t="shared" si="843"/>
        <v>Inviable Sanitariamente</v>
      </c>
      <c r="LCG471" s="48" t="str">
        <f t="shared" si="843"/>
        <v>Inviable Sanitariamente</v>
      </c>
      <c r="LCH471" s="48" t="str">
        <f t="shared" si="843"/>
        <v>Inviable Sanitariamente</v>
      </c>
      <c r="LCI471" s="48" t="str">
        <f t="shared" si="843"/>
        <v>Inviable Sanitariamente</v>
      </c>
      <c r="LCJ471" s="48" t="str">
        <f t="shared" si="844"/>
        <v>Inviable Sanitariamente</v>
      </c>
      <c r="LCK471" s="48" t="str">
        <f t="shared" si="844"/>
        <v>Inviable Sanitariamente</v>
      </c>
      <c r="LCL471" s="48" t="str">
        <f t="shared" si="844"/>
        <v>Inviable Sanitariamente</v>
      </c>
      <c r="LCM471" s="48" t="str">
        <f t="shared" si="844"/>
        <v>Inviable Sanitariamente</v>
      </c>
      <c r="LCN471" s="48" t="str">
        <f t="shared" si="844"/>
        <v>Inviable Sanitariamente</v>
      </c>
      <c r="LCO471" s="48" t="str">
        <f t="shared" si="844"/>
        <v>Inviable Sanitariamente</v>
      </c>
      <c r="LCP471" s="48" t="str">
        <f t="shared" si="844"/>
        <v>Inviable Sanitariamente</v>
      </c>
      <c r="LCQ471" s="48" t="str">
        <f t="shared" si="844"/>
        <v>Inviable Sanitariamente</v>
      </c>
      <c r="LCR471" s="48" t="str">
        <f t="shared" si="844"/>
        <v>Inviable Sanitariamente</v>
      </c>
      <c r="LCS471" s="48" t="str">
        <f t="shared" si="844"/>
        <v>Inviable Sanitariamente</v>
      </c>
      <c r="LCT471" s="48" t="str">
        <f t="shared" si="845"/>
        <v>Inviable Sanitariamente</v>
      </c>
      <c r="LCU471" s="48" t="str">
        <f t="shared" si="845"/>
        <v>Inviable Sanitariamente</v>
      </c>
      <c r="LCV471" s="48" t="str">
        <f t="shared" si="845"/>
        <v>Inviable Sanitariamente</v>
      </c>
      <c r="LCW471" s="48" t="str">
        <f t="shared" si="845"/>
        <v>Inviable Sanitariamente</v>
      </c>
      <c r="LCX471" s="48" t="str">
        <f t="shared" si="845"/>
        <v>Inviable Sanitariamente</v>
      </c>
      <c r="LCY471" s="48" t="str">
        <f t="shared" si="845"/>
        <v>Inviable Sanitariamente</v>
      </c>
      <c r="LCZ471" s="48" t="str">
        <f t="shared" si="845"/>
        <v>Inviable Sanitariamente</v>
      </c>
      <c r="LDA471" s="48" t="str">
        <f t="shared" si="845"/>
        <v>Inviable Sanitariamente</v>
      </c>
      <c r="LDB471" s="48" t="str">
        <f t="shared" si="845"/>
        <v>Inviable Sanitariamente</v>
      </c>
      <c r="LDC471" s="48" t="str">
        <f t="shared" si="845"/>
        <v>Inviable Sanitariamente</v>
      </c>
      <c r="LDD471" s="48" t="str">
        <f t="shared" si="846"/>
        <v>Inviable Sanitariamente</v>
      </c>
      <c r="LDE471" s="48" t="str">
        <f t="shared" si="846"/>
        <v>Inviable Sanitariamente</v>
      </c>
      <c r="LDF471" s="48" t="str">
        <f t="shared" si="846"/>
        <v>Inviable Sanitariamente</v>
      </c>
      <c r="LDG471" s="48" t="str">
        <f t="shared" si="846"/>
        <v>Inviable Sanitariamente</v>
      </c>
      <c r="LDH471" s="48" t="str">
        <f t="shared" si="846"/>
        <v>Inviable Sanitariamente</v>
      </c>
      <c r="LDI471" s="48" t="str">
        <f t="shared" si="846"/>
        <v>Inviable Sanitariamente</v>
      </c>
      <c r="LDJ471" s="48" t="str">
        <f t="shared" si="846"/>
        <v>Inviable Sanitariamente</v>
      </c>
      <c r="LDK471" s="48" t="str">
        <f t="shared" si="846"/>
        <v>Inviable Sanitariamente</v>
      </c>
      <c r="LDL471" s="48" t="str">
        <f t="shared" si="846"/>
        <v>Inviable Sanitariamente</v>
      </c>
      <c r="LDM471" s="48" t="str">
        <f t="shared" si="846"/>
        <v>Inviable Sanitariamente</v>
      </c>
      <c r="LDN471" s="48" t="str">
        <f t="shared" si="847"/>
        <v>Inviable Sanitariamente</v>
      </c>
      <c r="LDO471" s="48" t="str">
        <f t="shared" si="847"/>
        <v>Inviable Sanitariamente</v>
      </c>
      <c r="LDP471" s="48" t="str">
        <f t="shared" si="847"/>
        <v>Inviable Sanitariamente</v>
      </c>
      <c r="LDQ471" s="48" t="str">
        <f t="shared" si="847"/>
        <v>Inviable Sanitariamente</v>
      </c>
      <c r="LDR471" s="48" t="str">
        <f t="shared" si="847"/>
        <v>Inviable Sanitariamente</v>
      </c>
      <c r="LDS471" s="48" t="str">
        <f t="shared" si="847"/>
        <v>Inviable Sanitariamente</v>
      </c>
      <c r="LDT471" s="48" t="str">
        <f t="shared" si="847"/>
        <v>Inviable Sanitariamente</v>
      </c>
      <c r="LDU471" s="48" t="str">
        <f t="shared" si="847"/>
        <v>Inviable Sanitariamente</v>
      </c>
      <c r="LDV471" s="48" t="str">
        <f t="shared" si="847"/>
        <v>Inviable Sanitariamente</v>
      </c>
      <c r="LDW471" s="48" t="str">
        <f t="shared" si="847"/>
        <v>Inviable Sanitariamente</v>
      </c>
      <c r="LDX471" s="48" t="str">
        <f t="shared" si="848"/>
        <v>Inviable Sanitariamente</v>
      </c>
      <c r="LDY471" s="48" t="str">
        <f t="shared" si="848"/>
        <v>Inviable Sanitariamente</v>
      </c>
      <c r="LDZ471" s="48" t="str">
        <f t="shared" si="848"/>
        <v>Inviable Sanitariamente</v>
      </c>
      <c r="LEA471" s="48" t="str">
        <f t="shared" si="848"/>
        <v>Inviable Sanitariamente</v>
      </c>
      <c r="LEB471" s="48" t="str">
        <f t="shared" si="848"/>
        <v>Inviable Sanitariamente</v>
      </c>
      <c r="LEC471" s="48" t="str">
        <f t="shared" si="848"/>
        <v>Inviable Sanitariamente</v>
      </c>
      <c r="LED471" s="48" t="str">
        <f t="shared" si="848"/>
        <v>Inviable Sanitariamente</v>
      </c>
      <c r="LEE471" s="48" t="str">
        <f t="shared" si="848"/>
        <v>Inviable Sanitariamente</v>
      </c>
      <c r="LEF471" s="48" t="str">
        <f t="shared" si="848"/>
        <v>Inviable Sanitariamente</v>
      </c>
      <c r="LEG471" s="48" t="str">
        <f t="shared" si="848"/>
        <v>Inviable Sanitariamente</v>
      </c>
      <c r="LEH471" s="48" t="str">
        <f t="shared" si="849"/>
        <v>Inviable Sanitariamente</v>
      </c>
      <c r="LEI471" s="48" t="str">
        <f t="shared" si="849"/>
        <v>Inviable Sanitariamente</v>
      </c>
      <c r="LEJ471" s="48" t="str">
        <f t="shared" si="849"/>
        <v>Inviable Sanitariamente</v>
      </c>
      <c r="LEK471" s="48" t="str">
        <f t="shared" si="849"/>
        <v>Inviable Sanitariamente</v>
      </c>
      <c r="LEL471" s="48" t="str">
        <f t="shared" si="849"/>
        <v>Inviable Sanitariamente</v>
      </c>
      <c r="LEM471" s="48" t="str">
        <f t="shared" si="849"/>
        <v>Inviable Sanitariamente</v>
      </c>
      <c r="LEN471" s="48" t="str">
        <f t="shared" si="849"/>
        <v>Inviable Sanitariamente</v>
      </c>
      <c r="LEO471" s="48" t="str">
        <f t="shared" si="849"/>
        <v>Inviable Sanitariamente</v>
      </c>
      <c r="LEP471" s="48" t="str">
        <f t="shared" si="849"/>
        <v>Inviable Sanitariamente</v>
      </c>
      <c r="LEQ471" s="48" t="str">
        <f t="shared" si="849"/>
        <v>Inviable Sanitariamente</v>
      </c>
      <c r="LER471" s="48" t="str">
        <f t="shared" si="850"/>
        <v>Inviable Sanitariamente</v>
      </c>
      <c r="LES471" s="48" t="str">
        <f t="shared" si="850"/>
        <v>Inviable Sanitariamente</v>
      </c>
      <c r="LET471" s="48" t="str">
        <f t="shared" si="850"/>
        <v>Inviable Sanitariamente</v>
      </c>
      <c r="LEU471" s="48" t="str">
        <f t="shared" si="850"/>
        <v>Inviable Sanitariamente</v>
      </c>
      <c r="LEV471" s="48" t="str">
        <f t="shared" si="850"/>
        <v>Inviable Sanitariamente</v>
      </c>
      <c r="LEW471" s="48" t="str">
        <f t="shared" si="850"/>
        <v>Inviable Sanitariamente</v>
      </c>
      <c r="LEX471" s="48" t="str">
        <f t="shared" si="850"/>
        <v>Inviable Sanitariamente</v>
      </c>
      <c r="LEY471" s="48" t="str">
        <f t="shared" si="850"/>
        <v>Inviable Sanitariamente</v>
      </c>
      <c r="LEZ471" s="48" t="str">
        <f t="shared" si="850"/>
        <v>Inviable Sanitariamente</v>
      </c>
      <c r="LFA471" s="48" t="str">
        <f t="shared" si="850"/>
        <v>Inviable Sanitariamente</v>
      </c>
      <c r="LFB471" s="48" t="str">
        <f t="shared" si="851"/>
        <v>Inviable Sanitariamente</v>
      </c>
      <c r="LFC471" s="48" t="str">
        <f t="shared" si="851"/>
        <v>Inviable Sanitariamente</v>
      </c>
      <c r="LFD471" s="48" t="str">
        <f t="shared" si="851"/>
        <v>Inviable Sanitariamente</v>
      </c>
      <c r="LFE471" s="48" t="str">
        <f t="shared" si="851"/>
        <v>Inviable Sanitariamente</v>
      </c>
      <c r="LFF471" s="48" t="str">
        <f t="shared" si="851"/>
        <v>Inviable Sanitariamente</v>
      </c>
      <c r="LFG471" s="48" t="str">
        <f t="shared" si="851"/>
        <v>Inviable Sanitariamente</v>
      </c>
      <c r="LFH471" s="48" t="str">
        <f t="shared" si="851"/>
        <v>Inviable Sanitariamente</v>
      </c>
      <c r="LFI471" s="48" t="str">
        <f t="shared" si="851"/>
        <v>Inviable Sanitariamente</v>
      </c>
      <c r="LFJ471" s="48" t="str">
        <f t="shared" si="851"/>
        <v>Inviable Sanitariamente</v>
      </c>
      <c r="LFK471" s="48" t="str">
        <f t="shared" si="851"/>
        <v>Inviable Sanitariamente</v>
      </c>
      <c r="LFL471" s="48" t="str">
        <f t="shared" si="852"/>
        <v>Inviable Sanitariamente</v>
      </c>
      <c r="LFM471" s="48" t="str">
        <f t="shared" si="852"/>
        <v>Inviable Sanitariamente</v>
      </c>
      <c r="LFN471" s="48" t="str">
        <f t="shared" si="852"/>
        <v>Inviable Sanitariamente</v>
      </c>
      <c r="LFO471" s="48" t="str">
        <f t="shared" si="852"/>
        <v>Inviable Sanitariamente</v>
      </c>
      <c r="LFP471" s="48" t="str">
        <f t="shared" si="852"/>
        <v>Inviable Sanitariamente</v>
      </c>
      <c r="LFQ471" s="48" t="str">
        <f t="shared" si="852"/>
        <v>Inviable Sanitariamente</v>
      </c>
      <c r="LFR471" s="48" t="str">
        <f t="shared" si="852"/>
        <v>Inviable Sanitariamente</v>
      </c>
      <c r="LFS471" s="48" t="str">
        <f t="shared" si="852"/>
        <v>Inviable Sanitariamente</v>
      </c>
      <c r="LFT471" s="48" t="str">
        <f t="shared" si="852"/>
        <v>Inviable Sanitariamente</v>
      </c>
      <c r="LFU471" s="48" t="str">
        <f t="shared" si="852"/>
        <v>Inviable Sanitariamente</v>
      </c>
      <c r="LFV471" s="48" t="str">
        <f t="shared" si="853"/>
        <v>Inviable Sanitariamente</v>
      </c>
      <c r="LFW471" s="48" t="str">
        <f t="shared" si="853"/>
        <v>Inviable Sanitariamente</v>
      </c>
      <c r="LFX471" s="48" t="str">
        <f t="shared" si="853"/>
        <v>Inviable Sanitariamente</v>
      </c>
      <c r="LFY471" s="48" t="str">
        <f t="shared" si="853"/>
        <v>Inviable Sanitariamente</v>
      </c>
      <c r="LFZ471" s="48" t="str">
        <f t="shared" si="853"/>
        <v>Inviable Sanitariamente</v>
      </c>
      <c r="LGA471" s="48" t="str">
        <f t="shared" si="853"/>
        <v>Inviable Sanitariamente</v>
      </c>
      <c r="LGB471" s="48" t="str">
        <f t="shared" si="853"/>
        <v>Inviable Sanitariamente</v>
      </c>
      <c r="LGC471" s="48" t="str">
        <f t="shared" si="853"/>
        <v>Inviable Sanitariamente</v>
      </c>
      <c r="LGD471" s="48" t="str">
        <f t="shared" si="853"/>
        <v>Inviable Sanitariamente</v>
      </c>
      <c r="LGE471" s="48" t="str">
        <f t="shared" si="853"/>
        <v>Inviable Sanitariamente</v>
      </c>
      <c r="LGF471" s="48" t="str">
        <f t="shared" si="854"/>
        <v>Inviable Sanitariamente</v>
      </c>
      <c r="LGG471" s="48" t="str">
        <f t="shared" si="854"/>
        <v>Inviable Sanitariamente</v>
      </c>
      <c r="LGH471" s="48" t="str">
        <f t="shared" si="854"/>
        <v>Inviable Sanitariamente</v>
      </c>
      <c r="LGI471" s="48" t="str">
        <f t="shared" si="854"/>
        <v>Inviable Sanitariamente</v>
      </c>
      <c r="LGJ471" s="48" t="str">
        <f t="shared" si="854"/>
        <v>Inviable Sanitariamente</v>
      </c>
      <c r="LGK471" s="48" t="str">
        <f t="shared" si="854"/>
        <v>Inviable Sanitariamente</v>
      </c>
      <c r="LGL471" s="48" t="str">
        <f t="shared" si="854"/>
        <v>Inviable Sanitariamente</v>
      </c>
      <c r="LGM471" s="48" t="str">
        <f t="shared" si="854"/>
        <v>Inviable Sanitariamente</v>
      </c>
      <c r="LGN471" s="48" t="str">
        <f t="shared" si="854"/>
        <v>Inviable Sanitariamente</v>
      </c>
      <c r="LGO471" s="48" t="str">
        <f t="shared" si="854"/>
        <v>Inviable Sanitariamente</v>
      </c>
      <c r="LGP471" s="48" t="str">
        <f t="shared" si="855"/>
        <v>Inviable Sanitariamente</v>
      </c>
      <c r="LGQ471" s="48" t="str">
        <f t="shared" si="855"/>
        <v>Inviable Sanitariamente</v>
      </c>
      <c r="LGR471" s="48" t="str">
        <f t="shared" si="855"/>
        <v>Inviable Sanitariamente</v>
      </c>
      <c r="LGS471" s="48" t="str">
        <f t="shared" si="855"/>
        <v>Inviable Sanitariamente</v>
      </c>
      <c r="LGT471" s="48" t="str">
        <f t="shared" si="855"/>
        <v>Inviable Sanitariamente</v>
      </c>
      <c r="LGU471" s="48" t="str">
        <f t="shared" si="855"/>
        <v>Inviable Sanitariamente</v>
      </c>
      <c r="LGV471" s="48" t="str">
        <f t="shared" si="855"/>
        <v>Inviable Sanitariamente</v>
      </c>
      <c r="LGW471" s="48" t="str">
        <f t="shared" si="855"/>
        <v>Inviable Sanitariamente</v>
      </c>
      <c r="LGX471" s="48" t="str">
        <f t="shared" si="855"/>
        <v>Inviable Sanitariamente</v>
      </c>
      <c r="LGY471" s="48" t="str">
        <f t="shared" si="855"/>
        <v>Inviable Sanitariamente</v>
      </c>
      <c r="LGZ471" s="48" t="str">
        <f t="shared" si="856"/>
        <v>Inviable Sanitariamente</v>
      </c>
      <c r="LHA471" s="48" t="str">
        <f t="shared" si="856"/>
        <v>Inviable Sanitariamente</v>
      </c>
      <c r="LHB471" s="48" t="str">
        <f t="shared" si="856"/>
        <v>Inviable Sanitariamente</v>
      </c>
      <c r="LHC471" s="48" t="str">
        <f t="shared" si="856"/>
        <v>Inviable Sanitariamente</v>
      </c>
      <c r="LHD471" s="48" t="str">
        <f t="shared" si="856"/>
        <v>Inviable Sanitariamente</v>
      </c>
      <c r="LHE471" s="48" t="str">
        <f t="shared" si="856"/>
        <v>Inviable Sanitariamente</v>
      </c>
      <c r="LHF471" s="48" t="str">
        <f t="shared" si="856"/>
        <v>Inviable Sanitariamente</v>
      </c>
      <c r="LHG471" s="48" t="str">
        <f t="shared" si="856"/>
        <v>Inviable Sanitariamente</v>
      </c>
      <c r="LHH471" s="48" t="str">
        <f t="shared" si="856"/>
        <v>Inviable Sanitariamente</v>
      </c>
      <c r="LHI471" s="48" t="str">
        <f t="shared" si="856"/>
        <v>Inviable Sanitariamente</v>
      </c>
      <c r="LHJ471" s="48" t="str">
        <f t="shared" si="857"/>
        <v>Inviable Sanitariamente</v>
      </c>
      <c r="LHK471" s="48" t="str">
        <f t="shared" si="857"/>
        <v>Inviable Sanitariamente</v>
      </c>
      <c r="LHL471" s="48" t="str">
        <f t="shared" si="857"/>
        <v>Inviable Sanitariamente</v>
      </c>
      <c r="LHM471" s="48" t="str">
        <f t="shared" si="857"/>
        <v>Inviable Sanitariamente</v>
      </c>
      <c r="LHN471" s="48" t="str">
        <f t="shared" si="857"/>
        <v>Inviable Sanitariamente</v>
      </c>
      <c r="LHO471" s="48" t="str">
        <f t="shared" si="857"/>
        <v>Inviable Sanitariamente</v>
      </c>
      <c r="LHP471" s="48" t="str">
        <f t="shared" si="857"/>
        <v>Inviable Sanitariamente</v>
      </c>
      <c r="LHQ471" s="48" t="str">
        <f t="shared" si="857"/>
        <v>Inviable Sanitariamente</v>
      </c>
      <c r="LHR471" s="48" t="str">
        <f t="shared" si="857"/>
        <v>Inviable Sanitariamente</v>
      </c>
      <c r="LHS471" s="48" t="str">
        <f t="shared" si="857"/>
        <v>Inviable Sanitariamente</v>
      </c>
      <c r="LHT471" s="48" t="str">
        <f t="shared" si="858"/>
        <v>Inviable Sanitariamente</v>
      </c>
      <c r="LHU471" s="48" t="str">
        <f t="shared" si="858"/>
        <v>Inviable Sanitariamente</v>
      </c>
      <c r="LHV471" s="48" t="str">
        <f t="shared" si="858"/>
        <v>Inviable Sanitariamente</v>
      </c>
      <c r="LHW471" s="48" t="str">
        <f t="shared" si="858"/>
        <v>Inviable Sanitariamente</v>
      </c>
      <c r="LHX471" s="48" t="str">
        <f t="shared" si="858"/>
        <v>Inviable Sanitariamente</v>
      </c>
      <c r="LHY471" s="48" t="str">
        <f t="shared" si="858"/>
        <v>Inviable Sanitariamente</v>
      </c>
      <c r="LHZ471" s="48" t="str">
        <f t="shared" si="858"/>
        <v>Inviable Sanitariamente</v>
      </c>
      <c r="LIA471" s="48" t="str">
        <f t="shared" si="858"/>
        <v>Inviable Sanitariamente</v>
      </c>
      <c r="LIB471" s="48" t="str">
        <f t="shared" si="858"/>
        <v>Inviable Sanitariamente</v>
      </c>
      <c r="LIC471" s="48" t="str">
        <f t="shared" si="858"/>
        <v>Inviable Sanitariamente</v>
      </c>
      <c r="LID471" s="48" t="str">
        <f t="shared" si="859"/>
        <v>Inviable Sanitariamente</v>
      </c>
      <c r="LIE471" s="48" t="str">
        <f t="shared" si="859"/>
        <v>Inviable Sanitariamente</v>
      </c>
      <c r="LIF471" s="48" t="str">
        <f t="shared" si="859"/>
        <v>Inviable Sanitariamente</v>
      </c>
      <c r="LIG471" s="48" t="str">
        <f t="shared" si="859"/>
        <v>Inviable Sanitariamente</v>
      </c>
      <c r="LIH471" s="48" t="str">
        <f t="shared" si="859"/>
        <v>Inviable Sanitariamente</v>
      </c>
      <c r="LII471" s="48" t="str">
        <f t="shared" si="859"/>
        <v>Inviable Sanitariamente</v>
      </c>
      <c r="LIJ471" s="48" t="str">
        <f t="shared" si="859"/>
        <v>Inviable Sanitariamente</v>
      </c>
      <c r="LIK471" s="48" t="str">
        <f t="shared" si="859"/>
        <v>Inviable Sanitariamente</v>
      </c>
      <c r="LIL471" s="48" t="str">
        <f t="shared" si="859"/>
        <v>Inviable Sanitariamente</v>
      </c>
      <c r="LIM471" s="48" t="str">
        <f t="shared" si="859"/>
        <v>Inviable Sanitariamente</v>
      </c>
      <c r="LIN471" s="48" t="str">
        <f t="shared" si="860"/>
        <v>Inviable Sanitariamente</v>
      </c>
      <c r="LIO471" s="48" t="str">
        <f t="shared" si="860"/>
        <v>Inviable Sanitariamente</v>
      </c>
      <c r="LIP471" s="48" t="str">
        <f t="shared" si="860"/>
        <v>Inviable Sanitariamente</v>
      </c>
      <c r="LIQ471" s="48" t="str">
        <f t="shared" si="860"/>
        <v>Inviable Sanitariamente</v>
      </c>
      <c r="LIR471" s="48" t="str">
        <f t="shared" si="860"/>
        <v>Inviable Sanitariamente</v>
      </c>
      <c r="LIS471" s="48" t="str">
        <f t="shared" si="860"/>
        <v>Inviable Sanitariamente</v>
      </c>
      <c r="LIT471" s="48" t="str">
        <f t="shared" si="860"/>
        <v>Inviable Sanitariamente</v>
      </c>
      <c r="LIU471" s="48" t="str">
        <f t="shared" si="860"/>
        <v>Inviable Sanitariamente</v>
      </c>
      <c r="LIV471" s="48" t="str">
        <f t="shared" si="860"/>
        <v>Inviable Sanitariamente</v>
      </c>
      <c r="LIW471" s="48" t="str">
        <f t="shared" si="860"/>
        <v>Inviable Sanitariamente</v>
      </c>
      <c r="LIX471" s="48" t="str">
        <f t="shared" si="861"/>
        <v>Inviable Sanitariamente</v>
      </c>
      <c r="LIY471" s="48" t="str">
        <f t="shared" si="861"/>
        <v>Inviable Sanitariamente</v>
      </c>
      <c r="LIZ471" s="48" t="str">
        <f t="shared" si="861"/>
        <v>Inviable Sanitariamente</v>
      </c>
      <c r="LJA471" s="48" t="str">
        <f t="shared" si="861"/>
        <v>Inviable Sanitariamente</v>
      </c>
      <c r="LJB471" s="48" t="str">
        <f t="shared" si="861"/>
        <v>Inviable Sanitariamente</v>
      </c>
      <c r="LJC471" s="48" t="str">
        <f t="shared" si="861"/>
        <v>Inviable Sanitariamente</v>
      </c>
      <c r="LJD471" s="48" t="str">
        <f t="shared" si="861"/>
        <v>Inviable Sanitariamente</v>
      </c>
      <c r="LJE471" s="48" t="str">
        <f t="shared" si="861"/>
        <v>Inviable Sanitariamente</v>
      </c>
      <c r="LJF471" s="48" t="str">
        <f t="shared" si="861"/>
        <v>Inviable Sanitariamente</v>
      </c>
      <c r="LJG471" s="48" t="str">
        <f t="shared" si="861"/>
        <v>Inviable Sanitariamente</v>
      </c>
      <c r="LJH471" s="48" t="str">
        <f t="shared" si="862"/>
        <v>Inviable Sanitariamente</v>
      </c>
      <c r="LJI471" s="48" t="str">
        <f t="shared" si="862"/>
        <v>Inviable Sanitariamente</v>
      </c>
      <c r="LJJ471" s="48" t="str">
        <f t="shared" si="862"/>
        <v>Inviable Sanitariamente</v>
      </c>
      <c r="LJK471" s="48" t="str">
        <f t="shared" si="862"/>
        <v>Inviable Sanitariamente</v>
      </c>
      <c r="LJL471" s="48" t="str">
        <f t="shared" si="862"/>
        <v>Inviable Sanitariamente</v>
      </c>
      <c r="LJM471" s="48" t="str">
        <f t="shared" si="862"/>
        <v>Inviable Sanitariamente</v>
      </c>
      <c r="LJN471" s="48" t="str">
        <f t="shared" si="862"/>
        <v>Inviable Sanitariamente</v>
      </c>
      <c r="LJO471" s="48" t="str">
        <f t="shared" si="862"/>
        <v>Inviable Sanitariamente</v>
      </c>
      <c r="LJP471" s="48" t="str">
        <f t="shared" si="862"/>
        <v>Inviable Sanitariamente</v>
      </c>
      <c r="LJQ471" s="48" t="str">
        <f t="shared" si="862"/>
        <v>Inviable Sanitariamente</v>
      </c>
      <c r="LJR471" s="48" t="str">
        <f t="shared" si="863"/>
        <v>Inviable Sanitariamente</v>
      </c>
      <c r="LJS471" s="48" t="str">
        <f t="shared" si="863"/>
        <v>Inviable Sanitariamente</v>
      </c>
      <c r="LJT471" s="48" t="str">
        <f t="shared" si="863"/>
        <v>Inviable Sanitariamente</v>
      </c>
      <c r="LJU471" s="48" t="str">
        <f t="shared" si="863"/>
        <v>Inviable Sanitariamente</v>
      </c>
      <c r="LJV471" s="48" t="str">
        <f t="shared" si="863"/>
        <v>Inviable Sanitariamente</v>
      </c>
      <c r="LJW471" s="48" t="str">
        <f t="shared" si="863"/>
        <v>Inviable Sanitariamente</v>
      </c>
      <c r="LJX471" s="48" t="str">
        <f t="shared" si="863"/>
        <v>Inviable Sanitariamente</v>
      </c>
      <c r="LJY471" s="48" t="str">
        <f t="shared" si="863"/>
        <v>Inviable Sanitariamente</v>
      </c>
      <c r="LJZ471" s="48" t="str">
        <f t="shared" si="863"/>
        <v>Inviable Sanitariamente</v>
      </c>
      <c r="LKA471" s="48" t="str">
        <f t="shared" si="863"/>
        <v>Inviable Sanitariamente</v>
      </c>
      <c r="LKB471" s="48" t="str">
        <f t="shared" si="864"/>
        <v>Inviable Sanitariamente</v>
      </c>
      <c r="LKC471" s="48" t="str">
        <f t="shared" si="864"/>
        <v>Inviable Sanitariamente</v>
      </c>
      <c r="LKD471" s="48" t="str">
        <f t="shared" si="864"/>
        <v>Inviable Sanitariamente</v>
      </c>
      <c r="LKE471" s="48" t="str">
        <f t="shared" si="864"/>
        <v>Inviable Sanitariamente</v>
      </c>
      <c r="LKF471" s="48" t="str">
        <f t="shared" si="864"/>
        <v>Inviable Sanitariamente</v>
      </c>
      <c r="LKG471" s="48" t="str">
        <f t="shared" si="864"/>
        <v>Inviable Sanitariamente</v>
      </c>
      <c r="LKH471" s="48" t="str">
        <f t="shared" si="864"/>
        <v>Inviable Sanitariamente</v>
      </c>
      <c r="LKI471" s="48" t="str">
        <f t="shared" si="864"/>
        <v>Inviable Sanitariamente</v>
      </c>
      <c r="LKJ471" s="48" t="str">
        <f t="shared" si="864"/>
        <v>Inviable Sanitariamente</v>
      </c>
      <c r="LKK471" s="48" t="str">
        <f t="shared" si="864"/>
        <v>Inviable Sanitariamente</v>
      </c>
      <c r="LKL471" s="48" t="str">
        <f t="shared" si="865"/>
        <v>Inviable Sanitariamente</v>
      </c>
      <c r="LKM471" s="48" t="str">
        <f t="shared" si="865"/>
        <v>Inviable Sanitariamente</v>
      </c>
      <c r="LKN471" s="48" t="str">
        <f t="shared" si="865"/>
        <v>Inviable Sanitariamente</v>
      </c>
      <c r="LKO471" s="48" t="str">
        <f t="shared" si="865"/>
        <v>Inviable Sanitariamente</v>
      </c>
      <c r="LKP471" s="48" t="str">
        <f t="shared" si="865"/>
        <v>Inviable Sanitariamente</v>
      </c>
      <c r="LKQ471" s="48" t="str">
        <f t="shared" si="865"/>
        <v>Inviable Sanitariamente</v>
      </c>
      <c r="LKR471" s="48" t="str">
        <f t="shared" si="865"/>
        <v>Inviable Sanitariamente</v>
      </c>
      <c r="LKS471" s="48" t="str">
        <f t="shared" si="865"/>
        <v>Inviable Sanitariamente</v>
      </c>
      <c r="LKT471" s="48" t="str">
        <f t="shared" si="865"/>
        <v>Inviable Sanitariamente</v>
      </c>
      <c r="LKU471" s="48" t="str">
        <f t="shared" si="865"/>
        <v>Inviable Sanitariamente</v>
      </c>
      <c r="LKV471" s="48" t="str">
        <f t="shared" si="866"/>
        <v>Inviable Sanitariamente</v>
      </c>
      <c r="LKW471" s="48" t="str">
        <f t="shared" si="866"/>
        <v>Inviable Sanitariamente</v>
      </c>
      <c r="LKX471" s="48" t="str">
        <f t="shared" si="866"/>
        <v>Inviable Sanitariamente</v>
      </c>
      <c r="LKY471" s="48" t="str">
        <f t="shared" si="866"/>
        <v>Inviable Sanitariamente</v>
      </c>
      <c r="LKZ471" s="48" t="str">
        <f t="shared" si="866"/>
        <v>Inviable Sanitariamente</v>
      </c>
      <c r="LLA471" s="48" t="str">
        <f t="shared" si="866"/>
        <v>Inviable Sanitariamente</v>
      </c>
      <c r="LLB471" s="48" t="str">
        <f t="shared" si="866"/>
        <v>Inviable Sanitariamente</v>
      </c>
      <c r="LLC471" s="48" t="str">
        <f t="shared" si="866"/>
        <v>Inviable Sanitariamente</v>
      </c>
      <c r="LLD471" s="48" t="str">
        <f t="shared" si="866"/>
        <v>Inviable Sanitariamente</v>
      </c>
      <c r="LLE471" s="48" t="str">
        <f t="shared" si="866"/>
        <v>Inviable Sanitariamente</v>
      </c>
      <c r="LLF471" s="48" t="str">
        <f t="shared" si="867"/>
        <v>Inviable Sanitariamente</v>
      </c>
      <c r="LLG471" s="48" t="str">
        <f t="shared" si="867"/>
        <v>Inviable Sanitariamente</v>
      </c>
      <c r="LLH471" s="48" t="str">
        <f t="shared" si="867"/>
        <v>Inviable Sanitariamente</v>
      </c>
      <c r="LLI471" s="48" t="str">
        <f t="shared" si="867"/>
        <v>Inviable Sanitariamente</v>
      </c>
      <c r="LLJ471" s="48" t="str">
        <f t="shared" si="867"/>
        <v>Inviable Sanitariamente</v>
      </c>
      <c r="LLK471" s="48" t="str">
        <f t="shared" si="867"/>
        <v>Inviable Sanitariamente</v>
      </c>
      <c r="LLL471" s="48" t="str">
        <f t="shared" si="867"/>
        <v>Inviable Sanitariamente</v>
      </c>
      <c r="LLM471" s="48" t="str">
        <f t="shared" si="867"/>
        <v>Inviable Sanitariamente</v>
      </c>
      <c r="LLN471" s="48" t="str">
        <f t="shared" si="867"/>
        <v>Inviable Sanitariamente</v>
      </c>
      <c r="LLO471" s="48" t="str">
        <f t="shared" si="867"/>
        <v>Inviable Sanitariamente</v>
      </c>
      <c r="LLP471" s="48" t="str">
        <f t="shared" si="868"/>
        <v>Inviable Sanitariamente</v>
      </c>
      <c r="LLQ471" s="48" t="str">
        <f t="shared" si="868"/>
        <v>Inviable Sanitariamente</v>
      </c>
      <c r="LLR471" s="48" t="str">
        <f t="shared" si="868"/>
        <v>Inviable Sanitariamente</v>
      </c>
      <c r="LLS471" s="48" t="str">
        <f t="shared" si="868"/>
        <v>Inviable Sanitariamente</v>
      </c>
      <c r="LLT471" s="48" t="str">
        <f t="shared" si="868"/>
        <v>Inviable Sanitariamente</v>
      </c>
      <c r="LLU471" s="48" t="str">
        <f t="shared" si="868"/>
        <v>Inviable Sanitariamente</v>
      </c>
      <c r="LLV471" s="48" t="str">
        <f t="shared" si="868"/>
        <v>Inviable Sanitariamente</v>
      </c>
      <c r="LLW471" s="48" t="str">
        <f t="shared" si="868"/>
        <v>Inviable Sanitariamente</v>
      </c>
      <c r="LLX471" s="48" t="str">
        <f t="shared" si="868"/>
        <v>Inviable Sanitariamente</v>
      </c>
      <c r="LLY471" s="48" t="str">
        <f t="shared" si="868"/>
        <v>Inviable Sanitariamente</v>
      </c>
      <c r="LLZ471" s="48" t="str">
        <f t="shared" si="869"/>
        <v>Inviable Sanitariamente</v>
      </c>
      <c r="LMA471" s="48" t="str">
        <f t="shared" si="869"/>
        <v>Inviable Sanitariamente</v>
      </c>
      <c r="LMB471" s="48" t="str">
        <f t="shared" si="869"/>
        <v>Inviable Sanitariamente</v>
      </c>
      <c r="LMC471" s="48" t="str">
        <f t="shared" si="869"/>
        <v>Inviable Sanitariamente</v>
      </c>
      <c r="LMD471" s="48" t="str">
        <f t="shared" si="869"/>
        <v>Inviable Sanitariamente</v>
      </c>
      <c r="LME471" s="48" t="str">
        <f t="shared" si="869"/>
        <v>Inviable Sanitariamente</v>
      </c>
      <c r="LMF471" s="48" t="str">
        <f t="shared" si="869"/>
        <v>Inviable Sanitariamente</v>
      </c>
      <c r="LMG471" s="48" t="str">
        <f t="shared" si="869"/>
        <v>Inviable Sanitariamente</v>
      </c>
      <c r="LMH471" s="48" t="str">
        <f t="shared" si="869"/>
        <v>Inviable Sanitariamente</v>
      </c>
      <c r="LMI471" s="48" t="str">
        <f t="shared" si="869"/>
        <v>Inviable Sanitariamente</v>
      </c>
      <c r="LMJ471" s="48" t="str">
        <f t="shared" si="870"/>
        <v>Inviable Sanitariamente</v>
      </c>
      <c r="LMK471" s="48" t="str">
        <f t="shared" si="870"/>
        <v>Inviable Sanitariamente</v>
      </c>
      <c r="LML471" s="48" t="str">
        <f t="shared" si="870"/>
        <v>Inviable Sanitariamente</v>
      </c>
      <c r="LMM471" s="48" t="str">
        <f t="shared" si="870"/>
        <v>Inviable Sanitariamente</v>
      </c>
      <c r="LMN471" s="48" t="str">
        <f t="shared" si="870"/>
        <v>Inviable Sanitariamente</v>
      </c>
      <c r="LMO471" s="48" t="str">
        <f t="shared" si="870"/>
        <v>Inviable Sanitariamente</v>
      </c>
      <c r="LMP471" s="48" t="str">
        <f t="shared" si="870"/>
        <v>Inviable Sanitariamente</v>
      </c>
      <c r="LMQ471" s="48" t="str">
        <f t="shared" si="870"/>
        <v>Inviable Sanitariamente</v>
      </c>
      <c r="LMR471" s="48" t="str">
        <f t="shared" si="870"/>
        <v>Inviable Sanitariamente</v>
      </c>
      <c r="LMS471" s="48" t="str">
        <f t="shared" si="870"/>
        <v>Inviable Sanitariamente</v>
      </c>
      <c r="LMT471" s="48" t="str">
        <f t="shared" si="871"/>
        <v>Inviable Sanitariamente</v>
      </c>
      <c r="LMU471" s="48" t="str">
        <f t="shared" si="871"/>
        <v>Inviable Sanitariamente</v>
      </c>
      <c r="LMV471" s="48" t="str">
        <f t="shared" si="871"/>
        <v>Inviable Sanitariamente</v>
      </c>
      <c r="LMW471" s="48" t="str">
        <f t="shared" si="871"/>
        <v>Inviable Sanitariamente</v>
      </c>
      <c r="LMX471" s="48" t="str">
        <f t="shared" si="871"/>
        <v>Inviable Sanitariamente</v>
      </c>
      <c r="LMY471" s="48" t="str">
        <f t="shared" si="871"/>
        <v>Inviable Sanitariamente</v>
      </c>
      <c r="LMZ471" s="48" t="str">
        <f t="shared" si="871"/>
        <v>Inviable Sanitariamente</v>
      </c>
      <c r="LNA471" s="48" t="str">
        <f t="shared" si="871"/>
        <v>Inviable Sanitariamente</v>
      </c>
      <c r="LNB471" s="48" t="str">
        <f t="shared" si="871"/>
        <v>Inviable Sanitariamente</v>
      </c>
      <c r="LNC471" s="48" t="str">
        <f t="shared" si="871"/>
        <v>Inviable Sanitariamente</v>
      </c>
      <c r="LND471" s="48" t="str">
        <f t="shared" si="872"/>
        <v>Inviable Sanitariamente</v>
      </c>
      <c r="LNE471" s="48" t="str">
        <f t="shared" si="872"/>
        <v>Inviable Sanitariamente</v>
      </c>
      <c r="LNF471" s="48" t="str">
        <f t="shared" si="872"/>
        <v>Inviable Sanitariamente</v>
      </c>
      <c r="LNG471" s="48" t="str">
        <f t="shared" si="872"/>
        <v>Inviable Sanitariamente</v>
      </c>
      <c r="LNH471" s="48" t="str">
        <f t="shared" si="872"/>
        <v>Inviable Sanitariamente</v>
      </c>
      <c r="LNI471" s="48" t="str">
        <f t="shared" si="872"/>
        <v>Inviable Sanitariamente</v>
      </c>
      <c r="LNJ471" s="48" t="str">
        <f t="shared" si="872"/>
        <v>Inviable Sanitariamente</v>
      </c>
      <c r="LNK471" s="48" t="str">
        <f t="shared" si="872"/>
        <v>Inviable Sanitariamente</v>
      </c>
      <c r="LNL471" s="48" t="str">
        <f t="shared" si="872"/>
        <v>Inviable Sanitariamente</v>
      </c>
      <c r="LNM471" s="48" t="str">
        <f t="shared" si="872"/>
        <v>Inviable Sanitariamente</v>
      </c>
      <c r="LNN471" s="48" t="str">
        <f t="shared" si="873"/>
        <v>Inviable Sanitariamente</v>
      </c>
      <c r="LNO471" s="48" t="str">
        <f t="shared" si="873"/>
        <v>Inviable Sanitariamente</v>
      </c>
      <c r="LNP471" s="48" t="str">
        <f t="shared" si="873"/>
        <v>Inviable Sanitariamente</v>
      </c>
      <c r="LNQ471" s="48" t="str">
        <f t="shared" si="873"/>
        <v>Inviable Sanitariamente</v>
      </c>
      <c r="LNR471" s="48" t="str">
        <f t="shared" si="873"/>
        <v>Inviable Sanitariamente</v>
      </c>
      <c r="LNS471" s="48" t="str">
        <f t="shared" si="873"/>
        <v>Inviable Sanitariamente</v>
      </c>
      <c r="LNT471" s="48" t="str">
        <f t="shared" si="873"/>
        <v>Inviable Sanitariamente</v>
      </c>
      <c r="LNU471" s="48" t="str">
        <f t="shared" si="873"/>
        <v>Inviable Sanitariamente</v>
      </c>
      <c r="LNV471" s="48" t="str">
        <f t="shared" si="873"/>
        <v>Inviable Sanitariamente</v>
      </c>
      <c r="LNW471" s="48" t="str">
        <f t="shared" si="873"/>
        <v>Inviable Sanitariamente</v>
      </c>
      <c r="LNX471" s="48" t="str">
        <f t="shared" si="874"/>
        <v>Inviable Sanitariamente</v>
      </c>
      <c r="LNY471" s="48" t="str">
        <f t="shared" si="874"/>
        <v>Inviable Sanitariamente</v>
      </c>
      <c r="LNZ471" s="48" t="str">
        <f t="shared" si="874"/>
        <v>Inviable Sanitariamente</v>
      </c>
      <c r="LOA471" s="48" t="str">
        <f t="shared" si="874"/>
        <v>Inviable Sanitariamente</v>
      </c>
      <c r="LOB471" s="48" t="str">
        <f t="shared" si="874"/>
        <v>Inviable Sanitariamente</v>
      </c>
      <c r="LOC471" s="48" t="str">
        <f t="shared" si="874"/>
        <v>Inviable Sanitariamente</v>
      </c>
      <c r="LOD471" s="48" t="str">
        <f t="shared" si="874"/>
        <v>Inviable Sanitariamente</v>
      </c>
      <c r="LOE471" s="48" t="str">
        <f t="shared" si="874"/>
        <v>Inviable Sanitariamente</v>
      </c>
      <c r="LOF471" s="48" t="str">
        <f t="shared" si="874"/>
        <v>Inviable Sanitariamente</v>
      </c>
      <c r="LOG471" s="48" t="str">
        <f t="shared" si="874"/>
        <v>Inviable Sanitariamente</v>
      </c>
      <c r="LOH471" s="48" t="str">
        <f t="shared" si="875"/>
        <v>Inviable Sanitariamente</v>
      </c>
      <c r="LOI471" s="48" t="str">
        <f t="shared" si="875"/>
        <v>Inviable Sanitariamente</v>
      </c>
      <c r="LOJ471" s="48" t="str">
        <f t="shared" si="875"/>
        <v>Inviable Sanitariamente</v>
      </c>
      <c r="LOK471" s="48" t="str">
        <f t="shared" si="875"/>
        <v>Inviable Sanitariamente</v>
      </c>
      <c r="LOL471" s="48" t="str">
        <f t="shared" si="875"/>
        <v>Inviable Sanitariamente</v>
      </c>
      <c r="LOM471" s="48" t="str">
        <f t="shared" si="875"/>
        <v>Inviable Sanitariamente</v>
      </c>
      <c r="LON471" s="48" t="str">
        <f t="shared" si="875"/>
        <v>Inviable Sanitariamente</v>
      </c>
      <c r="LOO471" s="48" t="str">
        <f t="shared" si="875"/>
        <v>Inviable Sanitariamente</v>
      </c>
      <c r="LOP471" s="48" t="str">
        <f t="shared" si="875"/>
        <v>Inviable Sanitariamente</v>
      </c>
      <c r="LOQ471" s="48" t="str">
        <f t="shared" si="875"/>
        <v>Inviable Sanitariamente</v>
      </c>
      <c r="LOR471" s="48" t="str">
        <f t="shared" si="876"/>
        <v>Inviable Sanitariamente</v>
      </c>
      <c r="LOS471" s="48" t="str">
        <f t="shared" si="876"/>
        <v>Inviable Sanitariamente</v>
      </c>
      <c r="LOT471" s="48" t="str">
        <f t="shared" si="876"/>
        <v>Inviable Sanitariamente</v>
      </c>
      <c r="LOU471" s="48" t="str">
        <f t="shared" si="876"/>
        <v>Inviable Sanitariamente</v>
      </c>
      <c r="LOV471" s="48" t="str">
        <f t="shared" si="876"/>
        <v>Inviable Sanitariamente</v>
      </c>
      <c r="LOW471" s="48" t="str">
        <f t="shared" si="876"/>
        <v>Inviable Sanitariamente</v>
      </c>
      <c r="LOX471" s="48" t="str">
        <f t="shared" si="876"/>
        <v>Inviable Sanitariamente</v>
      </c>
      <c r="LOY471" s="48" t="str">
        <f t="shared" si="876"/>
        <v>Inviable Sanitariamente</v>
      </c>
      <c r="LOZ471" s="48" t="str">
        <f t="shared" si="876"/>
        <v>Inviable Sanitariamente</v>
      </c>
      <c r="LPA471" s="48" t="str">
        <f t="shared" si="876"/>
        <v>Inviable Sanitariamente</v>
      </c>
      <c r="LPB471" s="48" t="str">
        <f t="shared" si="877"/>
        <v>Inviable Sanitariamente</v>
      </c>
      <c r="LPC471" s="48" t="str">
        <f t="shared" si="877"/>
        <v>Inviable Sanitariamente</v>
      </c>
      <c r="LPD471" s="48" t="str">
        <f t="shared" si="877"/>
        <v>Inviable Sanitariamente</v>
      </c>
      <c r="LPE471" s="48" t="str">
        <f t="shared" si="877"/>
        <v>Inviable Sanitariamente</v>
      </c>
      <c r="LPF471" s="48" t="str">
        <f t="shared" si="877"/>
        <v>Inviable Sanitariamente</v>
      </c>
      <c r="LPG471" s="48" t="str">
        <f t="shared" si="877"/>
        <v>Inviable Sanitariamente</v>
      </c>
      <c r="LPH471" s="48" t="str">
        <f t="shared" si="877"/>
        <v>Inviable Sanitariamente</v>
      </c>
      <c r="LPI471" s="48" t="str">
        <f t="shared" si="877"/>
        <v>Inviable Sanitariamente</v>
      </c>
      <c r="LPJ471" s="48" t="str">
        <f t="shared" si="877"/>
        <v>Inviable Sanitariamente</v>
      </c>
      <c r="LPK471" s="48" t="str">
        <f t="shared" si="877"/>
        <v>Inviable Sanitariamente</v>
      </c>
      <c r="LPL471" s="48" t="str">
        <f t="shared" si="878"/>
        <v>Inviable Sanitariamente</v>
      </c>
      <c r="LPM471" s="48" t="str">
        <f t="shared" si="878"/>
        <v>Inviable Sanitariamente</v>
      </c>
      <c r="LPN471" s="48" t="str">
        <f t="shared" si="878"/>
        <v>Inviable Sanitariamente</v>
      </c>
      <c r="LPO471" s="48" t="str">
        <f t="shared" si="878"/>
        <v>Inviable Sanitariamente</v>
      </c>
      <c r="LPP471" s="48" t="str">
        <f t="shared" si="878"/>
        <v>Inviable Sanitariamente</v>
      </c>
      <c r="LPQ471" s="48" t="str">
        <f t="shared" si="878"/>
        <v>Inviable Sanitariamente</v>
      </c>
      <c r="LPR471" s="48" t="str">
        <f t="shared" si="878"/>
        <v>Inviable Sanitariamente</v>
      </c>
      <c r="LPS471" s="48" t="str">
        <f t="shared" si="878"/>
        <v>Inviable Sanitariamente</v>
      </c>
      <c r="LPT471" s="48" t="str">
        <f t="shared" si="878"/>
        <v>Inviable Sanitariamente</v>
      </c>
      <c r="LPU471" s="48" t="str">
        <f t="shared" si="878"/>
        <v>Inviable Sanitariamente</v>
      </c>
      <c r="LPV471" s="48" t="str">
        <f t="shared" si="879"/>
        <v>Inviable Sanitariamente</v>
      </c>
      <c r="LPW471" s="48" t="str">
        <f t="shared" si="879"/>
        <v>Inviable Sanitariamente</v>
      </c>
      <c r="LPX471" s="48" t="str">
        <f t="shared" si="879"/>
        <v>Inviable Sanitariamente</v>
      </c>
      <c r="LPY471" s="48" t="str">
        <f t="shared" si="879"/>
        <v>Inviable Sanitariamente</v>
      </c>
      <c r="LPZ471" s="48" t="str">
        <f t="shared" si="879"/>
        <v>Inviable Sanitariamente</v>
      </c>
      <c r="LQA471" s="48" t="str">
        <f t="shared" si="879"/>
        <v>Inviable Sanitariamente</v>
      </c>
      <c r="LQB471" s="48" t="str">
        <f t="shared" si="879"/>
        <v>Inviable Sanitariamente</v>
      </c>
      <c r="LQC471" s="48" t="str">
        <f t="shared" si="879"/>
        <v>Inviable Sanitariamente</v>
      </c>
      <c r="LQD471" s="48" t="str">
        <f t="shared" si="879"/>
        <v>Inviable Sanitariamente</v>
      </c>
      <c r="LQE471" s="48" t="str">
        <f t="shared" si="879"/>
        <v>Inviable Sanitariamente</v>
      </c>
      <c r="LQF471" s="48" t="str">
        <f t="shared" si="880"/>
        <v>Inviable Sanitariamente</v>
      </c>
      <c r="LQG471" s="48" t="str">
        <f t="shared" si="880"/>
        <v>Inviable Sanitariamente</v>
      </c>
      <c r="LQH471" s="48" t="str">
        <f t="shared" si="880"/>
        <v>Inviable Sanitariamente</v>
      </c>
      <c r="LQI471" s="48" t="str">
        <f t="shared" si="880"/>
        <v>Inviable Sanitariamente</v>
      </c>
      <c r="LQJ471" s="48" t="str">
        <f t="shared" si="880"/>
        <v>Inviable Sanitariamente</v>
      </c>
      <c r="LQK471" s="48" t="str">
        <f t="shared" si="880"/>
        <v>Inviable Sanitariamente</v>
      </c>
      <c r="LQL471" s="48" t="str">
        <f t="shared" si="880"/>
        <v>Inviable Sanitariamente</v>
      </c>
      <c r="LQM471" s="48" t="str">
        <f t="shared" si="880"/>
        <v>Inviable Sanitariamente</v>
      </c>
      <c r="LQN471" s="48" t="str">
        <f t="shared" si="880"/>
        <v>Inviable Sanitariamente</v>
      </c>
      <c r="LQO471" s="48" t="str">
        <f t="shared" si="880"/>
        <v>Inviable Sanitariamente</v>
      </c>
      <c r="LQP471" s="48" t="str">
        <f t="shared" si="881"/>
        <v>Inviable Sanitariamente</v>
      </c>
      <c r="LQQ471" s="48" t="str">
        <f t="shared" si="881"/>
        <v>Inviable Sanitariamente</v>
      </c>
      <c r="LQR471" s="48" t="str">
        <f t="shared" si="881"/>
        <v>Inviable Sanitariamente</v>
      </c>
      <c r="LQS471" s="48" t="str">
        <f t="shared" si="881"/>
        <v>Inviable Sanitariamente</v>
      </c>
      <c r="LQT471" s="48" t="str">
        <f t="shared" si="881"/>
        <v>Inviable Sanitariamente</v>
      </c>
      <c r="LQU471" s="48" t="str">
        <f t="shared" si="881"/>
        <v>Inviable Sanitariamente</v>
      </c>
      <c r="LQV471" s="48" t="str">
        <f t="shared" si="881"/>
        <v>Inviable Sanitariamente</v>
      </c>
      <c r="LQW471" s="48" t="str">
        <f t="shared" si="881"/>
        <v>Inviable Sanitariamente</v>
      </c>
      <c r="LQX471" s="48" t="str">
        <f t="shared" si="881"/>
        <v>Inviable Sanitariamente</v>
      </c>
      <c r="LQY471" s="48" t="str">
        <f t="shared" si="881"/>
        <v>Inviable Sanitariamente</v>
      </c>
      <c r="LQZ471" s="48" t="str">
        <f t="shared" si="882"/>
        <v>Inviable Sanitariamente</v>
      </c>
      <c r="LRA471" s="48" t="str">
        <f t="shared" si="882"/>
        <v>Inviable Sanitariamente</v>
      </c>
      <c r="LRB471" s="48" t="str">
        <f t="shared" si="882"/>
        <v>Inviable Sanitariamente</v>
      </c>
      <c r="LRC471" s="48" t="str">
        <f t="shared" si="882"/>
        <v>Inviable Sanitariamente</v>
      </c>
      <c r="LRD471" s="48" t="str">
        <f t="shared" si="882"/>
        <v>Inviable Sanitariamente</v>
      </c>
      <c r="LRE471" s="48" t="str">
        <f t="shared" si="882"/>
        <v>Inviable Sanitariamente</v>
      </c>
      <c r="LRF471" s="48" t="str">
        <f t="shared" si="882"/>
        <v>Inviable Sanitariamente</v>
      </c>
      <c r="LRG471" s="48" t="str">
        <f t="shared" si="882"/>
        <v>Inviable Sanitariamente</v>
      </c>
      <c r="LRH471" s="48" t="str">
        <f t="shared" si="882"/>
        <v>Inviable Sanitariamente</v>
      </c>
      <c r="LRI471" s="48" t="str">
        <f t="shared" si="882"/>
        <v>Inviable Sanitariamente</v>
      </c>
      <c r="LRJ471" s="48" t="str">
        <f t="shared" si="883"/>
        <v>Inviable Sanitariamente</v>
      </c>
      <c r="LRK471" s="48" t="str">
        <f t="shared" si="883"/>
        <v>Inviable Sanitariamente</v>
      </c>
      <c r="LRL471" s="48" t="str">
        <f t="shared" si="883"/>
        <v>Inviable Sanitariamente</v>
      </c>
      <c r="LRM471" s="48" t="str">
        <f t="shared" si="883"/>
        <v>Inviable Sanitariamente</v>
      </c>
      <c r="LRN471" s="48" t="str">
        <f t="shared" si="883"/>
        <v>Inviable Sanitariamente</v>
      </c>
      <c r="LRO471" s="48" t="str">
        <f t="shared" si="883"/>
        <v>Inviable Sanitariamente</v>
      </c>
      <c r="LRP471" s="48" t="str">
        <f t="shared" si="883"/>
        <v>Inviable Sanitariamente</v>
      </c>
      <c r="LRQ471" s="48" t="str">
        <f t="shared" si="883"/>
        <v>Inviable Sanitariamente</v>
      </c>
      <c r="LRR471" s="48" t="str">
        <f t="shared" si="883"/>
        <v>Inviable Sanitariamente</v>
      </c>
      <c r="LRS471" s="48" t="str">
        <f t="shared" si="883"/>
        <v>Inviable Sanitariamente</v>
      </c>
      <c r="LRT471" s="48" t="str">
        <f t="shared" si="884"/>
        <v>Inviable Sanitariamente</v>
      </c>
      <c r="LRU471" s="48" t="str">
        <f t="shared" si="884"/>
        <v>Inviable Sanitariamente</v>
      </c>
      <c r="LRV471" s="48" t="str">
        <f t="shared" si="884"/>
        <v>Inviable Sanitariamente</v>
      </c>
      <c r="LRW471" s="48" t="str">
        <f t="shared" si="884"/>
        <v>Inviable Sanitariamente</v>
      </c>
      <c r="LRX471" s="48" t="str">
        <f t="shared" si="884"/>
        <v>Inviable Sanitariamente</v>
      </c>
      <c r="LRY471" s="48" t="str">
        <f t="shared" si="884"/>
        <v>Inviable Sanitariamente</v>
      </c>
      <c r="LRZ471" s="48" t="str">
        <f t="shared" si="884"/>
        <v>Inviable Sanitariamente</v>
      </c>
      <c r="LSA471" s="48" t="str">
        <f t="shared" si="884"/>
        <v>Inviable Sanitariamente</v>
      </c>
      <c r="LSB471" s="48" t="str">
        <f t="shared" si="884"/>
        <v>Inviable Sanitariamente</v>
      </c>
      <c r="LSC471" s="48" t="str">
        <f t="shared" si="884"/>
        <v>Inviable Sanitariamente</v>
      </c>
      <c r="LSD471" s="48" t="str">
        <f t="shared" si="885"/>
        <v>Inviable Sanitariamente</v>
      </c>
      <c r="LSE471" s="48" t="str">
        <f t="shared" si="885"/>
        <v>Inviable Sanitariamente</v>
      </c>
      <c r="LSF471" s="48" t="str">
        <f t="shared" si="885"/>
        <v>Inviable Sanitariamente</v>
      </c>
      <c r="LSG471" s="48" t="str">
        <f t="shared" si="885"/>
        <v>Inviable Sanitariamente</v>
      </c>
      <c r="LSH471" s="48" t="str">
        <f t="shared" si="885"/>
        <v>Inviable Sanitariamente</v>
      </c>
      <c r="LSI471" s="48" t="str">
        <f t="shared" si="885"/>
        <v>Inviable Sanitariamente</v>
      </c>
      <c r="LSJ471" s="48" t="str">
        <f t="shared" si="885"/>
        <v>Inviable Sanitariamente</v>
      </c>
      <c r="LSK471" s="48" t="str">
        <f t="shared" si="885"/>
        <v>Inviable Sanitariamente</v>
      </c>
      <c r="LSL471" s="48" t="str">
        <f t="shared" si="885"/>
        <v>Inviable Sanitariamente</v>
      </c>
      <c r="LSM471" s="48" t="str">
        <f t="shared" si="885"/>
        <v>Inviable Sanitariamente</v>
      </c>
      <c r="LSN471" s="48" t="str">
        <f t="shared" si="886"/>
        <v>Inviable Sanitariamente</v>
      </c>
      <c r="LSO471" s="48" t="str">
        <f t="shared" si="886"/>
        <v>Inviable Sanitariamente</v>
      </c>
      <c r="LSP471" s="48" t="str">
        <f t="shared" si="886"/>
        <v>Inviable Sanitariamente</v>
      </c>
      <c r="LSQ471" s="48" t="str">
        <f t="shared" si="886"/>
        <v>Inviable Sanitariamente</v>
      </c>
      <c r="LSR471" s="48" t="str">
        <f t="shared" si="886"/>
        <v>Inviable Sanitariamente</v>
      </c>
      <c r="LSS471" s="48" t="str">
        <f t="shared" si="886"/>
        <v>Inviable Sanitariamente</v>
      </c>
      <c r="LST471" s="48" t="str">
        <f t="shared" si="886"/>
        <v>Inviable Sanitariamente</v>
      </c>
      <c r="LSU471" s="48" t="str">
        <f t="shared" si="886"/>
        <v>Inviable Sanitariamente</v>
      </c>
      <c r="LSV471" s="48" t="str">
        <f t="shared" si="886"/>
        <v>Inviable Sanitariamente</v>
      </c>
      <c r="LSW471" s="48" t="str">
        <f t="shared" si="886"/>
        <v>Inviable Sanitariamente</v>
      </c>
      <c r="LSX471" s="48" t="str">
        <f t="shared" si="887"/>
        <v>Inviable Sanitariamente</v>
      </c>
      <c r="LSY471" s="48" t="str">
        <f t="shared" si="887"/>
        <v>Inviable Sanitariamente</v>
      </c>
      <c r="LSZ471" s="48" t="str">
        <f t="shared" si="887"/>
        <v>Inviable Sanitariamente</v>
      </c>
      <c r="LTA471" s="48" t="str">
        <f t="shared" si="887"/>
        <v>Inviable Sanitariamente</v>
      </c>
      <c r="LTB471" s="48" t="str">
        <f t="shared" si="887"/>
        <v>Inviable Sanitariamente</v>
      </c>
      <c r="LTC471" s="48" t="str">
        <f t="shared" si="887"/>
        <v>Inviable Sanitariamente</v>
      </c>
      <c r="LTD471" s="48" t="str">
        <f t="shared" si="887"/>
        <v>Inviable Sanitariamente</v>
      </c>
      <c r="LTE471" s="48" t="str">
        <f t="shared" si="887"/>
        <v>Inviable Sanitariamente</v>
      </c>
      <c r="LTF471" s="48" t="str">
        <f t="shared" si="887"/>
        <v>Inviable Sanitariamente</v>
      </c>
      <c r="LTG471" s="48" t="str">
        <f t="shared" si="887"/>
        <v>Inviable Sanitariamente</v>
      </c>
      <c r="LTH471" s="48" t="str">
        <f t="shared" si="888"/>
        <v>Inviable Sanitariamente</v>
      </c>
      <c r="LTI471" s="48" t="str">
        <f t="shared" si="888"/>
        <v>Inviable Sanitariamente</v>
      </c>
      <c r="LTJ471" s="48" t="str">
        <f t="shared" si="888"/>
        <v>Inviable Sanitariamente</v>
      </c>
      <c r="LTK471" s="48" t="str">
        <f t="shared" si="888"/>
        <v>Inviable Sanitariamente</v>
      </c>
      <c r="LTL471" s="48" t="str">
        <f t="shared" si="888"/>
        <v>Inviable Sanitariamente</v>
      </c>
      <c r="LTM471" s="48" t="str">
        <f t="shared" si="888"/>
        <v>Inviable Sanitariamente</v>
      </c>
      <c r="LTN471" s="48" t="str">
        <f t="shared" si="888"/>
        <v>Inviable Sanitariamente</v>
      </c>
      <c r="LTO471" s="48" t="str">
        <f t="shared" si="888"/>
        <v>Inviable Sanitariamente</v>
      </c>
      <c r="LTP471" s="48" t="str">
        <f t="shared" si="888"/>
        <v>Inviable Sanitariamente</v>
      </c>
      <c r="LTQ471" s="48" t="str">
        <f t="shared" si="888"/>
        <v>Inviable Sanitariamente</v>
      </c>
      <c r="LTR471" s="48" t="str">
        <f t="shared" si="889"/>
        <v>Inviable Sanitariamente</v>
      </c>
      <c r="LTS471" s="48" t="str">
        <f t="shared" si="889"/>
        <v>Inviable Sanitariamente</v>
      </c>
      <c r="LTT471" s="48" t="str">
        <f t="shared" si="889"/>
        <v>Inviable Sanitariamente</v>
      </c>
      <c r="LTU471" s="48" t="str">
        <f t="shared" si="889"/>
        <v>Inviable Sanitariamente</v>
      </c>
      <c r="LTV471" s="48" t="str">
        <f t="shared" si="889"/>
        <v>Inviable Sanitariamente</v>
      </c>
      <c r="LTW471" s="48" t="str">
        <f t="shared" si="889"/>
        <v>Inviable Sanitariamente</v>
      </c>
      <c r="LTX471" s="48" t="str">
        <f t="shared" si="889"/>
        <v>Inviable Sanitariamente</v>
      </c>
      <c r="LTY471" s="48" t="str">
        <f t="shared" si="889"/>
        <v>Inviable Sanitariamente</v>
      </c>
      <c r="LTZ471" s="48" t="str">
        <f t="shared" si="889"/>
        <v>Inviable Sanitariamente</v>
      </c>
      <c r="LUA471" s="48" t="str">
        <f t="shared" si="889"/>
        <v>Inviable Sanitariamente</v>
      </c>
      <c r="LUB471" s="48" t="str">
        <f t="shared" si="890"/>
        <v>Inviable Sanitariamente</v>
      </c>
      <c r="LUC471" s="48" t="str">
        <f t="shared" si="890"/>
        <v>Inviable Sanitariamente</v>
      </c>
      <c r="LUD471" s="48" t="str">
        <f t="shared" si="890"/>
        <v>Inviable Sanitariamente</v>
      </c>
      <c r="LUE471" s="48" t="str">
        <f t="shared" si="890"/>
        <v>Inviable Sanitariamente</v>
      </c>
      <c r="LUF471" s="48" t="str">
        <f t="shared" si="890"/>
        <v>Inviable Sanitariamente</v>
      </c>
      <c r="LUG471" s="48" t="str">
        <f t="shared" si="890"/>
        <v>Inviable Sanitariamente</v>
      </c>
      <c r="LUH471" s="48" t="str">
        <f t="shared" si="890"/>
        <v>Inviable Sanitariamente</v>
      </c>
      <c r="LUI471" s="48" t="str">
        <f t="shared" si="890"/>
        <v>Inviable Sanitariamente</v>
      </c>
      <c r="LUJ471" s="48" t="str">
        <f t="shared" si="890"/>
        <v>Inviable Sanitariamente</v>
      </c>
      <c r="LUK471" s="48" t="str">
        <f t="shared" si="890"/>
        <v>Inviable Sanitariamente</v>
      </c>
      <c r="LUL471" s="48" t="str">
        <f t="shared" si="891"/>
        <v>Inviable Sanitariamente</v>
      </c>
      <c r="LUM471" s="48" t="str">
        <f t="shared" si="891"/>
        <v>Inviable Sanitariamente</v>
      </c>
      <c r="LUN471" s="48" t="str">
        <f t="shared" si="891"/>
        <v>Inviable Sanitariamente</v>
      </c>
      <c r="LUO471" s="48" t="str">
        <f t="shared" si="891"/>
        <v>Inviable Sanitariamente</v>
      </c>
      <c r="LUP471" s="48" t="str">
        <f t="shared" si="891"/>
        <v>Inviable Sanitariamente</v>
      </c>
      <c r="LUQ471" s="48" t="str">
        <f t="shared" si="891"/>
        <v>Inviable Sanitariamente</v>
      </c>
      <c r="LUR471" s="48" t="str">
        <f t="shared" si="891"/>
        <v>Inviable Sanitariamente</v>
      </c>
      <c r="LUS471" s="48" t="str">
        <f t="shared" si="891"/>
        <v>Inviable Sanitariamente</v>
      </c>
      <c r="LUT471" s="48" t="str">
        <f t="shared" si="891"/>
        <v>Inviable Sanitariamente</v>
      </c>
      <c r="LUU471" s="48" t="str">
        <f t="shared" si="891"/>
        <v>Inviable Sanitariamente</v>
      </c>
      <c r="LUV471" s="48" t="str">
        <f t="shared" si="892"/>
        <v>Inviable Sanitariamente</v>
      </c>
      <c r="LUW471" s="48" t="str">
        <f t="shared" si="892"/>
        <v>Inviable Sanitariamente</v>
      </c>
      <c r="LUX471" s="48" t="str">
        <f t="shared" si="892"/>
        <v>Inviable Sanitariamente</v>
      </c>
      <c r="LUY471" s="48" t="str">
        <f t="shared" si="892"/>
        <v>Inviable Sanitariamente</v>
      </c>
      <c r="LUZ471" s="48" t="str">
        <f t="shared" si="892"/>
        <v>Inviable Sanitariamente</v>
      </c>
      <c r="LVA471" s="48" t="str">
        <f t="shared" si="892"/>
        <v>Inviable Sanitariamente</v>
      </c>
      <c r="LVB471" s="48" t="str">
        <f t="shared" si="892"/>
        <v>Inviable Sanitariamente</v>
      </c>
      <c r="LVC471" s="48" t="str">
        <f t="shared" si="892"/>
        <v>Inviable Sanitariamente</v>
      </c>
      <c r="LVD471" s="48" t="str">
        <f t="shared" si="892"/>
        <v>Inviable Sanitariamente</v>
      </c>
      <c r="LVE471" s="48" t="str">
        <f t="shared" si="892"/>
        <v>Inviable Sanitariamente</v>
      </c>
      <c r="LVF471" s="48" t="str">
        <f t="shared" si="893"/>
        <v>Inviable Sanitariamente</v>
      </c>
      <c r="LVG471" s="48" t="str">
        <f t="shared" si="893"/>
        <v>Inviable Sanitariamente</v>
      </c>
      <c r="LVH471" s="48" t="str">
        <f t="shared" si="893"/>
        <v>Inviable Sanitariamente</v>
      </c>
      <c r="LVI471" s="48" t="str">
        <f t="shared" si="893"/>
        <v>Inviable Sanitariamente</v>
      </c>
      <c r="LVJ471" s="48" t="str">
        <f t="shared" si="893"/>
        <v>Inviable Sanitariamente</v>
      </c>
      <c r="LVK471" s="48" t="str">
        <f t="shared" si="893"/>
        <v>Inviable Sanitariamente</v>
      </c>
      <c r="LVL471" s="48" t="str">
        <f t="shared" si="893"/>
        <v>Inviable Sanitariamente</v>
      </c>
      <c r="LVM471" s="48" t="str">
        <f t="shared" si="893"/>
        <v>Inviable Sanitariamente</v>
      </c>
      <c r="LVN471" s="48" t="str">
        <f t="shared" si="893"/>
        <v>Inviable Sanitariamente</v>
      </c>
      <c r="LVO471" s="48" t="str">
        <f t="shared" si="893"/>
        <v>Inviable Sanitariamente</v>
      </c>
      <c r="LVP471" s="48" t="str">
        <f t="shared" si="894"/>
        <v>Inviable Sanitariamente</v>
      </c>
      <c r="LVQ471" s="48" t="str">
        <f t="shared" si="894"/>
        <v>Inviable Sanitariamente</v>
      </c>
      <c r="LVR471" s="48" t="str">
        <f t="shared" si="894"/>
        <v>Inviable Sanitariamente</v>
      </c>
      <c r="LVS471" s="48" t="str">
        <f t="shared" si="894"/>
        <v>Inviable Sanitariamente</v>
      </c>
      <c r="LVT471" s="48" t="str">
        <f t="shared" si="894"/>
        <v>Inviable Sanitariamente</v>
      </c>
      <c r="LVU471" s="48" t="str">
        <f t="shared" si="894"/>
        <v>Inviable Sanitariamente</v>
      </c>
      <c r="LVV471" s="48" t="str">
        <f t="shared" si="894"/>
        <v>Inviable Sanitariamente</v>
      </c>
      <c r="LVW471" s="48" t="str">
        <f t="shared" si="894"/>
        <v>Inviable Sanitariamente</v>
      </c>
      <c r="LVX471" s="48" t="str">
        <f t="shared" si="894"/>
        <v>Inviable Sanitariamente</v>
      </c>
      <c r="LVY471" s="48" t="str">
        <f t="shared" si="894"/>
        <v>Inviable Sanitariamente</v>
      </c>
      <c r="LVZ471" s="48" t="str">
        <f t="shared" si="895"/>
        <v>Inviable Sanitariamente</v>
      </c>
      <c r="LWA471" s="48" t="str">
        <f t="shared" si="895"/>
        <v>Inviable Sanitariamente</v>
      </c>
      <c r="LWB471" s="48" t="str">
        <f t="shared" si="895"/>
        <v>Inviable Sanitariamente</v>
      </c>
      <c r="LWC471" s="48" t="str">
        <f t="shared" si="895"/>
        <v>Inviable Sanitariamente</v>
      </c>
      <c r="LWD471" s="48" t="str">
        <f t="shared" si="895"/>
        <v>Inviable Sanitariamente</v>
      </c>
      <c r="LWE471" s="48" t="str">
        <f t="shared" si="895"/>
        <v>Inviable Sanitariamente</v>
      </c>
      <c r="LWF471" s="48" t="str">
        <f t="shared" si="895"/>
        <v>Inviable Sanitariamente</v>
      </c>
      <c r="LWG471" s="48" t="str">
        <f t="shared" si="895"/>
        <v>Inviable Sanitariamente</v>
      </c>
      <c r="LWH471" s="48" t="str">
        <f t="shared" si="895"/>
        <v>Inviable Sanitariamente</v>
      </c>
      <c r="LWI471" s="48" t="str">
        <f t="shared" si="895"/>
        <v>Inviable Sanitariamente</v>
      </c>
      <c r="LWJ471" s="48" t="str">
        <f t="shared" si="896"/>
        <v>Inviable Sanitariamente</v>
      </c>
      <c r="LWK471" s="48" t="str">
        <f t="shared" si="896"/>
        <v>Inviable Sanitariamente</v>
      </c>
      <c r="LWL471" s="48" t="str">
        <f t="shared" si="896"/>
        <v>Inviable Sanitariamente</v>
      </c>
      <c r="LWM471" s="48" t="str">
        <f t="shared" si="896"/>
        <v>Inviable Sanitariamente</v>
      </c>
      <c r="LWN471" s="48" t="str">
        <f t="shared" si="896"/>
        <v>Inviable Sanitariamente</v>
      </c>
      <c r="LWO471" s="48" t="str">
        <f t="shared" si="896"/>
        <v>Inviable Sanitariamente</v>
      </c>
      <c r="LWP471" s="48" t="str">
        <f t="shared" si="896"/>
        <v>Inviable Sanitariamente</v>
      </c>
      <c r="LWQ471" s="48" t="str">
        <f t="shared" si="896"/>
        <v>Inviable Sanitariamente</v>
      </c>
      <c r="LWR471" s="48" t="str">
        <f t="shared" si="896"/>
        <v>Inviable Sanitariamente</v>
      </c>
      <c r="LWS471" s="48" t="str">
        <f t="shared" si="896"/>
        <v>Inviable Sanitariamente</v>
      </c>
      <c r="LWT471" s="48" t="str">
        <f t="shared" si="897"/>
        <v>Inviable Sanitariamente</v>
      </c>
      <c r="LWU471" s="48" t="str">
        <f t="shared" si="897"/>
        <v>Inviable Sanitariamente</v>
      </c>
      <c r="LWV471" s="48" t="str">
        <f t="shared" si="897"/>
        <v>Inviable Sanitariamente</v>
      </c>
      <c r="LWW471" s="48" t="str">
        <f t="shared" si="897"/>
        <v>Inviable Sanitariamente</v>
      </c>
      <c r="LWX471" s="48" t="str">
        <f t="shared" si="897"/>
        <v>Inviable Sanitariamente</v>
      </c>
      <c r="LWY471" s="48" t="str">
        <f t="shared" si="897"/>
        <v>Inviable Sanitariamente</v>
      </c>
      <c r="LWZ471" s="48" t="str">
        <f t="shared" si="897"/>
        <v>Inviable Sanitariamente</v>
      </c>
      <c r="LXA471" s="48" t="str">
        <f t="shared" si="897"/>
        <v>Inviable Sanitariamente</v>
      </c>
      <c r="LXB471" s="48" t="str">
        <f t="shared" si="897"/>
        <v>Inviable Sanitariamente</v>
      </c>
      <c r="LXC471" s="48" t="str">
        <f t="shared" si="897"/>
        <v>Inviable Sanitariamente</v>
      </c>
      <c r="LXD471" s="48" t="str">
        <f t="shared" si="898"/>
        <v>Inviable Sanitariamente</v>
      </c>
      <c r="LXE471" s="48" t="str">
        <f t="shared" si="898"/>
        <v>Inviable Sanitariamente</v>
      </c>
      <c r="LXF471" s="48" t="str">
        <f t="shared" si="898"/>
        <v>Inviable Sanitariamente</v>
      </c>
      <c r="LXG471" s="48" t="str">
        <f t="shared" si="898"/>
        <v>Inviable Sanitariamente</v>
      </c>
      <c r="LXH471" s="48" t="str">
        <f t="shared" si="898"/>
        <v>Inviable Sanitariamente</v>
      </c>
      <c r="LXI471" s="48" t="str">
        <f t="shared" si="898"/>
        <v>Inviable Sanitariamente</v>
      </c>
      <c r="LXJ471" s="48" t="str">
        <f t="shared" si="898"/>
        <v>Inviable Sanitariamente</v>
      </c>
      <c r="LXK471" s="48" t="str">
        <f t="shared" si="898"/>
        <v>Inviable Sanitariamente</v>
      </c>
      <c r="LXL471" s="48" t="str">
        <f t="shared" si="898"/>
        <v>Inviable Sanitariamente</v>
      </c>
      <c r="LXM471" s="48" t="str">
        <f t="shared" si="898"/>
        <v>Inviable Sanitariamente</v>
      </c>
      <c r="LXN471" s="48" t="str">
        <f t="shared" si="899"/>
        <v>Inviable Sanitariamente</v>
      </c>
      <c r="LXO471" s="48" t="str">
        <f t="shared" si="899"/>
        <v>Inviable Sanitariamente</v>
      </c>
      <c r="LXP471" s="48" t="str">
        <f t="shared" si="899"/>
        <v>Inviable Sanitariamente</v>
      </c>
      <c r="LXQ471" s="48" t="str">
        <f t="shared" si="899"/>
        <v>Inviable Sanitariamente</v>
      </c>
      <c r="LXR471" s="48" t="str">
        <f t="shared" si="899"/>
        <v>Inviable Sanitariamente</v>
      </c>
      <c r="LXS471" s="48" t="str">
        <f t="shared" si="899"/>
        <v>Inviable Sanitariamente</v>
      </c>
      <c r="LXT471" s="48" t="str">
        <f t="shared" si="899"/>
        <v>Inviable Sanitariamente</v>
      </c>
      <c r="LXU471" s="48" t="str">
        <f t="shared" si="899"/>
        <v>Inviable Sanitariamente</v>
      </c>
      <c r="LXV471" s="48" t="str">
        <f t="shared" si="899"/>
        <v>Inviable Sanitariamente</v>
      </c>
      <c r="LXW471" s="48" t="str">
        <f t="shared" si="899"/>
        <v>Inviable Sanitariamente</v>
      </c>
      <c r="LXX471" s="48" t="str">
        <f t="shared" si="900"/>
        <v>Inviable Sanitariamente</v>
      </c>
      <c r="LXY471" s="48" t="str">
        <f t="shared" si="900"/>
        <v>Inviable Sanitariamente</v>
      </c>
      <c r="LXZ471" s="48" t="str">
        <f t="shared" si="900"/>
        <v>Inviable Sanitariamente</v>
      </c>
      <c r="LYA471" s="48" t="str">
        <f t="shared" si="900"/>
        <v>Inviable Sanitariamente</v>
      </c>
      <c r="LYB471" s="48" t="str">
        <f t="shared" si="900"/>
        <v>Inviable Sanitariamente</v>
      </c>
      <c r="LYC471" s="48" t="str">
        <f t="shared" si="900"/>
        <v>Inviable Sanitariamente</v>
      </c>
      <c r="LYD471" s="48" t="str">
        <f t="shared" si="900"/>
        <v>Inviable Sanitariamente</v>
      </c>
      <c r="LYE471" s="48" t="str">
        <f t="shared" si="900"/>
        <v>Inviable Sanitariamente</v>
      </c>
      <c r="LYF471" s="48" t="str">
        <f t="shared" si="900"/>
        <v>Inviable Sanitariamente</v>
      </c>
      <c r="LYG471" s="48" t="str">
        <f t="shared" si="900"/>
        <v>Inviable Sanitariamente</v>
      </c>
      <c r="LYH471" s="48" t="str">
        <f t="shared" si="901"/>
        <v>Inviable Sanitariamente</v>
      </c>
      <c r="LYI471" s="48" t="str">
        <f t="shared" si="901"/>
        <v>Inviable Sanitariamente</v>
      </c>
      <c r="LYJ471" s="48" t="str">
        <f t="shared" si="901"/>
        <v>Inviable Sanitariamente</v>
      </c>
      <c r="LYK471" s="48" t="str">
        <f t="shared" si="901"/>
        <v>Inviable Sanitariamente</v>
      </c>
      <c r="LYL471" s="48" t="str">
        <f t="shared" si="901"/>
        <v>Inviable Sanitariamente</v>
      </c>
      <c r="LYM471" s="48" t="str">
        <f t="shared" si="901"/>
        <v>Inviable Sanitariamente</v>
      </c>
      <c r="LYN471" s="48" t="str">
        <f t="shared" si="901"/>
        <v>Inviable Sanitariamente</v>
      </c>
      <c r="LYO471" s="48" t="str">
        <f t="shared" si="901"/>
        <v>Inviable Sanitariamente</v>
      </c>
      <c r="LYP471" s="48" t="str">
        <f t="shared" si="901"/>
        <v>Inviable Sanitariamente</v>
      </c>
      <c r="LYQ471" s="48" t="str">
        <f t="shared" si="901"/>
        <v>Inviable Sanitariamente</v>
      </c>
      <c r="LYR471" s="48" t="str">
        <f t="shared" si="902"/>
        <v>Inviable Sanitariamente</v>
      </c>
      <c r="LYS471" s="48" t="str">
        <f t="shared" si="902"/>
        <v>Inviable Sanitariamente</v>
      </c>
      <c r="LYT471" s="48" t="str">
        <f t="shared" si="902"/>
        <v>Inviable Sanitariamente</v>
      </c>
      <c r="LYU471" s="48" t="str">
        <f t="shared" si="902"/>
        <v>Inviable Sanitariamente</v>
      </c>
      <c r="LYV471" s="48" t="str">
        <f t="shared" si="902"/>
        <v>Inviable Sanitariamente</v>
      </c>
      <c r="LYW471" s="48" t="str">
        <f t="shared" si="902"/>
        <v>Inviable Sanitariamente</v>
      </c>
      <c r="LYX471" s="48" t="str">
        <f t="shared" si="902"/>
        <v>Inviable Sanitariamente</v>
      </c>
      <c r="LYY471" s="48" t="str">
        <f t="shared" si="902"/>
        <v>Inviable Sanitariamente</v>
      </c>
      <c r="LYZ471" s="48" t="str">
        <f t="shared" si="902"/>
        <v>Inviable Sanitariamente</v>
      </c>
      <c r="LZA471" s="48" t="str">
        <f t="shared" si="902"/>
        <v>Inviable Sanitariamente</v>
      </c>
      <c r="LZB471" s="48" t="str">
        <f t="shared" si="903"/>
        <v>Inviable Sanitariamente</v>
      </c>
      <c r="LZC471" s="48" t="str">
        <f t="shared" si="903"/>
        <v>Inviable Sanitariamente</v>
      </c>
      <c r="LZD471" s="48" t="str">
        <f t="shared" si="903"/>
        <v>Inviable Sanitariamente</v>
      </c>
      <c r="LZE471" s="48" t="str">
        <f t="shared" si="903"/>
        <v>Inviable Sanitariamente</v>
      </c>
      <c r="LZF471" s="48" t="str">
        <f t="shared" si="903"/>
        <v>Inviable Sanitariamente</v>
      </c>
      <c r="LZG471" s="48" t="str">
        <f t="shared" si="903"/>
        <v>Inviable Sanitariamente</v>
      </c>
      <c r="LZH471" s="48" t="str">
        <f t="shared" si="903"/>
        <v>Inviable Sanitariamente</v>
      </c>
      <c r="LZI471" s="48" t="str">
        <f t="shared" si="903"/>
        <v>Inviable Sanitariamente</v>
      </c>
      <c r="LZJ471" s="48" t="str">
        <f t="shared" si="903"/>
        <v>Inviable Sanitariamente</v>
      </c>
      <c r="LZK471" s="48" t="str">
        <f t="shared" si="903"/>
        <v>Inviable Sanitariamente</v>
      </c>
      <c r="LZL471" s="48" t="str">
        <f t="shared" si="904"/>
        <v>Inviable Sanitariamente</v>
      </c>
      <c r="LZM471" s="48" t="str">
        <f t="shared" si="904"/>
        <v>Inviable Sanitariamente</v>
      </c>
      <c r="LZN471" s="48" t="str">
        <f t="shared" si="904"/>
        <v>Inviable Sanitariamente</v>
      </c>
      <c r="LZO471" s="48" t="str">
        <f t="shared" si="904"/>
        <v>Inviable Sanitariamente</v>
      </c>
      <c r="LZP471" s="48" t="str">
        <f t="shared" si="904"/>
        <v>Inviable Sanitariamente</v>
      </c>
      <c r="LZQ471" s="48" t="str">
        <f t="shared" si="904"/>
        <v>Inviable Sanitariamente</v>
      </c>
      <c r="LZR471" s="48" t="str">
        <f t="shared" si="904"/>
        <v>Inviable Sanitariamente</v>
      </c>
      <c r="LZS471" s="48" t="str">
        <f t="shared" si="904"/>
        <v>Inviable Sanitariamente</v>
      </c>
      <c r="LZT471" s="48" t="str">
        <f t="shared" si="904"/>
        <v>Inviable Sanitariamente</v>
      </c>
      <c r="LZU471" s="48" t="str">
        <f t="shared" si="904"/>
        <v>Inviable Sanitariamente</v>
      </c>
      <c r="LZV471" s="48" t="str">
        <f t="shared" si="905"/>
        <v>Inviable Sanitariamente</v>
      </c>
      <c r="LZW471" s="48" t="str">
        <f t="shared" si="905"/>
        <v>Inviable Sanitariamente</v>
      </c>
      <c r="LZX471" s="48" t="str">
        <f t="shared" si="905"/>
        <v>Inviable Sanitariamente</v>
      </c>
      <c r="LZY471" s="48" t="str">
        <f t="shared" si="905"/>
        <v>Inviable Sanitariamente</v>
      </c>
      <c r="LZZ471" s="48" t="str">
        <f t="shared" si="905"/>
        <v>Inviable Sanitariamente</v>
      </c>
      <c r="MAA471" s="48" t="str">
        <f t="shared" si="905"/>
        <v>Inviable Sanitariamente</v>
      </c>
      <c r="MAB471" s="48" t="str">
        <f t="shared" si="905"/>
        <v>Inviable Sanitariamente</v>
      </c>
      <c r="MAC471" s="48" t="str">
        <f t="shared" si="905"/>
        <v>Inviable Sanitariamente</v>
      </c>
      <c r="MAD471" s="48" t="str">
        <f t="shared" si="905"/>
        <v>Inviable Sanitariamente</v>
      </c>
      <c r="MAE471" s="48" t="str">
        <f t="shared" si="905"/>
        <v>Inviable Sanitariamente</v>
      </c>
      <c r="MAF471" s="48" t="str">
        <f t="shared" si="906"/>
        <v>Inviable Sanitariamente</v>
      </c>
      <c r="MAG471" s="48" t="str">
        <f t="shared" si="906"/>
        <v>Inviable Sanitariamente</v>
      </c>
      <c r="MAH471" s="48" t="str">
        <f t="shared" si="906"/>
        <v>Inviable Sanitariamente</v>
      </c>
      <c r="MAI471" s="48" t="str">
        <f t="shared" si="906"/>
        <v>Inviable Sanitariamente</v>
      </c>
      <c r="MAJ471" s="48" t="str">
        <f t="shared" si="906"/>
        <v>Inviable Sanitariamente</v>
      </c>
      <c r="MAK471" s="48" t="str">
        <f t="shared" si="906"/>
        <v>Inviable Sanitariamente</v>
      </c>
      <c r="MAL471" s="48" t="str">
        <f t="shared" si="906"/>
        <v>Inviable Sanitariamente</v>
      </c>
      <c r="MAM471" s="48" t="str">
        <f t="shared" si="906"/>
        <v>Inviable Sanitariamente</v>
      </c>
      <c r="MAN471" s="48" t="str">
        <f t="shared" si="906"/>
        <v>Inviable Sanitariamente</v>
      </c>
      <c r="MAO471" s="48" t="str">
        <f t="shared" si="906"/>
        <v>Inviable Sanitariamente</v>
      </c>
      <c r="MAP471" s="48" t="str">
        <f t="shared" si="907"/>
        <v>Inviable Sanitariamente</v>
      </c>
      <c r="MAQ471" s="48" t="str">
        <f t="shared" si="907"/>
        <v>Inviable Sanitariamente</v>
      </c>
      <c r="MAR471" s="48" t="str">
        <f t="shared" si="907"/>
        <v>Inviable Sanitariamente</v>
      </c>
      <c r="MAS471" s="48" t="str">
        <f t="shared" si="907"/>
        <v>Inviable Sanitariamente</v>
      </c>
      <c r="MAT471" s="48" t="str">
        <f t="shared" si="907"/>
        <v>Inviable Sanitariamente</v>
      </c>
      <c r="MAU471" s="48" t="str">
        <f t="shared" si="907"/>
        <v>Inviable Sanitariamente</v>
      </c>
      <c r="MAV471" s="48" t="str">
        <f t="shared" si="907"/>
        <v>Inviable Sanitariamente</v>
      </c>
      <c r="MAW471" s="48" t="str">
        <f t="shared" si="907"/>
        <v>Inviable Sanitariamente</v>
      </c>
      <c r="MAX471" s="48" t="str">
        <f t="shared" si="907"/>
        <v>Inviable Sanitariamente</v>
      </c>
      <c r="MAY471" s="48" t="str">
        <f t="shared" si="907"/>
        <v>Inviable Sanitariamente</v>
      </c>
      <c r="MAZ471" s="48" t="str">
        <f t="shared" si="908"/>
        <v>Inviable Sanitariamente</v>
      </c>
      <c r="MBA471" s="48" t="str">
        <f t="shared" si="908"/>
        <v>Inviable Sanitariamente</v>
      </c>
      <c r="MBB471" s="48" t="str">
        <f t="shared" si="908"/>
        <v>Inviable Sanitariamente</v>
      </c>
      <c r="MBC471" s="48" t="str">
        <f t="shared" si="908"/>
        <v>Inviable Sanitariamente</v>
      </c>
      <c r="MBD471" s="48" t="str">
        <f t="shared" si="908"/>
        <v>Inviable Sanitariamente</v>
      </c>
      <c r="MBE471" s="48" t="str">
        <f t="shared" si="908"/>
        <v>Inviable Sanitariamente</v>
      </c>
      <c r="MBF471" s="48" t="str">
        <f t="shared" si="908"/>
        <v>Inviable Sanitariamente</v>
      </c>
      <c r="MBG471" s="48" t="str">
        <f t="shared" si="908"/>
        <v>Inviable Sanitariamente</v>
      </c>
      <c r="MBH471" s="48" t="str">
        <f t="shared" si="908"/>
        <v>Inviable Sanitariamente</v>
      </c>
      <c r="MBI471" s="48" t="str">
        <f t="shared" si="908"/>
        <v>Inviable Sanitariamente</v>
      </c>
      <c r="MBJ471" s="48" t="str">
        <f t="shared" si="909"/>
        <v>Inviable Sanitariamente</v>
      </c>
      <c r="MBK471" s="48" t="str">
        <f t="shared" si="909"/>
        <v>Inviable Sanitariamente</v>
      </c>
      <c r="MBL471" s="48" t="str">
        <f t="shared" si="909"/>
        <v>Inviable Sanitariamente</v>
      </c>
      <c r="MBM471" s="48" t="str">
        <f t="shared" si="909"/>
        <v>Inviable Sanitariamente</v>
      </c>
      <c r="MBN471" s="48" t="str">
        <f t="shared" si="909"/>
        <v>Inviable Sanitariamente</v>
      </c>
      <c r="MBO471" s="48" t="str">
        <f t="shared" si="909"/>
        <v>Inviable Sanitariamente</v>
      </c>
      <c r="MBP471" s="48" t="str">
        <f t="shared" si="909"/>
        <v>Inviable Sanitariamente</v>
      </c>
      <c r="MBQ471" s="48" t="str">
        <f t="shared" si="909"/>
        <v>Inviable Sanitariamente</v>
      </c>
      <c r="MBR471" s="48" t="str">
        <f t="shared" si="909"/>
        <v>Inviable Sanitariamente</v>
      </c>
      <c r="MBS471" s="48" t="str">
        <f t="shared" si="909"/>
        <v>Inviable Sanitariamente</v>
      </c>
      <c r="MBT471" s="48" t="str">
        <f t="shared" si="910"/>
        <v>Inviable Sanitariamente</v>
      </c>
      <c r="MBU471" s="48" t="str">
        <f t="shared" si="910"/>
        <v>Inviable Sanitariamente</v>
      </c>
      <c r="MBV471" s="48" t="str">
        <f t="shared" si="910"/>
        <v>Inviable Sanitariamente</v>
      </c>
      <c r="MBW471" s="48" t="str">
        <f t="shared" si="910"/>
        <v>Inviable Sanitariamente</v>
      </c>
      <c r="MBX471" s="48" t="str">
        <f t="shared" si="910"/>
        <v>Inviable Sanitariamente</v>
      </c>
      <c r="MBY471" s="48" t="str">
        <f t="shared" si="910"/>
        <v>Inviable Sanitariamente</v>
      </c>
      <c r="MBZ471" s="48" t="str">
        <f t="shared" si="910"/>
        <v>Inviable Sanitariamente</v>
      </c>
      <c r="MCA471" s="48" t="str">
        <f t="shared" si="910"/>
        <v>Inviable Sanitariamente</v>
      </c>
      <c r="MCB471" s="48" t="str">
        <f t="shared" si="910"/>
        <v>Inviable Sanitariamente</v>
      </c>
      <c r="MCC471" s="48" t="str">
        <f t="shared" si="910"/>
        <v>Inviable Sanitariamente</v>
      </c>
      <c r="MCD471" s="48" t="str">
        <f t="shared" si="911"/>
        <v>Inviable Sanitariamente</v>
      </c>
      <c r="MCE471" s="48" t="str">
        <f t="shared" si="911"/>
        <v>Inviable Sanitariamente</v>
      </c>
      <c r="MCF471" s="48" t="str">
        <f t="shared" si="911"/>
        <v>Inviable Sanitariamente</v>
      </c>
      <c r="MCG471" s="48" t="str">
        <f t="shared" si="911"/>
        <v>Inviable Sanitariamente</v>
      </c>
      <c r="MCH471" s="48" t="str">
        <f t="shared" si="911"/>
        <v>Inviable Sanitariamente</v>
      </c>
      <c r="MCI471" s="48" t="str">
        <f t="shared" si="911"/>
        <v>Inviable Sanitariamente</v>
      </c>
      <c r="MCJ471" s="48" t="str">
        <f t="shared" si="911"/>
        <v>Inviable Sanitariamente</v>
      </c>
      <c r="MCK471" s="48" t="str">
        <f t="shared" si="911"/>
        <v>Inviable Sanitariamente</v>
      </c>
      <c r="MCL471" s="48" t="str">
        <f t="shared" si="911"/>
        <v>Inviable Sanitariamente</v>
      </c>
      <c r="MCM471" s="48" t="str">
        <f t="shared" si="911"/>
        <v>Inviable Sanitariamente</v>
      </c>
      <c r="MCN471" s="48" t="str">
        <f t="shared" si="912"/>
        <v>Inviable Sanitariamente</v>
      </c>
      <c r="MCO471" s="48" t="str">
        <f t="shared" si="912"/>
        <v>Inviable Sanitariamente</v>
      </c>
      <c r="MCP471" s="48" t="str">
        <f t="shared" si="912"/>
        <v>Inviable Sanitariamente</v>
      </c>
      <c r="MCQ471" s="48" t="str">
        <f t="shared" si="912"/>
        <v>Inviable Sanitariamente</v>
      </c>
      <c r="MCR471" s="48" t="str">
        <f t="shared" si="912"/>
        <v>Inviable Sanitariamente</v>
      </c>
      <c r="MCS471" s="48" t="str">
        <f t="shared" si="912"/>
        <v>Inviable Sanitariamente</v>
      </c>
      <c r="MCT471" s="48" t="str">
        <f t="shared" si="912"/>
        <v>Inviable Sanitariamente</v>
      </c>
      <c r="MCU471" s="48" t="str">
        <f t="shared" si="912"/>
        <v>Inviable Sanitariamente</v>
      </c>
      <c r="MCV471" s="48" t="str">
        <f t="shared" si="912"/>
        <v>Inviable Sanitariamente</v>
      </c>
      <c r="MCW471" s="48" t="str">
        <f t="shared" si="912"/>
        <v>Inviable Sanitariamente</v>
      </c>
      <c r="MCX471" s="48" t="str">
        <f t="shared" si="913"/>
        <v>Inviable Sanitariamente</v>
      </c>
      <c r="MCY471" s="48" t="str">
        <f t="shared" si="913"/>
        <v>Inviable Sanitariamente</v>
      </c>
      <c r="MCZ471" s="48" t="str">
        <f t="shared" si="913"/>
        <v>Inviable Sanitariamente</v>
      </c>
      <c r="MDA471" s="48" t="str">
        <f t="shared" si="913"/>
        <v>Inviable Sanitariamente</v>
      </c>
      <c r="MDB471" s="48" t="str">
        <f t="shared" si="913"/>
        <v>Inviable Sanitariamente</v>
      </c>
      <c r="MDC471" s="48" t="str">
        <f t="shared" si="913"/>
        <v>Inviable Sanitariamente</v>
      </c>
      <c r="MDD471" s="48" t="str">
        <f t="shared" si="913"/>
        <v>Inviable Sanitariamente</v>
      </c>
      <c r="MDE471" s="48" t="str">
        <f t="shared" si="913"/>
        <v>Inviable Sanitariamente</v>
      </c>
      <c r="MDF471" s="48" t="str">
        <f t="shared" si="913"/>
        <v>Inviable Sanitariamente</v>
      </c>
      <c r="MDG471" s="48" t="str">
        <f t="shared" si="913"/>
        <v>Inviable Sanitariamente</v>
      </c>
      <c r="MDH471" s="48" t="str">
        <f t="shared" si="914"/>
        <v>Inviable Sanitariamente</v>
      </c>
      <c r="MDI471" s="48" t="str">
        <f t="shared" si="914"/>
        <v>Inviable Sanitariamente</v>
      </c>
      <c r="MDJ471" s="48" t="str">
        <f t="shared" si="914"/>
        <v>Inviable Sanitariamente</v>
      </c>
      <c r="MDK471" s="48" t="str">
        <f t="shared" si="914"/>
        <v>Inviable Sanitariamente</v>
      </c>
      <c r="MDL471" s="48" t="str">
        <f t="shared" si="914"/>
        <v>Inviable Sanitariamente</v>
      </c>
      <c r="MDM471" s="48" t="str">
        <f t="shared" si="914"/>
        <v>Inviable Sanitariamente</v>
      </c>
      <c r="MDN471" s="48" t="str">
        <f t="shared" si="914"/>
        <v>Inviable Sanitariamente</v>
      </c>
      <c r="MDO471" s="48" t="str">
        <f t="shared" si="914"/>
        <v>Inviable Sanitariamente</v>
      </c>
      <c r="MDP471" s="48" t="str">
        <f t="shared" si="914"/>
        <v>Inviable Sanitariamente</v>
      </c>
      <c r="MDQ471" s="48" t="str">
        <f t="shared" si="914"/>
        <v>Inviable Sanitariamente</v>
      </c>
      <c r="MDR471" s="48" t="str">
        <f t="shared" si="915"/>
        <v>Inviable Sanitariamente</v>
      </c>
      <c r="MDS471" s="48" t="str">
        <f t="shared" si="915"/>
        <v>Inviable Sanitariamente</v>
      </c>
      <c r="MDT471" s="48" t="str">
        <f t="shared" si="915"/>
        <v>Inviable Sanitariamente</v>
      </c>
      <c r="MDU471" s="48" t="str">
        <f t="shared" si="915"/>
        <v>Inviable Sanitariamente</v>
      </c>
      <c r="MDV471" s="48" t="str">
        <f t="shared" si="915"/>
        <v>Inviable Sanitariamente</v>
      </c>
      <c r="MDW471" s="48" t="str">
        <f t="shared" si="915"/>
        <v>Inviable Sanitariamente</v>
      </c>
      <c r="MDX471" s="48" t="str">
        <f t="shared" si="915"/>
        <v>Inviable Sanitariamente</v>
      </c>
      <c r="MDY471" s="48" t="str">
        <f t="shared" si="915"/>
        <v>Inviable Sanitariamente</v>
      </c>
      <c r="MDZ471" s="48" t="str">
        <f t="shared" si="915"/>
        <v>Inviable Sanitariamente</v>
      </c>
      <c r="MEA471" s="48" t="str">
        <f t="shared" si="915"/>
        <v>Inviable Sanitariamente</v>
      </c>
      <c r="MEB471" s="48" t="str">
        <f t="shared" si="916"/>
        <v>Inviable Sanitariamente</v>
      </c>
      <c r="MEC471" s="48" t="str">
        <f t="shared" si="916"/>
        <v>Inviable Sanitariamente</v>
      </c>
      <c r="MED471" s="48" t="str">
        <f t="shared" si="916"/>
        <v>Inviable Sanitariamente</v>
      </c>
      <c r="MEE471" s="48" t="str">
        <f t="shared" si="916"/>
        <v>Inviable Sanitariamente</v>
      </c>
      <c r="MEF471" s="48" t="str">
        <f t="shared" si="916"/>
        <v>Inviable Sanitariamente</v>
      </c>
      <c r="MEG471" s="48" t="str">
        <f t="shared" si="916"/>
        <v>Inviable Sanitariamente</v>
      </c>
      <c r="MEH471" s="48" t="str">
        <f t="shared" si="916"/>
        <v>Inviable Sanitariamente</v>
      </c>
      <c r="MEI471" s="48" t="str">
        <f t="shared" si="916"/>
        <v>Inviable Sanitariamente</v>
      </c>
      <c r="MEJ471" s="48" t="str">
        <f t="shared" si="916"/>
        <v>Inviable Sanitariamente</v>
      </c>
      <c r="MEK471" s="48" t="str">
        <f t="shared" si="916"/>
        <v>Inviable Sanitariamente</v>
      </c>
      <c r="MEL471" s="48" t="str">
        <f t="shared" si="917"/>
        <v>Inviable Sanitariamente</v>
      </c>
      <c r="MEM471" s="48" t="str">
        <f t="shared" si="917"/>
        <v>Inviable Sanitariamente</v>
      </c>
      <c r="MEN471" s="48" t="str">
        <f t="shared" si="917"/>
        <v>Inviable Sanitariamente</v>
      </c>
      <c r="MEO471" s="48" t="str">
        <f t="shared" si="917"/>
        <v>Inviable Sanitariamente</v>
      </c>
      <c r="MEP471" s="48" t="str">
        <f t="shared" si="917"/>
        <v>Inviable Sanitariamente</v>
      </c>
      <c r="MEQ471" s="48" t="str">
        <f t="shared" si="917"/>
        <v>Inviable Sanitariamente</v>
      </c>
      <c r="MER471" s="48" t="str">
        <f t="shared" si="917"/>
        <v>Inviable Sanitariamente</v>
      </c>
      <c r="MES471" s="48" t="str">
        <f t="shared" si="917"/>
        <v>Inviable Sanitariamente</v>
      </c>
      <c r="MET471" s="48" t="str">
        <f t="shared" si="917"/>
        <v>Inviable Sanitariamente</v>
      </c>
      <c r="MEU471" s="48" t="str">
        <f t="shared" si="917"/>
        <v>Inviable Sanitariamente</v>
      </c>
      <c r="MEV471" s="48" t="str">
        <f t="shared" si="918"/>
        <v>Inviable Sanitariamente</v>
      </c>
      <c r="MEW471" s="48" t="str">
        <f t="shared" si="918"/>
        <v>Inviable Sanitariamente</v>
      </c>
      <c r="MEX471" s="48" t="str">
        <f t="shared" si="918"/>
        <v>Inviable Sanitariamente</v>
      </c>
      <c r="MEY471" s="48" t="str">
        <f t="shared" si="918"/>
        <v>Inviable Sanitariamente</v>
      </c>
      <c r="MEZ471" s="48" t="str">
        <f t="shared" si="918"/>
        <v>Inviable Sanitariamente</v>
      </c>
      <c r="MFA471" s="48" t="str">
        <f t="shared" si="918"/>
        <v>Inviable Sanitariamente</v>
      </c>
      <c r="MFB471" s="48" t="str">
        <f t="shared" si="918"/>
        <v>Inviable Sanitariamente</v>
      </c>
      <c r="MFC471" s="48" t="str">
        <f t="shared" si="918"/>
        <v>Inviable Sanitariamente</v>
      </c>
      <c r="MFD471" s="48" t="str">
        <f t="shared" si="918"/>
        <v>Inviable Sanitariamente</v>
      </c>
      <c r="MFE471" s="48" t="str">
        <f t="shared" si="918"/>
        <v>Inviable Sanitariamente</v>
      </c>
      <c r="MFF471" s="48" t="str">
        <f t="shared" si="919"/>
        <v>Inviable Sanitariamente</v>
      </c>
      <c r="MFG471" s="48" t="str">
        <f t="shared" si="919"/>
        <v>Inviable Sanitariamente</v>
      </c>
      <c r="MFH471" s="48" t="str">
        <f t="shared" si="919"/>
        <v>Inviable Sanitariamente</v>
      </c>
      <c r="MFI471" s="48" t="str">
        <f t="shared" si="919"/>
        <v>Inviable Sanitariamente</v>
      </c>
      <c r="MFJ471" s="48" t="str">
        <f t="shared" si="919"/>
        <v>Inviable Sanitariamente</v>
      </c>
      <c r="MFK471" s="48" t="str">
        <f t="shared" si="919"/>
        <v>Inviable Sanitariamente</v>
      </c>
      <c r="MFL471" s="48" t="str">
        <f t="shared" si="919"/>
        <v>Inviable Sanitariamente</v>
      </c>
      <c r="MFM471" s="48" t="str">
        <f t="shared" si="919"/>
        <v>Inviable Sanitariamente</v>
      </c>
      <c r="MFN471" s="48" t="str">
        <f t="shared" si="919"/>
        <v>Inviable Sanitariamente</v>
      </c>
      <c r="MFO471" s="48" t="str">
        <f t="shared" si="919"/>
        <v>Inviable Sanitariamente</v>
      </c>
      <c r="MFP471" s="48" t="str">
        <f t="shared" si="920"/>
        <v>Inviable Sanitariamente</v>
      </c>
      <c r="MFQ471" s="48" t="str">
        <f t="shared" si="920"/>
        <v>Inviable Sanitariamente</v>
      </c>
      <c r="MFR471" s="48" t="str">
        <f t="shared" si="920"/>
        <v>Inviable Sanitariamente</v>
      </c>
      <c r="MFS471" s="48" t="str">
        <f t="shared" si="920"/>
        <v>Inviable Sanitariamente</v>
      </c>
      <c r="MFT471" s="48" t="str">
        <f t="shared" si="920"/>
        <v>Inviable Sanitariamente</v>
      </c>
      <c r="MFU471" s="48" t="str">
        <f t="shared" si="920"/>
        <v>Inviable Sanitariamente</v>
      </c>
      <c r="MFV471" s="48" t="str">
        <f t="shared" si="920"/>
        <v>Inviable Sanitariamente</v>
      </c>
      <c r="MFW471" s="48" t="str">
        <f t="shared" si="920"/>
        <v>Inviable Sanitariamente</v>
      </c>
      <c r="MFX471" s="48" t="str">
        <f t="shared" si="920"/>
        <v>Inviable Sanitariamente</v>
      </c>
      <c r="MFY471" s="48" t="str">
        <f t="shared" si="920"/>
        <v>Inviable Sanitariamente</v>
      </c>
      <c r="MFZ471" s="48" t="str">
        <f t="shared" si="921"/>
        <v>Inviable Sanitariamente</v>
      </c>
      <c r="MGA471" s="48" t="str">
        <f t="shared" si="921"/>
        <v>Inviable Sanitariamente</v>
      </c>
      <c r="MGB471" s="48" t="str">
        <f t="shared" si="921"/>
        <v>Inviable Sanitariamente</v>
      </c>
      <c r="MGC471" s="48" t="str">
        <f t="shared" si="921"/>
        <v>Inviable Sanitariamente</v>
      </c>
      <c r="MGD471" s="48" t="str">
        <f t="shared" si="921"/>
        <v>Inviable Sanitariamente</v>
      </c>
      <c r="MGE471" s="48" t="str">
        <f t="shared" si="921"/>
        <v>Inviable Sanitariamente</v>
      </c>
      <c r="MGF471" s="48" t="str">
        <f t="shared" si="921"/>
        <v>Inviable Sanitariamente</v>
      </c>
      <c r="MGG471" s="48" t="str">
        <f t="shared" si="921"/>
        <v>Inviable Sanitariamente</v>
      </c>
      <c r="MGH471" s="48" t="str">
        <f t="shared" si="921"/>
        <v>Inviable Sanitariamente</v>
      </c>
      <c r="MGI471" s="48" t="str">
        <f t="shared" si="921"/>
        <v>Inviable Sanitariamente</v>
      </c>
      <c r="MGJ471" s="48" t="str">
        <f t="shared" si="922"/>
        <v>Inviable Sanitariamente</v>
      </c>
      <c r="MGK471" s="48" t="str">
        <f t="shared" si="922"/>
        <v>Inviable Sanitariamente</v>
      </c>
      <c r="MGL471" s="48" t="str">
        <f t="shared" si="922"/>
        <v>Inviable Sanitariamente</v>
      </c>
      <c r="MGM471" s="48" t="str">
        <f t="shared" si="922"/>
        <v>Inviable Sanitariamente</v>
      </c>
      <c r="MGN471" s="48" t="str">
        <f t="shared" si="922"/>
        <v>Inviable Sanitariamente</v>
      </c>
      <c r="MGO471" s="48" t="str">
        <f t="shared" si="922"/>
        <v>Inviable Sanitariamente</v>
      </c>
      <c r="MGP471" s="48" t="str">
        <f t="shared" si="922"/>
        <v>Inviable Sanitariamente</v>
      </c>
      <c r="MGQ471" s="48" t="str">
        <f t="shared" si="922"/>
        <v>Inviable Sanitariamente</v>
      </c>
      <c r="MGR471" s="48" t="str">
        <f t="shared" si="922"/>
        <v>Inviable Sanitariamente</v>
      </c>
      <c r="MGS471" s="48" t="str">
        <f t="shared" si="922"/>
        <v>Inviable Sanitariamente</v>
      </c>
      <c r="MGT471" s="48" t="str">
        <f t="shared" si="923"/>
        <v>Inviable Sanitariamente</v>
      </c>
      <c r="MGU471" s="48" t="str">
        <f t="shared" si="923"/>
        <v>Inviable Sanitariamente</v>
      </c>
      <c r="MGV471" s="48" t="str">
        <f t="shared" si="923"/>
        <v>Inviable Sanitariamente</v>
      </c>
      <c r="MGW471" s="48" t="str">
        <f t="shared" si="923"/>
        <v>Inviable Sanitariamente</v>
      </c>
      <c r="MGX471" s="48" t="str">
        <f t="shared" si="923"/>
        <v>Inviable Sanitariamente</v>
      </c>
      <c r="MGY471" s="48" t="str">
        <f t="shared" si="923"/>
        <v>Inviable Sanitariamente</v>
      </c>
      <c r="MGZ471" s="48" t="str">
        <f t="shared" si="923"/>
        <v>Inviable Sanitariamente</v>
      </c>
      <c r="MHA471" s="48" t="str">
        <f t="shared" si="923"/>
        <v>Inviable Sanitariamente</v>
      </c>
      <c r="MHB471" s="48" t="str">
        <f t="shared" si="923"/>
        <v>Inviable Sanitariamente</v>
      </c>
      <c r="MHC471" s="48" t="str">
        <f t="shared" si="923"/>
        <v>Inviable Sanitariamente</v>
      </c>
      <c r="MHD471" s="48" t="str">
        <f t="shared" si="924"/>
        <v>Inviable Sanitariamente</v>
      </c>
      <c r="MHE471" s="48" t="str">
        <f t="shared" si="924"/>
        <v>Inviable Sanitariamente</v>
      </c>
      <c r="MHF471" s="48" t="str">
        <f t="shared" si="924"/>
        <v>Inviable Sanitariamente</v>
      </c>
      <c r="MHG471" s="48" t="str">
        <f t="shared" si="924"/>
        <v>Inviable Sanitariamente</v>
      </c>
      <c r="MHH471" s="48" t="str">
        <f t="shared" si="924"/>
        <v>Inviable Sanitariamente</v>
      </c>
      <c r="MHI471" s="48" t="str">
        <f t="shared" si="924"/>
        <v>Inviable Sanitariamente</v>
      </c>
      <c r="MHJ471" s="48" t="str">
        <f t="shared" si="924"/>
        <v>Inviable Sanitariamente</v>
      </c>
      <c r="MHK471" s="48" t="str">
        <f t="shared" si="924"/>
        <v>Inviable Sanitariamente</v>
      </c>
      <c r="MHL471" s="48" t="str">
        <f t="shared" si="924"/>
        <v>Inviable Sanitariamente</v>
      </c>
      <c r="MHM471" s="48" t="str">
        <f t="shared" si="924"/>
        <v>Inviable Sanitariamente</v>
      </c>
      <c r="MHN471" s="48" t="str">
        <f t="shared" si="925"/>
        <v>Inviable Sanitariamente</v>
      </c>
      <c r="MHO471" s="48" t="str">
        <f t="shared" si="925"/>
        <v>Inviable Sanitariamente</v>
      </c>
      <c r="MHP471" s="48" t="str">
        <f t="shared" si="925"/>
        <v>Inviable Sanitariamente</v>
      </c>
      <c r="MHQ471" s="48" t="str">
        <f t="shared" si="925"/>
        <v>Inviable Sanitariamente</v>
      </c>
      <c r="MHR471" s="48" t="str">
        <f t="shared" si="925"/>
        <v>Inviable Sanitariamente</v>
      </c>
      <c r="MHS471" s="48" t="str">
        <f t="shared" si="925"/>
        <v>Inviable Sanitariamente</v>
      </c>
      <c r="MHT471" s="48" t="str">
        <f t="shared" si="925"/>
        <v>Inviable Sanitariamente</v>
      </c>
      <c r="MHU471" s="48" t="str">
        <f t="shared" si="925"/>
        <v>Inviable Sanitariamente</v>
      </c>
      <c r="MHV471" s="48" t="str">
        <f t="shared" si="925"/>
        <v>Inviable Sanitariamente</v>
      </c>
      <c r="MHW471" s="48" t="str">
        <f t="shared" si="925"/>
        <v>Inviable Sanitariamente</v>
      </c>
      <c r="MHX471" s="48" t="str">
        <f t="shared" si="926"/>
        <v>Inviable Sanitariamente</v>
      </c>
      <c r="MHY471" s="48" t="str">
        <f t="shared" si="926"/>
        <v>Inviable Sanitariamente</v>
      </c>
      <c r="MHZ471" s="48" t="str">
        <f t="shared" si="926"/>
        <v>Inviable Sanitariamente</v>
      </c>
      <c r="MIA471" s="48" t="str">
        <f t="shared" si="926"/>
        <v>Inviable Sanitariamente</v>
      </c>
      <c r="MIB471" s="48" t="str">
        <f t="shared" si="926"/>
        <v>Inviable Sanitariamente</v>
      </c>
      <c r="MIC471" s="48" t="str">
        <f t="shared" si="926"/>
        <v>Inviable Sanitariamente</v>
      </c>
      <c r="MID471" s="48" t="str">
        <f t="shared" si="926"/>
        <v>Inviable Sanitariamente</v>
      </c>
      <c r="MIE471" s="48" t="str">
        <f t="shared" si="926"/>
        <v>Inviable Sanitariamente</v>
      </c>
      <c r="MIF471" s="48" t="str">
        <f t="shared" si="926"/>
        <v>Inviable Sanitariamente</v>
      </c>
      <c r="MIG471" s="48" t="str">
        <f t="shared" si="926"/>
        <v>Inviable Sanitariamente</v>
      </c>
      <c r="MIH471" s="48" t="str">
        <f t="shared" si="927"/>
        <v>Inviable Sanitariamente</v>
      </c>
      <c r="MII471" s="48" t="str">
        <f t="shared" si="927"/>
        <v>Inviable Sanitariamente</v>
      </c>
      <c r="MIJ471" s="48" t="str">
        <f t="shared" si="927"/>
        <v>Inviable Sanitariamente</v>
      </c>
      <c r="MIK471" s="48" t="str">
        <f t="shared" si="927"/>
        <v>Inviable Sanitariamente</v>
      </c>
      <c r="MIL471" s="48" t="str">
        <f t="shared" si="927"/>
        <v>Inviable Sanitariamente</v>
      </c>
      <c r="MIM471" s="48" t="str">
        <f t="shared" si="927"/>
        <v>Inviable Sanitariamente</v>
      </c>
      <c r="MIN471" s="48" t="str">
        <f t="shared" si="927"/>
        <v>Inviable Sanitariamente</v>
      </c>
      <c r="MIO471" s="48" t="str">
        <f t="shared" si="927"/>
        <v>Inviable Sanitariamente</v>
      </c>
      <c r="MIP471" s="48" t="str">
        <f t="shared" si="927"/>
        <v>Inviable Sanitariamente</v>
      </c>
      <c r="MIQ471" s="48" t="str">
        <f t="shared" si="927"/>
        <v>Inviable Sanitariamente</v>
      </c>
      <c r="MIR471" s="48" t="str">
        <f t="shared" si="928"/>
        <v>Inviable Sanitariamente</v>
      </c>
      <c r="MIS471" s="48" t="str">
        <f t="shared" si="928"/>
        <v>Inviable Sanitariamente</v>
      </c>
      <c r="MIT471" s="48" t="str">
        <f t="shared" si="928"/>
        <v>Inviable Sanitariamente</v>
      </c>
      <c r="MIU471" s="48" t="str">
        <f t="shared" si="928"/>
        <v>Inviable Sanitariamente</v>
      </c>
      <c r="MIV471" s="48" t="str">
        <f t="shared" si="928"/>
        <v>Inviable Sanitariamente</v>
      </c>
      <c r="MIW471" s="48" t="str">
        <f t="shared" si="928"/>
        <v>Inviable Sanitariamente</v>
      </c>
      <c r="MIX471" s="48" t="str">
        <f t="shared" si="928"/>
        <v>Inviable Sanitariamente</v>
      </c>
      <c r="MIY471" s="48" t="str">
        <f t="shared" si="928"/>
        <v>Inviable Sanitariamente</v>
      </c>
      <c r="MIZ471" s="48" t="str">
        <f t="shared" si="928"/>
        <v>Inviable Sanitariamente</v>
      </c>
      <c r="MJA471" s="48" t="str">
        <f t="shared" si="928"/>
        <v>Inviable Sanitariamente</v>
      </c>
      <c r="MJB471" s="48" t="str">
        <f t="shared" si="929"/>
        <v>Inviable Sanitariamente</v>
      </c>
      <c r="MJC471" s="48" t="str">
        <f t="shared" si="929"/>
        <v>Inviable Sanitariamente</v>
      </c>
      <c r="MJD471" s="48" t="str">
        <f t="shared" si="929"/>
        <v>Inviable Sanitariamente</v>
      </c>
      <c r="MJE471" s="48" t="str">
        <f t="shared" si="929"/>
        <v>Inviable Sanitariamente</v>
      </c>
      <c r="MJF471" s="48" t="str">
        <f t="shared" si="929"/>
        <v>Inviable Sanitariamente</v>
      </c>
      <c r="MJG471" s="48" t="str">
        <f t="shared" si="929"/>
        <v>Inviable Sanitariamente</v>
      </c>
      <c r="MJH471" s="48" t="str">
        <f t="shared" si="929"/>
        <v>Inviable Sanitariamente</v>
      </c>
      <c r="MJI471" s="48" t="str">
        <f t="shared" si="929"/>
        <v>Inviable Sanitariamente</v>
      </c>
      <c r="MJJ471" s="48" t="str">
        <f t="shared" si="929"/>
        <v>Inviable Sanitariamente</v>
      </c>
      <c r="MJK471" s="48" t="str">
        <f t="shared" si="929"/>
        <v>Inviable Sanitariamente</v>
      </c>
      <c r="MJL471" s="48" t="str">
        <f t="shared" si="930"/>
        <v>Inviable Sanitariamente</v>
      </c>
      <c r="MJM471" s="48" t="str">
        <f t="shared" si="930"/>
        <v>Inviable Sanitariamente</v>
      </c>
      <c r="MJN471" s="48" t="str">
        <f t="shared" si="930"/>
        <v>Inviable Sanitariamente</v>
      </c>
      <c r="MJO471" s="48" t="str">
        <f t="shared" si="930"/>
        <v>Inviable Sanitariamente</v>
      </c>
      <c r="MJP471" s="48" t="str">
        <f t="shared" si="930"/>
        <v>Inviable Sanitariamente</v>
      </c>
      <c r="MJQ471" s="48" t="str">
        <f t="shared" si="930"/>
        <v>Inviable Sanitariamente</v>
      </c>
      <c r="MJR471" s="48" t="str">
        <f t="shared" si="930"/>
        <v>Inviable Sanitariamente</v>
      </c>
      <c r="MJS471" s="48" t="str">
        <f t="shared" si="930"/>
        <v>Inviable Sanitariamente</v>
      </c>
      <c r="MJT471" s="48" t="str">
        <f t="shared" si="930"/>
        <v>Inviable Sanitariamente</v>
      </c>
      <c r="MJU471" s="48" t="str">
        <f t="shared" si="930"/>
        <v>Inviable Sanitariamente</v>
      </c>
      <c r="MJV471" s="48" t="str">
        <f t="shared" si="931"/>
        <v>Inviable Sanitariamente</v>
      </c>
      <c r="MJW471" s="48" t="str">
        <f t="shared" si="931"/>
        <v>Inviable Sanitariamente</v>
      </c>
      <c r="MJX471" s="48" t="str">
        <f t="shared" si="931"/>
        <v>Inviable Sanitariamente</v>
      </c>
      <c r="MJY471" s="48" t="str">
        <f t="shared" si="931"/>
        <v>Inviable Sanitariamente</v>
      </c>
      <c r="MJZ471" s="48" t="str">
        <f t="shared" si="931"/>
        <v>Inviable Sanitariamente</v>
      </c>
      <c r="MKA471" s="48" t="str">
        <f t="shared" si="931"/>
        <v>Inviable Sanitariamente</v>
      </c>
      <c r="MKB471" s="48" t="str">
        <f t="shared" si="931"/>
        <v>Inviable Sanitariamente</v>
      </c>
      <c r="MKC471" s="48" t="str">
        <f t="shared" si="931"/>
        <v>Inviable Sanitariamente</v>
      </c>
      <c r="MKD471" s="48" t="str">
        <f t="shared" si="931"/>
        <v>Inviable Sanitariamente</v>
      </c>
      <c r="MKE471" s="48" t="str">
        <f t="shared" si="931"/>
        <v>Inviable Sanitariamente</v>
      </c>
      <c r="MKF471" s="48" t="str">
        <f t="shared" si="932"/>
        <v>Inviable Sanitariamente</v>
      </c>
      <c r="MKG471" s="48" t="str">
        <f t="shared" si="932"/>
        <v>Inviable Sanitariamente</v>
      </c>
      <c r="MKH471" s="48" t="str">
        <f t="shared" si="932"/>
        <v>Inviable Sanitariamente</v>
      </c>
      <c r="MKI471" s="48" t="str">
        <f t="shared" si="932"/>
        <v>Inviable Sanitariamente</v>
      </c>
      <c r="MKJ471" s="48" t="str">
        <f t="shared" si="932"/>
        <v>Inviable Sanitariamente</v>
      </c>
      <c r="MKK471" s="48" t="str">
        <f t="shared" si="932"/>
        <v>Inviable Sanitariamente</v>
      </c>
      <c r="MKL471" s="48" t="str">
        <f t="shared" si="932"/>
        <v>Inviable Sanitariamente</v>
      </c>
      <c r="MKM471" s="48" t="str">
        <f t="shared" si="932"/>
        <v>Inviable Sanitariamente</v>
      </c>
      <c r="MKN471" s="48" t="str">
        <f t="shared" si="932"/>
        <v>Inviable Sanitariamente</v>
      </c>
      <c r="MKO471" s="48" t="str">
        <f t="shared" si="932"/>
        <v>Inviable Sanitariamente</v>
      </c>
      <c r="MKP471" s="48" t="str">
        <f t="shared" si="933"/>
        <v>Inviable Sanitariamente</v>
      </c>
      <c r="MKQ471" s="48" t="str">
        <f t="shared" si="933"/>
        <v>Inviable Sanitariamente</v>
      </c>
      <c r="MKR471" s="48" t="str">
        <f t="shared" si="933"/>
        <v>Inviable Sanitariamente</v>
      </c>
      <c r="MKS471" s="48" t="str">
        <f t="shared" si="933"/>
        <v>Inviable Sanitariamente</v>
      </c>
      <c r="MKT471" s="48" t="str">
        <f t="shared" si="933"/>
        <v>Inviable Sanitariamente</v>
      </c>
      <c r="MKU471" s="48" t="str">
        <f t="shared" si="933"/>
        <v>Inviable Sanitariamente</v>
      </c>
      <c r="MKV471" s="48" t="str">
        <f t="shared" si="933"/>
        <v>Inviable Sanitariamente</v>
      </c>
      <c r="MKW471" s="48" t="str">
        <f t="shared" si="933"/>
        <v>Inviable Sanitariamente</v>
      </c>
      <c r="MKX471" s="48" t="str">
        <f t="shared" si="933"/>
        <v>Inviable Sanitariamente</v>
      </c>
      <c r="MKY471" s="48" t="str">
        <f t="shared" si="933"/>
        <v>Inviable Sanitariamente</v>
      </c>
      <c r="MKZ471" s="48" t="str">
        <f t="shared" si="934"/>
        <v>Inviable Sanitariamente</v>
      </c>
      <c r="MLA471" s="48" t="str">
        <f t="shared" si="934"/>
        <v>Inviable Sanitariamente</v>
      </c>
      <c r="MLB471" s="48" t="str">
        <f t="shared" si="934"/>
        <v>Inviable Sanitariamente</v>
      </c>
      <c r="MLC471" s="48" t="str">
        <f t="shared" si="934"/>
        <v>Inviable Sanitariamente</v>
      </c>
      <c r="MLD471" s="48" t="str">
        <f t="shared" si="934"/>
        <v>Inviable Sanitariamente</v>
      </c>
      <c r="MLE471" s="48" t="str">
        <f t="shared" si="934"/>
        <v>Inviable Sanitariamente</v>
      </c>
      <c r="MLF471" s="48" t="str">
        <f t="shared" si="934"/>
        <v>Inviable Sanitariamente</v>
      </c>
      <c r="MLG471" s="48" t="str">
        <f t="shared" si="934"/>
        <v>Inviable Sanitariamente</v>
      </c>
      <c r="MLH471" s="48" t="str">
        <f t="shared" si="934"/>
        <v>Inviable Sanitariamente</v>
      </c>
      <c r="MLI471" s="48" t="str">
        <f t="shared" si="934"/>
        <v>Inviable Sanitariamente</v>
      </c>
      <c r="MLJ471" s="48" t="str">
        <f t="shared" si="935"/>
        <v>Inviable Sanitariamente</v>
      </c>
      <c r="MLK471" s="48" t="str">
        <f t="shared" si="935"/>
        <v>Inviable Sanitariamente</v>
      </c>
      <c r="MLL471" s="48" t="str">
        <f t="shared" si="935"/>
        <v>Inviable Sanitariamente</v>
      </c>
      <c r="MLM471" s="48" t="str">
        <f t="shared" si="935"/>
        <v>Inviable Sanitariamente</v>
      </c>
      <c r="MLN471" s="48" t="str">
        <f t="shared" si="935"/>
        <v>Inviable Sanitariamente</v>
      </c>
      <c r="MLO471" s="48" t="str">
        <f t="shared" si="935"/>
        <v>Inviable Sanitariamente</v>
      </c>
      <c r="MLP471" s="48" t="str">
        <f t="shared" si="935"/>
        <v>Inviable Sanitariamente</v>
      </c>
      <c r="MLQ471" s="48" t="str">
        <f t="shared" si="935"/>
        <v>Inviable Sanitariamente</v>
      </c>
      <c r="MLR471" s="48" t="str">
        <f t="shared" si="935"/>
        <v>Inviable Sanitariamente</v>
      </c>
      <c r="MLS471" s="48" t="str">
        <f t="shared" si="935"/>
        <v>Inviable Sanitariamente</v>
      </c>
      <c r="MLT471" s="48" t="str">
        <f t="shared" si="936"/>
        <v>Inviable Sanitariamente</v>
      </c>
      <c r="MLU471" s="48" t="str">
        <f t="shared" si="936"/>
        <v>Inviable Sanitariamente</v>
      </c>
      <c r="MLV471" s="48" t="str">
        <f t="shared" si="936"/>
        <v>Inviable Sanitariamente</v>
      </c>
      <c r="MLW471" s="48" t="str">
        <f t="shared" si="936"/>
        <v>Inviable Sanitariamente</v>
      </c>
      <c r="MLX471" s="48" t="str">
        <f t="shared" si="936"/>
        <v>Inviable Sanitariamente</v>
      </c>
      <c r="MLY471" s="48" t="str">
        <f t="shared" si="936"/>
        <v>Inviable Sanitariamente</v>
      </c>
      <c r="MLZ471" s="48" t="str">
        <f t="shared" si="936"/>
        <v>Inviable Sanitariamente</v>
      </c>
      <c r="MMA471" s="48" t="str">
        <f t="shared" si="936"/>
        <v>Inviable Sanitariamente</v>
      </c>
      <c r="MMB471" s="48" t="str">
        <f t="shared" si="936"/>
        <v>Inviable Sanitariamente</v>
      </c>
      <c r="MMC471" s="48" t="str">
        <f t="shared" si="936"/>
        <v>Inviable Sanitariamente</v>
      </c>
      <c r="MMD471" s="48" t="str">
        <f t="shared" si="937"/>
        <v>Inviable Sanitariamente</v>
      </c>
      <c r="MME471" s="48" t="str">
        <f t="shared" si="937"/>
        <v>Inviable Sanitariamente</v>
      </c>
      <c r="MMF471" s="48" t="str">
        <f t="shared" si="937"/>
        <v>Inviable Sanitariamente</v>
      </c>
      <c r="MMG471" s="48" t="str">
        <f t="shared" si="937"/>
        <v>Inviable Sanitariamente</v>
      </c>
      <c r="MMH471" s="48" t="str">
        <f t="shared" si="937"/>
        <v>Inviable Sanitariamente</v>
      </c>
      <c r="MMI471" s="48" t="str">
        <f t="shared" si="937"/>
        <v>Inviable Sanitariamente</v>
      </c>
      <c r="MMJ471" s="48" t="str">
        <f t="shared" si="937"/>
        <v>Inviable Sanitariamente</v>
      </c>
      <c r="MMK471" s="48" t="str">
        <f t="shared" si="937"/>
        <v>Inviable Sanitariamente</v>
      </c>
      <c r="MML471" s="48" t="str">
        <f t="shared" si="937"/>
        <v>Inviable Sanitariamente</v>
      </c>
      <c r="MMM471" s="48" t="str">
        <f t="shared" si="937"/>
        <v>Inviable Sanitariamente</v>
      </c>
      <c r="MMN471" s="48" t="str">
        <f t="shared" si="938"/>
        <v>Inviable Sanitariamente</v>
      </c>
      <c r="MMO471" s="48" t="str">
        <f t="shared" si="938"/>
        <v>Inviable Sanitariamente</v>
      </c>
      <c r="MMP471" s="48" t="str">
        <f t="shared" si="938"/>
        <v>Inviable Sanitariamente</v>
      </c>
      <c r="MMQ471" s="48" t="str">
        <f t="shared" si="938"/>
        <v>Inviable Sanitariamente</v>
      </c>
      <c r="MMR471" s="48" t="str">
        <f t="shared" si="938"/>
        <v>Inviable Sanitariamente</v>
      </c>
      <c r="MMS471" s="48" t="str">
        <f t="shared" si="938"/>
        <v>Inviable Sanitariamente</v>
      </c>
      <c r="MMT471" s="48" t="str">
        <f t="shared" si="938"/>
        <v>Inviable Sanitariamente</v>
      </c>
      <c r="MMU471" s="48" t="str">
        <f t="shared" si="938"/>
        <v>Inviable Sanitariamente</v>
      </c>
      <c r="MMV471" s="48" t="str">
        <f t="shared" si="938"/>
        <v>Inviable Sanitariamente</v>
      </c>
      <c r="MMW471" s="48" t="str">
        <f t="shared" si="938"/>
        <v>Inviable Sanitariamente</v>
      </c>
      <c r="MMX471" s="48" t="str">
        <f t="shared" si="939"/>
        <v>Inviable Sanitariamente</v>
      </c>
      <c r="MMY471" s="48" t="str">
        <f t="shared" si="939"/>
        <v>Inviable Sanitariamente</v>
      </c>
      <c r="MMZ471" s="48" t="str">
        <f t="shared" si="939"/>
        <v>Inviable Sanitariamente</v>
      </c>
      <c r="MNA471" s="48" t="str">
        <f t="shared" si="939"/>
        <v>Inviable Sanitariamente</v>
      </c>
      <c r="MNB471" s="48" t="str">
        <f t="shared" si="939"/>
        <v>Inviable Sanitariamente</v>
      </c>
      <c r="MNC471" s="48" t="str">
        <f t="shared" si="939"/>
        <v>Inviable Sanitariamente</v>
      </c>
      <c r="MND471" s="48" t="str">
        <f t="shared" si="939"/>
        <v>Inviable Sanitariamente</v>
      </c>
      <c r="MNE471" s="48" t="str">
        <f t="shared" si="939"/>
        <v>Inviable Sanitariamente</v>
      </c>
      <c r="MNF471" s="48" t="str">
        <f t="shared" si="939"/>
        <v>Inviable Sanitariamente</v>
      </c>
      <c r="MNG471" s="48" t="str">
        <f t="shared" si="939"/>
        <v>Inviable Sanitariamente</v>
      </c>
      <c r="MNH471" s="48" t="str">
        <f t="shared" si="940"/>
        <v>Inviable Sanitariamente</v>
      </c>
      <c r="MNI471" s="48" t="str">
        <f t="shared" si="940"/>
        <v>Inviable Sanitariamente</v>
      </c>
      <c r="MNJ471" s="48" t="str">
        <f t="shared" si="940"/>
        <v>Inviable Sanitariamente</v>
      </c>
      <c r="MNK471" s="48" t="str">
        <f t="shared" si="940"/>
        <v>Inviable Sanitariamente</v>
      </c>
      <c r="MNL471" s="48" t="str">
        <f t="shared" si="940"/>
        <v>Inviable Sanitariamente</v>
      </c>
      <c r="MNM471" s="48" t="str">
        <f t="shared" si="940"/>
        <v>Inviable Sanitariamente</v>
      </c>
      <c r="MNN471" s="48" t="str">
        <f t="shared" si="940"/>
        <v>Inviable Sanitariamente</v>
      </c>
      <c r="MNO471" s="48" t="str">
        <f t="shared" si="940"/>
        <v>Inviable Sanitariamente</v>
      </c>
      <c r="MNP471" s="48" t="str">
        <f t="shared" si="940"/>
        <v>Inviable Sanitariamente</v>
      </c>
      <c r="MNQ471" s="48" t="str">
        <f t="shared" si="940"/>
        <v>Inviable Sanitariamente</v>
      </c>
      <c r="MNR471" s="48" t="str">
        <f t="shared" si="941"/>
        <v>Inviable Sanitariamente</v>
      </c>
      <c r="MNS471" s="48" t="str">
        <f t="shared" si="941"/>
        <v>Inviable Sanitariamente</v>
      </c>
      <c r="MNT471" s="48" t="str">
        <f t="shared" si="941"/>
        <v>Inviable Sanitariamente</v>
      </c>
      <c r="MNU471" s="48" t="str">
        <f t="shared" si="941"/>
        <v>Inviable Sanitariamente</v>
      </c>
      <c r="MNV471" s="48" t="str">
        <f t="shared" si="941"/>
        <v>Inviable Sanitariamente</v>
      </c>
      <c r="MNW471" s="48" t="str">
        <f t="shared" si="941"/>
        <v>Inviable Sanitariamente</v>
      </c>
      <c r="MNX471" s="48" t="str">
        <f t="shared" si="941"/>
        <v>Inviable Sanitariamente</v>
      </c>
      <c r="MNY471" s="48" t="str">
        <f t="shared" si="941"/>
        <v>Inviable Sanitariamente</v>
      </c>
      <c r="MNZ471" s="48" t="str">
        <f t="shared" si="941"/>
        <v>Inviable Sanitariamente</v>
      </c>
      <c r="MOA471" s="48" t="str">
        <f t="shared" si="941"/>
        <v>Inviable Sanitariamente</v>
      </c>
      <c r="MOB471" s="48" t="str">
        <f t="shared" si="942"/>
        <v>Inviable Sanitariamente</v>
      </c>
      <c r="MOC471" s="48" t="str">
        <f t="shared" si="942"/>
        <v>Inviable Sanitariamente</v>
      </c>
      <c r="MOD471" s="48" t="str">
        <f t="shared" si="942"/>
        <v>Inviable Sanitariamente</v>
      </c>
      <c r="MOE471" s="48" t="str">
        <f t="shared" si="942"/>
        <v>Inviable Sanitariamente</v>
      </c>
      <c r="MOF471" s="48" t="str">
        <f t="shared" si="942"/>
        <v>Inviable Sanitariamente</v>
      </c>
      <c r="MOG471" s="48" t="str">
        <f t="shared" si="942"/>
        <v>Inviable Sanitariamente</v>
      </c>
      <c r="MOH471" s="48" t="str">
        <f t="shared" si="942"/>
        <v>Inviable Sanitariamente</v>
      </c>
      <c r="MOI471" s="48" t="str">
        <f t="shared" si="942"/>
        <v>Inviable Sanitariamente</v>
      </c>
      <c r="MOJ471" s="48" t="str">
        <f t="shared" si="942"/>
        <v>Inviable Sanitariamente</v>
      </c>
      <c r="MOK471" s="48" t="str">
        <f t="shared" si="942"/>
        <v>Inviable Sanitariamente</v>
      </c>
      <c r="MOL471" s="48" t="str">
        <f t="shared" si="943"/>
        <v>Inviable Sanitariamente</v>
      </c>
      <c r="MOM471" s="48" t="str">
        <f t="shared" si="943"/>
        <v>Inviable Sanitariamente</v>
      </c>
      <c r="MON471" s="48" t="str">
        <f t="shared" si="943"/>
        <v>Inviable Sanitariamente</v>
      </c>
      <c r="MOO471" s="48" t="str">
        <f t="shared" si="943"/>
        <v>Inviable Sanitariamente</v>
      </c>
      <c r="MOP471" s="48" t="str">
        <f t="shared" si="943"/>
        <v>Inviable Sanitariamente</v>
      </c>
      <c r="MOQ471" s="48" t="str">
        <f t="shared" si="943"/>
        <v>Inviable Sanitariamente</v>
      </c>
      <c r="MOR471" s="48" t="str">
        <f t="shared" si="943"/>
        <v>Inviable Sanitariamente</v>
      </c>
      <c r="MOS471" s="48" t="str">
        <f t="shared" si="943"/>
        <v>Inviable Sanitariamente</v>
      </c>
      <c r="MOT471" s="48" t="str">
        <f t="shared" si="943"/>
        <v>Inviable Sanitariamente</v>
      </c>
      <c r="MOU471" s="48" t="str">
        <f t="shared" si="943"/>
        <v>Inviable Sanitariamente</v>
      </c>
      <c r="MOV471" s="48" t="str">
        <f t="shared" si="944"/>
        <v>Inviable Sanitariamente</v>
      </c>
      <c r="MOW471" s="48" t="str">
        <f t="shared" si="944"/>
        <v>Inviable Sanitariamente</v>
      </c>
      <c r="MOX471" s="48" t="str">
        <f t="shared" si="944"/>
        <v>Inviable Sanitariamente</v>
      </c>
      <c r="MOY471" s="48" t="str">
        <f t="shared" si="944"/>
        <v>Inviable Sanitariamente</v>
      </c>
      <c r="MOZ471" s="48" t="str">
        <f t="shared" si="944"/>
        <v>Inviable Sanitariamente</v>
      </c>
      <c r="MPA471" s="48" t="str">
        <f t="shared" si="944"/>
        <v>Inviable Sanitariamente</v>
      </c>
      <c r="MPB471" s="48" t="str">
        <f t="shared" si="944"/>
        <v>Inviable Sanitariamente</v>
      </c>
      <c r="MPC471" s="48" t="str">
        <f t="shared" si="944"/>
        <v>Inviable Sanitariamente</v>
      </c>
      <c r="MPD471" s="48" t="str">
        <f t="shared" si="944"/>
        <v>Inviable Sanitariamente</v>
      </c>
      <c r="MPE471" s="48" t="str">
        <f t="shared" si="944"/>
        <v>Inviable Sanitariamente</v>
      </c>
      <c r="MPF471" s="48" t="str">
        <f t="shared" si="945"/>
        <v>Inviable Sanitariamente</v>
      </c>
      <c r="MPG471" s="48" t="str">
        <f t="shared" si="945"/>
        <v>Inviable Sanitariamente</v>
      </c>
      <c r="MPH471" s="48" t="str">
        <f t="shared" si="945"/>
        <v>Inviable Sanitariamente</v>
      </c>
      <c r="MPI471" s="48" t="str">
        <f t="shared" si="945"/>
        <v>Inviable Sanitariamente</v>
      </c>
      <c r="MPJ471" s="48" t="str">
        <f t="shared" si="945"/>
        <v>Inviable Sanitariamente</v>
      </c>
      <c r="MPK471" s="48" t="str">
        <f t="shared" si="945"/>
        <v>Inviable Sanitariamente</v>
      </c>
      <c r="MPL471" s="48" t="str">
        <f t="shared" si="945"/>
        <v>Inviable Sanitariamente</v>
      </c>
      <c r="MPM471" s="48" t="str">
        <f t="shared" si="945"/>
        <v>Inviable Sanitariamente</v>
      </c>
      <c r="MPN471" s="48" t="str">
        <f t="shared" si="945"/>
        <v>Inviable Sanitariamente</v>
      </c>
      <c r="MPO471" s="48" t="str">
        <f t="shared" si="945"/>
        <v>Inviable Sanitariamente</v>
      </c>
      <c r="MPP471" s="48" t="str">
        <f t="shared" si="946"/>
        <v>Inviable Sanitariamente</v>
      </c>
      <c r="MPQ471" s="48" t="str">
        <f t="shared" si="946"/>
        <v>Inviable Sanitariamente</v>
      </c>
      <c r="MPR471" s="48" t="str">
        <f t="shared" si="946"/>
        <v>Inviable Sanitariamente</v>
      </c>
      <c r="MPS471" s="48" t="str">
        <f t="shared" si="946"/>
        <v>Inviable Sanitariamente</v>
      </c>
      <c r="MPT471" s="48" t="str">
        <f t="shared" si="946"/>
        <v>Inviable Sanitariamente</v>
      </c>
      <c r="MPU471" s="48" t="str">
        <f t="shared" si="946"/>
        <v>Inviable Sanitariamente</v>
      </c>
      <c r="MPV471" s="48" t="str">
        <f t="shared" si="946"/>
        <v>Inviable Sanitariamente</v>
      </c>
      <c r="MPW471" s="48" t="str">
        <f t="shared" si="946"/>
        <v>Inviable Sanitariamente</v>
      </c>
      <c r="MPX471" s="48" t="str">
        <f t="shared" si="946"/>
        <v>Inviable Sanitariamente</v>
      </c>
      <c r="MPY471" s="48" t="str">
        <f t="shared" si="946"/>
        <v>Inviable Sanitariamente</v>
      </c>
      <c r="MPZ471" s="48" t="str">
        <f t="shared" si="947"/>
        <v>Inviable Sanitariamente</v>
      </c>
      <c r="MQA471" s="48" t="str">
        <f t="shared" si="947"/>
        <v>Inviable Sanitariamente</v>
      </c>
      <c r="MQB471" s="48" t="str">
        <f t="shared" si="947"/>
        <v>Inviable Sanitariamente</v>
      </c>
      <c r="MQC471" s="48" t="str">
        <f t="shared" si="947"/>
        <v>Inviable Sanitariamente</v>
      </c>
      <c r="MQD471" s="48" t="str">
        <f t="shared" si="947"/>
        <v>Inviable Sanitariamente</v>
      </c>
      <c r="MQE471" s="48" t="str">
        <f t="shared" si="947"/>
        <v>Inviable Sanitariamente</v>
      </c>
      <c r="MQF471" s="48" t="str">
        <f t="shared" si="947"/>
        <v>Inviable Sanitariamente</v>
      </c>
      <c r="MQG471" s="48" t="str">
        <f t="shared" si="947"/>
        <v>Inviable Sanitariamente</v>
      </c>
      <c r="MQH471" s="48" t="str">
        <f t="shared" si="947"/>
        <v>Inviable Sanitariamente</v>
      </c>
      <c r="MQI471" s="48" t="str">
        <f t="shared" si="947"/>
        <v>Inviable Sanitariamente</v>
      </c>
      <c r="MQJ471" s="48" t="str">
        <f t="shared" si="948"/>
        <v>Inviable Sanitariamente</v>
      </c>
      <c r="MQK471" s="48" t="str">
        <f t="shared" si="948"/>
        <v>Inviable Sanitariamente</v>
      </c>
      <c r="MQL471" s="48" t="str">
        <f t="shared" si="948"/>
        <v>Inviable Sanitariamente</v>
      </c>
      <c r="MQM471" s="48" t="str">
        <f t="shared" si="948"/>
        <v>Inviable Sanitariamente</v>
      </c>
      <c r="MQN471" s="48" t="str">
        <f t="shared" si="948"/>
        <v>Inviable Sanitariamente</v>
      </c>
      <c r="MQO471" s="48" t="str">
        <f t="shared" si="948"/>
        <v>Inviable Sanitariamente</v>
      </c>
      <c r="MQP471" s="48" t="str">
        <f t="shared" si="948"/>
        <v>Inviable Sanitariamente</v>
      </c>
      <c r="MQQ471" s="48" t="str">
        <f t="shared" si="948"/>
        <v>Inviable Sanitariamente</v>
      </c>
      <c r="MQR471" s="48" t="str">
        <f t="shared" si="948"/>
        <v>Inviable Sanitariamente</v>
      </c>
      <c r="MQS471" s="48" t="str">
        <f t="shared" si="948"/>
        <v>Inviable Sanitariamente</v>
      </c>
      <c r="MQT471" s="48" t="str">
        <f t="shared" si="949"/>
        <v>Inviable Sanitariamente</v>
      </c>
      <c r="MQU471" s="48" t="str">
        <f t="shared" si="949"/>
        <v>Inviable Sanitariamente</v>
      </c>
      <c r="MQV471" s="48" t="str">
        <f t="shared" si="949"/>
        <v>Inviable Sanitariamente</v>
      </c>
      <c r="MQW471" s="48" t="str">
        <f t="shared" si="949"/>
        <v>Inviable Sanitariamente</v>
      </c>
      <c r="MQX471" s="48" t="str">
        <f t="shared" si="949"/>
        <v>Inviable Sanitariamente</v>
      </c>
      <c r="MQY471" s="48" t="str">
        <f t="shared" si="949"/>
        <v>Inviable Sanitariamente</v>
      </c>
      <c r="MQZ471" s="48" t="str">
        <f t="shared" si="949"/>
        <v>Inviable Sanitariamente</v>
      </c>
      <c r="MRA471" s="48" t="str">
        <f t="shared" si="949"/>
        <v>Inviable Sanitariamente</v>
      </c>
      <c r="MRB471" s="48" t="str">
        <f t="shared" si="949"/>
        <v>Inviable Sanitariamente</v>
      </c>
      <c r="MRC471" s="48" t="str">
        <f t="shared" si="949"/>
        <v>Inviable Sanitariamente</v>
      </c>
      <c r="MRD471" s="48" t="str">
        <f t="shared" si="950"/>
        <v>Inviable Sanitariamente</v>
      </c>
      <c r="MRE471" s="48" t="str">
        <f t="shared" si="950"/>
        <v>Inviable Sanitariamente</v>
      </c>
      <c r="MRF471" s="48" t="str">
        <f t="shared" si="950"/>
        <v>Inviable Sanitariamente</v>
      </c>
      <c r="MRG471" s="48" t="str">
        <f t="shared" si="950"/>
        <v>Inviable Sanitariamente</v>
      </c>
      <c r="MRH471" s="48" t="str">
        <f t="shared" si="950"/>
        <v>Inviable Sanitariamente</v>
      </c>
      <c r="MRI471" s="48" t="str">
        <f t="shared" si="950"/>
        <v>Inviable Sanitariamente</v>
      </c>
      <c r="MRJ471" s="48" t="str">
        <f t="shared" si="950"/>
        <v>Inviable Sanitariamente</v>
      </c>
      <c r="MRK471" s="48" t="str">
        <f t="shared" si="950"/>
        <v>Inviable Sanitariamente</v>
      </c>
      <c r="MRL471" s="48" t="str">
        <f t="shared" si="950"/>
        <v>Inviable Sanitariamente</v>
      </c>
      <c r="MRM471" s="48" t="str">
        <f t="shared" si="950"/>
        <v>Inviable Sanitariamente</v>
      </c>
      <c r="MRN471" s="48" t="str">
        <f t="shared" si="951"/>
        <v>Inviable Sanitariamente</v>
      </c>
      <c r="MRO471" s="48" t="str">
        <f t="shared" si="951"/>
        <v>Inviable Sanitariamente</v>
      </c>
      <c r="MRP471" s="48" t="str">
        <f t="shared" si="951"/>
        <v>Inviable Sanitariamente</v>
      </c>
      <c r="MRQ471" s="48" t="str">
        <f t="shared" si="951"/>
        <v>Inviable Sanitariamente</v>
      </c>
      <c r="MRR471" s="48" t="str">
        <f t="shared" si="951"/>
        <v>Inviable Sanitariamente</v>
      </c>
      <c r="MRS471" s="48" t="str">
        <f t="shared" si="951"/>
        <v>Inviable Sanitariamente</v>
      </c>
      <c r="MRT471" s="48" t="str">
        <f t="shared" si="951"/>
        <v>Inviable Sanitariamente</v>
      </c>
      <c r="MRU471" s="48" t="str">
        <f t="shared" si="951"/>
        <v>Inviable Sanitariamente</v>
      </c>
      <c r="MRV471" s="48" t="str">
        <f t="shared" si="951"/>
        <v>Inviable Sanitariamente</v>
      </c>
      <c r="MRW471" s="48" t="str">
        <f t="shared" si="951"/>
        <v>Inviable Sanitariamente</v>
      </c>
      <c r="MRX471" s="48" t="str">
        <f t="shared" si="952"/>
        <v>Inviable Sanitariamente</v>
      </c>
      <c r="MRY471" s="48" t="str">
        <f t="shared" si="952"/>
        <v>Inviable Sanitariamente</v>
      </c>
      <c r="MRZ471" s="48" t="str">
        <f t="shared" si="952"/>
        <v>Inviable Sanitariamente</v>
      </c>
      <c r="MSA471" s="48" t="str">
        <f t="shared" si="952"/>
        <v>Inviable Sanitariamente</v>
      </c>
      <c r="MSB471" s="48" t="str">
        <f t="shared" si="952"/>
        <v>Inviable Sanitariamente</v>
      </c>
      <c r="MSC471" s="48" t="str">
        <f t="shared" si="952"/>
        <v>Inviable Sanitariamente</v>
      </c>
      <c r="MSD471" s="48" t="str">
        <f t="shared" si="952"/>
        <v>Inviable Sanitariamente</v>
      </c>
      <c r="MSE471" s="48" t="str">
        <f t="shared" si="952"/>
        <v>Inviable Sanitariamente</v>
      </c>
      <c r="MSF471" s="48" t="str">
        <f t="shared" si="952"/>
        <v>Inviable Sanitariamente</v>
      </c>
      <c r="MSG471" s="48" t="str">
        <f t="shared" si="952"/>
        <v>Inviable Sanitariamente</v>
      </c>
      <c r="MSH471" s="48" t="str">
        <f t="shared" si="953"/>
        <v>Inviable Sanitariamente</v>
      </c>
      <c r="MSI471" s="48" t="str">
        <f t="shared" si="953"/>
        <v>Inviable Sanitariamente</v>
      </c>
      <c r="MSJ471" s="48" t="str">
        <f t="shared" si="953"/>
        <v>Inviable Sanitariamente</v>
      </c>
      <c r="MSK471" s="48" t="str">
        <f t="shared" si="953"/>
        <v>Inviable Sanitariamente</v>
      </c>
      <c r="MSL471" s="48" t="str">
        <f t="shared" si="953"/>
        <v>Inviable Sanitariamente</v>
      </c>
      <c r="MSM471" s="48" t="str">
        <f t="shared" si="953"/>
        <v>Inviable Sanitariamente</v>
      </c>
      <c r="MSN471" s="48" t="str">
        <f t="shared" si="953"/>
        <v>Inviable Sanitariamente</v>
      </c>
      <c r="MSO471" s="48" t="str">
        <f t="shared" si="953"/>
        <v>Inviable Sanitariamente</v>
      </c>
      <c r="MSP471" s="48" t="str">
        <f t="shared" si="953"/>
        <v>Inviable Sanitariamente</v>
      </c>
      <c r="MSQ471" s="48" t="str">
        <f t="shared" si="953"/>
        <v>Inviable Sanitariamente</v>
      </c>
      <c r="MSR471" s="48" t="str">
        <f t="shared" si="954"/>
        <v>Inviable Sanitariamente</v>
      </c>
      <c r="MSS471" s="48" t="str">
        <f t="shared" si="954"/>
        <v>Inviable Sanitariamente</v>
      </c>
      <c r="MST471" s="48" t="str">
        <f t="shared" si="954"/>
        <v>Inviable Sanitariamente</v>
      </c>
      <c r="MSU471" s="48" t="str">
        <f t="shared" si="954"/>
        <v>Inviable Sanitariamente</v>
      </c>
      <c r="MSV471" s="48" t="str">
        <f t="shared" si="954"/>
        <v>Inviable Sanitariamente</v>
      </c>
      <c r="MSW471" s="48" t="str">
        <f t="shared" si="954"/>
        <v>Inviable Sanitariamente</v>
      </c>
      <c r="MSX471" s="48" t="str">
        <f t="shared" si="954"/>
        <v>Inviable Sanitariamente</v>
      </c>
      <c r="MSY471" s="48" t="str">
        <f t="shared" si="954"/>
        <v>Inviable Sanitariamente</v>
      </c>
      <c r="MSZ471" s="48" t="str">
        <f t="shared" si="954"/>
        <v>Inviable Sanitariamente</v>
      </c>
      <c r="MTA471" s="48" t="str">
        <f t="shared" si="954"/>
        <v>Inviable Sanitariamente</v>
      </c>
      <c r="MTB471" s="48" t="str">
        <f t="shared" si="955"/>
        <v>Inviable Sanitariamente</v>
      </c>
      <c r="MTC471" s="48" t="str">
        <f t="shared" si="955"/>
        <v>Inviable Sanitariamente</v>
      </c>
      <c r="MTD471" s="48" t="str">
        <f t="shared" si="955"/>
        <v>Inviable Sanitariamente</v>
      </c>
      <c r="MTE471" s="48" t="str">
        <f t="shared" si="955"/>
        <v>Inviable Sanitariamente</v>
      </c>
      <c r="MTF471" s="48" t="str">
        <f t="shared" si="955"/>
        <v>Inviable Sanitariamente</v>
      </c>
      <c r="MTG471" s="48" t="str">
        <f t="shared" si="955"/>
        <v>Inviable Sanitariamente</v>
      </c>
      <c r="MTH471" s="48" t="str">
        <f t="shared" si="955"/>
        <v>Inviable Sanitariamente</v>
      </c>
      <c r="MTI471" s="48" t="str">
        <f t="shared" si="955"/>
        <v>Inviable Sanitariamente</v>
      </c>
      <c r="MTJ471" s="48" t="str">
        <f t="shared" si="955"/>
        <v>Inviable Sanitariamente</v>
      </c>
      <c r="MTK471" s="48" t="str">
        <f t="shared" si="955"/>
        <v>Inviable Sanitariamente</v>
      </c>
      <c r="MTL471" s="48" t="str">
        <f t="shared" si="956"/>
        <v>Inviable Sanitariamente</v>
      </c>
      <c r="MTM471" s="48" t="str">
        <f t="shared" si="956"/>
        <v>Inviable Sanitariamente</v>
      </c>
      <c r="MTN471" s="48" t="str">
        <f t="shared" si="956"/>
        <v>Inviable Sanitariamente</v>
      </c>
      <c r="MTO471" s="48" t="str">
        <f t="shared" si="956"/>
        <v>Inviable Sanitariamente</v>
      </c>
      <c r="MTP471" s="48" t="str">
        <f t="shared" si="956"/>
        <v>Inviable Sanitariamente</v>
      </c>
      <c r="MTQ471" s="48" t="str">
        <f t="shared" si="956"/>
        <v>Inviable Sanitariamente</v>
      </c>
      <c r="MTR471" s="48" t="str">
        <f t="shared" si="956"/>
        <v>Inviable Sanitariamente</v>
      </c>
      <c r="MTS471" s="48" t="str">
        <f t="shared" si="956"/>
        <v>Inviable Sanitariamente</v>
      </c>
      <c r="MTT471" s="48" t="str">
        <f t="shared" si="956"/>
        <v>Inviable Sanitariamente</v>
      </c>
      <c r="MTU471" s="48" t="str">
        <f t="shared" si="956"/>
        <v>Inviable Sanitariamente</v>
      </c>
      <c r="MTV471" s="48" t="str">
        <f t="shared" si="957"/>
        <v>Inviable Sanitariamente</v>
      </c>
      <c r="MTW471" s="48" t="str">
        <f t="shared" si="957"/>
        <v>Inviable Sanitariamente</v>
      </c>
      <c r="MTX471" s="48" t="str">
        <f t="shared" si="957"/>
        <v>Inviable Sanitariamente</v>
      </c>
      <c r="MTY471" s="48" t="str">
        <f t="shared" si="957"/>
        <v>Inviable Sanitariamente</v>
      </c>
      <c r="MTZ471" s="48" t="str">
        <f t="shared" si="957"/>
        <v>Inviable Sanitariamente</v>
      </c>
      <c r="MUA471" s="48" t="str">
        <f t="shared" si="957"/>
        <v>Inviable Sanitariamente</v>
      </c>
      <c r="MUB471" s="48" t="str">
        <f t="shared" si="957"/>
        <v>Inviable Sanitariamente</v>
      </c>
      <c r="MUC471" s="48" t="str">
        <f t="shared" si="957"/>
        <v>Inviable Sanitariamente</v>
      </c>
      <c r="MUD471" s="48" t="str">
        <f t="shared" si="957"/>
        <v>Inviable Sanitariamente</v>
      </c>
      <c r="MUE471" s="48" t="str">
        <f t="shared" si="957"/>
        <v>Inviable Sanitariamente</v>
      </c>
      <c r="MUF471" s="48" t="str">
        <f t="shared" si="958"/>
        <v>Inviable Sanitariamente</v>
      </c>
      <c r="MUG471" s="48" t="str">
        <f t="shared" si="958"/>
        <v>Inviable Sanitariamente</v>
      </c>
      <c r="MUH471" s="48" t="str">
        <f t="shared" si="958"/>
        <v>Inviable Sanitariamente</v>
      </c>
      <c r="MUI471" s="48" t="str">
        <f t="shared" si="958"/>
        <v>Inviable Sanitariamente</v>
      </c>
      <c r="MUJ471" s="48" t="str">
        <f t="shared" si="958"/>
        <v>Inviable Sanitariamente</v>
      </c>
      <c r="MUK471" s="48" t="str">
        <f t="shared" si="958"/>
        <v>Inviable Sanitariamente</v>
      </c>
      <c r="MUL471" s="48" t="str">
        <f t="shared" si="958"/>
        <v>Inviable Sanitariamente</v>
      </c>
      <c r="MUM471" s="48" t="str">
        <f t="shared" si="958"/>
        <v>Inviable Sanitariamente</v>
      </c>
      <c r="MUN471" s="48" t="str">
        <f t="shared" si="958"/>
        <v>Inviable Sanitariamente</v>
      </c>
      <c r="MUO471" s="48" t="str">
        <f t="shared" si="958"/>
        <v>Inviable Sanitariamente</v>
      </c>
      <c r="MUP471" s="48" t="str">
        <f t="shared" si="959"/>
        <v>Inviable Sanitariamente</v>
      </c>
      <c r="MUQ471" s="48" t="str">
        <f t="shared" si="959"/>
        <v>Inviable Sanitariamente</v>
      </c>
      <c r="MUR471" s="48" t="str">
        <f t="shared" si="959"/>
        <v>Inviable Sanitariamente</v>
      </c>
      <c r="MUS471" s="48" t="str">
        <f t="shared" si="959"/>
        <v>Inviable Sanitariamente</v>
      </c>
      <c r="MUT471" s="48" t="str">
        <f t="shared" si="959"/>
        <v>Inviable Sanitariamente</v>
      </c>
      <c r="MUU471" s="48" t="str">
        <f t="shared" si="959"/>
        <v>Inviable Sanitariamente</v>
      </c>
      <c r="MUV471" s="48" t="str">
        <f t="shared" si="959"/>
        <v>Inviable Sanitariamente</v>
      </c>
      <c r="MUW471" s="48" t="str">
        <f t="shared" si="959"/>
        <v>Inviable Sanitariamente</v>
      </c>
      <c r="MUX471" s="48" t="str">
        <f t="shared" si="959"/>
        <v>Inviable Sanitariamente</v>
      </c>
      <c r="MUY471" s="48" t="str">
        <f t="shared" si="959"/>
        <v>Inviable Sanitariamente</v>
      </c>
      <c r="MUZ471" s="48" t="str">
        <f t="shared" si="960"/>
        <v>Inviable Sanitariamente</v>
      </c>
      <c r="MVA471" s="48" t="str">
        <f t="shared" si="960"/>
        <v>Inviable Sanitariamente</v>
      </c>
      <c r="MVB471" s="48" t="str">
        <f t="shared" si="960"/>
        <v>Inviable Sanitariamente</v>
      </c>
      <c r="MVC471" s="48" t="str">
        <f t="shared" si="960"/>
        <v>Inviable Sanitariamente</v>
      </c>
      <c r="MVD471" s="48" t="str">
        <f t="shared" si="960"/>
        <v>Inviable Sanitariamente</v>
      </c>
      <c r="MVE471" s="48" t="str">
        <f t="shared" si="960"/>
        <v>Inviable Sanitariamente</v>
      </c>
      <c r="MVF471" s="48" t="str">
        <f t="shared" si="960"/>
        <v>Inviable Sanitariamente</v>
      </c>
      <c r="MVG471" s="48" t="str">
        <f t="shared" si="960"/>
        <v>Inviable Sanitariamente</v>
      </c>
      <c r="MVH471" s="48" t="str">
        <f t="shared" si="960"/>
        <v>Inviable Sanitariamente</v>
      </c>
      <c r="MVI471" s="48" t="str">
        <f t="shared" si="960"/>
        <v>Inviable Sanitariamente</v>
      </c>
      <c r="MVJ471" s="48" t="str">
        <f t="shared" si="961"/>
        <v>Inviable Sanitariamente</v>
      </c>
      <c r="MVK471" s="48" t="str">
        <f t="shared" si="961"/>
        <v>Inviable Sanitariamente</v>
      </c>
      <c r="MVL471" s="48" t="str">
        <f t="shared" si="961"/>
        <v>Inviable Sanitariamente</v>
      </c>
      <c r="MVM471" s="48" t="str">
        <f t="shared" si="961"/>
        <v>Inviable Sanitariamente</v>
      </c>
      <c r="MVN471" s="48" t="str">
        <f t="shared" si="961"/>
        <v>Inviable Sanitariamente</v>
      </c>
      <c r="MVO471" s="48" t="str">
        <f t="shared" si="961"/>
        <v>Inviable Sanitariamente</v>
      </c>
      <c r="MVP471" s="48" t="str">
        <f t="shared" si="961"/>
        <v>Inviable Sanitariamente</v>
      </c>
      <c r="MVQ471" s="48" t="str">
        <f t="shared" si="961"/>
        <v>Inviable Sanitariamente</v>
      </c>
      <c r="MVR471" s="48" t="str">
        <f t="shared" si="961"/>
        <v>Inviable Sanitariamente</v>
      </c>
      <c r="MVS471" s="48" t="str">
        <f t="shared" si="961"/>
        <v>Inviable Sanitariamente</v>
      </c>
      <c r="MVT471" s="48" t="str">
        <f t="shared" si="962"/>
        <v>Inviable Sanitariamente</v>
      </c>
      <c r="MVU471" s="48" t="str">
        <f t="shared" si="962"/>
        <v>Inviable Sanitariamente</v>
      </c>
      <c r="MVV471" s="48" t="str">
        <f t="shared" si="962"/>
        <v>Inviable Sanitariamente</v>
      </c>
      <c r="MVW471" s="48" t="str">
        <f t="shared" si="962"/>
        <v>Inviable Sanitariamente</v>
      </c>
      <c r="MVX471" s="48" t="str">
        <f t="shared" si="962"/>
        <v>Inviable Sanitariamente</v>
      </c>
      <c r="MVY471" s="48" t="str">
        <f t="shared" si="962"/>
        <v>Inviable Sanitariamente</v>
      </c>
      <c r="MVZ471" s="48" t="str">
        <f t="shared" si="962"/>
        <v>Inviable Sanitariamente</v>
      </c>
      <c r="MWA471" s="48" t="str">
        <f t="shared" si="962"/>
        <v>Inviable Sanitariamente</v>
      </c>
      <c r="MWB471" s="48" t="str">
        <f t="shared" si="962"/>
        <v>Inviable Sanitariamente</v>
      </c>
      <c r="MWC471" s="48" t="str">
        <f t="shared" si="962"/>
        <v>Inviable Sanitariamente</v>
      </c>
      <c r="MWD471" s="48" t="str">
        <f t="shared" si="963"/>
        <v>Inviable Sanitariamente</v>
      </c>
      <c r="MWE471" s="48" t="str">
        <f t="shared" si="963"/>
        <v>Inviable Sanitariamente</v>
      </c>
      <c r="MWF471" s="48" t="str">
        <f t="shared" si="963"/>
        <v>Inviable Sanitariamente</v>
      </c>
      <c r="MWG471" s="48" t="str">
        <f t="shared" si="963"/>
        <v>Inviable Sanitariamente</v>
      </c>
      <c r="MWH471" s="48" t="str">
        <f t="shared" si="963"/>
        <v>Inviable Sanitariamente</v>
      </c>
      <c r="MWI471" s="48" t="str">
        <f t="shared" si="963"/>
        <v>Inviable Sanitariamente</v>
      </c>
      <c r="MWJ471" s="48" t="str">
        <f t="shared" si="963"/>
        <v>Inviable Sanitariamente</v>
      </c>
      <c r="MWK471" s="48" t="str">
        <f t="shared" si="963"/>
        <v>Inviable Sanitariamente</v>
      </c>
      <c r="MWL471" s="48" t="str">
        <f t="shared" si="963"/>
        <v>Inviable Sanitariamente</v>
      </c>
      <c r="MWM471" s="48" t="str">
        <f t="shared" si="963"/>
        <v>Inviable Sanitariamente</v>
      </c>
      <c r="MWN471" s="48" t="str">
        <f t="shared" si="964"/>
        <v>Inviable Sanitariamente</v>
      </c>
      <c r="MWO471" s="48" t="str">
        <f t="shared" si="964"/>
        <v>Inviable Sanitariamente</v>
      </c>
      <c r="MWP471" s="48" t="str">
        <f t="shared" si="964"/>
        <v>Inviable Sanitariamente</v>
      </c>
      <c r="MWQ471" s="48" t="str">
        <f t="shared" si="964"/>
        <v>Inviable Sanitariamente</v>
      </c>
      <c r="MWR471" s="48" t="str">
        <f t="shared" si="964"/>
        <v>Inviable Sanitariamente</v>
      </c>
      <c r="MWS471" s="48" t="str">
        <f t="shared" si="964"/>
        <v>Inviable Sanitariamente</v>
      </c>
      <c r="MWT471" s="48" t="str">
        <f t="shared" si="964"/>
        <v>Inviable Sanitariamente</v>
      </c>
      <c r="MWU471" s="48" t="str">
        <f t="shared" si="964"/>
        <v>Inviable Sanitariamente</v>
      </c>
      <c r="MWV471" s="48" t="str">
        <f t="shared" si="964"/>
        <v>Inviable Sanitariamente</v>
      </c>
      <c r="MWW471" s="48" t="str">
        <f t="shared" si="964"/>
        <v>Inviable Sanitariamente</v>
      </c>
      <c r="MWX471" s="48" t="str">
        <f t="shared" si="965"/>
        <v>Inviable Sanitariamente</v>
      </c>
      <c r="MWY471" s="48" t="str">
        <f t="shared" si="965"/>
        <v>Inviable Sanitariamente</v>
      </c>
      <c r="MWZ471" s="48" t="str">
        <f t="shared" si="965"/>
        <v>Inviable Sanitariamente</v>
      </c>
      <c r="MXA471" s="48" t="str">
        <f t="shared" si="965"/>
        <v>Inviable Sanitariamente</v>
      </c>
      <c r="MXB471" s="48" t="str">
        <f t="shared" si="965"/>
        <v>Inviable Sanitariamente</v>
      </c>
      <c r="MXC471" s="48" t="str">
        <f t="shared" si="965"/>
        <v>Inviable Sanitariamente</v>
      </c>
      <c r="MXD471" s="48" t="str">
        <f t="shared" si="965"/>
        <v>Inviable Sanitariamente</v>
      </c>
      <c r="MXE471" s="48" t="str">
        <f t="shared" si="965"/>
        <v>Inviable Sanitariamente</v>
      </c>
      <c r="MXF471" s="48" t="str">
        <f t="shared" si="965"/>
        <v>Inviable Sanitariamente</v>
      </c>
      <c r="MXG471" s="48" t="str">
        <f t="shared" si="965"/>
        <v>Inviable Sanitariamente</v>
      </c>
      <c r="MXH471" s="48" t="str">
        <f t="shared" si="966"/>
        <v>Inviable Sanitariamente</v>
      </c>
      <c r="MXI471" s="48" t="str">
        <f t="shared" si="966"/>
        <v>Inviable Sanitariamente</v>
      </c>
      <c r="MXJ471" s="48" t="str">
        <f t="shared" si="966"/>
        <v>Inviable Sanitariamente</v>
      </c>
      <c r="MXK471" s="48" t="str">
        <f t="shared" si="966"/>
        <v>Inviable Sanitariamente</v>
      </c>
      <c r="MXL471" s="48" t="str">
        <f t="shared" si="966"/>
        <v>Inviable Sanitariamente</v>
      </c>
      <c r="MXM471" s="48" t="str">
        <f t="shared" si="966"/>
        <v>Inviable Sanitariamente</v>
      </c>
      <c r="MXN471" s="48" t="str">
        <f t="shared" si="966"/>
        <v>Inviable Sanitariamente</v>
      </c>
      <c r="MXO471" s="48" t="str">
        <f t="shared" si="966"/>
        <v>Inviable Sanitariamente</v>
      </c>
      <c r="MXP471" s="48" t="str">
        <f t="shared" si="966"/>
        <v>Inviable Sanitariamente</v>
      </c>
      <c r="MXQ471" s="48" t="str">
        <f t="shared" si="966"/>
        <v>Inviable Sanitariamente</v>
      </c>
      <c r="MXR471" s="48" t="str">
        <f t="shared" si="967"/>
        <v>Inviable Sanitariamente</v>
      </c>
      <c r="MXS471" s="48" t="str">
        <f t="shared" si="967"/>
        <v>Inviable Sanitariamente</v>
      </c>
      <c r="MXT471" s="48" t="str">
        <f t="shared" si="967"/>
        <v>Inviable Sanitariamente</v>
      </c>
      <c r="MXU471" s="48" t="str">
        <f t="shared" si="967"/>
        <v>Inviable Sanitariamente</v>
      </c>
      <c r="MXV471" s="48" t="str">
        <f t="shared" si="967"/>
        <v>Inviable Sanitariamente</v>
      </c>
      <c r="MXW471" s="48" t="str">
        <f t="shared" si="967"/>
        <v>Inviable Sanitariamente</v>
      </c>
      <c r="MXX471" s="48" t="str">
        <f t="shared" si="967"/>
        <v>Inviable Sanitariamente</v>
      </c>
      <c r="MXY471" s="48" t="str">
        <f t="shared" si="967"/>
        <v>Inviable Sanitariamente</v>
      </c>
      <c r="MXZ471" s="48" t="str">
        <f t="shared" si="967"/>
        <v>Inviable Sanitariamente</v>
      </c>
      <c r="MYA471" s="48" t="str">
        <f t="shared" si="967"/>
        <v>Inviable Sanitariamente</v>
      </c>
      <c r="MYB471" s="48" t="str">
        <f t="shared" si="968"/>
        <v>Inviable Sanitariamente</v>
      </c>
      <c r="MYC471" s="48" t="str">
        <f t="shared" si="968"/>
        <v>Inviable Sanitariamente</v>
      </c>
      <c r="MYD471" s="48" t="str">
        <f t="shared" si="968"/>
        <v>Inviable Sanitariamente</v>
      </c>
      <c r="MYE471" s="48" t="str">
        <f t="shared" si="968"/>
        <v>Inviable Sanitariamente</v>
      </c>
      <c r="MYF471" s="48" t="str">
        <f t="shared" si="968"/>
        <v>Inviable Sanitariamente</v>
      </c>
      <c r="MYG471" s="48" t="str">
        <f t="shared" si="968"/>
        <v>Inviable Sanitariamente</v>
      </c>
      <c r="MYH471" s="48" t="str">
        <f t="shared" si="968"/>
        <v>Inviable Sanitariamente</v>
      </c>
      <c r="MYI471" s="48" t="str">
        <f t="shared" si="968"/>
        <v>Inviable Sanitariamente</v>
      </c>
      <c r="MYJ471" s="48" t="str">
        <f t="shared" si="968"/>
        <v>Inviable Sanitariamente</v>
      </c>
      <c r="MYK471" s="48" t="str">
        <f t="shared" si="968"/>
        <v>Inviable Sanitariamente</v>
      </c>
      <c r="MYL471" s="48" t="str">
        <f t="shared" si="969"/>
        <v>Inviable Sanitariamente</v>
      </c>
      <c r="MYM471" s="48" t="str">
        <f t="shared" si="969"/>
        <v>Inviable Sanitariamente</v>
      </c>
      <c r="MYN471" s="48" t="str">
        <f t="shared" si="969"/>
        <v>Inviable Sanitariamente</v>
      </c>
      <c r="MYO471" s="48" t="str">
        <f t="shared" si="969"/>
        <v>Inviable Sanitariamente</v>
      </c>
      <c r="MYP471" s="48" t="str">
        <f t="shared" si="969"/>
        <v>Inviable Sanitariamente</v>
      </c>
      <c r="MYQ471" s="48" t="str">
        <f t="shared" si="969"/>
        <v>Inviable Sanitariamente</v>
      </c>
      <c r="MYR471" s="48" t="str">
        <f t="shared" si="969"/>
        <v>Inviable Sanitariamente</v>
      </c>
      <c r="MYS471" s="48" t="str">
        <f t="shared" si="969"/>
        <v>Inviable Sanitariamente</v>
      </c>
      <c r="MYT471" s="48" t="str">
        <f t="shared" si="969"/>
        <v>Inviable Sanitariamente</v>
      </c>
      <c r="MYU471" s="48" t="str">
        <f t="shared" si="969"/>
        <v>Inviable Sanitariamente</v>
      </c>
      <c r="MYV471" s="48" t="str">
        <f t="shared" si="970"/>
        <v>Inviable Sanitariamente</v>
      </c>
      <c r="MYW471" s="48" t="str">
        <f t="shared" si="970"/>
        <v>Inviable Sanitariamente</v>
      </c>
      <c r="MYX471" s="48" t="str">
        <f t="shared" si="970"/>
        <v>Inviable Sanitariamente</v>
      </c>
      <c r="MYY471" s="48" t="str">
        <f t="shared" si="970"/>
        <v>Inviable Sanitariamente</v>
      </c>
      <c r="MYZ471" s="48" t="str">
        <f t="shared" si="970"/>
        <v>Inviable Sanitariamente</v>
      </c>
      <c r="MZA471" s="48" t="str">
        <f t="shared" si="970"/>
        <v>Inviable Sanitariamente</v>
      </c>
      <c r="MZB471" s="48" t="str">
        <f t="shared" si="970"/>
        <v>Inviable Sanitariamente</v>
      </c>
      <c r="MZC471" s="48" t="str">
        <f t="shared" si="970"/>
        <v>Inviable Sanitariamente</v>
      </c>
      <c r="MZD471" s="48" t="str">
        <f t="shared" si="970"/>
        <v>Inviable Sanitariamente</v>
      </c>
      <c r="MZE471" s="48" t="str">
        <f t="shared" si="970"/>
        <v>Inviable Sanitariamente</v>
      </c>
      <c r="MZF471" s="48" t="str">
        <f t="shared" si="971"/>
        <v>Inviable Sanitariamente</v>
      </c>
      <c r="MZG471" s="48" t="str">
        <f t="shared" si="971"/>
        <v>Inviable Sanitariamente</v>
      </c>
      <c r="MZH471" s="48" t="str">
        <f t="shared" si="971"/>
        <v>Inviable Sanitariamente</v>
      </c>
      <c r="MZI471" s="48" t="str">
        <f t="shared" si="971"/>
        <v>Inviable Sanitariamente</v>
      </c>
      <c r="MZJ471" s="48" t="str">
        <f t="shared" si="971"/>
        <v>Inviable Sanitariamente</v>
      </c>
      <c r="MZK471" s="48" t="str">
        <f t="shared" si="971"/>
        <v>Inviable Sanitariamente</v>
      </c>
      <c r="MZL471" s="48" t="str">
        <f t="shared" si="971"/>
        <v>Inviable Sanitariamente</v>
      </c>
      <c r="MZM471" s="48" t="str">
        <f t="shared" si="971"/>
        <v>Inviable Sanitariamente</v>
      </c>
      <c r="MZN471" s="48" t="str">
        <f t="shared" si="971"/>
        <v>Inviable Sanitariamente</v>
      </c>
      <c r="MZO471" s="48" t="str">
        <f t="shared" si="971"/>
        <v>Inviable Sanitariamente</v>
      </c>
      <c r="MZP471" s="48" t="str">
        <f t="shared" si="972"/>
        <v>Inviable Sanitariamente</v>
      </c>
      <c r="MZQ471" s="48" t="str">
        <f t="shared" si="972"/>
        <v>Inviable Sanitariamente</v>
      </c>
      <c r="MZR471" s="48" t="str">
        <f t="shared" si="972"/>
        <v>Inviable Sanitariamente</v>
      </c>
      <c r="MZS471" s="48" t="str">
        <f t="shared" si="972"/>
        <v>Inviable Sanitariamente</v>
      </c>
      <c r="MZT471" s="48" t="str">
        <f t="shared" si="972"/>
        <v>Inviable Sanitariamente</v>
      </c>
      <c r="MZU471" s="48" t="str">
        <f t="shared" si="972"/>
        <v>Inviable Sanitariamente</v>
      </c>
      <c r="MZV471" s="48" t="str">
        <f t="shared" si="972"/>
        <v>Inviable Sanitariamente</v>
      </c>
      <c r="MZW471" s="48" t="str">
        <f t="shared" si="972"/>
        <v>Inviable Sanitariamente</v>
      </c>
      <c r="MZX471" s="48" t="str">
        <f t="shared" si="972"/>
        <v>Inviable Sanitariamente</v>
      </c>
      <c r="MZY471" s="48" t="str">
        <f t="shared" si="972"/>
        <v>Inviable Sanitariamente</v>
      </c>
      <c r="MZZ471" s="48" t="str">
        <f t="shared" si="973"/>
        <v>Inviable Sanitariamente</v>
      </c>
      <c r="NAA471" s="48" t="str">
        <f t="shared" si="973"/>
        <v>Inviable Sanitariamente</v>
      </c>
      <c r="NAB471" s="48" t="str">
        <f t="shared" si="973"/>
        <v>Inviable Sanitariamente</v>
      </c>
      <c r="NAC471" s="48" t="str">
        <f t="shared" si="973"/>
        <v>Inviable Sanitariamente</v>
      </c>
      <c r="NAD471" s="48" t="str">
        <f t="shared" si="973"/>
        <v>Inviable Sanitariamente</v>
      </c>
      <c r="NAE471" s="48" t="str">
        <f t="shared" si="973"/>
        <v>Inviable Sanitariamente</v>
      </c>
      <c r="NAF471" s="48" t="str">
        <f t="shared" si="973"/>
        <v>Inviable Sanitariamente</v>
      </c>
      <c r="NAG471" s="48" t="str">
        <f t="shared" si="973"/>
        <v>Inviable Sanitariamente</v>
      </c>
      <c r="NAH471" s="48" t="str">
        <f t="shared" si="973"/>
        <v>Inviable Sanitariamente</v>
      </c>
      <c r="NAI471" s="48" t="str">
        <f t="shared" si="973"/>
        <v>Inviable Sanitariamente</v>
      </c>
      <c r="NAJ471" s="48" t="str">
        <f t="shared" si="974"/>
        <v>Inviable Sanitariamente</v>
      </c>
      <c r="NAK471" s="48" t="str">
        <f t="shared" si="974"/>
        <v>Inviable Sanitariamente</v>
      </c>
      <c r="NAL471" s="48" t="str">
        <f t="shared" si="974"/>
        <v>Inviable Sanitariamente</v>
      </c>
      <c r="NAM471" s="48" t="str">
        <f t="shared" si="974"/>
        <v>Inviable Sanitariamente</v>
      </c>
      <c r="NAN471" s="48" t="str">
        <f t="shared" si="974"/>
        <v>Inviable Sanitariamente</v>
      </c>
      <c r="NAO471" s="48" t="str">
        <f t="shared" si="974"/>
        <v>Inviable Sanitariamente</v>
      </c>
      <c r="NAP471" s="48" t="str">
        <f t="shared" si="974"/>
        <v>Inviable Sanitariamente</v>
      </c>
      <c r="NAQ471" s="48" t="str">
        <f t="shared" si="974"/>
        <v>Inviable Sanitariamente</v>
      </c>
      <c r="NAR471" s="48" t="str">
        <f t="shared" si="974"/>
        <v>Inviable Sanitariamente</v>
      </c>
      <c r="NAS471" s="48" t="str">
        <f t="shared" si="974"/>
        <v>Inviable Sanitariamente</v>
      </c>
      <c r="NAT471" s="48" t="str">
        <f t="shared" si="975"/>
        <v>Inviable Sanitariamente</v>
      </c>
      <c r="NAU471" s="48" t="str">
        <f t="shared" si="975"/>
        <v>Inviable Sanitariamente</v>
      </c>
      <c r="NAV471" s="48" t="str">
        <f t="shared" si="975"/>
        <v>Inviable Sanitariamente</v>
      </c>
      <c r="NAW471" s="48" t="str">
        <f t="shared" si="975"/>
        <v>Inviable Sanitariamente</v>
      </c>
      <c r="NAX471" s="48" t="str">
        <f t="shared" si="975"/>
        <v>Inviable Sanitariamente</v>
      </c>
      <c r="NAY471" s="48" t="str">
        <f t="shared" si="975"/>
        <v>Inviable Sanitariamente</v>
      </c>
      <c r="NAZ471" s="48" t="str">
        <f t="shared" si="975"/>
        <v>Inviable Sanitariamente</v>
      </c>
      <c r="NBA471" s="48" t="str">
        <f t="shared" si="975"/>
        <v>Inviable Sanitariamente</v>
      </c>
      <c r="NBB471" s="48" t="str">
        <f t="shared" si="975"/>
        <v>Inviable Sanitariamente</v>
      </c>
      <c r="NBC471" s="48" t="str">
        <f t="shared" si="975"/>
        <v>Inviable Sanitariamente</v>
      </c>
      <c r="NBD471" s="48" t="str">
        <f t="shared" si="976"/>
        <v>Inviable Sanitariamente</v>
      </c>
      <c r="NBE471" s="48" t="str">
        <f t="shared" si="976"/>
        <v>Inviable Sanitariamente</v>
      </c>
      <c r="NBF471" s="48" t="str">
        <f t="shared" si="976"/>
        <v>Inviable Sanitariamente</v>
      </c>
      <c r="NBG471" s="48" t="str">
        <f t="shared" si="976"/>
        <v>Inviable Sanitariamente</v>
      </c>
      <c r="NBH471" s="48" t="str">
        <f t="shared" si="976"/>
        <v>Inviable Sanitariamente</v>
      </c>
      <c r="NBI471" s="48" t="str">
        <f t="shared" si="976"/>
        <v>Inviable Sanitariamente</v>
      </c>
      <c r="NBJ471" s="48" t="str">
        <f t="shared" si="976"/>
        <v>Inviable Sanitariamente</v>
      </c>
      <c r="NBK471" s="48" t="str">
        <f t="shared" si="976"/>
        <v>Inviable Sanitariamente</v>
      </c>
      <c r="NBL471" s="48" t="str">
        <f t="shared" si="976"/>
        <v>Inviable Sanitariamente</v>
      </c>
      <c r="NBM471" s="48" t="str">
        <f t="shared" si="976"/>
        <v>Inviable Sanitariamente</v>
      </c>
      <c r="NBN471" s="48" t="str">
        <f t="shared" si="977"/>
        <v>Inviable Sanitariamente</v>
      </c>
      <c r="NBO471" s="48" t="str">
        <f t="shared" si="977"/>
        <v>Inviable Sanitariamente</v>
      </c>
      <c r="NBP471" s="48" t="str">
        <f t="shared" si="977"/>
        <v>Inviable Sanitariamente</v>
      </c>
      <c r="NBQ471" s="48" t="str">
        <f t="shared" si="977"/>
        <v>Inviable Sanitariamente</v>
      </c>
      <c r="NBR471" s="48" t="str">
        <f t="shared" si="977"/>
        <v>Inviable Sanitariamente</v>
      </c>
      <c r="NBS471" s="48" t="str">
        <f t="shared" si="977"/>
        <v>Inviable Sanitariamente</v>
      </c>
      <c r="NBT471" s="48" t="str">
        <f t="shared" si="977"/>
        <v>Inviable Sanitariamente</v>
      </c>
      <c r="NBU471" s="48" t="str">
        <f t="shared" si="977"/>
        <v>Inviable Sanitariamente</v>
      </c>
      <c r="NBV471" s="48" t="str">
        <f t="shared" si="977"/>
        <v>Inviable Sanitariamente</v>
      </c>
      <c r="NBW471" s="48" t="str">
        <f t="shared" si="977"/>
        <v>Inviable Sanitariamente</v>
      </c>
      <c r="NBX471" s="48" t="str">
        <f t="shared" si="978"/>
        <v>Inviable Sanitariamente</v>
      </c>
      <c r="NBY471" s="48" t="str">
        <f t="shared" si="978"/>
        <v>Inviable Sanitariamente</v>
      </c>
      <c r="NBZ471" s="48" t="str">
        <f t="shared" si="978"/>
        <v>Inviable Sanitariamente</v>
      </c>
      <c r="NCA471" s="48" t="str">
        <f t="shared" si="978"/>
        <v>Inviable Sanitariamente</v>
      </c>
      <c r="NCB471" s="48" t="str">
        <f t="shared" si="978"/>
        <v>Inviable Sanitariamente</v>
      </c>
      <c r="NCC471" s="48" t="str">
        <f t="shared" si="978"/>
        <v>Inviable Sanitariamente</v>
      </c>
      <c r="NCD471" s="48" t="str">
        <f t="shared" si="978"/>
        <v>Inviable Sanitariamente</v>
      </c>
      <c r="NCE471" s="48" t="str">
        <f t="shared" si="978"/>
        <v>Inviable Sanitariamente</v>
      </c>
      <c r="NCF471" s="48" t="str">
        <f t="shared" si="978"/>
        <v>Inviable Sanitariamente</v>
      </c>
      <c r="NCG471" s="48" t="str">
        <f t="shared" si="978"/>
        <v>Inviable Sanitariamente</v>
      </c>
      <c r="NCH471" s="48" t="str">
        <f t="shared" si="979"/>
        <v>Inviable Sanitariamente</v>
      </c>
      <c r="NCI471" s="48" t="str">
        <f t="shared" si="979"/>
        <v>Inviable Sanitariamente</v>
      </c>
      <c r="NCJ471" s="48" t="str">
        <f t="shared" si="979"/>
        <v>Inviable Sanitariamente</v>
      </c>
      <c r="NCK471" s="48" t="str">
        <f t="shared" si="979"/>
        <v>Inviable Sanitariamente</v>
      </c>
      <c r="NCL471" s="48" t="str">
        <f t="shared" si="979"/>
        <v>Inviable Sanitariamente</v>
      </c>
      <c r="NCM471" s="48" t="str">
        <f t="shared" si="979"/>
        <v>Inviable Sanitariamente</v>
      </c>
      <c r="NCN471" s="48" t="str">
        <f t="shared" si="979"/>
        <v>Inviable Sanitariamente</v>
      </c>
      <c r="NCO471" s="48" t="str">
        <f t="shared" si="979"/>
        <v>Inviable Sanitariamente</v>
      </c>
      <c r="NCP471" s="48" t="str">
        <f t="shared" si="979"/>
        <v>Inviable Sanitariamente</v>
      </c>
      <c r="NCQ471" s="48" t="str">
        <f t="shared" si="979"/>
        <v>Inviable Sanitariamente</v>
      </c>
      <c r="NCR471" s="48" t="str">
        <f t="shared" si="980"/>
        <v>Inviable Sanitariamente</v>
      </c>
      <c r="NCS471" s="48" t="str">
        <f t="shared" si="980"/>
        <v>Inviable Sanitariamente</v>
      </c>
      <c r="NCT471" s="48" t="str">
        <f t="shared" si="980"/>
        <v>Inviable Sanitariamente</v>
      </c>
      <c r="NCU471" s="48" t="str">
        <f t="shared" si="980"/>
        <v>Inviable Sanitariamente</v>
      </c>
      <c r="NCV471" s="48" t="str">
        <f t="shared" si="980"/>
        <v>Inviable Sanitariamente</v>
      </c>
      <c r="NCW471" s="48" t="str">
        <f t="shared" si="980"/>
        <v>Inviable Sanitariamente</v>
      </c>
      <c r="NCX471" s="48" t="str">
        <f t="shared" si="980"/>
        <v>Inviable Sanitariamente</v>
      </c>
      <c r="NCY471" s="48" t="str">
        <f t="shared" si="980"/>
        <v>Inviable Sanitariamente</v>
      </c>
      <c r="NCZ471" s="48" t="str">
        <f t="shared" si="980"/>
        <v>Inviable Sanitariamente</v>
      </c>
      <c r="NDA471" s="48" t="str">
        <f t="shared" si="980"/>
        <v>Inviable Sanitariamente</v>
      </c>
      <c r="NDB471" s="48" t="str">
        <f t="shared" si="981"/>
        <v>Inviable Sanitariamente</v>
      </c>
      <c r="NDC471" s="48" t="str">
        <f t="shared" si="981"/>
        <v>Inviable Sanitariamente</v>
      </c>
      <c r="NDD471" s="48" t="str">
        <f t="shared" si="981"/>
        <v>Inviable Sanitariamente</v>
      </c>
      <c r="NDE471" s="48" t="str">
        <f t="shared" si="981"/>
        <v>Inviable Sanitariamente</v>
      </c>
      <c r="NDF471" s="48" t="str">
        <f t="shared" si="981"/>
        <v>Inviable Sanitariamente</v>
      </c>
      <c r="NDG471" s="48" t="str">
        <f t="shared" si="981"/>
        <v>Inviable Sanitariamente</v>
      </c>
      <c r="NDH471" s="48" t="str">
        <f t="shared" si="981"/>
        <v>Inviable Sanitariamente</v>
      </c>
      <c r="NDI471" s="48" t="str">
        <f t="shared" si="981"/>
        <v>Inviable Sanitariamente</v>
      </c>
      <c r="NDJ471" s="48" t="str">
        <f t="shared" si="981"/>
        <v>Inviable Sanitariamente</v>
      </c>
      <c r="NDK471" s="48" t="str">
        <f t="shared" si="981"/>
        <v>Inviable Sanitariamente</v>
      </c>
      <c r="NDL471" s="48" t="str">
        <f t="shared" si="982"/>
        <v>Inviable Sanitariamente</v>
      </c>
      <c r="NDM471" s="48" t="str">
        <f t="shared" si="982"/>
        <v>Inviable Sanitariamente</v>
      </c>
      <c r="NDN471" s="48" t="str">
        <f t="shared" si="982"/>
        <v>Inviable Sanitariamente</v>
      </c>
      <c r="NDO471" s="48" t="str">
        <f t="shared" si="982"/>
        <v>Inviable Sanitariamente</v>
      </c>
      <c r="NDP471" s="48" t="str">
        <f t="shared" si="982"/>
        <v>Inviable Sanitariamente</v>
      </c>
      <c r="NDQ471" s="48" t="str">
        <f t="shared" si="982"/>
        <v>Inviable Sanitariamente</v>
      </c>
      <c r="NDR471" s="48" t="str">
        <f t="shared" si="982"/>
        <v>Inviable Sanitariamente</v>
      </c>
      <c r="NDS471" s="48" t="str">
        <f t="shared" si="982"/>
        <v>Inviable Sanitariamente</v>
      </c>
      <c r="NDT471" s="48" t="str">
        <f t="shared" si="982"/>
        <v>Inviable Sanitariamente</v>
      </c>
      <c r="NDU471" s="48" t="str">
        <f t="shared" si="982"/>
        <v>Inviable Sanitariamente</v>
      </c>
      <c r="NDV471" s="48" t="str">
        <f t="shared" si="983"/>
        <v>Inviable Sanitariamente</v>
      </c>
      <c r="NDW471" s="48" t="str">
        <f t="shared" si="983"/>
        <v>Inviable Sanitariamente</v>
      </c>
      <c r="NDX471" s="48" t="str">
        <f t="shared" si="983"/>
        <v>Inviable Sanitariamente</v>
      </c>
      <c r="NDY471" s="48" t="str">
        <f t="shared" si="983"/>
        <v>Inviable Sanitariamente</v>
      </c>
      <c r="NDZ471" s="48" t="str">
        <f t="shared" si="983"/>
        <v>Inviable Sanitariamente</v>
      </c>
      <c r="NEA471" s="48" t="str">
        <f t="shared" si="983"/>
        <v>Inviable Sanitariamente</v>
      </c>
      <c r="NEB471" s="48" t="str">
        <f t="shared" si="983"/>
        <v>Inviable Sanitariamente</v>
      </c>
      <c r="NEC471" s="48" t="str">
        <f t="shared" si="983"/>
        <v>Inviable Sanitariamente</v>
      </c>
      <c r="NED471" s="48" t="str">
        <f t="shared" si="983"/>
        <v>Inviable Sanitariamente</v>
      </c>
      <c r="NEE471" s="48" t="str">
        <f t="shared" si="983"/>
        <v>Inviable Sanitariamente</v>
      </c>
      <c r="NEF471" s="48" t="str">
        <f t="shared" si="984"/>
        <v>Inviable Sanitariamente</v>
      </c>
      <c r="NEG471" s="48" t="str">
        <f t="shared" si="984"/>
        <v>Inviable Sanitariamente</v>
      </c>
      <c r="NEH471" s="48" t="str">
        <f t="shared" si="984"/>
        <v>Inviable Sanitariamente</v>
      </c>
      <c r="NEI471" s="48" t="str">
        <f t="shared" si="984"/>
        <v>Inviable Sanitariamente</v>
      </c>
      <c r="NEJ471" s="48" t="str">
        <f t="shared" si="984"/>
        <v>Inviable Sanitariamente</v>
      </c>
      <c r="NEK471" s="48" t="str">
        <f t="shared" si="984"/>
        <v>Inviable Sanitariamente</v>
      </c>
      <c r="NEL471" s="48" t="str">
        <f t="shared" si="984"/>
        <v>Inviable Sanitariamente</v>
      </c>
      <c r="NEM471" s="48" t="str">
        <f t="shared" si="984"/>
        <v>Inviable Sanitariamente</v>
      </c>
      <c r="NEN471" s="48" t="str">
        <f t="shared" si="984"/>
        <v>Inviable Sanitariamente</v>
      </c>
      <c r="NEO471" s="48" t="str">
        <f t="shared" si="984"/>
        <v>Inviable Sanitariamente</v>
      </c>
      <c r="NEP471" s="48" t="str">
        <f t="shared" si="985"/>
        <v>Inviable Sanitariamente</v>
      </c>
      <c r="NEQ471" s="48" t="str">
        <f t="shared" si="985"/>
        <v>Inviable Sanitariamente</v>
      </c>
      <c r="NER471" s="48" t="str">
        <f t="shared" si="985"/>
        <v>Inviable Sanitariamente</v>
      </c>
      <c r="NES471" s="48" t="str">
        <f t="shared" si="985"/>
        <v>Inviable Sanitariamente</v>
      </c>
      <c r="NET471" s="48" t="str">
        <f t="shared" si="985"/>
        <v>Inviable Sanitariamente</v>
      </c>
      <c r="NEU471" s="48" t="str">
        <f t="shared" si="985"/>
        <v>Inviable Sanitariamente</v>
      </c>
      <c r="NEV471" s="48" t="str">
        <f t="shared" si="985"/>
        <v>Inviable Sanitariamente</v>
      </c>
      <c r="NEW471" s="48" t="str">
        <f t="shared" si="985"/>
        <v>Inviable Sanitariamente</v>
      </c>
      <c r="NEX471" s="48" t="str">
        <f t="shared" si="985"/>
        <v>Inviable Sanitariamente</v>
      </c>
      <c r="NEY471" s="48" t="str">
        <f t="shared" si="985"/>
        <v>Inviable Sanitariamente</v>
      </c>
      <c r="NEZ471" s="48" t="str">
        <f t="shared" si="986"/>
        <v>Inviable Sanitariamente</v>
      </c>
      <c r="NFA471" s="48" t="str">
        <f t="shared" si="986"/>
        <v>Inviable Sanitariamente</v>
      </c>
      <c r="NFB471" s="48" t="str">
        <f t="shared" si="986"/>
        <v>Inviable Sanitariamente</v>
      </c>
      <c r="NFC471" s="48" t="str">
        <f t="shared" si="986"/>
        <v>Inviable Sanitariamente</v>
      </c>
      <c r="NFD471" s="48" t="str">
        <f t="shared" si="986"/>
        <v>Inviable Sanitariamente</v>
      </c>
      <c r="NFE471" s="48" t="str">
        <f t="shared" si="986"/>
        <v>Inviable Sanitariamente</v>
      </c>
      <c r="NFF471" s="48" t="str">
        <f t="shared" si="986"/>
        <v>Inviable Sanitariamente</v>
      </c>
      <c r="NFG471" s="48" t="str">
        <f t="shared" si="986"/>
        <v>Inviable Sanitariamente</v>
      </c>
      <c r="NFH471" s="48" t="str">
        <f t="shared" si="986"/>
        <v>Inviable Sanitariamente</v>
      </c>
      <c r="NFI471" s="48" t="str">
        <f t="shared" si="986"/>
        <v>Inviable Sanitariamente</v>
      </c>
      <c r="NFJ471" s="48" t="str">
        <f t="shared" si="987"/>
        <v>Inviable Sanitariamente</v>
      </c>
      <c r="NFK471" s="48" t="str">
        <f t="shared" si="987"/>
        <v>Inviable Sanitariamente</v>
      </c>
      <c r="NFL471" s="48" t="str">
        <f t="shared" si="987"/>
        <v>Inviable Sanitariamente</v>
      </c>
      <c r="NFM471" s="48" t="str">
        <f t="shared" si="987"/>
        <v>Inviable Sanitariamente</v>
      </c>
      <c r="NFN471" s="48" t="str">
        <f t="shared" si="987"/>
        <v>Inviable Sanitariamente</v>
      </c>
      <c r="NFO471" s="48" t="str">
        <f t="shared" si="987"/>
        <v>Inviable Sanitariamente</v>
      </c>
      <c r="NFP471" s="48" t="str">
        <f t="shared" si="987"/>
        <v>Inviable Sanitariamente</v>
      </c>
      <c r="NFQ471" s="48" t="str">
        <f t="shared" si="987"/>
        <v>Inviable Sanitariamente</v>
      </c>
      <c r="NFR471" s="48" t="str">
        <f t="shared" si="987"/>
        <v>Inviable Sanitariamente</v>
      </c>
      <c r="NFS471" s="48" t="str">
        <f t="shared" si="987"/>
        <v>Inviable Sanitariamente</v>
      </c>
      <c r="NFT471" s="48" t="str">
        <f t="shared" si="988"/>
        <v>Inviable Sanitariamente</v>
      </c>
      <c r="NFU471" s="48" t="str">
        <f t="shared" si="988"/>
        <v>Inviable Sanitariamente</v>
      </c>
      <c r="NFV471" s="48" t="str">
        <f t="shared" si="988"/>
        <v>Inviable Sanitariamente</v>
      </c>
      <c r="NFW471" s="48" t="str">
        <f t="shared" si="988"/>
        <v>Inviable Sanitariamente</v>
      </c>
      <c r="NFX471" s="48" t="str">
        <f t="shared" si="988"/>
        <v>Inviable Sanitariamente</v>
      </c>
      <c r="NFY471" s="48" t="str">
        <f t="shared" si="988"/>
        <v>Inviable Sanitariamente</v>
      </c>
      <c r="NFZ471" s="48" t="str">
        <f t="shared" si="988"/>
        <v>Inviable Sanitariamente</v>
      </c>
      <c r="NGA471" s="48" t="str">
        <f t="shared" si="988"/>
        <v>Inviable Sanitariamente</v>
      </c>
      <c r="NGB471" s="48" t="str">
        <f t="shared" si="988"/>
        <v>Inviable Sanitariamente</v>
      </c>
      <c r="NGC471" s="48" t="str">
        <f t="shared" si="988"/>
        <v>Inviable Sanitariamente</v>
      </c>
      <c r="NGD471" s="48" t="str">
        <f t="shared" si="989"/>
        <v>Inviable Sanitariamente</v>
      </c>
      <c r="NGE471" s="48" t="str">
        <f t="shared" si="989"/>
        <v>Inviable Sanitariamente</v>
      </c>
      <c r="NGF471" s="48" t="str">
        <f t="shared" si="989"/>
        <v>Inviable Sanitariamente</v>
      </c>
      <c r="NGG471" s="48" t="str">
        <f t="shared" si="989"/>
        <v>Inviable Sanitariamente</v>
      </c>
      <c r="NGH471" s="48" t="str">
        <f t="shared" si="989"/>
        <v>Inviable Sanitariamente</v>
      </c>
      <c r="NGI471" s="48" t="str">
        <f t="shared" si="989"/>
        <v>Inviable Sanitariamente</v>
      </c>
      <c r="NGJ471" s="48" t="str">
        <f t="shared" si="989"/>
        <v>Inviable Sanitariamente</v>
      </c>
      <c r="NGK471" s="48" t="str">
        <f t="shared" si="989"/>
        <v>Inviable Sanitariamente</v>
      </c>
      <c r="NGL471" s="48" t="str">
        <f t="shared" si="989"/>
        <v>Inviable Sanitariamente</v>
      </c>
      <c r="NGM471" s="48" t="str">
        <f t="shared" si="989"/>
        <v>Inviable Sanitariamente</v>
      </c>
      <c r="NGN471" s="48" t="str">
        <f t="shared" si="990"/>
        <v>Inviable Sanitariamente</v>
      </c>
      <c r="NGO471" s="48" t="str">
        <f t="shared" si="990"/>
        <v>Inviable Sanitariamente</v>
      </c>
      <c r="NGP471" s="48" t="str">
        <f t="shared" si="990"/>
        <v>Inviable Sanitariamente</v>
      </c>
      <c r="NGQ471" s="48" t="str">
        <f t="shared" si="990"/>
        <v>Inviable Sanitariamente</v>
      </c>
      <c r="NGR471" s="48" t="str">
        <f t="shared" si="990"/>
        <v>Inviable Sanitariamente</v>
      </c>
      <c r="NGS471" s="48" t="str">
        <f t="shared" si="990"/>
        <v>Inviable Sanitariamente</v>
      </c>
      <c r="NGT471" s="48" t="str">
        <f t="shared" si="990"/>
        <v>Inviable Sanitariamente</v>
      </c>
      <c r="NGU471" s="48" t="str">
        <f t="shared" si="990"/>
        <v>Inviable Sanitariamente</v>
      </c>
      <c r="NGV471" s="48" t="str">
        <f t="shared" si="990"/>
        <v>Inviable Sanitariamente</v>
      </c>
      <c r="NGW471" s="48" t="str">
        <f t="shared" si="990"/>
        <v>Inviable Sanitariamente</v>
      </c>
      <c r="NGX471" s="48" t="str">
        <f t="shared" si="991"/>
        <v>Inviable Sanitariamente</v>
      </c>
      <c r="NGY471" s="48" t="str">
        <f t="shared" si="991"/>
        <v>Inviable Sanitariamente</v>
      </c>
      <c r="NGZ471" s="48" t="str">
        <f t="shared" si="991"/>
        <v>Inviable Sanitariamente</v>
      </c>
      <c r="NHA471" s="48" t="str">
        <f t="shared" si="991"/>
        <v>Inviable Sanitariamente</v>
      </c>
      <c r="NHB471" s="48" t="str">
        <f t="shared" si="991"/>
        <v>Inviable Sanitariamente</v>
      </c>
      <c r="NHC471" s="48" t="str">
        <f t="shared" si="991"/>
        <v>Inviable Sanitariamente</v>
      </c>
      <c r="NHD471" s="48" t="str">
        <f t="shared" si="991"/>
        <v>Inviable Sanitariamente</v>
      </c>
      <c r="NHE471" s="48" t="str">
        <f t="shared" si="991"/>
        <v>Inviable Sanitariamente</v>
      </c>
      <c r="NHF471" s="48" t="str">
        <f t="shared" si="991"/>
        <v>Inviable Sanitariamente</v>
      </c>
      <c r="NHG471" s="48" t="str">
        <f t="shared" si="991"/>
        <v>Inviable Sanitariamente</v>
      </c>
      <c r="NHH471" s="48" t="str">
        <f t="shared" si="992"/>
        <v>Inviable Sanitariamente</v>
      </c>
      <c r="NHI471" s="48" t="str">
        <f t="shared" si="992"/>
        <v>Inviable Sanitariamente</v>
      </c>
      <c r="NHJ471" s="48" t="str">
        <f t="shared" si="992"/>
        <v>Inviable Sanitariamente</v>
      </c>
      <c r="NHK471" s="48" t="str">
        <f t="shared" si="992"/>
        <v>Inviable Sanitariamente</v>
      </c>
      <c r="NHL471" s="48" t="str">
        <f t="shared" si="992"/>
        <v>Inviable Sanitariamente</v>
      </c>
      <c r="NHM471" s="48" t="str">
        <f t="shared" si="992"/>
        <v>Inviable Sanitariamente</v>
      </c>
      <c r="NHN471" s="48" t="str">
        <f t="shared" si="992"/>
        <v>Inviable Sanitariamente</v>
      </c>
      <c r="NHO471" s="48" t="str">
        <f t="shared" si="992"/>
        <v>Inviable Sanitariamente</v>
      </c>
      <c r="NHP471" s="48" t="str">
        <f t="shared" si="992"/>
        <v>Inviable Sanitariamente</v>
      </c>
      <c r="NHQ471" s="48" t="str">
        <f t="shared" si="992"/>
        <v>Inviable Sanitariamente</v>
      </c>
      <c r="NHR471" s="48" t="str">
        <f t="shared" si="993"/>
        <v>Inviable Sanitariamente</v>
      </c>
      <c r="NHS471" s="48" t="str">
        <f t="shared" si="993"/>
        <v>Inviable Sanitariamente</v>
      </c>
      <c r="NHT471" s="48" t="str">
        <f t="shared" si="993"/>
        <v>Inviable Sanitariamente</v>
      </c>
      <c r="NHU471" s="48" t="str">
        <f t="shared" si="993"/>
        <v>Inviable Sanitariamente</v>
      </c>
      <c r="NHV471" s="48" t="str">
        <f t="shared" si="993"/>
        <v>Inviable Sanitariamente</v>
      </c>
      <c r="NHW471" s="48" t="str">
        <f t="shared" si="993"/>
        <v>Inviable Sanitariamente</v>
      </c>
      <c r="NHX471" s="48" t="str">
        <f t="shared" si="993"/>
        <v>Inviable Sanitariamente</v>
      </c>
      <c r="NHY471" s="48" t="str">
        <f t="shared" si="993"/>
        <v>Inviable Sanitariamente</v>
      </c>
      <c r="NHZ471" s="48" t="str">
        <f t="shared" si="993"/>
        <v>Inviable Sanitariamente</v>
      </c>
      <c r="NIA471" s="48" t="str">
        <f t="shared" si="993"/>
        <v>Inviable Sanitariamente</v>
      </c>
      <c r="NIB471" s="48" t="str">
        <f t="shared" si="994"/>
        <v>Inviable Sanitariamente</v>
      </c>
      <c r="NIC471" s="48" t="str">
        <f t="shared" si="994"/>
        <v>Inviable Sanitariamente</v>
      </c>
      <c r="NID471" s="48" t="str">
        <f t="shared" si="994"/>
        <v>Inviable Sanitariamente</v>
      </c>
      <c r="NIE471" s="48" t="str">
        <f t="shared" si="994"/>
        <v>Inviable Sanitariamente</v>
      </c>
      <c r="NIF471" s="48" t="str">
        <f t="shared" si="994"/>
        <v>Inviable Sanitariamente</v>
      </c>
      <c r="NIG471" s="48" t="str">
        <f t="shared" si="994"/>
        <v>Inviable Sanitariamente</v>
      </c>
      <c r="NIH471" s="48" t="str">
        <f t="shared" si="994"/>
        <v>Inviable Sanitariamente</v>
      </c>
      <c r="NII471" s="48" t="str">
        <f t="shared" si="994"/>
        <v>Inviable Sanitariamente</v>
      </c>
      <c r="NIJ471" s="48" t="str">
        <f t="shared" si="994"/>
        <v>Inviable Sanitariamente</v>
      </c>
      <c r="NIK471" s="48" t="str">
        <f t="shared" si="994"/>
        <v>Inviable Sanitariamente</v>
      </c>
      <c r="NIL471" s="48" t="str">
        <f t="shared" si="995"/>
        <v>Inviable Sanitariamente</v>
      </c>
      <c r="NIM471" s="48" t="str">
        <f t="shared" si="995"/>
        <v>Inviable Sanitariamente</v>
      </c>
      <c r="NIN471" s="48" t="str">
        <f t="shared" si="995"/>
        <v>Inviable Sanitariamente</v>
      </c>
      <c r="NIO471" s="48" t="str">
        <f t="shared" si="995"/>
        <v>Inviable Sanitariamente</v>
      </c>
      <c r="NIP471" s="48" t="str">
        <f t="shared" si="995"/>
        <v>Inviable Sanitariamente</v>
      </c>
      <c r="NIQ471" s="48" t="str">
        <f t="shared" si="995"/>
        <v>Inviable Sanitariamente</v>
      </c>
      <c r="NIR471" s="48" t="str">
        <f t="shared" si="995"/>
        <v>Inviable Sanitariamente</v>
      </c>
      <c r="NIS471" s="48" t="str">
        <f t="shared" si="995"/>
        <v>Inviable Sanitariamente</v>
      </c>
      <c r="NIT471" s="48" t="str">
        <f t="shared" si="995"/>
        <v>Inviable Sanitariamente</v>
      </c>
      <c r="NIU471" s="48" t="str">
        <f t="shared" si="995"/>
        <v>Inviable Sanitariamente</v>
      </c>
      <c r="NIV471" s="48" t="str">
        <f t="shared" si="996"/>
        <v>Inviable Sanitariamente</v>
      </c>
      <c r="NIW471" s="48" t="str">
        <f t="shared" si="996"/>
        <v>Inviable Sanitariamente</v>
      </c>
      <c r="NIX471" s="48" t="str">
        <f t="shared" si="996"/>
        <v>Inviable Sanitariamente</v>
      </c>
      <c r="NIY471" s="48" t="str">
        <f t="shared" si="996"/>
        <v>Inviable Sanitariamente</v>
      </c>
      <c r="NIZ471" s="48" t="str">
        <f t="shared" si="996"/>
        <v>Inviable Sanitariamente</v>
      </c>
      <c r="NJA471" s="48" t="str">
        <f t="shared" si="996"/>
        <v>Inviable Sanitariamente</v>
      </c>
      <c r="NJB471" s="48" t="str">
        <f t="shared" si="996"/>
        <v>Inviable Sanitariamente</v>
      </c>
      <c r="NJC471" s="48" t="str">
        <f t="shared" si="996"/>
        <v>Inviable Sanitariamente</v>
      </c>
      <c r="NJD471" s="48" t="str">
        <f t="shared" si="996"/>
        <v>Inviable Sanitariamente</v>
      </c>
      <c r="NJE471" s="48" t="str">
        <f t="shared" si="996"/>
        <v>Inviable Sanitariamente</v>
      </c>
      <c r="NJF471" s="48" t="str">
        <f t="shared" si="997"/>
        <v>Inviable Sanitariamente</v>
      </c>
      <c r="NJG471" s="48" t="str">
        <f t="shared" si="997"/>
        <v>Inviable Sanitariamente</v>
      </c>
      <c r="NJH471" s="48" t="str">
        <f t="shared" si="997"/>
        <v>Inviable Sanitariamente</v>
      </c>
      <c r="NJI471" s="48" t="str">
        <f t="shared" si="997"/>
        <v>Inviable Sanitariamente</v>
      </c>
      <c r="NJJ471" s="48" t="str">
        <f t="shared" si="997"/>
        <v>Inviable Sanitariamente</v>
      </c>
      <c r="NJK471" s="48" t="str">
        <f t="shared" si="997"/>
        <v>Inviable Sanitariamente</v>
      </c>
      <c r="NJL471" s="48" t="str">
        <f t="shared" si="997"/>
        <v>Inviable Sanitariamente</v>
      </c>
      <c r="NJM471" s="48" t="str">
        <f t="shared" si="997"/>
        <v>Inviable Sanitariamente</v>
      </c>
      <c r="NJN471" s="48" t="str">
        <f t="shared" si="997"/>
        <v>Inviable Sanitariamente</v>
      </c>
      <c r="NJO471" s="48" t="str">
        <f t="shared" si="997"/>
        <v>Inviable Sanitariamente</v>
      </c>
      <c r="NJP471" s="48" t="str">
        <f t="shared" si="998"/>
        <v>Inviable Sanitariamente</v>
      </c>
      <c r="NJQ471" s="48" t="str">
        <f t="shared" si="998"/>
        <v>Inviable Sanitariamente</v>
      </c>
      <c r="NJR471" s="48" t="str">
        <f t="shared" si="998"/>
        <v>Inviable Sanitariamente</v>
      </c>
      <c r="NJS471" s="48" t="str">
        <f t="shared" si="998"/>
        <v>Inviable Sanitariamente</v>
      </c>
      <c r="NJT471" s="48" t="str">
        <f t="shared" si="998"/>
        <v>Inviable Sanitariamente</v>
      </c>
      <c r="NJU471" s="48" t="str">
        <f t="shared" si="998"/>
        <v>Inviable Sanitariamente</v>
      </c>
      <c r="NJV471" s="48" t="str">
        <f t="shared" si="998"/>
        <v>Inviable Sanitariamente</v>
      </c>
      <c r="NJW471" s="48" t="str">
        <f t="shared" si="998"/>
        <v>Inviable Sanitariamente</v>
      </c>
      <c r="NJX471" s="48" t="str">
        <f t="shared" si="998"/>
        <v>Inviable Sanitariamente</v>
      </c>
      <c r="NJY471" s="48" t="str">
        <f t="shared" si="998"/>
        <v>Inviable Sanitariamente</v>
      </c>
      <c r="NJZ471" s="48" t="str">
        <f t="shared" si="999"/>
        <v>Inviable Sanitariamente</v>
      </c>
      <c r="NKA471" s="48" t="str">
        <f t="shared" si="999"/>
        <v>Inviable Sanitariamente</v>
      </c>
      <c r="NKB471" s="48" t="str">
        <f t="shared" si="999"/>
        <v>Inviable Sanitariamente</v>
      </c>
      <c r="NKC471" s="48" t="str">
        <f t="shared" si="999"/>
        <v>Inviable Sanitariamente</v>
      </c>
      <c r="NKD471" s="48" t="str">
        <f t="shared" si="999"/>
        <v>Inviable Sanitariamente</v>
      </c>
      <c r="NKE471" s="48" t="str">
        <f t="shared" si="999"/>
        <v>Inviable Sanitariamente</v>
      </c>
      <c r="NKF471" s="48" t="str">
        <f t="shared" si="999"/>
        <v>Inviable Sanitariamente</v>
      </c>
      <c r="NKG471" s="48" t="str">
        <f t="shared" si="999"/>
        <v>Inviable Sanitariamente</v>
      </c>
      <c r="NKH471" s="48" t="str">
        <f t="shared" si="999"/>
        <v>Inviable Sanitariamente</v>
      </c>
      <c r="NKI471" s="48" t="str">
        <f t="shared" si="999"/>
        <v>Inviable Sanitariamente</v>
      </c>
      <c r="NKJ471" s="48" t="str">
        <f t="shared" si="1000"/>
        <v>Inviable Sanitariamente</v>
      </c>
      <c r="NKK471" s="48" t="str">
        <f t="shared" si="1000"/>
        <v>Inviable Sanitariamente</v>
      </c>
      <c r="NKL471" s="48" t="str">
        <f t="shared" si="1000"/>
        <v>Inviable Sanitariamente</v>
      </c>
      <c r="NKM471" s="48" t="str">
        <f t="shared" si="1000"/>
        <v>Inviable Sanitariamente</v>
      </c>
      <c r="NKN471" s="48" t="str">
        <f t="shared" si="1000"/>
        <v>Inviable Sanitariamente</v>
      </c>
      <c r="NKO471" s="48" t="str">
        <f t="shared" si="1000"/>
        <v>Inviable Sanitariamente</v>
      </c>
      <c r="NKP471" s="48" t="str">
        <f t="shared" si="1000"/>
        <v>Inviable Sanitariamente</v>
      </c>
      <c r="NKQ471" s="48" t="str">
        <f t="shared" si="1000"/>
        <v>Inviable Sanitariamente</v>
      </c>
      <c r="NKR471" s="48" t="str">
        <f t="shared" si="1000"/>
        <v>Inviable Sanitariamente</v>
      </c>
      <c r="NKS471" s="48" t="str">
        <f t="shared" si="1000"/>
        <v>Inviable Sanitariamente</v>
      </c>
      <c r="NKT471" s="48" t="str">
        <f t="shared" si="1001"/>
        <v>Inviable Sanitariamente</v>
      </c>
      <c r="NKU471" s="48" t="str">
        <f t="shared" si="1001"/>
        <v>Inviable Sanitariamente</v>
      </c>
      <c r="NKV471" s="48" t="str">
        <f t="shared" si="1001"/>
        <v>Inviable Sanitariamente</v>
      </c>
      <c r="NKW471" s="48" t="str">
        <f t="shared" si="1001"/>
        <v>Inviable Sanitariamente</v>
      </c>
      <c r="NKX471" s="48" t="str">
        <f t="shared" si="1001"/>
        <v>Inviable Sanitariamente</v>
      </c>
      <c r="NKY471" s="48" t="str">
        <f t="shared" si="1001"/>
        <v>Inviable Sanitariamente</v>
      </c>
      <c r="NKZ471" s="48" t="str">
        <f t="shared" si="1001"/>
        <v>Inviable Sanitariamente</v>
      </c>
      <c r="NLA471" s="48" t="str">
        <f t="shared" si="1001"/>
        <v>Inviable Sanitariamente</v>
      </c>
      <c r="NLB471" s="48" t="str">
        <f t="shared" si="1001"/>
        <v>Inviable Sanitariamente</v>
      </c>
      <c r="NLC471" s="48" t="str">
        <f t="shared" si="1001"/>
        <v>Inviable Sanitariamente</v>
      </c>
      <c r="NLD471" s="48" t="str">
        <f t="shared" si="1002"/>
        <v>Inviable Sanitariamente</v>
      </c>
      <c r="NLE471" s="48" t="str">
        <f t="shared" si="1002"/>
        <v>Inviable Sanitariamente</v>
      </c>
      <c r="NLF471" s="48" t="str">
        <f t="shared" si="1002"/>
        <v>Inviable Sanitariamente</v>
      </c>
      <c r="NLG471" s="48" t="str">
        <f t="shared" si="1002"/>
        <v>Inviable Sanitariamente</v>
      </c>
      <c r="NLH471" s="48" t="str">
        <f t="shared" si="1002"/>
        <v>Inviable Sanitariamente</v>
      </c>
      <c r="NLI471" s="48" t="str">
        <f t="shared" si="1002"/>
        <v>Inviable Sanitariamente</v>
      </c>
      <c r="NLJ471" s="48" t="str">
        <f t="shared" si="1002"/>
        <v>Inviable Sanitariamente</v>
      </c>
      <c r="NLK471" s="48" t="str">
        <f t="shared" si="1002"/>
        <v>Inviable Sanitariamente</v>
      </c>
      <c r="NLL471" s="48" t="str">
        <f t="shared" si="1002"/>
        <v>Inviable Sanitariamente</v>
      </c>
      <c r="NLM471" s="48" t="str">
        <f t="shared" si="1002"/>
        <v>Inviable Sanitariamente</v>
      </c>
      <c r="NLN471" s="48" t="str">
        <f t="shared" si="1003"/>
        <v>Inviable Sanitariamente</v>
      </c>
      <c r="NLO471" s="48" t="str">
        <f t="shared" si="1003"/>
        <v>Inviable Sanitariamente</v>
      </c>
      <c r="NLP471" s="48" t="str">
        <f t="shared" si="1003"/>
        <v>Inviable Sanitariamente</v>
      </c>
      <c r="NLQ471" s="48" t="str">
        <f t="shared" si="1003"/>
        <v>Inviable Sanitariamente</v>
      </c>
      <c r="NLR471" s="48" t="str">
        <f t="shared" si="1003"/>
        <v>Inviable Sanitariamente</v>
      </c>
      <c r="NLS471" s="48" t="str">
        <f t="shared" si="1003"/>
        <v>Inviable Sanitariamente</v>
      </c>
      <c r="NLT471" s="48" t="str">
        <f t="shared" si="1003"/>
        <v>Inviable Sanitariamente</v>
      </c>
      <c r="NLU471" s="48" t="str">
        <f t="shared" si="1003"/>
        <v>Inviable Sanitariamente</v>
      </c>
      <c r="NLV471" s="48" t="str">
        <f t="shared" si="1003"/>
        <v>Inviable Sanitariamente</v>
      </c>
      <c r="NLW471" s="48" t="str">
        <f t="shared" si="1003"/>
        <v>Inviable Sanitariamente</v>
      </c>
      <c r="NLX471" s="48" t="str">
        <f t="shared" si="1004"/>
        <v>Inviable Sanitariamente</v>
      </c>
      <c r="NLY471" s="48" t="str">
        <f t="shared" si="1004"/>
        <v>Inviable Sanitariamente</v>
      </c>
      <c r="NLZ471" s="48" t="str">
        <f t="shared" si="1004"/>
        <v>Inviable Sanitariamente</v>
      </c>
      <c r="NMA471" s="48" t="str">
        <f t="shared" si="1004"/>
        <v>Inviable Sanitariamente</v>
      </c>
      <c r="NMB471" s="48" t="str">
        <f t="shared" si="1004"/>
        <v>Inviable Sanitariamente</v>
      </c>
      <c r="NMC471" s="48" t="str">
        <f t="shared" si="1004"/>
        <v>Inviable Sanitariamente</v>
      </c>
      <c r="NMD471" s="48" t="str">
        <f t="shared" si="1004"/>
        <v>Inviable Sanitariamente</v>
      </c>
      <c r="NME471" s="48" t="str">
        <f t="shared" si="1004"/>
        <v>Inviable Sanitariamente</v>
      </c>
      <c r="NMF471" s="48" t="str">
        <f t="shared" si="1004"/>
        <v>Inviable Sanitariamente</v>
      </c>
      <c r="NMG471" s="48" t="str">
        <f t="shared" si="1004"/>
        <v>Inviable Sanitariamente</v>
      </c>
      <c r="NMH471" s="48" t="str">
        <f t="shared" si="1005"/>
        <v>Inviable Sanitariamente</v>
      </c>
      <c r="NMI471" s="48" t="str">
        <f t="shared" si="1005"/>
        <v>Inviable Sanitariamente</v>
      </c>
      <c r="NMJ471" s="48" t="str">
        <f t="shared" si="1005"/>
        <v>Inviable Sanitariamente</v>
      </c>
      <c r="NMK471" s="48" t="str">
        <f t="shared" si="1005"/>
        <v>Inviable Sanitariamente</v>
      </c>
      <c r="NML471" s="48" t="str">
        <f t="shared" si="1005"/>
        <v>Inviable Sanitariamente</v>
      </c>
      <c r="NMM471" s="48" t="str">
        <f t="shared" si="1005"/>
        <v>Inviable Sanitariamente</v>
      </c>
      <c r="NMN471" s="48" t="str">
        <f t="shared" si="1005"/>
        <v>Inviable Sanitariamente</v>
      </c>
      <c r="NMO471" s="48" t="str">
        <f t="shared" si="1005"/>
        <v>Inviable Sanitariamente</v>
      </c>
      <c r="NMP471" s="48" t="str">
        <f t="shared" si="1005"/>
        <v>Inviable Sanitariamente</v>
      </c>
      <c r="NMQ471" s="48" t="str">
        <f t="shared" si="1005"/>
        <v>Inviable Sanitariamente</v>
      </c>
      <c r="NMR471" s="48" t="str">
        <f t="shared" si="1006"/>
        <v>Inviable Sanitariamente</v>
      </c>
      <c r="NMS471" s="48" t="str">
        <f t="shared" si="1006"/>
        <v>Inviable Sanitariamente</v>
      </c>
      <c r="NMT471" s="48" t="str">
        <f t="shared" si="1006"/>
        <v>Inviable Sanitariamente</v>
      </c>
      <c r="NMU471" s="48" t="str">
        <f t="shared" si="1006"/>
        <v>Inviable Sanitariamente</v>
      </c>
      <c r="NMV471" s="48" t="str">
        <f t="shared" si="1006"/>
        <v>Inviable Sanitariamente</v>
      </c>
      <c r="NMW471" s="48" t="str">
        <f t="shared" si="1006"/>
        <v>Inviable Sanitariamente</v>
      </c>
      <c r="NMX471" s="48" t="str">
        <f t="shared" si="1006"/>
        <v>Inviable Sanitariamente</v>
      </c>
      <c r="NMY471" s="48" t="str">
        <f t="shared" si="1006"/>
        <v>Inviable Sanitariamente</v>
      </c>
      <c r="NMZ471" s="48" t="str">
        <f t="shared" si="1006"/>
        <v>Inviable Sanitariamente</v>
      </c>
      <c r="NNA471" s="48" t="str">
        <f t="shared" si="1006"/>
        <v>Inviable Sanitariamente</v>
      </c>
      <c r="NNB471" s="48" t="str">
        <f t="shared" si="1007"/>
        <v>Inviable Sanitariamente</v>
      </c>
      <c r="NNC471" s="48" t="str">
        <f t="shared" si="1007"/>
        <v>Inviable Sanitariamente</v>
      </c>
      <c r="NND471" s="48" t="str">
        <f t="shared" si="1007"/>
        <v>Inviable Sanitariamente</v>
      </c>
      <c r="NNE471" s="48" t="str">
        <f t="shared" si="1007"/>
        <v>Inviable Sanitariamente</v>
      </c>
      <c r="NNF471" s="48" t="str">
        <f t="shared" si="1007"/>
        <v>Inviable Sanitariamente</v>
      </c>
      <c r="NNG471" s="48" t="str">
        <f t="shared" si="1007"/>
        <v>Inviable Sanitariamente</v>
      </c>
      <c r="NNH471" s="48" t="str">
        <f t="shared" si="1007"/>
        <v>Inviable Sanitariamente</v>
      </c>
      <c r="NNI471" s="48" t="str">
        <f t="shared" si="1007"/>
        <v>Inviable Sanitariamente</v>
      </c>
      <c r="NNJ471" s="48" t="str">
        <f t="shared" si="1007"/>
        <v>Inviable Sanitariamente</v>
      </c>
      <c r="NNK471" s="48" t="str">
        <f t="shared" si="1007"/>
        <v>Inviable Sanitariamente</v>
      </c>
      <c r="NNL471" s="48" t="str">
        <f t="shared" si="1008"/>
        <v>Inviable Sanitariamente</v>
      </c>
      <c r="NNM471" s="48" t="str">
        <f t="shared" si="1008"/>
        <v>Inviable Sanitariamente</v>
      </c>
      <c r="NNN471" s="48" t="str">
        <f t="shared" si="1008"/>
        <v>Inviable Sanitariamente</v>
      </c>
      <c r="NNO471" s="48" t="str">
        <f t="shared" si="1008"/>
        <v>Inviable Sanitariamente</v>
      </c>
      <c r="NNP471" s="48" t="str">
        <f t="shared" si="1008"/>
        <v>Inviable Sanitariamente</v>
      </c>
      <c r="NNQ471" s="48" t="str">
        <f t="shared" si="1008"/>
        <v>Inviable Sanitariamente</v>
      </c>
      <c r="NNR471" s="48" t="str">
        <f t="shared" si="1008"/>
        <v>Inviable Sanitariamente</v>
      </c>
      <c r="NNS471" s="48" t="str">
        <f t="shared" si="1008"/>
        <v>Inviable Sanitariamente</v>
      </c>
      <c r="NNT471" s="48" t="str">
        <f t="shared" si="1008"/>
        <v>Inviable Sanitariamente</v>
      </c>
      <c r="NNU471" s="48" t="str">
        <f t="shared" si="1008"/>
        <v>Inviable Sanitariamente</v>
      </c>
      <c r="NNV471" s="48" t="str">
        <f t="shared" si="1009"/>
        <v>Inviable Sanitariamente</v>
      </c>
      <c r="NNW471" s="48" t="str">
        <f t="shared" si="1009"/>
        <v>Inviable Sanitariamente</v>
      </c>
      <c r="NNX471" s="48" t="str">
        <f t="shared" si="1009"/>
        <v>Inviable Sanitariamente</v>
      </c>
      <c r="NNY471" s="48" t="str">
        <f t="shared" si="1009"/>
        <v>Inviable Sanitariamente</v>
      </c>
      <c r="NNZ471" s="48" t="str">
        <f t="shared" si="1009"/>
        <v>Inviable Sanitariamente</v>
      </c>
      <c r="NOA471" s="48" t="str">
        <f t="shared" si="1009"/>
        <v>Inviable Sanitariamente</v>
      </c>
      <c r="NOB471" s="48" t="str">
        <f t="shared" si="1009"/>
        <v>Inviable Sanitariamente</v>
      </c>
      <c r="NOC471" s="48" t="str">
        <f t="shared" si="1009"/>
        <v>Inviable Sanitariamente</v>
      </c>
      <c r="NOD471" s="48" t="str">
        <f t="shared" si="1009"/>
        <v>Inviable Sanitariamente</v>
      </c>
      <c r="NOE471" s="48" t="str">
        <f t="shared" si="1009"/>
        <v>Inviable Sanitariamente</v>
      </c>
      <c r="NOF471" s="48" t="str">
        <f t="shared" si="1010"/>
        <v>Inviable Sanitariamente</v>
      </c>
      <c r="NOG471" s="48" t="str">
        <f t="shared" si="1010"/>
        <v>Inviable Sanitariamente</v>
      </c>
      <c r="NOH471" s="48" t="str">
        <f t="shared" si="1010"/>
        <v>Inviable Sanitariamente</v>
      </c>
      <c r="NOI471" s="48" t="str">
        <f t="shared" si="1010"/>
        <v>Inviable Sanitariamente</v>
      </c>
      <c r="NOJ471" s="48" t="str">
        <f t="shared" si="1010"/>
        <v>Inviable Sanitariamente</v>
      </c>
      <c r="NOK471" s="48" t="str">
        <f t="shared" si="1010"/>
        <v>Inviable Sanitariamente</v>
      </c>
      <c r="NOL471" s="48" t="str">
        <f t="shared" si="1010"/>
        <v>Inviable Sanitariamente</v>
      </c>
      <c r="NOM471" s="48" t="str">
        <f t="shared" si="1010"/>
        <v>Inviable Sanitariamente</v>
      </c>
      <c r="NON471" s="48" t="str">
        <f t="shared" si="1010"/>
        <v>Inviable Sanitariamente</v>
      </c>
      <c r="NOO471" s="48" t="str">
        <f t="shared" si="1010"/>
        <v>Inviable Sanitariamente</v>
      </c>
      <c r="NOP471" s="48" t="str">
        <f t="shared" si="1011"/>
        <v>Inviable Sanitariamente</v>
      </c>
      <c r="NOQ471" s="48" t="str">
        <f t="shared" si="1011"/>
        <v>Inviable Sanitariamente</v>
      </c>
      <c r="NOR471" s="48" t="str">
        <f t="shared" si="1011"/>
        <v>Inviable Sanitariamente</v>
      </c>
      <c r="NOS471" s="48" t="str">
        <f t="shared" si="1011"/>
        <v>Inviable Sanitariamente</v>
      </c>
      <c r="NOT471" s="48" t="str">
        <f t="shared" si="1011"/>
        <v>Inviable Sanitariamente</v>
      </c>
      <c r="NOU471" s="48" t="str">
        <f t="shared" si="1011"/>
        <v>Inviable Sanitariamente</v>
      </c>
      <c r="NOV471" s="48" t="str">
        <f t="shared" si="1011"/>
        <v>Inviable Sanitariamente</v>
      </c>
      <c r="NOW471" s="48" t="str">
        <f t="shared" si="1011"/>
        <v>Inviable Sanitariamente</v>
      </c>
      <c r="NOX471" s="48" t="str">
        <f t="shared" si="1011"/>
        <v>Inviable Sanitariamente</v>
      </c>
      <c r="NOY471" s="48" t="str">
        <f t="shared" si="1011"/>
        <v>Inviable Sanitariamente</v>
      </c>
      <c r="NOZ471" s="48" t="str">
        <f t="shared" si="1012"/>
        <v>Inviable Sanitariamente</v>
      </c>
      <c r="NPA471" s="48" t="str">
        <f t="shared" si="1012"/>
        <v>Inviable Sanitariamente</v>
      </c>
      <c r="NPB471" s="48" t="str">
        <f t="shared" si="1012"/>
        <v>Inviable Sanitariamente</v>
      </c>
      <c r="NPC471" s="48" t="str">
        <f t="shared" si="1012"/>
        <v>Inviable Sanitariamente</v>
      </c>
      <c r="NPD471" s="48" t="str">
        <f t="shared" si="1012"/>
        <v>Inviable Sanitariamente</v>
      </c>
      <c r="NPE471" s="48" t="str">
        <f t="shared" si="1012"/>
        <v>Inviable Sanitariamente</v>
      </c>
      <c r="NPF471" s="48" t="str">
        <f t="shared" si="1012"/>
        <v>Inviable Sanitariamente</v>
      </c>
      <c r="NPG471" s="48" t="str">
        <f t="shared" si="1012"/>
        <v>Inviable Sanitariamente</v>
      </c>
      <c r="NPH471" s="48" t="str">
        <f t="shared" si="1012"/>
        <v>Inviable Sanitariamente</v>
      </c>
      <c r="NPI471" s="48" t="str">
        <f t="shared" si="1012"/>
        <v>Inviable Sanitariamente</v>
      </c>
      <c r="NPJ471" s="48" t="str">
        <f t="shared" si="1013"/>
        <v>Inviable Sanitariamente</v>
      </c>
      <c r="NPK471" s="48" t="str">
        <f t="shared" si="1013"/>
        <v>Inviable Sanitariamente</v>
      </c>
      <c r="NPL471" s="48" t="str">
        <f t="shared" si="1013"/>
        <v>Inviable Sanitariamente</v>
      </c>
      <c r="NPM471" s="48" t="str">
        <f t="shared" si="1013"/>
        <v>Inviable Sanitariamente</v>
      </c>
      <c r="NPN471" s="48" t="str">
        <f t="shared" si="1013"/>
        <v>Inviable Sanitariamente</v>
      </c>
      <c r="NPO471" s="48" t="str">
        <f t="shared" si="1013"/>
        <v>Inviable Sanitariamente</v>
      </c>
      <c r="NPP471" s="48" t="str">
        <f t="shared" si="1013"/>
        <v>Inviable Sanitariamente</v>
      </c>
      <c r="NPQ471" s="48" t="str">
        <f t="shared" si="1013"/>
        <v>Inviable Sanitariamente</v>
      </c>
      <c r="NPR471" s="48" t="str">
        <f t="shared" si="1013"/>
        <v>Inviable Sanitariamente</v>
      </c>
      <c r="NPS471" s="48" t="str">
        <f t="shared" si="1013"/>
        <v>Inviable Sanitariamente</v>
      </c>
      <c r="NPT471" s="48" t="str">
        <f t="shared" si="1014"/>
        <v>Inviable Sanitariamente</v>
      </c>
      <c r="NPU471" s="48" t="str">
        <f t="shared" si="1014"/>
        <v>Inviable Sanitariamente</v>
      </c>
      <c r="NPV471" s="48" t="str">
        <f t="shared" si="1014"/>
        <v>Inviable Sanitariamente</v>
      </c>
      <c r="NPW471" s="48" t="str">
        <f t="shared" si="1014"/>
        <v>Inviable Sanitariamente</v>
      </c>
      <c r="NPX471" s="48" t="str">
        <f t="shared" si="1014"/>
        <v>Inviable Sanitariamente</v>
      </c>
      <c r="NPY471" s="48" t="str">
        <f t="shared" si="1014"/>
        <v>Inviable Sanitariamente</v>
      </c>
      <c r="NPZ471" s="48" t="str">
        <f t="shared" si="1014"/>
        <v>Inviable Sanitariamente</v>
      </c>
      <c r="NQA471" s="48" t="str">
        <f t="shared" si="1014"/>
        <v>Inviable Sanitariamente</v>
      </c>
      <c r="NQB471" s="48" t="str">
        <f t="shared" si="1014"/>
        <v>Inviable Sanitariamente</v>
      </c>
      <c r="NQC471" s="48" t="str">
        <f t="shared" si="1014"/>
        <v>Inviable Sanitariamente</v>
      </c>
      <c r="NQD471" s="48" t="str">
        <f t="shared" si="1015"/>
        <v>Inviable Sanitariamente</v>
      </c>
      <c r="NQE471" s="48" t="str">
        <f t="shared" si="1015"/>
        <v>Inviable Sanitariamente</v>
      </c>
      <c r="NQF471" s="48" t="str">
        <f t="shared" si="1015"/>
        <v>Inviable Sanitariamente</v>
      </c>
      <c r="NQG471" s="48" t="str">
        <f t="shared" si="1015"/>
        <v>Inviable Sanitariamente</v>
      </c>
      <c r="NQH471" s="48" t="str">
        <f t="shared" si="1015"/>
        <v>Inviable Sanitariamente</v>
      </c>
      <c r="NQI471" s="48" t="str">
        <f t="shared" si="1015"/>
        <v>Inviable Sanitariamente</v>
      </c>
      <c r="NQJ471" s="48" t="str">
        <f t="shared" si="1015"/>
        <v>Inviable Sanitariamente</v>
      </c>
      <c r="NQK471" s="48" t="str">
        <f t="shared" si="1015"/>
        <v>Inviable Sanitariamente</v>
      </c>
      <c r="NQL471" s="48" t="str">
        <f t="shared" si="1015"/>
        <v>Inviable Sanitariamente</v>
      </c>
      <c r="NQM471" s="48" t="str">
        <f t="shared" si="1015"/>
        <v>Inviable Sanitariamente</v>
      </c>
      <c r="NQN471" s="48" t="str">
        <f t="shared" si="1016"/>
        <v>Inviable Sanitariamente</v>
      </c>
      <c r="NQO471" s="48" t="str">
        <f t="shared" si="1016"/>
        <v>Inviable Sanitariamente</v>
      </c>
      <c r="NQP471" s="48" t="str">
        <f t="shared" si="1016"/>
        <v>Inviable Sanitariamente</v>
      </c>
      <c r="NQQ471" s="48" t="str">
        <f t="shared" si="1016"/>
        <v>Inviable Sanitariamente</v>
      </c>
      <c r="NQR471" s="48" t="str">
        <f t="shared" si="1016"/>
        <v>Inviable Sanitariamente</v>
      </c>
      <c r="NQS471" s="48" t="str">
        <f t="shared" si="1016"/>
        <v>Inviable Sanitariamente</v>
      </c>
      <c r="NQT471" s="48" t="str">
        <f t="shared" si="1016"/>
        <v>Inviable Sanitariamente</v>
      </c>
      <c r="NQU471" s="48" t="str">
        <f t="shared" si="1016"/>
        <v>Inviable Sanitariamente</v>
      </c>
      <c r="NQV471" s="48" t="str">
        <f t="shared" si="1016"/>
        <v>Inviable Sanitariamente</v>
      </c>
      <c r="NQW471" s="48" t="str">
        <f t="shared" si="1016"/>
        <v>Inviable Sanitariamente</v>
      </c>
      <c r="NQX471" s="48" t="str">
        <f t="shared" si="1017"/>
        <v>Inviable Sanitariamente</v>
      </c>
      <c r="NQY471" s="48" t="str">
        <f t="shared" si="1017"/>
        <v>Inviable Sanitariamente</v>
      </c>
      <c r="NQZ471" s="48" t="str">
        <f t="shared" si="1017"/>
        <v>Inviable Sanitariamente</v>
      </c>
      <c r="NRA471" s="48" t="str">
        <f t="shared" si="1017"/>
        <v>Inviable Sanitariamente</v>
      </c>
      <c r="NRB471" s="48" t="str">
        <f t="shared" si="1017"/>
        <v>Inviable Sanitariamente</v>
      </c>
      <c r="NRC471" s="48" t="str">
        <f t="shared" si="1017"/>
        <v>Inviable Sanitariamente</v>
      </c>
      <c r="NRD471" s="48" t="str">
        <f t="shared" si="1017"/>
        <v>Inviable Sanitariamente</v>
      </c>
      <c r="NRE471" s="48" t="str">
        <f t="shared" si="1017"/>
        <v>Inviable Sanitariamente</v>
      </c>
      <c r="NRF471" s="48" t="str">
        <f t="shared" si="1017"/>
        <v>Inviable Sanitariamente</v>
      </c>
      <c r="NRG471" s="48" t="str">
        <f t="shared" si="1017"/>
        <v>Inviable Sanitariamente</v>
      </c>
      <c r="NRH471" s="48" t="str">
        <f t="shared" si="1018"/>
        <v>Inviable Sanitariamente</v>
      </c>
      <c r="NRI471" s="48" t="str">
        <f t="shared" si="1018"/>
        <v>Inviable Sanitariamente</v>
      </c>
      <c r="NRJ471" s="48" t="str">
        <f t="shared" si="1018"/>
        <v>Inviable Sanitariamente</v>
      </c>
      <c r="NRK471" s="48" t="str">
        <f t="shared" si="1018"/>
        <v>Inviable Sanitariamente</v>
      </c>
      <c r="NRL471" s="48" t="str">
        <f t="shared" si="1018"/>
        <v>Inviable Sanitariamente</v>
      </c>
      <c r="NRM471" s="48" t="str">
        <f t="shared" si="1018"/>
        <v>Inviable Sanitariamente</v>
      </c>
      <c r="NRN471" s="48" t="str">
        <f t="shared" si="1018"/>
        <v>Inviable Sanitariamente</v>
      </c>
      <c r="NRO471" s="48" t="str">
        <f t="shared" si="1018"/>
        <v>Inviable Sanitariamente</v>
      </c>
      <c r="NRP471" s="48" t="str">
        <f t="shared" si="1018"/>
        <v>Inviable Sanitariamente</v>
      </c>
      <c r="NRQ471" s="48" t="str">
        <f t="shared" si="1018"/>
        <v>Inviable Sanitariamente</v>
      </c>
      <c r="NRR471" s="48" t="str">
        <f t="shared" si="1019"/>
        <v>Inviable Sanitariamente</v>
      </c>
      <c r="NRS471" s="48" t="str">
        <f t="shared" si="1019"/>
        <v>Inviable Sanitariamente</v>
      </c>
      <c r="NRT471" s="48" t="str">
        <f t="shared" si="1019"/>
        <v>Inviable Sanitariamente</v>
      </c>
      <c r="NRU471" s="48" t="str">
        <f t="shared" si="1019"/>
        <v>Inviable Sanitariamente</v>
      </c>
      <c r="NRV471" s="48" t="str">
        <f t="shared" si="1019"/>
        <v>Inviable Sanitariamente</v>
      </c>
      <c r="NRW471" s="48" t="str">
        <f t="shared" si="1019"/>
        <v>Inviable Sanitariamente</v>
      </c>
      <c r="NRX471" s="48" t="str">
        <f t="shared" si="1019"/>
        <v>Inviable Sanitariamente</v>
      </c>
      <c r="NRY471" s="48" t="str">
        <f t="shared" si="1019"/>
        <v>Inviable Sanitariamente</v>
      </c>
      <c r="NRZ471" s="48" t="str">
        <f t="shared" si="1019"/>
        <v>Inviable Sanitariamente</v>
      </c>
      <c r="NSA471" s="48" t="str">
        <f t="shared" si="1019"/>
        <v>Inviable Sanitariamente</v>
      </c>
      <c r="NSB471" s="48" t="str">
        <f t="shared" si="1020"/>
        <v>Inviable Sanitariamente</v>
      </c>
      <c r="NSC471" s="48" t="str">
        <f t="shared" si="1020"/>
        <v>Inviable Sanitariamente</v>
      </c>
      <c r="NSD471" s="48" t="str">
        <f t="shared" si="1020"/>
        <v>Inviable Sanitariamente</v>
      </c>
      <c r="NSE471" s="48" t="str">
        <f t="shared" si="1020"/>
        <v>Inviable Sanitariamente</v>
      </c>
      <c r="NSF471" s="48" t="str">
        <f t="shared" si="1020"/>
        <v>Inviable Sanitariamente</v>
      </c>
      <c r="NSG471" s="48" t="str">
        <f t="shared" si="1020"/>
        <v>Inviable Sanitariamente</v>
      </c>
      <c r="NSH471" s="48" t="str">
        <f t="shared" si="1020"/>
        <v>Inviable Sanitariamente</v>
      </c>
      <c r="NSI471" s="48" t="str">
        <f t="shared" si="1020"/>
        <v>Inviable Sanitariamente</v>
      </c>
      <c r="NSJ471" s="48" t="str">
        <f t="shared" si="1020"/>
        <v>Inviable Sanitariamente</v>
      </c>
      <c r="NSK471" s="48" t="str">
        <f t="shared" si="1020"/>
        <v>Inviable Sanitariamente</v>
      </c>
      <c r="NSL471" s="48" t="str">
        <f t="shared" si="1021"/>
        <v>Inviable Sanitariamente</v>
      </c>
      <c r="NSM471" s="48" t="str">
        <f t="shared" si="1021"/>
        <v>Inviable Sanitariamente</v>
      </c>
      <c r="NSN471" s="48" t="str">
        <f t="shared" si="1021"/>
        <v>Inviable Sanitariamente</v>
      </c>
      <c r="NSO471" s="48" t="str">
        <f t="shared" si="1021"/>
        <v>Inviable Sanitariamente</v>
      </c>
      <c r="NSP471" s="48" t="str">
        <f t="shared" si="1021"/>
        <v>Inviable Sanitariamente</v>
      </c>
      <c r="NSQ471" s="48" t="str">
        <f t="shared" si="1021"/>
        <v>Inviable Sanitariamente</v>
      </c>
      <c r="NSR471" s="48" t="str">
        <f t="shared" si="1021"/>
        <v>Inviable Sanitariamente</v>
      </c>
      <c r="NSS471" s="48" t="str">
        <f t="shared" si="1021"/>
        <v>Inviable Sanitariamente</v>
      </c>
      <c r="NST471" s="48" t="str">
        <f t="shared" si="1021"/>
        <v>Inviable Sanitariamente</v>
      </c>
      <c r="NSU471" s="48" t="str">
        <f t="shared" si="1021"/>
        <v>Inviable Sanitariamente</v>
      </c>
      <c r="NSV471" s="48" t="str">
        <f t="shared" si="1022"/>
        <v>Inviable Sanitariamente</v>
      </c>
      <c r="NSW471" s="48" t="str">
        <f t="shared" si="1022"/>
        <v>Inviable Sanitariamente</v>
      </c>
      <c r="NSX471" s="48" t="str">
        <f t="shared" si="1022"/>
        <v>Inviable Sanitariamente</v>
      </c>
      <c r="NSY471" s="48" t="str">
        <f t="shared" si="1022"/>
        <v>Inviable Sanitariamente</v>
      </c>
      <c r="NSZ471" s="48" t="str">
        <f t="shared" si="1022"/>
        <v>Inviable Sanitariamente</v>
      </c>
      <c r="NTA471" s="48" t="str">
        <f t="shared" si="1022"/>
        <v>Inviable Sanitariamente</v>
      </c>
      <c r="NTB471" s="48" t="str">
        <f t="shared" si="1022"/>
        <v>Inviable Sanitariamente</v>
      </c>
      <c r="NTC471" s="48" t="str">
        <f t="shared" si="1022"/>
        <v>Inviable Sanitariamente</v>
      </c>
      <c r="NTD471" s="48" t="str">
        <f t="shared" si="1022"/>
        <v>Inviable Sanitariamente</v>
      </c>
      <c r="NTE471" s="48" t="str">
        <f t="shared" si="1022"/>
        <v>Inviable Sanitariamente</v>
      </c>
      <c r="NTF471" s="48" t="str">
        <f t="shared" si="1023"/>
        <v>Inviable Sanitariamente</v>
      </c>
      <c r="NTG471" s="48" t="str">
        <f t="shared" si="1023"/>
        <v>Inviable Sanitariamente</v>
      </c>
      <c r="NTH471" s="48" t="str">
        <f t="shared" si="1023"/>
        <v>Inviable Sanitariamente</v>
      </c>
      <c r="NTI471" s="48" t="str">
        <f t="shared" si="1023"/>
        <v>Inviable Sanitariamente</v>
      </c>
      <c r="NTJ471" s="48" t="str">
        <f t="shared" si="1023"/>
        <v>Inviable Sanitariamente</v>
      </c>
      <c r="NTK471" s="48" t="str">
        <f t="shared" si="1023"/>
        <v>Inviable Sanitariamente</v>
      </c>
      <c r="NTL471" s="48" t="str">
        <f t="shared" si="1023"/>
        <v>Inviable Sanitariamente</v>
      </c>
      <c r="NTM471" s="48" t="str">
        <f t="shared" si="1023"/>
        <v>Inviable Sanitariamente</v>
      </c>
      <c r="NTN471" s="48" t="str">
        <f t="shared" si="1023"/>
        <v>Inviable Sanitariamente</v>
      </c>
      <c r="NTO471" s="48" t="str">
        <f t="shared" si="1023"/>
        <v>Inviable Sanitariamente</v>
      </c>
      <c r="NTP471" s="48" t="str">
        <f t="shared" si="1024"/>
        <v>Inviable Sanitariamente</v>
      </c>
      <c r="NTQ471" s="48" t="str">
        <f t="shared" si="1024"/>
        <v>Inviable Sanitariamente</v>
      </c>
      <c r="NTR471" s="48" t="str">
        <f t="shared" si="1024"/>
        <v>Inviable Sanitariamente</v>
      </c>
      <c r="NTS471" s="48" t="str">
        <f t="shared" si="1024"/>
        <v>Inviable Sanitariamente</v>
      </c>
      <c r="NTT471" s="48" t="str">
        <f t="shared" si="1024"/>
        <v>Inviable Sanitariamente</v>
      </c>
      <c r="NTU471" s="48" t="str">
        <f t="shared" si="1024"/>
        <v>Inviable Sanitariamente</v>
      </c>
      <c r="NTV471" s="48" t="str">
        <f t="shared" si="1024"/>
        <v>Inviable Sanitariamente</v>
      </c>
      <c r="NTW471" s="48" t="str">
        <f t="shared" si="1024"/>
        <v>Inviable Sanitariamente</v>
      </c>
      <c r="NTX471" s="48" t="str">
        <f t="shared" si="1024"/>
        <v>Inviable Sanitariamente</v>
      </c>
      <c r="NTY471" s="48" t="str">
        <f t="shared" si="1024"/>
        <v>Inviable Sanitariamente</v>
      </c>
      <c r="NTZ471" s="48" t="str">
        <f t="shared" si="1025"/>
        <v>Inviable Sanitariamente</v>
      </c>
      <c r="NUA471" s="48" t="str">
        <f t="shared" si="1025"/>
        <v>Inviable Sanitariamente</v>
      </c>
      <c r="NUB471" s="48" t="str">
        <f t="shared" si="1025"/>
        <v>Inviable Sanitariamente</v>
      </c>
      <c r="NUC471" s="48" t="str">
        <f t="shared" si="1025"/>
        <v>Inviable Sanitariamente</v>
      </c>
      <c r="NUD471" s="48" t="str">
        <f t="shared" si="1025"/>
        <v>Inviable Sanitariamente</v>
      </c>
      <c r="NUE471" s="48" t="str">
        <f t="shared" si="1025"/>
        <v>Inviable Sanitariamente</v>
      </c>
      <c r="NUF471" s="48" t="str">
        <f t="shared" si="1025"/>
        <v>Inviable Sanitariamente</v>
      </c>
      <c r="NUG471" s="48" t="str">
        <f t="shared" si="1025"/>
        <v>Inviable Sanitariamente</v>
      </c>
      <c r="NUH471" s="48" t="str">
        <f t="shared" si="1025"/>
        <v>Inviable Sanitariamente</v>
      </c>
      <c r="NUI471" s="48" t="str">
        <f t="shared" si="1025"/>
        <v>Inviable Sanitariamente</v>
      </c>
      <c r="NUJ471" s="48" t="str">
        <f t="shared" si="1026"/>
        <v>Inviable Sanitariamente</v>
      </c>
      <c r="NUK471" s="48" t="str">
        <f t="shared" si="1026"/>
        <v>Inviable Sanitariamente</v>
      </c>
      <c r="NUL471" s="48" t="str">
        <f t="shared" si="1026"/>
        <v>Inviable Sanitariamente</v>
      </c>
      <c r="NUM471" s="48" t="str">
        <f t="shared" si="1026"/>
        <v>Inviable Sanitariamente</v>
      </c>
      <c r="NUN471" s="48" t="str">
        <f t="shared" si="1026"/>
        <v>Inviable Sanitariamente</v>
      </c>
      <c r="NUO471" s="48" t="str">
        <f t="shared" si="1026"/>
        <v>Inviable Sanitariamente</v>
      </c>
      <c r="NUP471" s="48" t="str">
        <f t="shared" si="1026"/>
        <v>Inviable Sanitariamente</v>
      </c>
      <c r="NUQ471" s="48" t="str">
        <f t="shared" si="1026"/>
        <v>Inviable Sanitariamente</v>
      </c>
      <c r="NUR471" s="48" t="str">
        <f t="shared" si="1026"/>
        <v>Inviable Sanitariamente</v>
      </c>
      <c r="NUS471" s="48" t="str">
        <f t="shared" si="1026"/>
        <v>Inviable Sanitariamente</v>
      </c>
      <c r="NUT471" s="48" t="str">
        <f t="shared" si="1027"/>
        <v>Inviable Sanitariamente</v>
      </c>
      <c r="NUU471" s="48" t="str">
        <f t="shared" si="1027"/>
        <v>Inviable Sanitariamente</v>
      </c>
      <c r="NUV471" s="48" t="str">
        <f t="shared" si="1027"/>
        <v>Inviable Sanitariamente</v>
      </c>
      <c r="NUW471" s="48" t="str">
        <f t="shared" si="1027"/>
        <v>Inviable Sanitariamente</v>
      </c>
      <c r="NUX471" s="48" t="str">
        <f t="shared" si="1027"/>
        <v>Inviable Sanitariamente</v>
      </c>
      <c r="NUY471" s="48" t="str">
        <f t="shared" si="1027"/>
        <v>Inviable Sanitariamente</v>
      </c>
      <c r="NUZ471" s="48" t="str">
        <f t="shared" si="1027"/>
        <v>Inviable Sanitariamente</v>
      </c>
      <c r="NVA471" s="48" t="str">
        <f t="shared" si="1027"/>
        <v>Inviable Sanitariamente</v>
      </c>
      <c r="NVB471" s="48" t="str">
        <f t="shared" si="1027"/>
        <v>Inviable Sanitariamente</v>
      </c>
      <c r="NVC471" s="48" t="str">
        <f t="shared" si="1027"/>
        <v>Inviable Sanitariamente</v>
      </c>
      <c r="NVD471" s="48" t="str">
        <f t="shared" si="1028"/>
        <v>Inviable Sanitariamente</v>
      </c>
      <c r="NVE471" s="48" t="str">
        <f t="shared" si="1028"/>
        <v>Inviable Sanitariamente</v>
      </c>
      <c r="NVF471" s="48" t="str">
        <f t="shared" si="1028"/>
        <v>Inviable Sanitariamente</v>
      </c>
      <c r="NVG471" s="48" t="str">
        <f t="shared" si="1028"/>
        <v>Inviable Sanitariamente</v>
      </c>
      <c r="NVH471" s="48" t="str">
        <f t="shared" si="1028"/>
        <v>Inviable Sanitariamente</v>
      </c>
      <c r="NVI471" s="48" t="str">
        <f t="shared" si="1028"/>
        <v>Inviable Sanitariamente</v>
      </c>
      <c r="NVJ471" s="48" t="str">
        <f t="shared" si="1028"/>
        <v>Inviable Sanitariamente</v>
      </c>
      <c r="NVK471" s="48" t="str">
        <f t="shared" si="1028"/>
        <v>Inviable Sanitariamente</v>
      </c>
      <c r="NVL471" s="48" t="str">
        <f t="shared" si="1028"/>
        <v>Inviable Sanitariamente</v>
      </c>
      <c r="NVM471" s="48" t="str">
        <f t="shared" si="1028"/>
        <v>Inviable Sanitariamente</v>
      </c>
      <c r="NVN471" s="48" t="str">
        <f t="shared" si="1029"/>
        <v>Inviable Sanitariamente</v>
      </c>
      <c r="NVO471" s="48" t="str">
        <f t="shared" si="1029"/>
        <v>Inviable Sanitariamente</v>
      </c>
      <c r="NVP471" s="48" t="str">
        <f t="shared" si="1029"/>
        <v>Inviable Sanitariamente</v>
      </c>
      <c r="NVQ471" s="48" t="str">
        <f t="shared" si="1029"/>
        <v>Inviable Sanitariamente</v>
      </c>
      <c r="NVR471" s="48" t="str">
        <f t="shared" si="1029"/>
        <v>Inviable Sanitariamente</v>
      </c>
      <c r="NVS471" s="48" t="str">
        <f t="shared" si="1029"/>
        <v>Inviable Sanitariamente</v>
      </c>
      <c r="NVT471" s="48" t="str">
        <f t="shared" si="1029"/>
        <v>Inviable Sanitariamente</v>
      </c>
      <c r="NVU471" s="48" t="str">
        <f t="shared" si="1029"/>
        <v>Inviable Sanitariamente</v>
      </c>
      <c r="NVV471" s="48" t="str">
        <f t="shared" si="1029"/>
        <v>Inviable Sanitariamente</v>
      </c>
      <c r="NVW471" s="48" t="str">
        <f t="shared" si="1029"/>
        <v>Inviable Sanitariamente</v>
      </c>
      <c r="NVX471" s="48" t="str">
        <f t="shared" si="1030"/>
        <v>Inviable Sanitariamente</v>
      </c>
      <c r="NVY471" s="48" t="str">
        <f t="shared" si="1030"/>
        <v>Inviable Sanitariamente</v>
      </c>
      <c r="NVZ471" s="48" t="str">
        <f t="shared" si="1030"/>
        <v>Inviable Sanitariamente</v>
      </c>
      <c r="NWA471" s="48" t="str">
        <f t="shared" si="1030"/>
        <v>Inviable Sanitariamente</v>
      </c>
      <c r="NWB471" s="48" t="str">
        <f t="shared" si="1030"/>
        <v>Inviable Sanitariamente</v>
      </c>
      <c r="NWC471" s="48" t="str">
        <f t="shared" si="1030"/>
        <v>Inviable Sanitariamente</v>
      </c>
      <c r="NWD471" s="48" t="str">
        <f t="shared" si="1030"/>
        <v>Inviable Sanitariamente</v>
      </c>
      <c r="NWE471" s="48" t="str">
        <f t="shared" si="1030"/>
        <v>Inviable Sanitariamente</v>
      </c>
      <c r="NWF471" s="48" t="str">
        <f t="shared" si="1030"/>
        <v>Inviable Sanitariamente</v>
      </c>
      <c r="NWG471" s="48" t="str">
        <f t="shared" si="1030"/>
        <v>Inviable Sanitariamente</v>
      </c>
      <c r="NWH471" s="48" t="str">
        <f t="shared" si="1031"/>
        <v>Inviable Sanitariamente</v>
      </c>
      <c r="NWI471" s="48" t="str">
        <f t="shared" si="1031"/>
        <v>Inviable Sanitariamente</v>
      </c>
      <c r="NWJ471" s="48" t="str">
        <f t="shared" si="1031"/>
        <v>Inviable Sanitariamente</v>
      </c>
      <c r="NWK471" s="48" t="str">
        <f t="shared" si="1031"/>
        <v>Inviable Sanitariamente</v>
      </c>
      <c r="NWL471" s="48" t="str">
        <f t="shared" si="1031"/>
        <v>Inviable Sanitariamente</v>
      </c>
      <c r="NWM471" s="48" t="str">
        <f t="shared" si="1031"/>
        <v>Inviable Sanitariamente</v>
      </c>
      <c r="NWN471" s="48" t="str">
        <f t="shared" si="1031"/>
        <v>Inviable Sanitariamente</v>
      </c>
      <c r="NWO471" s="48" t="str">
        <f t="shared" si="1031"/>
        <v>Inviable Sanitariamente</v>
      </c>
      <c r="NWP471" s="48" t="str">
        <f t="shared" si="1031"/>
        <v>Inviable Sanitariamente</v>
      </c>
      <c r="NWQ471" s="48" t="str">
        <f t="shared" si="1031"/>
        <v>Inviable Sanitariamente</v>
      </c>
      <c r="NWR471" s="48" t="str">
        <f t="shared" si="1032"/>
        <v>Inviable Sanitariamente</v>
      </c>
      <c r="NWS471" s="48" t="str">
        <f t="shared" si="1032"/>
        <v>Inviable Sanitariamente</v>
      </c>
      <c r="NWT471" s="48" t="str">
        <f t="shared" si="1032"/>
        <v>Inviable Sanitariamente</v>
      </c>
      <c r="NWU471" s="48" t="str">
        <f t="shared" si="1032"/>
        <v>Inviable Sanitariamente</v>
      </c>
      <c r="NWV471" s="48" t="str">
        <f t="shared" si="1032"/>
        <v>Inviable Sanitariamente</v>
      </c>
      <c r="NWW471" s="48" t="str">
        <f t="shared" si="1032"/>
        <v>Inviable Sanitariamente</v>
      </c>
      <c r="NWX471" s="48" t="str">
        <f t="shared" si="1032"/>
        <v>Inviable Sanitariamente</v>
      </c>
      <c r="NWY471" s="48" t="str">
        <f t="shared" si="1032"/>
        <v>Inviable Sanitariamente</v>
      </c>
      <c r="NWZ471" s="48" t="str">
        <f t="shared" si="1032"/>
        <v>Inviable Sanitariamente</v>
      </c>
      <c r="NXA471" s="48" t="str">
        <f t="shared" si="1032"/>
        <v>Inviable Sanitariamente</v>
      </c>
      <c r="NXB471" s="48" t="str">
        <f t="shared" si="1033"/>
        <v>Inviable Sanitariamente</v>
      </c>
      <c r="NXC471" s="48" t="str">
        <f t="shared" si="1033"/>
        <v>Inviable Sanitariamente</v>
      </c>
      <c r="NXD471" s="48" t="str">
        <f t="shared" si="1033"/>
        <v>Inviable Sanitariamente</v>
      </c>
      <c r="NXE471" s="48" t="str">
        <f t="shared" si="1033"/>
        <v>Inviable Sanitariamente</v>
      </c>
      <c r="NXF471" s="48" t="str">
        <f t="shared" si="1033"/>
        <v>Inviable Sanitariamente</v>
      </c>
      <c r="NXG471" s="48" t="str">
        <f t="shared" si="1033"/>
        <v>Inviable Sanitariamente</v>
      </c>
      <c r="NXH471" s="48" t="str">
        <f t="shared" si="1033"/>
        <v>Inviable Sanitariamente</v>
      </c>
      <c r="NXI471" s="48" t="str">
        <f t="shared" si="1033"/>
        <v>Inviable Sanitariamente</v>
      </c>
      <c r="NXJ471" s="48" t="str">
        <f t="shared" si="1033"/>
        <v>Inviable Sanitariamente</v>
      </c>
      <c r="NXK471" s="48" t="str">
        <f t="shared" si="1033"/>
        <v>Inviable Sanitariamente</v>
      </c>
      <c r="NXL471" s="48" t="str">
        <f t="shared" si="1034"/>
        <v>Inviable Sanitariamente</v>
      </c>
      <c r="NXM471" s="48" t="str">
        <f t="shared" si="1034"/>
        <v>Inviable Sanitariamente</v>
      </c>
      <c r="NXN471" s="48" t="str">
        <f t="shared" si="1034"/>
        <v>Inviable Sanitariamente</v>
      </c>
      <c r="NXO471" s="48" t="str">
        <f t="shared" si="1034"/>
        <v>Inviable Sanitariamente</v>
      </c>
      <c r="NXP471" s="48" t="str">
        <f t="shared" si="1034"/>
        <v>Inviable Sanitariamente</v>
      </c>
      <c r="NXQ471" s="48" t="str">
        <f t="shared" si="1034"/>
        <v>Inviable Sanitariamente</v>
      </c>
      <c r="NXR471" s="48" t="str">
        <f t="shared" si="1034"/>
        <v>Inviable Sanitariamente</v>
      </c>
      <c r="NXS471" s="48" t="str">
        <f t="shared" si="1034"/>
        <v>Inviable Sanitariamente</v>
      </c>
      <c r="NXT471" s="48" t="str">
        <f t="shared" si="1034"/>
        <v>Inviable Sanitariamente</v>
      </c>
      <c r="NXU471" s="48" t="str">
        <f t="shared" si="1034"/>
        <v>Inviable Sanitariamente</v>
      </c>
      <c r="NXV471" s="48" t="str">
        <f t="shared" si="1035"/>
        <v>Inviable Sanitariamente</v>
      </c>
      <c r="NXW471" s="48" t="str">
        <f t="shared" si="1035"/>
        <v>Inviable Sanitariamente</v>
      </c>
      <c r="NXX471" s="48" t="str">
        <f t="shared" si="1035"/>
        <v>Inviable Sanitariamente</v>
      </c>
      <c r="NXY471" s="48" t="str">
        <f t="shared" si="1035"/>
        <v>Inviable Sanitariamente</v>
      </c>
      <c r="NXZ471" s="48" t="str">
        <f t="shared" si="1035"/>
        <v>Inviable Sanitariamente</v>
      </c>
      <c r="NYA471" s="48" t="str">
        <f t="shared" si="1035"/>
        <v>Inviable Sanitariamente</v>
      </c>
      <c r="NYB471" s="48" t="str">
        <f t="shared" si="1035"/>
        <v>Inviable Sanitariamente</v>
      </c>
      <c r="NYC471" s="48" t="str">
        <f t="shared" si="1035"/>
        <v>Inviable Sanitariamente</v>
      </c>
      <c r="NYD471" s="48" t="str">
        <f t="shared" si="1035"/>
        <v>Inviable Sanitariamente</v>
      </c>
      <c r="NYE471" s="48" t="str">
        <f t="shared" si="1035"/>
        <v>Inviable Sanitariamente</v>
      </c>
      <c r="NYF471" s="48" t="str">
        <f t="shared" si="1036"/>
        <v>Inviable Sanitariamente</v>
      </c>
      <c r="NYG471" s="48" t="str">
        <f t="shared" si="1036"/>
        <v>Inviable Sanitariamente</v>
      </c>
      <c r="NYH471" s="48" t="str">
        <f t="shared" si="1036"/>
        <v>Inviable Sanitariamente</v>
      </c>
      <c r="NYI471" s="48" t="str">
        <f t="shared" si="1036"/>
        <v>Inviable Sanitariamente</v>
      </c>
      <c r="NYJ471" s="48" t="str">
        <f t="shared" si="1036"/>
        <v>Inviable Sanitariamente</v>
      </c>
      <c r="NYK471" s="48" t="str">
        <f t="shared" si="1036"/>
        <v>Inviable Sanitariamente</v>
      </c>
      <c r="NYL471" s="48" t="str">
        <f t="shared" si="1036"/>
        <v>Inviable Sanitariamente</v>
      </c>
      <c r="NYM471" s="48" t="str">
        <f t="shared" si="1036"/>
        <v>Inviable Sanitariamente</v>
      </c>
      <c r="NYN471" s="48" t="str">
        <f t="shared" si="1036"/>
        <v>Inviable Sanitariamente</v>
      </c>
      <c r="NYO471" s="48" t="str">
        <f t="shared" si="1036"/>
        <v>Inviable Sanitariamente</v>
      </c>
      <c r="NYP471" s="48" t="str">
        <f t="shared" si="1037"/>
        <v>Inviable Sanitariamente</v>
      </c>
      <c r="NYQ471" s="48" t="str">
        <f t="shared" si="1037"/>
        <v>Inviable Sanitariamente</v>
      </c>
      <c r="NYR471" s="48" t="str">
        <f t="shared" si="1037"/>
        <v>Inviable Sanitariamente</v>
      </c>
      <c r="NYS471" s="48" t="str">
        <f t="shared" si="1037"/>
        <v>Inviable Sanitariamente</v>
      </c>
      <c r="NYT471" s="48" t="str">
        <f t="shared" si="1037"/>
        <v>Inviable Sanitariamente</v>
      </c>
      <c r="NYU471" s="48" t="str">
        <f t="shared" si="1037"/>
        <v>Inviable Sanitariamente</v>
      </c>
      <c r="NYV471" s="48" t="str">
        <f t="shared" si="1037"/>
        <v>Inviable Sanitariamente</v>
      </c>
      <c r="NYW471" s="48" t="str">
        <f t="shared" si="1037"/>
        <v>Inviable Sanitariamente</v>
      </c>
      <c r="NYX471" s="48" t="str">
        <f t="shared" si="1037"/>
        <v>Inviable Sanitariamente</v>
      </c>
      <c r="NYY471" s="48" t="str">
        <f t="shared" si="1037"/>
        <v>Inviable Sanitariamente</v>
      </c>
      <c r="NYZ471" s="48" t="str">
        <f t="shared" si="1038"/>
        <v>Inviable Sanitariamente</v>
      </c>
      <c r="NZA471" s="48" t="str">
        <f t="shared" si="1038"/>
        <v>Inviable Sanitariamente</v>
      </c>
      <c r="NZB471" s="48" t="str">
        <f t="shared" si="1038"/>
        <v>Inviable Sanitariamente</v>
      </c>
      <c r="NZC471" s="48" t="str">
        <f t="shared" si="1038"/>
        <v>Inviable Sanitariamente</v>
      </c>
      <c r="NZD471" s="48" t="str">
        <f t="shared" si="1038"/>
        <v>Inviable Sanitariamente</v>
      </c>
      <c r="NZE471" s="48" t="str">
        <f t="shared" si="1038"/>
        <v>Inviable Sanitariamente</v>
      </c>
      <c r="NZF471" s="48" t="str">
        <f t="shared" si="1038"/>
        <v>Inviable Sanitariamente</v>
      </c>
      <c r="NZG471" s="48" t="str">
        <f t="shared" si="1038"/>
        <v>Inviable Sanitariamente</v>
      </c>
      <c r="NZH471" s="48" t="str">
        <f t="shared" si="1038"/>
        <v>Inviable Sanitariamente</v>
      </c>
      <c r="NZI471" s="48" t="str">
        <f t="shared" si="1038"/>
        <v>Inviable Sanitariamente</v>
      </c>
      <c r="NZJ471" s="48" t="str">
        <f t="shared" si="1039"/>
        <v>Inviable Sanitariamente</v>
      </c>
      <c r="NZK471" s="48" t="str">
        <f t="shared" si="1039"/>
        <v>Inviable Sanitariamente</v>
      </c>
      <c r="NZL471" s="48" t="str">
        <f t="shared" si="1039"/>
        <v>Inviable Sanitariamente</v>
      </c>
      <c r="NZM471" s="48" t="str">
        <f t="shared" si="1039"/>
        <v>Inviable Sanitariamente</v>
      </c>
      <c r="NZN471" s="48" t="str">
        <f t="shared" si="1039"/>
        <v>Inviable Sanitariamente</v>
      </c>
      <c r="NZO471" s="48" t="str">
        <f t="shared" si="1039"/>
        <v>Inviable Sanitariamente</v>
      </c>
      <c r="NZP471" s="48" t="str">
        <f t="shared" si="1039"/>
        <v>Inviable Sanitariamente</v>
      </c>
      <c r="NZQ471" s="48" t="str">
        <f t="shared" si="1039"/>
        <v>Inviable Sanitariamente</v>
      </c>
      <c r="NZR471" s="48" t="str">
        <f t="shared" si="1039"/>
        <v>Inviable Sanitariamente</v>
      </c>
      <c r="NZS471" s="48" t="str">
        <f t="shared" si="1039"/>
        <v>Inviable Sanitariamente</v>
      </c>
      <c r="NZT471" s="48" t="str">
        <f t="shared" si="1040"/>
        <v>Inviable Sanitariamente</v>
      </c>
      <c r="NZU471" s="48" t="str">
        <f t="shared" si="1040"/>
        <v>Inviable Sanitariamente</v>
      </c>
      <c r="NZV471" s="48" t="str">
        <f t="shared" si="1040"/>
        <v>Inviable Sanitariamente</v>
      </c>
      <c r="NZW471" s="48" t="str">
        <f t="shared" si="1040"/>
        <v>Inviable Sanitariamente</v>
      </c>
      <c r="NZX471" s="48" t="str">
        <f t="shared" si="1040"/>
        <v>Inviable Sanitariamente</v>
      </c>
      <c r="NZY471" s="48" t="str">
        <f t="shared" si="1040"/>
        <v>Inviable Sanitariamente</v>
      </c>
      <c r="NZZ471" s="48" t="str">
        <f t="shared" si="1040"/>
        <v>Inviable Sanitariamente</v>
      </c>
      <c r="OAA471" s="48" t="str">
        <f t="shared" si="1040"/>
        <v>Inviable Sanitariamente</v>
      </c>
      <c r="OAB471" s="48" t="str">
        <f t="shared" si="1040"/>
        <v>Inviable Sanitariamente</v>
      </c>
      <c r="OAC471" s="48" t="str">
        <f t="shared" si="1040"/>
        <v>Inviable Sanitariamente</v>
      </c>
      <c r="OAD471" s="48" t="str">
        <f t="shared" si="1041"/>
        <v>Inviable Sanitariamente</v>
      </c>
      <c r="OAE471" s="48" t="str">
        <f t="shared" si="1041"/>
        <v>Inviable Sanitariamente</v>
      </c>
      <c r="OAF471" s="48" t="str">
        <f t="shared" si="1041"/>
        <v>Inviable Sanitariamente</v>
      </c>
      <c r="OAG471" s="48" t="str">
        <f t="shared" si="1041"/>
        <v>Inviable Sanitariamente</v>
      </c>
      <c r="OAH471" s="48" t="str">
        <f t="shared" si="1041"/>
        <v>Inviable Sanitariamente</v>
      </c>
      <c r="OAI471" s="48" t="str">
        <f t="shared" si="1041"/>
        <v>Inviable Sanitariamente</v>
      </c>
      <c r="OAJ471" s="48" t="str">
        <f t="shared" si="1041"/>
        <v>Inviable Sanitariamente</v>
      </c>
      <c r="OAK471" s="48" t="str">
        <f t="shared" si="1041"/>
        <v>Inviable Sanitariamente</v>
      </c>
      <c r="OAL471" s="48" t="str">
        <f t="shared" si="1041"/>
        <v>Inviable Sanitariamente</v>
      </c>
      <c r="OAM471" s="48" t="str">
        <f t="shared" si="1041"/>
        <v>Inviable Sanitariamente</v>
      </c>
      <c r="OAN471" s="48" t="str">
        <f t="shared" si="1042"/>
        <v>Inviable Sanitariamente</v>
      </c>
      <c r="OAO471" s="48" t="str">
        <f t="shared" si="1042"/>
        <v>Inviable Sanitariamente</v>
      </c>
      <c r="OAP471" s="48" t="str">
        <f t="shared" si="1042"/>
        <v>Inviable Sanitariamente</v>
      </c>
      <c r="OAQ471" s="48" t="str">
        <f t="shared" si="1042"/>
        <v>Inviable Sanitariamente</v>
      </c>
      <c r="OAR471" s="48" t="str">
        <f t="shared" si="1042"/>
        <v>Inviable Sanitariamente</v>
      </c>
      <c r="OAS471" s="48" t="str">
        <f t="shared" si="1042"/>
        <v>Inviable Sanitariamente</v>
      </c>
      <c r="OAT471" s="48" t="str">
        <f t="shared" si="1042"/>
        <v>Inviable Sanitariamente</v>
      </c>
      <c r="OAU471" s="48" t="str">
        <f t="shared" si="1042"/>
        <v>Inviable Sanitariamente</v>
      </c>
      <c r="OAV471" s="48" t="str">
        <f t="shared" si="1042"/>
        <v>Inviable Sanitariamente</v>
      </c>
      <c r="OAW471" s="48" t="str">
        <f t="shared" si="1042"/>
        <v>Inviable Sanitariamente</v>
      </c>
      <c r="OAX471" s="48" t="str">
        <f t="shared" si="1043"/>
        <v>Inviable Sanitariamente</v>
      </c>
      <c r="OAY471" s="48" t="str">
        <f t="shared" si="1043"/>
        <v>Inviable Sanitariamente</v>
      </c>
      <c r="OAZ471" s="48" t="str">
        <f t="shared" si="1043"/>
        <v>Inviable Sanitariamente</v>
      </c>
      <c r="OBA471" s="48" t="str">
        <f t="shared" si="1043"/>
        <v>Inviable Sanitariamente</v>
      </c>
      <c r="OBB471" s="48" t="str">
        <f t="shared" si="1043"/>
        <v>Inviable Sanitariamente</v>
      </c>
      <c r="OBC471" s="48" t="str">
        <f t="shared" si="1043"/>
        <v>Inviable Sanitariamente</v>
      </c>
      <c r="OBD471" s="48" t="str">
        <f t="shared" si="1043"/>
        <v>Inviable Sanitariamente</v>
      </c>
      <c r="OBE471" s="48" t="str">
        <f t="shared" si="1043"/>
        <v>Inviable Sanitariamente</v>
      </c>
      <c r="OBF471" s="48" t="str">
        <f t="shared" si="1043"/>
        <v>Inviable Sanitariamente</v>
      </c>
      <c r="OBG471" s="48" t="str">
        <f t="shared" si="1043"/>
        <v>Inviable Sanitariamente</v>
      </c>
      <c r="OBH471" s="48" t="str">
        <f t="shared" si="1044"/>
        <v>Inviable Sanitariamente</v>
      </c>
      <c r="OBI471" s="48" t="str">
        <f t="shared" si="1044"/>
        <v>Inviable Sanitariamente</v>
      </c>
      <c r="OBJ471" s="48" t="str">
        <f t="shared" si="1044"/>
        <v>Inviable Sanitariamente</v>
      </c>
      <c r="OBK471" s="48" t="str">
        <f t="shared" si="1044"/>
        <v>Inviable Sanitariamente</v>
      </c>
      <c r="OBL471" s="48" t="str">
        <f t="shared" si="1044"/>
        <v>Inviable Sanitariamente</v>
      </c>
      <c r="OBM471" s="48" t="str">
        <f t="shared" si="1044"/>
        <v>Inviable Sanitariamente</v>
      </c>
      <c r="OBN471" s="48" t="str">
        <f t="shared" si="1044"/>
        <v>Inviable Sanitariamente</v>
      </c>
      <c r="OBO471" s="48" t="str">
        <f t="shared" si="1044"/>
        <v>Inviable Sanitariamente</v>
      </c>
      <c r="OBP471" s="48" t="str">
        <f t="shared" si="1044"/>
        <v>Inviable Sanitariamente</v>
      </c>
      <c r="OBQ471" s="48" t="str">
        <f t="shared" si="1044"/>
        <v>Inviable Sanitariamente</v>
      </c>
      <c r="OBR471" s="48" t="str">
        <f t="shared" si="1045"/>
        <v>Inviable Sanitariamente</v>
      </c>
      <c r="OBS471" s="48" t="str">
        <f t="shared" si="1045"/>
        <v>Inviable Sanitariamente</v>
      </c>
      <c r="OBT471" s="48" t="str">
        <f t="shared" si="1045"/>
        <v>Inviable Sanitariamente</v>
      </c>
      <c r="OBU471" s="48" t="str">
        <f t="shared" si="1045"/>
        <v>Inviable Sanitariamente</v>
      </c>
      <c r="OBV471" s="48" t="str">
        <f t="shared" si="1045"/>
        <v>Inviable Sanitariamente</v>
      </c>
      <c r="OBW471" s="48" t="str">
        <f t="shared" si="1045"/>
        <v>Inviable Sanitariamente</v>
      </c>
      <c r="OBX471" s="48" t="str">
        <f t="shared" si="1045"/>
        <v>Inviable Sanitariamente</v>
      </c>
      <c r="OBY471" s="48" t="str">
        <f t="shared" si="1045"/>
        <v>Inviable Sanitariamente</v>
      </c>
      <c r="OBZ471" s="48" t="str">
        <f t="shared" si="1045"/>
        <v>Inviable Sanitariamente</v>
      </c>
      <c r="OCA471" s="48" t="str">
        <f t="shared" si="1045"/>
        <v>Inviable Sanitariamente</v>
      </c>
      <c r="OCB471" s="48" t="str">
        <f t="shared" si="1046"/>
        <v>Inviable Sanitariamente</v>
      </c>
      <c r="OCC471" s="48" t="str">
        <f t="shared" si="1046"/>
        <v>Inviable Sanitariamente</v>
      </c>
      <c r="OCD471" s="48" t="str">
        <f t="shared" si="1046"/>
        <v>Inviable Sanitariamente</v>
      </c>
      <c r="OCE471" s="48" t="str">
        <f t="shared" si="1046"/>
        <v>Inviable Sanitariamente</v>
      </c>
      <c r="OCF471" s="48" t="str">
        <f t="shared" si="1046"/>
        <v>Inviable Sanitariamente</v>
      </c>
      <c r="OCG471" s="48" t="str">
        <f t="shared" si="1046"/>
        <v>Inviable Sanitariamente</v>
      </c>
      <c r="OCH471" s="48" t="str">
        <f t="shared" si="1046"/>
        <v>Inviable Sanitariamente</v>
      </c>
      <c r="OCI471" s="48" t="str">
        <f t="shared" si="1046"/>
        <v>Inviable Sanitariamente</v>
      </c>
      <c r="OCJ471" s="48" t="str">
        <f t="shared" si="1046"/>
        <v>Inviable Sanitariamente</v>
      </c>
      <c r="OCK471" s="48" t="str">
        <f t="shared" si="1046"/>
        <v>Inviable Sanitariamente</v>
      </c>
      <c r="OCL471" s="48" t="str">
        <f t="shared" si="1047"/>
        <v>Inviable Sanitariamente</v>
      </c>
      <c r="OCM471" s="48" t="str">
        <f t="shared" si="1047"/>
        <v>Inviable Sanitariamente</v>
      </c>
      <c r="OCN471" s="48" t="str">
        <f t="shared" si="1047"/>
        <v>Inviable Sanitariamente</v>
      </c>
      <c r="OCO471" s="48" t="str">
        <f t="shared" si="1047"/>
        <v>Inviable Sanitariamente</v>
      </c>
      <c r="OCP471" s="48" t="str">
        <f t="shared" si="1047"/>
        <v>Inviable Sanitariamente</v>
      </c>
      <c r="OCQ471" s="48" t="str">
        <f t="shared" si="1047"/>
        <v>Inviable Sanitariamente</v>
      </c>
      <c r="OCR471" s="48" t="str">
        <f t="shared" si="1047"/>
        <v>Inviable Sanitariamente</v>
      </c>
      <c r="OCS471" s="48" t="str">
        <f t="shared" si="1047"/>
        <v>Inviable Sanitariamente</v>
      </c>
      <c r="OCT471" s="48" t="str">
        <f t="shared" si="1047"/>
        <v>Inviable Sanitariamente</v>
      </c>
      <c r="OCU471" s="48" t="str">
        <f t="shared" si="1047"/>
        <v>Inviable Sanitariamente</v>
      </c>
      <c r="OCV471" s="48" t="str">
        <f t="shared" si="1048"/>
        <v>Inviable Sanitariamente</v>
      </c>
      <c r="OCW471" s="48" t="str">
        <f t="shared" si="1048"/>
        <v>Inviable Sanitariamente</v>
      </c>
      <c r="OCX471" s="48" t="str">
        <f t="shared" si="1048"/>
        <v>Inviable Sanitariamente</v>
      </c>
      <c r="OCY471" s="48" t="str">
        <f t="shared" si="1048"/>
        <v>Inviable Sanitariamente</v>
      </c>
      <c r="OCZ471" s="48" t="str">
        <f t="shared" si="1048"/>
        <v>Inviable Sanitariamente</v>
      </c>
      <c r="ODA471" s="48" t="str">
        <f t="shared" si="1048"/>
        <v>Inviable Sanitariamente</v>
      </c>
      <c r="ODB471" s="48" t="str">
        <f t="shared" si="1048"/>
        <v>Inviable Sanitariamente</v>
      </c>
      <c r="ODC471" s="48" t="str">
        <f t="shared" si="1048"/>
        <v>Inviable Sanitariamente</v>
      </c>
      <c r="ODD471" s="48" t="str">
        <f t="shared" si="1048"/>
        <v>Inviable Sanitariamente</v>
      </c>
      <c r="ODE471" s="48" t="str">
        <f t="shared" si="1048"/>
        <v>Inviable Sanitariamente</v>
      </c>
      <c r="ODF471" s="48" t="str">
        <f t="shared" si="1049"/>
        <v>Inviable Sanitariamente</v>
      </c>
      <c r="ODG471" s="48" t="str">
        <f t="shared" si="1049"/>
        <v>Inviable Sanitariamente</v>
      </c>
      <c r="ODH471" s="48" t="str">
        <f t="shared" si="1049"/>
        <v>Inviable Sanitariamente</v>
      </c>
      <c r="ODI471" s="48" t="str">
        <f t="shared" si="1049"/>
        <v>Inviable Sanitariamente</v>
      </c>
      <c r="ODJ471" s="48" t="str">
        <f t="shared" si="1049"/>
        <v>Inviable Sanitariamente</v>
      </c>
      <c r="ODK471" s="48" t="str">
        <f t="shared" si="1049"/>
        <v>Inviable Sanitariamente</v>
      </c>
      <c r="ODL471" s="48" t="str">
        <f t="shared" si="1049"/>
        <v>Inviable Sanitariamente</v>
      </c>
      <c r="ODM471" s="48" t="str">
        <f t="shared" si="1049"/>
        <v>Inviable Sanitariamente</v>
      </c>
      <c r="ODN471" s="48" t="str">
        <f t="shared" si="1049"/>
        <v>Inviable Sanitariamente</v>
      </c>
      <c r="ODO471" s="48" t="str">
        <f t="shared" si="1049"/>
        <v>Inviable Sanitariamente</v>
      </c>
      <c r="ODP471" s="48" t="str">
        <f t="shared" si="1050"/>
        <v>Inviable Sanitariamente</v>
      </c>
      <c r="ODQ471" s="48" t="str">
        <f t="shared" si="1050"/>
        <v>Inviable Sanitariamente</v>
      </c>
      <c r="ODR471" s="48" t="str">
        <f t="shared" si="1050"/>
        <v>Inviable Sanitariamente</v>
      </c>
      <c r="ODS471" s="48" t="str">
        <f t="shared" si="1050"/>
        <v>Inviable Sanitariamente</v>
      </c>
      <c r="ODT471" s="48" t="str">
        <f t="shared" si="1050"/>
        <v>Inviable Sanitariamente</v>
      </c>
      <c r="ODU471" s="48" t="str">
        <f t="shared" si="1050"/>
        <v>Inviable Sanitariamente</v>
      </c>
      <c r="ODV471" s="48" t="str">
        <f t="shared" si="1050"/>
        <v>Inviable Sanitariamente</v>
      </c>
      <c r="ODW471" s="48" t="str">
        <f t="shared" si="1050"/>
        <v>Inviable Sanitariamente</v>
      </c>
      <c r="ODX471" s="48" t="str">
        <f t="shared" si="1050"/>
        <v>Inviable Sanitariamente</v>
      </c>
      <c r="ODY471" s="48" t="str">
        <f t="shared" si="1050"/>
        <v>Inviable Sanitariamente</v>
      </c>
      <c r="ODZ471" s="48" t="str">
        <f t="shared" si="1051"/>
        <v>Inviable Sanitariamente</v>
      </c>
      <c r="OEA471" s="48" t="str">
        <f t="shared" si="1051"/>
        <v>Inviable Sanitariamente</v>
      </c>
      <c r="OEB471" s="48" t="str">
        <f t="shared" si="1051"/>
        <v>Inviable Sanitariamente</v>
      </c>
      <c r="OEC471" s="48" t="str">
        <f t="shared" si="1051"/>
        <v>Inviable Sanitariamente</v>
      </c>
      <c r="OED471" s="48" t="str">
        <f t="shared" si="1051"/>
        <v>Inviable Sanitariamente</v>
      </c>
      <c r="OEE471" s="48" t="str">
        <f t="shared" si="1051"/>
        <v>Inviable Sanitariamente</v>
      </c>
      <c r="OEF471" s="48" t="str">
        <f t="shared" si="1051"/>
        <v>Inviable Sanitariamente</v>
      </c>
      <c r="OEG471" s="48" t="str">
        <f t="shared" si="1051"/>
        <v>Inviable Sanitariamente</v>
      </c>
      <c r="OEH471" s="48" t="str">
        <f t="shared" si="1051"/>
        <v>Inviable Sanitariamente</v>
      </c>
      <c r="OEI471" s="48" t="str">
        <f t="shared" si="1051"/>
        <v>Inviable Sanitariamente</v>
      </c>
      <c r="OEJ471" s="48" t="str">
        <f t="shared" si="1052"/>
        <v>Inviable Sanitariamente</v>
      </c>
      <c r="OEK471" s="48" t="str">
        <f t="shared" si="1052"/>
        <v>Inviable Sanitariamente</v>
      </c>
      <c r="OEL471" s="48" t="str">
        <f t="shared" si="1052"/>
        <v>Inviable Sanitariamente</v>
      </c>
      <c r="OEM471" s="48" t="str">
        <f t="shared" si="1052"/>
        <v>Inviable Sanitariamente</v>
      </c>
      <c r="OEN471" s="48" t="str">
        <f t="shared" si="1052"/>
        <v>Inviable Sanitariamente</v>
      </c>
      <c r="OEO471" s="48" t="str">
        <f t="shared" si="1052"/>
        <v>Inviable Sanitariamente</v>
      </c>
      <c r="OEP471" s="48" t="str">
        <f t="shared" si="1052"/>
        <v>Inviable Sanitariamente</v>
      </c>
      <c r="OEQ471" s="48" t="str">
        <f t="shared" si="1052"/>
        <v>Inviable Sanitariamente</v>
      </c>
      <c r="OER471" s="48" t="str">
        <f t="shared" si="1052"/>
        <v>Inviable Sanitariamente</v>
      </c>
      <c r="OES471" s="48" t="str">
        <f t="shared" si="1052"/>
        <v>Inviable Sanitariamente</v>
      </c>
      <c r="OET471" s="48" t="str">
        <f t="shared" si="1053"/>
        <v>Inviable Sanitariamente</v>
      </c>
      <c r="OEU471" s="48" t="str">
        <f t="shared" si="1053"/>
        <v>Inviable Sanitariamente</v>
      </c>
      <c r="OEV471" s="48" t="str">
        <f t="shared" si="1053"/>
        <v>Inviable Sanitariamente</v>
      </c>
      <c r="OEW471" s="48" t="str">
        <f t="shared" si="1053"/>
        <v>Inviable Sanitariamente</v>
      </c>
      <c r="OEX471" s="48" t="str">
        <f t="shared" si="1053"/>
        <v>Inviable Sanitariamente</v>
      </c>
      <c r="OEY471" s="48" t="str">
        <f t="shared" si="1053"/>
        <v>Inviable Sanitariamente</v>
      </c>
      <c r="OEZ471" s="48" t="str">
        <f t="shared" si="1053"/>
        <v>Inviable Sanitariamente</v>
      </c>
      <c r="OFA471" s="48" t="str">
        <f t="shared" si="1053"/>
        <v>Inviable Sanitariamente</v>
      </c>
      <c r="OFB471" s="48" t="str">
        <f t="shared" si="1053"/>
        <v>Inviable Sanitariamente</v>
      </c>
      <c r="OFC471" s="48" t="str">
        <f t="shared" si="1053"/>
        <v>Inviable Sanitariamente</v>
      </c>
      <c r="OFD471" s="48" t="str">
        <f t="shared" si="1054"/>
        <v>Inviable Sanitariamente</v>
      </c>
      <c r="OFE471" s="48" t="str">
        <f t="shared" si="1054"/>
        <v>Inviable Sanitariamente</v>
      </c>
      <c r="OFF471" s="48" t="str">
        <f t="shared" si="1054"/>
        <v>Inviable Sanitariamente</v>
      </c>
      <c r="OFG471" s="48" t="str">
        <f t="shared" si="1054"/>
        <v>Inviable Sanitariamente</v>
      </c>
      <c r="OFH471" s="48" t="str">
        <f t="shared" si="1054"/>
        <v>Inviable Sanitariamente</v>
      </c>
      <c r="OFI471" s="48" t="str">
        <f t="shared" si="1054"/>
        <v>Inviable Sanitariamente</v>
      </c>
      <c r="OFJ471" s="48" t="str">
        <f t="shared" si="1054"/>
        <v>Inviable Sanitariamente</v>
      </c>
      <c r="OFK471" s="48" t="str">
        <f t="shared" si="1054"/>
        <v>Inviable Sanitariamente</v>
      </c>
      <c r="OFL471" s="48" t="str">
        <f t="shared" si="1054"/>
        <v>Inviable Sanitariamente</v>
      </c>
      <c r="OFM471" s="48" t="str">
        <f t="shared" si="1054"/>
        <v>Inviable Sanitariamente</v>
      </c>
      <c r="OFN471" s="48" t="str">
        <f t="shared" si="1055"/>
        <v>Inviable Sanitariamente</v>
      </c>
      <c r="OFO471" s="48" t="str">
        <f t="shared" si="1055"/>
        <v>Inviable Sanitariamente</v>
      </c>
      <c r="OFP471" s="48" t="str">
        <f t="shared" si="1055"/>
        <v>Inviable Sanitariamente</v>
      </c>
      <c r="OFQ471" s="48" t="str">
        <f t="shared" si="1055"/>
        <v>Inviable Sanitariamente</v>
      </c>
      <c r="OFR471" s="48" t="str">
        <f t="shared" si="1055"/>
        <v>Inviable Sanitariamente</v>
      </c>
      <c r="OFS471" s="48" t="str">
        <f t="shared" si="1055"/>
        <v>Inviable Sanitariamente</v>
      </c>
      <c r="OFT471" s="48" t="str">
        <f t="shared" si="1055"/>
        <v>Inviable Sanitariamente</v>
      </c>
      <c r="OFU471" s="48" t="str">
        <f t="shared" si="1055"/>
        <v>Inviable Sanitariamente</v>
      </c>
      <c r="OFV471" s="48" t="str">
        <f t="shared" si="1055"/>
        <v>Inviable Sanitariamente</v>
      </c>
      <c r="OFW471" s="48" t="str">
        <f t="shared" si="1055"/>
        <v>Inviable Sanitariamente</v>
      </c>
      <c r="OFX471" s="48" t="str">
        <f t="shared" si="1056"/>
        <v>Inviable Sanitariamente</v>
      </c>
      <c r="OFY471" s="48" t="str">
        <f t="shared" si="1056"/>
        <v>Inviable Sanitariamente</v>
      </c>
      <c r="OFZ471" s="48" t="str">
        <f t="shared" si="1056"/>
        <v>Inviable Sanitariamente</v>
      </c>
      <c r="OGA471" s="48" t="str">
        <f t="shared" si="1056"/>
        <v>Inviable Sanitariamente</v>
      </c>
      <c r="OGB471" s="48" t="str">
        <f t="shared" si="1056"/>
        <v>Inviable Sanitariamente</v>
      </c>
      <c r="OGC471" s="48" t="str">
        <f t="shared" si="1056"/>
        <v>Inviable Sanitariamente</v>
      </c>
      <c r="OGD471" s="48" t="str">
        <f t="shared" si="1056"/>
        <v>Inviable Sanitariamente</v>
      </c>
      <c r="OGE471" s="48" t="str">
        <f t="shared" si="1056"/>
        <v>Inviable Sanitariamente</v>
      </c>
      <c r="OGF471" s="48" t="str">
        <f t="shared" si="1056"/>
        <v>Inviable Sanitariamente</v>
      </c>
      <c r="OGG471" s="48" t="str">
        <f t="shared" si="1056"/>
        <v>Inviable Sanitariamente</v>
      </c>
      <c r="OGH471" s="48" t="str">
        <f t="shared" si="1057"/>
        <v>Inviable Sanitariamente</v>
      </c>
      <c r="OGI471" s="48" t="str">
        <f t="shared" si="1057"/>
        <v>Inviable Sanitariamente</v>
      </c>
      <c r="OGJ471" s="48" t="str">
        <f t="shared" si="1057"/>
        <v>Inviable Sanitariamente</v>
      </c>
      <c r="OGK471" s="48" t="str">
        <f t="shared" si="1057"/>
        <v>Inviable Sanitariamente</v>
      </c>
      <c r="OGL471" s="48" t="str">
        <f t="shared" si="1057"/>
        <v>Inviable Sanitariamente</v>
      </c>
      <c r="OGM471" s="48" t="str">
        <f t="shared" si="1057"/>
        <v>Inviable Sanitariamente</v>
      </c>
      <c r="OGN471" s="48" t="str">
        <f t="shared" si="1057"/>
        <v>Inviable Sanitariamente</v>
      </c>
      <c r="OGO471" s="48" t="str">
        <f t="shared" si="1057"/>
        <v>Inviable Sanitariamente</v>
      </c>
      <c r="OGP471" s="48" t="str">
        <f t="shared" si="1057"/>
        <v>Inviable Sanitariamente</v>
      </c>
      <c r="OGQ471" s="48" t="str">
        <f t="shared" si="1057"/>
        <v>Inviable Sanitariamente</v>
      </c>
      <c r="OGR471" s="48" t="str">
        <f t="shared" si="1058"/>
        <v>Inviable Sanitariamente</v>
      </c>
      <c r="OGS471" s="48" t="str">
        <f t="shared" si="1058"/>
        <v>Inviable Sanitariamente</v>
      </c>
      <c r="OGT471" s="48" t="str">
        <f t="shared" si="1058"/>
        <v>Inviable Sanitariamente</v>
      </c>
      <c r="OGU471" s="48" t="str">
        <f t="shared" si="1058"/>
        <v>Inviable Sanitariamente</v>
      </c>
      <c r="OGV471" s="48" t="str">
        <f t="shared" si="1058"/>
        <v>Inviable Sanitariamente</v>
      </c>
      <c r="OGW471" s="48" t="str">
        <f t="shared" si="1058"/>
        <v>Inviable Sanitariamente</v>
      </c>
      <c r="OGX471" s="48" t="str">
        <f t="shared" si="1058"/>
        <v>Inviable Sanitariamente</v>
      </c>
      <c r="OGY471" s="48" t="str">
        <f t="shared" si="1058"/>
        <v>Inviable Sanitariamente</v>
      </c>
      <c r="OGZ471" s="48" t="str">
        <f t="shared" si="1058"/>
        <v>Inviable Sanitariamente</v>
      </c>
      <c r="OHA471" s="48" t="str">
        <f t="shared" si="1058"/>
        <v>Inviable Sanitariamente</v>
      </c>
      <c r="OHB471" s="48" t="str">
        <f t="shared" si="1059"/>
        <v>Inviable Sanitariamente</v>
      </c>
      <c r="OHC471" s="48" t="str">
        <f t="shared" si="1059"/>
        <v>Inviable Sanitariamente</v>
      </c>
      <c r="OHD471" s="48" t="str">
        <f t="shared" si="1059"/>
        <v>Inviable Sanitariamente</v>
      </c>
      <c r="OHE471" s="48" t="str">
        <f t="shared" si="1059"/>
        <v>Inviable Sanitariamente</v>
      </c>
      <c r="OHF471" s="48" t="str">
        <f t="shared" si="1059"/>
        <v>Inviable Sanitariamente</v>
      </c>
      <c r="OHG471" s="48" t="str">
        <f t="shared" si="1059"/>
        <v>Inviable Sanitariamente</v>
      </c>
      <c r="OHH471" s="48" t="str">
        <f t="shared" si="1059"/>
        <v>Inviable Sanitariamente</v>
      </c>
      <c r="OHI471" s="48" t="str">
        <f t="shared" si="1059"/>
        <v>Inviable Sanitariamente</v>
      </c>
      <c r="OHJ471" s="48" t="str">
        <f t="shared" si="1059"/>
        <v>Inviable Sanitariamente</v>
      </c>
      <c r="OHK471" s="48" t="str">
        <f t="shared" si="1059"/>
        <v>Inviable Sanitariamente</v>
      </c>
      <c r="OHL471" s="48" t="str">
        <f t="shared" si="1060"/>
        <v>Inviable Sanitariamente</v>
      </c>
      <c r="OHM471" s="48" t="str">
        <f t="shared" si="1060"/>
        <v>Inviable Sanitariamente</v>
      </c>
      <c r="OHN471" s="48" t="str">
        <f t="shared" si="1060"/>
        <v>Inviable Sanitariamente</v>
      </c>
      <c r="OHO471" s="48" t="str">
        <f t="shared" si="1060"/>
        <v>Inviable Sanitariamente</v>
      </c>
      <c r="OHP471" s="48" t="str">
        <f t="shared" si="1060"/>
        <v>Inviable Sanitariamente</v>
      </c>
      <c r="OHQ471" s="48" t="str">
        <f t="shared" si="1060"/>
        <v>Inviable Sanitariamente</v>
      </c>
      <c r="OHR471" s="48" t="str">
        <f t="shared" si="1060"/>
        <v>Inviable Sanitariamente</v>
      </c>
      <c r="OHS471" s="48" t="str">
        <f t="shared" si="1060"/>
        <v>Inviable Sanitariamente</v>
      </c>
      <c r="OHT471" s="48" t="str">
        <f t="shared" si="1060"/>
        <v>Inviable Sanitariamente</v>
      </c>
      <c r="OHU471" s="48" t="str">
        <f t="shared" si="1060"/>
        <v>Inviable Sanitariamente</v>
      </c>
      <c r="OHV471" s="48" t="str">
        <f t="shared" si="1061"/>
        <v>Inviable Sanitariamente</v>
      </c>
      <c r="OHW471" s="48" t="str">
        <f t="shared" si="1061"/>
        <v>Inviable Sanitariamente</v>
      </c>
      <c r="OHX471" s="48" t="str">
        <f t="shared" si="1061"/>
        <v>Inviable Sanitariamente</v>
      </c>
      <c r="OHY471" s="48" t="str">
        <f t="shared" si="1061"/>
        <v>Inviable Sanitariamente</v>
      </c>
      <c r="OHZ471" s="48" t="str">
        <f t="shared" si="1061"/>
        <v>Inviable Sanitariamente</v>
      </c>
      <c r="OIA471" s="48" t="str">
        <f t="shared" si="1061"/>
        <v>Inviable Sanitariamente</v>
      </c>
      <c r="OIB471" s="48" t="str">
        <f t="shared" si="1061"/>
        <v>Inviable Sanitariamente</v>
      </c>
      <c r="OIC471" s="48" t="str">
        <f t="shared" si="1061"/>
        <v>Inviable Sanitariamente</v>
      </c>
      <c r="OID471" s="48" t="str">
        <f t="shared" si="1061"/>
        <v>Inviable Sanitariamente</v>
      </c>
      <c r="OIE471" s="48" t="str">
        <f t="shared" si="1061"/>
        <v>Inviable Sanitariamente</v>
      </c>
      <c r="OIF471" s="48" t="str">
        <f t="shared" si="1062"/>
        <v>Inviable Sanitariamente</v>
      </c>
      <c r="OIG471" s="48" t="str">
        <f t="shared" si="1062"/>
        <v>Inviable Sanitariamente</v>
      </c>
      <c r="OIH471" s="48" t="str">
        <f t="shared" si="1062"/>
        <v>Inviable Sanitariamente</v>
      </c>
      <c r="OII471" s="48" t="str">
        <f t="shared" si="1062"/>
        <v>Inviable Sanitariamente</v>
      </c>
      <c r="OIJ471" s="48" t="str">
        <f t="shared" si="1062"/>
        <v>Inviable Sanitariamente</v>
      </c>
      <c r="OIK471" s="48" t="str">
        <f t="shared" si="1062"/>
        <v>Inviable Sanitariamente</v>
      </c>
      <c r="OIL471" s="48" t="str">
        <f t="shared" si="1062"/>
        <v>Inviable Sanitariamente</v>
      </c>
      <c r="OIM471" s="48" t="str">
        <f t="shared" si="1062"/>
        <v>Inviable Sanitariamente</v>
      </c>
      <c r="OIN471" s="48" t="str">
        <f t="shared" si="1062"/>
        <v>Inviable Sanitariamente</v>
      </c>
      <c r="OIO471" s="48" t="str">
        <f t="shared" si="1062"/>
        <v>Inviable Sanitariamente</v>
      </c>
      <c r="OIP471" s="48" t="str">
        <f t="shared" si="1063"/>
        <v>Inviable Sanitariamente</v>
      </c>
      <c r="OIQ471" s="48" t="str">
        <f t="shared" si="1063"/>
        <v>Inviable Sanitariamente</v>
      </c>
      <c r="OIR471" s="48" t="str">
        <f t="shared" si="1063"/>
        <v>Inviable Sanitariamente</v>
      </c>
      <c r="OIS471" s="48" t="str">
        <f t="shared" si="1063"/>
        <v>Inviable Sanitariamente</v>
      </c>
      <c r="OIT471" s="48" t="str">
        <f t="shared" si="1063"/>
        <v>Inviable Sanitariamente</v>
      </c>
      <c r="OIU471" s="48" t="str">
        <f t="shared" si="1063"/>
        <v>Inviable Sanitariamente</v>
      </c>
      <c r="OIV471" s="48" t="str">
        <f t="shared" si="1063"/>
        <v>Inviable Sanitariamente</v>
      </c>
      <c r="OIW471" s="48" t="str">
        <f t="shared" si="1063"/>
        <v>Inviable Sanitariamente</v>
      </c>
      <c r="OIX471" s="48" t="str">
        <f t="shared" si="1063"/>
        <v>Inviable Sanitariamente</v>
      </c>
      <c r="OIY471" s="48" t="str">
        <f t="shared" si="1063"/>
        <v>Inviable Sanitariamente</v>
      </c>
      <c r="OIZ471" s="48" t="str">
        <f t="shared" si="1064"/>
        <v>Inviable Sanitariamente</v>
      </c>
      <c r="OJA471" s="48" t="str">
        <f t="shared" si="1064"/>
        <v>Inviable Sanitariamente</v>
      </c>
      <c r="OJB471" s="48" t="str">
        <f t="shared" si="1064"/>
        <v>Inviable Sanitariamente</v>
      </c>
      <c r="OJC471" s="48" t="str">
        <f t="shared" si="1064"/>
        <v>Inviable Sanitariamente</v>
      </c>
      <c r="OJD471" s="48" t="str">
        <f t="shared" si="1064"/>
        <v>Inviable Sanitariamente</v>
      </c>
      <c r="OJE471" s="48" t="str">
        <f t="shared" si="1064"/>
        <v>Inviable Sanitariamente</v>
      </c>
      <c r="OJF471" s="48" t="str">
        <f t="shared" si="1064"/>
        <v>Inviable Sanitariamente</v>
      </c>
      <c r="OJG471" s="48" t="str">
        <f t="shared" si="1064"/>
        <v>Inviable Sanitariamente</v>
      </c>
      <c r="OJH471" s="48" t="str">
        <f t="shared" si="1064"/>
        <v>Inviable Sanitariamente</v>
      </c>
      <c r="OJI471" s="48" t="str">
        <f t="shared" si="1064"/>
        <v>Inviable Sanitariamente</v>
      </c>
      <c r="OJJ471" s="48" t="str">
        <f t="shared" si="1065"/>
        <v>Inviable Sanitariamente</v>
      </c>
      <c r="OJK471" s="48" t="str">
        <f t="shared" si="1065"/>
        <v>Inviable Sanitariamente</v>
      </c>
      <c r="OJL471" s="48" t="str">
        <f t="shared" si="1065"/>
        <v>Inviable Sanitariamente</v>
      </c>
      <c r="OJM471" s="48" t="str">
        <f t="shared" si="1065"/>
        <v>Inviable Sanitariamente</v>
      </c>
      <c r="OJN471" s="48" t="str">
        <f t="shared" si="1065"/>
        <v>Inviable Sanitariamente</v>
      </c>
      <c r="OJO471" s="48" t="str">
        <f t="shared" si="1065"/>
        <v>Inviable Sanitariamente</v>
      </c>
      <c r="OJP471" s="48" t="str">
        <f t="shared" si="1065"/>
        <v>Inviable Sanitariamente</v>
      </c>
      <c r="OJQ471" s="48" t="str">
        <f t="shared" si="1065"/>
        <v>Inviable Sanitariamente</v>
      </c>
      <c r="OJR471" s="48" t="str">
        <f t="shared" si="1065"/>
        <v>Inviable Sanitariamente</v>
      </c>
      <c r="OJS471" s="48" t="str">
        <f t="shared" si="1065"/>
        <v>Inviable Sanitariamente</v>
      </c>
      <c r="OJT471" s="48" t="str">
        <f t="shared" si="1066"/>
        <v>Inviable Sanitariamente</v>
      </c>
      <c r="OJU471" s="48" t="str">
        <f t="shared" si="1066"/>
        <v>Inviable Sanitariamente</v>
      </c>
      <c r="OJV471" s="48" t="str">
        <f t="shared" si="1066"/>
        <v>Inviable Sanitariamente</v>
      </c>
      <c r="OJW471" s="48" t="str">
        <f t="shared" si="1066"/>
        <v>Inviable Sanitariamente</v>
      </c>
      <c r="OJX471" s="48" t="str">
        <f t="shared" si="1066"/>
        <v>Inviable Sanitariamente</v>
      </c>
      <c r="OJY471" s="48" t="str">
        <f t="shared" si="1066"/>
        <v>Inviable Sanitariamente</v>
      </c>
      <c r="OJZ471" s="48" t="str">
        <f t="shared" si="1066"/>
        <v>Inviable Sanitariamente</v>
      </c>
      <c r="OKA471" s="48" t="str">
        <f t="shared" si="1066"/>
        <v>Inviable Sanitariamente</v>
      </c>
      <c r="OKB471" s="48" t="str">
        <f t="shared" si="1066"/>
        <v>Inviable Sanitariamente</v>
      </c>
      <c r="OKC471" s="48" t="str">
        <f t="shared" si="1066"/>
        <v>Inviable Sanitariamente</v>
      </c>
      <c r="OKD471" s="48" t="str">
        <f t="shared" si="1067"/>
        <v>Inviable Sanitariamente</v>
      </c>
      <c r="OKE471" s="48" t="str">
        <f t="shared" si="1067"/>
        <v>Inviable Sanitariamente</v>
      </c>
      <c r="OKF471" s="48" t="str">
        <f t="shared" si="1067"/>
        <v>Inviable Sanitariamente</v>
      </c>
      <c r="OKG471" s="48" t="str">
        <f t="shared" si="1067"/>
        <v>Inviable Sanitariamente</v>
      </c>
      <c r="OKH471" s="48" t="str">
        <f t="shared" si="1067"/>
        <v>Inviable Sanitariamente</v>
      </c>
      <c r="OKI471" s="48" t="str">
        <f t="shared" si="1067"/>
        <v>Inviable Sanitariamente</v>
      </c>
      <c r="OKJ471" s="48" t="str">
        <f t="shared" si="1067"/>
        <v>Inviable Sanitariamente</v>
      </c>
      <c r="OKK471" s="48" t="str">
        <f t="shared" si="1067"/>
        <v>Inviable Sanitariamente</v>
      </c>
      <c r="OKL471" s="48" t="str">
        <f t="shared" si="1067"/>
        <v>Inviable Sanitariamente</v>
      </c>
      <c r="OKM471" s="48" t="str">
        <f t="shared" si="1067"/>
        <v>Inviable Sanitariamente</v>
      </c>
      <c r="OKN471" s="48" t="str">
        <f t="shared" si="1068"/>
        <v>Inviable Sanitariamente</v>
      </c>
      <c r="OKO471" s="48" t="str">
        <f t="shared" si="1068"/>
        <v>Inviable Sanitariamente</v>
      </c>
      <c r="OKP471" s="48" t="str">
        <f t="shared" si="1068"/>
        <v>Inviable Sanitariamente</v>
      </c>
      <c r="OKQ471" s="48" t="str">
        <f t="shared" si="1068"/>
        <v>Inviable Sanitariamente</v>
      </c>
      <c r="OKR471" s="48" t="str">
        <f t="shared" si="1068"/>
        <v>Inviable Sanitariamente</v>
      </c>
      <c r="OKS471" s="48" t="str">
        <f t="shared" si="1068"/>
        <v>Inviable Sanitariamente</v>
      </c>
      <c r="OKT471" s="48" t="str">
        <f t="shared" si="1068"/>
        <v>Inviable Sanitariamente</v>
      </c>
      <c r="OKU471" s="48" t="str">
        <f t="shared" si="1068"/>
        <v>Inviable Sanitariamente</v>
      </c>
      <c r="OKV471" s="48" t="str">
        <f t="shared" si="1068"/>
        <v>Inviable Sanitariamente</v>
      </c>
      <c r="OKW471" s="48" t="str">
        <f t="shared" si="1068"/>
        <v>Inviable Sanitariamente</v>
      </c>
      <c r="OKX471" s="48" t="str">
        <f t="shared" si="1069"/>
        <v>Inviable Sanitariamente</v>
      </c>
      <c r="OKY471" s="48" t="str">
        <f t="shared" si="1069"/>
        <v>Inviable Sanitariamente</v>
      </c>
      <c r="OKZ471" s="48" t="str">
        <f t="shared" si="1069"/>
        <v>Inviable Sanitariamente</v>
      </c>
      <c r="OLA471" s="48" t="str">
        <f t="shared" si="1069"/>
        <v>Inviable Sanitariamente</v>
      </c>
      <c r="OLB471" s="48" t="str">
        <f t="shared" si="1069"/>
        <v>Inviable Sanitariamente</v>
      </c>
      <c r="OLC471" s="48" t="str">
        <f t="shared" si="1069"/>
        <v>Inviable Sanitariamente</v>
      </c>
      <c r="OLD471" s="48" t="str">
        <f t="shared" si="1069"/>
        <v>Inviable Sanitariamente</v>
      </c>
      <c r="OLE471" s="48" t="str">
        <f t="shared" si="1069"/>
        <v>Inviable Sanitariamente</v>
      </c>
      <c r="OLF471" s="48" t="str">
        <f t="shared" si="1069"/>
        <v>Inviable Sanitariamente</v>
      </c>
      <c r="OLG471" s="48" t="str">
        <f t="shared" si="1069"/>
        <v>Inviable Sanitariamente</v>
      </c>
      <c r="OLH471" s="48" t="str">
        <f t="shared" si="1070"/>
        <v>Inviable Sanitariamente</v>
      </c>
      <c r="OLI471" s="48" t="str">
        <f t="shared" si="1070"/>
        <v>Inviable Sanitariamente</v>
      </c>
      <c r="OLJ471" s="48" t="str">
        <f t="shared" si="1070"/>
        <v>Inviable Sanitariamente</v>
      </c>
      <c r="OLK471" s="48" t="str">
        <f t="shared" si="1070"/>
        <v>Inviable Sanitariamente</v>
      </c>
      <c r="OLL471" s="48" t="str">
        <f t="shared" si="1070"/>
        <v>Inviable Sanitariamente</v>
      </c>
      <c r="OLM471" s="48" t="str">
        <f t="shared" si="1070"/>
        <v>Inviable Sanitariamente</v>
      </c>
      <c r="OLN471" s="48" t="str">
        <f t="shared" si="1070"/>
        <v>Inviable Sanitariamente</v>
      </c>
      <c r="OLO471" s="48" t="str">
        <f t="shared" si="1070"/>
        <v>Inviable Sanitariamente</v>
      </c>
      <c r="OLP471" s="48" t="str">
        <f t="shared" si="1070"/>
        <v>Inviable Sanitariamente</v>
      </c>
      <c r="OLQ471" s="48" t="str">
        <f t="shared" si="1070"/>
        <v>Inviable Sanitariamente</v>
      </c>
      <c r="OLR471" s="48" t="str">
        <f t="shared" si="1071"/>
        <v>Inviable Sanitariamente</v>
      </c>
      <c r="OLS471" s="48" t="str">
        <f t="shared" si="1071"/>
        <v>Inviable Sanitariamente</v>
      </c>
      <c r="OLT471" s="48" t="str">
        <f t="shared" si="1071"/>
        <v>Inviable Sanitariamente</v>
      </c>
      <c r="OLU471" s="48" t="str">
        <f t="shared" si="1071"/>
        <v>Inviable Sanitariamente</v>
      </c>
      <c r="OLV471" s="48" t="str">
        <f t="shared" si="1071"/>
        <v>Inviable Sanitariamente</v>
      </c>
      <c r="OLW471" s="48" t="str">
        <f t="shared" si="1071"/>
        <v>Inviable Sanitariamente</v>
      </c>
      <c r="OLX471" s="48" t="str">
        <f t="shared" si="1071"/>
        <v>Inviable Sanitariamente</v>
      </c>
      <c r="OLY471" s="48" t="str">
        <f t="shared" si="1071"/>
        <v>Inviable Sanitariamente</v>
      </c>
      <c r="OLZ471" s="48" t="str">
        <f t="shared" si="1071"/>
        <v>Inviable Sanitariamente</v>
      </c>
      <c r="OMA471" s="48" t="str">
        <f t="shared" si="1071"/>
        <v>Inviable Sanitariamente</v>
      </c>
      <c r="OMB471" s="48" t="str">
        <f t="shared" si="1072"/>
        <v>Inviable Sanitariamente</v>
      </c>
      <c r="OMC471" s="48" t="str">
        <f t="shared" si="1072"/>
        <v>Inviable Sanitariamente</v>
      </c>
      <c r="OMD471" s="48" t="str">
        <f t="shared" si="1072"/>
        <v>Inviable Sanitariamente</v>
      </c>
      <c r="OME471" s="48" t="str">
        <f t="shared" si="1072"/>
        <v>Inviable Sanitariamente</v>
      </c>
      <c r="OMF471" s="48" t="str">
        <f t="shared" si="1072"/>
        <v>Inviable Sanitariamente</v>
      </c>
      <c r="OMG471" s="48" t="str">
        <f t="shared" si="1072"/>
        <v>Inviable Sanitariamente</v>
      </c>
      <c r="OMH471" s="48" t="str">
        <f t="shared" si="1072"/>
        <v>Inviable Sanitariamente</v>
      </c>
      <c r="OMI471" s="48" t="str">
        <f t="shared" si="1072"/>
        <v>Inviable Sanitariamente</v>
      </c>
      <c r="OMJ471" s="48" t="str">
        <f t="shared" si="1072"/>
        <v>Inviable Sanitariamente</v>
      </c>
      <c r="OMK471" s="48" t="str">
        <f t="shared" si="1072"/>
        <v>Inviable Sanitariamente</v>
      </c>
      <c r="OML471" s="48" t="str">
        <f t="shared" si="1073"/>
        <v>Inviable Sanitariamente</v>
      </c>
      <c r="OMM471" s="48" t="str">
        <f t="shared" si="1073"/>
        <v>Inviable Sanitariamente</v>
      </c>
      <c r="OMN471" s="48" t="str">
        <f t="shared" si="1073"/>
        <v>Inviable Sanitariamente</v>
      </c>
      <c r="OMO471" s="48" t="str">
        <f t="shared" si="1073"/>
        <v>Inviable Sanitariamente</v>
      </c>
      <c r="OMP471" s="48" t="str">
        <f t="shared" si="1073"/>
        <v>Inviable Sanitariamente</v>
      </c>
      <c r="OMQ471" s="48" t="str">
        <f t="shared" si="1073"/>
        <v>Inviable Sanitariamente</v>
      </c>
      <c r="OMR471" s="48" t="str">
        <f t="shared" si="1073"/>
        <v>Inviable Sanitariamente</v>
      </c>
      <c r="OMS471" s="48" t="str">
        <f t="shared" si="1073"/>
        <v>Inviable Sanitariamente</v>
      </c>
      <c r="OMT471" s="48" t="str">
        <f t="shared" si="1073"/>
        <v>Inviable Sanitariamente</v>
      </c>
      <c r="OMU471" s="48" t="str">
        <f t="shared" si="1073"/>
        <v>Inviable Sanitariamente</v>
      </c>
      <c r="OMV471" s="48" t="str">
        <f t="shared" si="1074"/>
        <v>Inviable Sanitariamente</v>
      </c>
      <c r="OMW471" s="48" t="str">
        <f t="shared" si="1074"/>
        <v>Inviable Sanitariamente</v>
      </c>
      <c r="OMX471" s="48" t="str">
        <f t="shared" si="1074"/>
        <v>Inviable Sanitariamente</v>
      </c>
      <c r="OMY471" s="48" t="str">
        <f t="shared" si="1074"/>
        <v>Inviable Sanitariamente</v>
      </c>
      <c r="OMZ471" s="48" t="str">
        <f t="shared" si="1074"/>
        <v>Inviable Sanitariamente</v>
      </c>
      <c r="ONA471" s="48" t="str">
        <f t="shared" si="1074"/>
        <v>Inviable Sanitariamente</v>
      </c>
      <c r="ONB471" s="48" t="str">
        <f t="shared" si="1074"/>
        <v>Inviable Sanitariamente</v>
      </c>
      <c r="ONC471" s="48" t="str">
        <f t="shared" si="1074"/>
        <v>Inviable Sanitariamente</v>
      </c>
      <c r="OND471" s="48" t="str">
        <f t="shared" si="1074"/>
        <v>Inviable Sanitariamente</v>
      </c>
      <c r="ONE471" s="48" t="str">
        <f t="shared" si="1074"/>
        <v>Inviable Sanitariamente</v>
      </c>
      <c r="ONF471" s="48" t="str">
        <f t="shared" si="1075"/>
        <v>Inviable Sanitariamente</v>
      </c>
      <c r="ONG471" s="48" t="str">
        <f t="shared" si="1075"/>
        <v>Inviable Sanitariamente</v>
      </c>
      <c r="ONH471" s="48" t="str">
        <f t="shared" si="1075"/>
        <v>Inviable Sanitariamente</v>
      </c>
      <c r="ONI471" s="48" t="str">
        <f t="shared" si="1075"/>
        <v>Inviable Sanitariamente</v>
      </c>
      <c r="ONJ471" s="48" t="str">
        <f t="shared" si="1075"/>
        <v>Inviable Sanitariamente</v>
      </c>
      <c r="ONK471" s="48" t="str">
        <f t="shared" si="1075"/>
        <v>Inviable Sanitariamente</v>
      </c>
      <c r="ONL471" s="48" t="str">
        <f t="shared" si="1075"/>
        <v>Inviable Sanitariamente</v>
      </c>
      <c r="ONM471" s="48" t="str">
        <f t="shared" si="1075"/>
        <v>Inviable Sanitariamente</v>
      </c>
      <c r="ONN471" s="48" t="str">
        <f t="shared" si="1075"/>
        <v>Inviable Sanitariamente</v>
      </c>
      <c r="ONO471" s="48" t="str">
        <f t="shared" si="1075"/>
        <v>Inviable Sanitariamente</v>
      </c>
      <c r="ONP471" s="48" t="str">
        <f t="shared" si="1076"/>
        <v>Inviable Sanitariamente</v>
      </c>
      <c r="ONQ471" s="48" t="str">
        <f t="shared" si="1076"/>
        <v>Inviable Sanitariamente</v>
      </c>
      <c r="ONR471" s="48" t="str">
        <f t="shared" si="1076"/>
        <v>Inviable Sanitariamente</v>
      </c>
      <c r="ONS471" s="48" t="str">
        <f t="shared" si="1076"/>
        <v>Inviable Sanitariamente</v>
      </c>
      <c r="ONT471" s="48" t="str">
        <f t="shared" si="1076"/>
        <v>Inviable Sanitariamente</v>
      </c>
      <c r="ONU471" s="48" t="str">
        <f t="shared" si="1076"/>
        <v>Inviable Sanitariamente</v>
      </c>
      <c r="ONV471" s="48" t="str">
        <f t="shared" si="1076"/>
        <v>Inviable Sanitariamente</v>
      </c>
      <c r="ONW471" s="48" t="str">
        <f t="shared" si="1076"/>
        <v>Inviable Sanitariamente</v>
      </c>
      <c r="ONX471" s="48" t="str">
        <f t="shared" si="1076"/>
        <v>Inviable Sanitariamente</v>
      </c>
      <c r="ONY471" s="48" t="str">
        <f t="shared" si="1076"/>
        <v>Inviable Sanitariamente</v>
      </c>
      <c r="ONZ471" s="48" t="str">
        <f t="shared" si="1077"/>
        <v>Inviable Sanitariamente</v>
      </c>
      <c r="OOA471" s="48" t="str">
        <f t="shared" si="1077"/>
        <v>Inviable Sanitariamente</v>
      </c>
      <c r="OOB471" s="48" t="str">
        <f t="shared" si="1077"/>
        <v>Inviable Sanitariamente</v>
      </c>
      <c r="OOC471" s="48" t="str">
        <f t="shared" si="1077"/>
        <v>Inviable Sanitariamente</v>
      </c>
      <c r="OOD471" s="48" t="str">
        <f t="shared" si="1077"/>
        <v>Inviable Sanitariamente</v>
      </c>
      <c r="OOE471" s="48" t="str">
        <f t="shared" si="1077"/>
        <v>Inviable Sanitariamente</v>
      </c>
      <c r="OOF471" s="48" t="str">
        <f t="shared" si="1077"/>
        <v>Inviable Sanitariamente</v>
      </c>
      <c r="OOG471" s="48" t="str">
        <f t="shared" si="1077"/>
        <v>Inviable Sanitariamente</v>
      </c>
      <c r="OOH471" s="48" t="str">
        <f t="shared" si="1077"/>
        <v>Inviable Sanitariamente</v>
      </c>
      <c r="OOI471" s="48" t="str">
        <f t="shared" si="1077"/>
        <v>Inviable Sanitariamente</v>
      </c>
      <c r="OOJ471" s="48" t="str">
        <f t="shared" si="1078"/>
        <v>Inviable Sanitariamente</v>
      </c>
      <c r="OOK471" s="48" t="str">
        <f t="shared" si="1078"/>
        <v>Inviable Sanitariamente</v>
      </c>
      <c r="OOL471" s="48" t="str">
        <f t="shared" si="1078"/>
        <v>Inviable Sanitariamente</v>
      </c>
      <c r="OOM471" s="48" t="str">
        <f t="shared" si="1078"/>
        <v>Inviable Sanitariamente</v>
      </c>
      <c r="OON471" s="48" t="str">
        <f t="shared" si="1078"/>
        <v>Inviable Sanitariamente</v>
      </c>
      <c r="OOO471" s="48" t="str">
        <f t="shared" si="1078"/>
        <v>Inviable Sanitariamente</v>
      </c>
      <c r="OOP471" s="48" t="str">
        <f t="shared" si="1078"/>
        <v>Inviable Sanitariamente</v>
      </c>
      <c r="OOQ471" s="48" t="str">
        <f t="shared" si="1078"/>
        <v>Inviable Sanitariamente</v>
      </c>
      <c r="OOR471" s="48" t="str">
        <f t="shared" si="1078"/>
        <v>Inviable Sanitariamente</v>
      </c>
      <c r="OOS471" s="48" t="str">
        <f t="shared" si="1078"/>
        <v>Inviable Sanitariamente</v>
      </c>
      <c r="OOT471" s="48" t="str">
        <f t="shared" si="1079"/>
        <v>Inviable Sanitariamente</v>
      </c>
      <c r="OOU471" s="48" t="str">
        <f t="shared" si="1079"/>
        <v>Inviable Sanitariamente</v>
      </c>
      <c r="OOV471" s="48" t="str">
        <f t="shared" si="1079"/>
        <v>Inviable Sanitariamente</v>
      </c>
      <c r="OOW471" s="48" t="str">
        <f t="shared" si="1079"/>
        <v>Inviable Sanitariamente</v>
      </c>
      <c r="OOX471" s="48" t="str">
        <f t="shared" si="1079"/>
        <v>Inviable Sanitariamente</v>
      </c>
      <c r="OOY471" s="48" t="str">
        <f t="shared" si="1079"/>
        <v>Inviable Sanitariamente</v>
      </c>
      <c r="OOZ471" s="48" t="str">
        <f t="shared" si="1079"/>
        <v>Inviable Sanitariamente</v>
      </c>
      <c r="OPA471" s="48" t="str">
        <f t="shared" si="1079"/>
        <v>Inviable Sanitariamente</v>
      </c>
      <c r="OPB471" s="48" t="str">
        <f t="shared" si="1079"/>
        <v>Inviable Sanitariamente</v>
      </c>
      <c r="OPC471" s="48" t="str">
        <f t="shared" si="1079"/>
        <v>Inviable Sanitariamente</v>
      </c>
      <c r="OPD471" s="48" t="str">
        <f t="shared" si="1080"/>
        <v>Inviable Sanitariamente</v>
      </c>
      <c r="OPE471" s="48" t="str">
        <f t="shared" si="1080"/>
        <v>Inviable Sanitariamente</v>
      </c>
      <c r="OPF471" s="48" t="str">
        <f t="shared" si="1080"/>
        <v>Inviable Sanitariamente</v>
      </c>
      <c r="OPG471" s="48" t="str">
        <f t="shared" si="1080"/>
        <v>Inviable Sanitariamente</v>
      </c>
      <c r="OPH471" s="48" t="str">
        <f t="shared" si="1080"/>
        <v>Inviable Sanitariamente</v>
      </c>
      <c r="OPI471" s="48" t="str">
        <f t="shared" si="1080"/>
        <v>Inviable Sanitariamente</v>
      </c>
      <c r="OPJ471" s="48" t="str">
        <f t="shared" si="1080"/>
        <v>Inviable Sanitariamente</v>
      </c>
      <c r="OPK471" s="48" t="str">
        <f t="shared" si="1080"/>
        <v>Inviable Sanitariamente</v>
      </c>
      <c r="OPL471" s="48" t="str">
        <f t="shared" si="1080"/>
        <v>Inviable Sanitariamente</v>
      </c>
      <c r="OPM471" s="48" t="str">
        <f t="shared" si="1080"/>
        <v>Inviable Sanitariamente</v>
      </c>
      <c r="OPN471" s="48" t="str">
        <f t="shared" si="1081"/>
        <v>Inviable Sanitariamente</v>
      </c>
      <c r="OPO471" s="48" t="str">
        <f t="shared" si="1081"/>
        <v>Inviable Sanitariamente</v>
      </c>
      <c r="OPP471" s="48" t="str">
        <f t="shared" si="1081"/>
        <v>Inviable Sanitariamente</v>
      </c>
      <c r="OPQ471" s="48" t="str">
        <f t="shared" si="1081"/>
        <v>Inviable Sanitariamente</v>
      </c>
      <c r="OPR471" s="48" t="str">
        <f t="shared" si="1081"/>
        <v>Inviable Sanitariamente</v>
      </c>
      <c r="OPS471" s="48" t="str">
        <f t="shared" si="1081"/>
        <v>Inviable Sanitariamente</v>
      </c>
      <c r="OPT471" s="48" t="str">
        <f t="shared" si="1081"/>
        <v>Inviable Sanitariamente</v>
      </c>
      <c r="OPU471" s="48" t="str">
        <f t="shared" si="1081"/>
        <v>Inviable Sanitariamente</v>
      </c>
      <c r="OPV471" s="48" t="str">
        <f t="shared" si="1081"/>
        <v>Inviable Sanitariamente</v>
      </c>
      <c r="OPW471" s="48" t="str">
        <f t="shared" si="1081"/>
        <v>Inviable Sanitariamente</v>
      </c>
      <c r="OPX471" s="48" t="str">
        <f t="shared" si="1082"/>
        <v>Inviable Sanitariamente</v>
      </c>
      <c r="OPY471" s="48" t="str">
        <f t="shared" si="1082"/>
        <v>Inviable Sanitariamente</v>
      </c>
      <c r="OPZ471" s="48" t="str">
        <f t="shared" si="1082"/>
        <v>Inviable Sanitariamente</v>
      </c>
      <c r="OQA471" s="48" t="str">
        <f t="shared" si="1082"/>
        <v>Inviable Sanitariamente</v>
      </c>
      <c r="OQB471" s="48" t="str">
        <f t="shared" si="1082"/>
        <v>Inviable Sanitariamente</v>
      </c>
      <c r="OQC471" s="48" t="str">
        <f t="shared" si="1082"/>
        <v>Inviable Sanitariamente</v>
      </c>
      <c r="OQD471" s="48" t="str">
        <f t="shared" si="1082"/>
        <v>Inviable Sanitariamente</v>
      </c>
      <c r="OQE471" s="48" t="str">
        <f t="shared" si="1082"/>
        <v>Inviable Sanitariamente</v>
      </c>
      <c r="OQF471" s="48" t="str">
        <f t="shared" si="1082"/>
        <v>Inviable Sanitariamente</v>
      </c>
      <c r="OQG471" s="48" t="str">
        <f t="shared" si="1082"/>
        <v>Inviable Sanitariamente</v>
      </c>
      <c r="OQH471" s="48" t="str">
        <f t="shared" si="1083"/>
        <v>Inviable Sanitariamente</v>
      </c>
      <c r="OQI471" s="48" t="str">
        <f t="shared" si="1083"/>
        <v>Inviable Sanitariamente</v>
      </c>
      <c r="OQJ471" s="48" t="str">
        <f t="shared" si="1083"/>
        <v>Inviable Sanitariamente</v>
      </c>
      <c r="OQK471" s="48" t="str">
        <f t="shared" si="1083"/>
        <v>Inviable Sanitariamente</v>
      </c>
      <c r="OQL471" s="48" t="str">
        <f t="shared" si="1083"/>
        <v>Inviable Sanitariamente</v>
      </c>
      <c r="OQM471" s="48" t="str">
        <f t="shared" si="1083"/>
        <v>Inviable Sanitariamente</v>
      </c>
      <c r="OQN471" s="48" t="str">
        <f t="shared" si="1083"/>
        <v>Inviable Sanitariamente</v>
      </c>
      <c r="OQO471" s="48" t="str">
        <f t="shared" si="1083"/>
        <v>Inviable Sanitariamente</v>
      </c>
      <c r="OQP471" s="48" t="str">
        <f t="shared" si="1083"/>
        <v>Inviable Sanitariamente</v>
      </c>
      <c r="OQQ471" s="48" t="str">
        <f t="shared" si="1083"/>
        <v>Inviable Sanitariamente</v>
      </c>
      <c r="OQR471" s="48" t="str">
        <f t="shared" si="1084"/>
        <v>Inviable Sanitariamente</v>
      </c>
      <c r="OQS471" s="48" t="str">
        <f t="shared" si="1084"/>
        <v>Inviable Sanitariamente</v>
      </c>
      <c r="OQT471" s="48" t="str">
        <f t="shared" si="1084"/>
        <v>Inviable Sanitariamente</v>
      </c>
      <c r="OQU471" s="48" t="str">
        <f t="shared" si="1084"/>
        <v>Inviable Sanitariamente</v>
      </c>
      <c r="OQV471" s="48" t="str">
        <f t="shared" si="1084"/>
        <v>Inviable Sanitariamente</v>
      </c>
      <c r="OQW471" s="48" t="str">
        <f t="shared" si="1084"/>
        <v>Inviable Sanitariamente</v>
      </c>
      <c r="OQX471" s="48" t="str">
        <f t="shared" si="1084"/>
        <v>Inviable Sanitariamente</v>
      </c>
      <c r="OQY471" s="48" t="str">
        <f t="shared" si="1084"/>
        <v>Inviable Sanitariamente</v>
      </c>
      <c r="OQZ471" s="48" t="str">
        <f t="shared" si="1084"/>
        <v>Inviable Sanitariamente</v>
      </c>
      <c r="ORA471" s="48" t="str">
        <f t="shared" si="1084"/>
        <v>Inviable Sanitariamente</v>
      </c>
      <c r="ORB471" s="48" t="str">
        <f t="shared" si="1085"/>
        <v>Inviable Sanitariamente</v>
      </c>
      <c r="ORC471" s="48" t="str">
        <f t="shared" si="1085"/>
        <v>Inviable Sanitariamente</v>
      </c>
      <c r="ORD471" s="48" t="str">
        <f t="shared" si="1085"/>
        <v>Inviable Sanitariamente</v>
      </c>
      <c r="ORE471" s="48" t="str">
        <f t="shared" si="1085"/>
        <v>Inviable Sanitariamente</v>
      </c>
      <c r="ORF471" s="48" t="str">
        <f t="shared" si="1085"/>
        <v>Inviable Sanitariamente</v>
      </c>
      <c r="ORG471" s="48" t="str">
        <f t="shared" si="1085"/>
        <v>Inviable Sanitariamente</v>
      </c>
      <c r="ORH471" s="48" t="str">
        <f t="shared" si="1085"/>
        <v>Inviable Sanitariamente</v>
      </c>
      <c r="ORI471" s="48" t="str">
        <f t="shared" si="1085"/>
        <v>Inviable Sanitariamente</v>
      </c>
      <c r="ORJ471" s="48" t="str">
        <f t="shared" si="1085"/>
        <v>Inviable Sanitariamente</v>
      </c>
      <c r="ORK471" s="48" t="str">
        <f t="shared" si="1085"/>
        <v>Inviable Sanitariamente</v>
      </c>
      <c r="ORL471" s="48" t="str">
        <f t="shared" si="1086"/>
        <v>Inviable Sanitariamente</v>
      </c>
      <c r="ORM471" s="48" t="str">
        <f t="shared" si="1086"/>
        <v>Inviable Sanitariamente</v>
      </c>
      <c r="ORN471" s="48" t="str">
        <f t="shared" si="1086"/>
        <v>Inviable Sanitariamente</v>
      </c>
      <c r="ORO471" s="48" t="str">
        <f t="shared" si="1086"/>
        <v>Inviable Sanitariamente</v>
      </c>
      <c r="ORP471" s="48" t="str">
        <f t="shared" si="1086"/>
        <v>Inviable Sanitariamente</v>
      </c>
      <c r="ORQ471" s="48" t="str">
        <f t="shared" si="1086"/>
        <v>Inviable Sanitariamente</v>
      </c>
      <c r="ORR471" s="48" t="str">
        <f t="shared" si="1086"/>
        <v>Inviable Sanitariamente</v>
      </c>
      <c r="ORS471" s="48" t="str">
        <f t="shared" si="1086"/>
        <v>Inviable Sanitariamente</v>
      </c>
      <c r="ORT471" s="48" t="str">
        <f t="shared" si="1086"/>
        <v>Inviable Sanitariamente</v>
      </c>
      <c r="ORU471" s="48" t="str">
        <f t="shared" si="1086"/>
        <v>Inviable Sanitariamente</v>
      </c>
      <c r="ORV471" s="48" t="str">
        <f t="shared" si="1087"/>
        <v>Inviable Sanitariamente</v>
      </c>
      <c r="ORW471" s="48" t="str">
        <f t="shared" si="1087"/>
        <v>Inviable Sanitariamente</v>
      </c>
      <c r="ORX471" s="48" t="str">
        <f t="shared" si="1087"/>
        <v>Inviable Sanitariamente</v>
      </c>
      <c r="ORY471" s="48" t="str">
        <f t="shared" si="1087"/>
        <v>Inviable Sanitariamente</v>
      </c>
      <c r="ORZ471" s="48" t="str">
        <f t="shared" si="1087"/>
        <v>Inviable Sanitariamente</v>
      </c>
      <c r="OSA471" s="48" t="str">
        <f t="shared" si="1087"/>
        <v>Inviable Sanitariamente</v>
      </c>
      <c r="OSB471" s="48" t="str">
        <f t="shared" si="1087"/>
        <v>Inviable Sanitariamente</v>
      </c>
      <c r="OSC471" s="48" t="str">
        <f t="shared" si="1087"/>
        <v>Inviable Sanitariamente</v>
      </c>
      <c r="OSD471" s="48" t="str">
        <f t="shared" si="1087"/>
        <v>Inviable Sanitariamente</v>
      </c>
      <c r="OSE471" s="48" t="str">
        <f t="shared" si="1087"/>
        <v>Inviable Sanitariamente</v>
      </c>
      <c r="OSF471" s="48" t="str">
        <f t="shared" si="1088"/>
        <v>Inviable Sanitariamente</v>
      </c>
      <c r="OSG471" s="48" t="str">
        <f t="shared" si="1088"/>
        <v>Inviable Sanitariamente</v>
      </c>
      <c r="OSH471" s="48" t="str">
        <f t="shared" si="1088"/>
        <v>Inviable Sanitariamente</v>
      </c>
      <c r="OSI471" s="48" t="str">
        <f t="shared" si="1088"/>
        <v>Inviable Sanitariamente</v>
      </c>
      <c r="OSJ471" s="48" t="str">
        <f t="shared" si="1088"/>
        <v>Inviable Sanitariamente</v>
      </c>
      <c r="OSK471" s="48" t="str">
        <f t="shared" si="1088"/>
        <v>Inviable Sanitariamente</v>
      </c>
      <c r="OSL471" s="48" t="str">
        <f t="shared" si="1088"/>
        <v>Inviable Sanitariamente</v>
      </c>
      <c r="OSM471" s="48" t="str">
        <f t="shared" si="1088"/>
        <v>Inviable Sanitariamente</v>
      </c>
      <c r="OSN471" s="48" t="str">
        <f t="shared" si="1088"/>
        <v>Inviable Sanitariamente</v>
      </c>
      <c r="OSO471" s="48" t="str">
        <f t="shared" si="1088"/>
        <v>Inviable Sanitariamente</v>
      </c>
      <c r="OSP471" s="48" t="str">
        <f t="shared" si="1089"/>
        <v>Inviable Sanitariamente</v>
      </c>
      <c r="OSQ471" s="48" t="str">
        <f t="shared" si="1089"/>
        <v>Inviable Sanitariamente</v>
      </c>
      <c r="OSR471" s="48" t="str">
        <f t="shared" si="1089"/>
        <v>Inviable Sanitariamente</v>
      </c>
      <c r="OSS471" s="48" t="str">
        <f t="shared" si="1089"/>
        <v>Inviable Sanitariamente</v>
      </c>
      <c r="OST471" s="48" t="str">
        <f t="shared" si="1089"/>
        <v>Inviable Sanitariamente</v>
      </c>
      <c r="OSU471" s="48" t="str">
        <f t="shared" si="1089"/>
        <v>Inviable Sanitariamente</v>
      </c>
      <c r="OSV471" s="48" t="str">
        <f t="shared" si="1089"/>
        <v>Inviable Sanitariamente</v>
      </c>
      <c r="OSW471" s="48" t="str">
        <f t="shared" si="1089"/>
        <v>Inviable Sanitariamente</v>
      </c>
      <c r="OSX471" s="48" t="str">
        <f t="shared" si="1089"/>
        <v>Inviable Sanitariamente</v>
      </c>
      <c r="OSY471" s="48" t="str">
        <f t="shared" si="1089"/>
        <v>Inviable Sanitariamente</v>
      </c>
      <c r="OSZ471" s="48" t="str">
        <f t="shared" si="1090"/>
        <v>Inviable Sanitariamente</v>
      </c>
      <c r="OTA471" s="48" t="str">
        <f t="shared" si="1090"/>
        <v>Inviable Sanitariamente</v>
      </c>
      <c r="OTB471" s="48" t="str">
        <f t="shared" si="1090"/>
        <v>Inviable Sanitariamente</v>
      </c>
      <c r="OTC471" s="48" t="str">
        <f t="shared" si="1090"/>
        <v>Inviable Sanitariamente</v>
      </c>
      <c r="OTD471" s="48" t="str">
        <f t="shared" si="1090"/>
        <v>Inviable Sanitariamente</v>
      </c>
      <c r="OTE471" s="48" t="str">
        <f t="shared" si="1090"/>
        <v>Inviable Sanitariamente</v>
      </c>
      <c r="OTF471" s="48" t="str">
        <f t="shared" si="1090"/>
        <v>Inviable Sanitariamente</v>
      </c>
      <c r="OTG471" s="48" t="str">
        <f t="shared" si="1090"/>
        <v>Inviable Sanitariamente</v>
      </c>
      <c r="OTH471" s="48" t="str">
        <f t="shared" si="1090"/>
        <v>Inviable Sanitariamente</v>
      </c>
      <c r="OTI471" s="48" t="str">
        <f t="shared" si="1090"/>
        <v>Inviable Sanitariamente</v>
      </c>
      <c r="OTJ471" s="48" t="str">
        <f t="shared" si="1091"/>
        <v>Inviable Sanitariamente</v>
      </c>
      <c r="OTK471" s="48" t="str">
        <f t="shared" si="1091"/>
        <v>Inviable Sanitariamente</v>
      </c>
      <c r="OTL471" s="48" t="str">
        <f t="shared" si="1091"/>
        <v>Inviable Sanitariamente</v>
      </c>
      <c r="OTM471" s="48" t="str">
        <f t="shared" si="1091"/>
        <v>Inviable Sanitariamente</v>
      </c>
      <c r="OTN471" s="48" t="str">
        <f t="shared" si="1091"/>
        <v>Inviable Sanitariamente</v>
      </c>
      <c r="OTO471" s="48" t="str">
        <f t="shared" si="1091"/>
        <v>Inviable Sanitariamente</v>
      </c>
      <c r="OTP471" s="48" t="str">
        <f t="shared" si="1091"/>
        <v>Inviable Sanitariamente</v>
      </c>
      <c r="OTQ471" s="48" t="str">
        <f t="shared" si="1091"/>
        <v>Inviable Sanitariamente</v>
      </c>
      <c r="OTR471" s="48" t="str">
        <f t="shared" si="1091"/>
        <v>Inviable Sanitariamente</v>
      </c>
      <c r="OTS471" s="48" t="str">
        <f t="shared" si="1091"/>
        <v>Inviable Sanitariamente</v>
      </c>
      <c r="OTT471" s="48" t="str">
        <f t="shared" si="1092"/>
        <v>Inviable Sanitariamente</v>
      </c>
      <c r="OTU471" s="48" t="str">
        <f t="shared" si="1092"/>
        <v>Inviable Sanitariamente</v>
      </c>
      <c r="OTV471" s="48" t="str">
        <f t="shared" si="1092"/>
        <v>Inviable Sanitariamente</v>
      </c>
      <c r="OTW471" s="48" t="str">
        <f t="shared" si="1092"/>
        <v>Inviable Sanitariamente</v>
      </c>
      <c r="OTX471" s="48" t="str">
        <f t="shared" si="1092"/>
        <v>Inviable Sanitariamente</v>
      </c>
      <c r="OTY471" s="48" t="str">
        <f t="shared" si="1092"/>
        <v>Inviable Sanitariamente</v>
      </c>
      <c r="OTZ471" s="48" t="str">
        <f t="shared" si="1092"/>
        <v>Inviable Sanitariamente</v>
      </c>
      <c r="OUA471" s="48" t="str">
        <f t="shared" si="1092"/>
        <v>Inviable Sanitariamente</v>
      </c>
      <c r="OUB471" s="48" t="str">
        <f t="shared" si="1092"/>
        <v>Inviable Sanitariamente</v>
      </c>
      <c r="OUC471" s="48" t="str">
        <f t="shared" si="1092"/>
        <v>Inviable Sanitariamente</v>
      </c>
      <c r="OUD471" s="48" t="str">
        <f t="shared" si="1093"/>
        <v>Inviable Sanitariamente</v>
      </c>
      <c r="OUE471" s="48" t="str">
        <f t="shared" si="1093"/>
        <v>Inviable Sanitariamente</v>
      </c>
      <c r="OUF471" s="48" t="str">
        <f t="shared" si="1093"/>
        <v>Inviable Sanitariamente</v>
      </c>
      <c r="OUG471" s="48" t="str">
        <f t="shared" si="1093"/>
        <v>Inviable Sanitariamente</v>
      </c>
      <c r="OUH471" s="48" t="str">
        <f t="shared" si="1093"/>
        <v>Inviable Sanitariamente</v>
      </c>
      <c r="OUI471" s="48" t="str">
        <f t="shared" si="1093"/>
        <v>Inviable Sanitariamente</v>
      </c>
      <c r="OUJ471" s="48" t="str">
        <f t="shared" si="1093"/>
        <v>Inviable Sanitariamente</v>
      </c>
      <c r="OUK471" s="48" t="str">
        <f t="shared" si="1093"/>
        <v>Inviable Sanitariamente</v>
      </c>
      <c r="OUL471" s="48" t="str">
        <f t="shared" si="1093"/>
        <v>Inviable Sanitariamente</v>
      </c>
      <c r="OUM471" s="48" t="str">
        <f t="shared" si="1093"/>
        <v>Inviable Sanitariamente</v>
      </c>
      <c r="OUN471" s="48" t="str">
        <f t="shared" si="1094"/>
        <v>Inviable Sanitariamente</v>
      </c>
      <c r="OUO471" s="48" t="str">
        <f t="shared" si="1094"/>
        <v>Inviable Sanitariamente</v>
      </c>
      <c r="OUP471" s="48" t="str">
        <f t="shared" si="1094"/>
        <v>Inviable Sanitariamente</v>
      </c>
      <c r="OUQ471" s="48" t="str">
        <f t="shared" si="1094"/>
        <v>Inviable Sanitariamente</v>
      </c>
      <c r="OUR471" s="48" t="str">
        <f t="shared" si="1094"/>
        <v>Inviable Sanitariamente</v>
      </c>
      <c r="OUS471" s="48" t="str">
        <f t="shared" si="1094"/>
        <v>Inviable Sanitariamente</v>
      </c>
      <c r="OUT471" s="48" t="str">
        <f t="shared" si="1094"/>
        <v>Inviable Sanitariamente</v>
      </c>
      <c r="OUU471" s="48" t="str">
        <f t="shared" si="1094"/>
        <v>Inviable Sanitariamente</v>
      </c>
      <c r="OUV471" s="48" t="str">
        <f t="shared" si="1094"/>
        <v>Inviable Sanitariamente</v>
      </c>
      <c r="OUW471" s="48" t="str">
        <f t="shared" si="1094"/>
        <v>Inviable Sanitariamente</v>
      </c>
      <c r="OUX471" s="48" t="str">
        <f t="shared" si="1095"/>
        <v>Inviable Sanitariamente</v>
      </c>
      <c r="OUY471" s="48" t="str">
        <f t="shared" si="1095"/>
        <v>Inviable Sanitariamente</v>
      </c>
      <c r="OUZ471" s="48" t="str">
        <f t="shared" si="1095"/>
        <v>Inviable Sanitariamente</v>
      </c>
      <c r="OVA471" s="48" t="str">
        <f t="shared" si="1095"/>
        <v>Inviable Sanitariamente</v>
      </c>
      <c r="OVB471" s="48" t="str">
        <f t="shared" si="1095"/>
        <v>Inviable Sanitariamente</v>
      </c>
      <c r="OVC471" s="48" t="str">
        <f t="shared" si="1095"/>
        <v>Inviable Sanitariamente</v>
      </c>
      <c r="OVD471" s="48" t="str">
        <f t="shared" si="1095"/>
        <v>Inviable Sanitariamente</v>
      </c>
      <c r="OVE471" s="48" t="str">
        <f t="shared" si="1095"/>
        <v>Inviable Sanitariamente</v>
      </c>
      <c r="OVF471" s="48" t="str">
        <f t="shared" si="1095"/>
        <v>Inviable Sanitariamente</v>
      </c>
      <c r="OVG471" s="48" t="str">
        <f t="shared" si="1095"/>
        <v>Inviable Sanitariamente</v>
      </c>
      <c r="OVH471" s="48" t="str">
        <f t="shared" si="1096"/>
        <v>Inviable Sanitariamente</v>
      </c>
      <c r="OVI471" s="48" t="str">
        <f t="shared" si="1096"/>
        <v>Inviable Sanitariamente</v>
      </c>
      <c r="OVJ471" s="48" t="str">
        <f t="shared" si="1096"/>
        <v>Inviable Sanitariamente</v>
      </c>
      <c r="OVK471" s="48" t="str">
        <f t="shared" si="1096"/>
        <v>Inviable Sanitariamente</v>
      </c>
      <c r="OVL471" s="48" t="str">
        <f t="shared" si="1096"/>
        <v>Inviable Sanitariamente</v>
      </c>
      <c r="OVM471" s="48" t="str">
        <f t="shared" si="1096"/>
        <v>Inviable Sanitariamente</v>
      </c>
      <c r="OVN471" s="48" t="str">
        <f t="shared" si="1096"/>
        <v>Inviable Sanitariamente</v>
      </c>
      <c r="OVO471" s="48" t="str">
        <f t="shared" si="1096"/>
        <v>Inviable Sanitariamente</v>
      </c>
      <c r="OVP471" s="48" t="str">
        <f t="shared" si="1096"/>
        <v>Inviable Sanitariamente</v>
      </c>
      <c r="OVQ471" s="48" t="str">
        <f t="shared" si="1096"/>
        <v>Inviable Sanitariamente</v>
      </c>
      <c r="OVR471" s="48" t="str">
        <f t="shared" si="1097"/>
        <v>Inviable Sanitariamente</v>
      </c>
      <c r="OVS471" s="48" t="str">
        <f t="shared" si="1097"/>
        <v>Inviable Sanitariamente</v>
      </c>
      <c r="OVT471" s="48" t="str">
        <f t="shared" si="1097"/>
        <v>Inviable Sanitariamente</v>
      </c>
      <c r="OVU471" s="48" t="str">
        <f t="shared" si="1097"/>
        <v>Inviable Sanitariamente</v>
      </c>
      <c r="OVV471" s="48" t="str">
        <f t="shared" si="1097"/>
        <v>Inviable Sanitariamente</v>
      </c>
      <c r="OVW471" s="48" t="str">
        <f t="shared" si="1097"/>
        <v>Inviable Sanitariamente</v>
      </c>
      <c r="OVX471" s="48" t="str">
        <f t="shared" si="1097"/>
        <v>Inviable Sanitariamente</v>
      </c>
      <c r="OVY471" s="48" t="str">
        <f t="shared" si="1097"/>
        <v>Inviable Sanitariamente</v>
      </c>
      <c r="OVZ471" s="48" t="str">
        <f t="shared" si="1097"/>
        <v>Inviable Sanitariamente</v>
      </c>
      <c r="OWA471" s="48" t="str">
        <f t="shared" si="1097"/>
        <v>Inviable Sanitariamente</v>
      </c>
      <c r="OWB471" s="48" t="str">
        <f t="shared" si="1098"/>
        <v>Inviable Sanitariamente</v>
      </c>
      <c r="OWC471" s="48" t="str">
        <f t="shared" si="1098"/>
        <v>Inviable Sanitariamente</v>
      </c>
      <c r="OWD471" s="48" t="str">
        <f t="shared" si="1098"/>
        <v>Inviable Sanitariamente</v>
      </c>
      <c r="OWE471" s="48" t="str">
        <f t="shared" si="1098"/>
        <v>Inviable Sanitariamente</v>
      </c>
      <c r="OWF471" s="48" t="str">
        <f t="shared" si="1098"/>
        <v>Inviable Sanitariamente</v>
      </c>
      <c r="OWG471" s="48" t="str">
        <f t="shared" si="1098"/>
        <v>Inviable Sanitariamente</v>
      </c>
      <c r="OWH471" s="48" t="str">
        <f t="shared" si="1098"/>
        <v>Inviable Sanitariamente</v>
      </c>
      <c r="OWI471" s="48" t="str">
        <f t="shared" si="1098"/>
        <v>Inviable Sanitariamente</v>
      </c>
      <c r="OWJ471" s="48" t="str">
        <f t="shared" si="1098"/>
        <v>Inviable Sanitariamente</v>
      </c>
      <c r="OWK471" s="48" t="str">
        <f t="shared" si="1098"/>
        <v>Inviable Sanitariamente</v>
      </c>
      <c r="OWL471" s="48" t="str">
        <f t="shared" si="1099"/>
        <v>Inviable Sanitariamente</v>
      </c>
      <c r="OWM471" s="48" t="str">
        <f t="shared" si="1099"/>
        <v>Inviable Sanitariamente</v>
      </c>
      <c r="OWN471" s="48" t="str">
        <f t="shared" si="1099"/>
        <v>Inviable Sanitariamente</v>
      </c>
      <c r="OWO471" s="48" t="str">
        <f t="shared" si="1099"/>
        <v>Inviable Sanitariamente</v>
      </c>
      <c r="OWP471" s="48" t="str">
        <f t="shared" si="1099"/>
        <v>Inviable Sanitariamente</v>
      </c>
      <c r="OWQ471" s="48" t="str">
        <f t="shared" si="1099"/>
        <v>Inviable Sanitariamente</v>
      </c>
      <c r="OWR471" s="48" t="str">
        <f t="shared" si="1099"/>
        <v>Inviable Sanitariamente</v>
      </c>
      <c r="OWS471" s="48" t="str">
        <f t="shared" si="1099"/>
        <v>Inviable Sanitariamente</v>
      </c>
      <c r="OWT471" s="48" t="str">
        <f t="shared" si="1099"/>
        <v>Inviable Sanitariamente</v>
      </c>
      <c r="OWU471" s="48" t="str">
        <f t="shared" si="1099"/>
        <v>Inviable Sanitariamente</v>
      </c>
      <c r="OWV471" s="48" t="str">
        <f t="shared" si="1100"/>
        <v>Inviable Sanitariamente</v>
      </c>
      <c r="OWW471" s="48" t="str">
        <f t="shared" si="1100"/>
        <v>Inviable Sanitariamente</v>
      </c>
      <c r="OWX471" s="48" t="str">
        <f t="shared" si="1100"/>
        <v>Inviable Sanitariamente</v>
      </c>
      <c r="OWY471" s="48" t="str">
        <f t="shared" si="1100"/>
        <v>Inviable Sanitariamente</v>
      </c>
      <c r="OWZ471" s="48" t="str">
        <f t="shared" si="1100"/>
        <v>Inviable Sanitariamente</v>
      </c>
      <c r="OXA471" s="48" t="str">
        <f t="shared" si="1100"/>
        <v>Inviable Sanitariamente</v>
      </c>
      <c r="OXB471" s="48" t="str">
        <f t="shared" si="1100"/>
        <v>Inviable Sanitariamente</v>
      </c>
      <c r="OXC471" s="48" t="str">
        <f t="shared" si="1100"/>
        <v>Inviable Sanitariamente</v>
      </c>
      <c r="OXD471" s="48" t="str">
        <f t="shared" si="1100"/>
        <v>Inviable Sanitariamente</v>
      </c>
      <c r="OXE471" s="48" t="str">
        <f t="shared" si="1100"/>
        <v>Inviable Sanitariamente</v>
      </c>
      <c r="OXF471" s="48" t="str">
        <f t="shared" si="1101"/>
        <v>Inviable Sanitariamente</v>
      </c>
      <c r="OXG471" s="48" t="str">
        <f t="shared" si="1101"/>
        <v>Inviable Sanitariamente</v>
      </c>
      <c r="OXH471" s="48" t="str">
        <f t="shared" si="1101"/>
        <v>Inviable Sanitariamente</v>
      </c>
      <c r="OXI471" s="48" t="str">
        <f t="shared" si="1101"/>
        <v>Inviable Sanitariamente</v>
      </c>
      <c r="OXJ471" s="48" t="str">
        <f t="shared" si="1101"/>
        <v>Inviable Sanitariamente</v>
      </c>
      <c r="OXK471" s="48" t="str">
        <f t="shared" si="1101"/>
        <v>Inviable Sanitariamente</v>
      </c>
      <c r="OXL471" s="48" t="str">
        <f t="shared" si="1101"/>
        <v>Inviable Sanitariamente</v>
      </c>
      <c r="OXM471" s="48" t="str">
        <f t="shared" si="1101"/>
        <v>Inviable Sanitariamente</v>
      </c>
      <c r="OXN471" s="48" t="str">
        <f t="shared" si="1101"/>
        <v>Inviable Sanitariamente</v>
      </c>
      <c r="OXO471" s="48" t="str">
        <f t="shared" si="1101"/>
        <v>Inviable Sanitariamente</v>
      </c>
      <c r="OXP471" s="48" t="str">
        <f t="shared" si="1102"/>
        <v>Inviable Sanitariamente</v>
      </c>
      <c r="OXQ471" s="48" t="str">
        <f t="shared" si="1102"/>
        <v>Inviable Sanitariamente</v>
      </c>
      <c r="OXR471" s="48" t="str">
        <f t="shared" si="1102"/>
        <v>Inviable Sanitariamente</v>
      </c>
      <c r="OXS471" s="48" t="str">
        <f t="shared" si="1102"/>
        <v>Inviable Sanitariamente</v>
      </c>
      <c r="OXT471" s="48" t="str">
        <f t="shared" si="1102"/>
        <v>Inviable Sanitariamente</v>
      </c>
      <c r="OXU471" s="48" t="str">
        <f t="shared" si="1102"/>
        <v>Inviable Sanitariamente</v>
      </c>
      <c r="OXV471" s="48" t="str">
        <f t="shared" si="1102"/>
        <v>Inviable Sanitariamente</v>
      </c>
      <c r="OXW471" s="48" t="str">
        <f t="shared" si="1102"/>
        <v>Inviable Sanitariamente</v>
      </c>
      <c r="OXX471" s="48" t="str">
        <f t="shared" si="1102"/>
        <v>Inviable Sanitariamente</v>
      </c>
      <c r="OXY471" s="48" t="str">
        <f t="shared" si="1102"/>
        <v>Inviable Sanitariamente</v>
      </c>
      <c r="OXZ471" s="48" t="str">
        <f t="shared" si="1103"/>
        <v>Inviable Sanitariamente</v>
      </c>
      <c r="OYA471" s="48" t="str">
        <f t="shared" si="1103"/>
        <v>Inviable Sanitariamente</v>
      </c>
      <c r="OYB471" s="48" t="str">
        <f t="shared" si="1103"/>
        <v>Inviable Sanitariamente</v>
      </c>
      <c r="OYC471" s="48" t="str">
        <f t="shared" si="1103"/>
        <v>Inviable Sanitariamente</v>
      </c>
      <c r="OYD471" s="48" t="str">
        <f t="shared" si="1103"/>
        <v>Inviable Sanitariamente</v>
      </c>
      <c r="OYE471" s="48" t="str">
        <f t="shared" si="1103"/>
        <v>Inviable Sanitariamente</v>
      </c>
      <c r="OYF471" s="48" t="str">
        <f t="shared" si="1103"/>
        <v>Inviable Sanitariamente</v>
      </c>
      <c r="OYG471" s="48" t="str">
        <f t="shared" si="1103"/>
        <v>Inviable Sanitariamente</v>
      </c>
      <c r="OYH471" s="48" t="str">
        <f t="shared" si="1103"/>
        <v>Inviable Sanitariamente</v>
      </c>
      <c r="OYI471" s="48" t="str">
        <f t="shared" si="1103"/>
        <v>Inviable Sanitariamente</v>
      </c>
      <c r="OYJ471" s="48" t="str">
        <f t="shared" si="1104"/>
        <v>Inviable Sanitariamente</v>
      </c>
      <c r="OYK471" s="48" t="str">
        <f t="shared" si="1104"/>
        <v>Inviable Sanitariamente</v>
      </c>
      <c r="OYL471" s="48" t="str">
        <f t="shared" si="1104"/>
        <v>Inviable Sanitariamente</v>
      </c>
      <c r="OYM471" s="48" t="str">
        <f t="shared" si="1104"/>
        <v>Inviable Sanitariamente</v>
      </c>
      <c r="OYN471" s="48" t="str">
        <f t="shared" si="1104"/>
        <v>Inviable Sanitariamente</v>
      </c>
      <c r="OYO471" s="48" t="str">
        <f t="shared" si="1104"/>
        <v>Inviable Sanitariamente</v>
      </c>
      <c r="OYP471" s="48" t="str">
        <f t="shared" si="1104"/>
        <v>Inviable Sanitariamente</v>
      </c>
      <c r="OYQ471" s="48" t="str">
        <f t="shared" si="1104"/>
        <v>Inviable Sanitariamente</v>
      </c>
      <c r="OYR471" s="48" t="str">
        <f t="shared" si="1104"/>
        <v>Inviable Sanitariamente</v>
      </c>
      <c r="OYS471" s="48" t="str">
        <f t="shared" si="1104"/>
        <v>Inviable Sanitariamente</v>
      </c>
      <c r="OYT471" s="48" t="str">
        <f t="shared" si="1105"/>
        <v>Inviable Sanitariamente</v>
      </c>
      <c r="OYU471" s="48" t="str">
        <f t="shared" si="1105"/>
        <v>Inviable Sanitariamente</v>
      </c>
      <c r="OYV471" s="48" t="str">
        <f t="shared" si="1105"/>
        <v>Inviable Sanitariamente</v>
      </c>
      <c r="OYW471" s="48" t="str">
        <f t="shared" si="1105"/>
        <v>Inviable Sanitariamente</v>
      </c>
      <c r="OYX471" s="48" t="str">
        <f t="shared" si="1105"/>
        <v>Inviable Sanitariamente</v>
      </c>
      <c r="OYY471" s="48" t="str">
        <f t="shared" si="1105"/>
        <v>Inviable Sanitariamente</v>
      </c>
      <c r="OYZ471" s="48" t="str">
        <f t="shared" si="1105"/>
        <v>Inviable Sanitariamente</v>
      </c>
      <c r="OZA471" s="48" t="str">
        <f t="shared" si="1105"/>
        <v>Inviable Sanitariamente</v>
      </c>
      <c r="OZB471" s="48" t="str">
        <f t="shared" si="1105"/>
        <v>Inviable Sanitariamente</v>
      </c>
      <c r="OZC471" s="48" t="str">
        <f t="shared" si="1105"/>
        <v>Inviable Sanitariamente</v>
      </c>
      <c r="OZD471" s="48" t="str">
        <f t="shared" si="1106"/>
        <v>Inviable Sanitariamente</v>
      </c>
      <c r="OZE471" s="48" t="str">
        <f t="shared" si="1106"/>
        <v>Inviable Sanitariamente</v>
      </c>
      <c r="OZF471" s="48" t="str">
        <f t="shared" si="1106"/>
        <v>Inviable Sanitariamente</v>
      </c>
      <c r="OZG471" s="48" t="str">
        <f t="shared" si="1106"/>
        <v>Inviable Sanitariamente</v>
      </c>
      <c r="OZH471" s="48" t="str">
        <f t="shared" si="1106"/>
        <v>Inviable Sanitariamente</v>
      </c>
      <c r="OZI471" s="48" t="str">
        <f t="shared" si="1106"/>
        <v>Inviable Sanitariamente</v>
      </c>
      <c r="OZJ471" s="48" t="str">
        <f t="shared" si="1106"/>
        <v>Inviable Sanitariamente</v>
      </c>
      <c r="OZK471" s="48" t="str">
        <f t="shared" si="1106"/>
        <v>Inviable Sanitariamente</v>
      </c>
      <c r="OZL471" s="48" t="str">
        <f t="shared" si="1106"/>
        <v>Inviable Sanitariamente</v>
      </c>
      <c r="OZM471" s="48" t="str">
        <f t="shared" si="1106"/>
        <v>Inviable Sanitariamente</v>
      </c>
      <c r="OZN471" s="48" t="str">
        <f t="shared" si="1107"/>
        <v>Inviable Sanitariamente</v>
      </c>
      <c r="OZO471" s="48" t="str">
        <f t="shared" si="1107"/>
        <v>Inviable Sanitariamente</v>
      </c>
      <c r="OZP471" s="48" t="str">
        <f t="shared" si="1107"/>
        <v>Inviable Sanitariamente</v>
      </c>
      <c r="OZQ471" s="48" t="str">
        <f t="shared" si="1107"/>
        <v>Inviable Sanitariamente</v>
      </c>
      <c r="OZR471" s="48" t="str">
        <f t="shared" si="1107"/>
        <v>Inviable Sanitariamente</v>
      </c>
      <c r="OZS471" s="48" t="str">
        <f t="shared" si="1107"/>
        <v>Inviable Sanitariamente</v>
      </c>
      <c r="OZT471" s="48" t="str">
        <f t="shared" si="1107"/>
        <v>Inviable Sanitariamente</v>
      </c>
      <c r="OZU471" s="48" t="str">
        <f t="shared" si="1107"/>
        <v>Inviable Sanitariamente</v>
      </c>
      <c r="OZV471" s="48" t="str">
        <f t="shared" si="1107"/>
        <v>Inviable Sanitariamente</v>
      </c>
      <c r="OZW471" s="48" t="str">
        <f t="shared" si="1107"/>
        <v>Inviable Sanitariamente</v>
      </c>
      <c r="OZX471" s="48" t="str">
        <f t="shared" si="1108"/>
        <v>Inviable Sanitariamente</v>
      </c>
      <c r="OZY471" s="48" t="str">
        <f t="shared" si="1108"/>
        <v>Inviable Sanitariamente</v>
      </c>
      <c r="OZZ471" s="48" t="str">
        <f t="shared" si="1108"/>
        <v>Inviable Sanitariamente</v>
      </c>
      <c r="PAA471" s="48" t="str">
        <f t="shared" si="1108"/>
        <v>Inviable Sanitariamente</v>
      </c>
      <c r="PAB471" s="48" t="str">
        <f t="shared" si="1108"/>
        <v>Inviable Sanitariamente</v>
      </c>
      <c r="PAC471" s="48" t="str">
        <f t="shared" si="1108"/>
        <v>Inviable Sanitariamente</v>
      </c>
      <c r="PAD471" s="48" t="str">
        <f t="shared" si="1108"/>
        <v>Inviable Sanitariamente</v>
      </c>
      <c r="PAE471" s="48" t="str">
        <f t="shared" si="1108"/>
        <v>Inviable Sanitariamente</v>
      </c>
      <c r="PAF471" s="48" t="str">
        <f t="shared" si="1108"/>
        <v>Inviable Sanitariamente</v>
      </c>
      <c r="PAG471" s="48" t="str">
        <f t="shared" si="1108"/>
        <v>Inviable Sanitariamente</v>
      </c>
      <c r="PAH471" s="48" t="str">
        <f t="shared" si="1109"/>
        <v>Inviable Sanitariamente</v>
      </c>
      <c r="PAI471" s="48" t="str">
        <f t="shared" si="1109"/>
        <v>Inviable Sanitariamente</v>
      </c>
      <c r="PAJ471" s="48" t="str">
        <f t="shared" si="1109"/>
        <v>Inviable Sanitariamente</v>
      </c>
      <c r="PAK471" s="48" t="str">
        <f t="shared" si="1109"/>
        <v>Inviable Sanitariamente</v>
      </c>
      <c r="PAL471" s="48" t="str">
        <f t="shared" si="1109"/>
        <v>Inviable Sanitariamente</v>
      </c>
      <c r="PAM471" s="48" t="str">
        <f t="shared" si="1109"/>
        <v>Inviable Sanitariamente</v>
      </c>
      <c r="PAN471" s="48" t="str">
        <f t="shared" si="1109"/>
        <v>Inviable Sanitariamente</v>
      </c>
      <c r="PAO471" s="48" t="str">
        <f t="shared" si="1109"/>
        <v>Inviable Sanitariamente</v>
      </c>
      <c r="PAP471" s="48" t="str">
        <f t="shared" si="1109"/>
        <v>Inviable Sanitariamente</v>
      </c>
      <c r="PAQ471" s="48" t="str">
        <f t="shared" si="1109"/>
        <v>Inviable Sanitariamente</v>
      </c>
      <c r="PAR471" s="48" t="str">
        <f t="shared" si="1110"/>
        <v>Inviable Sanitariamente</v>
      </c>
      <c r="PAS471" s="48" t="str">
        <f t="shared" si="1110"/>
        <v>Inviable Sanitariamente</v>
      </c>
      <c r="PAT471" s="48" t="str">
        <f t="shared" si="1110"/>
        <v>Inviable Sanitariamente</v>
      </c>
      <c r="PAU471" s="48" t="str">
        <f t="shared" si="1110"/>
        <v>Inviable Sanitariamente</v>
      </c>
      <c r="PAV471" s="48" t="str">
        <f t="shared" si="1110"/>
        <v>Inviable Sanitariamente</v>
      </c>
      <c r="PAW471" s="48" t="str">
        <f t="shared" si="1110"/>
        <v>Inviable Sanitariamente</v>
      </c>
      <c r="PAX471" s="48" t="str">
        <f t="shared" si="1110"/>
        <v>Inviable Sanitariamente</v>
      </c>
      <c r="PAY471" s="48" t="str">
        <f t="shared" si="1110"/>
        <v>Inviable Sanitariamente</v>
      </c>
      <c r="PAZ471" s="48" t="str">
        <f t="shared" si="1110"/>
        <v>Inviable Sanitariamente</v>
      </c>
      <c r="PBA471" s="48" t="str">
        <f t="shared" si="1110"/>
        <v>Inviable Sanitariamente</v>
      </c>
      <c r="PBB471" s="48" t="str">
        <f t="shared" si="1111"/>
        <v>Inviable Sanitariamente</v>
      </c>
      <c r="PBC471" s="48" t="str">
        <f t="shared" si="1111"/>
        <v>Inviable Sanitariamente</v>
      </c>
      <c r="PBD471" s="48" t="str">
        <f t="shared" si="1111"/>
        <v>Inviable Sanitariamente</v>
      </c>
      <c r="PBE471" s="48" t="str">
        <f t="shared" si="1111"/>
        <v>Inviable Sanitariamente</v>
      </c>
      <c r="PBF471" s="48" t="str">
        <f t="shared" si="1111"/>
        <v>Inviable Sanitariamente</v>
      </c>
      <c r="PBG471" s="48" t="str">
        <f t="shared" si="1111"/>
        <v>Inviable Sanitariamente</v>
      </c>
      <c r="PBH471" s="48" t="str">
        <f t="shared" si="1111"/>
        <v>Inviable Sanitariamente</v>
      </c>
      <c r="PBI471" s="48" t="str">
        <f t="shared" si="1111"/>
        <v>Inviable Sanitariamente</v>
      </c>
      <c r="PBJ471" s="48" t="str">
        <f t="shared" si="1111"/>
        <v>Inviable Sanitariamente</v>
      </c>
      <c r="PBK471" s="48" t="str">
        <f t="shared" si="1111"/>
        <v>Inviable Sanitariamente</v>
      </c>
      <c r="PBL471" s="48" t="str">
        <f t="shared" si="1112"/>
        <v>Inviable Sanitariamente</v>
      </c>
      <c r="PBM471" s="48" t="str">
        <f t="shared" si="1112"/>
        <v>Inviable Sanitariamente</v>
      </c>
      <c r="PBN471" s="48" t="str">
        <f t="shared" si="1112"/>
        <v>Inviable Sanitariamente</v>
      </c>
      <c r="PBO471" s="48" t="str">
        <f t="shared" si="1112"/>
        <v>Inviable Sanitariamente</v>
      </c>
      <c r="PBP471" s="48" t="str">
        <f t="shared" si="1112"/>
        <v>Inviable Sanitariamente</v>
      </c>
      <c r="PBQ471" s="48" t="str">
        <f t="shared" si="1112"/>
        <v>Inviable Sanitariamente</v>
      </c>
      <c r="PBR471" s="48" t="str">
        <f t="shared" si="1112"/>
        <v>Inviable Sanitariamente</v>
      </c>
      <c r="PBS471" s="48" t="str">
        <f t="shared" si="1112"/>
        <v>Inviable Sanitariamente</v>
      </c>
      <c r="PBT471" s="48" t="str">
        <f t="shared" si="1112"/>
        <v>Inviable Sanitariamente</v>
      </c>
      <c r="PBU471" s="48" t="str">
        <f t="shared" si="1112"/>
        <v>Inviable Sanitariamente</v>
      </c>
      <c r="PBV471" s="48" t="str">
        <f t="shared" si="1113"/>
        <v>Inviable Sanitariamente</v>
      </c>
      <c r="PBW471" s="48" t="str">
        <f t="shared" si="1113"/>
        <v>Inviable Sanitariamente</v>
      </c>
      <c r="PBX471" s="48" t="str">
        <f t="shared" si="1113"/>
        <v>Inviable Sanitariamente</v>
      </c>
      <c r="PBY471" s="48" t="str">
        <f t="shared" si="1113"/>
        <v>Inviable Sanitariamente</v>
      </c>
      <c r="PBZ471" s="48" t="str">
        <f t="shared" si="1113"/>
        <v>Inviable Sanitariamente</v>
      </c>
      <c r="PCA471" s="48" t="str">
        <f t="shared" si="1113"/>
        <v>Inviable Sanitariamente</v>
      </c>
      <c r="PCB471" s="48" t="str">
        <f t="shared" si="1113"/>
        <v>Inviable Sanitariamente</v>
      </c>
      <c r="PCC471" s="48" t="str">
        <f t="shared" si="1113"/>
        <v>Inviable Sanitariamente</v>
      </c>
      <c r="PCD471" s="48" t="str">
        <f t="shared" si="1113"/>
        <v>Inviable Sanitariamente</v>
      </c>
      <c r="PCE471" s="48" t="str">
        <f t="shared" si="1113"/>
        <v>Inviable Sanitariamente</v>
      </c>
      <c r="PCF471" s="48" t="str">
        <f t="shared" si="1114"/>
        <v>Inviable Sanitariamente</v>
      </c>
      <c r="PCG471" s="48" t="str">
        <f t="shared" si="1114"/>
        <v>Inviable Sanitariamente</v>
      </c>
      <c r="PCH471" s="48" t="str">
        <f t="shared" si="1114"/>
        <v>Inviable Sanitariamente</v>
      </c>
      <c r="PCI471" s="48" t="str">
        <f t="shared" si="1114"/>
        <v>Inviable Sanitariamente</v>
      </c>
      <c r="PCJ471" s="48" t="str">
        <f t="shared" si="1114"/>
        <v>Inviable Sanitariamente</v>
      </c>
      <c r="PCK471" s="48" t="str">
        <f t="shared" si="1114"/>
        <v>Inviable Sanitariamente</v>
      </c>
      <c r="PCL471" s="48" t="str">
        <f t="shared" si="1114"/>
        <v>Inviable Sanitariamente</v>
      </c>
      <c r="PCM471" s="48" t="str">
        <f t="shared" si="1114"/>
        <v>Inviable Sanitariamente</v>
      </c>
      <c r="PCN471" s="48" t="str">
        <f t="shared" si="1114"/>
        <v>Inviable Sanitariamente</v>
      </c>
      <c r="PCO471" s="48" t="str">
        <f t="shared" si="1114"/>
        <v>Inviable Sanitariamente</v>
      </c>
      <c r="PCP471" s="48" t="str">
        <f t="shared" si="1115"/>
        <v>Inviable Sanitariamente</v>
      </c>
      <c r="PCQ471" s="48" t="str">
        <f t="shared" si="1115"/>
        <v>Inviable Sanitariamente</v>
      </c>
      <c r="PCR471" s="48" t="str">
        <f t="shared" si="1115"/>
        <v>Inviable Sanitariamente</v>
      </c>
      <c r="PCS471" s="48" t="str">
        <f t="shared" si="1115"/>
        <v>Inviable Sanitariamente</v>
      </c>
      <c r="PCT471" s="48" t="str">
        <f t="shared" si="1115"/>
        <v>Inviable Sanitariamente</v>
      </c>
      <c r="PCU471" s="48" t="str">
        <f t="shared" si="1115"/>
        <v>Inviable Sanitariamente</v>
      </c>
      <c r="PCV471" s="48" t="str">
        <f t="shared" si="1115"/>
        <v>Inviable Sanitariamente</v>
      </c>
      <c r="PCW471" s="48" t="str">
        <f t="shared" si="1115"/>
        <v>Inviable Sanitariamente</v>
      </c>
      <c r="PCX471" s="48" t="str">
        <f t="shared" si="1115"/>
        <v>Inviable Sanitariamente</v>
      </c>
      <c r="PCY471" s="48" t="str">
        <f t="shared" si="1115"/>
        <v>Inviable Sanitariamente</v>
      </c>
      <c r="PCZ471" s="48" t="str">
        <f t="shared" si="1116"/>
        <v>Inviable Sanitariamente</v>
      </c>
      <c r="PDA471" s="48" t="str">
        <f t="shared" si="1116"/>
        <v>Inviable Sanitariamente</v>
      </c>
      <c r="PDB471" s="48" t="str">
        <f t="shared" si="1116"/>
        <v>Inviable Sanitariamente</v>
      </c>
      <c r="PDC471" s="48" t="str">
        <f t="shared" si="1116"/>
        <v>Inviable Sanitariamente</v>
      </c>
      <c r="PDD471" s="48" t="str">
        <f t="shared" si="1116"/>
        <v>Inviable Sanitariamente</v>
      </c>
      <c r="PDE471" s="48" t="str">
        <f t="shared" si="1116"/>
        <v>Inviable Sanitariamente</v>
      </c>
      <c r="PDF471" s="48" t="str">
        <f t="shared" si="1116"/>
        <v>Inviable Sanitariamente</v>
      </c>
      <c r="PDG471" s="48" t="str">
        <f t="shared" si="1116"/>
        <v>Inviable Sanitariamente</v>
      </c>
      <c r="PDH471" s="48" t="str">
        <f t="shared" si="1116"/>
        <v>Inviable Sanitariamente</v>
      </c>
      <c r="PDI471" s="48" t="str">
        <f t="shared" si="1116"/>
        <v>Inviable Sanitariamente</v>
      </c>
      <c r="PDJ471" s="48" t="str">
        <f t="shared" si="1117"/>
        <v>Inviable Sanitariamente</v>
      </c>
      <c r="PDK471" s="48" t="str">
        <f t="shared" si="1117"/>
        <v>Inviable Sanitariamente</v>
      </c>
      <c r="PDL471" s="48" t="str">
        <f t="shared" si="1117"/>
        <v>Inviable Sanitariamente</v>
      </c>
      <c r="PDM471" s="48" t="str">
        <f t="shared" si="1117"/>
        <v>Inviable Sanitariamente</v>
      </c>
      <c r="PDN471" s="48" t="str">
        <f t="shared" si="1117"/>
        <v>Inviable Sanitariamente</v>
      </c>
      <c r="PDO471" s="48" t="str">
        <f t="shared" si="1117"/>
        <v>Inviable Sanitariamente</v>
      </c>
      <c r="PDP471" s="48" t="str">
        <f t="shared" si="1117"/>
        <v>Inviable Sanitariamente</v>
      </c>
      <c r="PDQ471" s="48" t="str">
        <f t="shared" si="1117"/>
        <v>Inviable Sanitariamente</v>
      </c>
      <c r="PDR471" s="48" t="str">
        <f t="shared" si="1117"/>
        <v>Inviable Sanitariamente</v>
      </c>
      <c r="PDS471" s="48" t="str">
        <f t="shared" si="1117"/>
        <v>Inviable Sanitariamente</v>
      </c>
      <c r="PDT471" s="48" t="str">
        <f t="shared" si="1118"/>
        <v>Inviable Sanitariamente</v>
      </c>
      <c r="PDU471" s="48" t="str">
        <f t="shared" si="1118"/>
        <v>Inviable Sanitariamente</v>
      </c>
      <c r="PDV471" s="48" t="str">
        <f t="shared" si="1118"/>
        <v>Inviable Sanitariamente</v>
      </c>
      <c r="PDW471" s="48" t="str">
        <f t="shared" si="1118"/>
        <v>Inviable Sanitariamente</v>
      </c>
      <c r="PDX471" s="48" t="str">
        <f t="shared" si="1118"/>
        <v>Inviable Sanitariamente</v>
      </c>
      <c r="PDY471" s="48" t="str">
        <f t="shared" si="1118"/>
        <v>Inviable Sanitariamente</v>
      </c>
      <c r="PDZ471" s="48" t="str">
        <f t="shared" si="1118"/>
        <v>Inviable Sanitariamente</v>
      </c>
      <c r="PEA471" s="48" t="str">
        <f t="shared" si="1118"/>
        <v>Inviable Sanitariamente</v>
      </c>
      <c r="PEB471" s="48" t="str">
        <f t="shared" si="1118"/>
        <v>Inviable Sanitariamente</v>
      </c>
      <c r="PEC471" s="48" t="str">
        <f t="shared" si="1118"/>
        <v>Inviable Sanitariamente</v>
      </c>
      <c r="PED471" s="48" t="str">
        <f t="shared" si="1119"/>
        <v>Inviable Sanitariamente</v>
      </c>
      <c r="PEE471" s="48" t="str">
        <f t="shared" si="1119"/>
        <v>Inviable Sanitariamente</v>
      </c>
      <c r="PEF471" s="48" t="str">
        <f t="shared" si="1119"/>
        <v>Inviable Sanitariamente</v>
      </c>
      <c r="PEG471" s="48" t="str">
        <f t="shared" si="1119"/>
        <v>Inviable Sanitariamente</v>
      </c>
      <c r="PEH471" s="48" t="str">
        <f t="shared" si="1119"/>
        <v>Inviable Sanitariamente</v>
      </c>
      <c r="PEI471" s="48" t="str">
        <f t="shared" si="1119"/>
        <v>Inviable Sanitariamente</v>
      </c>
      <c r="PEJ471" s="48" t="str">
        <f t="shared" si="1119"/>
        <v>Inviable Sanitariamente</v>
      </c>
      <c r="PEK471" s="48" t="str">
        <f t="shared" si="1119"/>
        <v>Inviable Sanitariamente</v>
      </c>
      <c r="PEL471" s="48" t="str">
        <f t="shared" si="1119"/>
        <v>Inviable Sanitariamente</v>
      </c>
      <c r="PEM471" s="48" t="str">
        <f t="shared" si="1119"/>
        <v>Inviable Sanitariamente</v>
      </c>
      <c r="PEN471" s="48" t="str">
        <f t="shared" si="1120"/>
        <v>Inviable Sanitariamente</v>
      </c>
      <c r="PEO471" s="48" t="str">
        <f t="shared" si="1120"/>
        <v>Inviable Sanitariamente</v>
      </c>
      <c r="PEP471" s="48" t="str">
        <f t="shared" si="1120"/>
        <v>Inviable Sanitariamente</v>
      </c>
      <c r="PEQ471" s="48" t="str">
        <f t="shared" si="1120"/>
        <v>Inviable Sanitariamente</v>
      </c>
      <c r="PER471" s="48" t="str">
        <f t="shared" si="1120"/>
        <v>Inviable Sanitariamente</v>
      </c>
      <c r="PES471" s="48" t="str">
        <f t="shared" si="1120"/>
        <v>Inviable Sanitariamente</v>
      </c>
      <c r="PET471" s="48" t="str">
        <f t="shared" si="1120"/>
        <v>Inviable Sanitariamente</v>
      </c>
      <c r="PEU471" s="48" t="str">
        <f t="shared" si="1120"/>
        <v>Inviable Sanitariamente</v>
      </c>
      <c r="PEV471" s="48" t="str">
        <f t="shared" si="1120"/>
        <v>Inviable Sanitariamente</v>
      </c>
      <c r="PEW471" s="48" t="str">
        <f t="shared" si="1120"/>
        <v>Inviable Sanitariamente</v>
      </c>
      <c r="PEX471" s="48" t="str">
        <f t="shared" si="1121"/>
        <v>Inviable Sanitariamente</v>
      </c>
      <c r="PEY471" s="48" t="str">
        <f t="shared" si="1121"/>
        <v>Inviable Sanitariamente</v>
      </c>
      <c r="PEZ471" s="48" t="str">
        <f t="shared" si="1121"/>
        <v>Inviable Sanitariamente</v>
      </c>
      <c r="PFA471" s="48" t="str">
        <f t="shared" si="1121"/>
        <v>Inviable Sanitariamente</v>
      </c>
      <c r="PFB471" s="48" t="str">
        <f t="shared" si="1121"/>
        <v>Inviable Sanitariamente</v>
      </c>
      <c r="PFC471" s="48" t="str">
        <f t="shared" si="1121"/>
        <v>Inviable Sanitariamente</v>
      </c>
      <c r="PFD471" s="48" t="str">
        <f t="shared" si="1121"/>
        <v>Inviable Sanitariamente</v>
      </c>
      <c r="PFE471" s="48" t="str">
        <f t="shared" si="1121"/>
        <v>Inviable Sanitariamente</v>
      </c>
      <c r="PFF471" s="48" t="str">
        <f t="shared" si="1121"/>
        <v>Inviable Sanitariamente</v>
      </c>
      <c r="PFG471" s="48" t="str">
        <f t="shared" si="1121"/>
        <v>Inviable Sanitariamente</v>
      </c>
      <c r="PFH471" s="48" t="str">
        <f t="shared" si="1122"/>
        <v>Inviable Sanitariamente</v>
      </c>
      <c r="PFI471" s="48" t="str">
        <f t="shared" si="1122"/>
        <v>Inviable Sanitariamente</v>
      </c>
      <c r="PFJ471" s="48" t="str">
        <f t="shared" si="1122"/>
        <v>Inviable Sanitariamente</v>
      </c>
      <c r="PFK471" s="48" t="str">
        <f t="shared" si="1122"/>
        <v>Inviable Sanitariamente</v>
      </c>
      <c r="PFL471" s="48" t="str">
        <f t="shared" si="1122"/>
        <v>Inviable Sanitariamente</v>
      </c>
      <c r="PFM471" s="48" t="str">
        <f t="shared" si="1122"/>
        <v>Inviable Sanitariamente</v>
      </c>
      <c r="PFN471" s="48" t="str">
        <f t="shared" si="1122"/>
        <v>Inviable Sanitariamente</v>
      </c>
      <c r="PFO471" s="48" t="str">
        <f t="shared" si="1122"/>
        <v>Inviable Sanitariamente</v>
      </c>
      <c r="PFP471" s="48" t="str">
        <f t="shared" si="1122"/>
        <v>Inviable Sanitariamente</v>
      </c>
      <c r="PFQ471" s="48" t="str">
        <f t="shared" si="1122"/>
        <v>Inviable Sanitariamente</v>
      </c>
      <c r="PFR471" s="48" t="str">
        <f t="shared" si="1123"/>
        <v>Inviable Sanitariamente</v>
      </c>
      <c r="PFS471" s="48" t="str">
        <f t="shared" si="1123"/>
        <v>Inviable Sanitariamente</v>
      </c>
      <c r="PFT471" s="48" t="str">
        <f t="shared" si="1123"/>
        <v>Inviable Sanitariamente</v>
      </c>
      <c r="PFU471" s="48" t="str">
        <f t="shared" si="1123"/>
        <v>Inviable Sanitariamente</v>
      </c>
      <c r="PFV471" s="48" t="str">
        <f t="shared" si="1123"/>
        <v>Inviable Sanitariamente</v>
      </c>
      <c r="PFW471" s="48" t="str">
        <f t="shared" si="1123"/>
        <v>Inviable Sanitariamente</v>
      </c>
      <c r="PFX471" s="48" t="str">
        <f t="shared" si="1123"/>
        <v>Inviable Sanitariamente</v>
      </c>
      <c r="PFY471" s="48" t="str">
        <f t="shared" si="1123"/>
        <v>Inviable Sanitariamente</v>
      </c>
      <c r="PFZ471" s="48" t="str">
        <f t="shared" si="1123"/>
        <v>Inviable Sanitariamente</v>
      </c>
      <c r="PGA471" s="48" t="str">
        <f t="shared" si="1123"/>
        <v>Inviable Sanitariamente</v>
      </c>
      <c r="PGB471" s="48" t="str">
        <f t="shared" si="1124"/>
        <v>Inviable Sanitariamente</v>
      </c>
      <c r="PGC471" s="48" t="str">
        <f t="shared" si="1124"/>
        <v>Inviable Sanitariamente</v>
      </c>
      <c r="PGD471" s="48" t="str">
        <f t="shared" si="1124"/>
        <v>Inviable Sanitariamente</v>
      </c>
      <c r="PGE471" s="48" t="str">
        <f t="shared" si="1124"/>
        <v>Inviable Sanitariamente</v>
      </c>
      <c r="PGF471" s="48" t="str">
        <f t="shared" si="1124"/>
        <v>Inviable Sanitariamente</v>
      </c>
      <c r="PGG471" s="48" t="str">
        <f t="shared" si="1124"/>
        <v>Inviable Sanitariamente</v>
      </c>
      <c r="PGH471" s="48" t="str">
        <f t="shared" si="1124"/>
        <v>Inviable Sanitariamente</v>
      </c>
      <c r="PGI471" s="48" t="str">
        <f t="shared" si="1124"/>
        <v>Inviable Sanitariamente</v>
      </c>
      <c r="PGJ471" s="48" t="str">
        <f t="shared" si="1124"/>
        <v>Inviable Sanitariamente</v>
      </c>
      <c r="PGK471" s="48" t="str">
        <f t="shared" si="1124"/>
        <v>Inviable Sanitariamente</v>
      </c>
      <c r="PGL471" s="48" t="str">
        <f t="shared" si="1125"/>
        <v>Inviable Sanitariamente</v>
      </c>
      <c r="PGM471" s="48" t="str">
        <f t="shared" si="1125"/>
        <v>Inviable Sanitariamente</v>
      </c>
      <c r="PGN471" s="48" t="str">
        <f t="shared" si="1125"/>
        <v>Inviable Sanitariamente</v>
      </c>
      <c r="PGO471" s="48" t="str">
        <f t="shared" si="1125"/>
        <v>Inviable Sanitariamente</v>
      </c>
      <c r="PGP471" s="48" t="str">
        <f t="shared" si="1125"/>
        <v>Inviable Sanitariamente</v>
      </c>
      <c r="PGQ471" s="48" t="str">
        <f t="shared" si="1125"/>
        <v>Inviable Sanitariamente</v>
      </c>
      <c r="PGR471" s="48" t="str">
        <f t="shared" si="1125"/>
        <v>Inviable Sanitariamente</v>
      </c>
      <c r="PGS471" s="48" t="str">
        <f t="shared" si="1125"/>
        <v>Inviable Sanitariamente</v>
      </c>
      <c r="PGT471" s="48" t="str">
        <f t="shared" si="1125"/>
        <v>Inviable Sanitariamente</v>
      </c>
      <c r="PGU471" s="48" t="str">
        <f t="shared" si="1125"/>
        <v>Inviable Sanitariamente</v>
      </c>
      <c r="PGV471" s="48" t="str">
        <f t="shared" si="1126"/>
        <v>Inviable Sanitariamente</v>
      </c>
      <c r="PGW471" s="48" t="str">
        <f t="shared" si="1126"/>
        <v>Inviable Sanitariamente</v>
      </c>
      <c r="PGX471" s="48" t="str">
        <f t="shared" si="1126"/>
        <v>Inviable Sanitariamente</v>
      </c>
      <c r="PGY471" s="48" t="str">
        <f t="shared" si="1126"/>
        <v>Inviable Sanitariamente</v>
      </c>
      <c r="PGZ471" s="48" t="str">
        <f t="shared" si="1126"/>
        <v>Inviable Sanitariamente</v>
      </c>
      <c r="PHA471" s="48" t="str">
        <f t="shared" si="1126"/>
        <v>Inviable Sanitariamente</v>
      </c>
      <c r="PHB471" s="48" t="str">
        <f t="shared" si="1126"/>
        <v>Inviable Sanitariamente</v>
      </c>
      <c r="PHC471" s="48" t="str">
        <f t="shared" si="1126"/>
        <v>Inviable Sanitariamente</v>
      </c>
      <c r="PHD471" s="48" t="str">
        <f t="shared" si="1126"/>
        <v>Inviable Sanitariamente</v>
      </c>
      <c r="PHE471" s="48" t="str">
        <f t="shared" si="1126"/>
        <v>Inviable Sanitariamente</v>
      </c>
      <c r="PHF471" s="48" t="str">
        <f t="shared" si="1127"/>
        <v>Inviable Sanitariamente</v>
      </c>
      <c r="PHG471" s="48" t="str">
        <f t="shared" si="1127"/>
        <v>Inviable Sanitariamente</v>
      </c>
      <c r="PHH471" s="48" t="str">
        <f t="shared" si="1127"/>
        <v>Inviable Sanitariamente</v>
      </c>
      <c r="PHI471" s="48" t="str">
        <f t="shared" si="1127"/>
        <v>Inviable Sanitariamente</v>
      </c>
      <c r="PHJ471" s="48" t="str">
        <f t="shared" si="1127"/>
        <v>Inviable Sanitariamente</v>
      </c>
      <c r="PHK471" s="48" t="str">
        <f t="shared" si="1127"/>
        <v>Inviable Sanitariamente</v>
      </c>
      <c r="PHL471" s="48" t="str">
        <f t="shared" si="1127"/>
        <v>Inviable Sanitariamente</v>
      </c>
      <c r="PHM471" s="48" t="str">
        <f t="shared" si="1127"/>
        <v>Inviable Sanitariamente</v>
      </c>
      <c r="PHN471" s="48" t="str">
        <f t="shared" si="1127"/>
        <v>Inviable Sanitariamente</v>
      </c>
      <c r="PHO471" s="48" t="str">
        <f t="shared" si="1127"/>
        <v>Inviable Sanitariamente</v>
      </c>
      <c r="PHP471" s="48" t="str">
        <f t="shared" si="1128"/>
        <v>Inviable Sanitariamente</v>
      </c>
      <c r="PHQ471" s="48" t="str">
        <f t="shared" si="1128"/>
        <v>Inviable Sanitariamente</v>
      </c>
      <c r="PHR471" s="48" t="str">
        <f t="shared" si="1128"/>
        <v>Inviable Sanitariamente</v>
      </c>
      <c r="PHS471" s="48" t="str">
        <f t="shared" si="1128"/>
        <v>Inviable Sanitariamente</v>
      </c>
      <c r="PHT471" s="48" t="str">
        <f t="shared" si="1128"/>
        <v>Inviable Sanitariamente</v>
      </c>
      <c r="PHU471" s="48" t="str">
        <f t="shared" si="1128"/>
        <v>Inviable Sanitariamente</v>
      </c>
      <c r="PHV471" s="48" t="str">
        <f t="shared" si="1128"/>
        <v>Inviable Sanitariamente</v>
      </c>
      <c r="PHW471" s="48" t="str">
        <f t="shared" si="1128"/>
        <v>Inviable Sanitariamente</v>
      </c>
      <c r="PHX471" s="48" t="str">
        <f t="shared" si="1128"/>
        <v>Inviable Sanitariamente</v>
      </c>
      <c r="PHY471" s="48" t="str">
        <f t="shared" si="1128"/>
        <v>Inviable Sanitariamente</v>
      </c>
      <c r="PHZ471" s="48" t="str">
        <f t="shared" si="1129"/>
        <v>Inviable Sanitariamente</v>
      </c>
      <c r="PIA471" s="48" t="str">
        <f t="shared" si="1129"/>
        <v>Inviable Sanitariamente</v>
      </c>
      <c r="PIB471" s="48" t="str">
        <f t="shared" si="1129"/>
        <v>Inviable Sanitariamente</v>
      </c>
      <c r="PIC471" s="48" t="str">
        <f t="shared" si="1129"/>
        <v>Inviable Sanitariamente</v>
      </c>
      <c r="PID471" s="48" t="str">
        <f t="shared" si="1129"/>
        <v>Inviable Sanitariamente</v>
      </c>
      <c r="PIE471" s="48" t="str">
        <f t="shared" si="1129"/>
        <v>Inviable Sanitariamente</v>
      </c>
      <c r="PIF471" s="48" t="str">
        <f t="shared" si="1129"/>
        <v>Inviable Sanitariamente</v>
      </c>
      <c r="PIG471" s="48" t="str">
        <f t="shared" si="1129"/>
        <v>Inviable Sanitariamente</v>
      </c>
      <c r="PIH471" s="48" t="str">
        <f t="shared" si="1129"/>
        <v>Inviable Sanitariamente</v>
      </c>
      <c r="PII471" s="48" t="str">
        <f t="shared" si="1129"/>
        <v>Inviable Sanitariamente</v>
      </c>
      <c r="PIJ471" s="48" t="str">
        <f t="shared" si="1130"/>
        <v>Inviable Sanitariamente</v>
      </c>
      <c r="PIK471" s="48" t="str">
        <f t="shared" si="1130"/>
        <v>Inviable Sanitariamente</v>
      </c>
      <c r="PIL471" s="48" t="str">
        <f t="shared" si="1130"/>
        <v>Inviable Sanitariamente</v>
      </c>
      <c r="PIM471" s="48" t="str">
        <f t="shared" si="1130"/>
        <v>Inviable Sanitariamente</v>
      </c>
      <c r="PIN471" s="48" t="str">
        <f t="shared" si="1130"/>
        <v>Inviable Sanitariamente</v>
      </c>
      <c r="PIO471" s="48" t="str">
        <f t="shared" si="1130"/>
        <v>Inviable Sanitariamente</v>
      </c>
      <c r="PIP471" s="48" t="str">
        <f t="shared" si="1130"/>
        <v>Inviable Sanitariamente</v>
      </c>
      <c r="PIQ471" s="48" t="str">
        <f t="shared" si="1130"/>
        <v>Inviable Sanitariamente</v>
      </c>
      <c r="PIR471" s="48" t="str">
        <f t="shared" si="1130"/>
        <v>Inviable Sanitariamente</v>
      </c>
      <c r="PIS471" s="48" t="str">
        <f t="shared" si="1130"/>
        <v>Inviable Sanitariamente</v>
      </c>
      <c r="PIT471" s="48" t="str">
        <f t="shared" si="1131"/>
        <v>Inviable Sanitariamente</v>
      </c>
      <c r="PIU471" s="48" t="str">
        <f t="shared" si="1131"/>
        <v>Inviable Sanitariamente</v>
      </c>
      <c r="PIV471" s="48" t="str">
        <f t="shared" si="1131"/>
        <v>Inviable Sanitariamente</v>
      </c>
      <c r="PIW471" s="48" t="str">
        <f t="shared" si="1131"/>
        <v>Inviable Sanitariamente</v>
      </c>
      <c r="PIX471" s="48" t="str">
        <f t="shared" si="1131"/>
        <v>Inviable Sanitariamente</v>
      </c>
      <c r="PIY471" s="48" t="str">
        <f t="shared" si="1131"/>
        <v>Inviable Sanitariamente</v>
      </c>
      <c r="PIZ471" s="48" t="str">
        <f t="shared" si="1131"/>
        <v>Inviable Sanitariamente</v>
      </c>
      <c r="PJA471" s="48" t="str">
        <f t="shared" si="1131"/>
        <v>Inviable Sanitariamente</v>
      </c>
      <c r="PJB471" s="48" t="str">
        <f t="shared" si="1131"/>
        <v>Inviable Sanitariamente</v>
      </c>
      <c r="PJC471" s="48" t="str">
        <f t="shared" si="1131"/>
        <v>Inviable Sanitariamente</v>
      </c>
      <c r="PJD471" s="48" t="str">
        <f t="shared" si="1132"/>
        <v>Inviable Sanitariamente</v>
      </c>
      <c r="PJE471" s="48" t="str">
        <f t="shared" si="1132"/>
        <v>Inviable Sanitariamente</v>
      </c>
      <c r="PJF471" s="48" t="str">
        <f t="shared" si="1132"/>
        <v>Inviable Sanitariamente</v>
      </c>
      <c r="PJG471" s="48" t="str">
        <f t="shared" si="1132"/>
        <v>Inviable Sanitariamente</v>
      </c>
      <c r="PJH471" s="48" t="str">
        <f t="shared" si="1132"/>
        <v>Inviable Sanitariamente</v>
      </c>
      <c r="PJI471" s="48" t="str">
        <f t="shared" si="1132"/>
        <v>Inviable Sanitariamente</v>
      </c>
      <c r="PJJ471" s="48" t="str">
        <f t="shared" si="1132"/>
        <v>Inviable Sanitariamente</v>
      </c>
      <c r="PJK471" s="48" t="str">
        <f t="shared" si="1132"/>
        <v>Inviable Sanitariamente</v>
      </c>
      <c r="PJL471" s="48" t="str">
        <f t="shared" si="1132"/>
        <v>Inviable Sanitariamente</v>
      </c>
      <c r="PJM471" s="48" t="str">
        <f t="shared" si="1132"/>
        <v>Inviable Sanitariamente</v>
      </c>
      <c r="PJN471" s="48" t="str">
        <f t="shared" si="1133"/>
        <v>Inviable Sanitariamente</v>
      </c>
      <c r="PJO471" s="48" t="str">
        <f t="shared" si="1133"/>
        <v>Inviable Sanitariamente</v>
      </c>
      <c r="PJP471" s="48" t="str">
        <f t="shared" si="1133"/>
        <v>Inviable Sanitariamente</v>
      </c>
      <c r="PJQ471" s="48" t="str">
        <f t="shared" si="1133"/>
        <v>Inviable Sanitariamente</v>
      </c>
      <c r="PJR471" s="48" t="str">
        <f t="shared" si="1133"/>
        <v>Inviable Sanitariamente</v>
      </c>
      <c r="PJS471" s="48" t="str">
        <f t="shared" si="1133"/>
        <v>Inviable Sanitariamente</v>
      </c>
      <c r="PJT471" s="48" t="str">
        <f t="shared" si="1133"/>
        <v>Inviable Sanitariamente</v>
      </c>
      <c r="PJU471" s="48" t="str">
        <f t="shared" si="1133"/>
        <v>Inviable Sanitariamente</v>
      </c>
      <c r="PJV471" s="48" t="str">
        <f t="shared" si="1133"/>
        <v>Inviable Sanitariamente</v>
      </c>
      <c r="PJW471" s="48" t="str">
        <f t="shared" si="1133"/>
        <v>Inviable Sanitariamente</v>
      </c>
      <c r="PJX471" s="48" t="str">
        <f t="shared" si="1134"/>
        <v>Inviable Sanitariamente</v>
      </c>
      <c r="PJY471" s="48" t="str">
        <f t="shared" si="1134"/>
        <v>Inviable Sanitariamente</v>
      </c>
      <c r="PJZ471" s="48" t="str">
        <f t="shared" si="1134"/>
        <v>Inviable Sanitariamente</v>
      </c>
      <c r="PKA471" s="48" t="str">
        <f t="shared" si="1134"/>
        <v>Inviable Sanitariamente</v>
      </c>
      <c r="PKB471" s="48" t="str">
        <f t="shared" si="1134"/>
        <v>Inviable Sanitariamente</v>
      </c>
      <c r="PKC471" s="48" t="str">
        <f t="shared" si="1134"/>
        <v>Inviable Sanitariamente</v>
      </c>
      <c r="PKD471" s="48" t="str">
        <f t="shared" si="1134"/>
        <v>Inviable Sanitariamente</v>
      </c>
      <c r="PKE471" s="48" t="str">
        <f t="shared" si="1134"/>
        <v>Inviable Sanitariamente</v>
      </c>
      <c r="PKF471" s="48" t="str">
        <f t="shared" si="1134"/>
        <v>Inviable Sanitariamente</v>
      </c>
      <c r="PKG471" s="48" t="str">
        <f t="shared" si="1134"/>
        <v>Inviable Sanitariamente</v>
      </c>
      <c r="PKH471" s="48" t="str">
        <f t="shared" si="1135"/>
        <v>Inviable Sanitariamente</v>
      </c>
      <c r="PKI471" s="48" t="str">
        <f t="shared" si="1135"/>
        <v>Inviable Sanitariamente</v>
      </c>
      <c r="PKJ471" s="48" t="str">
        <f t="shared" si="1135"/>
        <v>Inviable Sanitariamente</v>
      </c>
      <c r="PKK471" s="48" t="str">
        <f t="shared" si="1135"/>
        <v>Inviable Sanitariamente</v>
      </c>
      <c r="PKL471" s="48" t="str">
        <f t="shared" si="1135"/>
        <v>Inviable Sanitariamente</v>
      </c>
      <c r="PKM471" s="48" t="str">
        <f t="shared" si="1135"/>
        <v>Inviable Sanitariamente</v>
      </c>
      <c r="PKN471" s="48" t="str">
        <f t="shared" si="1135"/>
        <v>Inviable Sanitariamente</v>
      </c>
      <c r="PKO471" s="48" t="str">
        <f t="shared" si="1135"/>
        <v>Inviable Sanitariamente</v>
      </c>
      <c r="PKP471" s="48" t="str">
        <f t="shared" si="1135"/>
        <v>Inviable Sanitariamente</v>
      </c>
      <c r="PKQ471" s="48" t="str">
        <f t="shared" si="1135"/>
        <v>Inviable Sanitariamente</v>
      </c>
      <c r="PKR471" s="48" t="str">
        <f t="shared" si="1136"/>
        <v>Inviable Sanitariamente</v>
      </c>
      <c r="PKS471" s="48" t="str">
        <f t="shared" si="1136"/>
        <v>Inviable Sanitariamente</v>
      </c>
      <c r="PKT471" s="48" t="str">
        <f t="shared" si="1136"/>
        <v>Inviable Sanitariamente</v>
      </c>
      <c r="PKU471" s="48" t="str">
        <f t="shared" si="1136"/>
        <v>Inviable Sanitariamente</v>
      </c>
      <c r="PKV471" s="48" t="str">
        <f t="shared" si="1136"/>
        <v>Inviable Sanitariamente</v>
      </c>
      <c r="PKW471" s="48" t="str">
        <f t="shared" si="1136"/>
        <v>Inviable Sanitariamente</v>
      </c>
      <c r="PKX471" s="48" t="str">
        <f t="shared" si="1136"/>
        <v>Inviable Sanitariamente</v>
      </c>
      <c r="PKY471" s="48" t="str">
        <f t="shared" si="1136"/>
        <v>Inviable Sanitariamente</v>
      </c>
      <c r="PKZ471" s="48" t="str">
        <f t="shared" si="1136"/>
        <v>Inviable Sanitariamente</v>
      </c>
      <c r="PLA471" s="48" t="str">
        <f t="shared" si="1136"/>
        <v>Inviable Sanitariamente</v>
      </c>
      <c r="PLB471" s="48" t="str">
        <f t="shared" si="1137"/>
        <v>Inviable Sanitariamente</v>
      </c>
      <c r="PLC471" s="48" t="str">
        <f t="shared" si="1137"/>
        <v>Inviable Sanitariamente</v>
      </c>
      <c r="PLD471" s="48" t="str">
        <f t="shared" si="1137"/>
        <v>Inviable Sanitariamente</v>
      </c>
      <c r="PLE471" s="48" t="str">
        <f t="shared" si="1137"/>
        <v>Inviable Sanitariamente</v>
      </c>
      <c r="PLF471" s="48" t="str">
        <f t="shared" si="1137"/>
        <v>Inviable Sanitariamente</v>
      </c>
      <c r="PLG471" s="48" t="str">
        <f t="shared" si="1137"/>
        <v>Inviable Sanitariamente</v>
      </c>
      <c r="PLH471" s="48" t="str">
        <f t="shared" si="1137"/>
        <v>Inviable Sanitariamente</v>
      </c>
      <c r="PLI471" s="48" t="str">
        <f t="shared" si="1137"/>
        <v>Inviable Sanitariamente</v>
      </c>
      <c r="PLJ471" s="48" t="str">
        <f t="shared" si="1137"/>
        <v>Inviable Sanitariamente</v>
      </c>
      <c r="PLK471" s="48" t="str">
        <f t="shared" si="1137"/>
        <v>Inviable Sanitariamente</v>
      </c>
      <c r="PLL471" s="48" t="str">
        <f t="shared" si="1138"/>
        <v>Inviable Sanitariamente</v>
      </c>
      <c r="PLM471" s="48" t="str">
        <f t="shared" si="1138"/>
        <v>Inviable Sanitariamente</v>
      </c>
      <c r="PLN471" s="48" t="str">
        <f t="shared" si="1138"/>
        <v>Inviable Sanitariamente</v>
      </c>
      <c r="PLO471" s="48" t="str">
        <f t="shared" si="1138"/>
        <v>Inviable Sanitariamente</v>
      </c>
      <c r="PLP471" s="48" t="str">
        <f t="shared" si="1138"/>
        <v>Inviable Sanitariamente</v>
      </c>
      <c r="PLQ471" s="48" t="str">
        <f t="shared" si="1138"/>
        <v>Inviable Sanitariamente</v>
      </c>
      <c r="PLR471" s="48" t="str">
        <f t="shared" si="1138"/>
        <v>Inviable Sanitariamente</v>
      </c>
      <c r="PLS471" s="48" t="str">
        <f t="shared" si="1138"/>
        <v>Inviable Sanitariamente</v>
      </c>
      <c r="PLT471" s="48" t="str">
        <f t="shared" si="1138"/>
        <v>Inviable Sanitariamente</v>
      </c>
      <c r="PLU471" s="48" t="str">
        <f t="shared" si="1138"/>
        <v>Inviable Sanitariamente</v>
      </c>
      <c r="PLV471" s="48" t="str">
        <f t="shared" si="1139"/>
        <v>Inviable Sanitariamente</v>
      </c>
      <c r="PLW471" s="48" t="str">
        <f t="shared" si="1139"/>
        <v>Inviable Sanitariamente</v>
      </c>
      <c r="PLX471" s="48" t="str">
        <f t="shared" si="1139"/>
        <v>Inviable Sanitariamente</v>
      </c>
      <c r="PLY471" s="48" t="str">
        <f t="shared" si="1139"/>
        <v>Inviable Sanitariamente</v>
      </c>
      <c r="PLZ471" s="48" t="str">
        <f t="shared" si="1139"/>
        <v>Inviable Sanitariamente</v>
      </c>
      <c r="PMA471" s="48" t="str">
        <f t="shared" si="1139"/>
        <v>Inviable Sanitariamente</v>
      </c>
      <c r="PMB471" s="48" t="str">
        <f t="shared" si="1139"/>
        <v>Inviable Sanitariamente</v>
      </c>
      <c r="PMC471" s="48" t="str">
        <f t="shared" si="1139"/>
        <v>Inviable Sanitariamente</v>
      </c>
      <c r="PMD471" s="48" t="str">
        <f t="shared" si="1139"/>
        <v>Inviable Sanitariamente</v>
      </c>
      <c r="PME471" s="48" t="str">
        <f t="shared" si="1139"/>
        <v>Inviable Sanitariamente</v>
      </c>
      <c r="PMF471" s="48" t="str">
        <f t="shared" si="1140"/>
        <v>Inviable Sanitariamente</v>
      </c>
      <c r="PMG471" s="48" t="str">
        <f t="shared" si="1140"/>
        <v>Inviable Sanitariamente</v>
      </c>
      <c r="PMH471" s="48" t="str">
        <f t="shared" si="1140"/>
        <v>Inviable Sanitariamente</v>
      </c>
      <c r="PMI471" s="48" t="str">
        <f t="shared" si="1140"/>
        <v>Inviable Sanitariamente</v>
      </c>
      <c r="PMJ471" s="48" t="str">
        <f t="shared" si="1140"/>
        <v>Inviable Sanitariamente</v>
      </c>
      <c r="PMK471" s="48" t="str">
        <f t="shared" si="1140"/>
        <v>Inviable Sanitariamente</v>
      </c>
      <c r="PML471" s="48" t="str">
        <f t="shared" si="1140"/>
        <v>Inviable Sanitariamente</v>
      </c>
      <c r="PMM471" s="48" t="str">
        <f t="shared" si="1140"/>
        <v>Inviable Sanitariamente</v>
      </c>
      <c r="PMN471" s="48" t="str">
        <f t="shared" si="1140"/>
        <v>Inviable Sanitariamente</v>
      </c>
      <c r="PMO471" s="48" t="str">
        <f t="shared" si="1140"/>
        <v>Inviable Sanitariamente</v>
      </c>
      <c r="PMP471" s="48" t="str">
        <f t="shared" si="1141"/>
        <v>Inviable Sanitariamente</v>
      </c>
      <c r="PMQ471" s="48" t="str">
        <f t="shared" si="1141"/>
        <v>Inviable Sanitariamente</v>
      </c>
      <c r="PMR471" s="48" t="str">
        <f t="shared" si="1141"/>
        <v>Inviable Sanitariamente</v>
      </c>
      <c r="PMS471" s="48" t="str">
        <f t="shared" si="1141"/>
        <v>Inviable Sanitariamente</v>
      </c>
      <c r="PMT471" s="48" t="str">
        <f t="shared" si="1141"/>
        <v>Inviable Sanitariamente</v>
      </c>
      <c r="PMU471" s="48" t="str">
        <f t="shared" si="1141"/>
        <v>Inviable Sanitariamente</v>
      </c>
      <c r="PMV471" s="48" t="str">
        <f t="shared" si="1141"/>
        <v>Inviable Sanitariamente</v>
      </c>
      <c r="PMW471" s="48" t="str">
        <f t="shared" si="1141"/>
        <v>Inviable Sanitariamente</v>
      </c>
      <c r="PMX471" s="48" t="str">
        <f t="shared" si="1141"/>
        <v>Inviable Sanitariamente</v>
      </c>
      <c r="PMY471" s="48" t="str">
        <f t="shared" si="1141"/>
        <v>Inviable Sanitariamente</v>
      </c>
      <c r="PMZ471" s="48" t="str">
        <f t="shared" si="1142"/>
        <v>Inviable Sanitariamente</v>
      </c>
      <c r="PNA471" s="48" t="str">
        <f t="shared" si="1142"/>
        <v>Inviable Sanitariamente</v>
      </c>
      <c r="PNB471" s="48" t="str">
        <f t="shared" si="1142"/>
        <v>Inviable Sanitariamente</v>
      </c>
      <c r="PNC471" s="48" t="str">
        <f t="shared" si="1142"/>
        <v>Inviable Sanitariamente</v>
      </c>
      <c r="PND471" s="48" t="str">
        <f t="shared" si="1142"/>
        <v>Inviable Sanitariamente</v>
      </c>
      <c r="PNE471" s="48" t="str">
        <f t="shared" si="1142"/>
        <v>Inviable Sanitariamente</v>
      </c>
      <c r="PNF471" s="48" t="str">
        <f t="shared" si="1142"/>
        <v>Inviable Sanitariamente</v>
      </c>
      <c r="PNG471" s="48" t="str">
        <f t="shared" si="1142"/>
        <v>Inviable Sanitariamente</v>
      </c>
      <c r="PNH471" s="48" t="str">
        <f t="shared" si="1142"/>
        <v>Inviable Sanitariamente</v>
      </c>
      <c r="PNI471" s="48" t="str">
        <f t="shared" si="1142"/>
        <v>Inviable Sanitariamente</v>
      </c>
      <c r="PNJ471" s="48" t="str">
        <f t="shared" si="1143"/>
        <v>Inviable Sanitariamente</v>
      </c>
      <c r="PNK471" s="48" t="str">
        <f t="shared" si="1143"/>
        <v>Inviable Sanitariamente</v>
      </c>
      <c r="PNL471" s="48" t="str">
        <f t="shared" si="1143"/>
        <v>Inviable Sanitariamente</v>
      </c>
      <c r="PNM471" s="48" t="str">
        <f t="shared" si="1143"/>
        <v>Inviable Sanitariamente</v>
      </c>
      <c r="PNN471" s="48" t="str">
        <f t="shared" si="1143"/>
        <v>Inviable Sanitariamente</v>
      </c>
      <c r="PNO471" s="48" t="str">
        <f t="shared" si="1143"/>
        <v>Inviable Sanitariamente</v>
      </c>
      <c r="PNP471" s="48" t="str">
        <f t="shared" si="1143"/>
        <v>Inviable Sanitariamente</v>
      </c>
      <c r="PNQ471" s="48" t="str">
        <f t="shared" si="1143"/>
        <v>Inviable Sanitariamente</v>
      </c>
      <c r="PNR471" s="48" t="str">
        <f t="shared" si="1143"/>
        <v>Inviable Sanitariamente</v>
      </c>
      <c r="PNS471" s="48" t="str">
        <f t="shared" si="1143"/>
        <v>Inviable Sanitariamente</v>
      </c>
      <c r="PNT471" s="48" t="str">
        <f t="shared" si="1144"/>
        <v>Inviable Sanitariamente</v>
      </c>
      <c r="PNU471" s="48" t="str">
        <f t="shared" si="1144"/>
        <v>Inviable Sanitariamente</v>
      </c>
      <c r="PNV471" s="48" t="str">
        <f t="shared" si="1144"/>
        <v>Inviable Sanitariamente</v>
      </c>
      <c r="PNW471" s="48" t="str">
        <f t="shared" si="1144"/>
        <v>Inviable Sanitariamente</v>
      </c>
      <c r="PNX471" s="48" t="str">
        <f t="shared" si="1144"/>
        <v>Inviable Sanitariamente</v>
      </c>
      <c r="PNY471" s="48" t="str">
        <f t="shared" si="1144"/>
        <v>Inviable Sanitariamente</v>
      </c>
      <c r="PNZ471" s="48" t="str">
        <f t="shared" si="1144"/>
        <v>Inviable Sanitariamente</v>
      </c>
      <c r="POA471" s="48" t="str">
        <f t="shared" si="1144"/>
        <v>Inviable Sanitariamente</v>
      </c>
      <c r="POB471" s="48" t="str">
        <f t="shared" si="1144"/>
        <v>Inviable Sanitariamente</v>
      </c>
      <c r="POC471" s="48" t="str">
        <f t="shared" si="1144"/>
        <v>Inviable Sanitariamente</v>
      </c>
      <c r="POD471" s="48" t="str">
        <f t="shared" si="1145"/>
        <v>Inviable Sanitariamente</v>
      </c>
      <c r="POE471" s="48" t="str">
        <f t="shared" si="1145"/>
        <v>Inviable Sanitariamente</v>
      </c>
      <c r="POF471" s="48" t="str">
        <f t="shared" si="1145"/>
        <v>Inviable Sanitariamente</v>
      </c>
      <c r="POG471" s="48" t="str">
        <f t="shared" si="1145"/>
        <v>Inviable Sanitariamente</v>
      </c>
      <c r="POH471" s="48" t="str">
        <f t="shared" si="1145"/>
        <v>Inviable Sanitariamente</v>
      </c>
      <c r="POI471" s="48" t="str">
        <f t="shared" si="1145"/>
        <v>Inviable Sanitariamente</v>
      </c>
      <c r="POJ471" s="48" t="str">
        <f t="shared" si="1145"/>
        <v>Inviable Sanitariamente</v>
      </c>
      <c r="POK471" s="48" t="str">
        <f t="shared" si="1145"/>
        <v>Inviable Sanitariamente</v>
      </c>
      <c r="POL471" s="48" t="str">
        <f t="shared" si="1145"/>
        <v>Inviable Sanitariamente</v>
      </c>
      <c r="POM471" s="48" t="str">
        <f t="shared" si="1145"/>
        <v>Inviable Sanitariamente</v>
      </c>
      <c r="PON471" s="48" t="str">
        <f t="shared" si="1146"/>
        <v>Inviable Sanitariamente</v>
      </c>
      <c r="POO471" s="48" t="str">
        <f t="shared" si="1146"/>
        <v>Inviable Sanitariamente</v>
      </c>
      <c r="POP471" s="48" t="str">
        <f t="shared" si="1146"/>
        <v>Inviable Sanitariamente</v>
      </c>
      <c r="POQ471" s="48" t="str">
        <f t="shared" si="1146"/>
        <v>Inviable Sanitariamente</v>
      </c>
      <c r="POR471" s="48" t="str">
        <f t="shared" si="1146"/>
        <v>Inviable Sanitariamente</v>
      </c>
      <c r="POS471" s="48" t="str">
        <f t="shared" si="1146"/>
        <v>Inviable Sanitariamente</v>
      </c>
      <c r="POT471" s="48" t="str">
        <f t="shared" si="1146"/>
        <v>Inviable Sanitariamente</v>
      </c>
      <c r="POU471" s="48" t="str">
        <f t="shared" si="1146"/>
        <v>Inviable Sanitariamente</v>
      </c>
      <c r="POV471" s="48" t="str">
        <f t="shared" si="1146"/>
        <v>Inviable Sanitariamente</v>
      </c>
      <c r="POW471" s="48" t="str">
        <f t="shared" si="1146"/>
        <v>Inviable Sanitariamente</v>
      </c>
      <c r="POX471" s="48" t="str">
        <f t="shared" si="1147"/>
        <v>Inviable Sanitariamente</v>
      </c>
      <c r="POY471" s="48" t="str">
        <f t="shared" si="1147"/>
        <v>Inviable Sanitariamente</v>
      </c>
      <c r="POZ471" s="48" t="str">
        <f t="shared" si="1147"/>
        <v>Inviable Sanitariamente</v>
      </c>
      <c r="PPA471" s="48" t="str">
        <f t="shared" si="1147"/>
        <v>Inviable Sanitariamente</v>
      </c>
      <c r="PPB471" s="48" t="str">
        <f t="shared" si="1147"/>
        <v>Inviable Sanitariamente</v>
      </c>
      <c r="PPC471" s="48" t="str">
        <f t="shared" si="1147"/>
        <v>Inviable Sanitariamente</v>
      </c>
      <c r="PPD471" s="48" t="str">
        <f t="shared" si="1147"/>
        <v>Inviable Sanitariamente</v>
      </c>
      <c r="PPE471" s="48" t="str">
        <f t="shared" si="1147"/>
        <v>Inviable Sanitariamente</v>
      </c>
      <c r="PPF471" s="48" t="str">
        <f t="shared" si="1147"/>
        <v>Inviable Sanitariamente</v>
      </c>
      <c r="PPG471" s="48" t="str">
        <f t="shared" si="1147"/>
        <v>Inviable Sanitariamente</v>
      </c>
      <c r="PPH471" s="48" t="str">
        <f t="shared" si="1148"/>
        <v>Inviable Sanitariamente</v>
      </c>
      <c r="PPI471" s="48" t="str">
        <f t="shared" si="1148"/>
        <v>Inviable Sanitariamente</v>
      </c>
      <c r="PPJ471" s="48" t="str">
        <f t="shared" si="1148"/>
        <v>Inviable Sanitariamente</v>
      </c>
      <c r="PPK471" s="48" t="str">
        <f t="shared" si="1148"/>
        <v>Inviable Sanitariamente</v>
      </c>
      <c r="PPL471" s="48" t="str">
        <f t="shared" si="1148"/>
        <v>Inviable Sanitariamente</v>
      </c>
      <c r="PPM471" s="48" t="str">
        <f t="shared" si="1148"/>
        <v>Inviable Sanitariamente</v>
      </c>
      <c r="PPN471" s="48" t="str">
        <f t="shared" si="1148"/>
        <v>Inviable Sanitariamente</v>
      </c>
      <c r="PPO471" s="48" t="str">
        <f t="shared" si="1148"/>
        <v>Inviable Sanitariamente</v>
      </c>
      <c r="PPP471" s="48" t="str">
        <f t="shared" si="1148"/>
        <v>Inviable Sanitariamente</v>
      </c>
      <c r="PPQ471" s="48" t="str">
        <f t="shared" si="1148"/>
        <v>Inviable Sanitariamente</v>
      </c>
      <c r="PPR471" s="48" t="str">
        <f t="shared" si="1149"/>
        <v>Inviable Sanitariamente</v>
      </c>
      <c r="PPS471" s="48" t="str">
        <f t="shared" si="1149"/>
        <v>Inviable Sanitariamente</v>
      </c>
      <c r="PPT471" s="48" t="str">
        <f t="shared" si="1149"/>
        <v>Inviable Sanitariamente</v>
      </c>
      <c r="PPU471" s="48" t="str">
        <f t="shared" si="1149"/>
        <v>Inviable Sanitariamente</v>
      </c>
      <c r="PPV471" s="48" t="str">
        <f t="shared" si="1149"/>
        <v>Inviable Sanitariamente</v>
      </c>
      <c r="PPW471" s="48" t="str">
        <f t="shared" si="1149"/>
        <v>Inviable Sanitariamente</v>
      </c>
      <c r="PPX471" s="48" t="str">
        <f t="shared" si="1149"/>
        <v>Inviable Sanitariamente</v>
      </c>
      <c r="PPY471" s="48" t="str">
        <f t="shared" si="1149"/>
        <v>Inviable Sanitariamente</v>
      </c>
      <c r="PPZ471" s="48" t="str">
        <f t="shared" si="1149"/>
        <v>Inviable Sanitariamente</v>
      </c>
      <c r="PQA471" s="48" t="str">
        <f t="shared" si="1149"/>
        <v>Inviable Sanitariamente</v>
      </c>
      <c r="PQB471" s="48" t="str">
        <f t="shared" si="1150"/>
        <v>Inviable Sanitariamente</v>
      </c>
      <c r="PQC471" s="48" t="str">
        <f t="shared" si="1150"/>
        <v>Inviable Sanitariamente</v>
      </c>
      <c r="PQD471" s="48" t="str">
        <f t="shared" si="1150"/>
        <v>Inviable Sanitariamente</v>
      </c>
      <c r="PQE471" s="48" t="str">
        <f t="shared" si="1150"/>
        <v>Inviable Sanitariamente</v>
      </c>
      <c r="PQF471" s="48" t="str">
        <f t="shared" si="1150"/>
        <v>Inviable Sanitariamente</v>
      </c>
      <c r="PQG471" s="48" t="str">
        <f t="shared" si="1150"/>
        <v>Inviable Sanitariamente</v>
      </c>
      <c r="PQH471" s="48" t="str">
        <f t="shared" si="1150"/>
        <v>Inviable Sanitariamente</v>
      </c>
      <c r="PQI471" s="48" t="str">
        <f t="shared" si="1150"/>
        <v>Inviable Sanitariamente</v>
      </c>
      <c r="PQJ471" s="48" t="str">
        <f t="shared" si="1150"/>
        <v>Inviable Sanitariamente</v>
      </c>
      <c r="PQK471" s="48" t="str">
        <f t="shared" si="1150"/>
        <v>Inviable Sanitariamente</v>
      </c>
      <c r="PQL471" s="48" t="str">
        <f t="shared" si="1151"/>
        <v>Inviable Sanitariamente</v>
      </c>
      <c r="PQM471" s="48" t="str">
        <f t="shared" si="1151"/>
        <v>Inviable Sanitariamente</v>
      </c>
      <c r="PQN471" s="48" t="str">
        <f t="shared" si="1151"/>
        <v>Inviable Sanitariamente</v>
      </c>
      <c r="PQO471" s="48" t="str">
        <f t="shared" si="1151"/>
        <v>Inviable Sanitariamente</v>
      </c>
      <c r="PQP471" s="48" t="str">
        <f t="shared" si="1151"/>
        <v>Inviable Sanitariamente</v>
      </c>
      <c r="PQQ471" s="48" t="str">
        <f t="shared" si="1151"/>
        <v>Inviable Sanitariamente</v>
      </c>
      <c r="PQR471" s="48" t="str">
        <f t="shared" si="1151"/>
        <v>Inviable Sanitariamente</v>
      </c>
      <c r="PQS471" s="48" t="str">
        <f t="shared" si="1151"/>
        <v>Inviable Sanitariamente</v>
      </c>
      <c r="PQT471" s="48" t="str">
        <f t="shared" si="1151"/>
        <v>Inviable Sanitariamente</v>
      </c>
      <c r="PQU471" s="48" t="str">
        <f t="shared" si="1151"/>
        <v>Inviable Sanitariamente</v>
      </c>
      <c r="PQV471" s="48" t="str">
        <f t="shared" si="1152"/>
        <v>Inviable Sanitariamente</v>
      </c>
      <c r="PQW471" s="48" t="str">
        <f t="shared" si="1152"/>
        <v>Inviable Sanitariamente</v>
      </c>
      <c r="PQX471" s="48" t="str">
        <f t="shared" si="1152"/>
        <v>Inviable Sanitariamente</v>
      </c>
      <c r="PQY471" s="48" t="str">
        <f t="shared" si="1152"/>
        <v>Inviable Sanitariamente</v>
      </c>
      <c r="PQZ471" s="48" t="str">
        <f t="shared" si="1152"/>
        <v>Inviable Sanitariamente</v>
      </c>
      <c r="PRA471" s="48" t="str">
        <f t="shared" si="1152"/>
        <v>Inviable Sanitariamente</v>
      </c>
      <c r="PRB471" s="48" t="str">
        <f t="shared" si="1152"/>
        <v>Inviable Sanitariamente</v>
      </c>
      <c r="PRC471" s="48" t="str">
        <f t="shared" si="1152"/>
        <v>Inviable Sanitariamente</v>
      </c>
      <c r="PRD471" s="48" t="str">
        <f t="shared" si="1152"/>
        <v>Inviable Sanitariamente</v>
      </c>
      <c r="PRE471" s="48" t="str">
        <f t="shared" si="1152"/>
        <v>Inviable Sanitariamente</v>
      </c>
      <c r="PRF471" s="48" t="str">
        <f t="shared" si="1153"/>
        <v>Inviable Sanitariamente</v>
      </c>
      <c r="PRG471" s="48" t="str">
        <f t="shared" si="1153"/>
        <v>Inviable Sanitariamente</v>
      </c>
      <c r="PRH471" s="48" t="str">
        <f t="shared" si="1153"/>
        <v>Inviable Sanitariamente</v>
      </c>
      <c r="PRI471" s="48" t="str">
        <f t="shared" si="1153"/>
        <v>Inviable Sanitariamente</v>
      </c>
      <c r="PRJ471" s="48" t="str">
        <f t="shared" si="1153"/>
        <v>Inviable Sanitariamente</v>
      </c>
      <c r="PRK471" s="48" t="str">
        <f t="shared" si="1153"/>
        <v>Inviable Sanitariamente</v>
      </c>
      <c r="PRL471" s="48" t="str">
        <f t="shared" si="1153"/>
        <v>Inviable Sanitariamente</v>
      </c>
      <c r="PRM471" s="48" t="str">
        <f t="shared" si="1153"/>
        <v>Inviable Sanitariamente</v>
      </c>
      <c r="PRN471" s="48" t="str">
        <f t="shared" si="1153"/>
        <v>Inviable Sanitariamente</v>
      </c>
      <c r="PRO471" s="48" t="str">
        <f t="shared" si="1153"/>
        <v>Inviable Sanitariamente</v>
      </c>
      <c r="PRP471" s="48" t="str">
        <f t="shared" si="1154"/>
        <v>Inviable Sanitariamente</v>
      </c>
      <c r="PRQ471" s="48" t="str">
        <f t="shared" si="1154"/>
        <v>Inviable Sanitariamente</v>
      </c>
      <c r="PRR471" s="48" t="str">
        <f t="shared" si="1154"/>
        <v>Inviable Sanitariamente</v>
      </c>
      <c r="PRS471" s="48" t="str">
        <f t="shared" si="1154"/>
        <v>Inviable Sanitariamente</v>
      </c>
      <c r="PRT471" s="48" t="str">
        <f t="shared" si="1154"/>
        <v>Inviable Sanitariamente</v>
      </c>
      <c r="PRU471" s="48" t="str">
        <f t="shared" si="1154"/>
        <v>Inviable Sanitariamente</v>
      </c>
      <c r="PRV471" s="48" t="str">
        <f t="shared" si="1154"/>
        <v>Inviable Sanitariamente</v>
      </c>
      <c r="PRW471" s="48" t="str">
        <f t="shared" si="1154"/>
        <v>Inviable Sanitariamente</v>
      </c>
      <c r="PRX471" s="48" t="str">
        <f t="shared" si="1154"/>
        <v>Inviable Sanitariamente</v>
      </c>
      <c r="PRY471" s="48" t="str">
        <f t="shared" si="1154"/>
        <v>Inviable Sanitariamente</v>
      </c>
      <c r="PRZ471" s="48" t="str">
        <f t="shared" si="1155"/>
        <v>Inviable Sanitariamente</v>
      </c>
      <c r="PSA471" s="48" t="str">
        <f t="shared" si="1155"/>
        <v>Inviable Sanitariamente</v>
      </c>
      <c r="PSB471" s="48" t="str">
        <f t="shared" si="1155"/>
        <v>Inviable Sanitariamente</v>
      </c>
      <c r="PSC471" s="48" t="str">
        <f t="shared" si="1155"/>
        <v>Inviable Sanitariamente</v>
      </c>
      <c r="PSD471" s="48" t="str">
        <f t="shared" si="1155"/>
        <v>Inviable Sanitariamente</v>
      </c>
      <c r="PSE471" s="48" t="str">
        <f t="shared" si="1155"/>
        <v>Inviable Sanitariamente</v>
      </c>
      <c r="PSF471" s="48" t="str">
        <f t="shared" si="1155"/>
        <v>Inviable Sanitariamente</v>
      </c>
      <c r="PSG471" s="48" t="str">
        <f t="shared" si="1155"/>
        <v>Inviable Sanitariamente</v>
      </c>
      <c r="PSH471" s="48" t="str">
        <f t="shared" si="1155"/>
        <v>Inviable Sanitariamente</v>
      </c>
      <c r="PSI471" s="48" t="str">
        <f t="shared" si="1155"/>
        <v>Inviable Sanitariamente</v>
      </c>
      <c r="PSJ471" s="48" t="str">
        <f t="shared" si="1156"/>
        <v>Inviable Sanitariamente</v>
      </c>
      <c r="PSK471" s="48" t="str">
        <f t="shared" si="1156"/>
        <v>Inviable Sanitariamente</v>
      </c>
      <c r="PSL471" s="48" t="str">
        <f t="shared" si="1156"/>
        <v>Inviable Sanitariamente</v>
      </c>
      <c r="PSM471" s="48" t="str">
        <f t="shared" si="1156"/>
        <v>Inviable Sanitariamente</v>
      </c>
      <c r="PSN471" s="48" t="str">
        <f t="shared" si="1156"/>
        <v>Inviable Sanitariamente</v>
      </c>
      <c r="PSO471" s="48" t="str">
        <f t="shared" si="1156"/>
        <v>Inviable Sanitariamente</v>
      </c>
      <c r="PSP471" s="48" t="str">
        <f t="shared" si="1156"/>
        <v>Inviable Sanitariamente</v>
      </c>
      <c r="PSQ471" s="48" t="str">
        <f t="shared" si="1156"/>
        <v>Inviable Sanitariamente</v>
      </c>
      <c r="PSR471" s="48" t="str">
        <f t="shared" si="1156"/>
        <v>Inviable Sanitariamente</v>
      </c>
      <c r="PSS471" s="48" t="str">
        <f t="shared" si="1156"/>
        <v>Inviable Sanitariamente</v>
      </c>
      <c r="PST471" s="48" t="str">
        <f t="shared" si="1157"/>
        <v>Inviable Sanitariamente</v>
      </c>
      <c r="PSU471" s="48" t="str">
        <f t="shared" si="1157"/>
        <v>Inviable Sanitariamente</v>
      </c>
      <c r="PSV471" s="48" t="str">
        <f t="shared" si="1157"/>
        <v>Inviable Sanitariamente</v>
      </c>
      <c r="PSW471" s="48" t="str">
        <f t="shared" si="1157"/>
        <v>Inviable Sanitariamente</v>
      </c>
      <c r="PSX471" s="48" t="str">
        <f t="shared" si="1157"/>
        <v>Inviable Sanitariamente</v>
      </c>
      <c r="PSY471" s="48" t="str">
        <f t="shared" si="1157"/>
        <v>Inviable Sanitariamente</v>
      </c>
      <c r="PSZ471" s="48" t="str">
        <f t="shared" si="1157"/>
        <v>Inviable Sanitariamente</v>
      </c>
      <c r="PTA471" s="48" t="str">
        <f t="shared" si="1157"/>
        <v>Inviable Sanitariamente</v>
      </c>
      <c r="PTB471" s="48" t="str">
        <f t="shared" si="1157"/>
        <v>Inviable Sanitariamente</v>
      </c>
      <c r="PTC471" s="48" t="str">
        <f t="shared" si="1157"/>
        <v>Inviable Sanitariamente</v>
      </c>
      <c r="PTD471" s="48" t="str">
        <f t="shared" si="1158"/>
        <v>Inviable Sanitariamente</v>
      </c>
      <c r="PTE471" s="48" t="str">
        <f t="shared" si="1158"/>
        <v>Inviable Sanitariamente</v>
      </c>
      <c r="PTF471" s="48" t="str">
        <f t="shared" si="1158"/>
        <v>Inviable Sanitariamente</v>
      </c>
      <c r="PTG471" s="48" t="str">
        <f t="shared" si="1158"/>
        <v>Inviable Sanitariamente</v>
      </c>
      <c r="PTH471" s="48" t="str">
        <f t="shared" si="1158"/>
        <v>Inviable Sanitariamente</v>
      </c>
      <c r="PTI471" s="48" t="str">
        <f t="shared" si="1158"/>
        <v>Inviable Sanitariamente</v>
      </c>
      <c r="PTJ471" s="48" t="str">
        <f t="shared" si="1158"/>
        <v>Inviable Sanitariamente</v>
      </c>
      <c r="PTK471" s="48" t="str">
        <f t="shared" si="1158"/>
        <v>Inviable Sanitariamente</v>
      </c>
      <c r="PTL471" s="48" t="str">
        <f t="shared" si="1158"/>
        <v>Inviable Sanitariamente</v>
      </c>
      <c r="PTM471" s="48" t="str">
        <f t="shared" si="1158"/>
        <v>Inviable Sanitariamente</v>
      </c>
      <c r="PTN471" s="48" t="str">
        <f t="shared" si="1159"/>
        <v>Inviable Sanitariamente</v>
      </c>
      <c r="PTO471" s="48" t="str">
        <f t="shared" si="1159"/>
        <v>Inviable Sanitariamente</v>
      </c>
      <c r="PTP471" s="48" t="str">
        <f t="shared" si="1159"/>
        <v>Inviable Sanitariamente</v>
      </c>
      <c r="PTQ471" s="48" t="str">
        <f t="shared" si="1159"/>
        <v>Inviable Sanitariamente</v>
      </c>
      <c r="PTR471" s="48" t="str">
        <f t="shared" si="1159"/>
        <v>Inviable Sanitariamente</v>
      </c>
      <c r="PTS471" s="48" t="str">
        <f t="shared" si="1159"/>
        <v>Inviable Sanitariamente</v>
      </c>
      <c r="PTT471" s="48" t="str">
        <f t="shared" si="1159"/>
        <v>Inviable Sanitariamente</v>
      </c>
      <c r="PTU471" s="48" t="str">
        <f t="shared" si="1159"/>
        <v>Inviable Sanitariamente</v>
      </c>
      <c r="PTV471" s="48" t="str">
        <f t="shared" si="1159"/>
        <v>Inviable Sanitariamente</v>
      </c>
      <c r="PTW471" s="48" t="str">
        <f t="shared" si="1159"/>
        <v>Inviable Sanitariamente</v>
      </c>
      <c r="PTX471" s="48" t="str">
        <f t="shared" si="1160"/>
        <v>Inviable Sanitariamente</v>
      </c>
      <c r="PTY471" s="48" t="str">
        <f t="shared" si="1160"/>
        <v>Inviable Sanitariamente</v>
      </c>
      <c r="PTZ471" s="48" t="str">
        <f t="shared" si="1160"/>
        <v>Inviable Sanitariamente</v>
      </c>
      <c r="PUA471" s="48" t="str">
        <f t="shared" si="1160"/>
        <v>Inviable Sanitariamente</v>
      </c>
      <c r="PUB471" s="48" t="str">
        <f t="shared" si="1160"/>
        <v>Inviable Sanitariamente</v>
      </c>
      <c r="PUC471" s="48" t="str">
        <f t="shared" si="1160"/>
        <v>Inviable Sanitariamente</v>
      </c>
      <c r="PUD471" s="48" t="str">
        <f t="shared" si="1160"/>
        <v>Inviable Sanitariamente</v>
      </c>
      <c r="PUE471" s="48" t="str">
        <f t="shared" si="1160"/>
        <v>Inviable Sanitariamente</v>
      </c>
      <c r="PUF471" s="48" t="str">
        <f t="shared" si="1160"/>
        <v>Inviable Sanitariamente</v>
      </c>
      <c r="PUG471" s="48" t="str">
        <f t="shared" si="1160"/>
        <v>Inviable Sanitariamente</v>
      </c>
      <c r="PUH471" s="48" t="str">
        <f t="shared" si="1161"/>
        <v>Inviable Sanitariamente</v>
      </c>
      <c r="PUI471" s="48" t="str">
        <f t="shared" si="1161"/>
        <v>Inviable Sanitariamente</v>
      </c>
      <c r="PUJ471" s="48" t="str">
        <f t="shared" si="1161"/>
        <v>Inviable Sanitariamente</v>
      </c>
      <c r="PUK471" s="48" t="str">
        <f t="shared" si="1161"/>
        <v>Inviable Sanitariamente</v>
      </c>
      <c r="PUL471" s="48" t="str">
        <f t="shared" si="1161"/>
        <v>Inviable Sanitariamente</v>
      </c>
      <c r="PUM471" s="48" t="str">
        <f t="shared" si="1161"/>
        <v>Inviable Sanitariamente</v>
      </c>
      <c r="PUN471" s="48" t="str">
        <f t="shared" si="1161"/>
        <v>Inviable Sanitariamente</v>
      </c>
      <c r="PUO471" s="48" t="str">
        <f t="shared" si="1161"/>
        <v>Inviable Sanitariamente</v>
      </c>
      <c r="PUP471" s="48" t="str">
        <f t="shared" si="1161"/>
        <v>Inviable Sanitariamente</v>
      </c>
      <c r="PUQ471" s="48" t="str">
        <f t="shared" si="1161"/>
        <v>Inviable Sanitariamente</v>
      </c>
      <c r="PUR471" s="48" t="str">
        <f t="shared" si="1162"/>
        <v>Inviable Sanitariamente</v>
      </c>
      <c r="PUS471" s="48" t="str">
        <f t="shared" si="1162"/>
        <v>Inviable Sanitariamente</v>
      </c>
      <c r="PUT471" s="48" t="str">
        <f t="shared" si="1162"/>
        <v>Inviable Sanitariamente</v>
      </c>
      <c r="PUU471" s="48" t="str">
        <f t="shared" si="1162"/>
        <v>Inviable Sanitariamente</v>
      </c>
      <c r="PUV471" s="48" t="str">
        <f t="shared" si="1162"/>
        <v>Inviable Sanitariamente</v>
      </c>
      <c r="PUW471" s="48" t="str">
        <f t="shared" si="1162"/>
        <v>Inviable Sanitariamente</v>
      </c>
      <c r="PUX471" s="48" t="str">
        <f t="shared" si="1162"/>
        <v>Inviable Sanitariamente</v>
      </c>
      <c r="PUY471" s="48" t="str">
        <f t="shared" si="1162"/>
        <v>Inviable Sanitariamente</v>
      </c>
      <c r="PUZ471" s="48" t="str">
        <f t="shared" si="1162"/>
        <v>Inviable Sanitariamente</v>
      </c>
      <c r="PVA471" s="48" t="str">
        <f t="shared" si="1162"/>
        <v>Inviable Sanitariamente</v>
      </c>
      <c r="PVB471" s="48" t="str">
        <f t="shared" si="1163"/>
        <v>Inviable Sanitariamente</v>
      </c>
      <c r="PVC471" s="48" t="str">
        <f t="shared" si="1163"/>
        <v>Inviable Sanitariamente</v>
      </c>
      <c r="PVD471" s="48" t="str">
        <f t="shared" si="1163"/>
        <v>Inviable Sanitariamente</v>
      </c>
      <c r="PVE471" s="48" t="str">
        <f t="shared" si="1163"/>
        <v>Inviable Sanitariamente</v>
      </c>
      <c r="PVF471" s="48" t="str">
        <f t="shared" si="1163"/>
        <v>Inviable Sanitariamente</v>
      </c>
      <c r="PVG471" s="48" t="str">
        <f t="shared" si="1163"/>
        <v>Inviable Sanitariamente</v>
      </c>
      <c r="PVH471" s="48" t="str">
        <f t="shared" si="1163"/>
        <v>Inviable Sanitariamente</v>
      </c>
      <c r="PVI471" s="48" t="str">
        <f t="shared" si="1163"/>
        <v>Inviable Sanitariamente</v>
      </c>
      <c r="PVJ471" s="48" t="str">
        <f t="shared" si="1163"/>
        <v>Inviable Sanitariamente</v>
      </c>
      <c r="PVK471" s="48" t="str">
        <f t="shared" si="1163"/>
        <v>Inviable Sanitariamente</v>
      </c>
      <c r="PVL471" s="48" t="str">
        <f t="shared" si="1164"/>
        <v>Inviable Sanitariamente</v>
      </c>
      <c r="PVM471" s="48" t="str">
        <f t="shared" si="1164"/>
        <v>Inviable Sanitariamente</v>
      </c>
      <c r="PVN471" s="48" t="str">
        <f t="shared" si="1164"/>
        <v>Inviable Sanitariamente</v>
      </c>
      <c r="PVO471" s="48" t="str">
        <f t="shared" si="1164"/>
        <v>Inviable Sanitariamente</v>
      </c>
      <c r="PVP471" s="48" t="str">
        <f t="shared" si="1164"/>
        <v>Inviable Sanitariamente</v>
      </c>
      <c r="PVQ471" s="48" t="str">
        <f t="shared" si="1164"/>
        <v>Inviable Sanitariamente</v>
      </c>
      <c r="PVR471" s="48" t="str">
        <f t="shared" si="1164"/>
        <v>Inviable Sanitariamente</v>
      </c>
      <c r="PVS471" s="48" t="str">
        <f t="shared" si="1164"/>
        <v>Inviable Sanitariamente</v>
      </c>
      <c r="PVT471" s="48" t="str">
        <f t="shared" si="1164"/>
        <v>Inviable Sanitariamente</v>
      </c>
      <c r="PVU471" s="48" t="str">
        <f t="shared" si="1164"/>
        <v>Inviable Sanitariamente</v>
      </c>
      <c r="PVV471" s="48" t="str">
        <f t="shared" si="1165"/>
        <v>Inviable Sanitariamente</v>
      </c>
      <c r="PVW471" s="48" t="str">
        <f t="shared" si="1165"/>
        <v>Inviable Sanitariamente</v>
      </c>
      <c r="PVX471" s="48" t="str">
        <f t="shared" si="1165"/>
        <v>Inviable Sanitariamente</v>
      </c>
      <c r="PVY471" s="48" t="str">
        <f t="shared" si="1165"/>
        <v>Inviable Sanitariamente</v>
      </c>
      <c r="PVZ471" s="48" t="str">
        <f t="shared" si="1165"/>
        <v>Inviable Sanitariamente</v>
      </c>
      <c r="PWA471" s="48" t="str">
        <f t="shared" si="1165"/>
        <v>Inviable Sanitariamente</v>
      </c>
      <c r="PWB471" s="48" t="str">
        <f t="shared" si="1165"/>
        <v>Inviable Sanitariamente</v>
      </c>
      <c r="PWC471" s="48" t="str">
        <f t="shared" si="1165"/>
        <v>Inviable Sanitariamente</v>
      </c>
      <c r="PWD471" s="48" t="str">
        <f t="shared" si="1165"/>
        <v>Inviable Sanitariamente</v>
      </c>
      <c r="PWE471" s="48" t="str">
        <f t="shared" si="1165"/>
        <v>Inviable Sanitariamente</v>
      </c>
      <c r="PWF471" s="48" t="str">
        <f t="shared" si="1166"/>
        <v>Inviable Sanitariamente</v>
      </c>
      <c r="PWG471" s="48" t="str">
        <f t="shared" si="1166"/>
        <v>Inviable Sanitariamente</v>
      </c>
      <c r="PWH471" s="48" t="str">
        <f t="shared" si="1166"/>
        <v>Inviable Sanitariamente</v>
      </c>
      <c r="PWI471" s="48" t="str">
        <f t="shared" si="1166"/>
        <v>Inviable Sanitariamente</v>
      </c>
      <c r="PWJ471" s="48" t="str">
        <f t="shared" si="1166"/>
        <v>Inviable Sanitariamente</v>
      </c>
      <c r="PWK471" s="48" t="str">
        <f t="shared" si="1166"/>
        <v>Inviable Sanitariamente</v>
      </c>
      <c r="PWL471" s="48" t="str">
        <f t="shared" si="1166"/>
        <v>Inviable Sanitariamente</v>
      </c>
      <c r="PWM471" s="48" t="str">
        <f t="shared" si="1166"/>
        <v>Inviable Sanitariamente</v>
      </c>
      <c r="PWN471" s="48" t="str">
        <f t="shared" si="1166"/>
        <v>Inviable Sanitariamente</v>
      </c>
      <c r="PWO471" s="48" t="str">
        <f t="shared" si="1166"/>
        <v>Inviable Sanitariamente</v>
      </c>
      <c r="PWP471" s="48" t="str">
        <f t="shared" si="1167"/>
        <v>Inviable Sanitariamente</v>
      </c>
      <c r="PWQ471" s="48" t="str">
        <f t="shared" si="1167"/>
        <v>Inviable Sanitariamente</v>
      </c>
      <c r="PWR471" s="48" t="str">
        <f t="shared" si="1167"/>
        <v>Inviable Sanitariamente</v>
      </c>
      <c r="PWS471" s="48" t="str">
        <f t="shared" si="1167"/>
        <v>Inviable Sanitariamente</v>
      </c>
      <c r="PWT471" s="48" t="str">
        <f t="shared" si="1167"/>
        <v>Inviable Sanitariamente</v>
      </c>
      <c r="PWU471" s="48" t="str">
        <f t="shared" si="1167"/>
        <v>Inviable Sanitariamente</v>
      </c>
      <c r="PWV471" s="48" t="str">
        <f t="shared" si="1167"/>
        <v>Inviable Sanitariamente</v>
      </c>
      <c r="PWW471" s="48" t="str">
        <f t="shared" si="1167"/>
        <v>Inviable Sanitariamente</v>
      </c>
      <c r="PWX471" s="48" t="str">
        <f t="shared" si="1167"/>
        <v>Inviable Sanitariamente</v>
      </c>
      <c r="PWY471" s="48" t="str">
        <f t="shared" si="1167"/>
        <v>Inviable Sanitariamente</v>
      </c>
      <c r="PWZ471" s="48" t="str">
        <f t="shared" si="1168"/>
        <v>Inviable Sanitariamente</v>
      </c>
      <c r="PXA471" s="48" t="str">
        <f t="shared" si="1168"/>
        <v>Inviable Sanitariamente</v>
      </c>
      <c r="PXB471" s="48" t="str">
        <f t="shared" si="1168"/>
        <v>Inviable Sanitariamente</v>
      </c>
      <c r="PXC471" s="48" t="str">
        <f t="shared" si="1168"/>
        <v>Inviable Sanitariamente</v>
      </c>
      <c r="PXD471" s="48" t="str">
        <f t="shared" si="1168"/>
        <v>Inviable Sanitariamente</v>
      </c>
      <c r="PXE471" s="48" t="str">
        <f t="shared" si="1168"/>
        <v>Inviable Sanitariamente</v>
      </c>
      <c r="PXF471" s="48" t="str">
        <f t="shared" si="1168"/>
        <v>Inviable Sanitariamente</v>
      </c>
      <c r="PXG471" s="48" t="str">
        <f t="shared" si="1168"/>
        <v>Inviable Sanitariamente</v>
      </c>
      <c r="PXH471" s="48" t="str">
        <f t="shared" si="1168"/>
        <v>Inviable Sanitariamente</v>
      </c>
      <c r="PXI471" s="48" t="str">
        <f t="shared" si="1168"/>
        <v>Inviable Sanitariamente</v>
      </c>
      <c r="PXJ471" s="48" t="str">
        <f t="shared" si="1169"/>
        <v>Inviable Sanitariamente</v>
      </c>
      <c r="PXK471" s="48" t="str">
        <f t="shared" si="1169"/>
        <v>Inviable Sanitariamente</v>
      </c>
      <c r="PXL471" s="48" t="str">
        <f t="shared" si="1169"/>
        <v>Inviable Sanitariamente</v>
      </c>
      <c r="PXM471" s="48" t="str">
        <f t="shared" si="1169"/>
        <v>Inviable Sanitariamente</v>
      </c>
      <c r="PXN471" s="48" t="str">
        <f t="shared" si="1169"/>
        <v>Inviable Sanitariamente</v>
      </c>
      <c r="PXO471" s="48" t="str">
        <f t="shared" si="1169"/>
        <v>Inviable Sanitariamente</v>
      </c>
      <c r="PXP471" s="48" t="str">
        <f t="shared" si="1169"/>
        <v>Inviable Sanitariamente</v>
      </c>
      <c r="PXQ471" s="48" t="str">
        <f t="shared" si="1169"/>
        <v>Inviable Sanitariamente</v>
      </c>
      <c r="PXR471" s="48" t="str">
        <f t="shared" si="1169"/>
        <v>Inviable Sanitariamente</v>
      </c>
      <c r="PXS471" s="48" t="str">
        <f t="shared" si="1169"/>
        <v>Inviable Sanitariamente</v>
      </c>
      <c r="PXT471" s="48" t="str">
        <f t="shared" si="1170"/>
        <v>Inviable Sanitariamente</v>
      </c>
      <c r="PXU471" s="48" t="str">
        <f t="shared" si="1170"/>
        <v>Inviable Sanitariamente</v>
      </c>
      <c r="PXV471" s="48" t="str">
        <f t="shared" si="1170"/>
        <v>Inviable Sanitariamente</v>
      </c>
      <c r="PXW471" s="48" t="str">
        <f t="shared" si="1170"/>
        <v>Inviable Sanitariamente</v>
      </c>
      <c r="PXX471" s="48" t="str">
        <f t="shared" si="1170"/>
        <v>Inviable Sanitariamente</v>
      </c>
      <c r="PXY471" s="48" t="str">
        <f t="shared" si="1170"/>
        <v>Inviable Sanitariamente</v>
      </c>
      <c r="PXZ471" s="48" t="str">
        <f t="shared" si="1170"/>
        <v>Inviable Sanitariamente</v>
      </c>
      <c r="PYA471" s="48" t="str">
        <f t="shared" si="1170"/>
        <v>Inviable Sanitariamente</v>
      </c>
      <c r="PYB471" s="48" t="str">
        <f t="shared" si="1170"/>
        <v>Inviable Sanitariamente</v>
      </c>
      <c r="PYC471" s="48" t="str">
        <f t="shared" si="1170"/>
        <v>Inviable Sanitariamente</v>
      </c>
      <c r="PYD471" s="48" t="str">
        <f t="shared" si="1171"/>
        <v>Inviable Sanitariamente</v>
      </c>
      <c r="PYE471" s="48" t="str">
        <f t="shared" si="1171"/>
        <v>Inviable Sanitariamente</v>
      </c>
      <c r="PYF471" s="48" t="str">
        <f t="shared" si="1171"/>
        <v>Inviable Sanitariamente</v>
      </c>
      <c r="PYG471" s="48" t="str">
        <f t="shared" si="1171"/>
        <v>Inviable Sanitariamente</v>
      </c>
      <c r="PYH471" s="48" t="str">
        <f t="shared" si="1171"/>
        <v>Inviable Sanitariamente</v>
      </c>
      <c r="PYI471" s="48" t="str">
        <f t="shared" si="1171"/>
        <v>Inviable Sanitariamente</v>
      </c>
      <c r="PYJ471" s="48" t="str">
        <f t="shared" si="1171"/>
        <v>Inviable Sanitariamente</v>
      </c>
      <c r="PYK471" s="48" t="str">
        <f t="shared" si="1171"/>
        <v>Inviable Sanitariamente</v>
      </c>
      <c r="PYL471" s="48" t="str">
        <f t="shared" si="1171"/>
        <v>Inviable Sanitariamente</v>
      </c>
      <c r="PYM471" s="48" t="str">
        <f t="shared" si="1171"/>
        <v>Inviable Sanitariamente</v>
      </c>
      <c r="PYN471" s="48" t="str">
        <f t="shared" si="1172"/>
        <v>Inviable Sanitariamente</v>
      </c>
      <c r="PYO471" s="48" t="str">
        <f t="shared" si="1172"/>
        <v>Inviable Sanitariamente</v>
      </c>
      <c r="PYP471" s="48" t="str">
        <f t="shared" si="1172"/>
        <v>Inviable Sanitariamente</v>
      </c>
      <c r="PYQ471" s="48" t="str">
        <f t="shared" si="1172"/>
        <v>Inviable Sanitariamente</v>
      </c>
      <c r="PYR471" s="48" t="str">
        <f t="shared" si="1172"/>
        <v>Inviable Sanitariamente</v>
      </c>
      <c r="PYS471" s="48" t="str">
        <f t="shared" si="1172"/>
        <v>Inviable Sanitariamente</v>
      </c>
      <c r="PYT471" s="48" t="str">
        <f t="shared" si="1172"/>
        <v>Inviable Sanitariamente</v>
      </c>
      <c r="PYU471" s="48" t="str">
        <f t="shared" si="1172"/>
        <v>Inviable Sanitariamente</v>
      </c>
      <c r="PYV471" s="48" t="str">
        <f t="shared" si="1172"/>
        <v>Inviable Sanitariamente</v>
      </c>
      <c r="PYW471" s="48" t="str">
        <f t="shared" si="1172"/>
        <v>Inviable Sanitariamente</v>
      </c>
      <c r="PYX471" s="48" t="str">
        <f t="shared" si="1173"/>
        <v>Inviable Sanitariamente</v>
      </c>
      <c r="PYY471" s="48" t="str">
        <f t="shared" si="1173"/>
        <v>Inviable Sanitariamente</v>
      </c>
      <c r="PYZ471" s="48" t="str">
        <f t="shared" si="1173"/>
        <v>Inviable Sanitariamente</v>
      </c>
      <c r="PZA471" s="48" t="str">
        <f t="shared" si="1173"/>
        <v>Inviable Sanitariamente</v>
      </c>
      <c r="PZB471" s="48" t="str">
        <f t="shared" si="1173"/>
        <v>Inviable Sanitariamente</v>
      </c>
      <c r="PZC471" s="48" t="str">
        <f t="shared" si="1173"/>
        <v>Inviable Sanitariamente</v>
      </c>
      <c r="PZD471" s="48" t="str">
        <f t="shared" si="1173"/>
        <v>Inviable Sanitariamente</v>
      </c>
      <c r="PZE471" s="48" t="str">
        <f t="shared" si="1173"/>
        <v>Inviable Sanitariamente</v>
      </c>
      <c r="PZF471" s="48" t="str">
        <f t="shared" si="1173"/>
        <v>Inviable Sanitariamente</v>
      </c>
      <c r="PZG471" s="48" t="str">
        <f t="shared" si="1173"/>
        <v>Inviable Sanitariamente</v>
      </c>
      <c r="PZH471" s="48" t="str">
        <f t="shared" si="1174"/>
        <v>Inviable Sanitariamente</v>
      </c>
      <c r="PZI471" s="48" t="str">
        <f t="shared" si="1174"/>
        <v>Inviable Sanitariamente</v>
      </c>
      <c r="PZJ471" s="48" t="str">
        <f t="shared" si="1174"/>
        <v>Inviable Sanitariamente</v>
      </c>
      <c r="PZK471" s="48" t="str">
        <f t="shared" si="1174"/>
        <v>Inviable Sanitariamente</v>
      </c>
      <c r="PZL471" s="48" t="str">
        <f t="shared" si="1174"/>
        <v>Inviable Sanitariamente</v>
      </c>
      <c r="PZM471" s="48" t="str">
        <f t="shared" si="1174"/>
        <v>Inviable Sanitariamente</v>
      </c>
      <c r="PZN471" s="48" t="str">
        <f t="shared" si="1174"/>
        <v>Inviable Sanitariamente</v>
      </c>
      <c r="PZO471" s="48" t="str">
        <f t="shared" si="1174"/>
        <v>Inviable Sanitariamente</v>
      </c>
      <c r="PZP471" s="48" t="str">
        <f t="shared" si="1174"/>
        <v>Inviable Sanitariamente</v>
      </c>
      <c r="PZQ471" s="48" t="str">
        <f t="shared" si="1174"/>
        <v>Inviable Sanitariamente</v>
      </c>
      <c r="PZR471" s="48" t="str">
        <f t="shared" si="1175"/>
        <v>Inviable Sanitariamente</v>
      </c>
      <c r="PZS471" s="48" t="str">
        <f t="shared" si="1175"/>
        <v>Inviable Sanitariamente</v>
      </c>
      <c r="PZT471" s="48" t="str">
        <f t="shared" si="1175"/>
        <v>Inviable Sanitariamente</v>
      </c>
      <c r="PZU471" s="48" t="str">
        <f t="shared" si="1175"/>
        <v>Inviable Sanitariamente</v>
      </c>
      <c r="PZV471" s="48" t="str">
        <f t="shared" si="1175"/>
        <v>Inviable Sanitariamente</v>
      </c>
      <c r="PZW471" s="48" t="str">
        <f t="shared" si="1175"/>
        <v>Inviable Sanitariamente</v>
      </c>
      <c r="PZX471" s="48" t="str">
        <f t="shared" si="1175"/>
        <v>Inviable Sanitariamente</v>
      </c>
      <c r="PZY471" s="48" t="str">
        <f t="shared" si="1175"/>
        <v>Inviable Sanitariamente</v>
      </c>
      <c r="PZZ471" s="48" t="str">
        <f t="shared" si="1175"/>
        <v>Inviable Sanitariamente</v>
      </c>
      <c r="QAA471" s="48" t="str">
        <f t="shared" si="1175"/>
        <v>Inviable Sanitariamente</v>
      </c>
      <c r="QAB471" s="48" t="str">
        <f t="shared" si="1176"/>
        <v>Inviable Sanitariamente</v>
      </c>
      <c r="QAC471" s="48" t="str">
        <f t="shared" si="1176"/>
        <v>Inviable Sanitariamente</v>
      </c>
      <c r="QAD471" s="48" t="str">
        <f t="shared" si="1176"/>
        <v>Inviable Sanitariamente</v>
      </c>
      <c r="QAE471" s="48" t="str">
        <f t="shared" si="1176"/>
        <v>Inviable Sanitariamente</v>
      </c>
      <c r="QAF471" s="48" t="str">
        <f t="shared" si="1176"/>
        <v>Inviable Sanitariamente</v>
      </c>
      <c r="QAG471" s="48" t="str">
        <f t="shared" si="1176"/>
        <v>Inviable Sanitariamente</v>
      </c>
      <c r="QAH471" s="48" t="str">
        <f t="shared" si="1176"/>
        <v>Inviable Sanitariamente</v>
      </c>
      <c r="QAI471" s="48" t="str">
        <f t="shared" si="1176"/>
        <v>Inviable Sanitariamente</v>
      </c>
      <c r="QAJ471" s="48" t="str">
        <f t="shared" si="1176"/>
        <v>Inviable Sanitariamente</v>
      </c>
      <c r="QAK471" s="48" t="str">
        <f t="shared" si="1176"/>
        <v>Inviable Sanitariamente</v>
      </c>
      <c r="QAL471" s="48" t="str">
        <f t="shared" si="1177"/>
        <v>Inviable Sanitariamente</v>
      </c>
      <c r="QAM471" s="48" t="str">
        <f t="shared" si="1177"/>
        <v>Inviable Sanitariamente</v>
      </c>
      <c r="QAN471" s="48" t="str">
        <f t="shared" si="1177"/>
        <v>Inviable Sanitariamente</v>
      </c>
      <c r="QAO471" s="48" t="str">
        <f t="shared" si="1177"/>
        <v>Inviable Sanitariamente</v>
      </c>
      <c r="QAP471" s="48" t="str">
        <f t="shared" si="1177"/>
        <v>Inviable Sanitariamente</v>
      </c>
      <c r="QAQ471" s="48" t="str">
        <f t="shared" si="1177"/>
        <v>Inviable Sanitariamente</v>
      </c>
      <c r="QAR471" s="48" t="str">
        <f t="shared" si="1177"/>
        <v>Inviable Sanitariamente</v>
      </c>
      <c r="QAS471" s="48" t="str">
        <f t="shared" si="1177"/>
        <v>Inviable Sanitariamente</v>
      </c>
      <c r="QAT471" s="48" t="str">
        <f t="shared" si="1177"/>
        <v>Inviable Sanitariamente</v>
      </c>
      <c r="QAU471" s="48" t="str">
        <f t="shared" si="1177"/>
        <v>Inviable Sanitariamente</v>
      </c>
      <c r="QAV471" s="48" t="str">
        <f t="shared" si="1178"/>
        <v>Inviable Sanitariamente</v>
      </c>
      <c r="QAW471" s="48" t="str">
        <f t="shared" si="1178"/>
        <v>Inviable Sanitariamente</v>
      </c>
      <c r="QAX471" s="48" t="str">
        <f t="shared" si="1178"/>
        <v>Inviable Sanitariamente</v>
      </c>
      <c r="QAY471" s="48" t="str">
        <f t="shared" si="1178"/>
        <v>Inviable Sanitariamente</v>
      </c>
      <c r="QAZ471" s="48" t="str">
        <f t="shared" si="1178"/>
        <v>Inviable Sanitariamente</v>
      </c>
      <c r="QBA471" s="48" t="str">
        <f t="shared" si="1178"/>
        <v>Inviable Sanitariamente</v>
      </c>
      <c r="QBB471" s="48" t="str">
        <f t="shared" si="1178"/>
        <v>Inviable Sanitariamente</v>
      </c>
      <c r="QBC471" s="48" t="str">
        <f t="shared" si="1178"/>
        <v>Inviable Sanitariamente</v>
      </c>
      <c r="QBD471" s="48" t="str">
        <f t="shared" si="1178"/>
        <v>Inviable Sanitariamente</v>
      </c>
      <c r="QBE471" s="48" t="str">
        <f t="shared" si="1178"/>
        <v>Inviable Sanitariamente</v>
      </c>
      <c r="QBF471" s="48" t="str">
        <f t="shared" si="1179"/>
        <v>Inviable Sanitariamente</v>
      </c>
      <c r="QBG471" s="48" t="str">
        <f t="shared" si="1179"/>
        <v>Inviable Sanitariamente</v>
      </c>
      <c r="QBH471" s="48" t="str">
        <f t="shared" si="1179"/>
        <v>Inviable Sanitariamente</v>
      </c>
      <c r="QBI471" s="48" t="str">
        <f t="shared" si="1179"/>
        <v>Inviable Sanitariamente</v>
      </c>
      <c r="QBJ471" s="48" t="str">
        <f t="shared" si="1179"/>
        <v>Inviable Sanitariamente</v>
      </c>
      <c r="QBK471" s="48" t="str">
        <f t="shared" si="1179"/>
        <v>Inviable Sanitariamente</v>
      </c>
      <c r="QBL471" s="48" t="str">
        <f t="shared" si="1179"/>
        <v>Inviable Sanitariamente</v>
      </c>
      <c r="QBM471" s="48" t="str">
        <f t="shared" si="1179"/>
        <v>Inviable Sanitariamente</v>
      </c>
      <c r="QBN471" s="48" t="str">
        <f t="shared" si="1179"/>
        <v>Inviable Sanitariamente</v>
      </c>
      <c r="QBO471" s="48" t="str">
        <f t="shared" si="1179"/>
        <v>Inviable Sanitariamente</v>
      </c>
      <c r="QBP471" s="48" t="str">
        <f t="shared" si="1180"/>
        <v>Inviable Sanitariamente</v>
      </c>
      <c r="QBQ471" s="48" t="str">
        <f t="shared" si="1180"/>
        <v>Inviable Sanitariamente</v>
      </c>
      <c r="QBR471" s="48" t="str">
        <f t="shared" si="1180"/>
        <v>Inviable Sanitariamente</v>
      </c>
      <c r="QBS471" s="48" t="str">
        <f t="shared" si="1180"/>
        <v>Inviable Sanitariamente</v>
      </c>
      <c r="QBT471" s="48" t="str">
        <f t="shared" si="1180"/>
        <v>Inviable Sanitariamente</v>
      </c>
      <c r="QBU471" s="48" t="str">
        <f t="shared" si="1180"/>
        <v>Inviable Sanitariamente</v>
      </c>
      <c r="QBV471" s="48" t="str">
        <f t="shared" si="1180"/>
        <v>Inviable Sanitariamente</v>
      </c>
      <c r="QBW471" s="48" t="str">
        <f t="shared" si="1180"/>
        <v>Inviable Sanitariamente</v>
      </c>
      <c r="QBX471" s="48" t="str">
        <f t="shared" si="1180"/>
        <v>Inviable Sanitariamente</v>
      </c>
      <c r="QBY471" s="48" t="str">
        <f t="shared" si="1180"/>
        <v>Inviable Sanitariamente</v>
      </c>
      <c r="QBZ471" s="48" t="str">
        <f t="shared" si="1181"/>
        <v>Inviable Sanitariamente</v>
      </c>
      <c r="QCA471" s="48" t="str">
        <f t="shared" si="1181"/>
        <v>Inviable Sanitariamente</v>
      </c>
      <c r="QCB471" s="48" t="str">
        <f t="shared" si="1181"/>
        <v>Inviable Sanitariamente</v>
      </c>
      <c r="QCC471" s="48" t="str">
        <f t="shared" si="1181"/>
        <v>Inviable Sanitariamente</v>
      </c>
      <c r="QCD471" s="48" t="str">
        <f t="shared" si="1181"/>
        <v>Inviable Sanitariamente</v>
      </c>
      <c r="QCE471" s="48" t="str">
        <f t="shared" si="1181"/>
        <v>Inviable Sanitariamente</v>
      </c>
      <c r="QCF471" s="48" t="str">
        <f t="shared" si="1181"/>
        <v>Inviable Sanitariamente</v>
      </c>
      <c r="QCG471" s="48" t="str">
        <f t="shared" si="1181"/>
        <v>Inviable Sanitariamente</v>
      </c>
      <c r="QCH471" s="48" t="str">
        <f t="shared" si="1181"/>
        <v>Inviable Sanitariamente</v>
      </c>
      <c r="QCI471" s="48" t="str">
        <f t="shared" si="1181"/>
        <v>Inviable Sanitariamente</v>
      </c>
      <c r="QCJ471" s="48" t="str">
        <f t="shared" si="1182"/>
        <v>Inviable Sanitariamente</v>
      </c>
      <c r="QCK471" s="48" t="str">
        <f t="shared" si="1182"/>
        <v>Inviable Sanitariamente</v>
      </c>
      <c r="QCL471" s="48" t="str">
        <f t="shared" si="1182"/>
        <v>Inviable Sanitariamente</v>
      </c>
      <c r="QCM471" s="48" t="str">
        <f t="shared" si="1182"/>
        <v>Inviable Sanitariamente</v>
      </c>
      <c r="QCN471" s="48" t="str">
        <f t="shared" si="1182"/>
        <v>Inviable Sanitariamente</v>
      </c>
      <c r="QCO471" s="48" t="str">
        <f t="shared" si="1182"/>
        <v>Inviable Sanitariamente</v>
      </c>
      <c r="QCP471" s="48" t="str">
        <f t="shared" si="1182"/>
        <v>Inviable Sanitariamente</v>
      </c>
      <c r="QCQ471" s="48" t="str">
        <f t="shared" si="1182"/>
        <v>Inviable Sanitariamente</v>
      </c>
      <c r="QCR471" s="48" t="str">
        <f t="shared" si="1182"/>
        <v>Inviable Sanitariamente</v>
      </c>
      <c r="QCS471" s="48" t="str">
        <f t="shared" si="1182"/>
        <v>Inviable Sanitariamente</v>
      </c>
      <c r="QCT471" s="48" t="str">
        <f t="shared" si="1183"/>
        <v>Inviable Sanitariamente</v>
      </c>
      <c r="QCU471" s="48" t="str">
        <f t="shared" si="1183"/>
        <v>Inviable Sanitariamente</v>
      </c>
      <c r="QCV471" s="48" t="str">
        <f t="shared" si="1183"/>
        <v>Inviable Sanitariamente</v>
      </c>
      <c r="QCW471" s="48" t="str">
        <f t="shared" si="1183"/>
        <v>Inviable Sanitariamente</v>
      </c>
      <c r="QCX471" s="48" t="str">
        <f t="shared" si="1183"/>
        <v>Inviable Sanitariamente</v>
      </c>
      <c r="QCY471" s="48" t="str">
        <f t="shared" si="1183"/>
        <v>Inviable Sanitariamente</v>
      </c>
      <c r="QCZ471" s="48" t="str">
        <f t="shared" si="1183"/>
        <v>Inviable Sanitariamente</v>
      </c>
      <c r="QDA471" s="48" t="str">
        <f t="shared" si="1183"/>
        <v>Inviable Sanitariamente</v>
      </c>
      <c r="QDB471" s="48" t="str">
        <f t="shared" si="1183"/>
        <v>Inviable Sanitariamente</v>
      </c>
      <c r="QDC471" s="48" t="str">
        <f t="shared" si="1183"/>
        <v>Inviable Sanitariamente</v>
      </c>
      <c r="QDD471" s="48" t="str">
        <f t="shared" si="1184"/>
        <v>Inviable Sanitariamente</v>
      </c>
      <c r="QDE471" s="48" t="str">
        <f t="shared" si="1184"/>
        <v>Inviable Sanitariamente</v>
      </c>
      <c r="QDF471" s="48" t="str">
        <f t="shared" si="1184"/>
        <v>Inviable Sanitariamente</v>
      </c>
      <c r="QDG471" s="48" t="str">
        <f t="shared" si="1184"/>
        <v>Inviable Sanitariamente</v>
      </c>
      <c r="QDH471" s="48" t="str">
        <f t="shared" si="1184"/>
        <v>Inviable Sanitariamente</v>
      </c>
      <c r="QDI471" s="48" t="str">
        <f t="shared" si="1184"/>
        <v>Inviable Sanitariamente</v>
      </c>
      <c r="QDJ471" s="48" t="str">
        <f t="shared" si="1184"/>
        <v>Inviable Sanitariamente</v>
      </c>
      <c r="QDK471" s="48" t="str">
        <f t="shared" si="1184"/>
        <v>Inviable Sanitariamente</v>
      </c>
      <c r="QDL471" s="48" t="str">
        <f t="shared" si="1184"/>
        <v>Inviable Sanitariamente</v>
      </c>
      <c r="QDM471" s="48" t="str">
        <f t="shared" si="1184"/>
        <v>Inviable Sanitariamente</v>
      </c>
      <c r="QDN471" s="48" t="str">
        <f t="shared" si="1185"/>
        <v>Inviable Sanitariamente</v>
      </c>
      <c r="QDO471" s="48" t="str">
        <f t="shared" si="1185"/>
        <v>Inviable Sanitariamente</v>
      </c>
      <c r="QDP471" s="48" t="str">
        <f t="shared" si="1185"/>
        <v>Inviable Sanitariamente</v>
      </c>
      <c r="QDQ471" s="48" t="str">
        <f t="shared" si="1185"/>
        <v>Inviable Sanitariamente</v>
      </c>
      <c r="QDR471" s="48" t="str">
        <f t="shared" si="1185"/>
        <v>Inviable Sanitariamente</v>
      </c>
      <c r="QDS471" s="48" t="str">
        <f t="shared" si="1185"/>
        <v>Inviable Sanitariamente</v>
      </c>
      <c r="QDT471" s="48" t="str">
        <f t="shared" si="1185"/>
        <v>Inviable Sanitariamente</v>
      </c>
      <c r="QDU471" s="48" t="str">
        <f t="shared" si="1185"/>
        <v>Inviable Sanitariamente</v>
      </c>
      <c r="QDV471" s="48" t="str">
        <f t="shared" si="1185"/>
        <v>Inviable Sanitariamente</v>
      </c>
      <c r="QDW471" s="48" t="str">
        <f t="shared" si="1185"/>
        <v>Inviable Sanitariamente</v>
      </c>
      <c r="QDX471" s="48" t="str">
        <f t="shared" si="1186"/>
        <v>Inviable Sanitariamente</v>
      </c>
      <c r="QDY471" s="48" t="str">
        <f t="shared" si="1186"/>
        <v>Inviable Sanitariamente</v>
      </c>
      <c r="QDZ471" s="48" t="str">
        <f t="shared" si="1186"/>
        <v>Inviable Sanitariamente</v>
      </c>
      <c r="QEA471" s="48" t="str">
        <f t="shared" si="1186"/>
        <v>Inviable Sanitariamente</v>
      </c>
      <c r="QEB471" s="48" t="str">
        <f t="shared" si="1186"/>
        <v>Inviable Sanitariamente</v>
      </c>
      <c r="QEC471" s="48" t="str">
        <f t="shared" si="1186"/>
        <v>Inviable Sanitariamente</v>
      </c>
      <c r="QED471" s="48" t="str">
        <f t="shared" si="1186"/>
        <v>Inviable Sanitariamente</v>
      </c>
      <c r="QEE471" s="48" t="str">
        <f t="shared" si="1186"/>
        <v>Inviable Sanitariamente</v>
      </c>
      <c r="QEF471" s="48" t="str">
        <f t="shared" si="1186"/>
        <v>Inviable Sanitariamente</v>
      </c>
      <c r="QEG471" s="48" t="str">
        <f t="shared" si="1186"/>
        <v>Inviable Sanitariamente</v>
      </c>
      <c r="QEH471" s="48" t="str">
        <f t="shared" si="1187"/>
        <v>Inviable Sanitariamente</v>
      </c>
      <c r="QEI471" s="48" t="str">
        <f t="shared" si="1187"/>
        <v>Inviable Sanitariamente</v>
      </c>
      <c r="QEJ471" s="48" t="str">
        <f t="shared" si="1187"/>
        <v>Inviable Sanitariamente</v>
      </c>
      <c r="QEK471" s="48" t="str">
        <f t="shared" si="1187"/>
        <v>Inviable Sanitariamente</v>
      </c>
      <c r="QEL471" s="48" t="str">
        <f t="shared" si="1187"/>
        <v>Inviable Sanitariamente</v>
      </c>
      <c r="QEM471" s="48" t="str">
        <f t="shared" si="1187"/>
        <v>Inviable Sanitariamente</v>
      </c>
      <c r="QEN471" s="48" t="str">
        <f t="shared" si="1187"/>
        <v>Inviable Sanitariamente</v>
      </c>
      <c r="QEO471" s="48" t="str">
        <f t="shared" si="1187"/>
        <v>Inviable Sanitariamente</v>
      </c>
      <c r="QEP471" s="48" t="str">
        <f t="shared" si="1187"/>
        <v>Inviable Sanitariamente</v>
      </c>
      <c r="QEQ471" s="48" t="str">
        <f t="shared" si="1187"/>
        <v>Inviable Sanitariamente</v>
      </c>
      <c r="QER471" s="48" t="str">
        <f t="shared" si="1188"/>
        <v>Inviable Sanitariamente</v>
      </c>
      <c r="QES471" s="48" t="str">
        <f t="shared" si="1188"/>
        <v>Inviable Sanitariamente</v>
      </c>
      <c r="QET471" s="48" t="str">
        <f t="shared" si="1188"/>
        <v>Inviable Sanitariamente</v>
      </c>
      <c r="QEU471" s="48" t="str">
        <f t="shared" si="1188"/>
        <v>Inviable Sanitariamente</v>
      </c>
      <c r="QEV471" s="48" t="str">
        <f t="shared" si="1188"/>
        <v>Inviable Sanitariamente</v>
      </c>
      <c r="QEW471" s="48" t="str">
        <f t="shared" si="1188"/>
        <v>Inviable Sanitariamente</v>
      </c>
      <c r="QEX471" s="48" t="str">
        <f t="shared" si="1188"/>
        <v>Inviable Sanitariamente</v>
      </c>
      <c r="QEY471" s="48" t="str">
        <f t="shared" si="1188"/>
        <v>Inviable Sanitariamente</v>
      </c>
      <c r="QEZ471" s="48" t="str">
        <f t="shared" si="1188"/>
        <v>Inviable Sanitariamente</v>
      </c>
      <c r="QFA471" s="48" t="str">
        <f t="shared" si="1188"/>
        <v>Inviable Sanitariamente</v>
      </c>
      <c r="QFB471" s="48" t="str">
        <f t="shared" si="1189"/>
        <v>Inviable Sanitariamente</v>
      </c>
      <c r="QFC471" s="48" t="str">
        <f t="shared" si="1189"/>
        <v>Inviable Sanitariamente</v>
      </c>
      <c r="QFD471" s="48" t="str">
        <f t="shared" si="1189"/>
        <v>Inviable Sanitariamente</v>
      </c>
      <c r="QFE471" s="48" t="str">
        <f t="shared" si="1189"/>
        <v>Inviable Sanitariamente</v>
      </c>
      <c r="QFF471" s="48" t="str">
        <f t="shared" si="1189"/>
        <v>Inviable Sanitariamente</v>
      </c>
      <c r="QFG471" s="48" t="str">
        <f t="shared" si="1189"/>
        <v>Inviable Sanitariamente</v>
      </c>
      <c r="QFH471" s="48" t="str">
        <f t="shared" si="1189"/>
        <v>Inviable Sanitariamente</v>
      </c>
      <c r="QFI471" s="48" t="str">
        <f t="shared" si="1189"/>
        <v>Inviable Sanitariamente</v>
      </c>
      <c r="QFJ471" s="48" t="str">
        <f t="shared" si="1189"/>
        <v>Inviable Sanitariamente</v>
      </c>
      <c r="QFK471" s="48" t="str">
        <f t="shared" si="1189"/>
        <v>Inviable Sanitariamente</v>
      </c>
      <c r="QFL471" s="48" t="str">
        <f t="shared" si="1190"/>
        <v>Inviable Sanitariamente</v>
      </c>
      <c r="QFM471" s="48" t="str">
        <f t="shared" si="1190"/>
        <v>Inviable Sanitariamente</v>
      </c>
      <c r="QFN471" s="48" t="str">
        <f t="shared" si="1190"/>
        <v>Inviable Sanitariamente</v>
      </c>
      <c r="QFO471" s="48" t="str">
        <f t="shared" si="1190"/>
        <v>Inviable Sanitariamente</v>
      </c>
      <c r="QFP471" s="48" t="str">
        <f t="shared" si="1190"/>
        <v>Inviable Sanitariamente</v>
      </c>
      <c r="QFQ471" s="48" t="str">
        <f t="shared" si="1190"/>
        <v>Inviable Sanitariamente</v>
      </c>
      <c r="QFR471" s="48" t="str">
        <f t="shared" si="1190"/>
        <v>Inviable Sanitariamente</v>
      </c>
      <c r="QFS471" s="48" t="str">
        <f t="shared" si="1190"/>
        <v>Inviable Sanitariamente</v>
      </c>
      <c r="QFT471" s="48" t="str">
        <f t="shared" si="1190"/>
        <v>Inviable Sanitariamente</v>
      </c>
      <c r="QFU471" s="48" t="str">
        <f t="shared" si="1190"/>
        <v>Inviable Sanitariamente</v>
      </c>
      <c r="QFV471" s="48" t="str">
        <f t="shared" si="1191"/>
        <v>Inviable Sanitariamente</v>
      </c>
      <c r="QFW471" s="48" t="str">
        <f t="shared" si="1191"/>
        <v>Inviable Sanitariamente</v>
      </c>
      <c r="QFX471" s="48" t="str">
        <f t="shared" si="1191"/>
        <v>Inviable Sanitariamente</v>
      </c>
      <c r="QFY471" s="48" t="str">
        <f t="shared" si="1191"/>
        <v>Inviable Sanitariamente</v>
      </c>
      <c r="QFZ471" s="48" t="str">
        <f t="shared" si="1191"/>
        <v>Inviable Sanitariamente</v>
      </c>
      <c r="QGA471" s="48" t="str">
        <f t="shared" si="1191"/>
        <v>Inviable Sanitariamente</v>
      </c>
      <c r="QGB471" s="48" t="str">
        <f t="shared" si="1191"/>
        <v>Inviable Sanitariamente</v>
      </c>
      <c r="QGC471" s="48" t="str">
        <f t="shared" si="1191"/>
        <v>Inviable Sanitariamente</v>
      </c>
      <c r="QGD471" s="48" t="str">
        <f t="shared" si="1191"/>
        <v>Inviable Sanitariamente</v>
      </c>
      <c r="QGE471" s="48" t="str">
        <f t="shared" si="1191"/>
        <v>Inviable Sanitariamente</v>
      </c>
      <c r="QGF471" s="48" t="str">
        <f t="shared" si="1192"/>
        <v>Inviable Sanitariamente</v>
      </c>
      <c r="QGG471" s="48" t="str">
        <f t="shared" si="1192"/>
        <v>Inviable Sanitariamente</v>
      </c>
      <c r="QGH471" s="48" t="str">
        <f t="shared" si="1192"/>
        <v>Inviable Sanitariamente</v>
      </c>
      <c r="QGI471" s="48" t="str">
        <f t="shared" si="1192"/>
        <v>Inviable Sanitariamente</v>
      </c>
      <c r="QGJ471" s="48" t="str">
        <f t="shared" si="1192"/>
        <v>Inviable Sanitariamente</v>
      </c>
      <c r="QGK471" s="48" t="str">
        <f t="shared" si="1192"/>
        <v>Inviable Sanitariamente</v>
      </c>
      <c r="QGL471" s="48" t="str">
        <f t="shared" si="1192"/>
        <v>Inviable Sanitariamente</v>
      </c>
      <c r="QGM471" s="48" t="str">
        <f t="shared" si="1192"/>
        <v>Inviable Sanitariamente</v>
      </c>
      <c r="QGN471" s="48" t="str">
        <f t="shared" si="1192"/>
        <v>Inviable Sanitariamente</v>
      </c>
      <c r="QGO471" s="48" t="str">
        <f t="shared" si="1192"/>
        <v>Inviable Sanitariamente</v>
      </c>
      <c r="QGP471" s="48" t="str">
        <f t="shared" si="1193"/>
        <v>Inviable Sanitariamente</v>
      </c>
      <c r="QGQ471" s="48" t="str">
        <f t="shared" si="1193"/>
        <v>Inviable Sanitariamente</v>
      </c>
      <c r="QGR471" s="48" t="str">
        <f t="shared" si="1193"/>
        <v>Inviable Sanitariamente</v>
      </c>
      <c r="QGS471" s="48" t="str">
        <f t="shared" si="1193"/>
        <v>Inviable Sanitariamente</v>
      </c>
      <c r="QGT471" s="48" t="str">
        <f t="shared" si="1193"/>
        <v>Inviable Sanitariamente</v>
      </c>
      <c r="QGU471" s="48" t="str">
        <f t="shared" si="1193"/>
        <v>Inviable Sanitariamente</v>
      </c>
      <c r="QGV471" s="48" t="str">
        <f t="shared" si="1193"/>
        <v>Inviable Sanitariamente</v>
      </c>
      <c r="QGW471" s="48" t="str">
        <f t="shared" si="1193"/>
        <v>Inviable Sanitariamente</v>
      </c>
      <c r="QGX471" s="48" t="str">
        <f t="shared" si="1193"/>
        <v>Inviable Sanitariamente</v>
      </c>
      <c r="QGY471" s="48" t="str">
        <f t="shared" si="1193"/>
        <v>Inviable Sanitariamente</v>
      </c>
      <c r="QGZ471" s="48" t="str">
        <f t="shared" si="1194"/>
        <v>Inviable Sanitariamente</v>
      </c>
      <c r="QHA471" s="48" t="str">
        <f t="shared" si="1194"/>
        <v>Inviable Sanitariamente</v>
      </c>
      <c r="QHB471" s="48" t="str">
        <f t="shared" si="1194"/>
        <v>Inviable Sanitariamente</v>
      </c>
      <c r="QHC471" s="48" t="str">
        <f t="shared" si="1194"/>
        <v>Inviable Sanitariamente</v>
      </c>
      <c r="QHD471" s="48" t="str">
        <f t="shared" si="1194"/>
        <v>Inviable Sanitariamente</v>
      </c>
      <c r="QHE471" s="48" t="str">
        <f t="shared" si="1194"/>
        <v>Inviable Sanitariamente</v>
      </c>
      <c r="QHF471" s="48" t="str">
        <f t="shared" si="1194"/>
        <v>Inviable Sanitariamente</v>
      </c>
      <c r="QHG471" s="48" t="str">
        <f t="shared" si="1194"/>
        <v>Inviable Sanitariamente</v>
      </c>
      <c r="QHH471" s="48" t="str">
        <f t="shared" si="1194"/>
        <v>Inviable Sanitariamente</v>
      </c>
      <c r="QHI471" s="48" t="str">
        <f t="shared" si="1194"/>
        <v>Inviable Sanitariamente</v>
      </c>
      <c r="QHJ471" s="48" t="str">
        <f t="shared" si="1195"/>
        <v>Inviable Sanitariamente</v>
      </c>
      <c r="QHK471" s="48" t="str">
        <f t="shared" si="1195"/>
        <v>Inviable Sanitariamente</v>
      </c>
      <c r="QHL471" s="48" t="str">
        <f t="shared" si="1195"/>
        <v>Inviable Sanitariamente</v>
      </c>
      <c r="QHM471" s="48" t="str">
        <f t="shared" si="1195"/>
        <v>Inviable Sanitariamente</v>
      </c>
      <c r="QHN471" s="48" t="str">
        <f t="shared" si="1195"/>
        <v>Inviable Sanitariamente</v>
      </c>
      <c r="QHO471" s="48" t="str">
        <f t="shared" si="1195"/>
        <v>Inviable Sanitariamente</v>
      </c>
      <c r="QHP471" s="48" t="str">
        <f t="shared" si="1195"/>
        <v>Inviable Sanitariamente</v>
      </c>
      <c r="QHQ471" s="48" t="str">
        <f t="shared" si="1195"/>
        <v>Inviable Sanitariamente</v>
      </c>
      <c r="QHR471" s="48" t="str">
        <f t="shared" si="1195"/>
        <v>Inviable Sanitariamente</v>
      </c>
      <c r="QHS471" s="48" t="str">
        <f t="shared" si="1195"/>
        <v>Inviable Sanitariamente</v>
      </c>
      <c r="QHT471" s="48" t="str">
        <f t="shared" si="1196"/>
        <v>Inviable Sanitariamente</v>
      </c>
      <c r="QHU471" s="48" t="str">
        <f t="shared" si="1196"/>
        <v>Inviable Sanitariamente</v>
      </c>
      <c r="QHV471" s="48" t="str">
        <f t="shared" si="1196"/>
        <v>Inviable Sanitariamente</v>
      </c>
      <c r="QHW471" s="48" t="str">
        <f t="shared" si="1196"/>
        <v>Inviable Sanitariamente</v>
      </c>
      <c r="QHX471" s="48" t="str">
        <f t="shared" si="1196"/>
        <v>Inviable Sanitariamente</v>
      </c>
      <c r="QHY471" s="48" t="str">
        <f t="shared" si="1196"/>
        <v>Inviable Sanitariamente</v>
      </c>
      <c r="QHZ471" s="48" t="str">
        <f t="shared" si="1196"/>
        <v>Inviable Sanitariamente</v>
      </c>
      <c r="QIA471" s="48" t="str">
        <f t="shared" si="1196"/>
        <v>Inviable Sanitariamente</v>
      </c>
      <c r="QIB471" s="48" t="str">
        <f t="shared" si="1196"/>
        <v>Inviable Sanitariamente</v>
      </c>
      <c r="QIC471" s="48" t="str">
        <f t="shared" si="1196"/>
        <v>Inviable Sanitariamente</v>
      </c>
      <c r="QID471" s="48" t="str">
        <f t="shared" si="1197"/>
        <v>Inviable Sanitariamente</v>
      </c>
      <c r="QIE471" s="48" t="str">
        <f t="shared" si="1197"/>
        <v>Inviable Sanitariamente</v>
      </c>
      <c r="QIF471" s="48" t="str">
        <f t="shared" si="1197"/>
        <v>Inviable Sanitariamente</v>
      </c>
      <c r="QIG471" s="48" t="str">
        <f t="shared" si="1197"/>
        <v>Inviable Sanitariamente</v>
      </c>
      <c r="QIH471" s="48" t="str">
        <f t="shared" si="1197"/>
        <v>Inviable Sanitariamente</v>
      </c>
      <c r="QII471" s="48" t="str">
        <f t="shared" si="1197"/>
        <v>Inviable Sanitariamente</v>
      </c>
      <c r="QIJ471" s="48" t="str">
        <f t="shared" si="1197"/>
        <v>Inviable Sanitariamente</v>
      </c>
      <c r="QIK471" s="48" t="str">
        <f t="shared" si="1197"/>
        <v>Inviable Sanitariamente</v>
      </c>
      <c r="QIL471" s="48" t="str">
        <f t="shared" si="1197"/>
        <v>Inviable Sanitariamente</v>
      </c>
      <c r="QIM471" s="48" t="str">
        <f t="shared" si="1197"/>
        <v>Inviable Sanitariamente</v>
      </c>
      <c r="QIN471" s="48" t="str">
        <f t="shared" si="1198"/>
        <v>Inviable Sanitariamente</v>
      </c>
      <c r="QIO471" s="48" t="str">
        <f t="shared" si="1198"/>
        <v>Inviable Sanitariamente</v>
      </c>
      <c r="QIP471" s="48" t="str">
        <f t="shared" si="1198"/>
        <v>Inviable Sanitariamente</v>
      </c>
      <c r="QIQ471" s="48" t="str">
        <f t="shared" si="1198"/>
        <v>Inviable Sanitariamente</v>
      </c>
      <c r="QIR471" s="48" t="str">
        <f t="shared" si="1198"/>
        <v>Inviable Sanitariamente</v>
      </c>
      <c r="QIS471" s="48" t="str">
        <f t="shared" si="1198"/>
        <v>Inviable Sanitariamente</v>
      </c>
      <c r="QIT471" s="48" t="str">
        <f t="shared" si="1198"/>
        <v>Inviable Sanitariamente</v>
      </c>
      <c r="QIU471" s="48" t="str">
        <f t="shared" si="1198"/>
        <v>Inviable Sanitariamente</v>
      </c>
      <c r="QIV471" s="48" t="str">
        <f t="shared" si="1198"/>
        <v>Inviable Sanitariamente</v>
      </c>
      <c r="QIW471" s="48" t="str">
        <f t="shared" si="1198"/>
        <v>Inviable Sanitariamente</v>
      </c>
      <c r="QIX471" s="48" t="str">
        <f t="shared" si="1199"/>
        <v>Inviable Sanitariamente</v>
      </c>
      <c r="QIY471" s="48" t="str">
        <f t="shared" si="1199"/>
        <v>Inviable Sanitariamente</v>
      </c>
      <c r="QIZ471" s="48" t="str">
        <f t="shared" si="1199"/>
        <v>Inviable Sanitariamente</v>
      </c>
      <c r="QJA471" s="48" t="str">
        <f t="shared" si="1199"/>
        <v>Inviable Sanitariamente</v>
      </c>
      <c r="QJB471" s="48" t="str">
        <f t="shared" si="1199"/>
        <v>Inviable Sanitariamente</v>
      </c>
      <c r="QJC471" s="48" t="str">
        <f t="shared" si="1199"/>
        <v>Inviable Sanitariamente</v>
      </c>
      <c r="QJD471" s="48" t="str">
        <f t="shared" si="1199"/>
        <v>Inviable Sanitariamente</v>
      </c>
      <c r="QJE471" s="48" t="str">
        <f t="shared" si="1199"/>
        <v>Inviable Sanitariamente</v>
      </c>
      <c r="QJF471" s="48" t="str">
        <f t="shared" si="1199"/>
        <v>Inviable Sanitariamente</v>
      </c>
      <c r="QJG471" s="48" t="str">
        <f t="shared" si="1199"/>
        <v>Inviable Sanitariamente</v>
      </c>
      <c r="QJH471" s="48" t="str">
        <f t="shared" si="1200"/>
        <v>Inviable Sanitariamente</v>
      </c>
      <c r="QJI471" s="48" t="str">
        <f t="shared" si="1200"/>
        <v>Inviable Sanitariamente</v>
      </c>
      <c r="QJJ471" s="48" t="str">
        <f t="shared" si="1200"/>
        <v>Inviable Sanitariamente</v>
      </c>
      <c r="QJK471" s="48" t="str">
        <f t="shared" si="1200"/>
        <v>Inviable Sanitariamente</v>
      </c>
      <c r="QJL471" s="48" t="str">
        <f t="shared" si="1200"/>
        <v>Inviable Sanitariamente</v>
      </c>
      <c r="QJM471" s="48" t="str">
        <f t="shared" si="1200"/>
        <v>Inviable Sanitariamente</v>
      </c>
      <c r="QJN471" s="48" t="str">
        <f t="shared" si="1200"/>
        <v>Inviable Sanitariamente</v>
      </c>
      <c r="QJO471" s="48" t="str">
        <f t="shared" si="1200"/>
        <v>Inviable Sanitariamente</v>
      </c>
      <c r="QJP471" s="48" t="str">
        <f t="shared" si="1200"/>
        <v>Inviable Sanitariamente</v>
      </c>
      <c r="QJQ471" s="48" t="str">
        <f t="shared" si="1200"/>
        <v>Inviable Sanitariamente</v>
      </c>
      <c r="QJR471" s="48" t="str">
        <f t="shared" si="1201"/>
        <v>Inviable Sanitariamente</v>
      </c>
      <c r="QJS471" s="48" t="str">
        <f t="shared" si="1201"/>
        <v>Inviable Sanitariamente</v>
      </c>
      <c r="QJT471" s="48" t="str">
        <f t="shared" si="1201"/>
        <v>Inviable Sanitariamente</v>
      </c>
      <c r="QJU471" s="48" t="str">
        <f t="shared" si="1201"/>
        <v>Inviable Sanitariamente</v>
      </c>
      <c r="QJV471" s="48" t="str">
        <f t="shared" si="1201"/>
        <v>Inviable Sanitariamente</v>
      </c>
      <c r="QJW471" s="48" t="str">
        <f t="shared" si="1201"/>
        <v>Inviable Sanitariamente</v>
      </c>
      <c r="QJX471" s="48" t="str">
        <f t="shared" si="1201"/>
        <v>Inviable Sanitariamente</v>
      </c>
      <c r="QJY471" s="48" t="str">
        <f t="shared" si="1201"/>
        <v>Inviable Sanitariamente</v>
      </c>
      <c r="QJZ471" s="48" t="str">
        <f t="shared" si="1201"/>
        <v>Inviable Sanitariamente</v>
      </c>
      <c r="QKA471" s="48" t="str">
        <f t="shared" si="1201"/>
        <v>Inviable Sanitariamente</v>
      </c>
      <c r="QKB471" s="48" t="str">
        <f t="shared" si="1202"/>
        <v>Inviable Sanitariamente</v>
      </c>
      <c r="QKC471" s="48" t="str">
        <f t="shared" si="1202"/>
        <v>Inviable Sanitariamente</v>
      </c>
      <c r="QKD471" s="48" t="str">
        <f t="shared" si="1202"/>
        <v>Inviable Sanitariamente</v>
      </c>
      <c r="QKE471" s="48" t="str">
        <f t="shared" si="1202"/>
        <v>Inviable Sanitariamente</v>
      </c>
      <c r="QKF471" s="48" t="str">
        <f t="shared" si="1202"/>
        <v>Inviable Sanitariamente</v>
      </c>
      <c r="QKG471" s="48" t="str">
        <f t="shared" si="1202"/>
        <v>Inviable Sanitariamente</v>
      </c>
      <c r="QKH471" s="48" t="str">
        <f t="shared" si="1202"/>
        <v>Inviable Sanitariamente</v>
      </c>
      <c r="QKI471" s="48" t="str">
        <f t="shared" si="1202"/>
        <v>Inviable Sanitariamente</v>
      </c>
      <c r="QKJ471" s="48" t="str">
        <f t="shared" si="1202"/>
        <v>Inviable Sanitariamente</v>
      </c>
      <c r="QKK471" s="48" t="str">
        <f t="shared" si="1202"/>
        <v>Inviable Sanitariamente</v>
      </c>
      <c r="QKL471" s="48" t="str">
        <f t="shared" si="1203"/>
        <v>Inviable Sanitariamente</v>
      </c>
      <c r="QKM471" s="48" t="str">
        <f t="shared" si="1203"/>
        <v>Inviable Sanitariamente</v>
      </c>
      <c r="QKN471" s="48" t="str">
        <f t="shared" si="1203"/>
        <v>Inviable Sanitariamente</v>
      </c>
      <c r="QKO471" s="48" t="str">
        <f t="shared" si="1203"/>
        <v>Inviable Sanitariamente</v>
      </c>
      <c r="QKP471" s="48" t="str">
        <f t="shared" si="1203"/>
        <v>Inviable Sanitariamente</v>
      </c>
      <c r="QKQ471" s="48" t="str">
        <f t="shared" si="1203"/>
        <v>Inviable Sanitariamente</v>
      </c>
      <c r="QKR471" s="48" t="str">
        <f t="shared" si="1203"/>
        <v>Inviable Sanitariamente</v>
      </c>
      <c r="QKS471" s="48" t="str">
        <f t="shared" si="1203"/>
        <v>Inviable Sanitariamente</v>
      </c>
      <c r="QKT471" s="48" t="str">
        <f t="shared" si="1203"/>
        <v>Inviable Sanitariamente</v>
      </c>
      <c r="QKU471" s="48" t="str">
        <f t="shared" si="1203"/>
        <v>Inviable Sanitariamente</v>
      </c>
      <c r="QKV471" s="48" t="str">
        <f t="shared" si="1204"/>
        <v>Inviable Sanitariamente</v>
      </c>
      <c r="QKW471" s="48" t="str">
        <f t="shared" si="1204"/>
        <v>Inviable Sanitariamente</v>
      </c>
      <c r="QKX471" s="48" t="str">
        <f t="shared" si="1204"/>
        <v>Inviable Sanitariamente</v>
      </c>
      <c r="QKY471" s="48" t="str">
        <f t="shared" si="1204"/>
        <v>Inviable Sanitariamente</v>
      </c>
      <c r="QKZ471" s="48" t="str">
        <f t="shared" si="1204"/>
        <v>Inviable Sanitariamente</v>
      </c>
      <c r="QLA471" s="48" t="str">
        <f t="shared" si="1204"/>
        <v>Inviable Sanitariamente</v>
      </c>
      <c r="QLB471" s="48" t="str">
        <f t="shared" si="1204"/>
        <v>Inviable Sanitariamente</v>
      </c>
      <c r="QLC471" s="48" t="str">
        <f t="shared" si="1204"/>
        <v>Inviable Sanitariamente</v>
      </c>
      <c r="QLD471" s="48" t="str">
        <f t="shared" si="1204"/>
        <v>Inviable Sanitariamente</v>
      </c>
      <c r="QLE471" s="48" t="str">
        <f t="shared" si="1204"/>
        <v>Inviable Sanitariamente</v>
      </c>
      <c r="QLF471" s="48" t="str">
        <f t="shared" si="1205"/>
        <v>Inviable Sanitariamente</v>
      </c>
      <c r="QLG471" s="48" t="str">
        <f t="shared" si="1205"/>
        <v>Inviable Sanitariamente</v>
      </c>
      <c r="QLH471" s="48" t="str">
        <f t="shared" si="1205"/>
        <v>Inviable Sanitariamente</v>
      </c>
      <c r="QLI471" s="48" t="str">
        <f t="shared" si="1205"/>
        <v>Inviable Sanitariamente</v>
      </c>
      <c r="QLJ471" s="48" t="str">
        <f t="shared" si="1205"/>
        <v>Inviable Sanitariamente</v>
      </c>
      <c r="QLK471" s="48" t="str">
        <f t="shared" si="1205"/>
        <v>Inviable Sanitariamente</v>
      </c>
      <c r="QLL471" s="48" t="str">
        <f t="shared" si="1205"/>
        <v>Inviable Sanitariamente</v>
      </c>
      <c r="QLM471" s="48" t="str">
        <f t="shared" si="1205"/>
        <v>Inviable Sanitariamente</v>
      </c>
      <c r="QLN471" s="48" t="str">
        <f t="shared" si="1205"/>
        <v>Inviable Sanitariamente</v>
      </c>
      <c r="QLO471" s="48" t="str">
        <f t="shared" si="1205"/>
        <v>Inviable Sanitariamente</v>
      </c>
      <c r="QLP471" s="48" t="str">
        <f t="shared" si="1206"/>
        <v>Inviable Sanitariamente</v>
      </c>
      <c r="QLQ471" s="48" t="str">
        <f t="shared" si="1206"/>
        <v>Inviable Sanitariamente</v>
      </c>
      <c r="QLR471" s="48" t="str">
        <f t="shared" si="1206"/>
        <v>Inviable Sanitariamente</v>
      </c>
      <c r="QLS471" s="48" t="str">
        <f t="shared" si="1206"/>
        <v>Inviable Sanitariamente</v>
      </c>
      <c r="QLT471" s="48" t="str">
        <f t="shared" si="1206"/>
        <v>Inviable Sanitariamente</v>
      </c>
      <c r="QLU471" s="48" t="str">
        <f t="shared" si="1206"/>
        <v>Inviable Sanitariamente</v>
      </c>
      <c r="QLV471" s="48" t="str">
        <f t="shared" si="1206"/>
        <v>Inviable Sanitariamente</v>
      </c>
      <c r="QLW471" s="48" t="str">
        <f t="shared" si="1206"/>
        <v>Inviable Sanitariamente</v>
      </c>
      <c r="QLX471" s="48" t="str">
        <f t="shared" si="1206"/>
        <v>Inviable Sanitariamente</v>
      </c>
      <c r="QLY471" s="48" t="str">
        <f t="shared" si="1206"/>
        <v>Inviable Sanitariamente</v>
      </c>
      <c r="QLZ471" s="48" t="str">
        <f t="shared" si="1207"/>
        <v>Inviable Sanitariamente</v>
      </c>
      <c r="QMA471" s="48" t="str">
        <f t="shared" si="1207"/>
        <v>Inviable Sanitariamente</v>
      </c>
      <c r="QMB471" s="48" t="str">
        <f t="shared" si="1207"/>
        <v>Inviable Sanitariamente</v>
      </c>
      <c r="QMC471" s="48" t="str">
        <f t="shared" si="1207"/>
        <v>Inviable Sanitariamente</v>
      </c>
      <c r="QMD471" s="48" t="str">
        <f t="shared" si="1207"/>
        <v>Inviable Sanitariamente</v>
      </c>
      <c r="QME471" s="48" t="str">
        <f t="shared" si="1207"/>
        <v>Inviable Sanitariamente</v>
      </c>
      <c r="QMF471" s="48" t="str">
        <f t="shared" si="1207"/>
        <v>Inviable Sanitariamente</v>
      </c>
      <c r="QMG471" s="48" t="str">
        <f t="shared" si="1207"/>
        <v>Inviable Sanitariamente</v>
      </c>
      <c r="QMH471" s="48" t="str">
        <f t="shared" si="1207"/>
        <v>Inviable Sanitariamente</v>
      </c>
      <c r="QMI471" s="48" t="str">
        <f t="shared" si="1207"/>
        <v>Inviable Sanitariamente</v>
      </c>
      <c r="QMJ471" s="48" t="str">
        <f t="shared" si="1208"/>
        <v>Inviable Sanitariamente</v>
      </c>
      <c r="QMK471" s="48" t="str">
        <f t="shared" si="1208"/>
        <v>Inviable Sanitariamente</v>
      </c>
      <c r="QML471" s="48" t="str">
        <f t="shared" si="1208"/>
        <v>Inviable Sanitariamente</v>
      </c>
      <c r="QMM471" s="48" t="str">
        <f t="shared" si="1208"/>
        <v>Inviable Sanitariamente</v>
      </c>
      <c r="QMN471" s="48" t="str">
        <f t="shared" si="1208"/>
        <v>Inviable Sanitariamente</v>
      </c>
      <c r="QMO471" s="48" t="str">
        <f t="shared" si="1208"/>
        <v>Inviable Sanitariamente</v>
      </c>
      <c r="QMP471" s="48" t="str">
        <f t="shared" si="1208"/>
        <v>Inviable Sanitariamente</v>
      </c>
      <c r="QMQ471" s="48" t="str">
        <f t="shared" si="1208"/>
        <v>Inviable Sanitariamente</v>
      </c>
      <c r="QMR471" s="48" t="str">
        <f t="shared" si="1208"/>
        <v>Inviable Sanitariamente</v>
      </c>
      <c r="QMS471" s="48" t="str">
        <f t="shared" si="1208"/>
        <v>Inviable Sanitariamente</v>
      </c>
      <c r="QMT471" s="48" t="str">
        <f t="shared" si="1209"/>
        <v>Inviable Sanitariamente</v>
      </c>
      <c r="QMU471" s="48" t="str">
        <f t="shared" si="1209"/>
        <v>Inviable Sanitariamente</v>
      </c>
      <c r="QMV471" s="48" t="str">
        <f t="shared" si="1209"/>
        <v>Inviable Sanitariamente</v>
      </c>
      <c r="QMW471" s="48" t="str">
        <f t="shared" si="1209"/>
        <v>Inviable Sanitariamente</v>
      </c>
      <c r="QMX471" s="48" t="str">
        <f t="shared" si="1209"/>
        <v>Inviable Sanitariamente</v>
      </c>
      <c r="QMY471" s="48" t="str">
        <f t="shared" si="1209"/>
        <v>Inviable Sanitariamente</v>
      </c>
      <c r="QMZ471" s="48" t="str">
        <f t="shared" si="1209"/>
        <v>Inviable Sanitariamente</v>
      </c>
      <c r="QNA471" s="48" t="str">
        <f t="shared" si="1209"/>
        <v>Inviable Sanitariamente</v>
      </c>
      <c r="QNB471" s="48" t="str">
        <f t="shared" si="1209"/>
        <v>Inviable Sanitariamente</v>
      </c>
      <c r="QNC471" s="48" t="str">
        <f t="shared" si="1209"/>
        <v>Inviable Sanitariamente</v>
      </c>
      <c r="QND471" s="48" t="str">
        <f t="shared" si="1210"/>
        <v>Inviable Sanitariamente</v>
      </c>
      <c r="QNE471" s="48" t="str">
        <f t="shared" si="1210"/>
        <v>Inviable Sanitariamente</v>
      </c>
      <c r="QNF471" s="48" t="str">
        <f t="shared" si="1210"/>
        <v>Inviable Sanitariamente</v>
      </c>
      <c r="QNG471" s="48" t="str">
        <f t="shared" si="1210"/>
        <v>Inviable Sanitariamente</v>
      </c>
      <c r="QNH471" s="48" t="str">
        <f t="shared" si="1210"/>
        <v>Inviable Sanitariamente</v>
      </c>
      <c r="QNI471" s="48" t="str">
        <f t="shared" si="1210"/>
        <v>Inviable Sanitariamente</v>
      </c>
      <c r="QNJ471" s="48" t="str">
        <f t="shared" si="1210"/>
        <v>Inviable Sanitariamente</v>
      </c>
      <c r="QNK471" s="48" t="str">
        <f t="shared" si="1210"/>
        <v>Inviable Sanitariamente</v>
      </c>
      <c r="QNL471" s="48" t="str">
        <f t="shared" si="1210"/>
        <v>Inviable Sanitariamente</v>
      </c>
      <c r="QNM471" s="48" t="str">
        <f t="shared" si="1210"/>
        <v>Inviable Sanitariamente</v>
      </c>
      <c r="QNN471" s="48" t="str">
        <f t="shared" si="1211"/>
        <v>Inviable Sanitariamente</v>
      </c>
      <c r="QNO471" s="48" t="str">
        <f t="shared" si="1211"/>
        <v>Inviable Sanitariamente</v>
      </c>
      <c r="QNP471" s="48" t="str">
        <f t="shared" si="1211"/>
        <v>Inviable Sanitariamente</v>
      </c>
      <c r="QNQ471" s="48" t="str">
        <f t="shared" si="1211"/>
        <v>Inviable Sanitariamente</v>
      </c>
      <c r="QNR471" s="48" t="str">
        <f t="shared" si="1211"/>
        <v>Inviable Sanitariamente</v>
      </c>
      <c r="QNS471" s="48" t="str">
        <f t="shared" si="1211"/>
        <v>Inviable Sanitariamente</v>
      </c>
      <c r="QNT471" s="48" t="str">
        <f t="shared" si="1211"/>
        <v>Inviable Sanitariamente</v>
      </c>
      <c r="QNU471" s="48" t="str">
        <f t="shared" si="1211"/>
        <v>Inviable Sanitariamente</v>
      </c>
      <c r="QNV471" s="48" t="str">
        <f t="shared" si="1211"/>
        <v>Inviable Sanitariamente</v>
      </c>
      <c r="QNW471" s="48" t="str">
        <f t="shared" si="1211"/>
        <v>Inviable Sanitariamente</v>
      </c>
      <c r="QNX471" s="48" t="str">
        <f t="shared" si="1212"/>
        <v>Inviable Sanitariamente</v>
      </c>
      <c r="QNY471" s="48" t="str">
        <f t="shared" si="1212"/>
        <v>Inviable Sanitariamente</v>
      </c>
      <c r="QNZ471" s="48" t="str">
        <f t="shared" si="1212"/>
        <v>Inviable Sanitariamente</v>
      </c>
      <c r="QOA471" s="48" t="str">
        <f t="shared" si="1212"/>
        <v>Inviable Sanitariamente</v>
      </c>
      <c r="QOB471" s="48" t="str">
        <f t="shared" si="1212"/>
        <v>Inviable Sanitariamente</v>
      </c>
      <c r="QOC471" s="48" t="str">
        <f t="shared" si="1212"/>
        <v>Inviable Sanitariamente</v>
      </c>
      <c r="QOD471" s="48" t="str">
        <f t="shared" si="1212"/>
        <v>Inviable Sanitariamente</v>
      </c>
      <c r="QOE471" s="48" t="str">
        <f t="shared" si="1212"/>
        <v>Inviable Sanitariamente</v>
      </c>
      <c r="QOF471" s="48" t="str">
        <f t="shared" si="1212"/>
        <v>Inviable Sanitariamente</v>
      </c>
      <c r="QOG471" s="48" t="str">
        <f t="shared" si="1212"/>
        <v>Inviable Sanitariamente</v>
      </c>
      <c r="QOH471" s="48" t="str">
        <f t="shared" si="1213"/>
        <v>Inviable Sanitariamente</v>
      </c>
      <c r="QOI471" s="48" t="str">
        <f t="shared" si="1213"/>
        <v>Inviable Sanitariamente</v>
      </c>
      <c r="QOJ471" s="48" t="str">
        <f t="shared" si="1213"/>
        <v>Inviable Sanitariamente</v>
      </c>
      <c r="QOK471" s="48" t="str">
        <f t="shared" si="1213"/>
        <v>Inviable Sanitariamente</v>
      </c>
      <c r="QOL471" s="48" t="str">
        <f t="shared" si="1213"/>
        <v>Inviable Sanitariamente</v>
      </c>
      <c r="QOM471" s="48" t="str">
        <f t="shared" si="1213"/>
        <v>Inviable Sanitariamente</v>
      </c>
      <c r="QON471" s="48" t="str">
        <f t="shared" si="1213"/>
        <v>Inviable Sanitariamente</v>
      </c>
      <c r="QOO471" s="48" t="str">
        <f t="shared" si="1213"/>
        <v>Inviable Sanitariamente</v>
      </c>
      <c r="QOP471" s="48" t="str">
        <f t="shared" si="1213"/>
        <v>Inviable Sanitariamente</v>
      </c>
      <c r="QOQ471" s="48" t="str">
        <f t="shared" si="1213"/>
        <v>Inviable Sanitariamente</v>
      </c>
      <c r="QOR471" s="48" t="str">
        <f t="shared" si="1214"/>
        <v>Inviable Sanitariamente</v>
      </c>
      <c r="QOS471" s="48" t="str">
        <f t="shared" si="1214"/>
        <v>Inviable Sanitariamente</v>
      </c>
      <c r="QOT471" s="48" t="str">
        <f t="shared" si="1214"/>
        <v>Inviable Sanitariamente</v>
      </c>
      <c r="QOU471" s="48" t="str">
        <f t="shared" si="1214"/>
        <v>Inviable Sanitariamente</v>
      </c>
      <c r="QOV471" s="48" t="str">
        <f t="shared" si="1214"/>
        <v>Inviable Sanitariamente</v>
      </c>
      <c r="QOW471" s="48" t="str">
        <f t="shared" si="1214"/>
        <v>Inviable Sanitariamente</v>
      </c>
      <c r="QOX471" s="48" t="str">
        <f t="shared" si="1214"/>
        <v>Inviable Sanitariamente</v>
      </c>
      <c r="QOY471" s="48" t="str">
        <f t="shared" si="1214"/>
        <v>Inviable Sanitariamente</v>
      </c>
      <c r="QOZ471" s="48" t="str">
        <f t="shared" si="1214"/>
        <v>Inviable Sanitariamente</v>
      </c>
      <c r="QPA471" s="48" t="str">
        <f t="shared" si="1214"/>
        <v>Inviable Sanitariamente</v>
      </c>
      <c r="QPB471" s="48" t="str">
        <f t="shared" si="1215"/>
        <v>Inviable Sanitariamente</v>
      </c>
      <c r="QPC471" s="48" t="str">
        <f t="shared" si="1215"/>
        <v>Inviable Sanitariamente</v>
      </c>
      <c r="QPD471" s="48" t="str">
        <f t="shared" si="1215"/>
        <v>Inviable Sanitariamente</v>
      </c>
      <c r="QPE471" s="48" t="str">
        <f t="shared" si="1215"/>
        <v>Inviable Sanitariamente</v>
      </c>
      <c r="QPF471" s="48" t="str">
        <f t="shared" si="1215"/>
        <v>Inviable Sanitariamente</v>
      </c>
      <c r="QPG471" s="48" t="str">
        <f t="shared" si="1215"/>
        <v>Inviable Sanitariamente</v>
      </c>
      <c r="QPH471" s="48" t="str">
        <f t="shared" si="1215"/>
        <v>Inviable Sanitariamente</v>
      </c>
      <c r="QPI471" s="48" t="str">
        <f t="shared" si="1215"/>
        <v>Inviable Sanitariamente</v>
      </c>
      <c r="QPJ471" s="48" t="str">
        <f t="shared" si="1215"/>
        <v>Inviable Sanitariamente</v>
      </c>
      <c r="QPK471" s="48" t="str">
        <f t="shared" si="1215"/>
        <v>Inviable Sanitariamente</v>
      </c>
      <c r="QPL471" s="48" t="str">
        <f t="shared" si="1216"/>
        <v>Inviable Sanitariamente</v>
      </c>
      <c r="QPM471" s="48" t="str">
        <f t="shared" si="1216"/>
        <v>Inviable Sanitariamente</v>
      </c>
      <c r="QPN471" s="48" t="str">
        <f t="shared" si="1216"/>
        <v>Inviable Sanitariamente</v>
      </c>
      <c r="QPO471" s="48" t="str">
        <f t="shared" si="1216"/>
        <v>Inviable Sanitariamente</v>
      </c>
      <c r="QPP471" s="48" t="str">
        <f t="shared" si="1216"/>
        <v>Inviable Sanitariamente</v>
      </c>
      <c r="QPQ471" s="48" t="str">
        <f t="shared" si="1216"/>
        <v>Inviable Sanitariamente</v>
      </c>
      <c r="QPR471" s="48" t="str">
        <f t="shared" si="1216"/>
        <v>Inviable Sanitariamente</v>
      </c>
      <c r="QPS471" s="48" t="str">
        <f t="shared" si="1216"/>
        <v>Inviable Sanitariamente</v>
      </c>
      <c r="QPT471" s="48" t="str">
        <f t="shared" si="1216"/>
        <v>Inviable Sanitariamente</v>
      </c>
      <c r="QPU471" s="48" t="str">
        <f t="shared" si="1216"/>
        <v>Inviable Sanitariamente</v>
      </c>
      <c r="QPV471" s="48" t="str">
        <f t="shared" si="1217"/>
        <v>Inviable Sanitariamente</v>
      </c>
      <c r="QPW471" s="48" t="str">
        <f t="shared" si="1217"/>
        <v>Inviable Sanitariamente</v>
      </c>
      <c r="QPX471" s="48" t="str">
        <f t="shared" si="1217"/>
        <v>Inviable Sanitariamente</v>
      </c>
      <c r="QPY471" s="48" t="str">
        <f t="shared" si="1217"/>
        <v>Inviable Sanitariamente</v>
      </c>
      <c r="QPZ471" s="48" t="str">
        <f t="shared" si="1217"/>
        <v>Inviable Sanitariamente</v>
      </c>
      <c r="QQA471" s="48" t="str">
        <f t="shared" si="1217"/>
        <v>Inviable Sanitariamente</v>
      </c>
      <c r="QQB471" s="48" t="str">
        <f t="shared" si="1217"/>
        <v>Inviable Sanitariamente</v>
      </c>
      <c r="QQC471" s="48" t="str">
        <f t="shared" si="1217"/>
        <v>Inviable Sanitariamente</v>
      </c>
      <c r="QQD471" s="48" t="str">
        <f t="shared" si="1217"/>
        <v>Inviable Sanitariamente</v>
      </c>
      <c r="QQE471" s="48" t="str">
        <f t="shared" si="1217"/>
        <v>Inviable Sanitariamente</v>
      </c>
      <c r="QQF471" s="48" t="str">
        <f t="shared" si="1218"/>
        <v>Inviable Sanitariamente</v>
      </c>
      <c r="QQG471" s="48" t="str">
        <f t="shared" si="1218"/>
        <v>Inviable Sanitariamente</v>
      </c>
      <c r="QQH471" s="48" t="str">
        <f t="shared" si="1218"/>
        <v>Inviable Sanitariamente</v>
      </c>
      <c r="QQI471" s="48" t="str">
        <f t="shared" si="1218"/>
        <v>Inviable Sanitariamente</v>
      </c>
      <c r="QQJ471" s="48" t="str">
        <f t="shared" si="1218"/>
        <v>Inviable Sanitariamente</v>
      </c>
      <c r="QQK471" s="48" t="str">
        <f t="shared" si="1218"/>
        <v>Inviable Sanitariamente</v>
      </c>
      <c r="QQL471" s="48" t="str">
        <f t="shared" si="1218"/>
        <v>Inviable Sanitariamente</v>
      </c>
      <c r="QQM471" s="48" t="str">
        <f t="shared" si="1218"/>
        <v>Inviable Sanitariamente</v>
      </c>
      <c r="QQN471" s="48" t="str">
        <f t="shared" si="1218"/>
        <v>Inviable Sanitariamente</v>
      </c>
      <c r="QQO471" s="48" t="str">
        <f t="shared" si="1218"/>
        <v>Inviable Sanitariamente</v>
      </c>
      <c r="QQP471" s="48" t="str">
        <f t="shared" si="1219"/>
        <v>Inviable Sanitariamente</v>
      </c>
      <c r="QQQ471" s="48" t="str">
        <f t="shared" si="1219"/>
        <v>Inviable Sanitariamente</v>
      </c>
      <c r="QQR471" s="48" t="str">
        <f t="shared" si="1219"/>
        <v>Inviable Sanitariamente</v>
      </c>
      <c r="QQS471" s="48" t="str">
        <f t="shared" si="1219"/>
        <v>Inviable Sanitariamente</v>
      </c>
      <c r="QQT471" s="48" t="str">
        <f t="shared" si="1219"/>
        <v>Inviable Sanitariamente</v>
      </c>
      <c r="QQU471" s="48" t="str">
        <f t="shared" si="1219"/>
        <v>Inviable Sanitariamente</v>
      </c>
      <c r="QQV471" s="48" t="str">
        <f t="shared" si="1219"/>
        <v>Inviable Sanitariamente</v>
      </c>
      <c r="QQW471" s="48" t="str">
        <f t="shared" si="1219"/>
        <v>Inviable Sanitariamente</v>
      </c>
      <c r="QQX471" s="48" t="str">
        <f t="shared" si="1219"/>
        <v>Inviable Sanitariamente</v>
      </c>
      <c r="QQY471" s="48" t="str">
        <f t="shared" si="1219"/>
        <v>Inviable Sanitariamente</v>
      </c>
      <c r="QQZ471" s="48" t="str">
        <f t="shared" si="1220"/>
        <v>Inviable Sanitariamente</v>
      </c>
      <c r="QRA471" s="48" t="str">
        <f t="shared" si="1220"/>
        <v>Inviable Sanitariamente</v>
      </c>
      <c r="QRB471" s="48" t="str">
        <f t="shared" si="1220"/>
        <v>Inviable Sanitariamente</v>
      </c>
      <c r="QRC471" s="48" t="str">
        <f t="shared" si="1220"/>
        <v>Inviable Sanitariamente</v>
      </c>
      <c r="QRD471" s="48" t="str">
        <f t="shared" si="1220"/>
        <v>Inviable Sanitariamente</v>
      </c>
      <c r="QRE471" s="48" t="str">
        <f t="shared" si="1220"/>
        <v>Inviable Sanitariamente</v>
      </c>
      <c r="QRF471" s="48" t="str">
        <f t="shared" si="1220"/>
        <v>Inviable Sanitariamente</v>
      </c>
      <c r="QRG471" s="48" t="str">
        <f t="shared" si="1220"/>
        <v>Inviable Sanitariamente</v>
      </c>
      <c r="QRH471" s="48" t="str">
        <f t="shared" si="1220"/>
        <v>Inviable Sanitariamente</v>
      </c>
      <c r="QRI471" s="48" t="str">
        <f t="shared" si="1220"/>
        <v>Inviable Sanitariamente</v>
      </c>
      <c r="QRJ471" s="48" t="str">
        <f t="shared" si="1221"/>
        <v>Inviable Sanitariamente</v>
      </c>
      <c r="QRK471" s="48" t="str">
        <f t="shared" si="1221"/>
        <v>Inviable Sanitariamente</v>
      </c>
      <c r="QRL471" s="48" t="str">
        <f t="shared" si="1221"/>
        <v>Inviable Sanitariamente</v>
      </c>
      <c r="QRM471" s="48" t="str">
        <f t="shared" si="1221"/>
        <v>Inviable Sanitariamente</v>
      </c>
      <c r="QRN471" s="48" t="str">
        <f t="shared" si="1221"/>
        <v>Inviable Sanitariamente</v>
      </c>
      <c r="QRO471" s="48" t="str">
        <f t="shared" si="1221"/>
        <v>Inviable Sanitariamente</v>
      </c>
      <c r="QRP471" s="48" t="str">
        <f t="shared" si="1221"/>
        <v>Inviable Sanitariamente</v>
      </c>
      <c r="QRQ471" s="48" t="str">
        <f t="shared" si="1221"/>
        <v>Inviable Sanitariamente</v>
      </c>
      <c r="QRR471" s="48" t="str">
        <f t="shared" si="1221"/>
        <v>Inviable Sanitariamente</v>
      </c>
      <c r="QRS471" s="48" t="str">
        <f t="shared" si="1221"/>
        <v>Inviable Sanitariamente</v>
      </c>
      <c r="QRT471" s="48" t="str">
        <f t="shared" si="1222"/>
        <v>Inviable Sanitariamente</v>
      </c>
      <c r="QRU471" s="48" t="str">
        <f t="shared" si="1222"/>
        <v>Inviable Sanitariamente</v>
      </c>
      <c r="QRV471" s="48" t="str">
        <f t="shared" si="1222"/>
        <v>Inviable Sanitariamente</v>
      </c>
      <c r="QRW471" s="48" t="str">
        <f t="shared" si="1222"/>
        <v>Inviable Sanitariamente</v>
      </c>
      <c r="QRX471" s="48" t="str">
        <f t="shared" si="1222"/>
        <v>Inviable Sanitariamente</v>
      </c>
      <c r="QRY471" s="48" t="str">
        <f t="shared" si="1222"/>
        <v>Inviable Sanitariamente</v>
      </c>
      <c r="QRZ471" s="48" t="str">
        <f t="shared" si="1222"/>
        <v>Inviable Sanitariamente</v>
      </c>
      <c r="QSA471" s="48" t="str">
        <f t="shared" si="1222"/>
        <v>Inviable Sanitariamente</v>
      </c>
      <c r="QSB471" s="48" t="str">
        <f t="shared" si="1222"/>
        <v>Inviable Sanitariamente</v>
      </c>
      <c r="QSC471" s="48" t="str">
        <f t="shared" si="1222"/>
        <v>Inviable Sanitariamente</v>
      </c>
      <c r="QSD471" s="48" t="str">
        <f t="shared" si="1223"/>
        <v>Inviable Sanitariamente</v>
      </c>
      <c r="QSE471" s="48" t="str">
        <f t="shared" si="1223"/>
        <v>Inviable Sanitariamente</v>
      </c>
      <c r="QSF471" s="48" t="str">
        <f t="shared" si="1223"/>
        <v>Inviable Sanitariamente</v>
      </c>
      <c r="QSG471" s="48" t="str">
        <f t="shared" si="1223"/>
        <v>Inviable Sanitariamente</v>
      </c>
      <c r="QSH471" s="48" t="str">
        <f t="shared" si="1223"/>
        <v>Inviable Sanitariamente</v>
      </c>
      <c r="QSI471" s="48" t="str">
        <f t="shared" si="1223"/>
        <v>Inviable Sanitariamente</v>
      </c>
      <c r="QSJ471" s="48" t="str">
        <f t="shared" si="1223"/>
        <v>Inviable Sanitariamente</v>
      </c>
      <c r="QSK471" s="48" t="str">
        <f t="shared" si="1223"/>
        <v>Inviable Sanitariamente</v>
      </c>
      <c r="QSL471" s="48" t="str">
        <f t="shared" si="1223"/>
        <v>Inviable Sanitariamente</v>
      </c>
      <c r="QSM471" s="48" t="str">
        <f t="shared" si="1223"/>
        <v>Inviable Sanitariamente</v>
      </c>
      <c r="QSN471" s="48" t="str">
        <f t="shared" si="1224"/>
        <v>Inviable Sanitariamente</v>
      </c>
      <c r="QSO471" s="48" t="str">
        <f t="shared" si="1224"/>
        <v>Inviable Sanitariamente</v>
      </c>
      <c r="QSP471" s="48" t="str">
        <f t="shared" si="1224"/>
        <v>Inviable Sanitariamente</v>
      </c>
      <c r="QSQ471" s="48" t="str">
        <f t="shared" si="1224"/>
        <v>Inviable Sanitariamente</v>
      </c>
      <c r="QSR471" s="48" t="str">
        <f t="shared" si="1224"/>
        <v>Inviable Sanitariamente</v>
      </c>
      <c r="QSS471" s="48" t="str">
        <f t="shared" si="1224"/>
        <v>Inviable Sanitariamente</v>
      </c>
      <c r="QST471" s="48" t="str">
        <f t="shared" si="1224"/>
        <v>Inviable Sanitariamente</v>
      </c>
      <c r="QSU471" s="48" t="str">
        <f t="shared" si="1224"/>
        <v>Inviable Sanitariamente</v>
      </c>
      <c r="QSV471" s="48" t="str">
        <f t="shared" si="1224"/>
        <v>Inviable Sanitariamente</v>
      </c>
      <c r="QSW471" s="48" t="str">
        <f t="shared" si="1224"/>
        <v>Inviable Sanitariamente</v>
      </c>
      <c r="QSX471" s="48" t="str">
        <f t="shared" si="1225"/>
        <v>Inviable Sanitariamente</v>
      </c>
      <c r="QSY471" s="48" t="str">
        <f t="shared" si="1225"/>
        <v>Inviable Sanitariamente</v>
      </c>
      <c r="QSZ471" s="48" t="str">
        <f t="shared" si="1225"/>
        <v>Inviable Sanitariamente</v>
      </c>
      <c r="QTA471" s="48" t="str">
        <f t="shared" si="1225"/>
        <v>Inviable Sanitariamente</v>
      </c>
      <c r="QTB471" s="48" t="str">
        <f t="shared" si="1225"/>
        <v>Inviable Sanitariamente</v>
      </c>
      <c r="QTC471" s="48" t="str">
        <f t="shared" si="1225"/>
        <v>Inviable Sanitariamente</v>
      </c>
      <c r="QTD471" s="48" t="str">
        <f t="shared" si="1225"/>
        <v>Inviable Sanitariamente</v>
      </c>
      <c r="QTE471" s="48" t="str">
        <f t="shared" si="1225"/>
        <v>Inviable Sanitariamente</v>
      </c>
      <c r="QTF471" s="48" t="str">
        <f t="shared" si="1225"/>
        <v>Inviable Sanitariamente</v>
      </c>
      <c r="QTG471" s="48" t="str">
        <f t="shared" si="1225"/>
        <v>Inviable Sanitariamente</v>
      </c>
      <c r="QTH471" s="48" t="str">
        <f t="shared" si="1226"/>
        <v>Inviable Sanitariamente</v>
      </c>
      <c r="QTI471" s="48" t="str">
        <f t="shared" si="1226"/>
        <v>Inviable Sanitariamente</v>
      </c>
      <c r="QTJ471" s="48" t="str">
        <f t="shared" si="1226"/>
        <v>Inviable Sanitariamente</v>
      </c>
      <c r="QTK471" s="48" t="str">
        <f t="shared" si="1226"/>
        <v>Inviable Sanitariamente</v>
      </c>
      <c r="QTL471" s="48" t="str">
        <f t="shared" si="1226"/>
        <v>Inviable Sanitariamente</v>
      </c>
      <c r="QTM471" s="48" t="str">
        <f t="shared" si="1226"/>
        <v>Inviable Sanitariamente</v>
      </c>
      <c r="QTN471" s="48" t="str">
        <f t="shared" si="1226"/>
        <v>Inviable Sanitariamente</v>
      </c>
      <c r="QTO471" s="48" t="str">
        <f t="shared" si="1226"/>
        <v>Inviable Sanitariamente</v>
      </c>
      <c r="QTP471" s="48" t="str">
        <f t="shared" si="1226"/>
        <v>Inviable Sanitariamente</v>
      </c>
      <c r="QTQ471" s="48" t="str">
        <f t="shared" si="1226"/>
        <v>Inviable Sanitariamente</v>
      </c>
      <c r="QTR471" s="48" t="str">
        <f t="shared" si="1227"/>
        <v>Inviable Sanitariamente</v>
      </c>
      <c r="QTS471" s="48" t="str">
        <f t="shared" si="1227"/>
        <v>Inviable Sanitariamente</v>
      </c>
      <c r="QTT471" s="48" t="str">
        <f t="shared" si="1227"/>
        <v>Inviable Sanitariamente</v>
      </c>
      <c r="QTU471" s="48" t="str">
        <f t="shared" si="1227"/>
        <v>Inviable Sanitariamente</v>
      </c>
      <c r="QTV471" s="48" t="str">
        <f t="shared" si="1227"/>
        <v>Inviable Sanitariamente</v>
      </c>
      <c r="QTW471" s="48" t="str">
        <f t="shared" si="1227"/>
        <v>Inviable Sanitariamente</v>
      </c>
      <c r="QTX471" s="48" t="str">
        <f t="shared" si="1227"/>
        <v>Inviable Sanitariamente</v>
      </c>
      <c r="QTY471" s="48" t="str">
        <f t="shared" si="1227"/>
        <v>Inviable Sanitariamente</v>
      </c>
      <c r="QTZ471" s="48" t="str">
        <f t="shared" si="1227"/>
        <v>Inviable Sanitariamente</v>
      </c>
      <c r="QUA471" s="48" t="str">
        <f t="shared" si="1227"/>
        <v>Inviable Sanitariamente</v>
      </c>
      <c r="QUB471" s="48" t="str">
        <f t="shared" si="1228"/>
        <v>Inviable Sanitariamente</v>
      </c>
      <c r="QUC471" s="48" t="str">
        <f t="shared" si="1228"/>
        <v>Inviable Sanitariamente</v>
      </c>
      <c r="QUD471" s="48" t="str">
        <f t="shared" si="1228"/>
        <v>Inviable Sanitariamente</v>
      </c>
      <c r="QUE471" s="48" t="str">
        <f t="shared" si="1228"/>
        <v>Inviable Sanitariamente</v>
      </c>
      <c r="QUF471" s="48" t="str">
        <f t="shared" si="1228"/>
        <v>Inviable Sanitariamente</v>
      </c>
      <c r="QUG471" s="48" t="str">
        <f t="shared" si="1228"/>
        <v>Inviable Sanitariamente</v>
      </c>
      <c r="QUH471" s="48" t="str">
        <f t="shared" si="1228"/>
        <v>Inviable Sanitariamente</v>
      </c>
      <c r="QUI471" s="48" t="str">
        <f t="shared" si="1228"/>
        <v>Inviable Sanitariamente</v>
      </c>
      <c r="QUJ471" s="48" t="str">
        <f t="shared" si="1228"/>
        <v>Inviable Sanitariamente</v>
      </c>
      <c r="QUK471" s="48" t="str">
        <f t="shared" si="1228"/>
        <v>Inviable Sanitariamente</v>
      </c>
      <c r="QUL471" s="48" t="str">
        <f t="shared" si="1229"/>
        <v>Inviable Sanitariamente</v>
      </c>
      <c r="QUM471" s="48" t="str">
        <f t="shared" si="1229"/>
        <v>Inviable Sanitariamente</v>
      </c>
      <c r="QUN471" s="48" t="str">
        <f t="shared" si="1229"/>
        <v>Inviable Sanitariamente</v>
      </c>
      <c r="QUO471" s="48" t="str">
        <f t="shared" si="1229"/>
        <v>Inviable Sanitariamente</v>
      </c>
      <c r="QUP471" s="48" t="str">
        <f t="shared" si="1229"/>
        <v>Inviable Sanitariamente</v>
      </c>
      <c r="QUQ471" s="48" t="str">
        <f t="shared" si="1229"/>
        <v>Inviable Sanitariamente</v>
      </c>
      <c r="QUR471" s="48" t="str">
        <f t="shared" si="1229"/>
        <v>Inviable Sanitariamente</v>
      </c>
      <c r="QUS471" s="48" t="str">
        <f t="shared" si="1229"/>
        <v>Inviable Sanitariamente</v>
      </c>
      <c r="QUT471" s="48" t="str">
        <f t="shared" si="1229"/>
        <v>Inviable Sanitariamente</v>
      </c>
      <c r="QUU471" s="48" t="str">
        <f t="shared" si="1229"/>
        <v>Inviable Sanitariamente</v>
      </c>
      <c r="QUV471" s="48" t="str">
        <f t="shared" si="1230"/>
        <v>Inviable Sanitariamente</v>
      </c>
      <c r="QUW471" s="48" t="str">
        <f t="shared" si="1230"/>
        <v>Inviable Sanitariamente</v>
      </c>
      <c r="QUX471" s="48" t="str">
        <f t="shared" si="1230"/>
        <v>Inviable Sanitariamente</v>
      </c>
      <c r="QUY471" s="48" t="str">
        <f t="shared" si="1230"/>
        <v>Inviable Sanitariamente</v>
      </c>
      <c r="QUZ471" s="48" t="str">
        <f t="shared" si="1230"/>
        <v>Inviable Sanitariamente</v>
      </c>
      <c r="QVA471" s="48" t="str">
        <f t="shared" si="1230"/>
        <v>Inviable Sanitariamente</v>
      </c>
      <c r="QVB471" s="48" t="str">
        <f t="shared" si="1230"/>
        <v>Inviable Sanitariamente</v>
      </c>
      <c r="QVC471" s="48" t="str">
        <f t="shared" si="1230"/>
        <v>Inviable Sanitariamente</v>
      </c>
      <c r="QVD471" s="48" t="str">
        <f t="shared" si="1230"/>
        <v>Inviable Sanitariamente</v>
      </c>
      <c r="QVE471" s="48" t="str">
        <f t="shared" si="1230"/>
        <v>Inviable Sanitariamente</v>
      </c>
      <c r="QVF471" s="48" t="str">
        <f t="shared" si="1231"/>
        <v>Inviable Sanitariamente</v>
      </c>
      <c r="QVG471" s="48" t="str">
        <f t="shared" si="1231"/>
        <v>Inviable Sanitariamente</v>
      </c>
      <c r="QVH471" s="48" t="str">
        <f t="shared" si="1231"/>
        <v>Inviable Sanitariamente</v>
      </c>
      <c r="QVI471" s="48" t="str">
        <f t="shared" si="1231"/>
        <v>Inviable Sanitariamente</v>
      </c>
      <c r="QVJ471" s="48" t="str">
        <f t="shared" si="1231"/>
        <v>Inviable Sanitariamente</v>
      </c>
      <c r="QVK471" s="48" t="str">
        <f t="shared" si="1231"/>
        <v>Inviable Sanitariamente</v>
      </c>
      <c r="QVL471" s="48" t="str">
        <f t="shared" si="1231"/>
        <v>Inviable Sanitariamente</v>
      </c>
      <c r="QVM471" s="48" t="str">
        <f t="shared" si="1231"/>
        <v>Inviable Sanitariamente</v>
      </c>
      <c r="QVN471" s="48" t="str">
        <f t="shared" si="1231"/>
        <v>Inviable Sanitariamente</v>
      </c>
      <c r="QVO471" s="48" t="str">
        <f t="shared" si="1231"/>
        <v>Inviable Sanitariamente</v>
      </c>
      <c r="QVP471" s="48" t="str">
        <f t="shared" si="1232"/>
        <v>Inviable Sanitariamente</v>
      </c>
      <c r="QVQ471" s="48" t="str">
        <f t="shared" si="1232"/>
        <v>Inviable Sanitariamente</v>
      </c>
      <c r="QVR471" s="48" t="str">
        <f t="shared" si="1232"/>
        <v>Inviable Sanitariamente</v>
      </c>
      <c r="QVS471" s="48" t="str">
        <f t="shared" si="1232"/>
        <v>Inviable Sanitariamente</v>
      </c>
      <c r="QVT471" s="48" t="str">
        <f t="shared" si="1232"/>
        <v>Inviable Sanitariamente</v>
      </c>
      <c r="QVU471" s="48" t="str">
        <f t="shared" si="1232"/>
        <v>Inviable Sanitariamente</v>
      </c>
      <c r="QVV471" s="48" t="str">
        <f t="shared" si="1232"/>
        <v>Inviable Sanitariamente</v>
      </c>
      <c r="QVW471" s="48" t="str">
        <f t="shared" si="1232"/>
        <v>Inviable Sanitariamente</v>
      </c>
      <c r="QVX471" s="48" t="str">
        <f t="shared" si="1232"/>
        <v>Inviable Sanitariamente</v>
      </c>
      <c r="QVY471" s="48" t="str">
        <f t="shared" si="1232"/>
        <v>Inviable Sanitariamente</v>
      </c>
      <c r="QVZ471" s="48" t="str">
        <f t="shared" si="1233"/>
        <v>Inviable Sanitariamente</v>
      </c>
      <c r="QWA471" s="48" t="str">
        <f t="shared" si="1233"/>
        <v>Inviable Sanitariamente</v>
      </c>
      <c r="QWB471" s="48" t="str">
        <f t="shared" si="1233"/>
        <v>Inviable Sanitariamente</v>
      </c>
      <c r="QWC471" s="48" t="str">
        <f t="shared" si="1233"/>
        <v>Inviable Sanitariamente</v>
      </c>
      <c r="QWD471" s="48" t="str">
        <f t="shared" si="1233"/>
        <v>Inviable Sanitariamente</v>
      </c>
      <c r="QWE471" s="48" t="str">
        <f t="shared" si="1233"/>
        <v>Inviable Sanitariamente</v>
      </c>
      <c r="QWF471" s="48" t="str">
        <f t="shared" si="1233"/>
        <v>Inviable Sanitariamente</v>
      </c>
      <c r="QWG471" s="48" t="str">
        <f t="shared" si="1233"/>
        <v>Inviable Sanitariamente</v>
      </c>
      <c r="QWH471" s="48" t="str">
        <f t="shared" si="1233"/>
        <v>Inviable Sanitariamente</v>
      </c>
      <c r="QWI471" s="48" t="str">
        <f t="shared" si="1233"/>
        <v>Inviable Sanitariamente</v>
      </c>
      <c r="QWJ471" s="48" t="str">
        <f t="shared" si="1234"/>
        <v>Inviable Sanitariamente</v>
      </c>
      <c r="QWK471" s="48" t="str">
        <f t="shared" si="1234"/>
        <v>Inviable Sanitariamente</v>
      </c>
      <c r="QWL471" s="48" t="str">
        <f t="shared" si="1234"/>
        <v>Inviable Sanitariamente</v>
      </c>
      <c r="QWM471" s="48" t="str">
        <f t="shared" si="1234"/>
        <v>Inviable Sanitariamente</v>
      </c>
      <c r="QWN471" s="48" t="str">
        <f t="shared" si="1234"/>
        <v>Inviable Sanitariamente</v>
      </c>
      <c r="QWO471" s="48" t="str">
        <f t="shared" si="1234"/>
        <v>Inviable Sanitariamente</v>
      </c>
      <c r="QWP471" s="48" t="str">
        <f t="shared" si="1234"/>
        <v>Inviable Sanitariamente</v>
      </c>
      <c r="QWQ471" s="48" t="str">
        <f t="shared" si="1234"/>
        <v>Inviable Sanitariamente</v>
      </c>
      <c r="QWR471" s="48" t="str">
        <f t="shared" si="1234"/>
        <v>Inviable Sanitariamente</v>
      </c>
      <c r="QWS471" s="48" t="str">
        <f t="shared" si="1234"/>
        <v>Inviable Sanitariamente</v>
      </c>
      <c r="QWT471" s="48" t="str">
        <f t="shared" si="1235"/>
        <v>Inviable Sanitariamente</v>
      </c>
      <c r="QWU471" s="48" t="str">
        <f t="shared" si="1235"/>
        <v>Inviable Sanitariamente</v>
      </c>
      <c r="QWV471" s="48" t="str">
        <f t="shared" si="1235"/>
        <v>Inviable Sanitariamente</v>
      </c>
      <c r="QWW471" s="48" t="str">
        <f t="shared" si="1235"/>
        <v>Inviable Sanitariamente</v>
      </c>
      <c r="QWX471" s="48" t="str">
        <f t="shared" si="1235"/>
        <v>Inviable Sanitariamente</v>
      </c>
      <c r="QWY471" s="48" t="str">
        <f t="shared" si="1235"/>
        <v>Inviable Sanitariamente</v>
      </c>
      <c r="QWZ471" s="48" t="str">
        <f t="shared" si="1235"/>
        <v>Inviable Sanitariamente</v>
      </c>
      <c r="QXA471" s="48" t="str">
        <f t="shared" si="1235"/>
        <v>Inviable Sanitariamente</v>
      </c>
      <c r="QXB471" s="48" t="str">
        <f t="shared" si="1235"/>
        <v>Inviable Sanitariamente</v>
      </c>
      <c r="QXC471" s="48" t="str">
        <f t="shared" si="1235"/>
        <v>Inviable Sanitariamente</v>
      </c>
      <c r="QXD471" s="48" t="str">
        <f t="shared" si="1236"/>
        <v>Inviable Sanitariamente</v>
      </c>
      <c r="QXE471" s="48" t="str">
        <f t="shared" si="1236"/>
        <v>Inviable Sanitariamente</v>
      </c>
      <c r="QXF471" s="48" t="str">
        <f t="shared" si="1236"/>
        <v>Inviable Sanitariamente</v>
      </c>
      <c r="QXG471" s="48" t="str">
        <f t="shared" si="1236"/>
        <v>Inviable Sanitariamente</v>
      </c>
      <c r="QXH471" s="48" t="str">
        <f t="shared" si="1236"/>
        <v>Inviable Sanitariamente</v>
      </c>
      <c r="QXI471" s="48" t="str">
        <f t="shared" si="1236"/>
        <v>Inviable Sanitariamente</v>
      </c>
      <c r="QXJ471" s="48" t="str">
        <f t="shared" si="1236"/>
        <v>Inviable Sanitariamente</v>
      </c>
      <c r="QXK471" s="48" t="str">
        <f t="shared" si="1236"/>
        <v>Inviable Sanitariamente</v>
      </c>
      <c r="QXL471" s="48" t="str">
        <f t="shared" si="1236"/>
        <v>Inviable Sanitariamente</v>
      </c>
      <c r="QXM471" s="48" t="str">
        <f t="shared" si="1236"/>
        <v>Inviable Sanitariamente</v>
      </c>
      <c r="QXN471" s="48" t="str">
        <f t="shared" si="1237"/>
        <v>Inviable Sanitariamente</v>
      </c>
      <c r="QXO471" s="48" t="str">
        <f t="shared" si="1237"/>
        <v>Inviable Sanitariamente</v>
      </c>
      <c r="QXP471" s="48" t="str">
        <f t="shared" si="1237"/>
        <v>Inviable Sanitariamente</v>
      </c>
      <c r="QXQ471" s="48" t="str">
        <f t="shared" si="1237"/>
        <v>Inviable Sanitariamente</v>
      </c>
      <c r="QXR471" s="48" t="str">
        <f t="shared" si="1237"/>
        <v>Inviable Sanitariamente</v>
      </c>
      <c r="QXS471" s="48" t="str">
        <f t="shared" si="1237"/>
        <v>Inviable Sanitariamente</v>
      </c>
      <c r="QXT471" s="48" t="str">
        <f t="shared" si="1237"/>
        <v>Inviable Sanitariamente</v>
      </c>
      <c r="QXU471" s="48" t="str">
        <f t="shared" si="1237"/>
        <v>Inviable Sanitariamente</v>
      </c>
      <c r="QXV471" s="48" t="str">
        <f t="shared" si="1237"/>
        <v>Inviable Sanitariamente</v>
      </c>
      <c r="QXW471" s="48" t="str">
        <f t="shared" si="1237"/>
        <v>Inviable Sanitariamente</v>
      </c>
      <c r="QXX471" s="48" t="str">
        <f t="shared" si="1238"/>
        <v>Inviable Sanitariamente</v>
      </c>
      <c r="QXY471" s="48" t="str">
        <f t="shared" si="1238"/>
        <v>Inviable Sanitariamente</v>
      </c>
      <c r="QXZ471" s="48" t="str">
        <f t="shared" si="1238"/>
        <v>Inviable Sanitariamente</v>
      </c>
      <c r="QYA471" s="48" t="str">
        <f t="shared" si="1238"/>
        <v>Inviable Sanitariamente</v>
      </c>
      <c r="QYB471" s="48" t="str">
        <f t="shared" si="1238"/>
        <v>Inviable Sanitariamente</v>
      </c>
      <c r="QYC471" s="48" t="str">
        <f t="shared" si="1238"/>
        <v>Inviable Sanitariamente</v>
      </c>
      <c r="QYD471" s="48" t="str">
        <f t="shared" si="1238"/>
        <v>Inviable Sanitariamente</v>
      </c>
      <c r="QYE471" s="48" t="str">
        <f t="shared" si="1238"/>
        <v>Inviable Sanitariamente</v>
      </c>
      <c r="QYF471" s="48" t="str">
        <f t="shared" si="1238"/>
        <v>Inviable Sanitariamente</v>
      </c>
      <c r="QYG471" s="48" t="str">
        <f t="shared" si="1238"/>
        <v>Inviable Sanitariamente</v>
      </c>
      <c r="QYH471" s="48" t="str">
        <f t="shared" si="1239"/>
        <v>Inviable Sanitariamente</v>
      </c>
      <c r="QYI471" s="48" t="str">
        <f t="shared" si="1239"/>
        <v>Inviable Sanitariamente</v>
      </c>
      <c r="QYJ471" s="48" t="str">
        <f t="shared" si="1239"/>
        <v>Inviable Sanitariamente</v>
      </c>
      <c r="QYK471" s="48" t="str">
        <f t="shared" si="1239"/>
        <v>Inviable Sanitariamente</v>
      </c>
      <c r="QYL471" s="48" t="str">
        <f t="shared" si="1239"/>
        <v>Inviable Sanitariamente</v>
      </c>
      <c r="QYM471" s="48" t="str">
        <f t="shared" si="1239"/>
        <v>Inviable Sanitariamente</v>
      </c>
      <c r="QYN471" s="48" t="str">
        <f t="shared" si="1239"/>
        <v>Inviable Sanitariamente</v>
      </c>
      <c r="QYO471" s="48" t="str">
        <f t="shared" si="1239"/>
        <v>Inviable Sanitariamente</v>
      </c>
      <c r="QYP471" s="48" t="str">
        <f t="shared" si="1239"/>
        <v>Inviable Sanitariamente</v>
      </c>
      <c r="QYQ471" s="48" t="str">
        <f t="shared" si="1239"/>
        <v>Inviable Sanitariamente</v>
      </c>
      <c r="QYR471" s="48" t="str">
        <f t="shared" si="1240"/>
        <v>Inviable Sanitariamente</v>
      </c>
      <c r="QYS471" s="48" t="str">
        <f t="shared" si="1240"/>
        <v>Inviable Sanitariamente</v>
      </c>
      <c r="QYT471" s="48" t="str">
        <f t="shared" si="1240"/>
        <v>Inviable Sanitariamente</v>
      </c>
      <c r="QYU471" s="48" t="str">
        <f t="shared" si="1240"/>
        <v>Inviable Sanitariamente</v>
      </c>
      <c r="QYV471" s="48" t="str">
        <f t="shared" si="1240"/>
        <v>Inviable Sanitariamente</v>
      </c>
      <c r="QYW471" s="48" t="str">
        <f t="shared" si="1240"/>
        <v>Inviable Sanitariamente</v>
      </c>
      <c r="QYX471" s="48" t="str">
        <f t="shared" si="1240"/>
        <v>Inviable Sanitariamente</v>
      </c>
      <c r="QYY471" s="48" t="str">
        <f t="shared" si="1240"/>
        <v>Inviable Sanitariamente</v>
      </c>
      <c r="QYZ471" s="48" t="str">
        <f t="shared" si="1240"/>
        <v>Inviable Sanitariamente</v>
      </c>
      <c r="QZA471" s="48" t="str">
        <f t="shared" si="1240"/>
        <v>Inviable Sanitariamente</v>
      </c>
      <c r="QZB471" s="48" t="str">
        <f t="shared" si="1241"/>
        <v>Inviable Sanitariamente</v>
      </c>
      <c r="QZC471" s="48" t="str">
        <f t="shared" si="1241"/>
        <v>Inviable Sanitariamente</v>
      </c>
      <c r="QZD471" s="48" t="str">
        <f t="shared" si="1241"/>
        <v>Inviable Sanitariamente</v>
      </c>
      <c r="QZE471" s="48" t="str">
        <f t="shared" si="1241"/>
        <v>Inviable Sanitariamente</v>
      </c>
      <c r="QZF471" s="48" t="str">
        <f t="shared" si="1241"/>
        <v>Inviable Sanitariamente</v>
      </c>
      <c r="QZG471" s="48" t="str">
        <f t="shared" si="1241"/>
        <v>Inviable Sanitariamente</v>
      </c>
      <c r="QZH471" s="48" t="str">
        <f t="shared" si="1241"/>
        <v>Inviable Sanitariamente</v>
      </c>
      <c r="QZI471" s="48" t="str">
        <f t="shared" si="1241"/>
        <v>Inviable Sanitariamente</v>
      </c>
      <c r="QZJ471" s="48" t="str">
        <f t="shared" si="1241"/>
        <v>Inviable Sanitariamente</v>
      </c>
      <c r="QZK471" s="48" t="str">
        <f t="shared" si="1241"/>
        <v>Inviable Sanitariamente</v>
      </c>
      <c r="QZL471" s="48" t="str">
        <f t="shared" si="1242"/>
        <v>Inviable Sanitariamente</v>
      </c>
      <c r="QZM471" s="48" t="str">
        <f t="shared" si="1242"/>
        <v>Inviable Sanitariamente</v>
      </c>
      <c r="QZN471" s="48" t="str">
        <f t="shared" si="1242"/>
        <v>Inviable Sanitariamente</v>
      </c>
      <c r="QZO471" s="48" t="str">
        <f t="shared" si="1242"/>
        <v>Inviable Sanitariamente</v>
      </c>
      <c r="QZP471" s="48" t="str">
        <f t="shared" si="1242"/>
        <v>Inviable Sanitariamente</v>
      </c>
      <c r="QZQ471" s="48" t="str">
        <f t="shared" si="1242"/>
        <v>Inviable Sanitariamente</v>
      </c>
      <c r="QZR471" s="48" t="str">
        <f t="shared" si="1242"/>
        <v>Inviable Sanitariamente</v>
      </c>
      <c r="QZS471" s="48" t="str">
        <f t="shared" si="1242"/>
        <v>Inviable Sanitariamente</v>
      </c>
      <c r="QZT471" s="48" t="str">
        <f t="shared" si="1242"/>
        <v>Inviable Sanitariamente</v>
      </c>
      <c r="QZU471" s="48" t="str">
        <f t="shared" si="1242"/>
        <v>Inviable Sanitariamente</v>
      </c>
      <c r="QZV471" s="48" t="str">
        <f t="shared" si="1243"/>
        <v>Inviable Sanitariamente</v>
      </c>
      <c r="QZW471" s="48" t="str">
        <f t="shared" si="1243"/>
        <v>Inviable Sanitariamente</v>
      </c>
      <c r="QZX471" s="48" t="str">
        <f t="shared" si="1243"/>
        <v>Inviable Sanitariamente</v>
      </c>
      <c r="QZY471" s="48" t="str">
        <f t="shared" si="1243"/>
        <v>Inviable Sanitariamente</v>
      </c>
      <c r="QZZ471" s="48" t="str">
        <f t="shared" si="1243"/>
        <v>Inviable Sanitariamente</v>
      </c>
      <c r="RAA471" s="48" t="str">
        <f t="shared" si="1243"/>
        <v>Inviable Sanitariamente</v>
      </c>
      <c r="RAB471" s="48" t="str">
        <f t="shared" si="1243"/>
        <v>Inviable Sanitariamente</v>
      </c>
      <c r="RAC471" s="48" t="str">
        <f t="shared" si="1243"/>
        <v>Inviable Sanitariamente</v>
      </c>
      <c r="RAD471" s="48" t="str">
        <f t="shared" si="1243"/>
        <v>Inviable Sanitariamente</v>
      </c>
      <c r="RAE471" s="48" t="str">
        <f t="shared" si="1243"/>
        <v>Inviable Sanitariamente</v>
      </c>
      <c r="RAF471" s="48" t="str">
        <f t="shared" si="1244"/>
        <v>Inviable Sanitariamente</v>
      </c>
      <c r="RAG471" s="48" t="str">
        <f t="shared" si="1244"/>
        <v>Inviable Sanitariamente</v>
      </c>
      <c r="RAH471" s="48" t="str">
        <f t="shared" si="1244"/>
        <v>Inviable Sanitariamente</v>
      </c>
      <c r="RAI471" s="48" t="str">
        <f t="shared" si="1244"/>
        <v>Inviable Sanitariamente</v>
      </c>
      <c r="RAJ471" s="48" t="str">
        <f t="shared" si="1244"/>
        <v>Inviable Sanitariamente</v>
      </c>
      <c r="RAK471" s="48" t="str">
        <f t="shared" si="1244"/>
        <v>Inviable Sanitariamente</v>
      </c>
      <c r="RAL471" s="48" t="str">
        <f t="shared" si="1244"/>
        <v>Inviable Sanitariamente</v>
      </c>
      <c r="RAM471" s="48" t="str">
        <f t="shared" si="1244"/>
        <v>Inviable Sanitariamente</v>
      </c>
      <c r="RAN471" s="48" t="str">
        <f t="shared" si="1244"/>
        <v>Inviable Sanitariamente</v>
      </c>
      <c r="RAO471" s="48" t="str">
        <f t="shared" si="1244"/>
        <v>Inviable Sanitariamente</v>
      </c>
      <c r="RAP471" s="48" t="str">
        <f t="shared" si="1245"/>
        <v>Inviable Sanitariamente</v>
      </c>
      <c r="RAQ471" s="48" t="str">
        <f t="shared" si="1245"/>
        <v>Inviable Sanitariamente</v>
      </c>
      <c r="RAR471" s="48" t="str">
        <f t="shared" si="1245"/>
        <v>Inviable Sanitariamente</v>
      </c>
      <c r="RAS471" s="48" t="str">
        <f t="shared" si="1245"/>
        <v>Inviable Sanitariamente</v>
      </c>
      <c r="RAT471" s="48" t="str">
        <f t="shared" si="1245"/>
        <v>Inviable Sanitariamente</v>
      </c>
      <c r="RAU471" s="48" t="str">
        <f t="shared" si="1245"/>
        <v>Inviable Sanitariamente</v>
      </c>
      <c r="RAV471" s="48" t="str">
        <f t="shared" si="1245"/>
        <v>Inviable Sanitariamente</v>
      </c>
      <c r="RAW471" s="48" t="str">
        <f t="shared" si="1245"/>
        <v>Inviable Sanitariamente</v>
      </c>
      <c r="RAX471" s="48" t="str">
        <f t="shared" si="1245"/>
        <v>Inviable Sanitariamente</v>
      </c>
      <c r="RAY471" s="48" t="str">
        <f t="shared" si="1245"/>
        <v>Inviable Sanitariamente</v>
      </c>
      <c r="RAZ471" s="48" t="str">
        <f t="shared" si="1246"/>
        <v>Inviable Sanitariamente</v>
      </c>
      <c r="RBA471" s="48" t="str">
        <f t="shared" si="1246"/>
        <v>Inviable Sanitariamente</v>
      </c>
      <c r="RBB471" s="48" t="str">
        <f t="shared" si="1246"/>
        <v>Inviable Sanitariamente</v>
      </c>
      <c r="RBC471" s="48" t="str">
        <f t="shared" si="1246"/>
        <v>Inviable Sanitariamente</v>
      </c>
      <c r="RBD471" s="48" t="str">
        <f t="shared" si="1246"/>
        <v>Inviable Sanitariamente</v>
      </c>
      <c r="RBE471" s="48" t="str">
        <f t="shared" si="1246"/>
        <v>Inviable Sanitariamente</v>
      </c>
      <c r="RBF471" s="48" t="str">
        <f t="shared" si="1246"/>
        <v>Inviable Sanitariamente</v>
      </c>
      <c r="RBG471" s="48" t="str">
        <f t="shared" si="1246"/>
        <v>Inviable Sanitariamente</v>
      </c>
      <c r="RBH471" s="48" t="str">
        <f t="shared" si="1246"/>
        <v>Inviable Sanitariamente</v>
      </c>
      <c r="RBI471" s="48" t="str">
        <f t="shared" si="1246"/>
        <v>Inviable Sanitariamente</v>
      </c>
      <c r="RBJ471" s="48" t="str">
        <f t="shared" si="1247"/>
        <v>Inviable Sanitariamente</v>
      </c>
      <c r="RBK471" s="48" t="str">
        <f t="shared" si="1247"/>
        <v>Inviable Sanitariamente</v>
      </c>
      <c r="RBL471" s="48" t="str">
        <f t="shared" si="1247"/>
        <v>Inviable Sanitariamente</v>
      </c>
      <c r="RBM471" s="48" t="str">
        <f t="shared" si="1247"/>
        <v>Inviable Sanitariamente</v>
      </c>
      <c r="RBN471" s="48" t="str">
        <f t="shared" si="1247"/>
        <v>Inviable Sanitariamente</v>
      </c>
      <c r="RBO471" s="48" t="str">
        <f t="shared" si="1247"/>
        <v>Inviable Sanitariamente</v>
      </c>
      <c r="RBP471" s="48" t="str">
        <f t="shared" si="1247"/>
        <v>Inviable Sanitariamente</v>
      </c>
      <c r="RBQ471" s="48" t="str">
        <f t="shared" si="1247"/>
        <v>Inviable Sanitariamente</v>
      </c>
      <c r="RBR471" s="48" t="str">
        <f t="shared" si="1247"/>
        <v>Inviable Sanitariamente</v>
      </c>
      <c r="RBS471" s="48" t="str">
        <f t="shared" si="1247"/>
        <v>Inviable Sanitariamente</v>
      </c>
      <c r="RBT471" s="48" t="str">
        <f t="shared" si="1248"/>
        <v>Inviable Sanitariamente</v>
      </c>
      <c r="RBU471" s="48" t="str">
        <f t="shared" si="1248"/>
        <v>Inviable Sanitariamente</v>
      </c>
      <c r="RBV471" s="48" t="str">
        <f t="shared" si="1248"/>
        <v>Inviable Sanitariamente</v>
      </c>
      <c r="RBW471" s="48" t="str">
        <f t="shared" si="1248"/>
        <v>Inviable Sanitariamente</v>
      </c>
      <c r="RBX471" s="48" t="str">
        <f t="shared" si="1248"/>
        <v>Inviable Sanitariamente</v>
      </c>
      <c r="RBY471" s="48" t="str">
        <f t="shared" si="1248"/>
        <v>Inviable Sanitariamente</v>
      </c>
      <c r="RBZ471" s="48" t="str">
        <f t="shared" si="1248"/>
        <v>Inviable Sanitariamente</v>
      </c>
      <c r="RCA471" s="48" t="str">
        <f t="shared" si="1248"/>
        <v>Inviable Sanitariamente</v>
      </c>
      <c r="RCB471" s="48" t="str">
        <f t="shared" si="1248"/>
        <v>Inviable Sanitariamente</v>
      </c>
      <c r="RCC471" s="48" t="str">
        <f t="shared" si="1248"/>
        <v>Inviable Sanitariamente</v>
      </c>
      <c r="RCD471" s="48" t="str">
        <f t="shared" si="1249"/>
        <v>Inviable Sanitariamente</v>
      </c>
      <c r="RCE471" s="48" t="str">
        <f t="shared" si="1249"/>
        <v>Inviable Sanitariamente</v>
      </c>
      <c r="RCF471" s="48" t="str">
        <f t="shared" si="1249"/>
        <v>Inviable Sanitariamente</v>
      </c>
      <c r="RCG471" s="48" t="str">
        <f t="shared" si="1249"/>
        <v>Inviable Sanitariamente</v>
      </c>
      <c r="RCH471" s="48" t="str">
        <f t="shared" si="1249"/>
        <v>Inviable Sanitariamente</v>
      </c>
      <c r="RCI471" s="48" t="str">
        <f t="shared" si="1249"/>
        <v>Inviable Sanitariamente</v>
      </c>
      <c r="RCJ471" s="48" t="str">
        <f t="shared" si="1249"/>
        <v>Inviable Sanitariamente</v>
      </c>
      <c r="RCK471" s="48" t="str">
        <f t="shared" si="1249"/>
        <v>Inviable Sanitariamente</v>
      </c>
      <c r="RCL471" s="48" t="str">
        <f t="shared" si="1249"/>
        <v>Inviable Sanitariamente</v>
      </c>
      <c r="RCM471" s="48" t="str">
        <f t="shared" si="1249"/>
        <v>Inviable Sanitariamente</v>
      </c>
      <c r="RCN471" s="48" t="str">
        <f t="shared" si="1250"/>
        <v>Inviable Sanitariamente</v>
      </c>
      <c r="RCO471" s="48" t="str">
        <f t="shared" si="1250"/>
        <v>Inviable Sanitariamente</v>
      </c>
      <c r="RCP471" s="48" t="str">
        <f t="shared" si="1250"/>
        <v>Inviable Sanitariamente</v>
      </c>
      <c r="RCQ471" s="48" t="str">
        <f t="shared" si="1250"/>
        <v>Inviable Sanitariamente</v>
      </c>
      <c r="RCR471" s="48" t="str">
        <f t="shared" si="1250"/>
        <v>Inviable Sanitariamente</v>
      </c>
      <c r="RCS471" s="48" t="str">
        <f t="shared" si="1250"/>
        <v>Inviable Sanitariamente</v>
      </c>
      <c r="RCT471" s="48" t="str">
        <f t="shared" si="1250"/>
        <v>Inviable Sanitariamente</v>
      </c>
      <c r="RCU471" s="48" t="str">
        <f t="shared" si="1250"/>
        <v>Inviable Sanitariamente</v>
      </c>
      <c r="RCV471" s="48" t="str">
        <f t="shared" si="1250"/>
        <v>Inviable Sanitariamente</v>
      </c>
      <c r="RCW471" s="48" t="str">
        <f t="shared" si="1250"/>
        <v>Inviable Sanitariamente</v>
      </c>
      <c r="RCX471" s="48" t="str">
        <f t="shared" si="1251"/>
        <v>Inviable Sanitariamente</v>
      </c>
      <c r="RCY471" s="48" t="str">
        <f t="shared" si="1251"/>
        <v>Inviable Sanitariamente</v>
      </c>
      <c r="RCZ471" s="48" t="str">
        <f t="shared" si="1251"/>
        <v>Inviable Sanitariamente</v>
      </c>
      <c r="RDA471" s="48" t="str">
        <f t="shared" si="1251"/>
        <v>Inviable Sanitariamente</v>
      </c>
      <c r="RDB471" s="48" t="str">
        <f t="shared" si="1251"/>
        <v>Inviable Sanitariamente</v>
      </c>
      <c r="RDC471" s="48" t="str">
        <f t="shared" si="1251"/>
        <v>Inviable Sanitariamente</v>
      </c>
      <c r="RDD471" s="48" t="str">
        <f t="shared" si="1251"/>
        <v>Inviable Sanitariamente</v>
      </c>
      <c r="RDE471" s="48" t="str">
        <f t="shared" si="1251"/>
        <v>Inviable Sanitariamente</v>
      </c>
      <c r="RDF471" s="48" t="str">
        <f t="shared" si="1251"/>
        <v>Inviable Sanitariamente</v>
      </c>
      <c r="RDG471" s="48" t="str">
        <f t="shared" si="1251"/>
        <v>Inviable Sanitariamente</v>
      </c>
      <c r="RDH471" s="48" t="str">
        <f t="shared" si="1252"/>
        <v>Inviable Sanitariamente</v>
      </c>
      <c r="RDI471" s="48" t="str">
        <f t="shared" si="1252"/>
        <v>Inviable Sanitariamente</v>
      </c>
      <c r="RDJ471" s="48" t="str">
        <f t="shared" si="1252"/>
        <v>Inviable Sanitariamente</v>
      </c>
      <c r="RDK471" s="48" t="str">
        <f t="shared" si="1252"/>
        <v>Inviable Sanitariamente</v>
      </c>
      <c r="RDL471" s="48" t="str">
        <f t="shared" si="1252"/>
        <v>Inviable Sanitariamente</v>
      </c>
      <c r="RDM471" s="48" t="str">
        <f t="shared" si="1252"/>
        <v>Inviable Sanitariamente</v>
      </c>
      <c r="RDN471" s="48" t="str">
        <f t="shared" si="1252"/>
        <v>Inviable Sanitariamente</v>
      </c>
      <c r="RDO471" s="48" t="str">
        <f t="shared" si="1252"/>
        <v>Inviable Sanitariamente</v>
      </c>
      <c r="RDP471" s="48" t="str">
        <f t="shared" si="1252"/>
        <v>Inviable Sanitariamente</v>
      </c>
      <c r="RDQ471" s="48" t="str">
        <f t="shared" si="1252"/>
        <v>Inviable Sanitariamente</v>
      </c>
      <c r="RDR471" s="48" t="str">
        <f t="shared" si="1253"/>
        <v>Inviable Sanitariamente</v>
      </c>
      <c r="RDS471" s="48" t="str">
        <f t="shared" si="1253"/>
        <v>Inviable Sanitariamente</v>
      </c>
      <c r="RDT471" s="48" t="str">
        <f t="shared" si="1253"/>
        <v>Inviable Sanitariamente</v>
      </c>
      <c r="RDU471" s="48" t="str">
        <f t="shared" si="1253"/>
        <v>Inviable Sanitariamente</v>
      </c>
      <c r="RDV471" s="48" t="str">
        <f t="shared" si="1253"/>
        <v>Inviable Sanitariamente</v>
      </c>
      <c r="RDW471" s="48" t="str">
        <f t="shared" si="1253"/>
        <v>Inviable Sanitariamente</v>
      </c>
      <c r="RDX471" s="48" t="str">
        <f t="shared" si="1253"/>
        <v>Inviable Sanitariamente</v>
      </c>
      <c r="RDY471" s="48" t="str">
        <f t="shared" si="1253"/>
        <v>Inviable Sanitariamente</v>
      </c>
      <c r="RDZ471" s="48" t="str">
        <f t="shared" si="1253"/>
        <v>Inviable Sanitariamente</v>
      </c>
      <c r="REA471" s="48" t="str">
        <f t="shared" si="1253"/>
        <v>Inviable Sanitariamente</v>
      </c>
      <c r="REB471" s="48" t="str">
        <f t="shared" si="1254"/>
        <v>Inviable Sanitariamente</v>
      </c>
      <c r="REC471" s="48" t="str">
        <f t="shared" si="1254"/>
        <v>Inviable Sanitariamente</v>
      </c>
      <c r="RED471" s="48" t="str">
        <f t="shared" si="1254"/>
        <v>Inviable Sanitariamente</v>
      </c>
      <c r="REE471" s="48" t="str">
        <f t="shared" si="1254"/>
        <v>Inviable Sanitariamente</v>
      </c>
      <c r="REF471" s="48" t="str">
        <f t="shared" si="1254"/>
        <v>Inviable Sanitariamente</v>
      </c>
      <c r="REG471" s="48" t="str">
        <f t="shared" si="1254"/>
        <v>Inviable Sanitariamente</v>
      </c>
      <c r="REH471" s="48" t="str">
        <f t="shared" si="1254"/>
        <v>Inviable Sanitariamente</v>
      </c>
      <c r="REI471" s="48" t="str">
        <f t="shared" si="1254"/>
        <v>Inviable Sanitariamente</v>
      </c>
      <c r="REJ471" s="48" t="str">
        <f t="shared" si="1254"/>
        <v>Inviable Sanitariamente</v>
      </c>
      <c r="REK471" s="48" t="str">
        <f t="shared" si="1254"/>
        <v>Inviable Sanitariamente</v>
      </c>
      <c r="REL471" s="48" t="str">
        <f t="shared" si="1255"/>
        <v>Inviable Sanitariamente</v>
      </c>
      <c r="REM471" s="48" t="str">
        <f t="shared" si="1255"/>
        <v>Inviable Sanitariamente</v>
      </c>
      <c r="REN471" s="48" t="str">
        <f t="shared" si="1255"/>
        <v>Inviable Sanitariamente</v>
      </c>
      <c r="REO471" s="48" t="str">
        <f t="shared" si="1255"/>
        <v>Inviable Sanitariamente</v>
      </c>
      <c r="REP471" s="48" t="str">
        <f t="shared" si="1255"/>
        <v>Inviable Sanitariamente</v>
      </c>
      <c r="REQ471" s="48" t="str">
        <f t="shared" si="1255"/>
        <v>Inviable Sanitariamente</v>
      </c>
      <c r="RER471" s="48" t="str">
        <f t="shared" si="1255"/>
        <v>Inviable Sanitariamente</v>
      </c>
      <c r="RES471" s="48" t="str">
        <f t="shared" si="1255"/>
        <v>Inviable Sanitariamente</v>
      </c>
      <c r="RET471" s="48" t="str">
        <f t="shared" si="1255"/>
        <v>Inviable Sanitariamente</v>
      </c>
      <c r="REU471" s="48" t="str">
        <f t="shared" si="1255"/>
        <v>Inviable Sanitariamente</v>
      </c>
      <c r="REV471" s="48" t="str">
        <f t="shared" si="1256"/>
        <v>Inviable Sanitariamente</v>
      </c>
      <c r="REW471" s="48" t="str">
        <f t="shared" si="1256"/>
        <v>Inviable Sanitariamente</v>
      </c>
      <c r="REX471" s="48" t="str">
        <f t="shared" si="1256"/>
        <v>Inviable Sanitariamente</v>
      </c>
      <c r="REY471" s="48" t="str">
        <f t="shared" si="1256"/>
        <v>Inviable Sanitariamente</v>
      </c>
      <c r="REZ471" s="48" t="str">
        <f t="shared" si="1256"/>
        <v>Inviable Sanitariamente</v>
      </c>
      <c r="RFA471" s="48" t="str">
        <f t="shared" si="1256"/>
        <v>Inviable Sanitariamente</v>
      </c>
      <c r="RFB471" s="48" t="str">
        <f t="shared" si="1256"/>
        <v>Inviable Sanitariamente</v>
      </c>
      <c r="RFC471" s="48" t="str">
        <f t="shared" si="1256"/>
        <v>Inviable Sanitariamente</v>
      </c>
      <c r="RFD471" s="48" t="str">
        <f t="shared" si="1256"/>
        <v>Inviable Sanitariamente</v>
      </c>
      <c r="RFE471" s="48" t="str">
        <f t="shared" si="1256"/>
        <v>Inviable Sanitariamente</v>
      </c>
      <c r="RFF471" s="48" t="str">
        <f t="shared" si="1257"/>
        <v>Inviable Sanitariamente</v>
      </c>
      <c r="RFG471" s="48" t="str">
        <f t="shared" si="1257"/>
        <v>Inviable Sanitariamente</v>
      </c>
      <c r="RFH471" s="48" t="str">
        <f t="shared" si="1257"/>
        <v>Inviable Sanitariamente</v>
      </c>
      <c r="RFI471" s="48" t="str">
        <f t="shared" si="1257"/>
        <v>Inviable Sanitariamente</v>
      </c>
      <c r="RFJ471" s="48" t="str">
        <f t="shared" si="1257"/>
        <v>Inviable Sanitariamente</v>
      </c>
      <c r="RFK471" s="48" t="str">
        <f t="shared" si="1257"/>
        <v>Inviable Sanitariamente</v>
      </c>
      <c r="RFL471" s="48" t="str">
        <f t="shared" si="1257"/>
        <v>Inviable Sanitariamente</v>
      </c>
      <c r="RFM471" s="48" t="str">
        <f t="shared" si="1257"/>
        <v>Inviable Sanitariamente</v>
      </c>
      <c r="RFN471" s="48" t="str">
        <f t="shared" si="1257"/>
        <v>Inviable Sanitariamente</v>
      </c>
      <c r="RFO471" s="48" t="str">
        <f t="shared" si="1257"/>
        <v>Inviable Sanitariamente</v>
      </c>
      <c r="RFP471" s="48" t="str">
        <f t="shared" si="1258"/>
        <v>Inviable Sanitariamente</v>
      </c>
      <c r="RFQ471" s="48" t="str">
        <f t="shared" si="1258"/>
        <v>Inviable Sanitariamente</v>
      </c>
      <c r="RFR471" s="48" t="str">
        <f t="shared" si="1258"/>
        <v>Inviable Sanitariamente</v>
      </c>
      <c r="RFS471" s="48" t="str">
        <f t="shared" si="1258"/>
        <v>Inviable Sanitariamente</v>
      </c>
      <c r="RFT471" s="48" t="str">
        <f t="shared" si="1258"/>
        <v>Inviable Sanitariamente</v>
      </c>
      <c r="RFU471" s="48" t="str">
        <f t="shared" si="1258"/>
        <v>Inviable Sanitariamente</v>
      </c>
      <c r="RFV471" s="48" t="str">
        <f t="shared" si="1258"/>
        <v>Inviable Sanitariamente</v>
      </c>
      <c r="RFW471" s="48" t="str">
        <f t="shared" si="1258"/>
        <v>Inviable Sanitariamente</v>
      </c>
      <c r="RFX471" s="48" t="str">
        <f t="shared" si="1258"/>
        <v>Inviable Sanitariamente</v>
      </c>
      <c r="RFY471" s="48" t="str">
        <f t="shared" si="1258"/>
        <v>Inviable Sanitariamente</v>
      </c>
      <c r="RFZ471" s="48" t="str">
        <f t="shared" si="1259"/>
        <v>Inviable Sanitariamente</v>
      </c>
      <c r="RGA471" s="48" t="str">
        <f t="shared" si="1259"/>
        <v>Inviable Sanitariamente</v>
      </c>
      <c r="RGB471" s="48" t="str">
        <f t="shared" si="1259"/>
        <v>Inviable Sanitariamente</v>
      </c>
      <c r="RGC471" s="48" t="str">
        <f t="shared" si="1259"/>
        <v>Inviable Sanitariamente</v>
      </c>
      <c r="RGD471" s="48" t="str">
        <f t="shared" si="1259"/>
        <v>Inviable Sanitariamente</v>
      </c>
      <c r="RGE471" s="48" t="str">
        <f t="shared" si="1259"/>
        <v>Inviable Sanitariamente</v>
      </c>
      <c r="RGF471" s="48" t="str">
        <f t="shared" si="1259"/>
        <v>Inviable Sanitariamente</v>
      </c>
      <c r="RGG471" s="48" t="str">
        <f t="shared" si="1259"/>
        <v>Inviable Sanitariamente</v>
      </c>
      <c r="RGH471" s="48" t="str">
        <f t="shared" si="1259"/>
        <v>Inviable Sanitariamente</v>
      </c>
      <c r="RGI471" s="48" t="str">
        <f t="shared" si="1259"/>
        <v>Inviable Sanitariamente</v>
      </c>
      <c r="RGJ471" s="48" t="str">
        <f t="shared" si="1260"/>
        <v>Inviable Sanitariamente</v>
      </c>
      <c r="RGK471" s="48" t="str">
        <f t="shared" si="1260"/>
        <v>Inviable Sanitariamente</v>
      </c>
      <c r="RGL471" s="48" t="str">
        <f t="shared" si="1260"/>
        <v>Inviable Sanitariamente</v>
      </c>
      <c r="RGM471" s="48" t="str">
        <f t="shared" si="1260"/>
        <v>Inviable Sanitariamente</v>
      </c>
      <c r="RGN471" s="48" t="str">
        <f t="shared" si="1260"/>
        <v>Inviable Sanitariamente</v>
      </c>
      <c r="RGO471" s="48" t="str">
        <f t="shared" si="1260"/>
        <v>Inviable Sanitariamente</v>
      </c>
      <c r="RGP471" s="48" t="str">
        <f t="shared" si="1260"/>
        <v>Inviable Sanitariamente</v>
      </c>
      <c r="RGQ471" s="48" t="str">
        <f t="shared" si="1260"/>
        <v>Inviable Sanitariamente</v>
      </c>
      <c r="RGR471" s="48" t="str">
        <f t="shared" si="1260"/>
        <v>Inviable Sanitariamente</v>
      </c>
      <c r="RGS471" s="48" t="str">
        <f t="shared" si="1260"/>
        <v>Inviable Sanitariamente</v>
      </c>
      <c r="RGT471" s="48" t="str">
        <f t="shared" si="1261"/>
        <v>Inviable Sanitariamente</v>
      </c>
      <c r="RGU471" s="48" t="str">
        <f t="shared" si="1261"/>
        <v>Inviable Sanitariamente</v>
      </c>
      <c r="RGV471" s="48" t="str">
        <f t="shared" si="1261"/>
        <v>Inviable Sanitariamente</v>
      </c>
      <c r="RGW471" s="48" t="str">
        <f t="shared" si="1261"/>
        <v>Inviable Sanitariamente</v>
      </c>
      <c r="RGX471" s="48" t="str">
        <f t="shared" si="1261"/>
        <v>Inviable Sanitariamente</v>
      </c>
      <c r="RGY471" s="48" t="str">
        <f t="shared" si="1261"/>
        <v>Inviable Sanitariamente</v>
      </c>
      <c r="RGZ471" s="48" t="str">
        <f t="shared" si="1261"/>
        <v>Inviable Sanitariamente</v>
      </c>
      <c r="RHA471" s="48" t="str">
        <f t="shared" si="1261"/>
        <v>Inviable Sanitariamente</v>
      </c>
      <c r="RHB471" s="48" t="str">
        <f t="shared" si="1261"/>
        <v>Inviable Sanitariamente</v>
      </c>
      <c r="RHC471" s="48" t="str">
        <f t="shared" si="1261"/>
        <v>Inviable Sanitariamente</v>
      </c>
      <c r="RHD471" s="48" t="str">
        <f t="shared" si="1262"/>
        <v>Inviable Sanitariamente</v>
      </c>
      <c r="RHE471" s="48" t="str">
        <f t="shared" si="1262"/>
        <v>Inviable Sanitariamente</v>
      </c>
      <c r="RHF471" s="48" t="str">
        <f t="shared" si="1262"/>
        <v>Inviable Sanitariamente</v>
      </c>
      <c r="RHG471" s="48" t="str">
        <f t="shared" si="1262"/>
        <v>Inviable Sanitariamente</v>
      </c>
      <c r="RHH471" s="48" t="str">
        <f t="shared" si="1262"/>
        <v>Inviable Sanitariamente</v>
      </c>
      <c r="RHI471" s="48" t="str">
        <f t="shared" si="1262"/>
        <v>Inviable Sanitariamente</v>
      </c>
      <c r="RHJ471" s="48" t="str">
        <f t="shared" si="1262"/>
        <v>Inviable Sanitariamente</v>
      </c>
      <c r="RHK471" s="48" t="str">
        <f t="shared" si="1262"/>
        <v>Inviable Sanitariamente</v>
      </c>
      <c r="RHL471" s="48" t="str">
        <f t="shared" si="1262"/>
        <v>Inviable Sanitariamente</v>
      </c>
      <c r="RHM471" s="48" t="str">
        <f t="shared" si="1262"/>
        <v>Inviable Sanitariamente</v>
      </c>
      <c r="RHN471" s="48" t="str">
        <f t="shared" si="1263"/>
        <v>Inviable Sanitariamente</v>
      </c>
      <c r="RHO471" s="48" t="str">
        <f t="shared" si="1263"/>
        <v>Inviable Sanitariamente</v>
      </c>
      <c r="RHP471" s="48" t="str">
        <f t="shared" si="1263"/>
        <v>Inviable Sanitariamente</v>
      </c>
      <c r="RHQ471" s="48" t="str">
        <f t="shared" si="1263"/>
        <v>Inviable Sanitariamente</v>
      </c>
      <c r="RHR471" s="48" t="str">
        <f t="shared" si="1263"/>
        <v>Inviable Sanitariamente</v>
      </c>
      <c r="RHS471" s="48" t="str">
        <f t="shared" si="1263"/>
        <v>Inviable Sanitariamente</v>
      </c>
      <c r="RHT471" s="48" t="str">
        <f t="shared" si="1263"/>
        <v>Inviable Sanitariamente</v>
      </c>
      <c r="RHU471" s="48" t="str">
        <f t="shared" si="1263"/>
        <v>Inviable Sanitariamente</v>
      </c>
      <c r="RHV471" s="48" t="str">
        <f t="shared" si="1263"/>
        <v>Inviable Sanitariamente</v>
      </c>
      <c r="RHW471" s="48" t="str">
        <f t="shared" si="1263"/>
        <v>Inviable Sanitariamente</v>
      </c>
      <c r="RHX471" s="48" t="str">
        <f t="shared" si="1264"/>
        <v>Inviable Sanitariamente</v>
      </c>
      <c r="RHY471" s="48" t="str">
        <f t="shared" si="1264"/>
        <v>Inviable Sanitariamente</v>
      </c>
      <c r="RHZ471" s="48" t="str">
        <f t="shared" si="1264"/>
        <v>Inviable Sanitariamente</v>
      </c>
      <c r="RIA471" s="48" t="str">
        <f t="shared" si="1264"/>
        <v>Inviable Sanitariamente</v>
      </c>
      <c r="RIB471" s="48" t="str">
        <f t="shared" si="1264"/>
        <v>Inviable Sanitariamente</v>
      </c>
      <c r="RIC471" s="48" t="str">
        <f t="shared" si="1264"/>
        <v>Inviable Sanitariamente</v>
      </c>
      <c r="RID471" s="48" t="str">
        <f t="shared" si="1264"/>
        <v>Inviable Sanitariamente</v>
      </c>
      <c r="RIE471" s="48" t="str">
        <f t="shared" si="1264"/>
        <v>Inviable Sanitariamente</v>
      </c>
      <c r="RIF471" s="48" t="str">
        <f t="shared" si="1264"/>
        <v>Inviable Sanitariamente</v>
      </c>
      <c r="RIG471" s="48" t="str">
        <f t="shared" si="1264"/>
        <v>Inviable Sanitariamente</v>
      </c>
      <c r="RIH471" s="48" t="str">
        <f t="shared" si="1265"/>
        <v>Inviable Sanitariamente</v>
      </c>
      <c r="RII471" s="48" t="str">
        <f t="shared" si="1265"/>
        <v>Inviable Sanitariamente</v>
      </c>
      <c r="RIJ471" s="48" t="str">
        <f t="shared" si="1265"/>
        <v>Inviable Sanitariamente</v>
      </c>
      <c r="RIK471" s="48" t="str">
        <f t="shared" si="1265"/>
        <v>Inviable Sanitariamente</v>
      </c>
      <c r="RIL471" s="48" t="str">
        <f t="shared" si="1265"/>
        <v>Inviable Sanitariamente</v>
      </c>
      <c r="RIM471" s="48" t="str">
        <f t="shared" si="1265"/>
        <v>Inviable Sanitariamente</v>
      </c>
      <c r="RIN471" s="48" t="str">
        <f t="shared" si="1265"/>
        <v>Inviable Sanitariamente</v>
      </c>
      <c r="RIO471" s="48" t="str">
        <f t="shared" si="1265"/>
        <v>Inviable Sanitariamente</v>
      </c>
      <c r="RIP471" s="48" t="str">
        <f t="shared" si="1265"/>
        <v>Inviable Sanitariamente</v>
      </c>
      <c r="RIQ471" s="48" t="str">
        <f t="shared" si="1265"/>
        <v>Inviable Sanitariamente</v>
      </c>
      <c r="RIR471" s="48" t="str">
        <f t="shared" si="1266"/>
        <v>Inviable Sanitariamente</v>
      </c>
      <c r="RIS471" s="48" t="str">
        <f t="shared" si="1266"/>
        <v>Inviable Sanitariamente</v>
      </c>
      <c r="RIT471" s="48" t="str">
        <f t="shared" si="1266"/>
        <v>Inviable Sanitariamente</v>
      </c>
      <c r="RIU471" s="48" t="str">
        <f t="shared" si="1266"/>
        <v>Inviable Sanitariamente</v>
      </c>
      <c r="RIV471" s="48" t="str">
        <f t="shared" si="1266"/>
        <v>Inviable Sanitariamente</v>
      </c>
      <c r="RIW471" s="48" t="str">
        <f t="shared" si="1266"/>
        <v>Inviable Sanitariamente</v>
      </c>
      <c r="RIX471" s="48" t="str">
        <f t="shared" si="1266"/>
        <v>Inviable Sanitariamente</v>
      </c>
      <c r="RIY471" s="48" t="str">
        <f t="shared" si="1266"/>
        <v>Inviable Sanitariamente</v>
      </c>
      <c r="RIZ471" s="48" t="str">
        <f t="shared" si="1266"/>
        <v>Inviable Sanitariamente</v>
      </c>
      <c r="RJA471" s="48" t="str">
        <f t="shared" si="1266"/>
        <v>Inviable Sanitariamente</v>
      </c>
      <c r="RJB471" s="48" t="str">
        <f t="shared" si="1267"/>
        <v>Inviable Sanitariamente</v>
      </c>
      <c r="RJC471" s="48" t="str">
        <f t="shared" si="1267"/>
        <v>Inviable Sanitariamente</v>
      </c>
      <c r="RJD471" s="48" t="str">
        <f t="shared" si="1267"/>
        <v>Inviable Sanitariamente</v>
      </c>
      <c r="RJE471" s="48" t="str">
        <f t="shared" si="1267"/>
        <v>Inviable Sanitariamente</v>
      </c>
      <c r="RJF471" s="48" t="str">
        <f t="shared" si="1267"/>
        <v>Inviable Sanitariamente</v>
      </c>
      <c r="RJG471" s="48" t="str">
        <f t="shared" si="1267"/>
        <v>Inviable Sanitariamente</v>
      </c>
      <c r="RJH471" s="48" t="str">
        <f t="shared" si="1267"/>
        <v>Inviable Sanitariamente</v>
      </c>
      <c r="RJI471" s="48" t="str">
        <f t="shared" si="1267"/>
        <v>Inviable Sanitariamente</v>
      </c>
      <c r="RJJ471" s="48" t="str">
        <f t="shared" si="1267"/>
        <v>Inviable Sanitariamente</v>
      </c>
      <c r="RJK471" s="48" t="str">
        <f t="shared" si="1267"/>
        <v>Inviable Sanitariamente</v>
      </c>
      <c r="RJL471" s="48" t="str">
        <f t="shared" si="1268"/>
        <v>Inviable Sanitariamente</v>
      </c>
      <c r="RJM471" s="48" t="str">
        <f t="shared" si="1268"/>
        <v>Inviable Sanitariamente</v>
      </c>
      <c r="RJN471" s="48" t="str">
        <f t="shared" si="1268"/>
        <v>Inviable Sanitariamente</v>
      </c>
      <c r="RJO471" s="48" t="str">
        <f t="shared" si="1268"/>
        <v>Inviable Sanitariamente</v>
      </c>
      <c r="RJP471" s="48" t="str">
        <f t="shared" si="1268"/>
        <v>Inviable Sanitariamente</v>
      </c>
      <c r="RJQ471" s="48" t="str">
        <f t="shared" si="1268"/>
        <v>Inviable Sanitariamente</v>
      </c>
      <c r="RJR471" s="48" t="str">
        <f t="shared" si="1268"/>
        <v>Inviable Sanitariamente</v>
      </c>
      <c r="RJS471" s="48" t="str">
        <f t="shared" si="1268"/>
        <v>Inviable Sanitariamente</v>
      </c>
      <c r="RJT471" s="48" t="str">
        <f t="shared" si="1268"/>
        <v>Inviable Sanitariamente</v>
      </c>
      <c r="RJU471" s="48" t="str">
        <f t="shared" si="1268"/>
        <v>Inviable Sanitariamente</v>
      </c>
      <c r="RJV471" s="48" t="str">
        <f t="shared" si="1269"/>
        <v>Inviable Sanitariamente</v>
      </c>
      <c r="RJW471" s="48" t="str">
        <f t="shared" si="1269"/>
        <v>Inviable Sanitariamente</v>
      </c>
      <c r="RJX471" s="48" t="str">
        <f t="shared" si="1269"/>
        <v>Inviable Sanitariamente</v>
      </c>
      <c r="RJY471" s="48" t="str">
        <f t="shared" si="1269"/>
        <v>Inviable Sanitariamente</v>
      </c>
      <c r="RJZ471" s="48" t="str">
        <f t="shared" si="1269"/>
        <v>Inviable Sanitariamente</v>
      </c>
      <c r="RKA471" s="48" t="str">
        <f t="shared" si="1269"/>
        <v>Inviable Sanitariamente</v>
      </c>
      <c r="RKB471" s="48" t="str">
        <f t="shared" si="1269"/>
        <v>Inviable Sanitariamente</v>
      </c>
      <c r="RKC471" s="48" t="str">
        <f t="shared" si="1269"/>
        <v>Inviable Sanitariamente</v>
      </c>
      <c r="RKD471" s="48" t="str">
        <f t="shared" si="1269"/>
        <v>Inviable Sanitariamente</v>
      </c>
      <c r="RKE471" s="48" t="str">
        <f t="shared" si="1269"/>
        <v>Inviable Sanitariamente</v>
      </c>
      <c r="RKF471" s="48" t="str">
        <f t="shared" si="1270"/>
        <v>Inviable Sanitariamente</v>
      </c>
      <c r="RKG471" s="48" t="str">
        <f t="shared" si="1270"/>
        <v>Inviable Sanitariamente</v>
      </c>
      <c r="RKH471" s="48" t="str">
        <f t="shared" si="1270"/>
        <v>Inviable Sanitariamente</v>
      </c>
      <c r="RKI471" s="48" t="str">
        <f t="shared" si="1270"/>
        <v>Inviable Sanitariamente</v>
      </c>
      <c r="RKJ471" s="48" t="str">
        <f t="shared" si="1270"/>
        <v>Inviable Sanitariamente</v>
      </c>
      <c r="RKK471" s="48" t="str">
        <f t="shared" si="1270"/>
        <v>Inviable Sanitariamente</v>
      </c>
      <c r="RKL471" s="48" t="str">
        <f t="shared" si="1270"/>
        <v>Inviable Sanitariamente</v>
      </c>
      <c r="RKM471" s="48" t="str">
        <f t="shared" si="1270"/>
        <v>Inviable Sanitariamente</v>
      </c>
      <c r="RKN471" s="48" t="str">
        <f t="shared" si="1270"/>
        <v>Inviable Sanitariamente</v>
      </c>
      <c r="RKO471" s="48" t="str">
        <f t="shared" si="1270"/>
        <v>Inviable Sanitariamente</v>
      </c>
      <c r="RKP471" s="48" t="str">
        <f t="shared" si="1271"/>
        <v>Inviable Sanitariamente</v>
      </c>
      <c r="RKQ471" s="48" t="str">
        <f t="shared" si="1271"/>
        <v>Inviable Sanitariamente</v>
      </c>
      <c r="RKR471" s="48" t="str">
        <f t="shared" si="1271"/>
        <v>Inviable Sanitariamente</v>
      </c>
      <c r="RKS471" s="48" t="str">
        <f t="shared" si="1271"/>
        <v>Inviable Sanitariamente</v>
      </c>
      <c r="RKT471" s="48" t="str">
        <f t="shared" si="1271"/>
        <v>Inviable Sanitariamente</v>
      </c>
      <c r="RKU471" s="48" t="str">
        <f t="shared" si="1271"/>
        <v>Inviable Sanitariamente</v>
      </c>
      <c r="RKV471" s="48" t="str">
        <f t="shared" si="1271"/>
        <v>Inviable Sanitariamente</v>
      </c>
      <c r="RKW471" s="48" t="str">
        <f t="shared" si="1271"/>
        <v>Inviable Sanitariamente</v>
      </c>
      <c r="RKX471" s="48" t="str">
        <f t="shared" si="1271"/>
        <v>Inviable Sanitariamente</v>
      </c>
      <c r="RKY471" s="48" t="str">
        <f t="shared" si="1271"/>
        <v>Inviable Sanitariamente</v>
      </c>
      <c r="RKZ471" s="48" t="str">
        <f t="shared" si="1272"/>
        <v>Inviable Sanitariamente</v>
      </c>
      <c r="RLA471" s="48" t="str">
        <f t="shared" si="1272"/>
        <v>Inviable Sanitariamente</v>
      </c>
      <c r="RLB471" s="48" t="str">
        <f t="shared" si="1272"/>
        <v>Inviable Sanitariamente</v>
      </c>
      <c r="RLC471" s="48" t="str">
        <f t="shared" si="1272"/>
        <v>Inviable Sanitariamente</v>
      </c>
      <c r="RLD471" s="48" t="str">
        <f t="shared" si="1272"/>
        <v>Inviable Sanitariamente</v>
      </c>
      <c r="RLE471" s="48" t="str">
        <f t="shared" si="1272"/>
        <v>Inviable Sanitariamente</v>
      </c>
      <c r="RLF471" s="48" t="str">
        <f t="shared" si="1272"/>
        <v>Inviable Sanitariamente</v>
      </c>
      <c r="RLG471" s="48" t="str">
        <f t="shared" si="1272"/>
        <v>Inviable Sanitariamente</v>
      </c>
      <c r="RLH471" s="48" t="str">
        <f t="shared" si="1272"/>
        <v>Inviable Sanitariamente</v>
      </c>
      <c r="RLI471" s="48" t="str">
        <f t="shared" si="1272"/>
        <v>Inviable Sanitariamente</v>
      </c>
      <c r="RLJ471" s="48" t="str">
        <f t="shared" si="1273"/>
        <v>Inviable Sanitariamente</v>
      </c>
      <c r="RLK471" s="48" t="str">
        <f t="shared" si="1273"/>
        <v>Inviable Sanitariamente</v>
      </c>
      <c r="RLL471" s="48" t="str">
        <f t="shared" si="1273"/>
        <v>Inviable Sanitariamente</v>
      </c>
      <c r="RLM471" s="48" t="str">
        <f t="shared" si="1273"/>
        <v>Inviable Sanitariamente</v>
      </c>
      <c r="RLN471" s="48" t="str">
        <f t="shared" si="1273"/>
        <v>Inviable Sanitariamente</v>
      </c>
      <c r="RLO471" s="48" t="str">
        <f t="shared" si="1273"/>
        <v>Inviable Sanitariamente</v>
      </c>
      <c r="RLP471" s="48" t="str">
        <f t="shared" si="1273"/>
        <v>Inviable Sanitariamente</v>
      </c>
      <c r="RLQ471" s="48" t="str">
        <f t="shared" si="1273"/>
        <v>Inviable Sanitariamente</v>
      </c>
      <c r="RLR471" s="48" t="str">
        <f t="shared" si="1273"/>
        <v>Inviable Sanitariamente</v>
      </c>
      <c r="RLS471" s="48" t="str">
        <f t="shared" si="1273"/>
        <v>Inviable Sanitariamente</v>
      </c>
      <c r="RLT471" s="48" t="str">
        <f t="shared" si="1274"/>
        <v>Inviable Sanitariamente</v>
      </c>
      <c r="RLU471" s="48" t="str">
        <f t="shared" si="1274"/>
        <v>Inviable Sanitariamente</v>
      </c>
      <c r="RLV471" s="48" t="str">
        <f t="shared" si="1274"/>
        <v>Inviable Sanitariamente</v>
      </c>
      <c r="RLW471" s="48" t="str">
        <f t="shared" si="1274"/>
        <v>Inviable Sanitariamente</v>
      </c>
      <c r="RLX471" s="48" t="str">
        <f t="shared" si="1274"/>
        <v>Inviable Sanitariamente</v>
      </c>
      <c r="RLY471" s="48" t="str">
        <f t="shared" si="1274"/>
        <v>Inviable Sanitariamente</v>
      </c>
      <c r="RLZ471" s="48" t="str">
        <f t="shared" si="1274"/>
        <v>Inviable Sanitariamente</v>
      </c>
      <c r="RMA471" s="48" t="str">
        <f t="shared" si="1274"/>
        <v>Inviable Sanitariamente</v>
      </c>
      <c r="RMB471" s="48" t="str">
        <f t="shared" si="1274"/>
        <v>Inviable Sanitariamente</v>
      </c>
      <c r="RMC471" s="48" t="str">
        <f t="shared" si="1274"/>
        <v>Inviable Sanitariamente</v>
      </c>
      <c r="RMD471" s="48" t="str">
        <f t="shared" si="1275"/>
        <v>Inviable Sanitariamente</v>
      </c>
      <c r="RME471" s="48" t="str">
        <f t="shared" si="1275"/>
        <v>Inviable Sanitariamente</v>
      </c>
      <c r="RMF471" s="48" t="str">
        <f t="shared" si="1275"/>
        <v>Inviable Sanitariamente</v>
      </c>
      <c r="RMG471" s="48" t="str">
        <f t="shared" si="1275"/>
        <v>Inviable Sanitariamente</v>
      </c>
      <c r="RMH471" s="48" t="str">
        <f t="shared" si="1275"/>
        <v>Inviable Sanitariamente</v>
      </c>
      <c r="RMI471" s="48" t="str">
        <f t="shared" si="1275"/>
        <v>Inviable Sanitariamente</v>
      </c>
      <c r="RMJ471" s="48" t="str">
        <f t="shared" si="1275"/>
        <v>Inviable Sanitariamente</v>
      </c>
      <c r="RMK471" s="48" t="str">
        <f t="shared" si="1275"/>
        <v>Inviable Sanitariamente</v>
      </c>
      <c r="RML471" s="48" t="str">
        <f t="shared" si="1275"/>
        <v>Inviable Sanitariamente</v>
      </c>
      <c r="RMM471" s="48" t="str">
        <f t="shared" si="1275"/>
        <v>Inviable Sanitariamente</v>
      </c>
      <c r="RMN471" s="48" t="str">
        <f t="shared" si="1276"/>
        <v>Inviable Sanitariamente</v>
      </c>
      <c r="RMO471" s="48" t="str">
        <f t="shared" si="1276"/>
        <v>Inviable Sanitariamente</v>
      </c>
      <c r="RMP471" s="48" t="str">
        <f t="shared" si="1276"/>
        <v>Inviable Sanitariamente</v>
      </c>
      <c r="RMQ471" s="48" t="str">
        <f t="shared" si="1276"/>
        <v>Inviable Sanitariamente</v>
      </c>
      <c r="RMR471" s="48" t="str">
        <f t="shared" si="1276"/>
        <v>Inviable Sanitariamente</v>
      </c>
      <c r="RMS471" s="48" t="str">
        <f t="shared" si="1276"/>
        <v>Inviable Sanitariamente</v>
      </c>
      <c r="RMT471" s="48" t="str">
        <f t="shared" si="1276"/>
        <v>Inviable Sanitariamente</v>
      </c>
      <c r="RMU471" s="48" t="str">
        <f t="shared" si="1276"/>
        <v>Inviable Sanitariamente</v>
      </c>
      <c r="RMV471" s="48" t="str">
        <f t="shared" si="1276"/>
        <v>Inviable Sanitariamente</v>
      </c>
      <c r="RMW471" s="48" t="str">
        <f t="shared" si="1276"/>
        <v>Inviable Sanitariamente</v>
      </c>
      <c r="RMX471" s="48" t="str">
        <f t="shared" si="1277"/>
        <v>Inviable Sanitariamente</v>
      </c>
      <c r="RMY471" s="48" t="str">
        <f t="shared" si="1277"/>
        <v>Inviable Sanitariamente</v>
      </c>
      <c r="RMZ471" s="48" t="str">
        <f t="shared" si="1277"/>
        <v>Inviable Sanitariamente</v>
      </c>
      <c r="RNA471" s="48" t="str">
        <f t="shared" si="1277"/>
        <v>Inviable Sanitariamente</v>
      </c>
      <c r="RNB471" s="48" t="str">
        <f t="shared" si="1277"/>
        <v>Inviable Sanitariamente</v>
      </c>
      <c r="RNC471" s="48" t="str">
        <f t="shared" si="1277"/>
        <v>Inviable Sanitariamente</v>
      </c>
      <c r="RND471" s="48" t="str">
        <f t="shared" si="1277"/>
        <v>Inviable Sanitariamente</v>
      </c>
      <c r="RNE471" s="48" t="str">
        <f t="shared" si="1277"/>
        <v>Inviable Sanitariamente</v>
      </c>
      <c r="RNF471" s="48" t="str">
        <f t="shared" si="1277"/>
        <v>Inviable Sanitariamente</v>
      </c>
      <c r="RNG471" s="48" t="str">
        <f t="shared" si="1277"/>
        <v>Inviable Sanitariamente</v>
      </c>
      <c r="RNH471" s="48" t="str">
        <f t="shared" si="1278"/>
        <v>Inviable Sanitariamente</v>
      </c>
      <c r="RNI471" s="48" t="str">
        <f t="shared" si="1278"/>
        <v>Inviable Sanitariamente</v>
      </c>
      <c r="RNJ471" s="48" t="str">
        <f t="shared" si="1278"/>
        <v>Inviable Sanitariamente</v>
      </c>
      <c r="RNK471" s="48" t="str">
        <f t="shared" si="1278"/>
        <v>Inviable Sanitariamente</v>
      </c>
      <c r="RNL471" s="48" t="str">
        <f t="shared" si="1278"/>
        <v>Inviable Sanitariamente</v>
      </c>
      <c r="RNM471" s="48" t="str">
        <f t="shared" si="1278"/>
        <v>Inviable Sanitariamente</v>
      </c>
      <c r="RNN471" s="48" t="str">
        <f t="shared" si="1278"/>
        <v>Inviable Sanitariamente</v>
      </c>
      <c r="RNO471" s="48" t="str">
        <f t="shared" si="1278"/>
        <v>Inviable Sanitariamente</v>
      </c>
      <c r="RNP471" s="48" t="str">
        <f t="shared" si="1278"/>
        <v>Inviable Sanitariamente</v>
      </c>
      <c r="RNQ471" s="48" t="str">
        <f t="shared" si="1278"/>
        <v>Inviable Sanitariamente</v>
      </c>
      <c r="RNR471" s="48" t="str">
        <f t="shared" si="1279"/>
        <v>Inviable Sanitariamente</v>
      </c>
      <c r="RNS471" s="48" t="str">
        <f t="shared" si="1279"/>
        <v>Inviable Sanitariamente</v>
      </c>
      <c r="RNT471" s="48" t="str">
        <f t="shared" si="1279"/>
        <v>Inviable Sanitariamente</v>
      </c>
      <c r="RNU471" s="48" t="str">
        <f t="shared" si="1279"/>
        <v>Inviable Sanitariamente</v>
      </c>
      <c r="RNV471" s="48" t="str">
        <f t="shared" si="1279"/>
        <v>Inviable Sanitariamente</v>
      </c>
      <c r="RNW471" s="48" t="str">
        <f t="shared" si="1279"/>
        <v>Inviable Sanitariamente</v>
      </c>
      <c r="RNX471" s="48" t="str">
        <f t="shared" si="1279"/>
        <v>Inviable Sanitariamente</v>
      </c>
      <c r="RNY471" s="48" t="str">
        <f t="shared" si="1279"/>
        <v>Inviable Sanitariamente</v>
      </c>
      <c r="RNZ471" s="48" t="str">
        <f t="shared" si="1279"/>
        <v>Inviable Sanitariamente</v>
      </c>
      <c r="ROA471" s="48" t="str">
        <f t="shared" si="1279"/>
        <v>Inviable Sanitariamente</v>
      </c>
      <c r="ROB471" s="48" t="str">
        <f t="shared" si="1280"/>
        <v>Inviable Sanitariamente</v>
      </c>
      <c r="ROC471" s="48" t="str">
        <f t="shared" si="1280"/>
        <v>Inviable Sanitariamente</v>
      </c>
      <c r="ROD471" s="48" t="str">
        <f t="shared" si="1280"/>
        <v>Inviable Sanitariamente</v>
      </c>
      <c r="ROE471" s="48" t="str">
        <f t="shared" si="1280"/>
        <v>Inviable Sanitariamente</v>
      </c>
      <c r="ROF471" s="48" t="str">
        <f t="shared" si="1280"/>
        <v>Inviable Sanitariamente</v>
      </c>
      <c r="ROG471" s="48" t="str">
        <f t="shared" si="1280"/>
        <v>Inviable Sanitariamente</v>
      </c>
      <c r="ROH471" s="48" t="str">
        <f t="shared" si="1280"/>
        <v>Inviable Sanitariamente</v>
      </c>
      <c r="ROI471" s="48" t="str">
        <f t="shared" si="1280"/>
        <v>Inviable Sanitariamente</v>
      </c>
      <c r="ROJ471" s="48" t="str">
        <f t="shared" si="1280"/>
        <v>Inviable Sanitariamente</v>
      </c>
      <c r="ROK471" s="48" t="str">
        <f t="shared" si="1280"/>
        <v>Inviable Sanitariamente</v>
      </c>
      <c r="ROL471" s="48" t="str">
        <f t="shared" si="1281"/>
        <v>Inviable Sanitariamente</v>
      </c>
      <c r="ROM471" s="48" t="str">
        <f t="shared" si="1281"/>
        <v>Inviable Sanitariamente</v>
      </c>
      <c r="RON471" s="48" t="str">
        <f t="shared" si="1281"/>
        <v>Inviable Sanitariamente</v>
      </c>
      <c r="ROO471" s="48" t="str">
        <f t="shared" si="1281"/>
        <v>Inviable Sanitariamente</v>
      </c>
      <c r="ROP471" s="48" t="str">
        <f t="shared" si="1281"/>
        <v>Inviable Sanitariamente</v>
      </c>
      <c r="ROQ471" s="48" t="str">
        <f t="shared" si="1281"/>
        <v>Inviable Sanitariamente</v>
      </c>
      <c r="ROR471" s="48" t="str">
        <f t="shared" si="1281"/>
        <v>Inviable Sanitariamente</v>
      </c>
      <c r="ROS471" s="48" t="str">
        <f t="shared" si="1281"/>
        <v>Inviable Sanitariamente</v>
      </c>
      <c r="ROT471" s="48" t="str">
        <f t="shared" si="1281"/>
        <v>Inviable Sanitariamente</v>
      </c>
      <c r="ROU471" s="48" t="str">
        <f t="shared" si="1281"/>
        <v>Inviable Sanitariamente</v>
      </c>
      <c r="ROV471" s="48" t="str">
        <f t="shared" si="1282"/>
        <v>Inviable Sanitariamente</v>
      </c>
      <c r="ROW471" s="48" t="str">
        <f t="shared" si="1282"/>
        <v>Inviable Sanitariamente</v>
      </c>
      <c r="ROX471" s="48" t="str">
        <f t="shared" si="1282"/>
        <v>Inviable Sanitariamente</v>
      </c>
      <c r="ROY471" s="48" t="str">
        <f t="shared" si="1282"/>
        <v>Inviable Sanitariamente</v>
      </c>
      <c r="ROZ471" s="48" t="str">
        <f t="shared" si="1282"/>
        <v>Inviable Sanitariamente</v>
      </c>
      <c r="RPA471" s="48" t="str">
        <f t="shared" si="1282"/>
        <v>Inviable Sanitariamente</v>
      </c>
      <c r="RPB471" s="48" t="str">
        <f t="shared" si="1282"/>
        <v>Inviable Sanitariamente</v>
      </c>
      <c r="RPC471" s="48" t="str">
        <f t="shared" si="1282"/>
        <v>Inviable Sanitariamente</v>
      </c>
      <c r="RPD471" s="48" t="str">
        <f t="shared" si="1282"/>
        <v>Inviable Sanitariamente</v>
      </c>
      <c r="RPE471" s="48" t="str">
        <f t="shared" si="1282"/>
        <v>Inviable Sanitariamente</v>
      </c>
      <c r="RPF471" s="48" t="str">
        <f t="shared" si="1283"/>
        <v>Inviable Sanitariamente</v>
      </c>
      <c r="RPG471" s="48" t="str">
        <f t="shared" si="1283"/>
        <v>Inviable Sanitariamente</v>
      </c>
      <c r="RPH471" s="48" t="str">
        <f t="shared" si="1283"/>
        <v>Inviable Sanitariamente</v>
      </c>
      <c r="RPI471" s="48" t="str">
        <f t="shared" si="1283"/>
        <v>Inviable Sanitariamente</v>
      </c>
      <c r="RPJ471" s="48" t="str">
        <f t="shared" si="1283"/>
        <v>Inviable Sanitariamente</v>
      </c>
      <c r="RPK471" s="48" t="str">
        <f t="shared" si="1283"/>
        <v>Inviable Sanitariamente</v>
      </c>
      <c r="RPL471" s="48" t="str">
        <f t="shared" si="1283"/>
        <v>Inviable Sanitariamente</v>
      </c>
      <c r="RPM471" s="48" t="str">
        <f t="shared" si="1283"/>
        <v>Inviable Sanitariamente</v>
      </c>
      <c r="RPN471" s="48" t="str">
        <f t="shared" si="1283"/>
        <v>Inviable Sanitariamente</v>
      </c>
      <c r="RPO471" s="48" t="str">
        <f t="shared" si="1283"/>
        <v>Inviable Sanitariamente</v>
      </c>
      <c r="RPP471" s="48" t="str">
        <f t="shared" si="1284"/>
        <v>Inviable Sanitariamente</v>
      </c>
      <c r="RPQ471" s="48" t="str">
        <f t="shared" si="1284"/>
        <v>Inviable Sanitariamente</v>
      </c>
      <c r="RPR471" s="48" t="str">
        <f t="shared" si="1284"/>
        <v>Inviable Sanitariamente</v>
      </c>
      <c r="RPS471" s="48" t="str">
        <f t="shared" si="1284"/>
        <v>Inviable Sanitariamente</v>
      </c>
      <c r="RPT471" s="48" t="str">
        <f t="shared" si="1284"/>
        <v>Inviable Sanitariamente</v>
      </c>
      <c r="RPU471" s="48" t="str">
        <f t="shared" si="1284"/>
        <v>Inviable Sanitariamente</v>
      </c>
      <c r="RPV471" s="48" t="str">
        <f t="shared" si="1284"/>
        <v>Inviable Sanitariamente</v>
      </c>
      <c r="RPW471" s="48" t="str">
        <f t="shared" si="1284"/>
        <v>Inviable Sanitariamente</v>
      </c>
      <c r="RPX471" s="48" t="str">
        <f t="shared" si="1284"/>
        <v>Inviable Sanitariamente</v>
      </c>
      <c r="RPY471" s="48" t="str">
        <f t="shared" si="1284"/>
        <v>Inviable Sanitariamente</v>
      </c>
      <c r="RPZ471" s="48" t="str">
        <f t="shared" si="1285"/>
        <v>Inviable Sanitariamente</v>
      </c>
      <c r="RQA471" s="48" t="str">
        <f t="shared" si="1285"/>
        <v>Inviable Sanitariamente</v>
      </c>
      <c r="RQB471" s="48" t="str">
        <f t="shared" si="1285"/>
        <v>Inviable Sanitariamente</v>
      </c>
      <c r="RQC471" s="48" t="str">
        <f t="shared" si="1285"/>
        <v>Inviable Sanitariamente</v>
      </c>
      <c r="RQD471" s="48" t="str">
        <f t="shared" si="1285"/>
        <v>Inviable Sanitariamente</v>
      </c>
      <c r="RQE471" s="48" t="str">
        <f t="shared" si="1285"/>
        <v>Inviable Sanitariamente</v>
      </c>
      <c r="RQF471" s="48" t="str">
        <f t="shared" si="1285"/>
        <v>Inviable Sanitariamente</v>
      </c>
      <c r="RQG471" s="48" t="str">
        <f t="shared" si="1285"/>
        <v>Inviable Sanitariamente</v>
      </c>
      <c r="RQH471" s="48" t="str">
        <f t="shared" si="1285"/>
        <v>Inviable Sanitariamente</v>
      </c>
      <c r="RQI471" s="48" t="str">
        <f t="shared" si="1285"/>
        <v>Inviable Sanitariamente</v>
      </c>
      <c r="RQJ471" s="48" t="str">
        <f t="shared" si="1286"/>
        <v>Inviable Sanitariamente</v>
      </c>
      <c r="RQK471" s="48" t="str">
        <f t="shared" si="1286"/>
        <v>Inviable Sanitariamente</v>
      </c>
      <c r="RQL471" s="48" t="str">
        <f t="shared" si="1286"/>
        <v>Inviable Sanitariamente</v>
      </c>
      <c r="RQM471" s="48" t="str">
        <f t="shared" si="1286"/>
        <v>Inviable Sanitariamente</v>
      </c>
      <c r="RQN471" s="48" t="str">
        <f t="shared" si="1286"/>
        <v>Inviable Sanitariamente</v>
      </c>
      <c r="RQO471" s="48" t="str">
        <f t="shared" si="1286"/>
        <v>Inviable Sanitariamente</v>
      </c>
      <c r="RQP471" s="48" t="str">
        <f t="shared" si="1286"/>
        <v>Inviable Sanitariamente</v>
      </c>
      <c r="RQQ471" s="48" t="str">
        <f t="shared" si="1286"/>
        <v>Inviable Sanitariamente</v>
      </c>
      <c r="RQR471" s="48" t="str">
        <f t="shared" si="1286"/>
        <v>Inviable Sanitariamente</v>
      </c>
      <c r="RQS471" s="48" t="str">
        <f t="shared" si="1286"/>
        <v>Inviable Sanitariamente</v>
      </c>
      <c r="RQT471" s="48" t="str">
        <f t="shared" si="1287"/>
        <v>Inviable Sanitariamente</v>
      </c>
      <c r="RQU471" s="48" t="str">
        <f t="shared" si="1287"/>
        <v>Inviable Sanitariamente</v>
      </c>
      <c r="RQV471" s="48" t="str">
        <f t="shared" si="1287"/>
        <v>Inviable Sanitariamente</v>
      </c>
      <c r="RQW471" s="48" t="str">
        <f t="shared" si="1287"/>
        <v>Inviable Sanitariamente</v>
      </c>
      <c r="RQX471" s="48" t="str">
        <f t="shared" si="1287"/>
        <v>Inviable Sanitariamente</v>
      </c>
      <c r="RQY471" s="48" t="str">
        <f t="shared" si="1287"/>
        <v>Inviable Sanitariamente</v>
      </c>
      <c r="RQZ471" s="48" t="str">
        <f t="shared" si="1287"/>
        <v>Inviable Sanitariamente</v>
      </c>
      <c r="RRA471" s="48" t="str">
        <f t="shared" si="1287"/>
        <v>Inviable Sanitariamente</v>
      </c>
      <c r="RRB471" s="48" t="str">
        <f t="shared" si="1287"/>
        <v>Inviable Sanitariamente</v>
      </c>
      <c r="RRC471" s="48" t="str">
        <f t="shared" si="1287"/>
        <v>Inviable Sanitariamente</v>
      </c>
      <c r="RRD471" s="48" t="str">
        <f t="shared" si="1288"/>
        <v>Inviable Sanitariamente</v>
      </c>
      <c r="RRE471" s="48" t="str">
        <f t="shared" si="1288"/>
        <v>Inviable Sanitariamente</v>
      </c>
      <c r="RRF471" s="48" t="str">
        <f t="shared" si="1288"/>
        <v>Inviable Sanitariamente</v>
      </c>
      <c r="RRG471" s="48" t="str">
        <f t="shared" si="1288"/>
        <v>Inviable Sanitariamente</v>
      </c>
      <c r="RRH471" s="48" t="str">
        <f t="shared" si="1288"/>
        <v>Inviable Sanitariamente</v>
      </c>
      <c r="RRI471" s="48" t="str">
        <f t="shared" si="1288"/>
        <v>Inviable Sanitariamente</v>
      </c>
      <c r="RRJ471" s="48" t="str">
        <f t="shared" si="1288"/>
        <v>Inviable Sanitariamente</v>
      </c>
      <c r="RRK471" s="48" t="str">
        <f t="shared" si="1288"/>
        <v>Inviable Sanitariamente</v>
      </c>
      <c r="RRL471" s="48" t="str">
        <f t="shared" si="1288"/>
        <v>Inviable Sanitariamente</v>
      </c>
      <c r="RRM471" s="48" t="str">
        <f t="shared" si="1288"/>
        <v>Inviable Sanitariamente</v>
      </c>
      <c r="RRN471" s="48" t="str">
        <f t="shared" si="1289"/>
        <v>Inviable Sanitariamente</v>
      </c>
      <c r="RRO471" s="48" t="str">
        <f t="shared" si="1289"/>
        <v>Inviable Sanitariamente</v>
      </c>
      <c r="RRP471" s="48" t="str">
        <f t="shared" si="1289"/>
        <v>Inviable Sanitariamente</v>
      </c>
      <c r="RRQ471" s="48" t="str">
        <f t="shared" si="1289"/>
        <v>Inviable Sanitariamente</v>
      </c>
      <c r="RRR471" s="48" t="str">
        <f t="shared" si="1289"/>
        <v>Inviable Sanitariamente</v>
      </c>
      <c r="RRS471" s="48" t="str">
        <f t="shared" si="1289"/>
        <v>Inviable Sanitariamente</v>
      </c>
      <c r="RRT471" s="48" t="str">
        <f t="shared" si="1289"/>
        <v>Inviable Sanitariamente</v>
      </c>
      <c r="RRU471" s="48" t="str">
        <f t="shared" si="1289"/>
        <v>Inviable Sanitariamente</v>
      </c>
      <c r="RRV471" s="48" t="str">
        <f t="shared" si="1289"/>
        <v>Inviable Sanitariamente</v>
      </c>
      <c r="RRW471" s="48" t="str">
        <f t="shared" si="1289"/>
        <v>Inviable Sanitariamente</v>
      </c>
      <c r="RRX471" s="48" t="str">
        <f t="shared" si="1290"/>
        <v>Inviable Sanitariamente</v>
      </c>
      <c r="RRY471" s="48" t="str">
        <f t="shared" si="1290"/>
        <v>Inviable Sanitariamente</v>
      </c>
      <c r="RRZ471" s="48" t="str">
        <f t="shared" si="1290"/>
        <v>Inviable Sanitariamente</v>
      </c>
      <c r="RSA471" s="48" t="str">
        <f t="shared" si="1290"/>
        <v>Inviable Sanitariamente</v>
      </c>
      <c r="RSB471" s="48" t="str">
        <f t="shared" si="1290"/>
        <v>Inviable Sanitariamente</v>
      </c>
      <c r="RSC471" s="48" t="str">
        <f t="shared" si="1290"/>
        <v>Inviable Sanitariamente</v>
      </c>
      <c r="RSD471" s="48" t="str">
        <f t="shared" si="1290"/>
        <v>Inviable Sanitariamente</v>
      </c>
      <c r="RSE471" s="48" t="str">
        <f t="shared" si="1290"/>
        <v>Inviable Sanitariamente</v>
      </c>
      <c r="RSF471" s="48" t="str">
        <f t="shared" si="1290"/>
        <v>Inviable Sanitariamente</v>
      </c>
      <c r="RSG471" s="48" t="str">
        <f t="shared" si="1290"/>
        <v>Inviable Sanitariamente</v>
      </c>
      <c r="RSH471" s="48" t="str">
        <f t="shared" si="1291"/>
        <v>Inviable Sanitariamente</v>
      </c>
      <c r="RSI471" s="48" t="str">
        <f t="shared" si="1291"/>
        <v>Inviable Sanitariamente</v>
      </c>
      <c r="RSJ471" s="48" t="str">
        <f t="shared" si="1291"/>
        <v>Inviable Sanitariamente</v>
      </c>
      <c r="RSK471" s="48" t="str">
        <f t="shared" si="1291"/>
        <v>Inviable Sanitariamente</v>
      </c>
      <c r="RSL471" s="48" t="str">
        <f t="shared" si="1291"/>
        <v>Inviable Sanitariamente</v>
      </c>
      <c r="RSM471" s="48" t="str">
        <f t="shared" si="1291"/>
        <v>Inviable Sanitariamente</v>
      </c>
      <c r="RSN471" s="48" t="str">
        <f t="shared" si="1291"/>
        <v>Inviable Sanitariamente</v>
      </c>
      <c r="RSO471" s="48" t="str">
        <f t="shared" si="1291"/>
        <v>Inviable Sanitariamente</v>
      </c>
      <c r="RSP471" s="48" t="str">
        <f t="shared" si="1291"/>
        <v>Inviable Sanitariamente</v>
      </c>
      <c r="RSQ471" s="48" t="str">
        <f t="shared" si="1291"/>
        <v>Inviable Sanitariamente</v>
      </c>
      <c r="RSR471" s="48" t="str">
        <f t="shared" si="1292"/>
        <v>Inviable Sanitariamente</v>
      </c>
      <c r="RSS471" s="48" t="str">
        <f t="shared" si="1292"/>
        <v>Inviable Sanitariamente</v>
      </c>
      <c r="RST471" s="48" t="str">
        <f t="shared" si="1292"/>
        <v>Inviable Sanitariamente</v>
      </c>
      <c r="RSU471" s="48" t="str">
        <f t="shared" si="1292"/>
        <v>Inviable Sanitariamente</v>
      </c>
      <c r="RSV471" s="48" t="str">
        <f t="shared" si="1292"/>
        <v>Inviable Sanitariamente</v>
      </c>
      <c r="RSW471" s="48" t="str">
        <f t="shared" si="1292"/>
        <v>Inviable Sanitariamente</v>
      </c>
      <c r="RSX471" s="48" t="str">
        <f t="shared" si="1292"/>
        <v>Inviable Sanitariamente</v>
      </c>
      <c r="RSY471" s="48" t="str">
        <f t="shared" si="1292"/>
        <v>Inviable Sanitariamente</v>
      </c>
      <c r="RSZ471" s="48" t="str">
        <f t="shared" si="1292"/>
        <v>Inviable Sanitariamente</v>
      </c>
      <c r="RTA471" s="48" t="str">
        <f t="shared" si="1292"/>
        <v>Inviable Sanitariamente</v>
      </c>
      <c r="RTB471" s="48" t="str">
        <f t="shared" si="1293"/>
        <v>Inviable Sanitariamente</v>
      </c>
      <c r="RTC471" s="48" t="str">
        <f t="shared" si="1293"/>
        <v>Inviable Sanitariamente</v>
      </c>
      <c r="RTD471" s="48" t="str">
        <f t="shared" si="1293"/>
        <v>Inviable Sanitariamente</v>
      </c>
      <c r="RTE471" s="48" t="str">
        <f t="shared" si="1293"/>
        <v>Inviable Sanitariamente</v>
      </c>
      <c r="RTF471" s="48" t="str">
        <f t="shared" si="1293"/>
        <v>Inviable Sanitariamente</v>
      </c>
      <c r="RTG471" s="48" t="str">
        <f t="shared" si="1293"/>
        <v>Inviable Sanitariamente</v>
      </c>
      <c r="RTH471" s="48" t="str">
        <f t="shared" si="1293"/>
        <v>Inviable Sanitariamente</v>
      </c>
      <c r="RTI471" s="48" t="str">
        <f t="shared" si="1293"/>
        <v>Inviable Sanitariamente</v>
      </c>
      <c r="RTJ471" s="48" t="str">
        <f t="shared" si="1293"/>
        <v>Inviable Sanitariamente</v>
      </c>
      <c r="RTK471" s="48" t="str">
        <f t="shared" si="1293"/>
        <v>Inviable Sanitariamente</v>
      </c>
      <c r="RTL471" s="48" t="str">
        <f t="shared" si="1294"/>
        <v>Inviable Sanitariamente</v>
      </c>
      <c r="RTM471" s="48" t="str">
        <f t="shared" si="1294"/>
        <v>Inviable Sanitariamente</v>
      </c>
      <c r="RTN471" s="48" t="str">
        <f t="shared" si="1294"/>
        <v>Inviable Sanitariamente</v>
      </c>
      <c r="RTO471" s="48" t="str">
        <f t="shared" si="1294"/>
        <v>Inviable Sanitariamente</v>
      </c>
      <c r="RTP471" s="48" t="str">
        <f t="shared" si="1294"/>
        <v>Inviable Sanitariamente</v>
      </c>
      <c r="RTQ471" s="48" t="str">
        <f t="shared" si="1294"/>
        <v>Inviable Sanitariamente</v>
      </c>
      <c r="RTR471" s="48" t="str">
        <f t="shared" si="1294"/>
        <v>Inviable Sanitariamente</v>
      </c>
      <c r="RTS471" s="48" t="str">
        <f t="shared" si="1294"/>
        <v>Inviable Sanitariamente</v>
      </c>
      <c r="RTT471" s="48" t="str">
        <f t="shared" si="1294"/>
        <v>Inviable Sanitariamente</v>
      </c>
      <c r="RTU471" s="48" t="str">
        <f t="shared" si="1294"/>
        <v>Inviable Sanitariamente</v>
      </c>
      <c r="RTV471" s="48" t="str">
        <f t="shared" si="1295"/>
        <v>Inviable Sanitariamente</v>
      </c>
      <c r="RTW471" s="48" t="str">
        <f t="shared" si="1295"/>
        <v>Inviable Sanitariamente</v>
      </c>
      <c r="RTX471" s="48" t="str">
        <f t="shared" si="1295"/>
        <v>Inviable Sanitariamente</v>
      </c>
      <c r="RTY471" s="48" t="str">
        <f t="shared" si="1295"/>
        <v>Inviable Sanitariamente</v>
      </c>
      <c r="RTZ471" s="48" t="str">
        <f t="shared" si="1295"/>
        <v>Inviable Sanitariamente</v>
      </c>
      <c r="RUA471" s="48" t="str">
        <f t="shared" si="1295"/>
        <v>Inviable Sanitariamente</v>
      </c>
      <c r="RUB471" s="48" t="str">
        <f t="shared" si="1295"/>
        <v>Inviable Sanitariamente</v>
      </c>
      <c r="RUC471" s="48" t="str">
        <f t="shared" si="1295"/>
        <v>Inviable Sanitariamente</v>
      </c>
      <c r="RUD471" s="48" t="str">
        <f t="shared" si="1295"/>
        <v>Inviable Sanitariamente</v>
      </c>
      <c r="RUE471" s="48" t="str">
        <f t="shared" si="1295"/>
        <v>Inviable Sanitariamente</v>
      </c>
      <c r="RUF471" s="48" t="str">
        <f t="shared" si="1296"/>
        <v>Inviable Sanitariamente</v>
      </c>
      <c r="RUG471" s="48" t="str">
        <f t="shared" si="1296"/>
        <v>Inviable Sanitariamente</v>
      </c>
      <c r="RUH471" s="48" t="str">
        <f t="shared" si="1296"/>
        <v>Inviable Sanitariamente</v>
      </c>
      <c r="RUI471" s="48" t="str">
        <f t="shared" si="1296"/>
        <v>Inviable Sanitariamente</v>
      </c>
      <c r="RUJ471" s="48" t="str">
        <f t="shared" si="1296"/>
        <v>Inviable Sanitariamente</v>
      </c>
      <c r="RUK471" s="48" t="str">
        <f t="shared" si="1296"/>
        <v>Inviable Sanitariamente</v>
      </c>
      <c r="RUL471" s="48" t="str">
        <f t="shared" si="1296"/>
        <v>Inviable Sanitariamente</v>
      </c>
      <c r="RUM471" s="48" t="str">
        <f t="shared" si="1296"/>
        <v>Inviable Sanitariamente</v>
      </c>
      <c r="RUN471" s="48" t="str">
        <f t="shared" si="1296"/>
        <v>Inviable Sanitariamente</v>
      </c>
      <c r="RUO471" s="48" t="str">
        <f t="shared" si="1296"/>
        <v>Inviable Sanitariamente</v>
      </c>
      <c r="RUP471" s="48" t="str">
        <f t="shared" si="1297"/>
        <v>Inviable Sanitariamente</v>
      </c>
      <c r="RUQ471" s="48" t="str">
        <f t="shared" si="1297"/>
        <v>Inviable Sanitariamente</v>
      </c>
      <c r="RUR471" s="48" t="str">
        <f t="shared" si="1297"/>
        <v>Inviable Sanitariamente</v>
      </c>
      <c r="RUS471" s="48" t="str">
        <f t="shared" si="1297"/>
        <v>Inviable Sanitariamente</v>
      </c>
      <c r="RUT471" s="48" t="str">
        <f t="shared" si="1297"/>
        <v>Inviable Sanitariamente</v>
      </c>
      <c r="RUU471" s="48" t="str">
        <f t="shared" si="1297"/>
        <v>Inviable Sanitariamente</v>
      </c>
      <c r="RUV471" s="48" t="str">
        <f t="shared" si="1297"/>
        <v>Inviable Sanitariamente</v>
      </c>
      <c r="RUW471" s="48" t="str">
        <f t="shared" si="1297"/>
        <v>Inviable Sanitariamente</v>
      </c>
      <c r="RUX471" s="48" t="str">
        <f t="shared" si="1297"/>
        <v>Inviable Sanitariamente</v>
      </c>
      <c r="RUY471" s="48" t="str">
        <f t="shared" si="1297"/>
        <v>Inviable Sanitariamente</v>
      </c>
      <c r="RUZ471" s="48" t="str">
        <f t="shared" si="1298"/>
        <v>Inviable Sanitariamente</v>
      </c>
      <c r="RVA471" s="48" t="str">
        <f t="shared" si="1298"/>
        <v>Inviable Sanitariamente</v>
      </c>
      <c r="RVB471" s="48" t="str">
        <f t="shared" si="1298"/>
        <v>Inviable Sanitariamente</v>
      </c>
      <c r="RVC471" s="48" t="str">
        <f t="shared" si="1298"/>
        <v>Inviable Sanitariamente</v>
      </c>
      <c r="RVD471" s="48" t="str">
        <f t="shared" si="1298"/>
        <v>Inviable Sanitariamente</v>
      </c>
      <c r="RVE471" s="48" t="str">
        <f t="shared" si="1298"/>
        <v>Inviable Sanitariamente</v>
      </c>
      <c r="RVF471" s="48" t="str">
        <f t="shared" si="1298"/>
        <v>Inviable Sanitariamente</v>
      </c>
      <c r="RVG471" s="48" t="str">
        <f t="shared" si="1298"/>
        <v>Inviable Sanitariamente</v>
      </c>
      <c r="RVH471" s="48" t="str">
        <f t="shared" si="1298"/>
        <v>Inviable Sanitariamente</v>
      </c>
      <c r="RVI471" s="48" t="str">
        <f t="shared" si="1298"/>
        <v>Inviable Sanitariamente</v>
      </c>
      <c r="RVJ471" s="48" t="str">
        <f t="shared" si="1299"/>
        <v>Inviable Sanitariamente</v>
      </c>
      <c r="RVK471" s="48" t="str">
        <f t="shared" si="1299"/>
        <v>Inviable Sanitariamente</v>
      </c>
      <c r="RVL471" s="48" t="str">
        <f t="shared" si="1299"/>
        <v>Inviable Sanitariamente</v>
      </c>
      <c r="RVM471" s="48" t="str">
        <f t="shared" si="1299"/>
        <v>Inviable Sanitariamente</v>
      </c>
      <c r="RVN471" s="48" t="str">
        <f t="shared" si="1299"/>
        <v>Inviable Sanitariamente</v>
      </c>
      <c r="RVO471" s="48" t="str">
        <f t="shared" si="1299"/>
        <v>Inviable Sanitariamente</v>
      </c>
      <c r="RVP471" s="48" t="str">
        <f t="shared" si="1299"/>
        <v>Inviable Sanitariamente</v>
      </c>
      <c r="RVQ471" s="48" t="str">
        <f t="shared" si="1299"/>
        <v>Inviable Sanitariamente</v>
      </c>
      <c r="RVR471" s="48" t="str">
        <f t="shared" si="1299"/>
        <v>Inviable Sanitariamente</v>
      </c>
      <c r="RVS471" s="48" t="str">
        <f t="shared" si="1299"/>
        <v>Inviable Sanitariamente</v>
      </c>
      <c r="RVT471" s="48" t="str">
        <f t="shared" si="1300"/>
        <v>Inviable Sanitariamente</v>
      </c>
      <c r="RVU471" s="48" t="str">
        <f t="shared" si="1300"/>
        <v>Inviable Sanitariamente</v>
      </c>
      <c r="RVV471" s="48" t="str">
        <f t="shared" si="1300"/>
        <v>Inviable Sanitariamente</v>
      </c>
      <c r="RVW471" s="48" t="str">
        <f t="shared" si="1300"/>
        <v>Inviable Sanitariamente</v>
      </c>
      <c r="RVX471" s="48" t="str">
        <f t="shared" si="1300"/>
        <v>Inviable Sanitariamente</v>
      </c>
      <c r="RVY471" s="48" t="str">
        <f t="shared" si="1300"/>
        <v>Inviable Sanitariamente</v>
      </c>
      <c r="RVZ471" s="48" t="str">
        <f t="shared" si="1300"/>
        <v>Inviable Sanitariamente</v>
      </c>
      <c r="RWA471" s="48" t="str">
        <f t="shared" si="1300"/>
        <v>Inviable Sanitariamente</v>
      </c>
      <c r="RWB471" s="48" t="str">
        <f t="shared" si="1300"/>
        <v>Inviable Sanitariamente</v>
      </c>
      <c r="RWC471" s="48" t="str">
        <f t="shared" si="1300"/>
        <v>Inviable Sanitariamente</v>
      </c>
      <c r="RWD471" s="48" t="str">
        <f t="shared" si="1301"/>
        <v>Inviable Sanitariamente</v>
      </c>
      <c r="RWE471" s="48" t="str">
        <f t="shared" si="1301"/>
        <v>Inviable Sanitariamente</v>
      </c>
      <c r="RWF471" s="48" t="str">
        <f t="shared" si="1301"/>
        <v>Inviable Sanitariamente</v>
      </c>
      <c r="RWG471" s="48" t="str">
        <f t="shared" si="1301"/>
        <v>Inviable Sanitariamente</v>
      </c>
      <c r="RWH471" s="48" t="str">
        <f t="shared" si="1301"/>
        <v>Inviable Sanitariamente</v>
      </c>
      <c r="RWI471" s="48" t="str">
        <f t="shared" si="1301"/>
        <v>Inviable Sanitariamente</v>
      </c>
      <c r="RWJ471" s="48" t="str">
        <f t="shared" si="1301"/>
        <v>Inviable Sanitariamente</v>
      </c>
      <c r="RWK471" s="48" t="str">
        <f t="shared" si="1301"/>
        <v>Inviable Sanitariamente</v>
      </c>
      <c r="RWL471" s="48" t="str">
        <f t="shared" si="1301"/>
        <v>Inviable Sanitariamente</v>
      </c>
      <c r="RWM471" s="48" t="str">
        <f t="shared" si="1301"/>
        <v>Inviable Sanitariamente</v>
      </c>
      <c r="RWN471" s="48" t="str">
        <f t="shared" si="1302"/>
        <v>Inviable Sanitariamente</v>
      </c>
      <c r="RWO471" s="48" t="str">
        <f t="shared" si="1302"/>
        <v>Inviable Sanitariamente</v>
      </c>
      <c r="RWP471" s="48" t="str">
        <f t="shared" si="1302"/>
        <v>Inviable Sanitariamente</v>
      </c>
      <c r="RWQ471" s="48" t="str">
        <f t="shared" si="1302"/>
        <v>Inviable Sanitariamente</v>
      </c>
      <c r="RWR471" s="48" t="str">
        <f t="shared" si="1302"/>
        <v>Inviable Sanitariamente</v>
      </c>
      <c r="RWS471" s="48" t="str">
        <f t="shared" si="1302"/>
        <v>Inviable Sanitariamente</v>
      </c>
      <c r="RWT471" s="48" t="str">
        <f t="shared" si="1302"/>
        <v>Inviable Sanitariamente</v>
      </c>
      <c r="RWU471" s="48" t="str">
        <f t="shared" si="1302"/>
        <v>Inviable Sanitariamente</v>
      </c>
      <c r="RWV471" s="48" t="str">
        <f t="shared" si="1302"/>
        <v>Inviable Sanitariamente</v>
      </c>
      <c r="RWW471" s="48" t="str">
        <f t="shared" si="1302"/>
        <v>Inviable Sanitariamente</v>
      </c>
      <c r="RWX471" s="48" t="str">
        <f t="shared" si="1303"/>
        <v>Inviable Sanitariamente</v>
      </c>
      <c r="RWY471" s="48" t="str">
        <f t="shared" si="1303"/>
        <v>Inviable Sanitariamente</v>
      </c>
      <c r="RWZ471" s="48" t="str">
        <f t="shared" si="1303"/>
        <v>Inviable Sanitariamente</v>
      </c>
      <c r="RXA471" s="48" t="str">
        <f t="shared" si="1303"/>
        <v>Inviable Sanitariamente</v>
      </c>
      <c r="RXB471" s="48" t="str">
        <f t="shared" si="1303"/>
        <v>Inviable Sanitariamente</v>
      </c>
      <c r="RXC471" s="48" t="str">
        <f t="shared" si="1303"/>
        <v>Inviable Sanitariamente</v>
      </c>
      <c r="RXD471" s="48" t="str">
        <f t="shared" si="1303"/>
        <v>Inviable Sanitariamente</v>
      </c>
      <c r="RXE471" s="48" t="str">
        <f t="shared" si="1303"/>
        <v>Inviable Sanitariamente</v>
      </c>
      <c r="RXF471" s="48" t="str">
        <f t="shared" si="1303"/>
        <v>Inviable Sanitariamente</v>
      </c>
      <c r="RXG471" s="48" t="str">
        <f t="shared" si="1303"/>
        <v>Inviable Sanitariamente</v>
      </c>
      <c r="RXH471" s="48" t="str">
        <f t="shared" si="1304"/>
        <v>Inviable Sanitariamente</v>
      </c>
      <c r="RXI471" s="48" t="str">
        <f t="shared" si="1304"/>
        <v>Inviable Sanitariamente</v>
      </c>
      <c r="RXJ471" s="48" t="str">
        <f t="shared" si="1304"/>
        <v>Inviable Sanitariamente</v>
      </c>
      <c r="RXK471" s="48" t="str">
        <f t="shared" si="1304"/>
        <v>Inviable Sanitariamente</v>
      </c>
      <c r="RXL471" s="48" t="str">
        <f t="shared" si="1304"/>
        <v>Inviable Sanitariamente</v>
      </c>
      <c r="RXM471" s="48" t="str">
        <f t="shared" si="1304"/>
        <v>Inviable Sanitariamente</v>
      </c>
      <c r="RXN471" s="48" t="str">
        <f t="shared" si="1304"/>
        <v>Inviable Sanitariamente</v>
      </c>
      <c r="RXO471" s="48" t="str">
        <f t="shared" si="1304"/>
        <v>Inviable Sanitariamente</v>
      </c>
      <c r="RXP471" s="48" t="str">
        <f t="shared" si="1304"/>
        <v>Inviable Sanitariamente</v>
      </c>
      <c r="RXQ471" s="48" t="str">
        <f t="shared" si="1304"/>
        <v>Inviable Sanitariamente</v>
      </c>
      <c r="RXR471" s="48" t="str">
        <f t="shared" si="1305"/>
        <v>Inviable Sanitariamente</v>
      </c>
      <c r="RXS471" s="48" t="str">
        <f t="shared" si="1305"/>
        <v>Inviable Sanitariamente</v>
      </c>
      <c r="RXT471" s="48" t="str">
        <f t="shared" si="1305"/>
        <v>Inviable Sanitariamente</v>
      </c>
      <c r="RXU471" s="48" t="str">
        <f t="shared" si="1305"/>
        <v>Inviable Sanitariamente</v>
      </c>
      <c r="RXV471" s="48" t="str">
        <f t="shared" si="1305"/>
        <v>Inviable Sanitariamente</v>
      </c>
      <c r="RXW471" s="48" t="str">
        <f t="shared" si="1305"/>
        <v>Inviable Sanitariamente</v>
      </c>
      <c r="RXX471" s="48" t="str">
        <f t="shared" si="1305"/>
        <v>Inviable Sanitariamente</v>
      </c>
      <c r="RXY471" s="48" t="str">
        <f t="shared" si="1305"/>
        <v>Inviable Sanitariamente</v>
      </c>
      <c r="RXZ471" s="48" t="str">
        <f t="shared" si="1305"/>
        <v>Inviable Sanitariamente</v>
      </c>
      <c r="RYA471" s="48" t="str">
        <f t="shared" si="1305"/>
        <v>Inviable Sanitariamente</v>
      </c>
      <c r="RYB471" s="48" t="str">
        <f t="shared" si="1306"/>
        <v>Inviable Sanitariamente</v>
      </c>
      <c r="RYC471" s="48" t="str">
        <f t="shared" si="1306"/>
        <v>Inviable Sanitariamente</v>
      </c>
      <c r="RYD471" s="48" t="str">
        <f t="shared" si="1306"/>
        <v>Inviable Sanitariamente</v>
      </c>
      <c r="RYE471" s="48" t="str">
        <f t="shared" si="1306"/>
        <v>Inviable Sanitariamente</v>
      </c>
      <c r="RYF471" s="48" t="str">
        <f t="shared" si="1306"/>
        <v>Inviable Sanitariamente</v>
      </c>
      <c r="RYG471" s="48" t="str">
        <f t="shared" si="1306"/>
        <v>Inviable Sanitariamente</v>
      </c>
      <c r="RYH471" s="48" t="str">
        <f t="shared" si="1306"/>
        <v>Inviable Sanitariamente</v>
      </c>
      <c r="RYI471" s="48" t="str">
        <f t="shared" si="1306"/>
        <v>Inviable Sanitariamente</v>
      </c>
      <c r="RYJ471" s="48" t="str">
        <f t="shared" si="1306"/>
        <v>Inviable Sanitariamente</v>
      </c>
      <c r="RYK471" s="48" t="str">
        <f t="shared" si="1306"/>
        <v>Inviable Sanitariamente</v>
      </c>
      <c r="RYL471" s="48" t="str">
        <f t="shared" si="1307"/>
        <v>Inviable Sanitariamente</v>
      </c>
      <c r="RYM471" s="48" t="str">
        <f t="shared" si="1307"/>
        <v>Inviable Sanitariamente</v>
      </c>
      <c r="RYN471" s="48" t="str">
        <f t="shared" si="1307"/>
        <v>Inviable Sanitariamente</v>
      </c>
      <c r="RYO471" s="48" t="str">
        <f t="shared" si="1307"/>
        <v>Inviable Sanitariamente</v>
      </c>
      <c r="RYP471" s="48" t="str">
        <f t="shared" si="1307"/>
        <v>Inviable Sanitariamente</v>
      </c>
      <c r="RYQ471" s="48" t="str">
        <f t="shared" si="1307"/>
        <v>Inviable Sanitariamente</v>
      </c>
      <c r="RYR471" s="48" t="str">
        <f t="shared" si="1307"/>
        <v>Inviable Sanitariamente</v>
      </c>
      <c r="RYS471" s="48" t="str">
        <f t="shared" si="1307"/>
        <v>Inviable Sanitariamente</v>
      </c>
      <c r="RYT471" s="48" t="str">
        <f t="shared" si="1307"/>
        <v>Inviable Sanitariamente</v>
      </c>
      <c r="RYU471" s="48" t="str">
        <f t="shared" si="1307"/>
        <v>Inviable Sanitariamente</v>
      </c>
      <c r="RYV471" s="48" t="str">
        <f t="shared" si="1308"/>
        <v>Inviable Sanitariamente</v>
      </c>
      <c r="RYW471" s="48" t="str">
        <f t="shared" si="1308"/>
        <v>Inviable Sanitariamente</v>
      </c>
      <c r="RYX471" s="48" t="str">
        <f t="shared" si="1308"/>
        <v>Inviable Sanitariamente</v>
      </c>
      <c r="RYY471" s="48" t="str">
        <f t="shared" si="1308"/>
        <v>Inviable Sanitariamente</v>
      </c>
      <c r="RYZ471" s="48" t="str">
        <f t="shared" si="1308"/>
        <v>Inviable Sanitariamente</v>
      </c>
      <c r="RZA471" s="48" t="str">
        <f t="shared" si="1308"/>
        <v>Inviable Sanitariamente</v>
      </c>
      <c r="RZB471" s="48" t="str">
        <f t="shared" si="1308"/>
        <v>Inviable Sanitariamente</v>
      </c>
      <c r="RZC471" s="48" t="str">
        <f t="shared" si="1308"/>
        <v>Inviable Sanitariamente</v>
      </c>
      <c r="RZD471" s="48" t="str">
        <f t="shared" si="1308"/>
        <v>Inviable Sanitariamente</v>
      </c>
      <c r="RZE471" s="48" t="str">
        <f t="shared" si="1308"/>
        <v>Inviable Sanitariamente</v>
      </c>
      <c r="RZF471" s="48" t="str">
        <f t="shared" si="1309"/>
        <v>Inviable Sanitariamente</v>
      </c>
      <c r="RZG471" s="48" t="str">
        <f t="shared" si="1309"/>
        <v>Inviable Sanitariamente</v>
      </c>
      <c r="RZH471" s="48" t="str">
        <f t="shared" si="1309"/>
        <v>Inviable Sanitariamente</v>
      </c>
      <c r="RZI471" s="48" t="str">
        <f t="shared" si="1309"/>
        <v>Inviable Sanitariamente</v>
      </c>
      <c r="RZJ471" s="48" t="str">
        <f t="shared" si="1309"/>
        <v>Inviable Sanitariamente</v>
      </c>
      <c r="RZK471" s="48" t="str">
        <f t="shared" si="1309"/>
        <v>Inviable Sanitariamente</v>
      </c>
      <c r="RZL471" s="48" t="str">
        <f t="shared" si="1309"/>
        <v>Inviable Sanitariamente</v>
      </c>
      <c r="RZM471" s="48" t="str">
        <f t="shared" si="1309"/>
        <v>Inviable Sanitariamente</v>
      </c>
      <c r="RZN471" s="48" t="str">
        <f t="shared" si="1309"/>
        <v>Inviable Sanitariamente</v>
      </c>
      <c r="RZO471" s="48" t="str">
        <f t="shared" si="1309"/>
        <v>Inviable Sanitariamente</v>
      </c>
      <c r="RZP471" s="48" t="str">
        <f t="shared" si="1310"/>
        <v>Inviable Sanitariamente</v>
      </c>
      <c r="RZQ471" s="48" t="str">
        <f t="shared" si="1310"/>
        <v>Inviable Sanitariamente</v>
      </c>
      <c r="RZR471" s="48" t="str">
        <f t="shared" si="1310"/>
        <v>Inviable Sanitariamente</v>
      </c>
      <c r="RZS471" s="48" t="str">
        <f t="shared" si="1310"/>
        <v>Inviable Sanitariamente</v>
      </c>
      <c r="RZT471" s="48" t="str">
        <f t="shared" si="1310"/>
        <v>Inviable Sanitariamente</v>
      </c>
      <c r="RZU471" s="48" t="str">
        <f t="shared" si="1310"/>
        <v>Inviable Sanitariamente</v>
      </c>
      <c r="RZV471" s="48" t="str">
        <f t="shared" si="1310"/>
        <v>Inviable Sanitariamente</v>
      </c>
      <c r="RZW471" s="48" t="str">
        <f t="shared" si="1310"/>
        <v>Inviable Sanitariamente</v>
      </c>
      <c r="RZX471" s="48" t="str">
        <f t="shared" si="1310"/>
        <v>Inviable Sanitariamente</v>
      </c>
      <c r="RZY471" s="48" t="str">
        <f t="shared" si="1310"/>
        <v>Inviable Sanitariamente</v>
      </c>
      <c r="RZZ471" s="48" t="str">
        <f t="shared" si="1311"/>
        <v>Inviable Sanitariamente</v>
      </c>
      <c r="SAA471" s="48" t="str">
        <f t="shared" si="1311"/>
        <v>Inviable Sanitariamente</v>
      </c>
      <c r="SAB471" s="48" t="str">
        <f t="shared" si="1311"/>
        <v>Inviable Sanitariamente</v>
      </c>
      <c r="SAC471" s="48" t="str">
        <f t="shared" si="1311"/>
        <v>Inviable Sanitariamente</v>
      </c>
      <c r="SAD471" s="48" t="str">
        <f t="shared" si="1311"/>
        <v>Inviable Sanitariamente</v>
      </c>
      <c r="SAE471" s="48" t="str">
        <f t="shared" si="1311"/>
        <v>Inviable Sanitariamente</v>
      </c>
      <c r="SAF471" s="48" t="str">
        <f t="shared" si="1311"/>
        <v>Inviable Sanitariamente</v>
      </c>
      <c r="SAG471" s="48" t="str">
        <f t="shared" si="1311"/>
        <v>Inviable Sanitariamente</v>
      </c>
      <c r="SAH471" s="48" t="str">
        <f t="shared" si="1311"/>
        <v>Inviable Sanitariamente</v>
      </c>
      <c r="SAI471" s="48" t="str">
        <f t="shared" si="1311"/>
        <v>Inviable Sanitariamente</v>
      </c>
      <c r="SAJ471" s="48" t="str">
        <f t="shared" si="1312"/>
        <v>Inviable Sanitariamente</v>
      </c>
      <c r="SAK471" s="48" t="str">
        <f t="shared" si="1312"/>
        <v>Inviable Sanitariamente</v>
      </c>
      <c r="SAL471" s="48" t="str">
        <f t="shared" si="1312"/>
        <v>Inviable Sanitariamente</v>
      </c>
      <c r="SAM471" s="48" t="str">
        <f t="shared" si="1312"/>
        <v>Inviable Sanitariamente</v>
      </c>
      <c r="SAN471" s="48" t="str">
        <f t="shared" si="1312"/>
        <v>Inviable Sanitariamente</v>
      </c>
      <c r="SAO471" s="48" t="str">
        <f t="shared" si="1312"/>
        <v>Inviable Sanitariamente</v>
      </c>
      <c r="SAP471" s="48" t="str">
        <f t="shared" si="1312"/>
        <v>Inviable Sanitariamente</v>
      </c>
      <c r="SAQ471" s="48" t="str">
        <f t="shared" si="1312"/>
        <v>Inviable Sanitariamente</v>
      </c>
      <c r="SAR471" s="48" t="str">
        <f t="shared" si="1312"/>
        <v>Inviable Sanitariamente</v>
      </c>
      <c r="SAS471" s="48" t="str">
        <f t="shared" si="1312"/>
        <v>Inviable Sanitariamente</v>
      </c>
      <c r="SAT471" s="48" t="str">
        <f t="shared" si="1313"/>
        <v>Inviable Sanitariamente</v>
      </c>
      <c r="SAU471" s="48" t="str">
        <f t="shared" si="1313"/>
        <v>Inviable Sanitariamente</v>
      </c>
      <c r="SAV471" s="48" t="str">
        <f t="shared" si="1313"/>
        <v>Inviable Sanitariamente</v>
      </c>
      <c r="SAW471" s="48" t="str">
        <f t="shared" si="1313"/>
        <v>Inviable Sanitariamente</v>
      </c>
      <c r="SAX471" s="48" t="str">
        <f t="shared" si="1313"/>
        <v>Inviable Sanitariamente</v>
      </c>
      <c r="SAY471" s="48" t="str">
        <f t="shared" si="1313"/>
        <v>Inviable Sanitariamente</v>
      </c>
      <c r="SAZ471" s="48" t="str">
        <f t="shared" si="1313"/>
        <v>Inviable Sanitariamente</v>
      </c>
      <c r="SBA471" s="48" t="str">
        <f t="shared" si="1313"/>
        <v>Inviable Sanitariamente</v>
      </c>
      <c r="SBB471" s="48" t="str">
        <f t="shared" si="1313"/>
        <v>Inviable Sanitariamente</v>
      </c>
      <c r="SBC471" s="48" t="str">
        <f t="shared" si="1313"/>
        <v>Inviable Sanitariamente</v>
      </c>
      <c r="SBD471" s="48" t="str">
        <f t="shared" si="1314"/>
        <v>Inviable Sanitariamente</v>
      </c>
      <c r="SBE471" s="48" t="str">
        <f t="shared" si="1314"/>
        <v>Inviable Sanitariamente</v>
      </c>
      <c r="SBF471" s="48" t="str">
        <f t="shared" si="1314"/>
        <v>Inviable Sanitariamente</v>
      </c>
      <c r="SBG471" s="48" t="str">
        <f t="shared" si="1314"/>
        <v>Inviable Sanitariamente</v>
      </c>
      <c r="SBH471" s="48" t="str">
        <f t="shared" si="1314"/>
        <v>Inviable Sanitariamente</v>
      </c>
      <c r="SBI471" s="48" t="str">
        <f t="shared" si="1314"/>
        <v>Inviable Sanitariamente</v>
      </c>
      <c r="SBJ471" s="48" t="str">
        <f t="shared" si="1314"/>
        <v>Inviable Sanitariamente</v>
      </c>
      <c r="SBK471" s="48" t="str">
        <f t="shared" si="1314"/>
        <v>Inviable Sanitariamente</v>
      </c>
      <c r="SBL471" s="48" t="str">
        <f t="shared" si="1314"/>
        <v>Inviable Sanitariamente</v>
      </c>
      <c r="SBM471" s="48" t="str">
        <f t="shared" si="1314"/>
        <v>Inviable Sanitariamente</v>
      </c>
      <c r="SBN471" s="48" t="str">
        <f t="shared" si="1315"/>
        <v>Inviable Sanitariamente</v>
      </c>
      <c r="SBO471" s="48" t="str">
        <f t="shared" si="1315"/>
        <v>Inviable Sanitariamente</v>
      </c>
      <c r="SBP471" s="48" t="str">
        <f t="shared" si="1315"/>
        <v>Inviable Sanitariamente</v>
      </c>
      <c r="SBQ471" s="48" t="str">
        <f t="shared" si="1315"/>
        <v>Inviable Sanitariamente</v>
      </c>
      <c r="SBR471" s="48" t="str">
        <f t="shared" si="1315"/>
        <v>Inviable Sanitariamente</v>
      </c>
      <c r="SBS471" s="48" t="str">
        <f t="shared" si="1315"/>
        <v>Inviable Sanitariamente</v>
      </c>
      <c r="SBT471" s="48" t="str">
        <f t="shared" si="1315"/>
        <v>Inviable Sanitariamente</v>
      </c>
      <c r="SBU471" s="48" t="str">
        <f t="shared" si="1315"/>
        <v>Inviable Sanitariamente</v>
      </c>
      <c r="SBV471" s="48" t="str">
        <f t="shared" si="1315"/>
        <v>Inviable Sanitariamente</v>
      </c>
      <c r="SBW471" s="48" t="str">
        <f t="shared" si="1315"/>
        <v>Inviable Sanitariamente</v>
      </c>
      <c r="SBX471" s="48" t="str">
        <f t="shared" si="1316"/>
        <v>Inviable Sanitariamente</v>
      </c>
      <c r="SBY471" s="48" t="str">
        <f t="shared" si="1316"/>
        <v>Inviable Sanitariamente</v>
      </c>
      <c r="SBZ471" s="48" t="str">
        <f t="shared" si="1316"/>
        <v>Inviable Sanitariamente</v>
      </c>
      <c r="SCA471" s="48" t="str">
        <f t="shared" si="1316"/>
        <v>Inviable Sanitariamente</v>
      </c>
      <c r="SCB471" s="48" t="str">
        <f t="shared" si="1316"/>
        <v>Inviable Sanitariamente</v>
      </c>
      <c r="SCC471" s="48" t="str">
        <f t="shared" si="1316"/>
        <v>Inviable Sanitariamente</v>
      </c>
      <c r="SCD471" s="48" t="str">
        <f t="shared" si="1316"/>
        <v>Inviable Sanitariamente</v>
      </c>
      <c r="SCE471" s="48" t="str">
        <f t="shared" si="1316"/>
        <v>Inviable Sanitariamente</v>
      </c>
      <c r="SCF471" s="48" t="str">
        <f t="shared" si="1316"/>
        <v>Inviable Sanitariamente</v>
      </c>
      <c r="SCG471" s="48" t="str">
        <f t="shared" si="1316"/>
        <v>Inviable Sanitariamente</v>
      </c>
      <c r="SCH471" s="48" t="str">
        <f t="shared" si="1317"/>
        <v>Inviable Sanitariamente</v>
      </c>
      <c r="SCI471" s="48" t="str">
        <f t="shared" si="1317"/>
        <v>Inviable Sanitariamente</v>
      </c>
      <c r="SCJ471" s="48" t="str">
        <f t="shared" si="1317"/>
        <v>Inviable Sanitariamente</v>
      </c>
      <c r="SCK471" s="48" t="str">
        <f t="shared" si="1317"/>
        <v>Inviable Sanitariamente</v>
      </c>
      <c r="SCL471" s="48" t="str">
        <f t="shared" si="1317"/>
        <v>Inviable Sanitariamente</v>
      </c>
      <c r="SCM471" s="48" t="str">
        <f t="shared" si="1317"/>
        <v>Inviable Sanitariamente</v>
      </c>
      <c r="SCN471" s="48" t="str">
        <f t="shared" si="1317"/>
        <v>Inviable Sanitariamente</v>
      </c>
      <c r="SCO471" s="48" t="str">
        <f t="shared" si="1317"/>
        <v>Inviable Sanitariamente</v>
      </c>
      <c r="SCP471" s="48" t="str">
        <f t="shared" si="1317"/>
        <v>Inviable Sanitariamente</v>
      </c>
      <c r="SCQ471" s="48" t="str">
        <f t="shared" si="1317"/>
        <v>Inviable Sanitariamente</v>
      </c>
      <c r="SCR471" s="48" t="str">
        <f t="shared" si="1318"/>
        <v>Inviable Sanitariamente</v>
      </c>
      <c r="SCS471" s="48" t="str">
        <f t="shared" si="1318"/>
        <v>Inviable Sanitariamente</v>
      </c>
      <c r="SCT471" s="48" t="str">
        <f t="shared" si="1318"/>
        <v>Inviable Sanitariamente</v>
      </c>
      <c r="SCU471" s="48" t="str">
        <f t="shared" si="1318"/>
        <v>Inviable Sanitariamente</v>
      </c>
      <c r="SCV471" s="48" t="str">
        <f t="shared" si="1318"/>
        <v>Inviable Sanitariamente</v>
      </c>
      <c r="SCW471" s="48" t="str">
        <f t="shared" si="1318"/>
        <v>Inviable Sanitariamente</v>
      </c>
      <c r="SCX471" s="48" t="str">
        <f t="shared" si="1318"/>
        <v>Inviable Sanitariamente</v>
      </c>
      <c r="SCY471" s="48" t="str">
        <f t="shared" si="1318"/>
        <v>Inviable Sanitariamente</v>
      </c>
      <c r="SCZ471" s="48" t="str">
        <f t="shared" si="1318"/>
        <v>Inviable Sanitariamente</v>
      </c>
      <c r="SDA471" s="48" t="str">
        <f t="shared" si="1318"/>
        <v>Inviable Sanitariamente</v>
      </c>
      <c r="SDB471" s="48" t="str">
        <f t="shared" si="1319"/>
        <v>Inviable Sanitariamente</v>
      </c>
      <c r="SDC471" s="48" t="str">
        <f t="shared" si="1319"/>
        <v>Inviable Sanitariamente</v>
      </c>
      <c r="SDD471" s="48" t="str">
        <f t="shared" si="1319"/>
        <v>Inviable Sanitariamente</v>
      </c>
      <c r="SDE471" s="48" t="str">
        <f t="shared" si="1319"/>
        <v>Inviable Sanitariamente</v>
      </c>
      <c r="SDF471" s="48" t="str">
        <f t="shared" si="1319"/>
        <v>Inviable Sanitariamente</v>
      </c>
      <c r="SDG471" s="48" t="str">
        <f t="shared" si="1319"/>
        <v>Inviable Sanitariamente</v>
      </c>
      <c r="SDH471" s="48" t="str">
        <f t="shared" si="1319"/>
        <v>Inviable Sanitariamente</v>
      </c>
      <c r="SDI471" s="48" t="str">
        <f t="shared" si="1319"/>
        <v>Inviable Sanitariamente</v>
      </c>
      <c r="SDJ471" s="48" t="str">
        <f t="shared" si="1319"/>
        <v>Inviable Sanitariamente</v>
      </c>
      <c r="SDK471" s="48" t="str">
        <f t="shared" si="1319"/>
        <v>Inviable Sanitariamente</v>
      </c>
      <c r="SDL471" s="48" t="str">
        <f t="shared" si="1320"/>
        <v>Inviable Sanitariamente</v>
      </c>
      <c r="SDM471" s="48" t="str">
        <f t="shared" si="1320"/>
        <v>Inviable Sanitariamente</v>
      </c>
      <c r="SDN471" s="48" t="str">
        <f t="shared" si="1320"/>
        <v>Inviable Sanitariamente</v>
      </c>
      <c r="SDO471" s="48" t="str">
        <f t="shared" si="1320"/>
        <v>Inviable Sanitariamente</v>
      </c>
      <c r="SDP471" s="48" t="str">
        <f t="shared" si="1320"/>
        <v>Inviable Sanitariamente</v>
      </c>
      <c r="SDQ471" s="48" t="str">
        <f t="shared" si="1320"/>
        <v>Inviable Sanitariamente</v>
      </c>
      <c r="SDR471" s="48" t="str">
        <f t="shared" si="1320"/>
        <v>Inviable Sanitariamente</v>
      </c>
      <c r="SDS471" s="48" t="str">
        <f t="shared" si="1320"/>
        <v>Inviable Sanitariamente</v>
      </c>
      <c r="SDT471" s="48" t="str">
        <f t="shared" si="1320"/>
        <v>Inviable Sanitariamente</v>
      </c>
      <c r="SDU471" s="48" t="str">
        <f t="shared" si="1320"/>
        <v>Inviable Sanitariamente</v>
      </c>
      <c r="SDV471" s="48" t="str">
        <f t="shared" si="1321"/>
        <v>Inviable Sanitariamente</v>
      </c>
      <c r="SDW471" s="48" t="str">
        <f t="shared" si="1321"/>
        <v>Inviable Sanitariamente</v>
      </c>
      <c r="SDX471" s="48" t="str">
        <f t="shared" si="1321"/>
        <v>Inviable Sanitariamente</v>
      </c>
      <c r="SDY471" s="48" t="str">
        <f t="shared" si="1321"/>
        <v>Inviable Sanitariamente</v>
      </c>
      <c r="SDZ471" s="48" t="str">
        <f t="shared" si="1321"/>
        <v>Inviable Sanitariamente</v>
      </c>
      <c r="SEA471" s="48" t="str">
        <f t="shared" si="1321"/>
        <v>Inviable Sanitariamente</v>
      </c>
      <c r="SEB471" s="48" t="str">
        <f t="shared" si="1321"/>
        <v>Inviable Sanitariamente</v>
      </c>
      <c r="SEC471" s="48" t="str">
        <f t="shared" si="1321"/>
        <v>Inviable Sanitariamente</v>
      </c>
      <c r="SED471" s="48" t="str">
        <f t="shared" si="1321"/>
        <v>Inviable Sanitariamente</v>
      </c>
      <c r="SEE471" s="48" t="str">
        <f t="shared" si="1321"/>
        <v>Inviable Sanitariamente</v>
      </c>
      <c r="SEF471" s="48" t="str">
        <f t="shared" si="1322"/>
        <v>Inviable Sanitariamente</v>
      </c>
      <c r="SEG471" s="48" t="str">
        <f t="shared" si="1322"/>
        <v>Inviable Sanitariamente</v>
      </c>
      <c r="SEH471" s="48" t="str">
        <f t="shared" si="1322"/>
        <v>Inviable Sanitariamente</v>
      </c>
      <c r="SEI471" s="48" t="str">
        <f t="shared" si="1322"/>
        <v>Inviable Sanitariamente</v>
      </c>
      <c r="SEJ471" s="48" t="str">
        <f t="shared" si="1322"/>
        <v>Inviable Sanitariamente</v>
      </c>
      <c r="SEK471" s="48" t="str">
        <f t="shared" si="1322"/>
        <v>Inviable Sanitariamente</v>
      </c>
      <c r="SEL471" s="48" t="str">
        <f t="shared" si="1322"/>
        <v>Inviable Sanitariamente</v>
      </c>
      <c r="SEM471" s="48" t="str">
        <f t="shared" si="1322"/>
        <v>Inviable Sanitariamente</v>
      </c>
      <c r="SEN471" s="48" t="str">
        <f t="shared" si="1322"/>
        <v>Inviable Sanitariamente</v>
      </c>
      <c r="SEO471" s="48" t="str">
        <f t="shared" si="1322"/>
        <v>Inviable Sanitariamente</v>
      </c>
      <c r="SEP471" s="48" t="str">
        <f t="shared" si="1323"/>
        <v>Inviable Sanitariamente</v>
      </c>
      <c r="SEQ471" s="48" t="str">
        <f t="shared" si="1323"/>
        <v>Inviable Sanitariamente</v>
      </c>
      <c r="SER471" s="48" t="str">
        <f t="shared" si="1323"/>
        <v>Inviable Sanitariamente</v>
      </c>
      <c r="SES471" s="48" t="str">
        <f t="shared" si="1323"/>
        <v>Inviable Sanitariamente</v>
      </c>
      <c r="SET471" s="48" t="str">
        <f t="shared" si="1323"/>
        <v>Inviable Sanitariamente</v>
      </c>
      <c r="SEU471" s="48" t="str">
        <f t="shared" si="1323"/>
        <v>Inviable Sanitariamente</v>
      </c>
      <c r="SEV471" s="48" t="str">
        <f t="shared" si="1323"/>
        <v>Inviable Sanitariamente</v>
      </c>
      <c r="SEW471" s="48" t="str">
        <f t="shared" si="1323"/>
        <v>Inviable Sanitariamente</v>
      </c>
      <c r="SEX471" s="48" t="str">
        <f t="shared" si="1323"/>
        <v>Inviable Sanitariamente</v>
      </c>
      <c r="SEY471" s="48" t="str">
        <f t="shared" si="1323"/>
        <v>Inviable Sanitariamente</v>
      </c>
      <c r="SEZ471" s="48" t="str">
        <f t="shared" si="1324"/>
        <v>Inviable Sanitariamente</v>
      </c>
      <c r="SFA471" s="48" t="str">
        <f t="shared" si="1324"/>
        <v>Inviable Sanitariamente</v>
      </c>
      <c r="SFB471" s="48" t="str">
        <f t="shared" si="1324"/>
        <v>Inviable Sanitariamente</v>
      </c>
      <c r="SFC471" s="48" t="str">
        <f t="shared" si="1324"/>
        <v>Inviable Sanitariamente</v>
      </c>
      <c r="SFD471" s="48" t="str">
        <f t="shared" si="1324"/>
        <v>Inviable Sanitariamente</v>
      </c>
      <c r="SFE471" s="48" t="str">
        <f t="shared" si="1324"/>
        <v>Inviable Sanitariamente</v>
      </c>
      <c r="SFF471" s="48" t="str">
        <f t="shared" si="1324"/>
        <v>Inviable Sanitariamente</v>
      </c>
      <c r="SFG471" s="48" t="str">
        <f t="shared" si="1324"/>
        <v>Inviable Sanitariamente</v>
      </c>
      <c r="SFH471" s="48" t="str">
        <f t="shared" si="1324"/>
        <v>Inviable Sanitariamente</v>
      </c>
      <c r="SFI471" s="48" t="str">
        <f t="shared" si="1324"/>
        <v>Inviable Sanitariamente</v>
      </c>
      <c r="SFJ471" s="48" t="str">
        <f t="shared" si="1325"/>
        <v>Inviable Sanitariamente</v>
      </c>
      <c r="SFK471" s="48" t="str">
        <f t="shared" si="1325"/>
        <v>Inviable Sanitariamente</v>
      </c>
      <c r="SFL471" s="48" t="str">
        <f t="shared" si="1325"/>
        <v>Inviable Sanitariamente</v>
      </c>
      <c r="SFM471" s="48" t="str">
        <f t="shared" si="1325"/>
        <v>Inviable Sanitariamente</v>
      </c>
      <c r="SFN471" s="48" t="str">
        <f t="shared" si="1325"/>
        <v>Inviable Sanitariamente</v>
      </c>
      <c r="SFO471" s="48" t="str">
        <f t="shared" si="1325"/>
        <v>Inviable Sanitariamente</v>
      </c>
      <c r="SFP471" s="48" t="str">
        <f t="shared" si="1325"/>
        <v>Inviable Sanitariamente</v>
      </c>
      <c r="SFQ471" s="48" t="str">
        <f t="shared" si="1325"/>
        <v>Inviable Sanitariamente</v>
      </c>
      <c r="SFR471" s="48" t="str">
        <f t="shared" si="1325"/>
        <v>Inviable Sanitariamente</v>
      </c>
      <c r="SFS471" s="48" t="str">
        <f t="shared" si="1325"/>
        <v>Inviable Sanitariamente</v>
      </c>
      <c r="SFT471" s="48" t="str">
        <f t="shared" si="1326"/>
        <v>Inviable Sanitariamente</v>
      </c>
      <c r="SFU471" s="48" t="str">
        <f t="shared" si="1326"/>
        <v>Inviable Sanitariamente</v>
      </c>
      <c r="SFV471" s="48" t="str">
        <f t="shared" si="1326"/>
        <v>Inviable Sanitariamente</v>
      </c>
      <c r="SFW471" s="48" t="str">
        <f t="shared" si="1326"/>
        <v>Inviable Sanitariamente</v>
      </c>
      <c r="SFX471" s="48" t="str">
        <f t="shared" si="1326"/>
        <v>Inviable Sanitariamente</v>
      </c>
      <c r="SFY471" s="48" t="str">
        <f t="shared" si="1326"/>
        <v>Inviable Sanitariamente</v>
      </c>
      <c r="SFZ471" s="48" t="str">
        <f t="shared" si="1326"/>
        <v>Inviable Sanitariamente</v>
      </c>
      <c r="SGA471" s="48" t="str">
        <f t="shared" si="1326"/>
        <v>Inviable Sanitariamente</v>
      </c>
      <c r="SGB471" s="48" t="str">
        <f t="shared" si="1326"/>
        <v>Inviable Sanitariamente</v>
      </c>
      <c r="SGC471" s="48" t="str">
        <f t="shared" si="1326"/>
        <v>Inviable Sanitariamente</v>
      </c>
      <c r="SGD471" s="48" t="str">
        <f t="shared" si="1327"/>
        <v>Inviable Sanitariamente</v>
      </c>
      <c r="SGE471" s="48" t="str">
        <f t="shared" si="1327"/>
        <v>Inviable Sanitariamente</v>
      </c>
      <c r="SGF471" s="48" t="str">
        <f t="shared" si="1327"/>
        <v>Inviable Sanitariamente</v>
      </c>
      <c r="SGG471" s="48" t="str">
        <f t="shared" si="1327"/>
        <v>Inviable Sanitariamente</v>
      </c>
      <c r="SGH471" s="48" t="str">
        <f t="shared" si="1327"/>
        <v>Inviable Sanitariamente</v>
      </c>
      <c r="SGI471" s="48" t="str">
        <f t="shared" si="1327"/>
        <v>Inviable Sanitariamente</v>
      </c>
      <c r="SGJ471" s="48" t="str">
        <f t="shared" si="1327"/>
        <v>Inviable Sanitariamente</v>
      </c>
      <c r="SGK471" s="48" t="str">
        <f t="shared" si="1327"/>
        <v>Inviable Sanitariamente</v>
      </c>
      <c r="SGL471" s="48" t="str">
        <f t="shared" si="1327"/>
        <v>Inviable Sanitariamente</v>
      </c>
      <c r="SGM471" s="48" t="str">
        <f t="shared" si="1327"/>
        <v>Inviable Sanitariamente</v>
      </c>
      <c r="SGN471" s="48" t="str">
        <f t="shared" si="1328"/>
        <v>Inviable Sanitariamente</v>
      </c>
      <c r="SGO471" s="48" t="str">
        <f t="shared" si="1328"/>
        <v>Inviable Sanitariamente</v>
      </c>
      <c r="SGP471" s="48" t="str">
        <f t="shared" si="1328"/>
        <v>Inviable Sanitariamente</v>
      </c>
      <c r="SGQ471" s="48" t="str">
        <f t="shared" si="1328"/>
        <v>Inviable Sanitariamente</v>
      </c>
      <c r="SGR471" s="48" t="str">
        <f t="shared" si="1328"/>
        <v>Inviable Sanitariamente</v>
      </c>
      <c r="SGS471" s="48" t="str">
        <f t="shared" si="1328"/>
        <v>Inviable Sanitariamente</v>
      </c>
      <c r="SGT471" s="48" t="str">
        <f t="shared" si="1328"/>
        <v>Inviable Sanitariamente</v>
      </c>
      <c r="SGU471" s="48" t="str">
        <f t="shared" si="1328"/>
        <v>Inviable Sanitariamente</v>
      </c>
      <c r="SGV471" s="48" t="str">
        <f t="shared" si="1328"/>
        <v>Inviable Sanitariamente</v>
      </c>
      <c r="SGW471" s="48" t="str">
        <f t="shared" si="1328"/>
        <v>Inviable Sanitariamente</v>
      </c>
      <c r="SGX471" s="48" t="str">
        <f t="shared" si="1329"/>
        <v>Inviable Sanitariamente</v>
      </c>
      <c r="SGY471" s="48" t="str">
        <f t="shared" si="1329"/>
        <v>Inviable Sanitariamente</v>
      </c>
      <c r="SGZ471" s="48" t="str">
        <f t="shared" si="1329"/>
        <v>Inviable Sanitariamente</v>
      </c>
      <c r="SHA471" s="48" t="str">
        <f t="shared" si="1329"/>
        <v>Inviable Sanitariamente</v>
      </c>
      <c r="SHB471" s="48" t="str">
        <f t="shared" si="1329"/>
        <v>Inviable Sanitariamente</v>
      </c>
      <c r="SHC471" s="48" t="str">
        <f t="shared" si="1329"/>
        <v>Inviable Sanitariamente</v>
      </c>
      <c r="SHD471" s="48" t="str">
        <f t="shared" si="1329"/>
        <v>Inviable Sanitariamente</v>
      </c>
      <c r="SHE471" s="48" t="str">
        <f t="shared" si="1329"/>
        <v>Inviable Sanitariamente</v>
      </c>
      <c r="SHF471" s="48" t="str">
        <f t="shared" si="1329"/>
        <v>Inviable Sanitariamente</v>
      </c>
      <c r="SHG471" s="48" t="str">
        <f t="shared" si="1329"/>
        <v>Inviable Sanitariamente</v>
      </c>
      <c r="SHH471" s="48" t="str">
        <f t="shared" si="1330"/>
        <v>Inviable Sanitariamente</v>
      </c>
      <c r="SHI471" s="48" t="str">
        <f t="shared" si="1330"/>
        <v>Inviable Sanitariamente</v>
      </c>
      <c r="SHJ471" s="48" t="str">
        <f t="shared" si="1330"/>
        <v>Inviable Sanitariamente</v>
      </c>
      <c r="SHK471" s="48" t="str">
        <f t="shared" si="1330"/>
        <v>Inviable Sanitariamente</v>
      </c>
      <c r="SHL471" s="48" t="str">
        <f t="shared" si="1330"/>
        <v>Inviable Sanitariamente</v>
      </c>
      <c r="SHM471" s="48" t="str">
        <f t="shared" si="1330"/>
        <v>Inviable Sanitariamente</v>
      </c>
      <c r="SHN471" s="48" t="str">
        <f t="shared" si="1330"/>
        <v>Inviable Sanitariamente</v>
      </c>
      <c r="SHO471" s="48" t="str">
        <f t="shared" si="1330"/>
        <v>Inviable Sanitariamente</v>
      </c>
      <c r="SHP471" s="48" t="str">
        <f t="shared" si="1330"/>
        <v>Inviable Sanitariamente</v>
      </c>
      <c r="SHQ471" s="48" t="str">
        <f t="shared" si="1330"/>
        <v>Inviable Sanitariamente</v>
      </c>
      <c r="SHR471" s="48" t="str">
        <f t="shared" si="1331"/>
        <v>Inviable Sanitariamente</v>
      </c>
      <c r="SHS471" s="48" t="str">
        <f t="shared" si="1331"/>
        <v>Inviable Sanitariamente</v>
      </c>
      <c r="SHT471" s="48" t="str">
        <f t="shared" si="1331"/>
        <v>Inviable Sanitariamente</v>
      </c>
      <c r="SHU471" s="48" t="str">
        <f t="shared" si="1331"/>
        <v>Inviable Sanitariamente</v>
      </c>
      <c r="SHV471" s="48" t="str">
        <f t="shared" si="1331"/>
        <v>Inviable Sanitariamente</v>
      </c>
      <c r="SHW471" s="48" t="str">
        <f t="shared" si="1331"/>
        <v>Inviable Sanitariamente</v>
      </c>
      <c r="SHX471" s="48" t="str">
        <f t="shared" si="1331"/>
        <v>Inviable Sanitariamente</v>
      </c>
      <c r="SHY471" s="48" t="str">
        <f t="shared" si="1331"/>
        <v>Inviable Sanitariamente</v>
      </c>
      <c r="SHZ471" s="48" t="str">
        <f t="shared" si="1331"/>
        <v>Inviable Sanitariamente</v>
      </c>
      <c r="SIA471" s="48" t="str">
        <f t="shared" si="1331"/>
        <v>Inviable Sanitariamente</v>
      </c>
      <c r="SIB471" s="48" t="str">
        <f t="shared" si="1332"/>
        <v>Inviable Sanitariamente</v>
      </c>
      <c r="SIC471" s="48" t="str">
        <f t="shared" si="1332"/>
        <v>Inviable Sanitariamente</v>
      </c>
      <c r="SID471" s="48" t="str">
        <f t="shared" si="1332"/>
        <v>Inviable Sanitariamente</v>
      </c>
      <c r="SIE471" s="48" t="str">
        <f t="shared" si="1332"/>
        <v>Inviable Sanitariamente</v>
      </c>
      <c r="SIF471" s="48" t="str">
        <f t="shared" si="1332"/>
        <v>Inviable Sanitariamente</v>
      </c>
      <c r="SIG471" s="48" t="str">
        <f t="shared" si="1332"/>
        <v>Inviable Sanitariamente</v>
      </c>
      <c r="SIH471" s="48" t="str">
        <f t="shared" si="1332"/>
        <v>Inviable Sanitariamente</v>
      </c>
      <c r="SII471" s="48" t="str">
        <f t="shared" si="1332"/>
        <v>Inviable Sanitariamente</v>
      </c>
      <c r="SIJ471" s="48" t="str">
        <f t="shared" si="1332"/>
        <v>Inviable Sanitariamente</v>
      </c>
      <c r="SIK471" s="48" t="str">
        <f t="shared" si="1332"/>
        <v>Inviable Sanitariamente</v>
      </c>
      <c r="SIL471" s="48" t="str">
        <f t="shared" si="1333"/>
        <v>Inviable Sanitariamente</v>
      </c>
      <c r="SIM471" s="48" t="str">
        <f t="shared" si="1333"/>
        <v>Inviable Sanitariamente</v>
      </c>
      <c r="SIN471" s="48" t="str">
        <f t="shared" si="1333"/>
        <v>Inviable Sanitariamente</v>
      </c>
      <c r="SIO471" s="48" t="str">
        <f t="shared" si="1333"/>
        <v>Inviable Sanitariamente</v>
      </c>
      <c r="SIP471" s="48" t="str">
        <f t="shared" si="1333"/>
        <v>Inviable Sanitariamente</v>
      </c>
      <c r="SIQ471" s="48" t="str">
        <f t="shared" si="1333"/>
        <v>Inviable Sanitariamente</v>
      </c>
      <c r="SIR471" s="48" t="str">
        <f t="shared" si="1333"/>
        <v>Inviable Sanitariamente</v>
      </c>
      <c r="SIS471" s="48" t="str">
        <f t="shared" si="1333"/>
        <v>Inviable Sanitariamente</v>
      </c>
      <c r="SIT471" s="48" t="str">
        <f t="shared" si="1333"/>
        <v>Inviable Sanitariamente</v>
      </c>
      <c r="SIU471" s="48" t="str">
        <f t="shared" si="1333"/>
        <v>Inviable Sanitariamente</v>
      </c>
      <c r="SIV471" s="48" t="str">
        <f t="shared" si="1334"/>
        <v>Inviable Sanitariamente</v>
      </c>
      <c r="SIW471" s="48" t="str">
        <f t="shared" si="1334"/>
        <v>Inviable Sanitariamente</v>
      </c>
      <c r="SIX471" s="48" t="str">
        <f t="shared" si="1334"/>
        <v>Inviable Sanitariamente</v>
      </c>
      <c r="SIY471" s="48" t="str">
        <f t="shared" si="1334"/>
        <v>Inviable Sanitariamente</v>
      </c>
      <c r="SIZ471" s="48" t="str">
        <f t="shared" si="1334"/>
        <v>Inviable Sanitariamente</v>
      </c>
      <c r="SJA471" s="48" t="str">
        <f t="shared" si="1334"/>
        <v>Inviable Sanitariamente</v>
      </c>
      <c r="SJB471" s="48" t="str">
        <f t="shared" si="1334"/>
        <v>Inviable Sanitariamente</v>
      </c>
      <c r="SJC471" s="48" t="str">
        <f t="shared" si="1334"/>
        <v>Inviable Sanitariamente</v>
      </c>
      <c r="SJD471" s="48" t="str">
        <f t="shared" si="1334"/>
        <v>Inviable Sanitariamente</v>
      </c>
      <c r="SJE471" s="48" t="str">
        <f t="shared" si="1334"/>
        <v>Inviable Sanitariamente</v>
      </c>
      <c r="SJF471" s="48" t="str">
        <f t="shared" si="1335"/>
        <v>Inviable Sanitariamente</v>
      </c>
      <c r="SJG471" s="48" t="str">
        <f t="shared" si="1335"/>
        <v>Inviable Sanitariamente</v>
      </c>
      <c r="SJH471" s="48" t="str">
        <f t="shared" si="1335"/>
        <v>Inviable Sanitariamente</v>
      </c>
      <c r="SJI471" s="48" t="str">
        <f t="shared" si="1335"/>
        <v>Inviable Sanitariamente</v>
      </c>
      <c r="SJJ471" s="48" t="str">
        <f t="shared" si="1335"/>
        <v>Inviable Sanitariamente</v>
      </c>
      <c r="SJK471" s="48" t="str">
        <f t="shared" si="1335"/>
        <v>Inviable Sanitariamente</v>
      </c>
      <c r="SJL471" s="48" t="str">
        <f t="shared" si="1335"/>
        <v>Inviable Sanitariamente</v>
      </c>
      <c r="SJM471" s="48" t="str">
        <f t="shared" si="1335"/>
        <v>Inviable Sanitariamente</v>
      </c>
      <c r="SJN471" s="48" t="str">
        <f t="shared" si="1335"/>
        <v>Inviable Sanitariamente</v>
      </c>
      <c r="SJO471" s="48" t="str">
        <f t="shared" si="1335"/>
        <v>Inviable Sanitariamente</v>
      </c>
      <c r="SJP471" s="48" t="str">
        <f t="shared" si="1336"/>
        <v>Inviable Sanitariamente</v>
      </c>
      <c r="SJQ471" s="48" t="str">
        <f t="shared" si="1336"/>
        <v>Inviable Sanitariamente</v>
      </c>
      <c r="SJR471" s="48" t="str">
        <f t="shared" si="1336"/>
        <v>Inviable Sanitariamente</v>
      </c>
      <c r="SJS471" s="48" t="str">
        <f t="shared" si="1336"/>
        <v>Inviable Sanitariamente</v>
      </c>
      <c r="SJT471" s="48" t="str">
        <f t="shared" si="1336"/>
        <v>Inviable Sanitariamente</v>
      </c>
      <c r="SJU471" s="48" t="str">
        <f t="shared" si="1336"/>
        <v>Inviable Sanitariamente</v>
      </c>
      <c r="SJV471" s="48" t="str">
        <f t="shared" si="1336"/>
        <v>Inviable Sanitariamente</v>
      </c>
      <c r="SJW471" s="48" t="str">
        <f t="shared" si="1336"/>
        <v>Inviable Sanitariamente</v>
      </c>
      <c r="SJX471" s="48" t="str">
        <f t="shared" si="1336"/>
        <v>Inviable Sanitariamente</v>
      </c>
      <c r="SJY471" s="48" t="str">
        <f t="shared" si="1336"/>
        <v>Inviable Sanitariamente</v>
      </c>
      <c r="SJZ471" s="48" t="str">
        <f t="shared" si="1337"/>
        <v>Inviable Sanitariamente</v>
      </c>
      <c r="SKA471" s="48" t="str">
        <f t="shared" si="1337"/>
        <v>Inviable Sanitariamente</v>
      </c>
      <c r="SKB471" s="48" t="str">
        <f t="shared" si="1337"/>
        <v>Inviable Sanitariamente</v>
      </c>
      <c r="SKC471" s="48" t="str">
        <f t="shared" si="1337"/>
        <v>Inviable Sanitariamente</v>
      </c>
      <c r="SKD471" s="48" t="str">
        <f t="shared" si="1337"/>
        <v>Inviable Sanitariamente</v>
      </c>
      <c r="SKE471" s="48" t="str">
        <f t="shared" si="1337"/>
        <v>Inviable Sanitariamente</v>
      </c>
      <c r="SKF471" s="48" t="str">
        <f t="shared" si="1337"/>
        <v>Inviable Sanitariamente</v>
      </c>
      <c r="SKG471" s="48" t="str">
        <f t="shared" si="1337"/>
        <v>Inviable Sanitariamente</v>
      </c>
      <c r="SKH471" s="48" t="str">
        <f t="shared" si="1337"/>
        <v>Inviable Sanitariamente</v>
      </c>
      <c r="SKI471" s="48" t="str">
        <f t="shared" si="1337"/>
        <v>Inviable Sanitariamente</v>
      </c>
      <c r="SKJ471" s="48" t="str">
        <f t="shared" si="1338"/>
        <v>Inviable Sanitariamente</v>
      </c>
      <c r="SKK471" s="48" t="str">
        <f t="shared" si="1338"/>
        <v>Inviable Sanitariamente</v>
      </c>
      <c r="SKL471" s="48" t="str">
        <f t="shared" si="1338"/>
        <v>Inviable Sanitariamente</v>
      </c>
      <c r="SKM471" s="48" t="str">
        <f t="shared" si="1338"/>
        <v>Inviable Sanitariamente</v>
      </c>
      <c r="SKN471" s="48" t="str">
        <f t="shared" si="1338"/>
        <v>Inviable Sanitariamente</v>
      </c>
      <c r="SKO471" s="48" t="str">
        <f t="shared" si="1338"/>
        <v>Inviable Sanitariamente</v>
      </c>
      <c r="SKP471" s="48" t="str">
        <f t="shared" si="1338"/>
        <v>Inviable Sanitariamente</v>
      </c>
      <c r="SKQ471" s="48" t="str">
        <f t="shared" si="1338"/>
        <v>Inviable Sanitariamente</v>
      </c>
      <c r="SKR471" s="48" t="str">
        <f t="shared" si="1338"/>
        <v>Inviable Sanitariamente</v>
      </c>
      <c r="SKS471" s="48" t="str">
        <f t="shared" si="1338"/>
        <v>Inviable Sanitariamente</v>
      </c>
      <c r="SKT471" s="48" t="str">
        <f t="shared" si="1339"/>
        <v>Inviable Sanitariamente</v>
      </c>
      <c r="SKU471" s="48" t="str">
        <f t="shared" si="1339"/>
        <v>Inviable Sanitariamente</v>
      </c>
      <c r="SKV471" s="48" t="str">
        <f t="shared" si="1339"/>
        <v>Inviable Sanitariamente</v>
      </c>
      <c r="SKW471" s="48" t="str">
        <f t="shared" si="1339"/>
        <v>Inviable Sanitariamente</v>
      </c>
      <c r="SKX471" s="48" t="str">
        <f t="shared" si="1339"/>
        <v>Inviable Sanitariamente</v>
      </c>
      <c r="SKY471" s="48" t="str">
        <f t="shared" si="1339"/>
        <v>Inviable Sanitariamente</v>
      </c>
      <c r="SKZ471" s="48" t="str">
        <f t="shared" si="1339"/>
        <v>Inviable Sanitariamente</v>
      </c>
      <c r="SLA471" s="48" t="str">
        <f t="shared" si="1339"/>
        <v>Inviable Sanitariamente</v>
      </c>
      <c r="SLB471" s="48" t="str">
        <f t="shared" si="1339"/>
        <v>Inviable Sanitariamente</v>
      </c>
      <c r="SLC471" s="48" t="str">
        <f t="shared" si="1339"/>
        <v>Inviable Sanitariamente</v>
      </c>
      <c r="SLD471" s="48" t="str">
        <f t="shared" si="1340"/>
        <v>Inviable Sanitariamente</v>
      </c>
      <c r="SLE471" s="48" t="str">
        <f t="shared" si="1340"/>
        <v>Inviable Sanitariamente</v>
      </c>
      <c r="SLF471" s="48" t="str">
        <f t="shared" si="1340"/>
        <v>Inviable Sanitariamente</v>
      </c>
      <c r="SLG471" s="48" t="str">
        <f t="shared" si="1340"/>
        <v>Inviable Sanitariamente</v>
      </c>
      <c r="SLH471" s="48" t="str">
        <f t="shared" si="1340"/>
        <v>Inviable Sanitariamente</v>
      </c>
      <c r="SLI471" s="48" t="str">
        <f t="shared" si="1340"/>
        <v>Inviable Sanitariamente</v>
      </c>
      <c r="SLJ471" s="48" t="str">
        <f t="shared" si="1340"/>
        <v>Inviable Sanitariamente</v>
      </c>
      <c r="SLK471" s="48" t="str">
        <f t="shared" si="1340"/>
        <v>Inviable Sanitariamente</v>
      </c>
      <c r="SLL471" s="48" t="str">
        <f t="shared" si="1340"/>
        <v>Inviable Sanitariamente</v>
      </c>
      <c r="SLM471" s="48" t="str">
        <f t="shared" si="1340"/>
        <v>Inviable Sanitariamente</v>
      </c>
      <c r="SLN471" s="48" t="str">
        <f t="shared" si="1341"/>
        <v>Inviable Sanitariamente</v>
      </c>
      <c r="SLO471" s="48" t="str">
        <f t="shared" si="1341"/>
        <v>Inviable Sanitariamente</v>
      </c>
      <c r="SLP471" s="48" t="str">
        <f t="shared" si="1341"/>
        <v>Inviable Sanitariamente</v>
      </c>
      <c r="SLQ471" s="48" t="str">
        <f t="shared" si="1341"/>
        <v>Inviable Sanitariamente</v>
      </c>
      <c r="SLR471" s="48" t="str">
        <f t="shared" si="1341"/>
        <v>Inviable Sanitariamente</v>
      </c>
      <c r="SLS471" s="48" t="str">
        <f t="shared" si="1341"/>
        <v>Inviable Sanitariamente</v>
      </c>
      <c r="SLT471" s="48" t="str">
        <f t="shared" si="1341"/>
        <v>Inviable Sanitariamente</v>
      </c>
      <c r="SLU471" s="48" t="str">
        <f t="shared" si="1341"/>
        <v>Inviable Sanitariamente</v>
      </c>
      <c r="SLV471" s="48" t="str">
        <f t="shared" si="1341"/>
        <v>Inviable Sanitariamente</v>
      </c>
      <c r="SLW471" s="48" t="str">
        <f t="shared" si="1341"/>
        <v>Inviable Sanitariamente</v>
      </c>
      <c r="SLX471" s="48" t="str">
        <f t="shared" si="1342"/>
        <v>Inviable Sanitariamente</v>
      </c>
      <c r="SLY471" s="48" t="str">
        <f t="shared" si="1342"/>
        <v>Inviable Sanitariamente</v>
      </c>
      <c r="SLZ471" s="48" t="str">
        <f t="shared" si="1342"/>
        <v>Inviable Sanitariamente</v>
      </c>
      <c r="SMA471" s="48" t="str">
        <f t="shared" si="1342"/>
        <v>Inviable Sanitariamente</v>
      </c>
      <c r="SMB471" s="48" t="str">
        <f t="shared" si="1342"/>
        <v>Inviable Sanitariamente</v>
      </c>
      <c r="SMC471" s="48" t="str">
        <f t="shared" si="1342"/>
        <v>Inviable Sanitariamente</v>
      </c>
      <c r="SMD471" s="48" t="str">
        <f t="shared" si="1342"/>
        <v>Inviable Sanitariamente</v>
      </c>
      <c r="SME471" s="48" t="str">
        <f t="shared" si="1342"/>
        <v>Inviable Sanitariamente</v>
      </c>
      <c r="SMF471" s="48" t="str">
        <f t="shared" si="1342"/>
        <v>Inviable Sanitariamente</v>
      </c>
      <c r="SMG471" s="48" t="str">
        <f t="shared" si="1342"/>
        <v>Inviable Sanitariamente</v>
      </c>
      <c r="SMH471" s="48" t="str">
        <f t="shared" si="1343"/>
        <v>Inviable Sanitariamente</v>
      </c>
      <c r="SMI471" s="48" t="str">
        <f t="shared" si="1343"/>
        <v>Inviable Sanitariamente</v>
      </c>
      <c r="SMJ471" s="48" t="str">
        <f t="shared" si="1343"/>
        <v>Inviable Sanitariamente</v>
      </c>
      <c r="SMK471" s="48" t="str">
        <f t="shared" si="1343"/>
        <v>Inviable Sanitariamente</v>
      </c>
      <c r="SML471" s="48" t="str">
        <f t="shared" si="1343"/>
        <v>Inviable Sanitariamente</v>
      </c>
      <c r="SMM471" s="48" t="str">
        <f t="shared" si="1343"/>
        <v>Inviable Sanitariamente</v>
      </c>
      <c r="SMN471" s="48" t="str">
        <f t="shared" si="1343"/>
        <v>Inviable Sanitariamente</v>
      </c>
      <c r="SMO471" s="48" t="str">
        <f t="shared" si="1343"/>
        <v>Inviable Sanitariamente</v>
      </c>
      <c r="SMP471" s="48" t="str">
        <f t="shared" si="1343"/>
        <v>Inviable Sanitariamente</v>
      </c>
      <c r="SMQ471" s="48" t="str">
        <f t="shared" si="1343"/>
        <v>Inviable Sanitariamente</v>
      </c>
      <c r="SMR471" s="48" t="str">
        <f t="shared" si="1344"/>
        <v>Inviable Sanitariamente</v>
      </c>
      <c r="SMS471" s="48" t="str">
        <f t="shared" si="1344"/>
        <v>Inviable Sanitariamente</v>
      </c>
      <c r="SMT471" s="48" t="str">
        <f t="shared" si="1344"/>
        <v>Inviable Sanitariamente</v>
      </c>
      <c r="SMU471" s="48" t="str">
        <f t="shared" si="1344"/>
        <v>Inviable Sanitariamente</v>
      </c>
      <c r="SMV471" s="48" t="str">
        <f t="shared" si="1344"/>
        <v>Inviable Sanitariamente</v>
      </c>
      <c r="SMW471" s="48" t="str">
        <f t="shared" si="1344"/>
        <v>Inviable Sanitariamente</v>
      </c>
      <c r="SMX471" s="48" t="str">
        <f t="shared" si="1344"/>
        <v>Inviable Sanitariamente</v>
      </c>
      <c r="SMY471" s="48" t="str">
        <f t="shared" si="1344"/>
        <v>Inviable Sanitariamente</v>
      </c>
      <c r="SMZ471" s="48" t="str">
        <f t="shared" si="1344"/>
        <v>Inviable Sanitariamente</v>
      </c>
      <c r="SNA471" s="48" t="str">
        <f t="shared" si="1344"/>
        <v>Inviable Sanitariamente</v>
      </c>
      <c r="SNB471" s="48" t="str">
        <f t="shared" si="1345"/>
        <v>Inviable Sanitariamente</v>
      </c>
      <c r="SNC471" s="48" t="str">
        <f t="shared" si="1345"/>
        <v>Inviable Sanitariamente</v>
      </c>
      <c r="SND471" s="48" t="str">
        <f t="shared" si="1345"/>
        <v>Inviable Sanitariamente</v>
      </c>
      <c r="SNE471" s="48" t="str">
        <f t="shared" si="1345"/>
        <v>Inviable Sanitariamente</v>
      </c>
      <c r="SNF471" s="48" t="str">
        <f t="shared" si="1345"/>
        <v>Inviable Sanitariamente</v>
      </c>
      <c r="SNG471" s="48" t="str">
        <f t="shared" si="1345"/>
        <v>Inviable Sanitariamente</v>
      </c>
      <c r="SNH471" s="48" t="str">
        <f t="shared" si="1345"/>
        <v>Inviable Sanitariamente</v>
      </c>
      <c r="SNI471" s="48" t="str">
        <f t="shared" si="1345"/>
        <v>Inviable Sanitariamente</v>
      </c>
      <c r="SNJ471" s="48" t="str">
        <f t="shared" si="1345"/>
        <v>Inviable Sanitariamente</v>
      </c>
      <c r="SNK471" s="48" t="str">
        <f t="shared" si="1345"/>
        <v>Inviable Sanitariamente</v>
      </c>
      <c r="SNL471" s="48" t="str">
        <f t="shared" si="1346"/>
        <v>Inviable Sanitariamente</v>
      </c>
      <c r="SNM471" s="48" t="str">
        <f t="shared" si="1346"/>
        <v>Inviable Sanitariamente</v>
      </c>
      <c r="SNN471" s="48" t="str">
        <f t="shared" si="1346"/>
        <v>Inviable Sanitariamente</v>
      </c>
      <c r="SNO471" s="48" t="str">
        <f t="shared" si="1346"/>
        <v>Inviable Sanitariamente</v>
      </c>
      <c r="SNP471" s="48" t="str">
        <f t="shared" si="1346"/>
        <v>Inviable Sanitariamente</v>
      </c>
      <c r="SNQ471" s="48" t="str">
        <f t="shared" si="1346"/>
        <v>Inviable Sanitariamente</v>
      </c>
      <c r="SNR471" s="48" t="str">
        <f t="shared" si="1346"/>
        <v>Inviable Sanitariamente</v>
      </c>
      <c r="SNS471" s="48" t="str">
        <f t="shared" si="1346"/>
        <v>Inviable Sanitariamente</v>
      </c>
      <c r="SNT471" s="48" t="str">
        <f t="shared" si="1346"/>
        <v>Inviable Sanitariamente</v>
      </c>
      <c r="SNU471" s="48" t="str">
        <f t="shared" si="1346"/>
        <v>Inviable Sanitariamente</v>
      </c>
      <c r="SNV471" s="48" t="str">
        <f t="shared" si="1347"/>
        <v>Inviable Sanitariamente</v>
      </c>
      <c r="SNW471" s="48" t="str">
        <f t="shared" si="1347"/>
        <v>Inviable Sanitariamente</v>
      </c>
      <c r="SNX471" s="48" t="str">
        <f t="shared" si="1347"/>
        <v>Inviable Sanitariamente</v>
      </c>
      <c r="SNY471" s="48" t="str">
        <f t="shared" si="1347"/>
        <v>Inviable Sanitariamente</v>
      </c>
      <c r="SNZ471" s="48" t="str">
        <f t="shared" si="1347"/>
        <v>Inviable Sanitariamente</v>
      </c>
      <c r="SOA471" s="48" t="str">
        <f t="shared" si="1347"/>
        <v>Inviable Sanitariamente</v>
      </c>
      <c r="SOB471" s="48" t="str">
        <f t="shared" si="1347"/>
        <v>Inviable Sanitariamente</v>
      </c>
      <c r="SOC471" s="48" t="str">
        <f t="shared" si="1347"/>
        <v>Inviable Sanitariamente</v>
      </c>
      <c r="SOD471" s="48" t="str">
        <f t="shared" si="1347"/>
        <v>Inviable Sanitariamente</v>
      </c>
      <c r="SOE471" s="48" t="str">
        <f t="shared" si="1347"/>
        <v>Inviable Sanitariamente</v>
      </c>
      <c r="SOF471" s="48" t="str">
        <f t="shared" si="1348"/>
        <v>Inviable Sanitariamente</v>
      </c>
      <c r="SOG471" s="48" t="str">
        <f t="shared" si="1348"/>
        <v>Inviable Sanitariamente</v>
      </c>
      <c r="SOH471" s="48" t="str">
        <f t="shared" si="1348"/>
        <v>Inviable Sanitariamente</v>
      </c>
      <c r="SOI471" s="48" t="str">
        <f t="shared" si="1348"/>
        <v>Inviable Sanitariamente</v>
      </c>
      <c r="SOJ471" s="48" t="str">
        <f t="shared" si="1348"/>
        <v>Inviable Sanitariamente</v>
      </c>
      <c r="SOK471" s="48" t="str">
        <f t="shared" si="1348"/>
        <v>Inviable Sanitariamente</v>
      </c>
      <c r="SOL471" s="48" t="str">
        <f t="shared" si="1348"/>
        <v>Inviable Sanitariamente</v>
      </c>
      <c r="SOM471" s="48" t="str">
        <f t="shared" si="1348"/>
        <v>Inviable Sanitariamente</v>
      </c>
      <c r="SON471" s="48" t="str">
        <f t="shared" si="1348"/>
        <v>Inviable Sanitariamente</v>
      </c>
      <c r="SOO471" s="48" t="str">
        <f t="shared" si="1348"/>
        <v>Inviable Sanitariamente</v>
      </c>
      <c r="SOP471" s="48" t="str">
        <f t="shared" si="1349"/>
        <v>Inviable Sanitariamente</v>
      </c>
      <c r="SOQ471" s="48" t="str">
        <f t="shared" si="1349"/>
        <v>Inviable Sanitariamente</v>
      </c>
      <c r="SOR471" s="48" t="str">
        <f t="shared" si="1349"/>
        <v>Inviable Sanitariamente</v>
      </c>
      <c r="SOS471" s="48" t="str">
        <f t="shared" si="1349"/>
        <v>Inviable Sanitariamente</v>
      </c>
      <c r="SOT471" s="48" t="str">
        <f t="shared" si="1349"/>
        <v>Inviable Sanitariamente</v>
      </c>
      <c r="SOU471" s="48" t="str">
        <f t="shared" si="1349"/>
        <v>Inviable Sanitariamente</v>
      </c>
      <c r="SOV471" s="48" t="str">
        <f t="shared" si="1349"/>
        <v>Inviable Sanitariamente</v>
      </c>
      <c r="SOW471" s="48" t="str">
        <f t="shared" si="1349"/>
        <v>Inviable Sanitariamente</v>
      </c>
      <c r="SOX471" s="48" t="str">
        <f t="shared" si="1349"/>
        <v>Inviable Sanitariamente</v>
      </c>
      <c r="SOY471" s="48" t="str">
        <f t="shared" si="1349"/>
        <v>Inviable Sanitariamente</v>
      </c>
      <c r="SOZ471" s="48" t="str">
        <f t="shared" si="1350"/>
        <v>Inviable Sanitariamente</v>
      </c>
      <c r="SPA471" s="48" t="str">
        <f t="shared" si="1350"/>
        <v>Inviable Sanitariamente</v>
      </c>
      <c r="SPB471" s="48" t="str">
        <f t="shared" si="1350"/>
        <v>Inviable Sanitariamente</v>
      </c>
      <c r="SPC471" s="48" t="str">
        <f t="shared" si="1350"/>
        <v>Inviable Sanitariamente</v>
      </c>
      <c r="SPD471" s="48" t="str">
        <f t="shared" si="1350"/>
        <v>Inviable Sanitariamente</v>
      </c>
      <c r="SPE471" s="48" t="str">
        <f t="shared" si="1350"/>
        <v>Inviable Sanitariamente</v>
      </c>
      <c r="SPF471" s="48" t="str">
        <f t="shared" si="1350"/>
        <v>Inviable Sanitariamente</v>
      </c>
      <c r="SPG471" s="48" t="str">
        <f t="shared" si="1350"/>
        <v>Inviable Sanitariamente</v>
      </c>
      <c r="SPH471" s="48" t="str">
        <f t="shared" si="1350"/>
        <v>Inviable Sanitariamente</v>
      </c>
      <c r="SPI471" s="48" t="str">
        <f t="shared" si="1350"/>
        <v>Inviable Sanitariamente</v>
      </c>
      <c r="SPJ471" s="48" t="str">
        <f t="shared" si="1351"/>
        <v>Inviable Sanitariamente</v>
      </c>
      <c r="SPK471" s="48" t="str">
        <f t="shared" si="1351"/>
        <v>Inviable Sanitariamente</v>
      </c>
      <c r="SPL471" s="48" t="str">
        <f t="shared" si="1351"/>
        <v>Inviable Sanitariamente</v>
      </c>
      <c r="SPM471" s="48" t="str">
        <f t="shared" si="1351"/>
        <v>Inviable Sanitariamente</v>
      </c>
      <c r="SPN471" s="48" t="str">
        <f t="shared" si="1351"/>
        <v>Inviable Sanitariamente</v>
      </c>
      <c r="SPO471" s="48" t="str">
        <f t="shared" si="1351"/>
        <v>Inviable Sanitariamente</v>
      </c>
      <c r="SPP471" s="48" t="str">
        <f t="shared" si="1351"/>
        <v>Inviable Sanitariamente</v>
      </c>
      <c r="SPQ471" s="48" t="str">
        <f t="shared" si="1351"/>
        <v>Inviable Sanitariamente</v>
      </c>
      <c r="SPR471" s="48" t="str">
        <f t="shared" si="1351"/>
        <v>Inviable Sanitariamente</v>
      </c>
      <c r="SPS471" s="48" t="str">
        <f t="shared" si="1351"/>
        <v>Inviable Sanitariamente</v>
      </c>
      <c r="SPT471" s="48" t="str">
        <f t="shared" si="1352"/>
        <v>Inviable Sanitariamente</v>
      </c>
      <c r="SPU471" s="48" t="str">
        <f t="shared" si="1352"/>
        <v>Inviable Sanitariamente</v>
      </c>
      <c r="SPV471" s="48" t="str">
        <f t="shared" si="1352"/>
        <v>Inviable Sanitariamente</v>
      </c>
      <c r="SPW471" s="48" t="str">
        <f t="shared" si="1352"/>
        <v>Inviable Sanitariamente</v>
      </c>
      <c r="SPX471" s="48" t="str">
        <f t="shared" si="1352"/>
        <v>Inviable Sanitariamente</v>
      </c>
      <c r="SPY471" s="48" t="str">
        <f t="shared" si="1352"/>
        <v>Inviable Sanitariamente</v>
      </c>
      <c r="SPZ471" s="48" t="str">
        <f t="shared" si="1352"/>
        <v>Inviable Sanitariamente</v>
      </c>
      <c r="SQA471" s="48" t="str">
        <f t="shared" si="1352"/>
        <v>Inviable Sanitariamente</v>
      </c>
      <c r="SQB471" s="48" t="str">
        <f t="shared" si="1352"/>
        <v>Inviable Sanitariamente</v>
      </c>
      <c r="SQC471" s="48" t="str">
        <f t="shared" si="1352"/>
        <v>Inviable Sanitariamente</v>
      </c>
      <c r="SQD471" s="48" t="str">
        <f t="shared" si="1353"/>
        <v>Inviable Sanitariamente</v>
      </c>
      <c r="SQE471" s="48" t="str">
        <f t="shared" si="1353"/>
        <v>Inviable Sanitariamente</v>
      </c>
      <c r="SQF471" s="48" t="str">
        <f t="shared" si="1353"/>
        <v>Inviable Sanitariamente</v>
      </c>
      <c r="SQG471" s="48" t="str">
        <f t="shared" si="1353"/>
        <v>Inviable Sanitariamente</v>
      </c>
      <c r="SQH471" s="48" t="str">
        <f t="shared" si="1353"/>
        <v>Inviable Sanitariamente</v>
      </c>
      <c r="SQI471" s="48" t="str">
        <f t="shared" si="1353"/>
        <v>Inviable Sanitariamente</v>
      </c>
      <c r="SQJ471" s="48" t="str">
        <f t="shared" si="1353"/>
        <v>Inviable Sanitariamente</v>
      </c>
      <c r="SQK471" s="48" t="str">
        <f t="shared" si="1353"/>
        <v>Inviable Sanitariamente</v>
      </c>
      <c r="SQL471" s="48" t="str">
        <f t="shared" si="1353"/>
        <v>Inviable Sanitariamente</v>
      </c>
      <c r="SQM471" s="48" t="str">
        <f t="shared" si="1353"/>
        <v>Inviable Sanitariamente</v>
      </c>
      <c r="SQN471" s="48" t="str">
        <f t="shared" si="1354"/>
        <v>Inviable Sanitariamente</v>
      </c>
      <c r="SQO471" s="48" t="str">
        <f t="shared" si="1354"/>
        <v>Inviable Sanitariamente</v>
      </c>
      <c r="SQP471" s="48" t="str">
        <f t="shared" si="1354"/>
        <v>Inviable Sanitariamente</v>
      </c>
      <c r="SQQ471" s="48" t="str">
        <f t="shared" si="1354"/>
        <v>Inviable Sanitariamente</v>
      </c>
      <c r="SQR471" s="48" t="str">
        <f t="shared" si="1354"/>
        <v>Inviable Sanitariamente</v>
      </c>
      <c r="SQS471" s="48" t="str">
        <f t="shared" si="1354"/>
        <v>Inviable Sanitariamente</v>
      </c>
      <c r="SQT471" s="48" t="str">
        <f t="shared" si="1354"/>
        <v>Inviable Sanitariamente</v>
      </c>
      <c r="SQU471" s="48" t="str">
        <f t="shared" si="1354"/>
        <v>Inviable Sanitariamente</v>
      </c>
      <c r="SQV471" s="48" t="str">
        <f t="shared" si="1354"/>
        <v>Inviable Sanitariamente</v>
      </c>
      <c r="SQW471" s="48" t="str">
        <f t="shared" si="1354"/>
        <v>Inviable Sanitariamente</v>
      </c>
      <c r="SQX471" s="48" t="str">
        <f t="shared" si="1355"/>
        <v>Inviable Sanitariamente</v>
      </c>
      <c r="SQY471" s="48" t="str">
        <f t="shared" si="1355"/>
        <v>Inviable Sanitariamente</v>
      </c>
      <c r="SQZ471" s="48" t="str">
        <f t="shared" si="1355"/>
        <v>Inviable Sanitariamente</v>
      </c>
      <c r="SRA471" s="48" t="str">
        <f t="shared" si="1355"/>
        <v>Inviable Sanitariamente</v>
      </c>
      <c r="SRB471" s="48" t="str">
        <f t="shared" si="1355"/>
        <v>Inviable Sanitariamente</v>
      </c>
      <c r="SRC471" s="48" t="str">
        <f t="shared" si="1355"/>
        <v>Inviable Sanitariamente</v>
      </c>
      <c r="SRD471" s="48" t="str">
        <f t="shared" si="1355"/>
        <v>Inviable Sanitariamente</v>
      </c>
      <c r="SRE471" s="48" t="str">
        <f t="shared" si="1355"/>
        <v>Inviable Sanitariamente</v>
      </c>
      <c r="SRF471" s="48" t="str">
        <f t="shared" si="1355"/>
        <v>Inviable Sanitariamente</v>
      </c>
      <c r="SRG471" s="48" t="str">
        <f t="shared" si="1355"/>
        <v>Inviable Sanitariamente</v>
      </c>
      <c r="SRH471" s="48" t="str">
        <f t="shared" si="1356"/>
        <v>Inviable Sanitariamente</v>
      </c>
      <c r="SRI471" s="48" t="str">
        <f t="shared" si="1356"/>
        <v>Inviable Sanitariamente</v>
      </c>
      <c r="SRJ471" s="48" t="str">
        <f t="shared" si="1356"/>
        <v>Inviable Sanitariamente</v>
      </c>
      <c r="SRK471" s="48" t="str">
        <f t="shared" si="1356"/>
        <v>Inviable Sanitariamente</v>
      </c>
      <c r="SRL471" s="48" t="str">
        <f t="shared" si="1356"/>
        <v>Inviable Sanitariamente</v>
      </c>
      <c r="SRM471" s="48" t="str">
        <f t="shared" si="1356"/>
        <v>Inviable Sanitariamente</v>
      </c>
      <c r="SRN471" s="48" t="str">
        <f t="shared" si="1356"/>
        <v>Inviable Sanitariamente</v>
      </c>
      <c r="SRO471" s="48" t="str">
        <f t="shared" si="1356"/>
        <v>Inviable Sanitariamente</v>
      </c>
      <c r="SRP471" s="48" t="str">
        <f t="shared" si="1356"/>
        <v>Inviable Sanitariamente</v>
      </c>
      <c r="SRQ471" s="48" t="str">
        <f t="shared" si="1356"/>
        <v>Inviable Sanitariamente</v>
      </c>
      <c r="SRR471" s="48" t="str">
        <f t="shared" si="1357"/>
        <v>Inviable Sanitariamente</v>
      </c>
      <c r="SRS471" s="48" t="str">
        <f t="shared" si="1357"/>
        <v>Inviable Sanitariamente</v>
      </c>
      <c r="SRT471" s="48" t="str">
        <f t="shared" si="1357"/>
        <v>Inviable Sanitariamente</v>
      </c>
      <c r="SRU471" s="48" t="str">
        <f t="shared" si="1357"/>
        <v>Inviable Sanitariamente</v>
      </c>
      <c r="SRV471" s="48" t="str">
        <f t="shared" si="1357"/>
        <v>Inviable Sanitariamente</v>
      </c>
      <c r="SRW471" s="48" t="str">
        <f t="shared" si="1357"/>
        <v>Inviable Sanitariamente</v>
      </c>
      <c r="SRX471" s="48" t="str">
        <f t="shared" si="1357"/>
        <v>Inviable Sanitariamente</v>
      </c>
      <c r="SRY471" s="48" t="str">
        <f t="shared" si="1357"/>
        <v>Inviable Sanitariamente</v>
      </c>
      <c r="SRZ471" s="48" t="str">
        <f t="shared" si="1357"/>
        <v>Inviable Sanitariamente</v>
      </c>
      <c r="SSA471" s="48" t="str">
        <f t="shared" si="1357"/>
        <v>Inviable Sanitariamente</v>
      </c>
      <c r="SSB471" s="48" t="str">
        <f t="shared" si="1358"/>
        <v>Inviable Sanitariamente</v>
      </c>
      <c r="SSC471" s="48" t="str">
        <f t="shared" si="1358"/>
        <v>Inviable Sanitariamente</v>
      </c>
      <c r="SSD471" s="48" t="str">
        <f t="shared" si="1358"/>
        <v>Inviable Sanitariamente</v>
      </c>
      <c r="SSE471" s="48" t="str">
        <f t="shared" si="1358"/>
        <v>Inviable Sanitariamente</v>
      </c>
      <c r="SSF471" s="48" t="str">
        <f t="shared" si="1358"/>
        <v>Inviable Sanitariamente</v>
      </c>
      <c r="SSG471" s="48" t="str">
        <f t="shared" si="1358"/>
        <v>Inviable Sanitariamente</v>
      </c>
      <c r="SSH471" s="48" t="str">
        <f t="shared" si="1358"/>
        <v>Inviable Sanitariamente</v>
      </c>
      <c r="SSI471" s="48" t="str">
        <f t="shared" si="1358"/>
        <v>Inviable Sanitariamente</v>
      </c>
      <c r="SSJ471" s="48" t="str">
        <f t="shared" si="1358"/>
        <v>Inviable Sanitariamente</v>
      </c>
      <c r="SSK471" s="48" t="str">
        <f t="shared" si="1358"/>
        <v>Inviable Sanitariamente</v>
      </c>
      <c r="SSL471" s="48" t="str">
        <f t="shared" si="1359"/>
        <v>Inviable Sanitariamente</v>
      </c>
      <c r="SSM471" s="48" t="str">
        <f t="shared" si="1359"/>
        <v>Inviable Sanitariamente</v>
      </c>
      <c r="SSN471" s="48" t="str">
        <f t="shared" si="1359"/>
        <v>Inviable Sanitariamente</v>
      </c>
      <c r="SSO471" s="48" t="str">
        <f t="shared" si="1359"/>
        <v>Inviable Sanitariamente</v>
      </c>
      <c r="SSP471" s="48" t="str">
        <f t="shared" si="1359"/>
        <v>Inviable Sanitariamente</v>
      </c>
      <c r="SSQ471" s="48" t="str">
        <f t="shared" si="1359"/>
        <v>Inviable Sanitariamente</v>
      </c>
      <c r="SSR471" s="48" t="str">
        <f t="shared" si="1359"/>
        <v>Inviable Sanitariamente</v>
      </c>
      <c r="SSS471" s="48" t="str">
        <f t="shared" si="1359"/>
        <v>Inviable Sanitariamente</v>
      </c>
      <c r="SST471" s="48" t="str">
        <f t="shared" si="1359"/>
        <v>Inviable Sanitariamente</v>
      </c>
      <c r="SSU471" s="48" t="str">
        <f t="shared" si="1359"/>
        <v>Inviable Sanitariamente</v>
      </c>
      <c r="SSV471" s="48" t="str">
        <f t="shared" si="1360"/>
        <v>Inviable Sanitariamente</v>
      </c>
      <c r="SSW471" s="48" t="str">
        <f t="shared" si="1360"/>
        <v>Inviable Sanitariamente</v>
      </c>
      <c r="SSX471" s="48" t="str">
        <f t="shared" si="1360"/>
        <v>Inviable Sanitariamente</v>
      </c>
      <c r="SSY471" s="48" t="str">
        <f t="shared" si="1360"/>
        <v>Inviable Sanitariamente</v>
      </c>
      <c r="SSZ471" s="48" t="str">
        <f t="shared" si="1360"/>
        <v>Inviable Sanitariamente</v>
      </c>
      <c r="STA471" s="48" t="str">
        <f t="shared" si="1360"/>
        <v>Inviable Sanitariamente</v>
      </c>
      <c r="STB471" s="48" t="str">
        <f t="shared" si="1360"/>
        <v>Inviable Sanitariamente</v>
      </c>
      <c r="STC471" s="48" t="str">
        <f t="shared" si="1360"/>
        <v>Inviable Sanitariamente</v>
      </c>
      <c r="STD471" s="48" t="str">
        <f t="shared" si="1360"/>
        <v>Inviable Sanitariamente</v>
      </c>
      <c r="STE471" s="48" t="str">
        <f t="shared" si="1360"/>
        <v>Inviable Sanitariamente</v>
      </c>
      <c r="STF471" s="48" t="str">
        <f t="shared" si="1361"/>
        <v>Inviable Sanitariamente</v>
      </c>
      <c r="STG471" s="48" t="str">
        <f t="shared" si="1361"/>
        <v>Inviable Sanitariamente</v>
      </c>
      <c r="STH471" s="48" t="str">
        <f t="shared" si="1361"/>
        <v>Inviable Sanitariamente</v>
      </c>
      <c r="STI471" s="48" t="str">
        <f t="shared" si="1361"/>
        <v>Inviable Sanitariamente</v>
      </c>
      <c r="STJ471" s="48" t="str">
        <f t="shared" si="1361"/>
        <v>Inviable Sanitariamente</v>
      </c>
      <c r="STK471" s="48" t="str">
        <f t="shared" si="1361"/>
        <v>Inviable Sanitariamente</v>
      </c>
      <c r="STL471" s="48" t="str">
        <f t="shared" si="1361"/>
        <v>Inviable Sanitariamente</v>
      </c>
      <c r="STM471" s="48" t="str">
        <f t="shared" si="1361"/>
        <v>Inviable Sanitariamente</v>
      </c>
      <c r="STN471" s="48" t="str">
        <f t="shared" si="1361"/>
        <v>Inviable Sanitariamente</v>
      </c>
      <c r="STO471" s="48" t="str">
        <f t="shared" si="1361"/>
        <v>Inviable Sanitariamente</v>
      </c>
      <c r="STP471" s="48" t="str">
        <f t="shared" si="1362"/>
        <v>Inviable Sanitariamente</v>
      </c>
      <c r="STQ471" s="48" t="str">
        <f t="shared" si="1362"/>
        <v>Inviable Sanitariamente</v>
      </c>
      <c r="STR471" s="48" t="str">
        <f t="shared" si="1362"/>
        <v>Inviable Sanitariamente</v>
      </c>
      <c r="STS471" s="48" t="str">
        <f t="shared" si="1362"/>
        <v>Inviable Sanitariamente</v>
      </c>
      <c r="STT471" s="48" t="str">
        <f t="shared" si="1362"/>
        <v>Inviable Sanitariamente</v>
      </c>
      <c r="STU471" s="48" t="str">
        <f t="shared" si="1362"/>
        <v>Inviable Sanitariamente</v>
      </c>
      <c r="STV471" s="48" t="str">
        <f t="shared" si="1362"/>
        <v>Inviable Sanitariamente</v>
      </c>
      <c r="STW471" s="48" t="str">
        <f t="shared" si="1362"/>
        <v>Inviable Sanitariamente</v>
      </c>
      <c r="STX471" s="48" t="str">
        <f t="shared" si="1362"/>
        <v>Inviable Sanitariamente</v>
      </c>
      <c r="STY471" s="48" t="str">
        <f t="shared" si="1362"/>
        <v>Inviable Sanitariamente</v>
      </c>
      <c r="STZ471" s="48" t="str">
        <f t="shared" si="1363"/>
        <v>Inviable Sanitariamente</v>
      </c>
      <c r="SUA471" s="48" t="str">
        <f t="shared" si="1363"/>
        <v>Inviable Sanitariamente</v>
      </c>
      <c r="SUB471" s="48" t="str">
        <f t="shared" si="1363"/>
        <v>Inviable Sanitariamente</v>
      </c>
      <c r="SUC471" s="48" t="str">
        <f t="shared" si="1363"/>
        <v>Inviable Sanitariamente</v>
      </c>
      <c r="SUD471" s="48" t="str">
        <f t="shared" si="1363"/>
        <v>Inviable Sanitariamente</v>
      </c>
      <c r="SUE471" s="48" t="str">
        <f t="shared" si="1363"/>
        <v>Inviable Sanitariamente</v>
      </c>
      <c r="SUF471" s="48" t="str">
        <f t="shared" si="1363"/>
        <v>Inviable Sanitariamente</v>
      </c>
      <c r="SUG471" s="48" t="str">
        <f t="shared" si="1363"/>
        <v>Inviable Sanitariamente</v>
      </c>
      <c r="SUH471" s="48" t="str">
        <f t="shared" si="1363"/>
        <v>Inviable Sanitariamente</v>
      </c>
      <c r="SUI471" s="48" t="str">
        <f t="shared" si="1363"/>
        <v>Inviable Sanitariamente</v>
      </c>
      <c r="SUJ471" s="48" t="str">
        <f t="shared" si="1364"/>
        <v>Inviable Sanitariamente</v>
      </c>
      <c r="SUK471" s="48" t="str">
        <f t="shared" si="1364"/>
        <v>Inviable Sanitariamente</v>
      </c>
      <c r="SUL471" s="48" t="str">
        <f t="shared" si="1364"/>
        <v>Inviable Sanitariamente</v>
      </c>
      <c r="SUM471" s="48" t="str">
        <f t="shared" si="1364"/>
        <v>Inviable Sanitariamente</v>
      </c>
      <c r="SUN471" s="48" t="str">
        <f t="shared" si="1364"/>
        <v>Inviable Sanitariamente</v>
      </c>
      <c r="SUO471" s="48" t="str">
        <f t="shared" si="1364"/>
        <v>Inviable Sanitariamente</v>
      </c>
      <c r="SUP471" s="48" t="str">
        <f t="shared" si="1364"/>
        <v>Inviable Sanitariamente</v>
      </c>
      <c r="SUQ471" s="48" t="str">
        <f t="shared" si="1364"/>
        <v>Inviable Sanitariamente</v>
      </c>
      <c r="SUR471" s="48" t="str">
        <f t="shared" si="1364"/>
        <v>Inviable Sanitariamente</v>
      </c>
      <c r="SUS471" s="48" t="str">
        <f t="shared" si="1364"/>
        <v>Inviable Sanitariamente</v>
      </c>
      <c r="SUT471" s="48" t="str">
        <f t="shared" si="1365"/>
        <v>Inviable Sanitariamente</v>
      </c>
      <c r="SUU471" s="48" t="str">
        <f t="shared" si="1365"/>
        <v>Inviable Sanitariamente</v>
      </c>
      <c r="SUV471" s="48" t="str">
        <f t="shared" si="1365"/>
        <v>Inviable Sanitariamente</v>
      </c>
      <c r="SUW471" s="48" t="str">
        <f t="shared" si="1365"/>
        <v>Inviable Sanitariamente</v>
      </c>
      <c r="SUX471" s="48" t="str">
        <f t="shared" si="1365"/>
        <v>Inviable Sanitariamente</v>
      </c>
      <c r="SUY471" s="48" t="str">
        <f t="shared" si="1365"/>
        <v>Inviable Sanitariamente</v>
      </c>
      <c r="SUZ471" s="48" t="str">
        <f t="shared" si="1365"/>
        <v>Inviable Sanitariamente</v>
      </c>
      <c r="SVA471" s="48" t="str">
        <f t="shared" si="1365"/>
        <v>Inviable Sanitariamente</v>
      </c>
      <c r="SVB471" s="48" t="str">
        <f t="shared" si="1365"/>
        <v>Inviable Sanitariamente</v>
      </c>
      <c r="SVC471" s="48" t="str">
        <f t="shared" si="1365"/>
        <v>Inviable Sanitariamente</v>
      </c>
      <c r="SVD471" s="48" t="str">
        <f t="shared" si="1366"/>
        <v>Inviable Sanitariamente</v>
      </c>
      <c r="SVE471" s="48" t="str">
        <f t="shared" si="1366"/>
        <v>Inviable Sanitariamente</v>
      </c>
      <c r="SVF471" s="48" t="str">
        <f t="shared" si="1366"/>
        <v>Inviable Sanitariamente</v>
      </c>
      <c r="SVG471" s="48" t="str">
        <f t="shared" si="1366"/>
        <v>Inviable Sanitariamente</v>
      </c>
      <c r="SVH471" s="48" t="str">
        <f t="shared" si="1366"/>
        <v>Inviable Sanitariamente</v>
      </c>
      <c r="SVI471" s="48" t="str">
        <f t="shared" si="1366"/>
        <v>Inviable Sanitariamente</v>
      </c>
      <c r="SVJ471" s="48" t="str">
        <f t="shared" si="1366"/>
        <v>Inviable Sanitariamente</v>
      </c>
      <c r="SVK471" s="48" t="str">
        <f t="shared" si="1366"/>
        <v>Inviable Sanitariamente</v>
      </c>
      <c r="SVL471" s="48" t="str">
        <f t="shared" si="1366"/>
        <v>Inviable Sanitariamente</v>
      </c>
      <c r="SVM471" s="48" t="str">
        <f t="shared" si="1366"/>
        <v>Inviable Sanitariamente</v>
      </c>
      <c r="SVN471" s="48" t="str">
        <f t="shared" si="1367"/>
        <v>Inviable Sanitariamente</v>
      </c>
      <c r="SVO471" s="48" t="str">
        <f t="shared" si="1367"/>
        <v>Inviable Sanitariamente</v>
      </c>
      <c r="SVP471" s="48" t="str">
        <f t="shared" si="1367"/>
        <v>Inviable Sanitariamente</v>
      </c>
      <c r="SVQ471" s="48" t="str">
        <f t="shared" si="1367"/>
        <v>Inviable Sanitariamente</v>
      </c>
      <c r="SVR471" s="48" t="str">
        <f t="shared" si="1367"/>
        <v>Inviable Sanitariamente</v>
      </c>
      <c r="SVS471" s="48" t="str">
        <f t="shared" si="1367"/>
        <v>Inviable Sanitariamente</v>
      </c>
      <c r="SVT471" s="48" t="str">
        <f t="shared" si="1367"/>
        <v>Inviable Sanitariamente</v>
      </c>
      <c r="SVU471" s="48" t="str">
        <f t="shared" si="1367"/>
        <v>Inviable Sanitariamente</v>
      </c>
      <c r="SVV471" s="48" t="str">
        <f t="shared" si="1367"/>
        <v>Inviable Sanitariamente</v>
      </c>
      <c r="SVW471" s="48" t="str">
        <f t="shared" si="1367"/>
        <v>Inviable Sanitariamente</v>
      </c>
      <c r="SVX471" s="48" t="str">
        <f t="shared" si="1368"/>
        <v>Inviable Sanitariamente</v>
      </c>
      <c r="SVY471" s="48" t="str">
        <f t="shared" si="1368"/>
        <v>Inviable Sanitariamente</v>
      </c>
      <c r="SVZ471" s="48" t="str">
        <f t="shared" si="1368"/>
        <v>Inviable Sanitariamente</v>
      </c>
      <c r="SWA471" s="48" t="str">
        <f t="shared" si="1368"/>
        <v>Inviable Sanitariamente</v>
      </c>
      <c r="SWB471" s="48" t="str">
        <f t="shared" si="1368"/>
        <v>Inviable Sanitariamente</v>
      </c>
      <c r="SWC471" s="48" t="str">
        <f t="shared" si="1368"/>
        <v>Inviable Sanitariamente</v>
      </c>
      <c r="SWD471" s="48" t="str">
        <f t="shared" si="1368"/>
        <v>Inviable Sanitariamente</v>
      </c>
      <c r="SWE471" s="48" t="str">
        <f t="shared" si="1368"/>
        <v>Inviable Sanitariamente</v>
      </c>
      <c r="SWF471" s="48" t="str">
        <f t="shared" si="1368"/>
        <v>Inviable Sanitariamente</v>
      </c>
      <c r="SWG471" s="48" t="str">
        <f t="shared" si="1368"/>
        <v>Inviable Sanitariamente</v>
      </c>
      <c r="SWH471" s="48" t="str">
        <f t="shared" si="1369"/>
        <v>Inviable Sanitariamente</v>
      </c>
      <c r="SWI471" s="48" t="str">
        <f t="shared" si="1369"/>
        <v>Inviable Sanitariamente</v>
      </c>
      <c r="SWJ471" s="48" t="str">
        <f t="shared" si="1369"/>
        <v>Inviable Sanitariamente</v>
      </c>
      <c r="SWK471" s="48" t="str">
        <f t="shared" si="1369"/>
        <v>Inviable Sanitariamente</v>
      </c>
      <c r="SWL471" s="48" t="str">
        <f t="shared" si="1369"/>
        <v>Inviable Sanitariamente</v>
      </c>
      <c r="SWM471" s="48" t="str">
        <f t="shared" si="1369"/>
        <v>Inviable Sanitariamente</v>
      </c>
      <c r="SWN471" s="48" t="str">
        <f t="shared" si="1369"/>
        <v>Inviable Sanitariamente</v>
      </c>
      <c r="SWO471" s="48" t="str">
        <f t="shared" si="1369"/>
        <v>Inviable Sanitariamente</v>
      </c>
      <c r="SWP471" s="48" t="str">
        <f t="shared" si="1369"/>
        <v>Inviable Sanitariamente</v>
      </c>
      <c r="SWQ471" s="48" t="str">
        <f t="shared" si="1369"/>
        <v>Inviable Sanitariamente</v>
      </c>
      <c r="SWR471" s="48" t="str">
        <f t="shared" si="1370"/>
        <v>Inviable Sanitariamente</v>
      </c>
      <c r="SWS471" s="48" t="str">
        <f t="shared" si="1370"/>
        <v>Inviable Sanitariamente</v>
      </c>
      <c r="SWT471" s="48" t="str">
        <f t="shared" si="1370"/>
        <v>Inviable Sanitariamente</v>
      </c>
      <c r="SWU471" s="48" t="str">
        <f t="shared" si="1370"/>
        <v>Inviable Sanitariamente</v>
      </c>
      <c r="SWV471" s="48" t="str">
        <f t="shared" si="1370"/>
        <v>Inviable Sanitariamente</v>
      </c>
      <c r="SWW471" s="48" t="str">
        <f t="shared" si="1370"/>
        <v>Inviable Sanitariamente</v>
      </c>
      <c r="SWX471" s="48" t="str">
        <f t="shared" si="1370"/>
        <v>Inviable Sanitariamente</v>
      </c>
      <c r="SWY471" s="48" t="str">
        <f t="shared" si="1370"/>
        <v>Inviable Sanitariamente</v>
      </c>
      <c r="SWZ471" s="48" t="str">
        <f t="shared" si="1370"/>
        <v>Inviable Sanitariamente</v>
      </c>
      <c r="SXA471" s="48" t="str">
        <f t="shared" si="1370"/>
        <v>Inviable Sanitariamente</v>
      </c>
      <c r="SXB471" s="48" t="str">
        <f t="shared" si="1371"/>
        <v>Inviable Sanitariamente</v>
      </c>
      <c r="SXC471" s="48" t="str">
        <f t="shared" si="1371"/>
        <v>Inviable Sanitariamente</v>
      </c>
      <c r="SXD471" s="48" t="str">
        <f t="shared" si="1371"/>
        <v>Inviable Sanitariamente</v>
      </c>
      <c r="SXE471" s="48" t="str">
        <f t="shared" si="1371"/>
        <v>Inviable Sanitariamente</v>
      </c>
      <c r="SXF471" s="48" t="str">
        <f t="shared" si="1371"/>
        <v>Inviable Sanitariamente</v>
      </c>
      <c r="SXG471" s="48" t="str">
        <f t="shared" si="1371"/>
        <v>Inviable Sanitariamente</v>
      </c>
      <c r="SXH471" s="48" t="str">
        <f t="shared" si="1371"/>
        <v>Inviable Sanitariamente</v>
      </c>
      <c r="SXI471" s="48" t="str">
        <f t="shared" si="1371"/>
        <v>Inviable Sanitariamente</v>
      </c>
      <c r="SXJ471" s="48" t="str">
        <f t="shared" si="1371"/>
        <v>Inviable Sanitariamente</v>
      </c>
      <c r="SXK471" s="48" t="str">
        <f t="shared" si="1371"/>
        <v>Inviable Sanitariamente</v>
      </c>
      <c r="SXL471" s="48" t="str">
        <f t="shared" si="1372"/>
        <v>Inviable Sanitariamente</v>
      </c>
      <c r="SXM471" s="48" t="str">
        <f t="shared" si="1372"/>
        <v>Inviable Sanitariamente</v>
      </c>
      <c r="SXN471" s="48" t="str">
        <f t="shared" si="1372"/>
        <v>Inviable Sanitariamente</v>
      </c>
      <c r="SXO471" s="48" t="str">
        <f t="shared" si="1372"/>
        <v>Inviable Sanitariamente</v>
      </c>
      <c r="SXP471" s="48" t="str">
        <f t="shared" si="1372"/>
        <v>Inviable Sanitariamente</v>
      </c>
      <c r="SXQ471" s="48" t="str">
        <f t="shared" si="1372"/>
        <v>Inviable Sanitariamente</v>
      </c>
      <c r="SXR471" s="48" t="str">
        <f t="shared" si="1372"/>
        <v>Inviable Sanitariamente</v>
      </c>
      <c r="SXS471" s="48" t="str">
        <f t="shared" si="1372"/>
        <v>Inviable Sanitariamente</v>
      </c>
      <c r="SXT471" s="48" t="str">
        <f t="shared" si="1372"/>
        <v>Inviable Sanitariamente</v>
      </c>
      <c r="SXU471" s="48" t="str">
        <f t="shared" si="1372"/>
        <v>Inviable Sanitariamente</v>
      </c>
      <c r="SXV471" s="48" t="str">
        <f t="shared" si="1373"/>
        <v>Inviable Sanitariamente</v>
      </c>
      <c r="SXW471" s="48" t="str">
        <f t="shared" si="1373"/>
        <v>Inviable Sanitariamente</v>
      </c>
      <c r="SXX471" s="48" t="str">
        <f t="shared" si="1373"/>
        <v>Inviable Sanitariamente</v>
      </c>
      <c r="SXY471" s="48" t="str">
        <f t="shared" si="1373"/>
        <v>Inviable Sanitariamente</v>
      </c>
      <c r="SXZ471" s="48" t="str">
        <f t="shared" si="1373"/>
        <v>Inviable Sanitariamente</v>
      </c>
      <c r="SYA471" s="48" t="str">
        <f t="shared" si="1373"/>
        <v>Inviable Sanitariamente</v>
      </c>
      <c r="SYB471" s="48" t="str">
        <f t="shared" si="1373"/>
        <v>Inviable Sanitariamente</v>
      </c>
      <c r="SYC471" s="48" t="str">
        <f t="shared" si="1373"/>
        <v>Inviable Sanitariamente</v>
      </c>
      <c r="SYD471" s="48" t="str">
        <f t="shared" si="1373"/>
        <v>Inviable Sanitariamente</v>
      </c>
      <c r="SYE471" s="48" t="str">
        <f t="shared" si="1373"/>
        <v>Inviable Sanitariamente</v>
      </c>
      <c r="SYF471" s="48" t="str">
        <f t="shared" si="1374"/>
        <v>Inviable Sanitariamente</v>
      </c>
      <c r="SYG471" s="48" t="str">
        <f t="shared" si="1374"/>
        <v>Inviable Sanitariamente</v>
      </c>
      <c r="SYH471" s="48" t="str">
        <f t="shared" si="1374"/>
        <v>Inviable Sanitariamente</v>
      </c>
      <c r="SYI471" s="48" t="str">
        <f t="shared" si="1374"/>
        <v>Inviable Sanitariamente</v>
      </c>
      <c r="SYJ471" s="48" t="str">
        <f t="shared" si="1374"/>
        <v>Inviable Sanitariamente</v>
      </c>
      <c r="SYK471" s="48" t="str">
        <f t="shared" si="1374"/>
        <v>Inviable Sanitariamente</v>
      </c>
      <c r="SYL471" s="48" t="str">
        <f t="shared" si="1374"/>
        <v>Inviable Sanitariamente</v>
      </c>
      <c r="SYM471" s="48" t="str">
        <f t="shared" si="1374"/>
        <v>Inviable Sanitariamente</v>
      </c>
      <c r="SYN471" s="48" t="str">
        <f t="shared" si="1374"/>
        <v>Inviable Sanitariamente</v>
      </c>
      <c r="SYO471" s="48" t="str">
        <f t="shared" si="1374"/>
        <v>Inviable Sanitariamente</v>
      </c>
      <c r="SYP471" s="48" t="str">
        <f t="shared" si="1375"/>
        <v>Inviable Sanitariamente</v>
      </c>
      <c r="SYQ471" s="48" t="str">
        <f t="shared" si="1375"/>
        <v>Inviable Sanitariamente</v>
      </c>
      <c r="SYR471" s="48" t="str">
        <f t="shared" si="1375"/>
        <v>Inviable Sanitariamente</v>
      </c>
      <c r="SYS471" s="48" t="str">
        <f t="shared" si="1375"/>
        <v>Inviable Sanitariamente</v>
      </c>
      <c r="SYT471" s="48" t="str">
        <f t="shared" si="1375"/>
        <v>Inviable Sanitariamente</v>
      </c>
      <c r="SYU471" s="48" t="str">
        <f t="shared" si="1375"/>
        <v>Inviable Sanitariamente</v>
      </c>
      <c r="SYV471" s="48" t="str">
        <f t="shared" si="1375"/>
        <v>Inviable Sanitariamente</v>
      </c>
      <c r="SYW471" s="48" t="str">
        <f t="shared" si="1375"/>
        <v>Inviable Sanitariamente</v>
      </c>
      <c r="SYX471" s="48" t="str">
        <f t="shared" si="1375"/>
        <v>Inviable Sanitariamente</v>
      </c>
      <c r="SYY471" s="48" t="str">
        <f t="shared" si="1375"/>
        <v>Inviable Sanitariamente</v>
      </c>
      <c r="SYZ471" s="48" t="str">
        <f t="shared" si="1376"/>
        <v>Inviable Sanitariamente</v>
      </c>
      <c r="SZA471" s="48" t="str">
        <f t="shared" si="1376"/>
        <v>Inviable Sanitariamente</v>
      </c>
      <c r="SZB471" s="48" t="str">
        <f t="shared" si="1376"/>
        <v>Inviable Sanitariamente</v>
      </c>
      <c r="SZC471" s="48" t="str">
        <f t="shared" si="1376"/>
        <v>Inviable Sanitariamente</v>
      </c>
      <c r="SZD471" s="48" t="str">
        <f t="shared" si="1376"/>
        <v>Inviable Sanitariamente</v>
      </c>
      <c r="SZE471" s="48" t="str">
        <f t="shared" si="1376"/>
        <v>Inviable Sanitariamente</v>
      </c>
      <c r="SZF471" s="48" t="str">
        <f t="shared" si="1376"/>
        <v>Inviable Sanitariamente</v>
      </c>
      <c r="SZG471" s="48" t="str">
        <f t="shared" si="1376"/>
        <v>Inviable Sanitariamente</v>
      </c>
      <c r="SZH471" s="48" t="str">
        <f t="shared" si="1376"/>
        <v>Inviable Sanitariamente</v>
      </c>
      <c r="SZI471" s="48" t="str">
        <f t="shared" si="1376"/>
        <v>Inviable Sanitariamente</v>
      </c>
      <c r="SZJ471" s="48" t="str">
        <f t="shared" si="1377"/>
        <v>Inviable Sanitariamente</v>
      </c>
      <c r="SZK471" s="48" t="str">
        <f t="shared" si="1377"/>
        <v>Inviable Sanitariamente</v>
      </c>
      <c r="SZL471" s="48" t="str">
        <f t="shared" si="1377"/>
        <v>Inviable Sanitariamente</v>
      </c>
      <c r="SZM471" s="48" t="str">
        <f t="shared" si="1377"/>
        <v>Inviable Sanitariamente</v>
      </c>
      <c r="SZN471" s="48" t="str">
        <f t="shared" si="1377"/>
        <v>Inviable Sanitariamente</v>
      </c>
      <c r="SZO471" s="48" t="str">
        <f t="shared" si="1377"/>
        <v>Inviable Sanitariamente</v>
      </c>
      <c r="SZP471" s="48" t="str">
        <f t="shared" si="1377"/>
        <v>Inviable Sanitariamente</v>
      </c>
      <c r="SZQ471" s="48" t="str">
        <f t="shared" si="1377"/>
        <v>Inviable Sanitariamente</v>
      </c>
      <c r="SZR471" s="48" t="str">
        <f t="shared" si="1377"/>
        <v>Inviable Sanitariamente</v>
      </c>
      <c r="SZS471" s="48" t="str">
        <f t="shared" si="1377"/>
        <v>Inviable Sanitariamente</v>
      </c>
      <c r="SZT471" s="48" t="str">
        <f t="shared" si="1378"/>
        <v>Inviable Sanitariamente</v>
      </c>
      <c r="SZU471" s="48" t="str">
        <f t="shared" si="1378"/>
        <v>Inviable Sanitariamente</v>
      </c>
      <c r="SZV471" s="48" t="str">
        <f t="shared" si="1378"/>
        <v>Inviable Sanitariamente</v>
      </c>
      <c r="SZW471" s="48" t="str">
        <f t="shared" si="1378"/>
        <v>Inviable Sanitariamente</v>
      </c>
      <c r="SZX471" s="48" t="str">
        <f t="shared" si="1378"/>
        <v>Inviable Sanitariamente</v>
      </c>
      <c r="SZY471" s="48" t="str">
        <f t="shared" si="1378"/>
        <v>Inviable Sanitariamente</v>
      </c>
      <c r="SZZ471" s="48" t="str">
        <f t="shared" si="1378"/>
        <v>Inviable Sanitariamente</v>
      </c>
      <c r="TAA471" s="48" t="str">
        <f t="shared" si="1378"/>
        <v>Inviable Sanitariamente</v>
      </c>
      <c r="TAB471" s="48" t="str">
        <f t="shared" si="1378"/>
        <v>Inviable Sanitariamente</v>
      </c>
      <c r="TAC471" s="48" t="str">
        <f t="shared" si="1378"/>
        <v>Inviable Sanitariamente</v>
      </c>
      <c r="TAD471" s="48" t="str">
        <f t="shared" si="1379"/>
        <v>Inviable Sanitariamente</v>
      </c>
      <c r="TAE471" s="48" t="str">
        <f t="shared" si="1379"/>
        <v>Inviable Sanitariamente</v>
      </c>
      <c r="TAF471" s="48" t="str">
        <f t="shared" si="1379"/>
        <v>Inviable Sanitariamente</v>
      </c>
      <c r="TAG471" s="48" t="str">
        <f t="shared" si="1379"/>
        <v>Inviable Sanitariamente</v>
      </c>
      <c r="TAH471" s="48" t="str">
        <f t="shared" si="1379"/>
        <v>Inviable Sanitariamente</v>
      </c>
      <c r="TAI471" s="48" t="str">
        <f t="shared" si="1379"/>
        <v>Inviable Sanitariamente</v>
      </c>
      <c r="TAJ471" s="48" t="str">
        <f t="shared" si="1379"/>
        <v>Inviable Sanitariamente</v>
      </c>
      <c r="TAK471" s="48" t="str">
        <f t="shared" si="1379"/>
        <v>Inviable Sanitariamente</v>
      </c>
      <c r="TAL471" s="48" t="str">
        <f t="shared" si="1379"/>
        <v>Inviable Sanitariamente</v>
      </c>
      <c r="TAM471" s="48" t="str">
        <f t="shared" si="1379"/>
        <v>Inviable Sanitariamente</v>
      </c>
      <c r="TAN471" s="48" t="str">
        <f t="shared" si="1380"/>
        <v>Inviable Sanitariamente</v>
      </c>
      <c r="TAO471" s="48" t="str">
        <f t="shared" si="1380"/>
        <v>Inviable Sanitariamente</v>
      </c>
      <c r="TAP471" s="48" t="str">
        <f t="shared" si="1380"/>
        <v>Inviable Sanitariamente</v>
      </c>
      <c r="TAQ471" s="48" t="str">
        <f t="shared" si="1380"/>
        <v>Inviable Sanitariamente</v>
      </c>
      <c r="TAR471" s="48" t="str">
        <f t="shared" si="1380"/>
        <v>Inviable Sanitariamente</v>
      </c>
      <c r="TAS471" s="48" t="str">
        <f t="shared" si="1380"/>
        <v>Inviable Sanitariamente</v>
      </c>
      <c r="TAT471" s="48" t="str">
        <f t="shared" si="1380"/>
        <v>Inviable Sanitariamente</v>
      </c>
      <c r="TAU471" s="48" t="str">
        <f t="shared" si="1380"/>
        <v>Inviable Sanitariamente</v>
      </c>
      <c r="TAV471" s="48" t="str">
        <f t="shared" si="1380"/>
        <v>Inviable Sanitariamente</v>
      </c>
      <c r="TAW471" s="48" t="str">
        <f t="shared" si="1380"/>
        <v>Inviable Sanitariamente</v>
      </c>
      <c r="TAX471" s="48" t="str">
        <f t="shared" si="1381"/>
        <v>Inviable Sanitariamente</v>
      </c>
      <c r="TAY471" s="48" t="str">
        <f t="shared" si="1381"/>
        <v>Inviable Sanitariamente</v>
      </c>
      <c r="TAZ471" s="48" t="str">
        <f t="shared" si="1381"/>
        <v>Inviable Sanitariamente</v>
      </c>
      <c r="TBA471" s="48" t="str">
        <f t="shared" si="1381"/>
        <v>Inviable Sanitariamente</v>
      </c>
      <c r="TBB471" s="48" t="str">
        <f t="shared" si="1381"/>
        <v>Inviable Sanitariamente</v>
      </c>
      <c r="TBC471" s="48" t="str">
        <f t="shared" si="1381"/>
        <v>Inviable Sanitariamente</v>
      </c>
      <c r="TBD471" s="48" t="str">
        <f t="shared" si="1381"/>
        <v>Inviable Sanitariamente</v>
      </c>
      <c r="TBE471" s="48" t="str">
        <f t="shared" si="1381"/>
        <v>Inviable Sanitariamente</v>
      </c>
      <c r="TBF471" s="48" t="str">
        <f t="shared" si="1381"/>
        <v>Inviable Sanitariamente</v>
      </c>
      <c r="TBG471" s="48" t="str">
        <f t="shared" si="1381"/>
        <v>Inviable Sanitariamente</v>
      </c>
      <c r="TBH471" s="48" t="str">
        <f t="shared" si="1382"/>
        <v>Inviable Sanitariamente</v>
      </c>
      <c r="TBI471" s="48" t="str">
        <f t="shared" si="1382"/>
        <v>Inviable Sanitariamente</v>
      </c>
      <c r="TBJ471" s="48" t="str">
        <f t="shared" si="1382"/>
        <v>Inviable Sanitariamente</v>
      </c>
      <c r="TBK471" s="48" t="str">
        <f t="shared" si="1382"/>
        <v>Inviable Sanitariamente</v>
      </c>
      <c r="TBL471" s="48" t="str">
        <f t="shared" si="1382"/>
        <v>Inviable Sanitariamente</v>
      </c>
      <c r="TBM471" s="48" t="str">
        <f t="shared" si="1382"/>
        <v>Inviable Sanitariamente</v>
      </c>
      <c r="TBN471" s="48" t="str">
        <f t="shared" si="1382"/>
        <v>Inviable Sanitariamente</v>
      </c>
      <c r="TBO471" s="48" t="str">
        <f t="shared" si="1382"/>
        <v>Inviable Sanitariamente</v>
      </c>
      <c r="TBP471" s="48" t="str">
        <f t="shared" si="1382"/>
        <v>Inviable Sanitariamente</v>
      </c>
      <c r="TBQ471" s="48" t="str">
        <f t="shared" si="1382"/>
        <v>Inviable Sanitariamente</v>
      </c>
      <c r="TBR471" s="48" t="str">
        <f t="shared" si="1383"/>
        <v>Inviable Sanitariamente</v>
      </c>
      <c r="TBS471" s="48" t="str">
        <f t="shared" si="1383"/>
        <v>Inviable Sanitariamente</v>
      </c>
      <c r="TBT471" s="48" t="str">
        <f t="shared" si="1383"/>
        <v>Inviable Sanitariamente</v>
      </c>
      <c r="TBU471" s="48" t="str">
        <f t="shared" si="1383"/>
        <v>Inviable Sanitariamente</v>
      </c>
      <c r="TBV471" s="48" t="str">
        <f t="shared" si="1383"/>
        <v>Inviable Sanitariamente</v>
      </c>
      <c r="TBW471" s="48" t="str">
        <f t="shared" si="1383"/>
        <v>Inviable Sanitariamente</v>
      </c>
      <c r="TBX471" s="48" t="str">
        <f t="shared" si="1383"/>
        <v>Inviable Sanitariamente</v>
      </c>
      <c r="TBY471" s="48" t="str">
        <f t="shared" si="1383"/>
        <v>Inviable Sanitariamente</v>
      </c>
      <c r="TBZ471" s="48" t="str">
        <f t="shared" si="1383"/>
        <v>Inviable Sanitariamente</v>
      </c>
      <c r="TCA471" s="48" t="str">
        <f t="shared" si="1383"/>
        <v>Inviable Sanitariamente</v>
      </c>
      <c r="TCB471" s="48" t="str">
        <f t="shared" si="1384"/>
        <v>Inviable Sanitariamente</v>
      </c>
      <c r="TCC471" s="48" t="str">
        <f t="shared" si="1384"/>
        <v>Inviable Sanitariamente</v>
      </c>
      <c r="TCD471" s="48" t="str">
        <f t="shared" si="1384"/>
        <v>Inviable Sanitariamente</v>
      </c>
      <c r="TCE471" s="48" t="str">
        <f t="shared" si="1384"/>
        <v>Inviable Sanitariamente</v>
      </c>
      <c r="TCF471" s="48" t="str">
        <f t="shared" si="1384"/>
        <v>Inviable Sanitariamente</v>
      </c>
      <c r="TCG471" s="48" t="str">
        <f t="shared" si="1384"/>
        <v>Inviable Sanitariamente</v>
      </c>
      <c r="TCH471" s="48" t="str">
        <f t="shared" si="1384"/>
        <v>Inviable Sanitariamente</v>
      </c>
      <c r="TCI471" s="48" t="str">
        <f t="shared" si="1384"/>
        <v>Inviable Sanitariamente</v>
      </c>
      <c r="TCJ471" s="48" t="str">
        <f t="shared" si="1384"/>
        <v>Inviable Sanitariamente</v>
      </c>
      <c r="TCK471" s="48" t="str">
        <f t="shared" si="1384"/>
        <v>Inviable Sanitariamente</v>
      </c>
      <c r="TCL471" s="48" t="str">
        <f t="shared" si="1385"/>
        <v>Inviable Sanitariamente</v>
      </c>
      <c r="TCM471" s="48" t="str">
        <f t="shared" si="1385"/>
        <v>Inviable Sanitariamente</v>
      </c>
      <c r="TCN471" s="48" t="str">
        <f t="shared" si="1385"/>
        <v>Inviable Sanitariamente</v>
      </c>
      <c r="TCO471" s="48" t="str">
        <f t="shared" si="1385"/>
        <v>Inviable Sanitariamente</v>
      </c>
      <c r="TCP471" s="48" t="str">
        <f t="shared" si="1385"/>
        <v>Inviable Sanitariamente</v>
      </c>
      <c r="TCQ471" s="48" t="str">
        <f t="shared" si="1385"/>
        <v>Inviable Sanitariamente</v>
      </c>
      <c r="TCR471" s="48" t="str">
        <f t="shared" si="1385"/>
        <v>Inviable Sanitariamente</v>
      </c>
      <c r="TCS471" s="48" t="str">
        <f t="shared" si="1385"/>
        <v>Inviable Sanitariamente</v>
      </c>
      <c r="TCT471" s="48" t="str">
        <f t="shared" si="1385"/>
        <v>Inviable Sanitariamente</v>
      </c>
      <c r="TCU471" s="48" t="str">
        <f t="shared" si="1385"/>
        <v>Inviable Sanitariamente</v>
      </c>
      <c r="TCV471" s="48" t="str">
        <f t="shared" si="1386"/>
        <v>Inviable Sanitariamente</v>
      </c>
      <c r="TCW471" s="48" t="str">
        <f t="shared" si="1386"/>
        <v>Inviable Sanitariamente</v>
      </c>
      <c r="TCX471" s="48" t="str">
        <f t="shared" si="1386"/>
        <v>Inviable Sanitariamente</v>
      </c>
      <c r="TCY471" s="48" t="str">
        <f t="shared" si="1386"/>
        <v>Inviable Sanitariamente</v>
      </c>
      <c r="TCZ471" s="48" t="str">
        <f t="shared" si="1386"/>
        <v>Inviable Sanitariamente</v>
      </c>
      <c r="TDA471" s="48" t="str">
        <f t="shared" si="1386"/>
        <v>Inviable Sanitariamente</v>
      </c>
      <c r="TDB471" s="48" t="str">
        <f t="shared" si="1386"/>
        <v>Inviable Sanitariamente</v>
      </c>
      <c r="TDC471" s="48" t="str">
        <f t="shared" si="1386"/>
        <v>Inviable Sanitariamente</v>
      </c>
      <c r="TDD471" s="48" t="str">
        <f t="shared" si="1386"/>
        <v>Inviable Sanitariamente</v>
      </c>
      <c r="TDE471" s="48" t="str">
        <f t="shared" si="1386"/>
        <v>Inviable Sanitariamente</v>
      </c>
      <c r="TDF471" s="48" t="str">
        <f t="shared" si="1387"/>
        <v>Inviable Sanitariamente</v>
      </c>
      <c r="TDG471" s="48" t="str">
        <f t="shared" si="1387"/>
        <v>Inviable Sanitariamente</v>
      </c>
      <c r="TDH471" s="48" t="str">
        <f t="shared" si="1387"/>
        <v>Inviable Sanitariamente</v>
      </c>
      <c r="TDI471" s="48" t="str">
        <f t="shared" si="1387"/>
        <v>Inviable Sanitariamente</v>
      </c>
      <c r="TDJ471" s="48" t="str">
        <f t="shared" si="1387"/>
        <v>Inviable Sanitariamente</v>
      </c>
      <c r="TDK471" s="48" t="str">
        <f t="shared" si="1387"/>
        <v>Inviable Sanitariamente</v>
      </c>
      <c r="TDL471" s="48" t="str">
        <f t="shared" si="1387"/>
        <v>Inviable Sanitariamente</v>
      </c>
      <c r="TDM471" s="48" t="str">
        <f t="shared" si="1387"/>
        <v>Inviable Sanitariamente</v>
      </c>
      <c r="TDN471" s="48" t="str">
        <f t="shared" si="1387"/>
        <v>Inviable Sanitariamente</v>
      </c>
      <c r="TDO471" s="48" t="str">
        <f t="shared" si="1387"/>
        <v>Inviable Sanitariamente</v>
      </c>
      <c r="TDP471" s="48" t="str">
        <f t="shared" si="1388"/>
        <v>Inviable Sanitariamente</v>
      </c>
      <c r="TDQ471" s="48" t="str">
        <f t="shared" si="1388"/>
        <v>Inviable Sanitariamente</v>
      </c>
      <c r="TDR471" s="48" t="str">
        <f t="shared" si="1388"/>
        <v>Inviable Sanitariamente</v>
      </c>
      <c r="TDS471" s="48" t="str">
        <f t="shared" si="1388"/>
        <v>Inviable Sanitariamente</v>
      </c>
      <c r="TDT471" s="48" t="str">
        <f t="shared" si="1388"/>
        <v>Inviable Sanitariamente</v>
      </c>
      <c r="TDU471" s="48" t="str">
        <f t="shared" si="1388"/>
        <v>Inviable Sanitariamente</v>
      </c>
      <c r="TDV471" s="48" t="str">
        <f t="shared" si="1388"/>
        <v>Inviable Sanitariamente</v>
      </c>
      <c r="TDW471" s="48" t="str">
        <f t="shared" si="1388"/>
        <v>Inviable Sanitariamente</v>
      </c>
      <c r="TDX471" s="48" t="str">
        <f t="shared" si="1388"/>
        <v>Inviable Sanitariamente</v>
      </c>
      <c r="TDY471" s="48" t="str">
        <f t="shared" si="1388"/>
        <v>Inviable Sanitariamente</v>
      </c>
      <c r="TDZ471" s="48" t="str">
        <f t="shared" si="1389"/>
        <v>Inviable Sanitariamente</v>
      </c>
      <c r="TEA471" s="48" t="str">
        <f t="shared" si="1389"/>
        <v>Inviable Sanitariamente</v>
      </c>
      <c r="TEB471" s="48" t="str">
        <f t="shared" si="1389"/>
        <v>Inviable Sanitariamente</v>
      </c>
      <c r="TEC471" s="48" t="str">
        <f t="shared" si="1389"/>
        <v>Inviable Sanitariamente</v>
      </c>
      <c r="TED471" s="48" t="str">
        <f t="shared" si="1389"/>
        <v>Inviable Sanitariamente</v>
      </c>
      <c r="TEE471" s="48" t="str">
        <f t="shared" si="1389"/>
        <v>Inviable Sanitariamente</v>
      </c>
      <c r="TEF471" s="48" t="str">
        <f t="shared" si="1389"/>
        <v>Inviable Sanitariamente</v>
      </c>
      <c r="TEG471" s="48" t="str">
        <f t="shared" si="1389"/>
        <v>Inviable Sanitariamente</v>
      </c>
      <c r="TEH471" s="48" t="str">
        <f t="shared" si="1389"/>
        <v>Inviable Sanitariamente</v>
      </c>
      <c r="TEI471" s="48" t="str">
        <f t="shared" si="1389"/>
        <v>Inviable Sanitariamente</v>
      </c>
      <c r="TEJ471" s="48" t="str">
        <f t="shared" si="1390"/>
        <v>Inviable Sanitariamente</v>
      </c>
      <c r="TEK471" s="48" t="str">
        <f t="shared" si="1390"/>
        <v>Inviable Sanitariamente</v>
      </c>
      <c r="TEL471" s="48" t="str">
        <f t="shared" si="1390"/>
        <v>Inviable Sanitariamente</v>
      </c>
      <c r="TEM471" s="48" t="str">
        <f t="shared" si="1390"/>
        <v>Inviable Sanitariamente</v>
      </c>
      <c r="TEN471" s="48" t="str">
        <f t="shared" si="1390"/>
        <v>Inviable Sanitariamente</v>
      </c>
      <c r="TEO471" s="48" t="str">
        <f t="shared" si="1390"/>
        <v>Inviable Sanitariamente</v>
      </c>
      <c r="TEP471" s="48" t="str">
        <f t="shared" si="1390"/>
        <v>Inviable Sanitariamente</v>
      </c>
      <c r="TEQ471" s="48" t="str">
        <f t="shared" si="1390"/>
        <v>Inviable Sanitariamente</v>
      </c>
      <c r="TER471" s="48" t="str">
        <f t="shared" si="1390"/>
        <v>Inviable Sanitariamente</v>
      </c>
      <c r="TES471" s="48" t="str">
        <f t="shared" si="1390"/>
        <v>Inviable Sanitariamente</v>
      </c>
      <c r="TET471" s="48" t="str">
        <f t="shared" si="1391"/>
        <v>Inviable Sanitariamente</v>
      </c>
      <c r="TEU471" s="48" t="str">
        <f t="shared" si="1391"/>
        <v>Inviable Sanitariamente</v>
      </c>
      <c r="TEV471" s="48" t="str">
        <f t="shared" si="1391"/>
        <v>Inviable Sanitariamente</v>
      </c>
      <c r="TEW471" s="48" t="str">
        <f t="shared" si="1391"/>
        <v>Inviable Sanitariamente</v>
      </c>
      <c r="TEX471" s="48" t="str">
        <f t="shared" si="1391"/>
        <v>Inviable Sanitariamente</v>
      </c>
      <c r="TEY471" s="48" t="str">
        <f t="shared" si="1391"/>
        <v>Inviable Sanitariamente</v>
      </c>
      <c r="TEZ471" s="48" t="str">
        <f t="shared" si="1391"/>
        <v>Inviable Sanitariamente</v>
      </c>
      <c r="TFA471" s="48" t="str">
        <f t="shared" si="1391"/>
        <v>Inviable Sanitariamente</v>
      </c>
      <c r="TFB471" s="48" t="str">
        <f t="shared" si="1391"/>
        <v>Inviable Sanitariamente</v>
      </c>
      <c r="TFC471" s="48" t="str">
        <f t="shared" si="1391"/>
        <v>Inviable Sanitariamente</v>
      </c>
      <c r="TFD471" s="48" t="str">
        <f t="shared" si="1392"/>
        <v>Inviable Sanitariamente</v>
      </c>
      <c r="TFE471" s="48" t="str">
        <f t="shared" si="1392"/>
        <v>Inviable Sanitariamente</v>
      </c>
      <c r="TFF471" s="48" t="str">
        <f t="shared" si="1392"/>
        <v>Inviable Sanitariamente</v>
      </c>
      <c r="TFG471" s="48" t="str">
        <f t="shared" si="1392"/>
        <v>Inviable Sanitariamente</v>
      </c>
      <c r="TFH471" s="48" t="str">
        <f t="shared" si="1392"/>
        <v>Inviable Sanitariamente</v>
      </c>
      <c r="TFI471" s="48" t="str">
        <f t="shared" si="1392"/>
        <v>Inviable Sanitariamente</v>
      </c>
      <c r="TFJ471" s="48" t="str">
        <f t="shared" si="1392"/>
        <v>Inviable Sanitariamente</v>
      </c>
      <c r="TFK471" s="48" t="str">
        <f t="shared" si="1392"/>
        <v>Inviable Sanitariamente</v>
      </c>
      <c r="TFL471" s="48" t="str">
        <f t="shared" si="1392"/>
        <v>Inviable Sanitariamente</v>
      </c>
      <c r="TFM471" s="48" t="str">
        <f t="shared" si="1392"/>
        <v>Inviable Sanitariamente</v>
      </c>
      <c r="TFN471" s="48" t="str">
        <f t="shared" si="1393"/>
        <v>Inviable Sanitariamente</v>
      </c>
      <c r="TFO471" s="48" t="str">
        <f t="shared" si="1393"/>
        <v>Inviable Sanitariamente</v>
      </c>
      <c r="TFP471" s="48" t="str">
        <f t="shared" si="1393"/>
        <v>Inviable Sanitariamente</v>
      </c>
      <c r="TFQ471" s="48" t="str">
        <f t="shared" si="1393"/>
        <v>Inviable Sanitariamente</v>
      </c>
      <c r="TFR471" s="48" t="str">
        <f t="shared" si="1393"/>
        <v>Inviable Sanitariamente</v>
      </c>
      <c r="TFS471" s="48" t="str">
        <f t="shared" si="1393"/>
        <v>Inviable Sanitariamente</v>
      </c>
      <c r="TFT471" s="48" t="str">
        <f t="shared" si="1393"/>
        <v>Inviable Sanitariamente</v>
      </c>
      <c r="TFU471" s="48" t="str">
        <f t="shared" si="1393"/>
        <v>Inviable Sanitariamente</v>
      </c>
      <c r="TFV471" s="48" t="str">
        <f t="shared" si="1393"/>
        <v>Inviable Sanitariamente</v>
      </c>
      <c r="TFW471" s="48" t="str">
        <f t="shared" si="1393"/>
        <v>Inviable Sanitariamente</v>
      </c>
      <c r="TFX471" s="48" t="str">
        <f t="shared" si="1394"/>
        <v>Inviable Sanitariamente</v>
      </c>
      <c r="TFY471" s="48" t="str">
        <f t="shared" si="1394"/>
        <v>Inviable Sanitariamente</v>
      </c>
      <c r="TFZ471" s="48" t="str">
        <f t="shared" si="1394"/>
        <v>Inviable Sanitariamente</v>
      </c>
      <c r="TGA471" s="48" t="str">
        <f t="shared" si="1394"/>
        <v>Inviable Sanitariamente</v>
      </c>
      <c r="TGB471" s="48" t="str">
        <f t="shared" si="1394"/>
        <v>Inviable Sanitariamente</v>
      </c>
      <c r="TGC471" s="48" t="str">
        <f t="shared" si="1394"/>
        <v>Inviable Sanitariamente</v>
      </c>
      <c r="TGD471" s="48" t="str">
        <f t="shared" si="1394"/>
        <v>Inviable Sanitariamente</v>
      </c>
      <c r="TGE471" s="48" t="str">
        <f t="shared" si="1394"/>
        <v>Inviable Sanitariamente</v>
      </c>
      <c r="TGF471" s="48" t="str">
        <f t="shared" si="1394"/>
        <v>Inviable Sanitariamente</v>
      </c>
      <c r="TGG471" s="48" t="str">
        <f t="shared" si="1394"/>
        <v>Inviable Sanitariamente</v>
      </c>
      <c r="TGH471" s="48" t="str">
        <f t="shared" si="1395"/>
        <v>Inviable Sanitariamente</v>
      </c>
      <c r="TGI471" s="48" t="str">
        <f t="shared" si="1395"/>
        <v>Inviable Sanitariamente</v>
      </c>
      <c r="TGJ471" s="48" t="str">
        <f t="shared" si="1395"/>
        <v>Inviable Sanitariamente</v>
      </c>
      <c r="TGK471" s="48" t="str">
        <f t="shared" si="1395"/>
        <v>Inviable Sanitariamente</v>
      </c>
      <c r="TGL471" s="48" t="str">
        <f t="shared" si="1395"/>
        <v>Inviable Sanitariamente</v>
      </c>
      <c r="TGM471" s="48" t="str">
        <f t="shared" si="1395"/>
        <v>Inviable Sanitariamente</v>
      </c>
      <c r="TGN471" s="48" t="str">
        <f t="shared" si="1395"/>
        <v>Inviable Sanitariamente</v>
      </c>
      <c r="TGO471" s="48" t="str">
        <f t="shared" si="1395"/>
        <v>Inviable Sanitariamente</v>
      </c>
      <c r="TGP471" s="48" t="str">
        <f t="shared" si="1395"/>
        <v>Inviable Sanitariamente</v>
      </c>
      <c r="TGQ471" s="48" t="str">
        <f t="shared" si="1395"/>
        <v>Inviable Sanitariamente</v>
      </c>
      <c r="TGR471" s="48" t="str">
        <f t="shared" si="1396"/>
        <v>Inviable Sanitariamente</v>
      </c>
      <c r="TGS471" s="48" t="str">
        <f t="shared" si="1396"/>
        <v>Inviable Sanitariamente</v>
      </c>
      <c r="TGT471" s="48" t="str">
        <f t="shared" si="1396"/>
        <v>Inviable Sanitariamente</v>
      </c>
      <c r="TGU471" s="48" t="str">
        <f t="shared" si="1396"/>
        <v>Inviable Sanitariamente</v>
      </c>
      <c r="TGV471" s="48" t="str">
        <f t="shared" si="1396"/>
        <v>Inviable Sanitariamente</v>
      </c>
      <c r="TGW471" s="48" t="str">
        <f t="shared" si="1396"/>
        <v>Inviable Sanitariamente</v>
      </c>
      <c r="TGX471" s="48" t="str">
        <f t="shared" si="1396"/>
        <v>Inviable Sanitariamente</v>
      </c>
      <c r="TGY471" s="48" t="str">
        <f t="shared" si="1396"/>
        <v>Inviable Sanitariamente</v>
      </c>
      <c r="TGZ471" s="48" t="str">
        <f t="shared" si="1396"/>
        <v>Inviable Sanitariamente</v>
      </c>
      <c r="THA471" s="48" t="str">
        <f t="shared" si="1396"/>
        <v>Inviable Sanitariamente</v>
      </c>
      <c r="THB471" s="48" t="str">
        <f t="shared" si="1397"/>
        <v>Inviable Sanitariamente</v>
      </c>
      <c r="THC471" s="48" t="str">
        <f t="shared" si="1397"/>
        <v>Inviable Sanitariamente</v>
      </c>
      <c r="THD471" s="48" t="str">
        <f t="shared" si="1397"/>
        <v>Inviable Sanitariamente</v>
      </c>
      <c r="THE471" s="48" t="str">
        <f t="shared" si="1397"/>
        <v>Inviable Sanitariamente</v>
      </c>
      <c r="THF471" s="48" t="str">
        <f t="shared" si="1397"/>
        <v>Inviable Sanitariamente</v>
      </c>
      <c r="THG471" s="48" t="str">
        <f t="shared" si="1397"/>
        <v>Inviable Sanitariamente</v>
      </c>
      <c r="THH471" s="48" t="str">
        <f t="shared" si="1397"/>
        <v>Inviable Sanitariamente</v>
      </c>
      <c r="THI471" s="48" t="str">
        <f t="shared" si="1397"/>
        <v>Inviable Sanitariamente</v>
      </c>
      <c r="THJ471" s="48" t="str">
        <f t="shared" si="1397"/>
        <v>Inviable Sanitariamente</v>
      </c>
      <c r="THK471" s="48" t="str">
        <f t="shared" si="1397"/>
        <v>Inviable Sanitariamente</v>
      </c>
      <c r="THL471" s="48" t="str">
        <f t="shared" si="1398"/>
        <v>Inviable Sanitariamente</v>
      </c>
      <c r="THM471" s="48" t="str">
        <f t="shared" si="1398"/>
        <v>Inviable Sanitariamente</v>
      </c>
      <c r="THN471" s="48" t="str">
        <f t="shared" si="1398"/>
        <v>Inviable Sanitariamente</v>
      </c>
      <c r="THO471" s="48" t="str">
        <f t="shared" si="1398"/>
        <v>Inviable Sanitariamente</v>
      </c>
      <c r="THP471" s="48" t="str">
        <f t="shared" si="1398"/>
        <v>Inviable Sanitariamente</v>
      </c>
      <c r="THQ471" s="48" t="str">
        <f t="shared" si="1398"/>
        <v>Inviable Sanitariamente</v>
      </c>
      <c r="THR471" s="48" t="str">
        <f t="shared" si="1398"/>
        <v>Inviable Sanitariamente</v>
      </c>
      <c r="THS471" s="48" t="str">
        <f t="shared" si="1398"/>
        <v>Inviable Sanitariamente</v>
      </c>
      <c r="THT471" s="48" t="str">
        <f t="shared" si="1398"/>
        <v>Inviable Sanitariamente</v>
      </c>
      <c r="THU471" s="48" t="str">
        <f t="shared" si="1398"/>
        <v>Inviable Sanitariamente</v>
      </c>
      <c r="THV471" s="48" t="str">
        <f t="shared" si="1399"/>
        <v>Inviable Sanitariamente</v>
      </c>
      <c r="THW471" s="48" t="str">
        <f t="shared" si="1399"/>
        <v>Inviable Sanitariamente</v>
      </c>
      <c r="THX471" s="48" t="str">
        <f t="shared" si="1399"/>
        <v>Inviable Sanitariamente</v>
      </c>
      <c r="THY471" s="48" t="str">
        <f t="shared" si="1399"/>
        <v>Inviable Sanitariamente</v>
      </c>
      <c r="THZ471" s="48" t="str">
        <f t="shared" si="1399"/>
        <v>Inviable Sanitariamente</v>
      </c>
      <c r="TIA471" s="48" t="str">
        <f t="shared" si="1399"/>
        <v>Inviable Sanitariamente</v>
      </c>
      <c r="TIB471" s="48" t="str">
        <f t="shared" si="1399"/>
        <v>Inviable Sanitariamente</v>
      </c>
      <c r="TIC471" s="48" t="str">
        <f t="shared" si="1399"/>
        <v>Inviable Sanitariamente</v>
      </c>
      <c r="TID471" s="48" t="str">
        <f t="shared" si="1399"/>
        <v>Inviable Sanitariamente</v>
      </c>
      <c r="TIE471" s="48" t="str">
        <f t="shared" si="1399"/>
        <v>Inviable Sanitariamente</v>
      </c>
      <c r="TIF471" s="48" t="str">
        <f t="shared" si="1400"/>
        <v>Inviable Sanitariamente</v>
      </c>
      <c r="TIG471" s="48" t="str">
        <f t="shared" si="1400"/>
        <v>Inviable Sanitariamente</v>
      </c>
      <c r="TIH471" s="48" t="str">
        <f t="shared" si="1400"/>
        <v>Inviable Sanitariamente</v>
      </c>
      <c r="TII471" s="48" t="str">
        <f t="shared" si="1400"/>
        <v>Inviable Sanitariamente</v>
      </c>
      <c r="TIJ471" s="48" t="str">
        <f t="shared" si="1400"/>
        <v>Inviable Sanitariamente</v>
      </c>
      <c r="TIK471" s="48" t="str">
        <f t="shared" si="1400"/>
        <v>Inviable Sanitariamente</v>
      </c>
      <c r="TIL471" s="48" t="str">
        <f t="shared" si="1400"/>
        <v>Inviable Sanitariamente</v>
      </c>
      <c r="TIM471" s="48" t="str">
        <f t="shared" si="1400"/>
        <v>Inviable Sanitariamente</v>
      </c>
      <c r="TIN471" s="48" t="str">
        <f t="shared" si="1400"/>
        <v>Inviable Sanitariamente</v>
      </c>
      <c r="TIO471" s="48" t="str">
        <f t="shared" si="1400"/>
        <v>Inviable Sanitariamente</v>
      </c>
      <c r="TIP471" s="48" t="str">
        <f t="shared" si="1401"/>
        <v>Inviable Sanitariamente</v>
      </c>
      <c r="TIQ471" s="48" t="str">
        <f t="shared" si="1401"/>
        <v>Inviable Sanitariamente</v>
      </c>
      <c r="TIR471" s="48" t="str">
        <f t="shared" si="1401"/>
        <v>Inviable Sanitariamente</v>
      </c>
      <c r="TIS471" s="48" t="str">
        <f t="shared" si="1401"/>
        <v>Inviable Sanitariamente</v>
      </c>
      <c r="TIT471" s="48" t="str">
        <f t="shared" si="1401"/>
        <v>Inviable Sanitariamente</v>
      </c>
      <c r="TIU471" s="48" t="str">
        <f t="shared" si="1401"/>
        <v>Inviable Sanitariamente</v>
      </c>
      <c r="TIV471" s="48" t="str">
        <f t="shared" si="1401"/>
        <v>Inviable Sanitariamente</v>
      </c>
      <c r="TIW471" s="48" t="str">
        <f t="shared" si="1401"/>
        <v>Inviable Sanitariamente</v>
      </c>
      <c r="TIX471" s="48" t="str">
        <f t="shared" si="1401"/>
        <v>Inviable Sanitariamente</v>
      </c>
      <c r="TIY471" s="48" t="str">
        <f t="shared" si="1401"/>
        <v>Inviable Sanitariamente</v>
      </c>
      <c r="TIZ471" s="48" t="str">
        <f t="shared" si="1402"/>
        <v>Inviable Sanitariamente</v>
      </c>
      <c r="TJA471" s="48" t="str">
        <f t="shared" si="1402"/>
        <v>Inviable Sanitariamente</v>
      </c>
      <c r="TJB471" s="48" t="str">
        <f t="shared" si="1402"/>
        <v>Inviable Sanitariamente</v>
      </c>
      <c r="TJC471" s="48" t="str">
        <f t="shared" si="1402"/>
        <v>Inviable Sanitariamente</v>
      </c>
      <c r="TJD471" s="48" t="str">
        <f t="shared" si="1402"/>
        <v>Inviable Sanitariamente</v>
      </c>
      <c r="TJE471" s="48" t="str">
        <f t="shared" si="1402"/>
        <v>Inviable Sanitariamente</v>
      </c>
      <c r="TJF471" s="48" t="str">
        <f t="shared" si="1402"/>
        <v>Inviable Sanitariamente</v>
      </c>
      <c r="TJG471" s="48" t="str">
        <f t="shared" si="1402"/>
        <v>Inviable Sanitariamente</v>
      </c>
      <c r="TJH471" s="48" t="str">
        <f t="shared" si="1402"/>
        <v>Inviable Sanitariamente</v>
      </c>
      <c r="TJI471" s="48" t="str">
        <f t="shared" si="1402"/>
        <v>Inviable Sanitariamente</v>
      </c>
      <c r="TJJ471" s="48" t="str">
        <f t="shared" si="1403"/>
        <v>Inviable Sanitariamente</v>
      </c>
      <c r="TJK471" s="48" t="str">
        <f t="shared" si="1403"/>
        <v>Inviable Sanitariamente</v>
      </c>
      <c r="TJL471" s="48" t="str">
        <f t="shared" si="1403"/>
        <v>Inviable Sanitariamente</v>
      </c>
      <c r="TJM471" s="48" t="str">
        <f t="shared" si="1403"/>
        <v>Inviable Sanitariamente</v>
      </c>
      <c r="TJN471" s="48" t="str">
        <f t="shared" si="1403"/>
        <v>Inviable Sanitariamente</v>
      </c>
      <c r="TJO471" s="48" t="str">
        <f t="shared" si="1403"/>
        <v>Inviable Sanitariamente</v>
      </c>
      <c r="TJP471" s="48" t="str">
        <f t="shared" si="1403"/>
        <v>Inviable Sanitariamente</v>
      </c>
      <c r="TJQ471" s="48" t="str">
        <f t="shared" si="1403"/>
        <v>Inviable Sanitariamente</v>
      </c>
      <c r="TJR471" s="48" t="str">
        <f t="shared" si="1403"/>
        <v>Inviable Sanitariamente</v>
      </c>
      <c r="TJS471" s="48" t="str">
        <f t="shared" si="1403"/>
        <v>Inviable Sanitariamente</v>
      </c>
      <c r="TJT471" s="48" t="str">
        <f t="shared" si="1404"/>
        <v>Inviable Sanitariamente</v>
      </c>
      <c r="TJU471" s="48" t="str">
        <f t="shared" si="1404"/>
        <v>Inviable Sanitariamente</v>
      </c>
      <c r="TJV471" s="48" t="str">
        <f t="shared" si="1404"/>
        <v>Inviable Sanitariamente</v>
      </c>
      <c r="TJW471" s="48" t="str">
        <f t="shared" si="1404"/>
        <v>Inviable Sanitariamente</v>
      </c>
      <c r="TJX471" s="48" t="str">
        <f t="shared" si="1404"/>
        <v>Inviable Sanitariamente</v>
      </c>
      <c r="TJY471" s="48" t="str">
        <f t="shared" si="1404"/>
        <v>Inviable Sanitariamente</v>
      </c>
      <c r="TJZ471" s="48" t="str">
        <f t="shared" si="1404"/>
        <v>Inviable Sanitariamente</v>
      </c>
      <c r="TKA471" s="48" t="str">
        <f t="shared" si="1404"/>
        <v>Inviable Sanitariamente</v>
      </c>
      <c r="TKB471" s="48" t="str">
        <f t="shared" si="1404"/>
        <v>Inviable Sanitariamente</v>
      </c>
      <c r="TKC471" s="48" t="str">
        <f t="shared" si="1404"/>
        <v>Inviable Sanitariamente</v>
      </c>
      <c r="TKD471" s="48" t="str">
        <f t="shared" si="1405"/>
        <v>Inviable Sanitariamente</v>
      </c>
      <c r="TKE471" s="48" t="str">
        <f t="shared" si="1405"/>
        <v>Inviable Sanitariamente</v>
      </c>
      <c r="TKF471" s="48" t="str">
        <f t="shared" si="1405"/>
        <v>Inviable Sanitariamente</v>
      </c>
      <c r="TKG471" s="48" t="str">
        <f t="shared" si="1405"/>
        <v>Inviable Sanitariamente</v>
      </c>
      <c r="TKH471" s="48" t="str">
        <f t="shared" si="1405"/>
        <v>Inviable Sanitariamente</v>
      </c>
      <c r="TKI471" s="48" t="str">
        <f t="shared" si="1405"/>
        <v>Inviable Sanitariamente</v>
      </c>
      <c r="TKJ471" s="48" t="str">
        <f t="shared" si="1405"/>
        <v>Inviable Sanitariamente</v>
      </c>
      <c r="TKK471" s="48" t="str">
        <f t="shared" si="1405"/>
        <v>Inviable Sanitariamente</v>
      </c>
      <c r="TKL471" s="48" t="str">
        <f t="shared" si="1405"/>
        <v>Inviable Sanitariamente</v>
      </c>
      <c r="TKM471" s="48" t="str">
        <f t="shared" si="1405"/>
        <v>Inviable Sanitariamente</v>
      </c>
      <c r="TKN471" s="48" t="str">
        <f t="shared" si="1406"/>
        <v>Inviable Sanitariamente</v>
      </c>
      <c r="TKO471" s="48" t="str">
        <f t="shared" si="1406"/>
        <v>Inviable Sanitariamente</v>
      </c>
      <c r="TKP471" s="48" t="str">
        <f t="shared" si="1406"/>
        <v>Inviable Sanitariamente</v>
      </c>
      <c r="TKQ471" s="48" t="str">
        <f t="shared" si="1406"/>
        <v>Inviable Sanitariamente</v>
      </c>
      <c r="TKR471" s="48" t="str">
        <f t="shared" si="1406"/>
        <v>Inviable Sanitariamente</v>
      </c>
      <c r="TKS471" s="48" t="str">
        <f t="shared" si="1406"/>
        <v>Inviable Sanitariamente</v>
      </c>
      <c r="TKT471" s="48" t="str">
        <f t="shared" si="1406"/>
        <v>Inviable Sanitariamente</v>
      </c>
      <c r="TKU471" s="48" t="str">
        <f t="shared" si="1406"/>
        <v>Inviable Sanitariamente</v>
      </c>
      <c r="TKV471" s="48" t="str">
        <f t="shared" si="1406"/>
        <v>Inviable Sanitariamente</v>
      </c>
      <c r="TKW471" s="48" t="str">
        <f t="shared" si="1406"/>
        <v>Inviable Sanitariamente</v>
      </c>
      <c r="TKX471" s="48" t="str">
        <f t="shared" si="1407"/>
        <v>Inviable Sanitariamente</v>
      </c>
      <c r="TKY471" s="48" t="str">
        <f t="shared" si="1407"/>
        <v>Inviable Sanitariamente</v>
      </c>
      <c r="TKZ471" s="48" t="str">
        <f t="shared" si="1407"/>
        <v>Inviable Sanitariamente</v>
      </c>
      <c r="TLA471" s="48" t="str">
        <f t="shared" si="1407"/>
        <v>Inviable Sanitariamente</v>
      </c>
      <c r="TLB471" s="48" t="str">
        <f t="shared" si="1407"/>
        <v>Inviable Sanitariamente</v>
      </c>
      <c r="TLC471" s="48" t="str">
        <f t="shared" si="1407"/>
        <v>Inviable Sanitariamente</v>
      </c>
      <c r="TLD471" s="48" t="str">
        <f t="shared" si="1407"/>
        <v>Inviable Sanitariamente</v>
      </c>
      <c r="TLE471" s="48" t="str">
        <f t="shared" si="1407"/>
        <v>Inviable Sanitariamente</v>
      </c>
      <c r="TLF471" s="48" t="str">
        <f t="shared" si="1407"/>
        <v>Inviable Sanitariamente</v>
      </c>
      <c r="TLG471" s="48" t="str">
        <f t="shared" si="1407"/>
        <v>Inviable Sanitariamente</v>
      </c>
      <c r="TLH471" s="48" t="str">
        <f t="shared" si="1408"/>
        <v>Inviable Sanitariamente</v>
      </c>
      <c r="TLI471" s="48" t="str">
        <f t="shared" si="1408"/>
        <v>Inviable Sanitariamente</v>
      </c>
      <c r="TLJ471" s="48" t="str">
        <f t="shared" si="1408"/>
        <v>Inviable Sanitariamente</v>
      </c>
      <c r="TLK471" s="48" t="str">
        <f t="shared" si="1408"/>
        <v>Inviable Sanitariamente</v>
      </c>
      <c r="TLL471" s="48" t="str">
        <f t="shared" si="1408"/>
        <v>Inviable Sanitariamente</v>
      </c>
      <c r="TLM471" s="48" t="str">
        <f t="shared" si="1408"/>
        <v>Inviable Sanitariamente</v>
      </c>
      <c r="TLN471" s="48" t="str">
        <f t="shared" si="1408"/>
        <v>Inviable Sanitariamente</v>
      </c>
      <c r="TLO471" s="48" t="str">
        <f t="shared" si="1408"/>
        <v>Inviable Sanitariamente</v>
      </c>
      <c r="TLP471" s="48" t="str">
        <f t="shared" si="1408"/>
        <v>Inviable Sanitariamente</v>
      </c>
      <c r="TLQ471" s="48" t="str">
        <f t="shared" si="1408"/>
        <v>Inviable Sanitariamente</v>
      </c>
      <c r="TLR471" s="48" t="str">
        <f t="shared" si="1409"/>
        <v>Inviable Sanitariamente</v>
      </c>
      <c r="TLS471" s="48" t="str">
        <f t="shared" si="1409"/>
        <v>Inviable Sanitariamente</v>
      </c>
      <c r="TLT471" s="48" t="str">
        <f t="shared" si="1409"/>
        <v>Inviable Sanitariamente</v>
      </c>
      <c r="TLU471" s="48" t="str">
        <f t="shared" si="1409"/>
        <v>Inviable Sanitariamente</v>
      </c>
      <c r="TLV471" s="48" t="str">
        <f t="shared" si="1409"/>
        <v>Inviable Sanitariamente</v>
      </c>
      <c r="TLW471" s="48" t="str">
        <f t="shared" si="1409"/>
        <v>Inviable Sanitariamente</v>
      </c>
      <c r="TLX471" s="48" t="str">
        <f t="shared" si="1409"/>
        <v>Inviable Sanitariamente</v>
      </c>
      <c r="TLY471" s="48" t="str">
        <f t="shared" si="1409"/>
        <v>Inviable Sanitariamente</v>
      </c>
      <c r="TLZ471" s="48" t="str">
        <f t="shared" si="1409"/>
        <v>Inviable Sanitariamente</v>
      </c>
      <c r="TMA471" s="48" t="str">
        <f t="shared" si="1409"/>
        <v>Inviable Sanitariamente</v>
      </c>
      <c r="TMB471" s="48" t="str">
        <f t="shared" si="1410"/>
        <v>Inviable Sanitariamente</v>
      </c>
      <c r="TMC471" s="48" t="str">
        <f t="shared" si="1410"/>
        <v>Inviable Sanitariamente</v>
      </c>
      <c r="TMD471" s="48" t="str">
        <f t="shared" si="1410"/>
        <v>Inviable Sanitariamente</v>
      </c>
      <c r="TME471" s="48" t="str">
        <f t="shared" si="1410"/>
        <v>Inviable Sanitariamente</v>
      </c>
      <c r="TMF471" s="48" t="str">
        <f t="shared" si="1410"/>
        <v>Inviable Sanitariamente</v>
      </c>
      <c r="TMG471" s="48" t="str">
        <f t="shared" si="1410"/>
        <v>Inviable Sanitariamente</v>
      </c>
      <c r="TMH471" s="48" t="str">
        <f t="shared" si="1410"/>
        <v>Inviable Sanitariamente</v>
      </c>
      <c r="TMI471" s="48" t="str">
        <f t="shared" si="1410"/>
        <v>Inviable Sanitariamente</v>
      </c>
      <c r="TMJ471" s="48" t="str">
        <f t="shared" si="1410"/>
        <v>Inviable Sanitariamente</v>
      </c>
      <c r="TMK471" s="48" t="str">
        <f t="shared" si="1410"/>
        <v>Inviable Sanitariamente</v>
      </c>
      <c r="TML471" s="48" t="str">
        <f t="shared" si="1411"/>
        <v>Inviable Sanitariamente</v>
      </c>
      <c r="TMM471" s="48" t="str">
        <f t="shared" si="1411"/>
        <v>Inviable Sanitariamente</v>
      </c>
      <c r="TMN471" s="48" t="str">
        <f t="shared" si="1411"/>
        <v>Inviable Sanitariamente</v>
      </c>
      <c r="TMO471" s="48" t="str">
        <f t="shared" si="1411"/>
        <v>Inviable Sanitariamente</v>
      </c>
      <c r="TMP471" s="48" t="str">
        <f t="shared" si="1411"/>
        <v>Inviable Sanitariamente</v>
      </c>
      <c r="TMQ471" s="48" t="str">
        <f t="shared" si="1411"/>
        <v>Inviable Sanitariamente</v>
      </c>
      <c r="TMR471" s="48" t="str">
        <f t="shared" si="1411"/>
        <v>Inviable Sanitariamente</v>
      </c>
      <c r="TMS471" s="48" t="str">
        <f t="shared" si="1411"/>
        <v>Inviable Sanitariamente</v>
      </c>
      <c r="TMT471" s="48" t="str">
        <f t="shared" si="1411"/>
        <v>Inviable Sanitariamente</v>
      </c>
      <c r="TMU471" s="48" t="str">
        <f t="shared" si="1411"/>
        <v>Inviable Sanitariamente</v>
      </c>
      <c r="TMV471" s="48" t="str">
        <f t="shared" si="1412"/>
        <v>Inviable Sanitariamente</v>
      </c>
      <c r="TMW471" s="48" t="str">
        <f t="shared" si="1412"/>
        <v>Inviable Sanitariamente</v>
      </c>
      <c r="TMX471" s="48" t="str">
        <f t="shared" si="1412"/>
        <v>Inviable Sanitariamente</v>
      </c>
      <c r="TMY471" s="48" t="str">
        <f t="shared" si="1412"/>
        <v>Inviable Sanitariamente</v>
      </c>
      <c r="TMZ471" s="48" t="str">
        <f t="shared" si="1412"/>
        <v>Inviable Sanitariamente</v>
      </c>
      <c r="TNA471" s="48" t="str">
        <f t="shared" si="1412"/>
        <v>Inviable Sanitariamente</v>
      </c>
      <c r="TNB471" s="48" t="str">
        <f t="shared" si="1412"/>
        <v>Inviable Sanitariamente</v>
      </c>
      <c r="TNC471" s="48" t="str">
        <f t="shared" si="1412"/>
        <v>Inviable Sanitariamente</v>
      </c>
      <c r="TND471" s="48" t="str">
        <f t="shared" si="1412"/>
        <v>Inviable Sanitariamente</v>
      </c>
      <c r="TNE471" s="48" t="str">
        <f t="shared" si="1412"/>
        <v>Inviable Sanitariamente</v>
      </c>
      <c r="TNF471" s="48" t="str">
        <f t="shared" si="1413"/>
        <v>Inviable Sanitariamente</v>
      </c>
      <c r="TNG471" s="48" t="str">
        <f t="shared" si="1413"/>
        <v>Inviable Sanitariamente</v>
      </c>
      <c r="TNH471" s="48" t="str">
        <f t="shared" si="1413"/>
        <v>Inviable Sanitariamente</v>
      </c>
      <c r="TNI471" s="48" t="str">
        <f t="shared" si="1413"/>
        <v>Inviable Sanitariamente</v>
      </c>
      <c r="TNJ471" s="48" t="str">
        <f t="shared" si="1413"/>
        <v>Inviable Sanitariamente</v>
      </c>
      <c r="TNK471" s="48" t="str">
        <f t="shared" si="1413"/>
        <v>Inviable Sanitariamente</v>
      </c>
      <c r="TNL471" s="48" t="str">
        <f t="shared" si="1413"/>
        <v>Inviable Sanitariamente</v>
      </c>
      <c r="TNM471" s="48" t="str">
        <f t="shared" si="1413"/>
        <v>Inviable Sanitariamente</v>
      </c>
      <c r="TNN471" s="48" t="str">
        <f t="shared" si="1413"/>
        <v>Inviable Sanitariamente</v>
      </c>
      <c r="TNO471" s="48" t="str">
        <f t="shared" si="1413"/>
        <v>Inviable Sanitariamente</v>
      </c>
      <c r="TNP471" s="48" t="str">
        <f t="shared" si="1414"/>
        <v>Inviable Sanitariamente</v>
      </c>
      <c r="TNQ471" s="48" t="str">
        <f t="shared" si="1414"/>
        <v>Inviable Sanitariamente</v>
      </c>
      <c r="TNR471" s="48" t="str">
        <f t="shared" si="1414"/>
        <v>Inviable Sanitariamente</v>
      </c>
      <c r="TNS471" s="48" t="str">
        <f t="shared" si="1414"/>
        <v>Inviable Sanitariamente</v>
      </c>
      <c r="TNT471" s="48" t="str">
        <f t="shared" si="1414"/>
        <v>Inviable Sanitariamente</v>
      </c>
      <c r="TNU471" s="48" t="str">
        <f t="shared" si="1414"/>
        <v>Inviable Sanitariamente</v>
      </c>
      <c r="TNV471" s="48" t="str">
        <f t="shared" si="1414"/>
        <v>Inviable Sanitariamente</v>
      </c>
      <c r="TNW471" s="48" t="str">
        <f t="shared" si="1414"/>
        <v>Inviable Sanitariamente</v>
      </c>
      <c r="TNX471" s="48" t="str">
        <f t="shared" si="1414"/>
        <v>Inviable Sanitariamente</v>
      </c>
      <c r="TNY471" s="48" t="str">
        <f t="shared" si="1414"/>
        <v>Inviable Sanitariamente</v>
      </c>
      <c r="TNZ471" s="48" t="str">
        <f t="shared" si="1415"/>
        <v>Inviable Sanitariamente</v>
      </c>
      <c r="TOA471" s="48" t="str">
        <f t="shared" si="1415"/>
        <v>Inviable Sanitariamente</v>
      </c>
      <c r="TOB471" s="48" t="str">
        <f t="shared" si="1415"/>
        <v>Inviable Sanitariamente</v>
      </c>
      <c r="TOC471" s="48" t="str">
        <f t="shared" si="1415"/>
        <v>Inviable Sanitariamente</v>
      </c>
      <c r="TOD471" s="48" t="str">
        <f t="shared" si="1415"/>
        <v>Inviable Sanitariamente</v>
      </c>
      <c r="TOE471" s="48" t="str">
        <f t="shared" si="1415"/>
        <v>Inviable Sanitariamente</v>
      </c>
      <c r="TOF471" s="48" t="str">
        <f t="shared" si="1415"/>
        <v>Inviable Sanitariamente</v>
      </c>
      <c r="TOG471" s="48" t="str">
        <f t="shared" si="1415"/>
        <v>Inviable Sanitariamente</v>
      </c>
      <c r="TOH471" s="48" t="str">
        <f t="shared" si="1415"/>
        <v>Inviable Sanitariamente</v>
      </c>
      <c r="TOI471" s="48" t="str">
        <f t="shared" si="1415"/>
        <v>Inviable Sanitariamente</v>
      </c>
      <c r="TOJ471" s="48" t="str">
        <f t="shared" si="1416"/>
        <v>Inviable Sanitariamente</v>
      </c>
      <c r="TOK471" s="48" t="str">
        <f t="shared" si="1416"/>
        <v>Inviable Sanitariamente</v>
      </c>
      <c r="TOL471" s="48" t="str">
        <f t="shared" si="1416"/>
        <v>Inviable Sanitariamente</v>
      </c>
      <c r="TOM471" s="48" t="str">
        <f t="shared" si="1416"/>
        <v>Inviable Sanitariamente</v>
      </c>
      <c r="TON471" s="48" t="str">
        <f t="shared" si="1416"/>
        <v>Inviable Sanitariamente</v>
      </c>
      <c r="TOO471" s="48" t="str">
        <f t="shared" si="1416"/>
        <v>Inviable Sanitariamente</v>
      </c>
      <c r="TOP471" s="48" t="str">
        <f t="shared" si="1416"/>
        <v>Inviable Sanitariamente</v>
      </c>
      <c r="TOQ471" s="48" t="str">
        <f t="shared" si="1416"/>
        <v>Inviable Sanitariamente</v>
      </c>
      <c r="TOR471" s="48" t="str">
        <f t="shared" si="1416"/>
        <v>Inviable Sanitariamente</v>
      </c>
      <c r="TOS471" s="48" t="str">
        <f t="shared" si="1416"/>
        <v>Inviable Sanitariamente</v>
      </c>
      <c r="TOT471" s="48" t="str">
        <f t="shared" si="1417"/>
        <v>Inviable Sanitariamente</v>
      </c>
      <c r="TOU471" s="48" t="str">
        <f t="shared" si="1417"/>
        <v>Inviable Sanitariamente</v>
      </c>
      <c r="TOV471" s="48" t="str">
        <f t="shared" si="1417"/>
        <v>Inviable Sanitariamente</v>
      </c>
      <c r="TOW471" s="48" t="str">
        <f t="shared" si="1417"/>
        <v>Inviable Sanitariamente</v>
      </c>
      <c r="TOX471" s="48" t="str">
        <f t="shared" si="1417"/>
        <v>Inviable Sanitariamente</v>
      </c>
      <c r="TOY471" s="48" t="str">
        <f t="shared" si="1417"/>
        <v>Inviable Sanitariamente</v>
      </c>
      <c r="TOZ471" s="48" t="str">
        <f t="shared" si="1417"/>
        <v>Inviable Sanitariamente</v>
      </c>
      <c r="TPA471" s="48" t="str">
        <f t="shared" si="1417"/>
        <v>Inviable Sanitariamente</v>
      </c>
      <c r="TPB471" s="48" t="str">
        <f t="shared" si="1417"/>
        <v>Inviable Sanitariamente</v>
      </c>
      <c r="TPC471" s="48" t="str">
        <f t="shared" si="1417"/>
        <v>Inviable Sanitariamente</v>
      </c>
      <c r="TPD471" s="48" t="str">
        <f t="shared" si="1418"/>
        <v>Inviable Sanitariamente</v>
      </c>
      <c r="TPE471" s="48" t="str">
        <f t="shared" si="1418"/>
        <v>Inviable Sanitariamente</v>
      </c>
      <c r="TPF471" s="48" t="str">
        <f t="shared" si="1418"/>
        <v>Inviable Sanitariamente</v>
      </c>
      <c r="TPG471" s="48" t="str">
        <f t="shared" si="1418"/>
        <v>Inviable Sanitariamente</v>
      </c>
      <c r="TPH471" s="48" t="str">
        <f t="shared" si="1418"/>
        <v>Inviable Sanitariamente</v>
      </c>
      <c r="TPI471" s="48" t="str">
        <f t="shared" si="1418"/>
        <v>Inviable Sanitariamente</v>
      </c>
      <c r="TPJ471" s="48" t="str">
        <f t="shared" si="1418"/>
        <v>Inviable Sanitariamente</v>
      </c>
      <c r="TPK471" s="48" t="str">
        <f t="shared" si="1418"/>
        <v>Inviable Sanitariamente</v>
      </c>
      <c r="TPL471" s="48" t="str">
        <f t="shared" si="1418"/>
        <v>Inviable Sanitariamente</v>
      </c>
      <c r="TPM471" s="48" t="str">
        <f t="shared" si="1418"/>
        <v>Inviable Sanitariamente</v>
      </c>
      <c r="TPN471" s="48" t="str">
        <f t="shared" si="1419"/>
        <v>Inviable Sanitariamente</v>
      </c>
      <c r="TPO471" s="48" t="str">
        <f t="shared" si="1419"/>
        <v>Inviable Sanitariamente</v>
      </c>
      <c r="TPP471" s="48" t="str">
        <f t="shared" si="1419"/>
        <v>Inviable Sanitariamente</v>
      </c>
      <c r="TPQ471" s="48" t="str">
        <f t="shared" si="1419"/>
        <v>Inviable Sanitariamente</v>
      </c>
      <c r="TPR471" s="48" t="str">
        <f t="shared" si="1419"/>
        <v>Inviable Sanitariamente</v>
      </c>
      <c r="TPS471" s="48" t="str">
        <f t="shared" si="1419"/>
        <v>Inviable Sanitariamente</v>
      </c>
      <c r="TPT471" s="48" t="str">
        <f t="shared" si="1419"/>
        <v>Inviable Sanitariamente</v>
      </c>
      <c r="TPU471" s="48" t="str">
        <f t="shared" si="1419"/>
        <v>Inviable Sanitariamente</v>
      </c>
      <c r="TPV471" s="48" t="str">
        <f t="shared" si="1419"/>
        <v>Inviable Sanitariamente</v>
      </c>
      <c r="TPW471" s="48" t="str">
        <f t="shared" si="1419"/>
        <v>Inviable Sanitariamente</v>
      </c>
      <c r="TPX471" s="48" t="str">
        <f t="shared" si="1420"/>
        <v>Inviable Sanitariamente</v>
      </c>
      <c r="TPY471" s="48" t="str">
        <f t="shared" si="1420"/>
        <v>Inviable Sanitariamente</v>
      </c>
      <c r="TPZ471" s="48" t="str">
        <f t="shared" si="1420"/>
        <v>Inviable Sanitariamente</v>
      </c>
      <c r="TQA471" s="48" t="str">
        <f t="shared" si="1420"/>
        <v>Inviable Sanitariamente</v>
      </c>
      <c r="TQB471" s="48" t="str">
        <f t="shared" si="1420"/>
        <v>Inviable Sanitariamente</v>
      </c>
      <c r="TQC471" s="48" t="str">
        <f t="shared" si="1420"/>
        <v>Inviable Sanitariamente</v>
      </c>
      <c r="TQD471" s="48" t="str">
        <f t="shared" si="1420"/>
        <v>Inviable Sanitariamente</v>
      </c>
      <c r="TQE471" s="48" t="str">
        <f t="shared" si="1420"/>
        <v>Inviable Sanitariamente</v>
      </c>
      <c r="TQF471" s="48" t="str">
        <f t="shared" si="1420"/>
        <v>Inviable Sanitariamente</v>
      </c>
      <c r="TQG471" s="48" t="str">
        <f t="shared" si="1420"/>
        <v>Inviable Sanitariamente</v>
      </c>
      <c r="TQH471" s="48" t="str">
        <f t="shared" si="1421"/>
        <v>Inviable Sanitariamente</v>
      </c>
      <c r="TQI471" s="48" t="str">
        <f t="shared" si="1421"/>
        <v>Inviable Sanitariamente</v>
      </c>
      <c r="TQJ471" s="48" t="str">
        <f t="shared" si="1421"/>
        <v>Inviable Sanitariamente</v>
      </c>
      <c r="TQK471" s="48" t="str">
        <f t="shared" si="1421"/>
        <v>Inviable Sanitariamente</v>
      </c>
      <c r="TQL471" s="48" t="str">
        <f t="shared" si="1421"/>
        <v>Inviable Sanitariamente</v>
      </c>
      <c r="TQM471" s="48" t="str">
        <f t="shared" si="1421"/>
        <v>Inviable Sanitariamente</v>
      </c>
      <c r="TQN471" s="48" t="str">
        <f t="shared" si="1421"/>
        <v>Inviable Sanitariamente</v>
      </c>
      <c r="TQO471" s="48" t="str">
        <f t="shared" si="1421"/>
        <v>Inviable Sanitariamente</v>
      </c>
      <c r="TQP471" s="48" t="str">
        <f t="shared" si="1421"/>
        <v>Inviable Sanitariamente</v>
      </c>
      <c r="TQQ471" s="48" t="str">
        <f t="shared" si="1421"/>
        <v>Inviable Sanitariamente</v>
      </c>
      <c r="TQR471" s="48" t="str">
        <f t="shared" si="1422"/>
        <v>Inviable Sanitariamente</v>
      </c>
      <c r="TQS471" s="48" t="str">
        <f t="shared" si="1422"/>
        <v>Inviable Sanitariamente</v>
      </c>
      <c r="TQT471" s="48" t="str">
        <f t="shared" si="1422"/>
        <v>Inviable Sanitariamente</v>
      </c>
      <c r="TQU471" s="48" t="str">
        <f t="shared" si="1422"/>
        <v>Inviable Sanitariamente</v>
      </c>
      <c r="TQV471" s="48" t="str">
        <f t="shared" si="1422"/>
        <v>Inviable Sanitariamente</v>
      </c>
      <c r="TQW471" s="48" t="str">
        <f t="shared" si="1422"/>
        <v>Inviable Sanitariamente</v>
      </c>
      <c r="TQX471" s="48" t="str">
        <f t="shared" si="1422"/>
        <v>Inviable Sanitariamente</v>
      </c>
      <c r="TQY471" s="48" t="str">
        <f t="shared" si="1422"/>
        <v>Inviable Sanitariamente</v>
      </c>
      <c r="TQZ471" s="48" t="str">
        <f t="shared" si="1422"/>
        <v>Inviable Sanitariamente</v>
      </c>
      <c r="TRA471" s="48" t="str">
        <f t="shared" si="1422"/>
        <v>Inviable Sanitariamente</v>
      </c>
      <c r="TRB471" s="48" t="str">
        <f t="shared" si="1423"/>
        <v>Inviable Sanitariamente</v>
      </c>
      <c r="TRC471" s="48" t="str">
        <f t="shared" si="1423"/>
        <v>Inviable Sanitariamente</v>
      </c>
      <c r="TRD471" s="48" t="str">
        <f t="shared" si="1423"/>
        <v>Inviable Sanitariamente</v>
      </c>
      <c r="TRE471" s="48" t="str">
        <f t="shared" si="1423"/>
        <v>Inviable Sanitariamente</v>
      </c>
      <c r="TRF471" s="48" t="str">
        <f t="shared" si="1423"/>
        <v>Inviable Sanitariamente</v>
      </c>
      <c r="TRG471" s="48" t="str">
        <f t="shared" si="1423"/>
        <v>Inviable Sanitariamente</v>
      </c>
      <c r="TRH471" s="48" t="str">
        <f t="shared" si="1423"/>
        <v>Inviable Sanitariamente</v>
      </c>
      <c r="TRI471" s="48" t="str">
        <f t="shared" si="1423"/>
        <v>Inviable Sanitariamente</v>
      </c>
      <c r="TRJ471" s="48" t="str">
        <f t="shared" si="1423"/>
        <v>Inviable Sanitariamente</v>
      </c>
      <c r="TRK471" s="48" t="str">
        <f t="shared" si="1423"/>
        <v>Inviable Sanitariamente</v>
      </c>
      <c r="TRL471" s="48" t="str">
        <f t="shared" si="1424"/>
        <v>Inviable Sanitariamente</v>
      </c>
      <c r="TRM471" s="48" t="str">
        <f t="shared" si="1424"/>
        <v>Inviable Sanitariamente</v>
      </c>
      <c r="TRN471" s="48" t="str">
        <f t="shared" si="1424"/>
        <v>Inviable Sanitariamente</v>
      </c>
      <c r="TRO471" s="48" t="str">
        <f t="shared" si="1424"/>
        <v>Inviable Sanitariamente</v>
      </c>
      <c r="TRP471" s="48" t="str">
        <f t="shared" si="1424"/>
        <v>Inviable Sanitariamente</v>
      </c>
      <c r="TRQ471" s="48" t="str">
        <f t="shared" si="1424"/>
        <v>Inviable Sanitariamente</v>
      </c>
      <c r="TRR471" s="48" t="str">
        <f t="shared" si="1424"/>
        <v>Inviable Sanitariamente</v>
      </c>
      <c r="TRS471" s="48" t="str">
        <f t="shared" si="1424"/>
        <v>Inviable Sanitariamente</v>
      </c>
      <c r="TRT471" s="48" t="str">
        <f t="shared" si="1424"/>
        <v>Inviable Sanitariamente</v>
      </c>
      <c r="TRU471" s="48" t="str">
        <f t="shared" si="1424"/>
        <v>Inviable Sanitariamente</v>
      </c>
      <c r="TRV471" s="48" t="str">
        <f t="shared" si="1425"/>
        <v>Inviable Sanitariamente</v>
      </c>
      <c r="TRW471" s="48" t="str">
        <f t="shared" si="1425"/>
        <v>Inviable Sanitariamente</v>
      </c>
      <c r="TRX471" s="48" t="str">
        <f t="shared" si="1425"/>
        <v>Inviable Sanitariamente</v>
      </c>
      <c r="TRY471" s="48" t="str">
        <f t="shared" si="1425"/>
        <v>Inviable Sanitariamente</v>
      </c>
      <c r="TRZ471" s="48" t="str">
        <f t="shared" si="1425"/>
        <v>Inviable Sanitariamente</v>
      </c>
      <c r="TSA471" s="48" t="str">
        <f t="shared" si="1425"/>
        <v>Inviable Sanitariamente</v>
      </c>
      <c r="TSB471" s="48" t="str">
        <f t="shared" si="1425"/>
        <v>Inviable Sanitariamente</v>
      </c>
      <c r="TSC471" s="48" t="str">
        <f t="shared" si="1425"/>
        <v>Inviable Sanitariamente</v>
      </c>
      <c r="TSD471" s="48" t="str">
        <f t="shared" si="1425"/>
        <v>Inviable Sanitariamente</v>
      </c>
      <c r="TSE471" s="48" t="str">
        <f t="shared" si="1425"/>
        <v>Inviable Sanitariamente</v>
      </c>
      <c r="TSF471" s="48" t="str">
        <f t="shared" si="1426"/>
        <v>Inviable Sanitariamente</v>
      </c>
      <c r="TSG471" s="48" t="str">
        <f t="shared" si="1426"/>
        <v>Inviable Sanitariamente</v>
      </c>
      <c r="TSH471" s="48" t="str">
        <f t="shared" si="1426"/>
        <v>Inviable Sanitariamente</v>
      </c>
      <c r="TSI471" s="48" t="str">
        <f t="shared" si="1426"/>
        <v>Inviable Sanitariamente</v>
      </c>
      <c r="TSJ471" s="48" t="str">
        <f t="shared" si="1426"/>
        <v>Inviable Sanitariamente</v>
      </c>
      <c r="TSK471" s="48" t="str">
        <f t="shared" si="1426"/>
        <v>Inviable Sanitariamente</v>
      </c>
      <c r="TSL471" s="48" t="str">
        <f t="shared" si="1426"/>
        <v>Inviable Sanitariamente</v>
      </c>
      <c r="TSM471" s="48" t="str">
        <f t="shared" si="1426"/>
        <v>Inviable Sanitariamente</v>
      </c>
      <c r="TSN471" s="48" t="str">
        <f t="shared" si="1426"/>
        <v>Inviable Sanitariamente</v>
      </c>
      <c r="TSO471" s="48" t="str">
        <f t="shared" si="1426"/>
        <v>Inviable Sanitariamente</v>
      </c>
      <c r="TSP471" s="48" t="str">
        <f t="shared" si="1427"/>
        <v>Inviable Sanitariamente</v>
      </c>
      <c r="TSQ471" s="48" t="str">
        <f t="shared" si="1427"/>
        <v>Inviable Sanitariamente</v>
      </c>
      <c r="TSR471" s="48" t="str">
        <f t="shared" si="1427"/>
        <v>Inviable Sanitariamente</v>
      </c>
      <c r="TSS471" s="48" t="str">
        <f t="shared" si="1427"/>
        <v>Inviable Sanitariamente</v>
      </c>
      <c r="TST471" s="48" t="str">
        <f t="shared" si="1427"/>
        <v>Inviable Sanitariamente</v>
      </c>
      <c r="TSU471" s="48" t="str">
        <f t="shared" si="1427"/>
        <v>Inviable Sanitariamente</v>
      </c>
      <c r="TSV471" s="48" t="str">
        <f t="shared" si="1427"/>
        <v>Inviable Sanitariamente</v>
      </c>
      <c r="TSW471" s="48" t="str">
        <f t="shared" si="1427"/>
        <v>Inviable Sanitariamente</v>
      </c>
      <c r="TSX471" s="48" t="str">
        <f t="shared" si="1427"/>
        <v>Inviable Sanitariamente</v>
      </c>
      <c r="TSY471" s="48" t="str">
        <f t="shared" si="1427"/>
        <v>Inviable Sanitariamente</v>
      </c>
      <c r="TSZ471" s="48" t="str">
        <f t="shared" si="1428"/>
        <v>Inviable Sanitariamente</v>
      </c>
      <c r="TTA471" s="48" t="str">
        <f t="shared" si="1428"/>
        <v>Inviable Sanitariamente</v>
      </c>
      <c r="TTB471" s="48" t="str">
        <f t="shared" si="1428"/>
        <v>Inviable Sanitariamente</v>
      </c>
      <c r="TTC471" s="48" t="str">
        <f t="shared" si="1428"/>
        <v>Inviable Sanitariamente</v>
      </c>
      <c r="TTD471" s="48" t="str">
        <f t="shared" si="1428"/>
        <v>Inviable Sanitariamente</v>
      </c>
      <c r="TTE471" s="48" t="str">
        <f t="shared" si="1428"/>
        <v>Inviable Sanitariamente</v>
      </c>
      <c r="TTF471" s="48" t="str">
        <f t="shared" si="1428"/>
        <v>Inviable Sanitariamente</v>
      </c>
      <c r="TTG471" s="48" t="str">
        <f t="shared" si="1428"/>
        <v>Inviable Sanitariamente</v>
      </c>
      <c r="TTH471" s="48" t="str">
        <f t="shared" si="1428"/>
        <v>Inviable Sanitariamente</v>
      </c>
      <c r="TTI471" s="48" t="str">
        <f t="shared" si="1428"/>
        <v>Inviable Sanitariamente</v>
      </c>
      <c r="TTJ471" s="48" t="str">
        <f t="shared" si="1429"/>
        <v>Inviable Sanitariamente</v>
      </c>
      <c r="TTK471" s="48" t="str">
        <f t="shared" si="1429"/>
        <v>Inviable Sanitariamente</v>
      </c>
      <c r="TTL471" s="48" t="str">
        <f t="shared" si="1429"/>
        <v>Inviable Sanitariamente</v>
      </c>
      <c r="TTM471" s="48" t="str">
        <f t="shared" si="1429"/>
        <v>Inviable Sanitariamente</v>
      </c>
      <c r="TTN471" s="48" t="str">
        <f t="shared" si="1429"/>
        <v>Inviable Sanitariamente</v>
      </c>
      <c r="TTO471" s="48" t="str">
        <f t="shared" si="1429"/>
        <v>Inviable Sanitariamente</v>
      </c>
      <c r="TTP471" s="48" t="str">
        <f t="shared" si="1429"/>
        <v>Inviable Sanitariamente</v>
      </c>
      <c r="TTQ471" s="48" t="str">
        <f t="shared" si="1429"/>
        <v>Inviable Sanitariamente</v>
      </c>
      <c r="TTR471" s="48" t="str">
        <f t="shared" si="1429"/>
        <v>Inviable Sanitariamente</v>
      </c>
      <c r="TTS471" s="48" t="str">
        <f t="shared" si="1429"/>
        <v>Inviable Sanitariamente</v>
      </c>
      <c r="TTT471" s="48" t="str">
        <f t="shared" si="1430"/>
        <v>Inviable Sanitariamente</v>
      </c>
      <c r="TTU471" s="48" t="str">
        <f t="shared" si="1430"/>
        <v>Inviable Sanitariamente</v>
      </c>
      <c r="TTV471" s="48" t="str">
        <f t="shared" si="1430"/>
        <v>Inviable Sanitariamente</v>
      </c>
      <c r="TTW471" s="48" t="str">
        <f t="shared" si="1430"/>
        <v>Inviable Sanitariamente</v>
      </c>
      <c r="TTX471" s="48" t="str">
        <f t="shared" si="1430"/>
        <v>Inviable Sanitariamente</v>
      </c>
      <c r="TTY471" s="48" t="str">
        <f t="shared" si="1430"/>
        <v>Inviable Sanitariamente</v>
      </c>
      <c r="TTZ471" s="48" t="str">
        <f t="shared" si="1430"/>
        <v>Inviable Sanitariamente</v>
      </c>
      <c r="TUA471" s="48" t="str">
        <f t="shared" si="1430"/>
        <v>Inviable Sanitariamente</v>
      </c>
      <c r="TUB471" s="48" t="str">
        <f t="shared" si="1430"/>
        <v>Inviable Sanitariamente</v>
      </c>
      <c r="TUC471" s="48" t="str">
        <f t="shared" si="1430"/>
        <v>Inviable Sanitariamente</v>
      </c>
      <c r="TUD471" s="48" t="str">
        <f t="shared" si="1431"/>
        <v>Inviable Sanitariamente</v>
      </c>
      <c r="TUE471" s="48" t="str">
        <f t="shared" si="1431"/>
        <v>Inviable Sanitariamente</v>
      </c>
      <c r="TUF471" s="48" t="str">
        <f t="shared" si="1431"/>
        <v>Inviable Sanitariamente</v>
      </c>
      <c r="TUG471" s="48" t="str">
        <f t="shared" si="1431"/>
        <v>Inviable Sanitariamente</v>
      </c>
      <c r="TUH471" s="48" t="str">
        <f t="shared" si="1431"/>
        <v>Inviable Sanitariamente</v>
      </c>
      <c r="TUI471" s="48" t="str">
        <f t="shared" si="1431"/>
        <v>Inviable Sanitariamente</v>
      </c>
      <c r="TUJ471" s="48" t="str">
        <f t="shared" si="1431"/>
        <v>Inviable Sanitariamente</v>
      </c>
      <c r="TUK471" s="48" t="str">
        <f t="shared" si="1431"/>
        <v>Inviable Sanitariamente</v>
      </c>
      <c r="TUL471" s="48" t="str">
        <f t="shared" si="1431"/>
        <v>Inviable Sanitariamente</v>
      </c>
      <c r="TUM471" s="48" t="str">
        <f t="shared" si="1431"/>
        <v>Inviable Sanitariamente</v>
      </c>
      <c r="TUN471" s="48" t="str">
        <f t="shared" si="1432"/>
        <v>Inviable Sanitariamente</v>
      </c>
      <c r="TUO471" s="48" t="str">
        <f t="shared" si="1432"/>
        <v>Inviable Sanitariamente</v>
      </c>
      <c r="TUP471" s="48" t="str">
        <f t="shared" si="1432"/>
        <v>Inviable Sanitariamente</v>
      </c>
      <c r="TUQ471" s="48" t="str">
        <f t="shared" si="1432"/>
        <v>Inviable Sanitariamente</v>
      </c>
      <c r="TUR471" s="48" t="str">
        <f t="shared" si="1432"/>
        <v>Inviable Sanitariamente</v>
      </c>
      <c r="TUS471" s="48" t="str">
        <f t="shared" si="1432"/>
        <v>Inviable Sanitariamente</v>
      </c>
      <c r="TUT471" s="48" t="str">
        <f t="shared" si="1432"/>
        <v>Inviable Sanitariamente</v>
      </c>
      <c r="TUU471" s="48" t="str">
        <f t="shared" si="1432"/>
        <v>Inviable Sanitariamente</v>
      </c>
      <c r="TUV471" s="48" t="str">
        <f t="shared" si="1432"/>
        <v>Inviable Sanitariamente</v>
      </c>
      <c r="TUW471" s="48" t="str">
        <f t="shared" si="1432"/>
        <v>Inviable Sanitariamente</v>
      </c>
      <c r="TUX471" s="48" t="str">
        <f t="shared" si="1433"/>
        <v>Inviable Sanitariamente</v>
      </c>
      <c r="TUY471" s="48" t="str">
        <f t="shared" si="1433"/>
        <v>Inviable Sanitariamente</v>
      </c>
      <c r="TUZ471" s="48" t="str">
        <f t="shared" si="1433"/>
        <v>Inviable Sanitariamente</v>
      </c>
      <c r="TVA471" s="48" t="str">
        <f t="shared" si="1433"/>
        <v>Inviable Sanitariamente</v>
      </c>
      <c r="TVB471" s="48" t="str">
        <f t="shared" si="1433"/>
        <v>Inviable Sanitariamente</v>
      </c>
      <c r="TVC471" s="48" t="str">
        <f t="shared" si="1433"/>
        <v>Inviable Sanitariamente</v>
      </c>
      <c r="TVD471" s="48" t="str">
        <f t="shared" si="1433"/>
        <v>Inviable Sanitariamente</v>
      </c>
      <c r="TVE471" s="48" t="str">
        <f t="shared" si="1433"/>
        <v>Inviable Sanitariamente</v>
      </c>
      <c r="TVF471" s="48" t="str">
        <f t="shared" si="1433"/>
        <v>Inviable Sanitariamente</v>
      </c>
      <c r="TVG471" s="48" t="str">
        <f t="shared" si="1433"/>
        <v>Inviable Sanitariamente</v>
      </c>
      <c r="TVH471" s="48" t="str">
        <f t="shared" si="1434"/>
        <v>Inviable Sanitariamente</v>
      </c>
      <c r="TVI471" s="48" t="str">
        <f t="shared" si="1434"/>
        <v>Inviable Sanitariamente</v>
      </c>
      <c r="TVJ471" s="48" t="str">
        <f t="shared" si="1434"/>
        <v>Inviable Sanitariamente</v>
      </c>
      <c r="TVK471" s="48" t="str">
        <f t="shared" si="1434"/>
        <v>Inviable Sanitariamente</v>
      </c>
      <c r="TVL471" s="48" t="str">
        <f t="shared" si="1434"/>
        <v>Inviable Sanitariamente</v>
      </c>
      <c r="TVM471" s="48" t="str">
        <f t="shared" si="1434"/>
        <v>Inviable Sanitariamente</v>
      </c>
      <c r="TVN471" s="48" t="str">
        <f t="shared" si="1434"/>
        <v>Inviable Sanitariamente</v>
      </c>
      <c r="TVO471" s="48" t="str">
        <f t="shared" si="1434"/>
        <v>Inviable Sanitariamente</v>
      </c>
      <c r="TVP471" s="48" t="str">
        <f t="shared" si="1434"/>
        <v>Inviable Sanitariamente</v>
      </c>
      <c r="TVQ471" s="48" t="str">
        <f t="shared" si="1434"/>
        <v>Inviable Sanitariamente</v>
      </c>
      <c r="TVR471" s="48" t="str">
        <f t="shared" si="1435"/>
        <v>Inviable Sanitariamente</v>
      </c>
      <c r="TVS471" s="48" t="str">
        <f t="shared" si="1435"/>
        <v>Inviable Sanitariamente</v>
      </c>
      <c r="TVT471" s="48" t="str">
        <f t="shared" si="1435"/>
        <v>Inviable Sanitariamente</v>
      </c>
      <c r="TVU471" s="48" t="str">
        <f t="shared" si="1435"/>
        <v>Inviable Sanitariamente</v>
      </c>
      <c r="TVV471" s="48" t="str">
        <f t="shared" si="1435"/>
        <v>Inviable Sanitariamente</v>
      </c>
      <c r="TVW471" s="48" t="str">
        <f t="shared" si="1435"/>
        <v>Inviable Sanitariamente</v>
      </c>
      <c r="TVX471" s="48" t="str">
        <f t="shared" si="1435"/>
        <v>Inviable Sanitariamente</v>
      </c>
      <c r="TVY471" s="48" t="str">
        <f t="shared" si="1435"/>
        <v>Inviable Sanitariamente</v>
      </c>
      <c r="TVZ471" s="48" t="str">
        <f t="shared" si="1435"/>
        <v>Inviable Sanitariamente</v>
      </c>
      <c r="TWA471" s="48" t="str">
        <f t="shared" si="1435"/>
        <v>Inviable Sanitariamente</v>
      </c>
      <c r="TWB471" s="48" t="str">
        <f t="shared" si="1436"/>
        <v>Inviable Sanitariamente</v>
      </c>
      <c r="TWC471" s="48" t="str">
        <f t="shared" si="1436"/>
        <v>Inviable Sanitariamente</v>
      </c>
      <c r="TWD471" s="48" t="str">
        <f t="shared" si="1436"/>
        <v>Inviable Sanitariamente</v>
      </c>
      <c r="TWE471" s="48" t="str">
        <f t="shared" si="1436"/>
        <v>Inviable Sanitariamente</v>
      </c>
      <c r="TWF471" s="48" t="str">
        <f t="shared" si="1436"/>
        <v>Inviable Sanitariamente</v>
      </c>
      <c r="TWG471" s="48" t="str">
        <f t="shared" si="1436"/>
        <v>Inviable Sanitariamente</v>
      </c>
      <c r="TWH471" s="48" t="str">
        <f t="shared" si="1436"/>
        <v>Inviable Sanitariamente</v>
      </c>
      <c r="TWI471" s="48" t="str">
        <f t="shared" si="1436"/>
        <v>Inviable Sanitariamente</v>
      </c>
      <c r="TWJ471" s="48" t="str">
        <f t="shared" si="1436"/>
        <v>Inviable Sanitariamente</v>
      </c>
      <c r="TWK471" s="48" t="str">
        <f t="shared" si="1436"/>
        <v>Inviable Sanitariamente</v>
      </c>
      <c r="TWL471" s="48" t="str">
        <f t="shared" si="1437"/>
        <v>Inviable Sanitariamente</v>
      </c>
      <c r="TWM471" s="48" t="str">
        <f t="shared" si="1437"/>
        <v>Inviable Sanitariamente</v>
      </c>
      <c r="TWN471" s="48" t="str">
        <f t="shared" si="1437"/>
        <v>Inviable Sanitariamente</v>
      </c>
      <c r="TWO471" s="48" t="str">
        <f t="shared" si="1437"/>
        <v>Inviable Sanitariamente</v>
      </c>
      <c r="TWP471" s="48" t="str">
        <f t="shared" si="1437"/>
        <v>Inviable Sanitariamente</v>
      </c>
      <c r="TWQ471" s="48" t="str">
        <f t="shared" si="1437"/>
        <v>Inviable Sanitariamente</v>
      </c>
      <c r="TWR471" s="48" t="str">
        <f t="shared" si="1437"/>
        <v>Inviable Sanitariamente</v>
      </c>
      <c r="TWS471" s="48" t="str">
        <f t="shared" si="1437"/>
        <v>Inviable Sanitariamente</v>
      </c>
      <c r="TWT471" s="48" t="str">
        <f t="shared" si="1437"/>
        <v>Inviable Sanitariamente</v>
      </c>
      <c r="TWU471" s="48" t="str">
        <f t="shared" si="1437"/>
        <v>Inviable Sanitariamente</v>
      </c>
      <c r="TWV471" s="48" t="str">
        <f t="shared" si="1438"/>
        <v>Inviable Sanitariamente</v>
      </c>
      <c r="TWW471" s="48" t="str">
        <f t="shared" si="1438"/>
        <v>Inviable Sanitariamente</v>
      </c>
      <c r="TWX471" s="48" t="str">
        <f t="shared" si="1438"/>
        <v>Inviable Sanitariamente</v>
      </c>
      <c r="TWY471" s="48" t="str">
        <f t="shared" si="1438"/>
        <v>Inviable Sanitariamente</v>
      </c>
      <c r="TWZ471" s="48" t="str">
        <f t="shared" si="1438"/>
        <v>Inviable Sanitariamente</v>
      </c>
      <c r="TXA471" s="48" t="str">
        <f t="shared" si="1438"/>
        <v>Inviable Sanitariamente</v>
      </c>
      <c r="TXB471" s="48" t="str">
        <f t="shared" si="1438"/>
        <v>Inviable Sanitariamente</v>
      </c>
      <c r="TXC471" s="48" t="str">
        <f t="shared" si="1438"/>
        <v>Inviable Sanitariamente</v>
      </c>
      <c r="TXD471" s="48" t="str">
        <f t="shared" si="1438"/>
        <v>Inviable Sanitariamente</v>
      </c>
      <c r="TXE471" s="48" t="str">
        <f t="shared" si="1438"/>
        <v>Inviable Sanitariamente</v>
      </c>
      <c r="TXF471" s="48" t="str">
        <f t="shared" si="1439"/>
        <v>Inviable Sanitariamente</v>
      </c>
      <c r="TXG471" s="48" t="str">
        <f t="shared" si="1439"/>
        <v>Inviable Sanitariamente</v>
      </c>
      <c r="TXH471" s="48" t="str">
        <f t="shared" si="1439"/>
        <v>Inviable Sanitariamente</v>
      </c>
      <c r="TXI471" s="48" t="str">
        <f t="shared" si="1439"/>
        <v>Inviable Sanitariamente</v>
      </c>
      <c r="TXJ471" s="48" t="str">
        <f t="shared" si="1439"/>
        <v>Inviable Sanitariamente</v>
      </c>
      <c r="TXK471" s="48" t="str">
        <f t="shared" si="1439"/>
        <v>Inviable Sanitariamente</v>
      </c>
      <c r="TXL471" s="48" t="str">
        <f t="shared" si="1439"/>
        <v>Inviable Sanitariamente</v>
      </c>
      <c r="TXM471" s="48" t="str">
        <f t="shared" si="1439"/>
        <v>Inviable Sanitariamente</v>
      </c>
      <c r="TXN471" s="48" t="str">
        <f t="shared" si="1439"/>
        <v>Inviable Sanitariamente</v>
      </c>
      <c r="TXO471" s="48" t="str">
        <f t="shared" si="1439"/>
        <v>Inviable Sanitariamente</v>
      </c>
      <c r="TXP471" s="48" t="str">
        <f t="shared" si="1440"/>
        <v>Inviable Sanitariamente</v>
      </c>
      <c r="TXQ471" s="48" t="str">
        <f t="shared" si="1440"/>
        <v>Inviable Sanitariamente</v>
      </c>
      <c r="TXR471" s="48" t="str">
        <f t="shared" si="1440"/>
        <v>Inviable Sanitariamente</v>
      </c>
      <c r="TXS471" s="48" t="str">
        <f t="shared" si="1440"/>
        <v>Inviable Sanitariamente</v>
      </c>
      <c r="TXT471" s="48" t="str">
        <f t="shared" si="1440"/>
        <v>Inviable Sanitariamente</v>
      </c>
      <c r="TXU471" s="48" t="str">
        <f t="shared" si="1440"/>
        <v>Inviable Sanitariamente</v>
      </c>
      <c r="TXV471" s="48" t="str">
        <f t="shared" si="1440"/>
        <v>Inviable Sanitariamente</v>
      </c>
      <c r="TXW471" s="48" t="str">
        <f t="shared" si="1440"/>
        <v>Inviable Sanitariamente</v>
      </c>
      <c r="TXX471" s="48" t="str">
        <f t="shared" si="1440"/>
        <v>Inviable Sanitariamente</v>
      </c>
      <c r="TXY471" s="48" t="str">
        <f t="shared" si="1440"/>
        <v>Inviable Sanitariamente</v>
      </c>
      <c r="TXZ471" s="48" t="str">
        <f t="shared" si="1441"/>
        <v>Inviable Sanitariamente</v>
      </c>
      <c r="TYA471" s="48" t="str">
        <f t="shared" si="1441"/>
        <v>Inviable Sanitariamente</v>
      </c>
      <c r="TYB471" s="48" t="str">
        <f t="shared" si="1441"/>
        <v>Inviable Sanitariamente</v>
      </c>
      <c r="TYC471" s="48" t="str">
        <f t="shared" si="1441"/>
        <v>Inviable Sanitariamente</v>
      </c>
      <c r="TYD471" s="48" t="str">
        <f t="shared" si="1441"/>
        <v>Inviable Sanitariamente</v>
      </c>
      <c r="TYE471" s="48" t="str">
        <f t="shared" si="1441"/>
        <v>Inviable Sanitariamente</v>
      </c>
      <c r="TYF471" s="48" t="str">
        <f t="shared" si="1441"/>
        <v>Inviable Sanitariamente</v>
      </c>
      <c r="TYG471" s="48" t="str">
        <f t="shared" si="1441"/>
        <v>Inviable Sanitariamente</v>
      </c>
      <c r="TYH471" s="48" t="str">
        <f t="shared" si="1441"/>
        <v>Inviable Sanitariamente</v>
      </c>
      <c r="TYI471" s="48" t="str">
        <f t="shared" si="1441"/>
        <v>Inviable Sanitariamente</v>
      </c>
      <c r="TYJ471" s="48" t="str">
        <f t="shared" si="1442"/>
        <v>Inviable Sanitariamente</v>
      </c>
      <c r="TYK471" s="48" t="str">
        <f t="shared" si="1442"/>
        <v>Inviable Sanitariamente</v>
      </c>
      <c r="TYL471" s="48" t="str">
        <f t="shared" si="1442"/>
        <v>Inviable Sanitariamente</v>
      </c>
      <c r="TYM471" s="48" t="str">
        <f t="shared" si="1442"/>
        <v>Inviable Sanitariamente</v>
      </c>
      <c r="TYN471" s="48" t="str">
        <f t="shared" si="1442"/>
        <v>Inviable Sanitariamente</v>
      </c>
      <c r="TYO471" s="48" t="str">
        <f t="shared" si="1442"/>
        <v>Inviable Sanitariamente</v>
      </c>
      <c r="TYP471" s="48" t="str">
        <f t="shared" si="1442"/>
        <v>Inviable Sanitariamente</v>
      </c>
      <c r="TYQ471" s="48" t="str">
        <f t="shared" si="1442"/>
        <v>Inviable Sanitariamente</v>
      </c>
      <c r="TYR471" s="48" t="str">
        <f t="shared" si="1442"/>
        <v>Inviable Sanitariamente</v>
      </c>
      <c r="TYS471" s="48" t="str">
        <f t="shared" si="1442"/>
        <v>Inviable Sanitariamente</v>
      </c>
      <c r="TYT471" s="48" t="str">
        <f t="shared" si="1443"/>
        <v>Inviable Sanitariamente</v>
      </c>
      <c r="TYU471" s="48" t="str">
        <f t="shared" si="1443"/>
        <v>Inviable Sanitariamente</v>
      </c>
      <c r="TYV471" s="48" t="str">
        <f t="shared" si="1443"/>
        <v>Inviable Sanitariamente</v>
      </c>
      <c r="TYW471" s="48" t="str">
        <f t="shared" si="1443"/>
        <v>Inviable Sanitariamente</v>
      </c>
      <c r="TYX471" s="48" t="str">
        <f t="shared" si="1443"/>
        <v>Inviable Sanitariamente</v>
      </c>
      <c r="TYY471" s="48" t="str">
        <f t="shared" si="1443"/>
        <v>Inviable Sanitariamente</v>
      </c>
      <c r="TYZ471" s="48" t="str">
        <f t="shared" si="1443"/>
        <v>Inviable Sanitariamente</v>
      </c>
      <c r="TZA471" s="48" t="str">
        <f t="shared" si="1443"/>
        <v>Inviable Sanitariamente</v>
      </c>
      <c r="TZB471" s="48" t="str">
        <f t="shared" si="1443"/>
        <v>Inviable Sanitariamente</v>
      </c>
      <c r="TZC471" s="48" t="str">
        <f t="shared" si="1443"/>
        <v>Inviable Sanitariamente</v>
      </c>
      <c r="TZD471" s="48" t="str">
        <f t="shared" si="1444"/>
        <v>Inviable Sanitariamente</v>
      </c>
      <c r="TZE471" s="48" t="str">
        <f t="shared" si="1444"/>
        <v>Inviable Sanitariamente</v>
      </c>
      <c r="TZF471" s="48" t="str">
        <f t="shared" si="1444"/>
        <v>Inviable Sanitariamente</v>
      </c>
      <c r="TZG471" s="48" t="str">
        <f t="shared" si="1444"/>
        <v>Inviable Sanitariamente</v>
      </c>
      <c r="TZH471" s="48" t="str">
        <f t="shared" si="1444"/>
        <v>Inviable Sanitariamente</v>
      </c>
      <c r="TZI471" s="48" t="str">
        <f t="shared" si="1444"/>
        <v>Inviable Sanitariamente</v>
      </c>
      <c r="TZJ471" s="48" t="str">
        <f t="shared" si="1444"/>
        <v>Inviable Sanitariamente</v>
      </c>
      <c r="TZK471" s="48" t="str">
        <f t="shared" si="1444"/>
        <v>Inviable Sanitariamente</v>
      </c>
      <c r="TZL471" s="48" t="str">
        <f t="shared" si="1444"/>
        <v>Inviable Sanitariamente</v>
      </c>
      <c r="TZM471" s="48" t="str">
        <f t="shared" si="1444"/>
        <v>Inviable Sanitariamente</v>
      </c>
      <c r="TZN471" s="48" t="str">
        <f t="shared" si="1445"/>
        <v>Inviable Sanitariamente</v>
      </c>
      <c r="TZO471" s="48" t="str">
        <f t="shared" si="1445"/>
        <v>Inviable Sanitariamente</v>
      </c>
      <c r="TZP471" s="48" t="str">
        <f t="shared" si="1445"/>
        <v>Inviable Sanitariamente</v>
      </c>
      <c r="TZQ471" s="48" t="str">
        <f t="shared" si="1445"/>
        <v>Inviable Sanitariamente</v>
      </c>
      <c r="TZR471" s="48" t="str">
        <f t="shared" si="1445"/>
        <v>Inviable Sanitariamente</v>
      </c>
      <c r="TZS471" s="48" t="str">
        <f t="shared" si="1445"/>
        <v>Inviable Sanitariamente</v>
      </c>
      <c r="TZT471" s="48" t="str">
        <f t="shared" si="1445"/>
        <v>Inviable Sanitariamente</v>
      </c>
      <c r="TZU471" s="48" t="str">
        <f t="shared" si="1445"/>
        <v>Inviable Sanitariamente</v>
      </c>
      <c r="TZV471" s="48" t="str">
        <f t="shared" si="1445"/>
        <v>Inviable Sanitariamente</v>
      </c>
      <c r="TZW471" s="48" t="str">
        <f t="shared" si="1445"/>
        <v>Inviable Sanitariamente</v>
      </c>
      <c r="TZX471" s="48" t="str">
        <f t="shared" si="1446"/>
        <v>Inviable Sanitariamente</v>
      </c>
      <c r="TZY471" s="48" t="str">
        <f t="shared" si="1446"/>
        <v>Inviable Sanitariamente</v>
      </c>
      <c r="TZZ471" s="48" t="str">
        <f t="shared" si="1446"/>
        <v>Inviable Sanitariamente</v>
      </c>
      <c r="UAA471" s="48" t="str">
        <f t="shared" si="1446"/>
        <v>Inviable Sanitariamente</v>
      </c>
      <c r="UAB471" s="48" t="str">
        <f t="shared" si="1446"/>
        <v>Inviable Sanitariamente</v>
      </c>
      <c r="UAC471" s="48" t="str">
        <f t="shared" si="1446"/>
        <v>Inviable Sanitariamente</v>
      </c>
      <c r="UAD471" s="48" t="str">
        <f t="shared" si="1446"/>
        <v>Inviable Sanitariamente</v>
      </c>
      <c r="UAE471" s="48" t="str">
        <f t="shared" si="1446"/>
        <v>Inviable Sanitariamente</v>
      </c>
      <c r="UAF471" s="48" t="str">
        <f t="shared" si="1446"/>
        <v>Inviable Sanitariamente</v>
      </c>
      <c r="UAG471" s="48" t="str">
        <f t="shared" si="1446"/>
        <v>Inviable Sanitariamente</v>
      </c>
      <c r="UAH471" s="48" t="str">
        <f t="shared" si="1447"/>
        <v>Inviable Sanitariamente</v>
      </c>
      <c r="UAI471" s="48" t="str">
        <f t="shared" si="1447"/>
        <v>Inviable Sanitariamente</v>
      </c>
      <c r="UAJ471" s="48" t="str">
        <f t="shared" si="1447"/>
        <v>Inviable Sanitariamente</v>
      </c>
      <c r="UAK471" s="48" t="str">
        <f t="shared" si="1447"/>
        <v>Inviable Sanitariamente</v>
      </c>
      <c r="UAL471" s="48" t="str">
        <f t="shared" si="1447"/>
        <v>Inviable Sanitariamente</v>
      </c>
      <c r="UAM471" s="48" t="str">
        <f t="shared" si="1447"/>
        <v>Inviable Sanitariamente</v>
      </c>
      <c r="UAN471" s="48" t="str">
        <f t="shared" si="1447"/>
        <v>Inviable Sanitariamente</v>
      </c>
      <c r="UAO471" s="48" t="str">
        <f t="shared" si="1447"/>
        <v>Inviable Sanitariamente</v>
      </c>
      <c r="UAP471" s="48" t="str">
        <f t="shared" si="1447"/>
        <v>Inviable Sanitariamente</v>
      </c>
      <c r="UAQ471" s="48" t="str">
        <f t="shared" si="1447"/>
        <v>Inviable Sanitariamente</v>
      </c>
      <c r="UAR471" s="48" t="str">
        <f t="shared" si="1448"/>
        <v>Inviable Sanitariamente</v>
      </c>
      <c r="UAS471" s="48" t="str">
        <f t="shared" si="1448"/>
        <v>Inviable Sanitariamente</v>
      </c>
      <c r="UAT471" s="48" t="str">
        <f t="shared" si="1448"/>
        <v>Inviable Sanitariamente</v>
      </c>
      <c r="UAU471" s="48" t="str">
        <f t="shared" si="1448"/>
        <v>Inviable Sanitariamente</v>
      </c>
      <c r="UAV471" s="48" t="str">
        <f t="shared" si="1448"/>
        <v>Inviable Sanitariamente</v>
      </c>
      <c r="UAW471" s="48" t="str">
        <f t="shared" si="1448"/>
        <v>Inviable Sanitariamente</v>
      </c>
      <c r="UAX471" s="48" t="str">
        <f t="shared" si="1448"/>
        <v>Inviable Sanitariamente</v>
      </c>
      <c r="UAY471" s="48" t="str">
        <f t="shared" si="1448"/>
        <v>Inviable Sanitariamente</v>
      </c>
      <c r="UAZ471" s="48" t="str">
        <f t="shared" si="1448"/>
        <v>Inviable Sanitariamente</v>
      </c>
      <c r="UBA471" s="48" t="str">
        <f t="shared" si="1448"/>
        <v>Inviable Sanitariamente</v>
      </c>
      <c r="UBB471" s="48" t="str">
        <f t="shared" si="1449"/>
        <v>Inviable Sanitariamente</v>
      </c>
      <c r="UBC471" s="48" t="str">
        <f t="shared" si="1449"/>
        <v>Inviable Sanitariamente</v>
      </c>
      <c r="UBD471" s="48" t="str">
        <f t="shared" si="1449"/>
        <v>Inviable Sanitariamente</v>
      </c>
      <c r="UBE471" s="48" t="str">
        <f t="shared" si="1449"/>
        <v>Inviable Sanitariamente</v>
      </c>
      <c r="UBF471" s="48" t="str">
        <f t="shared" si="1449"/>
        <v>Inviable Sanitariamente</v>
      </c>
      <c r="UBG471" s="48" t="str">
        <f t="shared" si="1449"/>
        <v>Inviable Sanitariamente</v>
      </c>
      <c r="UBH471" s="48" t="str">
        <f t="shared" si="1449"/>
        <v>Inviable Sanitariamente</v>
      </c>
      <c r="UBI471" s="48" t="str">
        <f t="shared" si="1449"/>
        <v>Inviable Sanitariamente</v>
      </c>
      <c r="UBJ471" s="48" t="str">
        <f t="shared" si="1449"/>
        <v>Inviable Sanitariamente</v>
      </c>
      <c r="UBK471" s="48" t="str">
        <f t="shared" si="1449"/>
        <v>Inviable Sanitariamente</v>
      </c>
      <c r="UBL471" s="48" t="str">
        <f t="shared" si="1450"/>
        <v>Inviable Sanitariamente</v>
      </c>
      <c r="UBM471" s="48" t="str">
        <f t="shared" si="1450"/>
        <v>Inviable Sanitariamente</v>
      </c>
      <c r="UBN471" s="48" t="str">
        <f t="shared" si="1450"/>
        <v>Inviable Sanitariamente</v>
      </c>
      <c r="UBO471" s="48" t="str">
        <f t="shared" si="1450"/>
        <v>Inviable Sanitariamente</v>
      </c>
      <c r="UBP471" s="48" t="str">
        <f t="shared" si="1450"/>
        <v>Inviable Sanitariamente</v>
      </c>
      <c r="UBQ471" s="48" t="str">
        <f t="shared" si="1450"/>
        <v>Inviable Sanitariamente</v>
      </c>
      <c r="UBR471" s="48" t="str">
        <f t="shared" si="1450"/>
        <v>Inviable Sanitariamente</v>
      </c>
      <c r="UBS471" s="48" t="str">
        <f t="shared" si="1450"/>
        <v>Inviable Sanitariamente</v>
      </c>
      <c r="UBT471" s="48" t="str">
        <f t="shared" si="1450"/>
        <v>Inviable Sanitariamente</v>
      </c>
      <c r="UBU471" s="48" t="str">
        <f t="shared" si="1450"/>
        <v>Inviable Sanitariamente</v>
      </c>
      <c r="UBV471" s="48" t="str">
        <f t="shared" si="1451"/>
        <v>Inviable Sanitariamente</v>
      </c>
      <c r="UBW471" s="48" t="str">
        <f t="shared" si="1451"/>
        <v>Inviable Sanitariamente</v>
      </c>
      <c r="UBX471" s="48" t="str">
        <f t="shared" si="1451"/>
        <v>Inviable Sanitariamente</v>
      </c>
      <c r="UBY471" s="48" t="str">
        <f t="shared" si="1451"/>
        <v>Inviable Sanitariamente</v>
      </c>
      <c r="UBZ471" s="48" t="str">
        <f t="shared" si="1451"/>
        <v>Inviable Sanitariamente</v>
      </c>
      <c r="UCA471" s="48" t="str">
        <f t="shared" si="1451"/>
        <v>Inviable Sanitariamente</v>
      </c>
      <c r="UCB471" s="48" t="str">
        <f t="shared" si="1451"/>
        <v>Inviable Sanitariamente</v>
      </c>
      <c r="UCC471" s="48" t="str">
        <f t="shared" si="1451"/>
        <v>Inviable Sanitariamente</v>
      </c>
      <c r="UCD471" s="48" t="str">
        <f t="shared" si="1451"/>
        <v>Inviable Sanitariamente</v>
      </c>
      <c r="UCE471" s="48" t="str">
        <f t="shared" si="1451"/>
        <v>Inviable Sanitariamente</v>
      </c>
      <c r="UCF471" s="48" t="str">
        <f t="shared" si="1452"/>
        <v>Inviable Sanitariamente</v>
      </c>
      <c r="UCG471" s="48" t="str">
        <f t="shared" si="1452"/>
        <v>Inviable Sanitariamente</v>
      </c>
      <c r="UCH471" s="48" t="str">
        <f t="shared" si="1452"/>
        <v>Inviable Sanitariamente</v>
      </c>
      <c r="UCI471" s="48" t="str">
        <f t="shared" si="1452"/>
        <v>Inviable Sanitariamente</v>
      </c>
      <c r="UCJ471" s="48" t="str">
        <f t="shared" si="1452"/>
        <v>Inviable Sanitariamente</v>
      </c>
      <c r="UCK471" s="48" t="str">
        <f t="shared" si="1452"/>
        <v>Inviable Sanitariamente</v>
      </c>
      <c r="UCL471" s="48" t="str">
        <f t="shared" si="1452"/>
        <v>Inviable Sanitariamente</v>
      </c>
      <c r="UCM471" s="48" t="str">
        <f t="shared" si="1452"/>
        <v>Inviable Sanitariamente</v>
      </c>
      <c r="UCN471" s="48" t="str">
        <f t="shared" si="1452"/>
        <v>Inviable Sanitariamente</v>
      </c>
      <c r="UCO471" s="48" t="str">
        <f t="shared" si="1452"/>
        <v>Inviable Sanitariamente</v>
      </c>
      <c r="UCP471" s="48" t="str">
        <f t="shared" si="1453"/>
        <v>Inviable Sanitariamente</v>
      </c>
      <c r="UCQ471" s="48" t="str">
        <f t="shared" si="1453"/>
        <v>Inviable Sanitariamente</v>
      </c>
      <c r="UCR471" s="48" t="str">
        <f t="shared" si="1453"/>
        <v>Inviable Sanitariamente</v>
      </c>
      <c r="UCS471" s="48" t="str">
        <f t="shared" si="1453"/>
        <v>Inviable Sanitariamente</v>
      </c>
      <c r="UCT471" s="48" t="str">
        <f t="shared" si="1453"/>
        <v>Inviable Sanitariamente</v>
      </c>
      <c r="UCU471" s="48" t="str">
        <f t="shared" si="1453"/>
        <v>Inviable Sanitariamente</v>
      </c>
      <c r="UCV471" s="48" t="str">
        <f t="shared" si="1453"/>
        <v>Inviable Sanitariamente</v>
      </c>
      <c r="UCW471" s="48" t="str">
        <f t="shared" si="1453"/>
        <v>Inviable Sanitariamente</v>
      </c>
      <c r="UCX471" s="48" t="str">
        <f t="shared" si="1453"/>
        <v>Inviable Sanitariamente</v>
      </c>
      <c r="UCY471" s="48" t="str">
        <f t="shared" si="1453"/>
        <v>Inviable Sanitariamente</v>
      </c>
      <c r="UCZ471" s="48" t="str">
        <f t="shared" si="1454"/>
        <v>Inviable Sanitariamente</v>
      </c>
      <c r="UDA471" s="48" t="str">
        <f t="shared" si="1454"/>
        <v>Inviable Sanitariamente</v>
      </c>
      <c r="UDB471" s="48" t="str">
        <f t="shared" si="1454"/>
        <v>Inviable Sanitariamente</v>
      </c>
      <c r="UDC471" s="48" t="str">
        <f t="shared" si="1454"/>
        <v>Inviable Sanitariamente</v>
      </c>
      <c r="UDD471" s="48" t="str">
        <f t="shared" si="1454"/>
        <v>Inviable Sanitariamente</v>
      </c>
      <c r="UDE471" s="48" t="str">
        <f t="shared" si="1454"/>
        <v>Inviable Sanitariamente</v>
      </c>
      <c r="UDF471" s="48" t="str">
        <f t="shared" si="1454"/>
        <v>Inviable Sanitariamente</v>
      </c>
      <c r="UDG471" s="48" t="str">
        <f t="shared" si="1454"/>
        <v>Inviable Sanitariamente</v>
      </c>
      <c r="UDH471" s="48" t="str">
        <f t="shared" si="1454"/>
        <v>Inviable Sanitariamente</v>
      </c>
      <c r="UDI471" s="48" t="str">
        <f t="shared" si="1454"/>
        <v>Inviable Sanitariamente</v>
      </c>
      <c r="UDJ471" s="48" t="str">
        <f t="shared" si="1455"/>
        <v>Inviable Sanitariamente</v>
      </c>
      <c r="UDK471" s="48" t="str">
        <f t="shared" si="1455"/>
        <v>Inviable Sanitariamente</v>
      </c>
      <c r="UDL471" s="48" t="str">
        <f t="shared" si="1455"/>
        <v>Inviable Sanitariamente</v>
      </c>
      <c r="UDM471" s="48" t="str">
        <f t="shared" si="1455"/>
        <v>Inviable Sanitariamente</v>
      </c>
      <c r="UDN471" s="48" t="str">
        <f t="shared" si="1455"/>
        <v>Inviable Sanitariamente</v>
      </c>
      <c r="UDO471" s="48" t="str">
        <f t="shared" si="1455"/>
        <v>Inviable Sanitariamente</v>
      </c>
      <c r="UDP471" s="48" t="str">
        <f t="shared" si="1455"/>
        <v>Inviable Sanitariamente</v>
      </c>
      <c r="UDQ471" s="48" t="str">
        <f t="shared" si="1455"/>
        <v>Inviable Sanitariamente</v>
      </c>
      <c r="UDR471" s="48" t="str">
        <f t="shared" si="1455"/>
        <v>Inviable Sanitariamente</v>
      </c>
      <c r="UDS471" s="48" t="str">
        <f t="shared" si="1455"/>
        <v>Inviable Sanitariamente</v>
      </c>
      <c r="UDT471" s="48" t="str">
        <f t="shared" si="1456"/>
        <v>Inviable Sanitariamente</v>
      </c>
      <c r="UDU471" s="48" t="str">
        <f t="shared" si="1456"/>
        <v>Inviable Sanitariamente</v>
      </c>
      <c r="UDV471" s="48" t="str">
        <f t="shared" si="1456"/>
        <v>Inviable Sanitariamente</v>
      </c>
      <c r="UDW471" s="48" t="str">
        <f t="shared" si="1456"/>
        <v>Inviable Sanitariamente</v>
      </c>
      <c r="UDX471" s="48" t="str">
        <f t="shared" si="1456"/>
        <v>Inviable Sanitariamente</v>
      </c>
      <c r="UDY471" s="48" t="str">
        <f t="shared" si="1456"/>
        <v>Inviable Sanitariamente</v>
      </c>
      <c r="UDZ471" s="48" t="str">
        <f t="shared" si="1456"/>
        <v>Inviable Sanitariamente</v>
      </c>
      <c r="UEA471" s="48" t="str">
        <f t="shared" si="1456"/>
        <v>Inviable Sanitariamente</v>
      </c>
      <c r="UEB471" s="48" t="str">
        <f t="shared" si="1456"/>
        <v>Inviable Sanitariamente</v>
      </c>
      <c r="UEC471" s="48" t="str">
        <f t="shared" si="1456"/>
        <v>Inviable Sanitariamente</v>
      </c>
      <c r="UED471" s="48" t="str">
        <f t="shared" si="1457"/>
        <v>Inviable Sanitariamente</v>
      </c>
      <c r="UEE471" s="48" t="str">
        <f t="shared" si="1457"/>
        <v>Inviable Sanitariamente</v>
      </c>
      <c r="UEF471" s="48" t="str">
        <f t="shared" si="1457"/>
        <v>Inviable Sanitariamente</v>
      </c>
      <c r="UEG471" s="48" t="str">
        <f t="shared" si="1457"/>
        <v>Inviable Sanitariamente</v>
      </c>
      <c r="UEH471" s="48" t="str">
        <f t="shared" si="1457"/>
        <v>Inviable Sanitariamente</v>
      </c>
      <c r="UEI471" s="48" t="str">
        <f t="shared" si="1457"/>
        <v>Inviable Sanitariamente</v>
      </c>
      <c r="UEJ471" s="48" t="str">
        <f t="shared" si="1457"/>
        <v>Inviable Sanitariamente</v>
      </c>
      <c r="UEK471" s="48" t="str">
        <f t="shared" si="1457"/>
        <v>Inviable Sanitariamente</v>
      </c>
      <c r="UEL471" s="48" t="str">
        <f t="shared" si="1457"/>
        <v>Inviable Sanitariamente</v>
      </c>
      <c r="UEM471" s="48" t="str">
        <f t="shared" si="1457"/>
        <v>Inviable Sanitariamente</v>
      </c>
      <c r="UEN471" s="48" t="str">
        <f t="shared" si="1458"/>
        <v>Inviable Sanitariamente</v>
      </c>
      <c r="UEO471" s="48" t="str">
        <f t="shared" si="1458"/>
        <v>Inviable Sanitariamente</v>
      </c>
      <c r="UEP471" s="48" t="str">
        <f t="shared" si="1458"/>
        <v>Inviable Sanitariamente</v>
      </c>
      <c r="UEQ471" s="48" t="str">
        <f t="shared" si="1458"/>
        <v>Inviable Sanitariamente</v>
      </c>
      <c r="UER471" s="48" t="str">
        <f t="shared" si="1458"/>
        <v>Inviable Sanitariamente</v>
      </c>
      <c r="UES471" s="48" t="str">
        <f t="shared" si="1458"/>
        <v>Inviable Sanitariamente</v>
      </c>
      <c r="UET471" s="48" t="str">
        <f t="shared" si="1458"/>
        <v>Inviable Sanitariamente</v>
      </c>
      <c r="UEU471" s="48" t="str">
        <f t="shared" si="1458"/>
        <v>Inviable Sanitariamente</v>
      </c>
      <c r="UEV471" s="48" t="str">
        <f t="shared" si="1458"/>
        <v>Inviable Sanitariamente</v>
      </c>
      <c r="UEW471" s="48" t="str">
        <f t="shared" si="1458"/>
        <v>Inviable Sanitariamente</v>
      </c>
      <c r="UEX471" s="48" t="str">
        <f t="shared" si="1459"/>
        <v>Inviable Sanitariamente</v>
      </c>
      <c r="UEY471" s="48" t="str">
        <f t="shared" si="1459"/>
        <v>Inviable Sanitariamente</v>
      </c>
      <c r="UEZ471" s="48" t="str">
        <f t="shared" si="1459"/>
        <v>Inviable Sanitariamente</v>
      </c>
      <c r="UFA471" s="48" t="str">
        <f t="shared" si="1459"/>
        <v>Inviable Sanitariamente</v>
      </c>
      <c r="UFB471" s="48" t="str">
        <f t="shared" si="1459"/>
        <v>Inviable Sanitariamente</v>
      </c>
      <c r="UFC471" s="48" t="str">
        <f t="shared" si="1459"/>
        <v>Inviable Sanitariamente</v>
      </c>
      <c r="UFD471" s="48" t="str">
        <f t="shared" si="1459"/>
        <v>Inviable Sanitariamente</v>
      </c>
      <c r="UFE471" s="48" t="str">
        <f t="shared" si="1459"/>
        <v>Inviable Sanitariamente</v>
      </c>
      <c r="UFF471" s="48" t="str">
        <f t="shared" si="1459"/>
        <v>Inviable Sanitariamente</v>
      </c>
      <c r="UFG471" s="48" t="str">
        <f t="shared" si="1459"/>
        <v>Inviable Sanitariamente</v>
      </c>
      <c r="UFH471" s="48" t="str">
        <f t="shared" si="1460"/>
        <v>Inviable Sanitariamente</v>
      </c>
      <c r="UFI471" s="48" t="str">
        <f t="shared" si="1460"/>
        <v>Inviable Sanitariamente</v>
      </c>
      <c r="UFJ471" s="48" t="str">
        <f t="shared" si="1460"/>
        <v>Inviable Sanitariamente</v>
      </c>
      <c r="UFK471" s="48" t="str">
        <f t="shared" si="1460"/>
        <v>Inviable Sanitariamente</v>
      </c>
      <c r="UFL471" s="48" t="str">
        <f t="shared" si="1460"/>
        <v>Inviable Sanitariamente</v>
      </c>
      <c r="UFM471" s="48" t="str">
        <f t="shared" si="1460"/>
        <v>Inviable Sanitariamente</v>
      </c>
      <c r="UFN471" s="48" t="str">
        <f t="shared" si="1460"/>
        <v>Inviable Sanitariamente</v>
      </c>
      <c r="UFO471" s="48" t="str">
        <f t="shared" si="1460"/>
        <v>Inviable Sanitariamente</v>
      </c>
      <c r="UFP471" s="48" t="str">
        <f t="shared" si="1460"/>
        <v>Inviable Sanitariamente</v>
      </c>
      <c r="UFQ471" s="48" t="str">
        <f t="shared" si="1460"/>
        <v>Inviable Sanitariamente</v>
      </c>
      <c r="UFR471" s="48" t="str">
        <f t="shared" si="1461"/>
        <v>Inviable Sanitariamente</v>
      </c>
      <c r="UFS471" s="48" t="str">
        <f t="shared" si="1461"/>
        <v>Inviable Sanitariamente</v>
      </c>
      <c r="UFT471" s="48" t="str">
        <f t="shared" si="1461"/>
        <v>Inviable Sanitariamente</v>
      </c>
      <c r="UFU471" s="48" t="str">
        <f t="shared" si="1461"/>
        <v>Inviable Sanitariamente</v>
      </c>
      <c r="UFV471" s="48" t="str">
        <f t="shared" si="1461"/>
        <v>Inviable Sanitariamente</v>
      </c>
      <c r="UFW471" s="48" t="str">
        <f t="shared" si="1461"/>
        <v>Inviable Sanitariamente</v>
      </c>
      <c r="UFX471" s="48" t="str">
        <f t="shared" si="1461"/>
        <v>Inviable Sanitariamente</v>
      </c>
      <c r="UFY471" s="48" t="str">
        <f t="shared" si="1461"/>
        <v>Inviable Sanitariamente</v>
      </c>
      <c r="UFZ471" s="48" t="str">
        <f t="shared" si="1461"/>
        <v>Inviable Sanitariamente</v>
      </c>
      <c r="UGA471" s="48" t="str">
        <f t="shared" si="1461"/>
        <v>Inviable Sanitariamente</v>
      </c>
      <c r="UGB471" s="48" t="str">
        <f t="shared" si="1462"/>
        <v>Inviable Sanitariamente</v>
      </c>
      <c r="UGC471" s="48" t="str">
        <f t="shared" si="1462"/>
        <v>Inviable Sanitariamente</v>
      </c>
      <c r="UGD471" s="48" t="str">
        <f t="shared" si="1462"/>
        <v>Inviable Sanitariamente</v>
      </c>
      <c r="UGE471" s="48" t="str">
        <f t="shared" si="1462"/>
        <v>Inviable Sanitariamente</v>
      </c>
      <c r="UGF471" s="48" t="str">
        <f t="shared" si="1462"/>
        <v>Inviable Sanitariamente</v>
      </c>
      <c r="UGG471" s="48" t="str">
        <f t="shared" si="1462"/>
        <v>Inviable Sanitariamente</v>
      </c>
      <c r="UGH471" s="48" t="str">
        <f t="shared" si="1462"/>
        <v>Inviable Sanitariamente</v>
      </c>
      <c r="UGI471" s="48" t="str">
        <f t="shared" si="1462"/>
        <v>Inviable Sanitariamente</v>
      </c>
      <c r="UGJ471" s="48" t="str">
        <f t="shared" si="1462"/>
        <v>Inviable Sanitariamente</v>
      </c>
      <c r="UGK471" s="48" t="str">
        <f t="shared" si="1462"/>
        <v>Inviable Sanitariamente</v>
      </c>
      <c r="UGL471" s="48" t="str">
        <f t="shared" si="1463"/>
        <v>Inviable Sanitariamente</v>
      </c>
      <c r="UGM471" s="48" t="str">
        <f t="shared" si="1463"/>
        <v>Inviable Sanitariamente</v>
      </c>
      <c r="UGN471" s="48" t="str">
        <f t="shared" si="1463"/>
        <v>Inviable Sanitariamente</v>
      </c>
      <c r="UGO471" s="48" t="str">
        <f t="shared" si="1463"/>
        <v>Inviable Sanitariamente</v>
      </c>
      <c r="UGP471" s="48" t="str">
        <f t="shared" si="1463"/>
        <v>Inviable Sanitariamente</v>
      </c>
      <c r="UGQ471" s="48" t="str">
        <f t="shared" si="1463"/>
        <v>Inviable Sanitariamente</v>
      </c>
      <c r="UGR471" s="48" t="str">
        <f t="shared" si="1463"/>
        <v>Inviable Sanitariamente</v>
      </c>
      <c r="UGS471" s="48" t="str">
        <f t="shared" si="1463"/>
        <v>Inviable Sanitariamente</v>
      </c>
      <c r="UGT471" s="48" t="str">
        <f t="shared" si="1463"/>
        <v>Inviable Sanitariamente</v>
      </c>
      <c r="UGU471" s="48" t="str">
        <f t="shared" si="1463"/>
        <v>Inviable Sanitariamente</v>
      </c>
      <c r="UGV471" s="48" t="str">
        <f t="shared" si="1464"/>
        <v>Inviable Sanitariamente</v>
      </c>
      <c r="UGW471" s="48" t="str">
        <f t="shared" si="1464"/>
        <v>Inviable Sanitariamente</v>
      </c>
      <c r="UGX471" s="48" t="str">
        <f t="shared" si="1464"/>
        <v>Inviable Sanitariamente</v>
      </c>
      <c r="UGY471" s="48" t="str">
        <f t="shared" si="1464"/>
        <v>Inviable Sanitariamente</v>
      </c>
      <c r="UGZ471" s="48" t="str">
        <f t="shared" si="1464"/>
        <v>Inviable Sanitariamente</v>
      </c>
      <c r="UHA471" s="48" t="str">
        <f t="shared" si="1464"/>
        <v>Inviable Sanitariamente</v>
      </c>
      <c r="UHB471" s="48" t="str">
        <f t="shared" si="1464"/>
        <v>Inviable Sanitariamente</v>
      </c>
      <c r="UHC471" s="48" t="str">
        <f t="shared" si="1464"/>
        <v>Inviable Sanitariamente</v>
      </c>
      <c r="UHD471" s="48" t="str">
        <f t="shared" si="1464"/>
        <v>Inviable Sanitariamente</v>
      </c>
      <c r="UHE471" s="48" t="str">
        <f t="shared" si="1464"/>
        <v>Inviable Sanitariamente</v>
      </c>
      <c r="UHF471" s="48" t="str">
        <f t="shared" si="1465"/>
        <v>Inviable Sanitariamente</v>
      </c>
      <c r="UHG471" s="48" t="str">
        <f t="shared" si="1465"/>
        <v>Inviable Sanitariamente</v>
      </c>
      <c r="UHH471" s="48" t="str">
        <f t="shared" si="1465"/>
        <v>Inviable Sanitariamente</v>
      </c>
      <c r="UHI471" s="48" t="str">
        <f t="shared" si="1465"/>
        <v>Inviable Sanitariamente</v>
      </c>
      <c r="UHJ471" s="48" t="str">
        <f t="shared" si="1465"/>
        <v>Inviable Sanitariamente</v>
      </c>
      <c r="UHK471" s="48" t="str">
        <f t="shared" si="1465"/>
        <v>Inviable Sanitariamente</v>
      </c>
      <c r="UHL471" s="48" t="str">
        <f t="shared" si="1465"/>
        <v>Inviable Sanitariamente</v>
      </c>
      <c r="UHM471" s="48" t="str">
        <f t="shared" si="1465"/>
        <v>Inviable Sanitariamente</v>
      </c>
      <c r="UHN471" s="48" t="str">
        <f t="shared" si="1465"/>
        <v>Inviable Sanitariamente</v>
      </c>
      <c r="UHO471" s="48" t="str">
        <f t="shared" si="1465"/>
        <v>Inviable Sanitariamente</v>
      </c>
      <c r="UHP471" s="48" t="str">
        <f t="shared" si="1466"/>
        <v>Inviable Sanitariamente</v>
      </c>
      <c r="UHQ471" s="48" t="str">
        <f t="shared" si="1466"/>
        <v>Inviable Sanitariamente</v>
      </c>
      <c r="UHR471" s="48" t="str">
        <f t="shared" si="1466"/>
        <v>Inviable Sanitariamente</v>
      </c>
      <c r="UHS471" s="48" t="str">
        <f t="shared" si="1466"/>
        <v>Inviable Sanitariamente</v>
      </c>
      <c r="UHT471" s="48" t="str">
        <f t="shared" si="1466"/>
        <v>Inviable Sanitariamente</v>
      </c>
      <c r="UHU471" s="48" t="str">
        <f t="shared" si="1466"/>
        <v>Inviable Sanitariamente</v>
      </c>
      <c r="UHV471" s="48" t="str">
        <f t="shared" si="1466"/>
        <v>Inviable Sanitariamente</v>
      </c>
      <c r="UHW471" s="48" t="str">
        <f t="shared" si="1466"/>
        <v>Inviable Sanitariamente</v>
      </c>
      <c r="UHX471" s="48" t="str">
        <f t="shared" si="1466"/>
        <v>Inviable Sanitariamente</v>
      </c>
      <c r="UHY471" s="48" t="str">
        <f t="shared" si="1466"/>
        <v>Inviable Sanitariamente</v>
      </c>
      <c r="UHZ471" s="48" t="str">
        <f t="shared" si="1467"/>
        <v>Inviable Sanitariamente</v>
      </c>
      <c r="UIA471" s="48" t="str">
        <f t="shared" si="1467"/>
        <v>Inviable Sanitariamente</v>
      </c>
      <c r="UIB471" s="48" t="str">
        <f t="shared" si="1467"/>
        <v>Inviable Sanitariamente</v>
      </c>
      <c r="UIC471" s="48" t="str">
        <f t="shared" si="1467"/>
        <v>Inviable Sanitariamente</v>
      </c>
      <c r="UID471" s="48" t="str">
        <f t="shared" si="1467"/>
        <v>Inviable Sanitariamente</v>
      </c>
      <c r="UIE471" s="48" t="str">
        <f t="shared" si="1467"/>
        <v>Inviable Sanitariamente</v>
      </c>
      <c r="UIF471" s="48" t="str">
        <f t="shared" si="1467"/>
        <v>Inviable Sanitariamente</v>
      </c>
      <c r="UIG471" s="48" t="str">
        <f t="shared" si="1467"/>
        <v>Inviable Sanitariamente</v>
      </c>
      <c r="UIH471" s="48" t="str">
        <f t="shared" si="1467"/>
        <v>Inviable Sanitariamente</v>
      </c>
      <c r="UII471" s="48" t="str">
        <f t="shared" si="1467"/>
        <v>Inviable Sanitariamente</v>
      </c>
      <c r="UIJ471" s="48" t="str">
        <f t="shared" si="1468"/>
        <v>Inviable Sanitariamente</v>
      </c>
      <c r="UIK471" s="48" t="str">
        <f t="shared" si="1468"/>
        <v>Inviable Sanitariamente</v>
      </c>
      <c r="UIL471" s="48" t="str">
        <f t="shared" si="1468"/>
        <v>Inviable Sanitariamente</v>
      </c>
      <c r="UIM471" s="48" t="str">
        <f t="shared" si="1468"/>
        <v>Inviable Sanitariamente</v>
      </c>
      <c r="UIN471" s="48" t="str">
        <f t="shared" si="1468"/>
        <v>Inviable Sanitariamente</v>
      </c>
      <c r="UIO471" s="48" t="str">
        <f t="shared" si="1468"/>
        <v>Inviable Sanitariamente</v>
      </c>
      <c r="UIP471" s="48" t="str">
        <f t="shared" si="1468"/>
        <v>Inviable Sanitariamente</v>
      </c>
      <c r="UIQ471" s="48" t="str">
        <f t="shared" si="1468"/>
        <v>Inviable Sanitariamente</v>
      </c>
      <c r="UIR471" s="48" t="str">
        <f t="shared" si="1468"/>
        <v>Inviable Sanitariamente</v>
      </c>
      <c r="UIS471" s="48" t="str">
        <f t="shared" si="1468"/>
        <v>Inviable Sanitariamente</v>
      </c>
      <c r="UIT471" s="48" t="str">
        <f t="shared" si="1469"/>
        <v>Inviable Sanitariamente</v>
      </c>
      <c r="UIU471" s="48" t="str">
        <f t="shared" si="1469"/>
        <v>Inviable Sanitariamente</v>
      </c>
      <c r="UIV471" s="48" t="str">
        <f t="shared" si="1469"/>
        <v>Inviable Sanitariamente</v>
      </c>
      <c r="UIW471" s="48" t="str">
        <f t="shared" si="1469"/>
        <v>Inviable Sanitariamente</v>
      </c>
      <c r="UIX471" s="48" t="str">
        <f t="shared" si="1469"/>
        <v>Inviable Sanitariamente</v>
      </c>
      <c r="UIY471" s="48" t="str">
        <f t="shared" si="1469"/>
        <v>Inviable Sanitariamente</v>
      </c>
      <c r="UIZ471" s="48" t="str">
        <f t="shared" si="1469"/>
        <v>Inviable Sanitariamente</v>
      </c>
      <c r="UJA471" s="48" t="str">
        <f t="shared" si="1469"/>
        <v>Inviable Sanitariamente</v>
      </c>
      <c r="UJB471" s="48" t="str">
        <f t="shared" si="1469"/>
        <v>Inviable Sanitariamente</v>
      </c>
      <c r="UJC471" s="48" t="str">
        <f t="shared" si="1469"/>
        <v>Inviable Sanitariamente</v>
      </c>
      <c r="UJD471" s="48" t="str">
        <f t="shared" si="1470"/>
        <v>Inviable Sanitariamente</v>
      </c>
      <c r="UJE471" s="48" t="str">
        <f t="shared" si="1470"/>
        <v>Inviable Sanitariamente</v>
      </c>
      <c r="UJF471" s="48" t="str">
        <f t="shared" si="1470"/>
        <v>Inviable Sanitariamente</v>
      </c>
      <c r="UJG471" s="48" t="str">
        <f t="shared" si="1470"/>
        <v>Inviable Sanitariamente</v>
      </c>
      <c r="UJH471" s="48" t="str">
        <f t="shared" si="1470"/>
        <v>Inviable Sanitariamente</v>
      </c>
      <c r="UJI471" s="48" t="str">
        <f t="shared" si="1470"/>
        <v>Inviable Sanitariamente</v>
      </c>
      <c r="UJJ471" s="48" t="str">
        <f t="shared" si="1470"/>
        <v>Inviable Sanitariamente</v>
      </c>
      <c r="UJK471" s="48" t="str">
        <f t="shared" si="1470"/>
        <v>Inviable Sanitariamente</v>
      </c>
      <c r="UJL471" s="48" t="str">
        <f t="shared" si="1470"/>
        <v>Inviable Sanitariamente</v>
      </c>
      <c r="UJM471" s="48" t="str">
        <f t="shared" si="1470"/>
        <v>Inviable Sanitariamente</v>
      </c>
      <c r="UJN471" s="48" t="str">
        <f t="shared" si="1471"/>
        <v>Inviable Sanitariamente</v>
      </c>
      <c r="UJO471" s="48" t="str">
        <f t="shared" si="1471"/>
        <v>Inviable Sanitariamente</v>
      </c>
      <c r="UJP471" s="48" t="str">
        <f t="shared" si="1471"/>
        <v>Inviable Sanitariamente</v>
      </c>
      <c r="UJQ471" s="48" t="str">
        <f t="shared" si="1471"/>
        <v>Inviable Sanitariamente</v>
      </c>
      <c r="UJR471" s="48" t="str">
        <f t="shared" si="1471"/>
        <v>Inviable Sanitariamente</v>
      </c>
      <c r="UJS471" s="48" t="str">
        <f t="shared" si="1471"/>
        <v>Inviable Sanitariamente</v>
      </c>
      <c r="UJT471" s="48" t="str">
        <f t="shared" si="1471"/>
        <v>Inviable Sanitariamente</v>
      </c>
      <c r="UJU471" s="48" t="str">
        <f t="shared" si="1471"/>
        <v>Inviable Sanitariamente</v>
      </c>
      <c r="UJV471" s="48" t="str">
        <f t="shared" si="1471"/>
        <v>Inviable Sanitariamente</v>
      </c>
      <c r="UJW471" s="48" t="str">
        <f t="shared" si="1471"/>
        <v>Inviable Sanitariamente</v>
      </c>
      <c r="UJX471" s="48" t="str">
        <f t="shared" si="1472"/>
        <v>Inviable Sanitariamente</v>
      </c>
      <c r="UJY471" s="48" t="str">
        <f t="shared" si="1472"/>
        <v>Inviable Sanitariamente</v>
      </c>
      <c r="UJZ471" s="48" t="str">
        <f t="shared" si="1472"/>
        <v>Inviable Sanitariamente</v>
      </c>
      <c r="UKA471" s="48" t="str">
        <f t="shared" si="1472"/>
        <v>Inviable Sanitariamente</v>
      </c>
      <c r="UKB471" s="48" t="str">
        <f t="shared" si="1472"/>
        <v>Inviable Sanitariamente</v>
      </c>
      <c r="UKC471" s="48" t="str">
        <f t="shared" si="1472"/>
        <v>Inviable Sanitariamente</v>
      </c>
      <c r="UKD471" s="48" t="str">
        <f t="shared" si="1472"/>
        <v>Inviable Sanitariamente</v>
      </c>
      <c r="UKE471" s="48" t="str">
        <f t="shared" si="1472"/>
        <v>Inviable Sanitariamente</v>
      </c>
      <c r="UKF471" s="48" t="str">
        <f t="shared" si="1472"/>
        <v>Inviable Sanitariamente</v>
      </c>
      <c r="UKG471" s="48" t="str">
        <f t="shared" si="1472"/>
        <v>Inviable Sanitariamente</v>
      </c>
      <c r="UKH471" s="48" t="str">
        <f t="shared" si="1473"/>
        <v>Inviable Sanitariamente</v>
      </c>
      <c r="UKI471" s="48" t="str">
        <f t="shared" si="1473"/>
        <v>Inviable Sanitariamente</v>
      </c>
      <c r="UKJ471" s="48" t="str">
        <f t="shared" si="1473"/>
        <v>Inviable Sanitariamente</v>
      </c>
      <c r="UKK471" s="48" t="str">
        <f t="shared" si="1473"/>
        <v>Inviable Sanitariamente</v>
      </c>
      <c r="UKL471" s="48" t="str">
        <f t="shared" si="1473"/>
        <v>Inviable Sanitariamente</v>
      </c>
      <c r="UKM471" s="48" t="str">
        <f t="shared" si="1473"/>
        <v>Inviable Sanitariamente</v>
      </c>
      <c r="UKN471" s="48" t="str">
        <f t="shared" si="1473"/>
        <v>Inviable Sanitariamente</v>
      </c>
      <c r="UKO471" s="48" t="str">
        <f t="shared" si="1473"/>
        <v>Inviable Sanitariamente</v>
      </c>
      <c r="UKP471" s="48" t="str">
        <f t="shared" si="1473"/>
        <v>Inviable Sanitariamente</v>
      </c>
      <c r="UKQ471" s="48" t="str">
        <f t="shared" si="1473"/>
        <v>Inviable Sanitariamente</v>
      </c>
      <c r="UKR471" s="48" t="str">
        <f t="shared" si="1474"/>
        <v>Inviable Sanitariamente</v>
      </c>
      <c r="UKS471" s="48" t="str">
        <f t="shared" si="1474"/>
        <v>Inviable Sanitariamente</v>
      </c>
      <c r="UKT471" s="48" t="str">
        <f t="shared" si="1474"/>
        <v>Inviable Sanitariamente</v>
      </c>
      <c r="UKU471" s="48" t="str">
        <f t="shared" si="1474"/>
        <v>Inviable Sanitariamente</v>
      </c>
      <c r="UKV471" s="48" t="str">
        <f t="shared" si="1474"/>
        <v>Inviable Sanitariamente</v>
      </c>
      <c r="UKW471" s="48" t="str">
        <f t="shared" si="1474"/>
        <v>Inviable Sanitariamente</v>
      </c>
      <c r="UKX471" s="48" t="str">
        <f t="shared" si="1474"/>
        <v>Inviable Sanitariamente</v>
      </c>
      <c r="UKY471" s="48" t="str">
        <f t="shared" si="1474"/>
        <v>Inviable Sanitariamente</v>
      </c>
      <c r="UKZ471" s="48" t="str">
        <f t="shared" si="1474"/>
        <v>Inviable Sanitariamente</v>
      </c>
      <c r="ULA471" s="48" t="str">
        <f t="shared" si="1474"/>
        <v>Inviable Sanitariamente</v>
      </c>
      <c r="ULB471" s="48" t="str">
        <f t="shared" si="1475"/>
        <v>Inviable Sanitariamente</v>
      </c>
      <c r="ULC471" s="48" t="str">
        <f t="shared" si="1475"/>
        <v>Inviable Sanitariamente</v>
      </c>
      <c r="ULD471" s="48" t="str">
        <f t="shared" si="1475"/>
        <v>Inviable Sanitariamente</v>
      </c>
      <c r="ULE471" s="48" t="str">
        <f t="shared" si="1475"/>
        <v>Inviable Sanitariamente</v>
      </c>
      <c r="ULF471" s="48" t="str">
        <f t="shared" si="1475"/>
        <v>Inviable Sanitariamente</v>
      </c>
      <c r="ULG471" s="48" t="str">
        <f t="shared" si="1475"/>
        <v>Inviable Sanitariamente</v>
      </c>
      <c r="ULH471" s="48" t="str">
        <f t="shared" si="1475"/>
        <v>Inviable Sanitariamente</v>
      </c>
      <c r="ULI471" s="48" t="str">
        <f t="shared" si="1475"/>
        <v>Inviable Sanitariamente</v>
      </c>
      <c r="ULJ471" s="48" t="str">
        <f t="shared" si="1475"/>
        <v>Inviable Sanitariamente</v>
      </c>
      <c r="ULK471" s="48" t="str">
        <f t="shared" si="1475"/>
        <v>Inviable Sanitariamente</v>
      </c>
      <c r="ULL471" s="48" t="str">
        <f t="shared" si="1476"/>
        <v>Inviable Sanitariamente</v>
      </c>
      <c r="ULM471" s="48" t="str">
        <f t="shared" si="1476"/>
        <v>Inviable Sanitariamente</v>
      </c>
      <c r="ULN471" s="48" t="str">
        <f t="shared" si="1476"/>
        <v>Inviable Sanitariamente</v>
      </c>
      <c r="ULO471" s="48" t="str">
        <f t="shared" si="1476"/>
        <v>Inviable Sanitariamente</v>
      </c>
      <c r="ULP471" s="48" t="str">
        <f t="shared" si="1476"/>
        <v>Inviable Sanitariamente</v>
      </c>
      <c r="ULQ471" s="48" t="str">
        <f t="shared" si="1476"/>
        <v>Inviable Sanitariamente</v>
      </c>
      <c r="ULR471" s="48" t="str">
        <f t="shared" si="1476"/>
        <v>Inviable Sanitariamente</v>
      </c>
      <c r="ULS471" s="48" t="str">
        <f t="shared" si="1476"/>
        <v>Inviable Sanitariamente</v>
      </c>
      <c r="ULT471" s="48" t="str">
        <f t="shared" si="1476"/>
        <v>Inviable Sanitariamente</v>
      </c>
      <c r="ULU471" s="48" t="str">
        <f t="shared" si="1476"/>
        <v>Inviable Sanitariamente</v>
      </c>
      <c r="ULV471" s="48" t="str">
        <f t="shared" si="1477"/>
        <v>Inviable Sanitariamente</v>
      </c>
      <c r="ULW471" s="48" t="str">
        <f t="shared" si="1477"/>
        <v>Inviable Sanitariamente</v>
      </c>
      <c r="ULX471" s="48" t="str">
        <f t="shared" si="1477"/>
        <v>Inviable Sanitariamente</v>
      </c>
      <c r="ULY471" s="48" t="str">
        <f t="shared" si="1477"/>
        <v>Inviable Sanitariamente</v>
      </c>
      <c r="ULZ471" s="48" t="str">
        <f t="shared" si="1477"/>
        <v>Inviable Sanitariamente</v>
      </c>
      <c r="UMA471" s="48" t="str">
        <f t="shared" si="1477"/>
        <v>Inviable Sanitariamente</v>
      </c>
      <c r="UMB471" s="48" t="str">
        <f t="shared" si="1477"/>
        <v>Inviable Sanitariamente</v>
      </c>
      <c r="UMC471" s="48" t="str">
        <f t="shared" si="1477"/>
        <v>Inviable Sanitariamente</v>
      </c>
      <c r="UMD471" s="48" t="str">
        <f t="shared" si="1477"/>
        <v>Inviable Sanitariamente</v>
      </c>
      <c r="UME471" s="48" t="str">
        <f t="shared" si="1477"/>
        <v>Inviable Sanitariamente</v>
      </c>
      <c r="UMF471" s="48" t="str">
        <f t="shared" si="1478"/>
        <v>Inviable Sanitariamente</v>
      </c>
      <c r="UMG471" s="48" t="str">
        <f t="shared" si="1478"/>
        <v>Inviable Sanitariamente</v>
      </c>
      <c r="UMH471" s="48" t="str">
        <f t="shared" si="1478"/>
        <v>Inviable Sanitariamente</v>
      </c>
      <c r="UMI471" s="48" t="str">
        <f t="shared" si="1478"/>
        <v>Inviable Sanitariamente</v>
      </c>
      <c r="UMJ471" s="48" t="str">
        <f t="shared" si="1478"/>
        <v>Inviable Sanitariamente</v>
      </c>
      <c r="UMK471" s="48" t="str">
        <f t="shared" si="1478"/>
        <v>Inviable Sanitariamente</v>
      </c>
      <c r="UML471" s="48" t="str">
        <f t="shared" si="1478"/>
        <v>Inviable Sanitariamente</v>
      </c>
      <c r="UMM471" s="48" t="str">
        <f t="shared" si="1478"/>
        <v>Inviable Sanitariamente</v>
      </c>
      <c r="UMN471" s="48" t="str">
        <f t="shared" si="1478"/>
        <v>Inviable Sanitariamente</v>
      </c>
      <c r="UMO471" s="48" t="str">
        <f t="shared" si="1478"/>
        <v>Inviable Sanitariamente</v>
      </c>
      <c r="UMP471" s="48" t="str">
        <f t="shared" si="1479"/>
        <v>Inviable Sanitariamente</v>
      </c>
      <c r="UMQ471" s="48" t="str">
        <f t="shared" si="1479"/>
        <v>Inviable Sanitariamente</v>
      </c>
      <c r="UMR471" s="48" t="str">
        <f t="shared" si="1479"/>
        <v>Inviable Sanitariamente</v>
      </c>
      <c r="UMS471" s="48" t="str">
        <f t="shared" si="1479"/>
        <v>Inviable Sanitariamente</v>
      </c>
      <c r="UMT471" s="48" t="str">
        <f t="shared" si="1479"/>
        <v>Inviable Sanitariamente</v>
      </c>
      <c r="UMU471" s="48" t="str">
        <f t="shared" si="1479"/>
        <v>Inviable Sanitariamente</v>
      </c>
      <c r="UMV471" s="48" t="str">
        <f t="shared" si="1479"/>
        <v>Inviable Sanitariamente</v>
      </c>
      <c r="UMW471" s="48" t="str">
        <f t="shared" si="1479"/>
        <v>Inviable Sanitariamente</v>
      </c>
      <c r="UMX471" s="48" t="str">
        <f t="shared" si="1479"/>
        <v>Inviable Sanitariamente</v>
      </c>
      <c r="UMY471" s="48" t="str">
        <f t="shared" si="1479"/>
        <v>Inviable Sanitariamente</v>
      </c>
      <c r="UMZ471" s="48" t="str">
        <f t="shared" si="1480"/>
        <v>Inviable Sanitariamente</v>
      </c>
      <c r="UNA471" s="48" t="str">
        <f t="shared" si="1480"/>
        <v>Inviable Sanitariamente</v>
      </c>
      <c r="UNB471" s="48" t="str">
        <f t="shared" si="1480"/>
        <v>Inviable Sanitariamente</v>
      </c>
      <c r="UNC471" s="48" t="str">
        <f t="shared" si="1480"/>
        <v>Inviable Sanitariamente</v>
      </c>
      <c r="UND471" s="48" t="str">
        <f t="shared" si="1480"/>
        <v>Inviable Sanitariamente</v>
      </c>
      <c r="UNE471" s="48" t="str">
        <f t="shared" si="1480"/>
        <v>Inviable Sanitariamente</v>
      </c>
      <c r="UNF471" s="48" t="str">
        <f t="shared" si="1480"/>
        <v>Inviable Sanitariamente</v>
      </c>
      <c r="UNG471" s="48" t="str">
        <f t="shared" si="1480"/>
        <v>Inviable Sanitariamente</v>
      </c>
      <c r="UNH471" s="48" t="str">
        <f t="shared" si="1480"/>
        <v>Inviable Sanitariamente</v>
      </c>
      <c r="UNI471" s="48" t="str">
        <f t="shared" si="1480"/>
        <v>Inviable Sanitariamente</v>
      </c>
      <c r="UNJ471" s="48" t="str">
        <f t="shared" si="1481"/>
        <v>Inviable Sanitariamente</v>
      </c>
      <c r="UNK471" s="48" t="str">
        <f t="shared" si="1481"/>
        <v>Inviable Sanitariamente</v>
      </c>
      <c r="UNL471" s="48" t="str">
        <f t="shared" si="1481"/>
        <v>Inviable Sanitariamente</v>
      </c>
      <c r="UNM471" s="48" t="str">
        <f t="shared" si="1481"/>
        <v>Inviable Sanitariamente</v>
      </c>
      <c r="UNN471" s="48" t="str">
        <f t="shared" si="1481"/>
        <v>Inviable Sanitariamente</v>
      </c>
      <c r="UNO471" s="48" t="str">
        <f t="shared" si="1481"/>
        <v>Inviable Sanitariamente</v>
      </c>
      <c r="UNP471" s="48" t="str">
        <f t="shared" si="1481"/>
        <v>Inviable Sanitariamente</v>
      </c>
      <c r="UNQ471" s="48" t="str">
        <f t="shared" si="1481"/>
        <v>Inviable Sanitariamente</v>
      </c>
      <c r="UNR471" s="48" t="str">
        <f t="shared" si="1481"/>
        <v>Inviable Sanitariamente</v>
      </c>
      <c r="UNS471" s="48" t="str">
        <f t="shared" si="1481"/>
        <v>Inviable Sanitariamente</v>
      </c>
      <c r="UNT471" s="48" t="str">
        <f t="shared" si="1482"/>
        <v>Inviable Sanitariamente</v>
      </c>
      <c r="UNU471" s="48" t="str">
        <f t="shared" si="1482"/>
        <v>Inviable Sanitariamente</v>
      </c>
      <c r="UNV471" s="48" t="str">
        <f t="shared" si="1482"/>
        <v>Inviable Sanitariamente</v>
      </c>
      <c r="UNW471" s="48" t="str">
        <f t="shared" si="1482"/>
        <v>Inviable Sanitariamente</v>
      </c>
      <c r="UNX471" s="48" t="str">
        <f t="shared" si="1482"/>
        <v>Inviable Sanitariamente</v>
      </c>
      <c r="UNY471" s="48" t="str">
        <f t="shared" si="1482"/>
        <v>Inviable Sanitariamente</v>
      </c>
      <c r="UNZ471" s="48" t="str">
        <f t="shared" si="1482"/>
        <v>Inviable Sanitariamente</v>
      </c>
      <c r="UOA471" s="48" t="str">
        <f t="shared" si="1482"/>
        <v>Inviable Sanitariamente</v>
      </c>
      <c r="UOB471" s="48" t="str">
        <f t="shared" si="1482"/>
        <v>Inviable Sanitariamente</v>
      </c>
      <c r="UOC471" s="48" t="str">
        <f t="shared" si="1482"/>
        <v>Inviable Sanitariamente</v>
      </c>
      <c r="UOD471" s="48" t="str">
        <f t="shared" si="1483"/>
        <v>Inviable Sanitariamente</v>
      </c>
      <c r="UOE471" s="48" t="str">
        <f t="shared" si="1483"/>
        <v>Inviable Sanitariamente</v>
      </c>
      <c r="UOF471" s="48" t="str">
        <f t="shared" si="1483"/>
        <v>Inviable Sanitariamente</v>
      </c>
      <c r="UOG471" s="48" t="str">
        <f t="shared" si="1483"/>
        <v>Inviable Sanitariamente</v>
      </c>
      <c r="UOH471" s="48" t="str">
        <f t="shared" si="1483"/>
        <v>Inviable Sanitariamente</v>
      </c>
      <c r="UOI471" s="48" t="str">
        <f t="shared" si="1483"/>
        <v>Inviable Sanitariamente</v>
      </c>
      <c r="UOJ471" s="48" t="str">
        <f t="shared" si="1483"/>
        <v>Inviable Sanitariamente</v>
      </c>
      <c r="UOK471" s="48" t="str">
        <f t="shared" si="1483"/>
        <v>Inviable Sanitariamente</v>
      </c>
      <c r="UOL471" s="48" t="str">
        <f t="shared" si="1483"/>
        <v>Inviable Sanitariamente</v>
      </c>
      <c r="UOM471" s="48" t="str">
        <f t="shared" si="1483"/>
        <v>Inviable Sanitariamente</v>
      </c>
      <c r="UON471" s="48" t="str">
        <f t="shared" si="1484"/>
        <v>Inviable Sanitariamente</v>
      </c>
      <c r="UOO471" s="48" t="str">
        <f t="shared" si="1484"/>
        <v>Inviable Sanitariamente</v>
      </c>
      <c r="UOP471" s="48" t="str">
        <f t="shared" si="1484"/>
        <v>Inviable Sanitariamente</v>
      </c>
      <c r="UOQ471" s="48" t="str">
        <f t="shared" si="1484"/>
        <v>Inviable Sanitariamente</v>
      </c>
      <c r="UOR471" s="48" t="str">
        <f t="shared" si="1484"/>
        <v>Inviable Sanitariamente</v>
      </c>
      <c r="UOS471" s="48" t="str">
        <f t="shared" si="1484"/>
        <v>Inviable Sanitariamente</v>
      </c>
      <c r="UOT471" s="48" t="str">
        <f t="shared" si="1484"/>
        <v>Inviable Sanitariamente</v>
      </c>
      <c r="UOU471" s="48" t="str">
        <f t="shared" si="1484"/>
        <v>Inviable Sanitariamente</v>
      </c>
      <c r="UOV471" s="48" t="str">
        <f t="shared" si="1484"/>
        <v>Inviable Sanitariamente</v>
      </c>
      <c r="UOW471" s="48" t="str">
        <f t="shared" si="1484"/>
        <v>Inviable Sanitariamente</v>
      </c>
      <c r="UOX471" s="48" t="str">
        <f t="shared" si="1485"/>
        <v>Inviable Sanitariamente</v>
      </c>
      <c r="UOY471" s="48" t="str">
        <f t="shared" si="1485"/>
        <v>Inviable Sanitariamente</v>
      </c>
      <c r="UOZ471" s="48" t="str">
        <f t="shared" si="1485"/>
        <v>Inviable Sanitariamente</v>
      </c>
      <c r="UPA471" s="48" t="str">
        <f t="shared" si="1485"/>
        <v>Inviable Sanitariamente</v>
      </c>
      <c r="UPB471" s="48" t="str">
        <f t="shared" si="1485"/>
        <v>Inviable Sanitariamente</v>
      </c>
      <c r="UPC471" s="48" t="str">
        <f t="shared" si="1485"/>
        <v>Inviable Sanitariamente</v>
      </c>
      <c r="UPD471" s="48" t="str">
        <f t="shared" si="1485"/>
        <v>Inviable Sanitariamente</v>
      </c>
      <c r="UPE471" s="48" t="str">
        <f t="shared" si="1485"/>
        <v>Inviable Sanitariamente</v>
      </c>
      <c r="UPF471" s="48" t="str">
        <f t="shared" si="1485"/>
        <v>Inviable Sanitariamente</v>
      </c>
      <c r="UPG471" s="48" t="str">
        <f t="shared" si="1485"/>
        <v>Inviable Sanitariamente</v>
      </c>
      <c r="UPH471" s="48" t="str">
        <f t="shared" si="1486"/>
        <v>Inviable Sanitariamente</v>
      </c>
      <c r="UPI471" s="48" t="str">
        <f t="shared" si="1486"/>
        <v>Inviable Sanitariamente</v>
      </c>
      <c r="UPJ471" s="48" t="str">
        <f t="shared" si="1486"/>
        <v>Inviable Sanitariamente</v>
      </c>
      <c r="UPK471" s="48" t="str">
        <f t="shared" si="1486"/>
        <v>Inviable Sanitariamente</v>
      </c>
      <c r="UPL471" s="48" t="str">
        <f t="shared" si="1486"/>
        <v>Inviable Sanitariamente</v>
      </c>
      <c r="UPM471" s="48" t="str">
        <f t="shared" si="1486"/>
        <v>Inviable Sanitariamente</v>
      </c>
      <c r="UPN471" s="48" t="str">
        <f t="shared" si="1486"/>
        <v>Inviable Sanitariamente</v>
      </c>
      <c r="UPO471" s="48" t="str">
        <f t="shared" si="1486"/>
        <v>Inviable Sanitariamente</v>
      </c>
      <c r="UPP471" s="48" t="str">
        <f t="shared" si="1486"/>
        <v>Inviable Sanitariamente</v>
      </c>
      <c r="UPQ471" s="48" t="str">
        <f t="shared" si="1486"/>
        <v>Inviable Sanitariamente</v>
      </c>
      <c r="UPR471" s="48" t="str">
        <f t="shared" si="1487"/>
        <v>Inviable Sanitariamente</v>
      </c>
      <c r="UPS471" s="48" t="str">
        <f t="shared" si="1487"/>
        <v>Inviable Sanitariamente</v>
      </c>
      <c r="UPT471" s="48" t="str">
        <f t="shared" si="1487"/>
        <v>Inviable Sanitariamente</v>
      </c>
      <c r="UPU471" s="48" t="str">
        <f t="shared" si="1487"/>
        <v>Inviable Sanitariamente</v>
      </c>
      <c r="UPV471" s="48" t="str">
        <f t="shared" si="1487"/>
        <v>Inviable Sanitariamente</v>
      </c>
      <c r="UPW471" s="48" t="str">
        <f t="shared" si="1487"/>
        <v>Inviable Sanitariamente</v>
      </c>
      <c r="UPX471" s="48" t="str">
        <f t="shared" si="1487"/>
        <v>Inviable Sanitariamente</v>
      </c>
      <c r="UPY471" s="48" t="str">
        <f t="shared" si="1487"/>
        <v>Inviable Sanitariamente</v>
      </c>
      <c r="UPZ471" s="48" t="str">
        <f t="shared" si="1487"/>
        <v>Inviable Sanitariamente</v>
      </c>
      <c r="UQA471" s="48" t="str">
        <f t="shared" si="1487"/>
        <v>Inviable Sanitariamente</v>
      </c>
      <c r="UQB471" s="48" t="str">
        <f t="shared" si="1488"/>
        <v>Inviable Sanitariamente</v>
      </c>
      <c r="UQC471" s="48" t="str">
        <f t="shared" si="1488"/>
        <v>Inviable Sanitariamente</v>
      </c>
      <c r="UQD471" s="48" t="str">
        <f t="shared" si="1488"/>
        <v>Inviable Sanitariamente</v>
      </c>
      <c r="UQE471" s="48" t="str">
        <f t="shared" si="1488"/>
        <v>Inviable Sanitariamente</v>
      </c>
      <c r="UQF471" s="48" t="str">
        <f t="shared" si="1488"/>
        <v>Inviable Sanitariamente</v>
      </c>
      <c r="UQG471" s="48" t="str">
        <f t="shared" si="1488"/>
        <v>Inviable Sanitariamente</v>
      </c>
      <c r="UQH471" s="48" t="str">
        <f t="shared" si="1488"/>
        <v>Inviable Sanitariamente</v>
      </c>
      <c r="UQI471" s="48" t="str">
        <f t="shared" si="1488"/>
        <v>Inviable Sanitariamente</v>
      </c>
      <c r="UQJ471" s="48" t="str">
        <f t="shared" si="1488"/>
        <v>Inviable Sanitariamente</v>
      </c>
      <c r="UQK471" s="48" t="str">
        <f t="shared" si="1488"/>
        <v>Inviable Sanitariamente</v>
      </c>
      <c r="UQL471" s="48" t="str">
        <f t="shared" si="1489"/>
        <v>Inviable Sanitariamente</v>
      </c>
      <c r="UQM471" s="48" t="str">
        <f t="shared" si="1489"/>
        <v>Inviable Sanitariamente</v>
      </c>
      <c r="UQN471" s="48" t="str">
        <f t="shared" si="1489"/>
        <v>Inviable Sanitariamente</v>
      </c>
      <c r="UQO471" s="48" t="str">
        <f t="shared" si="1489"/>
        <v>Inviable Sanitariamente</v>
      </c>
      <c r="UQP471" s="48" t="str">
        <f t="shared" si="1489"/>
        <v>Inviable Sanitariamente</v>
      </c>
      <c r="UQQ471" s="48" t="str">
        <f t="shared" si="1489"/>
        <v>Inviable Sanitariamente</v>
      </c>
      <c r="UQR471" s="48" t="str">
        <f t="shared" si="1489"/>
        <v>Inviable Sanitariamente</v>
      </c>
      <c r="UQS471" s="48" t="str">
        <f t="shared" si="1489"/>
        <v>Inviable Sanitariamente</v>
      </c>
      <c r="UQT471" s="48" t="str">
        <f t="shared" si="1489"/>
        <v>Inviable Sanitariamente</v>
      </c>
      <c r="UQU471" s="48" t="str">
        <f t="shared" si="1489"/>
        <v>Inviable Sanitariamente</v>
      </c>
      <c r="UQV471" s="48" t="str">
        <f t="shared" si="1490"/>
        <v>Inviable Sanitariamente</v>
      </c>
      <c r="UQW471" s="48" t="str">
        <f t="shared" si="1490"/>
        <v>Inviable Sanitariamente</v>
      </c>
      <c r="UQX471" s="48" t="str">
        <f t="shared" si="1490"/>
        <v>Inviable Sanitariamente</v>
      </c>
      <c r="UQY471" s="48" t="str">
        <f t="shared" si="1490"/>
        <v>Inviable Sanitariamente</v>
      </c>
      <c r="UQZ471" s="48" t="str">
        <f t="shared" si="1490"/>
        <v>Inviable Sanitariamente</v>
      </c>
      <c r="URA471" s="48" t="str">
        <f t="shared" si="1490"/>
        <v>Inviable Sanitariamente</v>
      </c>
      <c r="URB471" s="48" t="str">
        <f t="shared" si="1490"/>
        <v>Inviable Sanitariamente</v>
      </c>
      <c r="URC471" s="48" t="str">
        <f t="shared" si="1490"/>
        <v>Inviable Sanitariamente</v>
      </c>
      <c r="URD471" s="48" t="str">
        <f t="shared" si="1490"/>
        <v>Inviable Sanitariamente</v>
      </c>
      <c r="URE471" s="48" t="str">
        <f t="shared" si="1490"/>
        <v>Inviable Sanitariamente</v>
      </c>
      <c r="URF471" s="48" t="str">
        <f t="shared" si="1491"/>
        <v>Inviable Sanitariamente</v>
      </c>
      <c r="URG471" s="48" t="str">
        <f t="shared" si="1491"/>
        <v>Inviable Sanitariamente</v>
      </c>
      <c r="URH471" s="48" t="str">
        <f t="shared" si="1491"/>
        <v>Inviable Sanitariamente</v>
      </c>
      <c r="URI471" s="48" t="str">
        <f t="shared" si="1491"/>
        <v>Inviable Sanitariamente</v>
      </c>
      <c r="URJ471" s="48" t="str">
        <f t="shared" si="1491"/>
        <v>Inviable Sanitariamente</v>
      </c>
      <c r="URK471" s="48" t="str">
        <f t="shared" si="1491"/>
        <v>Inviable Sanitariamente</v>
      </c>
      <c r="URL471" s="48" t="str">
        <f t="shared" si="1491"/>
        <v>Inviable Sanitariamente</v>
      </c>
      <c r="URM471" s="48" t="str">
        <f t="shared" si="1491"/>
        <v>Inviable Sanitariamente</v>
      </c>
      <c r="URN471" s="48" t="str">
        <f t="shared" si="1491"/>
        <v>Inviable Sanitariamente</v>
      </c>
      <c r="URO471" s="48" t="str">
        <f t="shared" si="1491"/>
        <v>Inviable Sanitariamente</v>
      </c>
      <c r="URP471" s="48" t="str">
        <f t="shared" si="1492"/>
        <v>Inviable Sanitariamente</v>
      </c>
      <c r="URQ471" s="48" t="str">
        <f t="shared" si="1492"/>
        <v>Inviable Sanitariamente</v>
      </c>
      <c r="URR471" s="48" t="str">
        <f t="shared" si="1492"/>
        <v>Inviable Sanitariamente</v>
      </c>
      <c r="URS471" s="48" t="str">
        <f t="shared" si="1492"/>
        <v>Inviable Sanitariamente</v>
      </c>
      <c r="URT471" s="48" t="str">
        <f t="shared" si="1492"/>
        <v>Inviable Sanitariamente</v>
      </c>
      <c r="URU471" s="48" t="str">
        <f t="shared" si="1492"/>
        <v>Inviable Sanitariamente</v>
      </c>
      <c r="URV471" s="48" t="str">
        <f t="shared" si="1492"/>
        <v>Inviable Sanitariamente</v>
      </c>
      <c r="URW471" s="48" t="str">
        <f t="shared" si="1492"/>
        <v>Inviable Sanitariamente</v>
      </c>
      <c r="URX471" s="48" t="str">
        <f t="shared" si="1492"/>
        <v>Inviable Sanitariamente</v>
      </c>
      <c r="URY471" s="48" t="str">
        <f t="shared" si="1492"/>
        <v>Inviable Sanitariamente</v>
      </c>
      <c r="URZ471" s="48" t="str">
        <f t="shared" si="1493"/>
        <v>Inviable Sanitariamente</v>
      </c>
      <c r="USA471" s="48" t="str">
        <f t="shared" si="1493"/>
        <v>Inviable Sanitariamente</v>
      </c>
      <c r="USB471" s="48" t="str">
        <f t="shared" si="1493"/>
        <v>Inviable Sanitariamente</v>
      </c>
      <c r="USC471" s="48" t="str">
        <f t="shared" si="1493"/>
        <v>Inviable Sanitariamente</v>
      </c>
      <c r="USD471" s="48" t="str">
        <f t="shared" si="1493"/>
        <v>Inviable Sanitariamente</v>
      </c>
      <c r="USE471" s="48" t="str">
        <f t="shared" si="1493"/>
        <v>Inviable Sanitariamente</v>
      </c>
      <c r="USF471" s="48" t="str">
        <f t="shared" si="1493"/>
        <v>Inviable Sanitariamente</v>
      </c>
      <c r="USG471" s="48" t="str">
        <f t="shared" si="1493"/>
        <v>Inviable Sanitariamente</v>
      </c>
      <c r="USH471" s="48" t="str">
        <f t="shared" si="1493"/>
        <v>Inviable Sanitariamente</v>
      </c>
      <c r="USI471" s="48" t="str">
        <f t="shared" si="1493"/>
        <v>Inviable Sanitariamente</v>
      </c>
      <c r="USJ471" s="48" t="str">
        <f t="shared" si="1494"/>
        <v>Inviable Sanitariamente</v>
      </c>
      <c r="USK471" s="48" t="str">
        <f t="shared" si="1494"/>
        <v>Inviable Sanitariamente</v>
      </c>
      <c r="USL471" s="48" t="str">
        <f t="shared" si="1494"/>
        <v>Inviable Sanitariamente</v>
      </c>
      <c r="USM471" s="48" t="str">
        <f t="shared" si="1494"/>
        <v>Inviable Sanitariamente</v>
      </c>
      <c r="USN471" s="48" t="str">
        <f t="shared" si="1494"/>
        <v>Inviable Sanitariamente</v>
      </c>
      <c r="USO471" s="48" t="str">
        <f t="shared" si="1494"/>
        <v>Inviable Sanitariamente</v>
      </c>
      <c r="USP471" s="48" t="str">
        <f t="shared" si="1494"/>
        <v>Inviable Sanitariamente</v>
      </c>
      <c r="USQ471" s="48" t="str">
        <f t="shared" si="1494"/>
        <v>Inviable Sanitariamente</v>
      </c>
      <c r="USR471" s="48" t="str">
        <f t="shared" si="1494"/>
        <v>Inviable Sanitariamente</v>
      </c>
      <c r="USS471" s="48" t="str">
        <f t="shared" si="1494"/>
        <v>Inviable Sanitariamente</v>
      </c>
      <c r="UST471" s="48" t="str">
        <f t="shared" si="1495"/>
        <v>Inviable Sanitariamente</v>
      </c>
      <c r="USU471" s="48" t="str">
        <f t="shared" si="1495"/>
        <v>Inviable Sanitariamente</v>
      </c>
      <c r="USV471" s="48" t="str">
        <f t="shared" si="1495"/>
        <v>Inviable Sanitariamente</v>
      </c>
      <c r="USW471" s="48" t="str">
        <f t="shared" si="1495"/>
        <v>Inviable Sanitariamente</v>
      </c>
      <c r="USX471" s="48" t="str">
        <f t="shared" si="1495"/>
        <v>Inviable Sanitariamente</v>
      </c>
      <c r="USY471" s="48" t="str">
        <f t="shared" si="1495"/>
        <v>Inviable Sanitariamente</v>
      </c>
      <c r="USZ471" s="48" t="str">
        <f t="shared" si="1495"/>
        <v>Inviable Sanitariamente</v>
      </c>
      <c r="UTA471" s="48" t="str">
        <f t="shared" si="1495"/>
        <v>Inviable Sanitariamente</v>
      </c>
      <c r="UTB471" s="48" t="str">
        <f t="shared" si="1495"/>
        <v>Inviable Sanitariamente</v>
      </c>
      <c r="UTC471" s="48" t="str">
        <f t="shared" si="1495"/>
        <v>Inviable Sanitariamente</v>
      </c>
      <c r="UTD471" s="48" t="str">
        <f t="shared" si="1496"/>
        <v>Inviable Sanitariamente</v>
      </c>
      <c r="UTE471" s="48" t="str">
        <f t="shared" si="1496"/>
        <v>Inviable Sanitariamente</v>
      </c>
      <c r="UTF471" s="48" t="str">
        <f t="shared" si="1496"/>
        <v>Inviable Sanitariamente</v>
      </c>
      <c r="UTG471" s="48" t="str">
        <f t="shared" si="1496"/>
        <v>Inviable Sanitariamente</v>
      </c>
      <c r="UTH471" s="48" t="str">
        <f t="shared" si="1496"/>
        <v>Inviable Sanitariamente</v>
      </c>
      <c r="UTI471" s="48" t="str">
        <f t="shared" si="1496"/>
        <v>Inviable Sanitariamente</v>
      </c>
      <c r="UTJ471" s="48" t="str">
        <f t="shared" si="1496"/>
        <v>Inviable Sanitariamente</v>
      </c>
      <c r="UTK471" s="48" t="str">
        <f t="shared" si="1496"/>
        <v>Inviable Sanitariamente</v>
      </c>
      <c r="UTL471" s="48" t="str">
        <f t="shared" si="1496"/>
        <v>Inviable Sanitariamente</v>
      </c>
      <c r="UTM471" s="48" t="str">
        <f t="shared" si="1496"/>
        <v>Inviable Sanitariamente</v>
      </c>
      <c r="UTN471" s="48" t="str">
        <f t="shared" si="1497"/>
        <v>Inviable Sanitariamente</v>
      </c>
      <c r="UTO471" s="48" t="str">
        <f t="shared" si="1497"/>
        <v>Inviable Sanitariamente</v>
      </c>
      <c r="UTP471" s="48" t="str">
        <f t="shared" si="1497"/>
        <v>Inviable Sanitariamente</v>
      </c>
      <c r="UTQ471" s="48" t="str">
        <f t="shared" si="1497"/>
        <v>Inviable Sanitariamente</v>
      </c>
      <c r="UTR471" s="48" t="str">
        <f t="shared" si="1497"/>
        <v>Inviable Sanitariamente</v>
      </c>
      <c r="UTS471" s="48" t="str">
        <f t="shared" si="1497"/>
        <v>Inviable Sanitariamente</v>
      </c>
      <c r="UTT471" s="48" t="str">
        <f t="shared" si="1497"/>
        <v>Inviable Sanitariamente</v>
      </c>
      <c r="UTU471" s="48" t="str">
        <f t="shared" si="1497"/>
        <v>Inviable Sanitariamente</v>
      </c>
      <c r="UTV471" s="48" t="str">
        <f t="shared" si="1497"/>
        <v>Inviable Sanitariamente</v>
      </c>
      <c r="UTW471" s="48" t="str">
        <f t="shared" si="1497"/>
        <v>Inviable Sanitariamente</v>
      </c>
      <c r="UTX471" s="48" t="str">
        <f t="shared" si="1498"/>
        <v>Inviable Sanitariamente</v>
      </c>
      <c r="UTY471" s="48" t="str">
        <f t="shared" si="1498"/>
        <v>Inviable Sanitariamente</v>
      </c>
      <c r="UTZ471" s="48" t="str">
        <f t="shared" si="1498"/>
        <v>Inviable Sanitariamente</v>
      </c>
      <c r="UUA471" s="48" t="str">
        <f t="shared" si="1498"/>
        <v>Inviable Sanitariamente</v>
      </c>
      <c r="UUB471" s="48" t="str">
        <f t="shared" si="1498"/>
        <v>Inviable Sanitariamente</v>
      </c>
      <c r="UUC471" s="48" t="str">
        <f t="shared" si="1498"/>
        <v>Inviable Sanitariamente</v>
      </c>
      <c r="UUD471" s="48" t="str">
        <f t="shared" si="1498"/>
        <v>Inviable Sanitariamente</v>
      </c>
      <c r="UUE471" s="48" t="str">
        <f t="shared" si="1498"/>
        <v>Inviable Sanitariamente</v>
      </c>
      <c r="UUF471" s="48" t="str">
        <f t="shared" si="1498"/>
        <v>Inviable Sanitariamente</v>
      </c>
      <c r="UUG471" s="48" t="str">
        <f t="shared" si="1498"/>
        <v>Inviable Sanitariamente</v>
      </c>
      <c r="UUH471" s="48" t="str">
        <f t="shared" si="1499"/>
        <v>Inviable Sanitariamente</v>
      </c>
      <c r="UUI471" s="48" t="str">
        <f t="shared" si="1499"/>
        <v>Inviable Sanitariamente</v>
      </c>
      <c r="UUJ471" s="48" t="str">
        <f t="shared" si="1499"/>
        <v>Inviable Sanitariamente</v>
      </c>
      <c r="UUK471" s="48" t="str">
        <f t="shared" si="1499"/>
        <v>Inviable Sanitariamente</v>
      </c>
      <c r="UUL471" s="48" t="str">
        <f t="shared" si="1499"/>
        <v>Inviable Sanitariamente</v>
      </c>
      <c r="UUM471" s="48" t="str">
        <f t="shared" si="1499"/>
        <v>Inviable Sanitariamente</v>
      </c>
      <c r="UUN471" s="48" t="str">
        <f t="shared" si="1499"/>
        <v>Inviable Sanitariamente</v>
      </c>
      <c r="UUO471" s="48" t="str">
        <f t="shared" si="1499"/>
        <v>Inviable Sanitariamente</v>
      </c>
      <c r="UUP471" s="48" t="str">
        <f t="shared" si="1499"/>
        <v>Inviable Sanitariamente</v>
      </c>
      <c r="UUQ471" s="48" t="str">
        <f t="shared" si="1499"/>
        <v>Inviable Sanitariamente</v>
      </c>
      <c r="UUR471" s="48" t="str">
        <f t="shared" si="1500"/>
        <v>Inviable Sanitariamente</v>
      </c>
      <c r="UUS471" s="48" t="str">
        <f t="shared" si="1500"/>
        <v>Inviable Sanitariamente</v>
      </c>
      <c r="UUT471" s="48" t="str">
        <f t="shared" si="1500"/>
        <v>Inviable Sanitariamente</v>
      </c>
      <c r="UUU471" s="48" t="str">
        <f t="shared" si="1500"/>
        <v>Inviable Sanitariamente</v>
      </c>
      <c r="UUV471" s="48" t="str">
        <f t="shared" si="1500"/>
        <v>Inviable Sanitariamente</v>
      </c>
      <c r="UUW471" s="48" t="str">
        <f t="shared" si="1500"/>
        <v>Inviable Sanitariamente</v>
      </c>
      <c r="UUX471" s="48" t="str">
        <f t="shared" si="1500"/>
        <v>Inviable Sanitariamente</v>
      </c>
      <c r="UUY471" s="48" t="str">
        <f t="shared" si="1500"/>
        <v>Inviable Sanitariamente</v>
      </c>
      <c r="UUZ471" s="48" t="str">
        <f t="shared" si="1500"/>
        <v>Inviable Sanitariamente</v>
      </c>
      <c r="UVA471" s="48" t="str">
        <f t="shared" si="1500"/>
        <v>Inviable Sanitariamente</v>
      </c>
      <c r="UVB471" s="48" t="str">
        <f t="shared" si="1501"/>
        <v>Inviable Sanitariamente</v>
      </c>
      <c r="UVC471" s="48" t="str">
        <f t="shared" si="1501"/>
        <v>Inviable Sanitariamente</v>
      </c>
      <c r="UVD471" s="48" t="str">
        <f t="shared" si="1501"/>
        <v>Inviable Sanitariamente</v>
      </c>
      <c r="UVE471" s="48" t="str">
        <f t="shared" si="1501"/>
        <v>Inviable Sanitariamente</v>
      </c>
      <c r="UVF471" s="48" t="str">
        <f t="shared" si="1501"/>
        <v>Inviable Sanitariamente</v>
      </c>
      <c r="UVG471" s="48" t="str">
        <f t="shared" si="1501"/>
        <v>Inviable Sanitariamente</v>
      </c>
      <c r="UVH471" s="48" t="str">
        <f t="shared" si="1501"/>
        <v>Inviable Sanitariamente</v>
      </c>
      <c r="UVI471" s="48" t="str">
        <f t="shared" si="1501"/>
        <v>Inviable Sanitariamente</v>
      </c>
      <c r="UVJ471" s="48" t="str">
        <f t="shared" si="1501"/>
        <v>Inviable Sanitariamente</v>
      </c>
      <c r="UVK471" s="48" t="str">
        <f t="shared" si="1501"/>
        <v>Inviable Sanitariamente</v>
      </c>
      <c r="UVL471" s="48" t="str">
        <f t="shared" si="1502"/>
        <v>Inviable Sanitariamente</v>
      </c>
      <c r="UVM471" s="48" t="str">
        <f t="shared" si="1502"/>
        <v>Inviable Sanitariamente</v>
      </c>
      <c r="UVN471" s="48" t="str">
        <f t="shared" si="1502"/>
        <v>Inviable Sanitariamente</v>
      </c>
      <c r="UVO471" s="48" t="str">
        <f t="shared" si="1502"/>
        <v>Inviable Sanitariamente</v>
      </c>
      <c r="UVP471" s="48" t="str">
        <f t="shared" si="1502"/>
        <v>Inviable Sanitariamente</v>
      </c>
      <c r="UVQ471" s="48" t="str">
        <f t="shared" si="1502"/>
        <v>Inviable Sanitariamente</v>
      </c>
      <c r="UVR471" s="48" t="str">
        <f t="shared" si="1502"/>
        <v>Inviable Sanitariamente</v>
      </c>
      <c r="UVS471" s="48" t="str">
        <f t="shared" si="1502"/>
        <v>Inviable Sanitariamente</v>
      </c>
      <c r="UVT471" s="48" t="str">
        <f t="shared" si="1502"/>
        <v>Inviable Sanitariamente</v>
      </c>
      <c r="UVU471" s="48" t="str">
        <f t="shared" si="1502"/>
        <v>Inviable Sanitariamente</v>
      </c>
      <c r="UVV471" s="48" t="str">
        <f t="shared" si="1503"/>
        <v>Inviable Sanitariamente</v>
      </c>
      <c r="UVW471" s="48" t="str">
        <f t="shared" si="1503"/>
        <v>Inviable Sanitariamente</v>
      </c>
      <c r="UVX471" s="48" t="str">
        <f t="shared" si="1503"/>
        <v>Inviable Sanitariamente</v>
      </c>
      <c r="UVY471" s="48" t="str">
        <f t="shared" si="1503"/>
        <v>Inviable Sanitariamente</v>
      </c>
      <c r="UVZ471" s="48" t="str">
        <f t="shared" si="1503"/>
        <v>Inviable Sanitariamente</v>
      </c>
      <c r="UWA471" s="48" t="str">
        <f t="shared" si="1503"/>
        <v>Inviable Sanitariamente</v>
      </c>
      <c r="UWB471" s="48" t="str">
        <f t="shared" si="1503"/>
        <v>Inviable Sanitariamente</v>
      </c>
      <c r="UWC471" s="48" t="str">
        <f t="shared" si="1503"/>
        <v>Inviable Sanitariamente</v>
      </c>
      <c r="UWD471" s="48" t="str">
        <f t="shared" si="1503"/>
        <v>Inviable Sanitariamente</v>
      </c>
      <c r="UWE471" s="48" t="str">
        <f t="shared" si="1503"/>
        <v>Inviable Sanitariamente</v>
      </c>
      <c r="UWF471" s="48" t="str">
        <f t="shared" si="1504"/>
        <v>Inviable Sanitariamente</v>
      </c>
      <c r="UWG471" s="48" t="str">
        <f t="shared" si="1504"/>
        <v>Inviable Sanitariamente</v>
      </c>
      <c r="UWH471" s="48" t="str">
        <f t="shared" si="1504"/>
        <v>Inviable Sanitariamente</v>
      </c>
      <c r="UWI471" s="48" t="str">
        <f t="shared" si="1504"/>
        <v>Inviable Sanitariamente</v>
      </c>
      <c r="UWJ471" s="48" t="str">
        <f t="shared" si="1504"/>
        <v>Inviable Sanitariamente</v>
      </c>
      <c r="UWK471" s="48" t="str">
        <f t="shared" si="1504"/>
        <v>Inviable Sanitariamente</v>
      </c>
      <c r="UWL471" s="48" t="str">
        <f t="shared" si="1504"/>
        <v>Inviable Sanitariamente</v>
      </c>
      <c r="UWM471" s="48" t="str">
        <f t="shared" si="1504"/>
        <v>Inviable Sanitariamente</v>
      </c>
      <c r="UWN471" s="48" t="str">
        <f t="shared" si="1504"/>
        <v>Inviable Sanitariamente</v>
      </c>
      <c r="UWO471" s="48" t="str">
        <f t="shared" si="1504"/>
        <v>Inviable Sanitariamente</v>
      </c>
      <c r="UWP471" s="48" t="str">
        <f t="shared" si="1505"/>
        <v>Inviable Sanitariamente</v>
      </c>
      <c r="UWQ471" s="48" t="str">
        <f t="shared" si="1505"/>
        <v>Inviable Sanitariamente</v>
      </c>
      <c r="UWR471" s="48" t="str">
        <f t="shared" si="1505"/>
        <v>Inviable Sanitariamente</v>
      </c>
      <c r="UWS471" s="48" t="str">
        <f t="shared" si="1505"/>
        <v>Inviable Sanitariamente</v>
      </c>
      <c r="UWT471" s="48" t="str">
        <f t="shared" si="1505"/>
        <v>Inviable Sanitariamente</v>
      </c>
      <c r="UWU471" s="48" t="str">
        <f t="shared" si="1505"/>
        <v>Inviable Sanitariamente</v>
      </c>
      <c r="UWV471" s="48" t="str">
        <f t="shared" si="1505"/>
        <v>Inviable Sanitariamente</v>
      </c>
      <c r="UWW471" s="48" t="str">
        <f t="shared" si="1505"/>
        <v>Inviable Sanitariamente</v>
      </c>
      <c r="UWX471" s="48" t="str">
        <f t="shared" si="1505"/>
        <v>Inviable Sanitariamente</v>
      </c>
      <c r="UWY471" s="48" t="str">
        <f t="shared" si="1505"/>
        <v>Inviable Sanitariamente</v>
      </c>
      <c r="UWZ471" s="48" t="str">
        <f t="shared" si="1506"/>
        <v>Inviable Sanitariamente</v>
      </c>
      <c r="UXA471" s="48" t="str">
        <f t="shared" si="1506"/>
        <v>Inviable Sanitariamente</v>
      </c>
      <c r="UXB471" s="48" t="str">
        <f t="shared" si="1506"/>
        <v>Inviable Sanitariamente</v>
      </c>
      <c r="UXC471" s="48" t="str">
        <f t="shared" si="1506"/>
        <v>Inviable Sanitariamente</v>
      </c>
      <c r="UXD471" s="48" t="str">
        <f t="shared" si="1506"/>
        <v>Inviable Sanitariamente</v>
      </c>
      <c r="UXE471" s="48" t="str">
        <f t="shared" si="1506"/>
        <v>Inviable Sanitariamente</v>
      </c>
      <c r="UXF471" s="48" t="str">
        <f t="shared" si="1506"/>
        <v>Inviable Sanitariamente</v>
      </c>
      <c r="UXG471" s="48" t="str">
        <f t="shared" si="1506"/>
        <v>Inviable Sanitariamente</v>
      </c>
      <c r="UXH471" s="48" t="str">
        <f t="shared" si="1506"/>
        <v>Inviable Sanitariamente</v>
      </c>
      <c r="UXI471" s="48" t="str">
        <f t="shared" si="1506"/>
        <v>Inviable Sanitariamente</v>
      </c>
      <c r="UXJ471" s="48" t="str">
        <f t="shared" si="1507"/>
        <v>Inviable Sanitariamente</v>
      </c>
      <c r="UXK471" s="48" t="str">
        <f t="shared" si="1507"/>
        <v>Inviable Sanitariamente</v>
      </c>
      <c r="UXL471" s="48" t="str">
        <f t="shared" si="1507"/>
        <v>Inviable Sanitariamente</v>
      </c>
      <c r="UXM471" s="48" t="str">
        <f t="shared" si="1507"/>
        <v>Inviable Sanitariamente</v>
      </c>
      <c r="UXN471" s="48" t="str">
        <f t="shared" si="1507"/>
        <v>Inviable Sanitariamente</v>
      </c>
      <c r="UXO471" s="48" t="str">
        <f t="shared" si="1507"/>
        <v>Inviable Sanitariamente</v>
      </c>
      <c r="UXP471" s="48" t="str">
        <f t="shared" si="1507"/>
        <v>Inviable Sanitariamente</v>
      </c>
      <c r="UXQ471" s="48" t="str">
        <f t="shared" si="1507"/>
        <v>Inviable Sanitariamente</v>
      </c>
      <c r="UXR471" s="48" t="str">
        <f t="shared" si="1507"/>
        <v>Inviable Sanitariamente</v>
      </c>
      <c r="UXS471" s="48" t="str">
        <f t="shared" si="1507"/>
        <v>Inviable Sanitariamente</v>
      </c>
      <c r="UXT471" s="48" t="str">
        <f t="shared" si="1508"/>
        <v>Inviable Sanitariamente</v>
      </c>
      <c r="UXU471" s="48" t="str">
        <f t="shared" si="1508"/>
        <v>Inviable Sanitariamente</v>
      </c>
      <c r="UXV471" s="48" t="str">
        <f t="shared" si="1508"/>
        <v>Inviable Sanitariamente</v>
      </c>
      <c r="UXW471" s="48" t="str">
        <f t="shared" si="1508"/>
        <v>Inviable Sanitariamente</v>
      </c>
      <c r="UXX471" s="48" t="str">
        <f t="shared" si="1508"/>
        <v>Inviable Sanitariamente</v>
      </c>
      <c r="UXY471" s="48" t="str">
        <f t="shared" si="1508"/>
        <v>Inviable Sanitariamente</v>
      </c>
      <c r="UXZ471" s="48" t="str">
        <f t="shared" si="1508"/>
        <v>Inviable Sanitariamente</v>
      </c>
      <c r="UYA471" s="48" t="str">
        <f t="shared" si="1508"/>
        <v>Inviable Sanitariamente</v>
      </c>
      <c r="UYB471" s="48" t="str">
        <f t="shared" si="1508"/>
        <v>Inviable Sanitariamente</v>
      </c>
      <c r="UYC471" s="48" t="str">
        <f t="shared" si="1508"/>
        <v>Inviable Sanitariamente</v>
      </c>
      <c r="UYD471" s="48" t="str">
        <f t="shared" si="1509"/>
        <v>Inviable Sanitariamente</v>
      </c>
      <c r="UYE471" s="48" t="str">
        <f t="shared" si="1509"/>
        <v>Inviable Sanitariamente</v>
      </c>
      <c r="UYF471" s="48" t="str">
        <f t="shared" si="1509"/>
        <v>Inviable Sanitariamente</v>
      </c>
      <c r="UYG471" s="48" t="str">
        <f t="shared" si="1509"/>
        <v>Inviable Sanitariamente</v>
      </c>
      <c r="UYH471" s="48" t="str">
        <f t="shared" si="1509"/>
        <v>Inviable Sanitariamente</v>
      </c>
      <c r="UYI471" s="48" t="str">
        <f t="shared" si="1509"/>
        <v>Inviable Sanitariamente</v>
      </c>
      <c r="UYJ471" s="48" t="str">
        <f t="shared" si="1509"/>
        <v>Inviable Sanitariamente</v>
      </c>
      <c r="UYK471" s="48" t="str">
        <f t="shared" si="1509"/>
        <v>Inviable Sanitariamente</v>
      </c>
      <c r="UYL471" s="48" t="str">
        <f t="shared" si="1509"/>
        <v>Inviable Sanitariamente</v>
      </c>
      <c r="UYM471" s="48" t="str">
        <f t="shared" si="1509"/>
        <v>Inviable Sanitariamente</v>
      </c>
      <c r="UYN471" s="48" t="str">
        <f t="shared" si="1510"/>
        <v>Inviable Sanitariamente</v>
      </c>
      <c r="UYO471" s="48" t="str">
        <f t="shared" si="1510"/>
        <v>Inviable Sanitariamente</v>
      </c>
      <c r="UYP471" s="48" t="str">
        <f t="shared" si="1510"/>
        <v>Inviable Sanitariamente</v>
      </c>
      <c r="UYQ471" s="48" t="str">
        <f t="shared" si="1510"/>
        <v>Inviable Sanitariamente</v>
      </c>
      <c r="UYR471" s="48" t="str">
        <f t="shared" si="1510"/>
        <v>Inviable Sanitariamente</v>
      </c>
      <c r="UYS471" s="48" t="str">
        <f t="shared" si="1510"/>
        <v>Inviable Sanitariamente</v>
      </c>
      <c r="UYT471" s="48" t="str">
        <f t="shared" si="1510"/>
        <v>Inviable Sanitariamente</v>
      </c>
      <c r="UYU471" s="48" t="str">
        <f t="shared" si="1510"/>
        <v>Inviable Sanitariamente</v>
      </c>
      <c r="UYV471" s="48" t="str">
        <f t="shared" si="1510"/>
        <v>Inviable Sanitariamente</v>
      </c>
      <c r="UYW471" s="48" t="str">
        <f t="shared" si="1510"/>
        <v>Inviable Sanitariamente</v>
      </c>
      <c r="UYX471" s="48" t="str">
        <f t="shared" si="1511"/>
        <v>Inviable Sanitariamente</v>
      </c>
      <c r="UYY471" s="48" t="str">
        <f t="shared" si="1511"/>
        <v>Inviable Sanitariamente</v>
      </c>
      <c r="UYZ471" s="48" t="str">
        <f t="shared" si="1511"/>
        <v>Inviable Sanitariamente</v>
      </c>
      <c r="UZA471" s="48" t="str">
        <f t="shared" si="1511"/>
        <v>Inviable Sanitariamente</v>
      </c>
      <c r="UZB471" s="48" t="str">
        <f t="shared" si="1511"/>
        <v>Inviable Sanitariamente</v>
      </c>
      <c r="UZC471" s="48" t="str">
        <f t="shared" si="1511"/>
        <v>Inviable Sanitariamente</v>
      </c>
      <c r="UZD471" s="48" t="str">
        <f t="shared" si="1511"/>
        <v>Inviable Sanitariamente</v>
      </c>
      <c r="UZE471" s="48" t="str">
        <f t="shared" si="1511"/>
        <v>Inviable Sanitariamente</v>
      </c>
      <c r="UZF471" s="48" t="str">
        <f t="shared" si="1511"/>
        <v>Inviable Sanitariamente</v>
      </c>
      <c r="UZG471" s="48" t="str">
        <f t="shared" si="1511"/>
        <v>Inviable Sanitariamente</v>
      </c>
      <c r="UZH471" s="48" t="str">
        <f t="shared" si="1512"/>
        <v>Inviable Sanitariamente</v>
      </c>
      <c r="UZI471" s="48" t="str">
        <f t="shared" si="1512"/>
        <v>Inviable Sanitariamente</v>
      </c>
      <c r="UZJ471" s="48" t="str">
        <f t="shared" si="1512"/>
        <v>Inviable Sanitariamente</v>
      </c>
      <c r="UZK471" s="48" t="str">
        <f t="shared" si="1512"/>
        <v>Inviable Sanitariamente</v>
      </c>
      <c r="UZL471" s="48" t="str">
        <f t="shared" si="1512"/>
        <v>Inviable Sanitariamente</v>
      </c>
      <c r="UZM471" s="48" t="str">
        <f t="shared" si="1512"/>
        <v>Inviable Sanitariamente</v>
      </c>
      <c r="UZN471" s="48" t="str">
        <f t="shared" si="1512"/>
        <v>Inviable Sanitariamente</v>
      </c>
      <c r="UZO471" s="48" t="str">
        <f t="shared" si="1512"/>
        <v>Inviable Sanitariamente</v>
      </c>
      <c r="UZP471" s="48" t="str">
        <f t="shared" si="1512"/>
        <v>Inviable Sanitariamente</v>
      </c>
      <c r="UZQ471" s="48" t="str">
        <f t="shared" si="1512"/>
        <v>Inviable Sanitariamente</v>
      </c>
      <c r="UZR471" s="48" t="str">
        <f t="shared" si="1513"/>
        <v>Inviable Sanitariamente</v>
      </c>
      <c r="UZS471" s="48" t="str">
        <f t="shared" si="1513"/>
        <v>Inviable Sanitariamente</v>
      </c>
      <c r="UZT471" s="48" t="str">
        <f t="shared" si="1513"/>
        <v>Inviable Sanitariamente</v>
      </c>
      <c r="UZU471" s="48" t="str">
        <f t="shared" si="1513"/>
        <v>Inviable Sanitariamente</v>
      </c>
      <c r="UZV471" s="48" t="str">
        <f t="shared" si="1513"/>
        <v>Inviable Sanitariamente</v>
      </c>
      <c r="UZW471" s="48" t="str">
        <f t="shared" si="1513"/>
        <v>Inviable Sanitariamente</v>
      </c>
      <c r="UZX471" s="48" t="str">
        <f t="shared" si="1513"/>
        <v>Inviable Sanitariamente</v>
      </c>
      <c r="UZY471" s="48" t="str">
        <f t="shared" si="1513"/>
        <v>Inviable Sanitariamente</v>
      </c>
      <c r="UZZ471" s="48" t="str">
        <f t="shared" si="1513"/>
        <v>Inviable Sanitariamente</v>
      </c>
      <c r="VAA471" s="48" t="str">
        <f t="shared" si="1513"/>
        <v>Inviable Sanitariamente</v>
      </c>
      <c r="VAB471" s="48" t="str">
        <f t="shared" si="1514"/>
        <v>Inviable Sanitariamente</v>
      </c>
      <c r="VAC471" s="48" t="str">
        <f t="shared" si="1514"/>
        <v>Inviable Sanitariamente</v>
      </c>
      <c r="VAD471" s="48" t="str">
        <f t="shared" si="1514"/>
        <v>Inviable Sanitariamente</v>
      </c>
      <c r="VAE471" s="48" t="str">
        <f t="shared" si="1514"/>
        <v>Inviable Sanitariamente</v>
      </c>
      <c r="VAF471" s="48" t="str">
        <f t="shared" si="1514"/>
        <v>Inviable Sanitariamente</v>
      </c>
      <c r="VAG471" s="48" t="str">
        <f t="shared" si="1514"/>
        <v>Inviable Sanitariamente</v>
      </c>
      <c r="VAH471" s="48" t="str">
        <f t="shared" si="1514"/>
        <v>Inviable Sanitariamente</v>
      </c>
      <c r="VAI471" s="48" t="str">
        <f t="shared" si="1514"/>
        <v>Inviable Sanitariamente</v>
      </c>
      <c r="VAJ471" s="48" t="str">
        <f t="shared" si="1514"/>
        <v>Inviable Sanitariamente</v>
      </c>
      <c r="VAK471" s="48" t="str">
        <f t="shared" si="1514"/>
        <v>Inviable Sanitariamente</v>
      </c>
      <c r="VAL471" s="48" t="str">
        <f t="shared" si="1515"/>
        <v>Inviable Sanitariamente</v>
      </c>
      <c r="VAM471" s="48" t="str">
        <f t="shared" si="1515"/>
        <v>Inviable Sanitariamente</v>
      </c>
      <c r="VAN471" s="48" t="str">
        <f t="shared" si="1515"/>
        <v>Inviable Sanitariamente</v>
      </c>
      <c r="VAO471" s="48" t="str">
        <f t="shared" si="1515"/>
        <v>Inviable Sanitariamente</v>
      </c>
      <c r="VAP471" s="48" t="str">
        <f t="shared" si="1515"/>
        <v>Inviable Sanitariamente</v>
      </c>
      <c r="VAQ471" s="48" t="str">
        <f t="shared" si="1515"/>
        <v>Inviable Sanitariamente</v>
      </c>
      <c r="VAR471" s="48" t="str">
        <f t="shared" si="1515"/>
        <v>Inviable Sanitariamente</v>
      </c>
      <c r="VAS471" s="48" t="str">
        <f t="shared" si="1515"/>
        <v>Inviable Sanitariamente</v>
      </c>
      <c r="VAT471" s="48" t="str">
        <f t="shared" si="1515"/>
        <v>Inviable Sanitariamente</v>
      </c>
      <c r="VAU471" s="48" t="str">
        <f t="shared" si="1515"/>
        <v>Inviable Sanitariamente</v>
      </c>
      <c r="VAV471" s="48" t="str">
        <f t="shared" si="1516"/>
        <v>Inviable Sanitariamente</v>
      </c>
      <c r="VAW471" s="48" t="str">
        <f t="shared" si="1516"/>
        <v>Inviable Sanitariamente</v>
      </c>
      <c r="VAX471" s="48" t="str">
        <f t="shared" si="1516"/>
        <v>Inviable Sanitariamente</v>
      </c>
      <c r="VAY471" s="48" t="str">
        <f t="shared" si="1516"/>
        <v>Inviable Sanitariamente</v>
      </c>
      <c r="VAZ471" s="48" t="str">
        <f t="shared" si="1516"/>
        <v>Inviable Sanitariamente</v>
      </c>
      <c r="VBA471" s="48" t="str">
        <f t="shared" si="1516"/>
        <v>Inviable Sanitariamente</v>
      </c>
      <c r="VBB471" s="48" t="str">
        <f t="shared" si="1516"/>
        <v>Inviable Sanitariamente</v>
      </c>
      <c r="VBC471" s="48" t="str">
        <f t="shared" si="1516"/>
        <v>Inviable Sanitariamente</v>
      </c>
      <c r="VBD471" s="48" t="str">
        <f t="shared" si="1516"/>
        <v>Inviable Sanitariamente</v>
      </c>
      <c r="VBE471" s="48" t="str">
        <f t="shared" si="1516"/>
        <v>Inviable Sanitariamente</v>
      </c>
      <c r="VBF471" s="48" t="str">
        <f t="shared" si="1517"/>
        <v>Inviable Sanitariamente</v>
      </c>
      <c r="VBG471" s="48" t="str">
        <f t="shared" si="1517"/>
        <v>Inviable Sanitariamente</v>
      </c>
      <c r="VBH471" s="48" t="str">
        <f t="shared" si="1517"/>
        <v>Inviable Sanitariamente</v>
      </c>
      <c r="VBI471" s="48" t="str">
        <f t="shared" si="1517"/>
        <v>Inviable Sanitariamente</v>
      </c>
      <c r="VBJ471" s="48" t="str">
        <f t="shared" si="1517"/>
        <v>Inviable Sanitariamente</v>
      </c>
      <c r="VBK471" s="48" t="str">
        <f t="shared" si="1517"/>
        <v>Inviable Sanitariamente</v>
      </c>
      <c r="VBL471" s="48" t="str">
        <f t="shared" si="1517"/>
        <v>Inviable Sanitariamente</v>
      </c>
      <c r="VBM471" s="48" t="str">
        <f t="shared" si="1517"/>
        <v>Inviable Sanitariamente</v>
      </c>
      <c r="VBN471" s="48" t="str">
        <f t="shared" si="1517"/>
        <v>Inviable Sanitariamente</v>
      </c>
      <c r="VBO471" s="48" t="str">
        <f t="shared" si="1517"/>
        <v>Inviable Sanitariamente</v>
      </c>
      <c r="VBP471" s="48" t="str">
        <f t="shared" si="1518"/>
        <v>Inviable Sanitariamente</v>
      </c>
      <c r="VBQ471" s="48" t="str">
        <f t="shared" si="1518"/>
        <v>Inviable Sanitariamente</v>
      </c>
      <c r="VBR471" s="48" t="str">
        <f t="shared" si="1518"/>
        <v>Inviable Sanitariamente</v>
      </c>
      <c r="VBS471" s="48" t="str">
        <f t="shared" si="1518"/>
        <v>Inviable Sanitariamente</v>
      </c>
      <c r="VBT471" s="48" t="str">
        <f t="shared" si="1518"/>
        <v>Inviable Sanitariamente</v>
      </c>
      <c r="VBU471" s="48" t="str">
        <f t="shared" si="1518"/>
        <v>Inviable Sanitariamente</v>
      </c>
      <c r="VBV471" s="48" t="str">
        <f t="shared" si="1518"/>
        <v>Inviable Sanitariamente</v>
      </c>
      <c r="VBW471" s="48" t="str">
        <f t="shared" si="1518"/>
        <v>Inviable Sanitariamente</v>
      </c>
      <c r="VBX471" s="48" t="str">
        <f t="shared" si="1518"/>
        <v>Inviable Sanitariamente</v>
      </c>
      <c r="VBY471" s="48" t="str">
        <f t="shared" si="1518"/>
        <v>Inviable Sanitariamente</v>
      </c>
      <c r="VBZ471" s="48" t="str">
        <f t="shared" si="1519"/>
        <v>Inviable Sanitariamente</v>
      </c>
      <c r="VCA471" s="48" t="str">
        <f t="shared" si="1519"/>
        <v>Inviable Sanitariamente</v>
      </c>
      <c r="VCB471" s="48" t="str">
        <f t="shared" si="1519"/>
        <v>Inviable Sanitariamente</v>
      </c>
      <c r="VCC471" s="48" t="str">
        <f t="shared" si="1519"/>
        <v>Inviable Sanitariamente</v>
      </c>
      <c r="VCD471" s="48" t="str">
        <f t="shared" si="1519"/>
        <v>Inviable Sanitariamente</v>
      </c>
      <c r="VCE471" s="48" t="str">
        <f t="shared" si="1519"/>
        <v>Inviable Sanitariamente</v>
      </c>
      <c r="VCF471" s="48" t="str">
        <f t="shared" si="1519"/>
        <v>Inviable Sanitariamente</v>
      </c>
      <c r="VCG471" s="48" t="str">
        <f t="shared" si="1519"/>
        <v>Inviable Sanitariamente</v>
      </c>
      <c r="VCH471" s="48" t="str">
        <f t="shared" si="1519"/>
        <v>Inviable Sanitariamente</v>
      </c>
      <c r="VCI471" s="48" t="str">
        <f t="shared" si="1519"/>
        <v>Inviable Sanitariamente</v>
      </c>
      <c r="VCJ471" s="48" t="str">
        <f t="shared" si="1520"/>
        <v>Inviable Sanitariamente</v>
      </c>
      <c r="VCK471" s="48" t="str">
        <f t="shared" si="1520"/>
        <v>Inviable Sanitariamente</v>
      </c>
      <c r="VCL471" s="48" t="str">
        <f t="shared" si="1520"/>
        <v>Inviable Sanitariamente</v>
      </c>
      <c r="VCM471" s="48" t="str">
        <f t="shared" si="1520"/>
        <v>Inviable Sanitariamente</v>
      </c>
      <c r="VCN471" s="48" t="str">
        <f t="shared" si="1520"/>
        <v>Inviable Sanitariamente</v>
      </c>
      <c r="VCO471" s="48" t="str">
        <f t="shared" si="1520"/>
        <v>Inviable Sanitariamente</v>
      </c>
      <c r="VCP471" s="48" t="str">
        <f t="shared" si="1520"/>
        <v>Inviable Sanitariamente</v>
      </c>
      <c r="VCQ471" s="48" t="str">
        <f t="shared" si="1520"/>
        <v>Inviable Sanitariamente</v>
      </c>
      <c r="VCR471" s="48" t="str">
        <f t="shared" si="1520"/>
        <v>Inviable Sanitariamente</v>
      </c>
      <c r="VCS471" s="48" t="str">
        <f t="shared" si="1520"/>
        <v>Inviable Sanitariamente</v>
      </c>
      <c r="VCT471" s="48" t="str">
        <f t="shared" si="1521"/>
        <v>Inviable Sanitariamente</v>
      </c>
      <c r="VCU471" s="48" t="str">
        <f t="shared" si="1521"/>
        <v>Inviable Sanitariamente</v>
      </c>
      <c r="VCV471" s="48" t="str">
        <f t="shared" si="1521"/>
        <v>Inviable Sanitariamente</v>
      </c>
      <c r="VCW471" s="48" t="str">
        <f t="shared" si="1521"/>
        <v>Inviable Sanitariamente</v>
      </c>
      <c r="VCX471" s="48" t="str">
        <f t="shared" si="1521"/>
        <v>Inviable Sanitariamente</v>
      </c>
      <c r="VCY471" s="48" t="str">
        <f t="shared" si="1521"/>
        <v>Inviable Sanitariamente</v>
      </c>
      <c r="VCZ471" s="48" t="str">
        <f t="shared" si="1521"/>
        <v>Inviable Sanitariamente</v>
      </c>
      <c r="VDA471" s="48" t="str">
        <f t="shared" si="1521"/>
        <v>Inviable Sanitariamente</v>
      </c>
      <c r="VDB471" s="48" t="str">
        <f t="shared" si="1521"/>
        <v>Inviable Sanitariamente</v>
      </c>
      <c r="VDC471" s="48" t="str">
        <f t="shared" si="1521"/>
        <v>Inviable Sanitariamente</v>
      </c>
      <c r="VDD471" s="48" t="str">
        <f t="shared" si="1522"/>
        <v>Inviable Sanitariamente</v>
      </c>
      <c r="VDE471" s="48" t="str">
        <f t="shared" si="1522"/>
        <v>Inviable Sanitariamente</v>
      </c>
      <c r="VDF471" s="48" t="str">
        <f t="shared" si="1522"/>
        <v>Inviable Sanitariamente</v>
      </c>
      <c r="VDG471" s="48" t="str">
        <f t="shared" si="1522"/>
        <v>Inviable Sanitariamente</v>
      </c>
      <c r="VDH471" s="48" t="str">
        <f t="shared" si="1522"/>
        <v>Inviable Sanitariamente</v>
      </c>
      <c r="VDI471" s="48" t="str">
        <f t="shared" si="1522"/>
        <v>Inviable Sanitariamente</v>
      </c>
      <c r="VDJ471" s="48" t="str">
        <f t="shared" si="1522"/>
        <v>Inviable Sanitariamente</v>
      </c>
      <c r="VDK471" s="48" t="str">
        <f t="shared" si="1522"/>
        <v>Inviable Sanitariamente</v>
      </c>
      <c r="VDL471" s="48" t="str">
        <f t="shared" si="1522"/>
        <v>Inviable Sanitariamente</v>
      </c>
      <c r="VDM471" s="48" t="str">
        <f t="shared" si="1522"/>
        <v>Inviable Sanitariamente</v>
      </c>
      <c r="VDN471" s="48" t="str">
        <f t="shared" si="1523"/>
        <v>Inviable Sanitariamente</v>
      </c>
      <c r="VDO471" s="48" t="str">
        <f t="shared" si="1523"/>
        <v>Inviable Sanitariamente</v>
      </c>
      <c r="VDP471" s="48" t="str">
        <f t="shared" si="1523"/>
        <v>Inviable Sanitariamente</v>
      </c>
      <c r="VDQ471" s="48" t="str">
        <f t="shared" si="1523"/>
        <v>Inviable Sanitariamente</v>
      </c>
      <c r="VDR471" s="48" t="str">
        <f t="shared" si="1523"/>
        <v>Inviable Sanitariamente</v>
      </c>
      <c r="VDS471" s="48" t="str">
        <f t="shared" si="1523"/>
        <v>Inviable Sanitariamente</v>
      </c>
      <c r="VDT471" s="48" t="str">
        <f t="shared" si="1523"/>
        <v>Inviable Sanitariamente</v>
      </c>
      <c r="VDU471" s="48" t="str">
        <f t="shared" si="1523"/>
        <v>Inviable Sanitariamente</v>
      </c>
      <c r="VDV471" s="48" t="str">
        <f t="shared" si="1523"/>
        <v>Inviable Sanitariamente</v>
      </c>
      <c r="VDW471" s="48" t="str">
        <f t="shared" si="1523"/>
        <v>Inviable Sanitariamente</v>
      </c>
      <c r="VDX471" s="48" t="str">
        <f t="shared" si="1524"/>
        <v>Inviable Sanitariamente</v>
      </c>
      <c r="VDY471" s="48" t="str">
        <f t="shared" si="1524"/>
        <v>Inviable Sanitariamente</v>
      </c>
      <c r="VDZ471" s="48" t="str">
        <f t="shared" si="1524"/>
        <v>Inviable Sanitariamente</v>
      </c>
      <c r="VEA471" s="48" t="str">
        <f t="shared" si="1524"/>
        <v>Inviable Sanitariamente</v>
      </c>
      <c r="VEB471" s="48" t="str">
        <f t="shared" si="1524"/>
        <v>Inviable Sanitariamente</v>
      </c>
      <c r="VEC471" s="48" t="str">
        <f t="shared" si="1524"/>
        <v>Inviable Sanitariamente</v>
      </c>
      <c r="VED471" s="48" t="str">
        <f t="shared" si="1524"/>
        <v>Inviable Sanitariamente</v>
      </c>
      <c r="VEE471" s="48" t="str">
        <f t="shared" si="1524"/>
        <v>Inviable Sanitariamente</v>
      </c>
      <c r="VEF471" s="48" t="str">
        <f t="shared" si="1524"/>
        <v>Inviable Sanitariamente</v>
      </c>
      <c r="VEG471" s="48" t="str">
        <f t="shared" si="1524"/>
        <v>Inviable Sanitariamente</v>
      </c>
      <c r="VEH471" s="48" t="str">
        <f t="shared" si="1525"/>
        <v>Inviable Sanitariamente</v>
      </c>
      <c r="VEI471" s="48" t="str">
        <f t="shared" si="1525"/>
        <v>Inviable Sanitariamente</v>
      </c>
      <c r="VEJ471" s="48" t="str">
        <f t="shared" si="1525"/>
        <v>Inviable Sanitariamente</v>
      </c>
      <c r="VEK471" s="48" t="str">
        <f t="shared" si="1525"/>
        <v>Inviable Sanitariamente</v>
      </c>
      <c r="VEL471" s="48" t="str">
        <f t="shared" si="1525"/>
        <v>Inviable Sanitariamente</v>
      </c>
      <c r="VEM471" s="48" t="str">
        <f t="shared" si="1525"/>
        <v>Inviable Sanitariamente</v>
      </c>
      <c r="VEN471" s="48" t="str">
        <f t="shared" si="1525"/>
        <v>Inviable Sanitariamente</v>
      </c>
      <c r="VEO471" s="48" t="str">
        <f t="shared" si="1525"/>
        <v>Inviable Sanitariamente</v>
      </c>
      <c r="VEP471" s="48" t="str">
        <f t="shared" si="1525"/>
        <v>Inviable Sanitariamente</v>
      </c>
      <c r="VEQ471" s="48" t="str">
        <f t="shared" si="1525"/>
        <v>Inviable Sanitariamente</v>
      </c>
      <c r="VER471" s="48" t="str">
        <f t="shared" si="1526"/>
        <v>Inviable Sanitariamente</v>
      </c>
      <c r="VES471" s="48" t="str">
        <f t="shared" si="1526"/>
        <v>Inviable Sanitariamente</v>
      </c>
      <c r="VET471" s="48" t="str">
        <f t="shared" si="1526"/>
        <v>Inviable Sanitariamente</v>
      </c>
      <c r="VEU471" s="48" t="str">
        <f t="shared" si="1526"/>
        <v>Inviable Sanitariamente</v>
      </c>
      <c r="VEV471" s="48" t="str">
        <f t="shared" si="1526"/>
        <v>Inviable Sanitariamente</v>
      </c>
      <c r="VEW471" s="48" t="str">
        <f t="shared" si="1526"/>
        <v>Inviable Sanitariamente</v>
      </c>
      <c r="VEX471" s="48" t="str">
        <f t="shared" si="1526"/>
        <v>Inviable Sanitariamente</v>
      </c>
      <c r="VEY471" s="48" t="str">
        <f t="shared" si="1526"/>
        <v>Inviable Sanitariamente</v>
      </c>
      <c r="VEZ471" s="48" t="str">
        <f t="shared" si="1526"/>
        <v>Inviable Sanitariamente</v>
      </c>
      <c r="VFA471" s="48" t="str">
        <f t="shared" si="1526"/>
        <v>Inviable Sanitariamente</v>
      </c>
      <c r="VFB471" s="48" t="str">
        <f t="shared" si="1527"/>
        <v>Inviable Sanitariamente</v>
      </c>
      <c r="VFC471" s="48" t="str">
        <f t="shared" si="1527"/>
        <v>Inviable Sanitariamente</v>
      </c>
      <c r="VFD471" s="48" t="str">
        <f t="shared" si="1527"/>
        <v>Inviable Sanitariamente</v>
      </c>
      <c r="VFE471" s="48" t="str">
        <f t="shared" si="1527"/>
        <v>Inviable Sanitariamente</v>
      </c>
      <c r="VFF471" s="48" t="str">
        <f t="shared" si="1527"/>
        <v>Inviable Sanitariamente</v>
      </c>
      <c r="VFG471" s="48" t="str">
        <f t="shared" si="1527"/>
        <v>Inviable Sanitariamente</v>
      </c>
      <c r="VFH471" s="48" t="str">
        <f t="shared" si="1527"/>
        <v>Inviable Sanitariamente</v>
      </c>
      <c r="VFI471" s="48" t="str">
        <f t="shared" si="1527"/>
        <v>Inviable Sanitariamente</v>
      </c>
      <c r="VFJ471" s="48" t="str">
        <f t="shared" si="1527"/>
        <v>Inviable Sanitariamente</v>
      </c>
      <c r="VFK471" s="48" t="str">
        <f t="shared" si="1527"/>
        <v>Inviable Sanitariamente</v>
      </c>
      <c r="VFL471" s="48" t="str">
        <f t="shared" si="1528"/>
        <v>Inviable Sanitariamente</v>
      </c>
      <c r="VFM471" s="48" t="str">
        <f t="shared" si="1528"/>
        <v>Inviable Sanitariamente</v>
      </c>
      <c r="VFN471" s="48" t="str">
        <f t="shared" si="1528"/>
        <v>Inviable Sanitariamente</v>
      </c>
      <c r="VFO471" s="48" t="str">
        <f t="shared" si="1528"/>
        <v>Inviable Sanitariamente</v>
      </c>
      <c r="VFP471" s="48" t="str">
        <f t="shared" si="1528"/>
        <v>Inviable Sanitariamente</v>
      </c>
      <c r="VFQ471" s="48" t="str">
        <f t="shared" si="1528"/>
        <v>Inviable Sanitariamente</v>
      </c>
      <c r="VFR471" s="48" t="str">
        <f t="shared" si="1528"/>
        <v>Inviable Sanitariamente</v>
      </c>
      <c r="VFS471" s="48" t="str">
        <f t="shared" si="1528"/>
        <v>Inviable Sanitariamente</v>
      </c>
      <c r="VFT471" s="48" t="str">
        <f t="shared" si="1528"/>
        <v>Inviable Sanitariamente</v>
      </c>
      <c r="VFU471" s="48" t="str">
        <f t="shared" si="1528"/>
        <v>Inviable Sanitariamente</v>
      </c>
      <c r="VFV471" s="48" t="str">
        <f t="shared" si="1529"/>
        <v>Inviable Sanitariamente</v>
      </c>
      <c r="VFW471" s="48" t="str">
        <f t="shared" si="1529"/>
        <v>Inviable Sanitariamente</v>
      </c>
      <c r="VFX471" s="48" t="str">
        <f t="shared" si="1529"/>
        <v>Inviable Sanitariamente</v>
      </c>
      <c r="VFY471" s="48" t="str">
        <f t="shared" si="1529"/>
        <v>Inviable Sanitariamente</v>
      </c>
      <c r="VFZ471" s="48" t="str">
        <f t="shared" si="1529"/>
        <v>Inviable Sanitariamente</v>
      </c>
      <c r="VGA471" s="48" t="str">
        <f t="shared" si="1529"/>
        <v>Inviable Sanitariamente</v>
      </c>
      <c r="VGB471" s="48" t="str">
        <f t="shared" si="1529"/>
        <v>Inviable Sanitariamente</v>
      </c>
      <c r="VGC471" s="48" t="str">
        <f t="shared" si="1529"/>
        <v>Inviable Sanitariamente</v>
      </c>
      <c r="VGD471" s="48" t="str">
        <f t="shared" si="1529"/>
        <v>Inviable Sanitariamente</v>
      </c>
      <c r="VGE471" s="48" t="str">
        <f t="shared" si="1529"/>
        <v>Inviable Sanitariamente</v>
      </c>
      <c r="VGF471" s="48" t="str">
        <f t="shared" si="1530"/>
        <v>Inviable Sanitariamente</v>
      </c>
      <c r="VGG471" s="48" t="str">
        <f t="shared" si="1530"/>
        <v>Inviable Sanitariamente</v>
      </c>
      <c r="VGH471" s="48" t="str">
        <f t="shared" si="1530"/>
        <v>Inviable Sanitariamente</v>
      </c>
      <c r="VGI471" s="48" t="str">
        <f t="shared" si="1530"/>
        <v>Inviable Sanitariamente</v>
      </c>
      <c r="VGJ471" s="48" t="str">
        <f t="shared" si="1530"/>
        <v>Inviable Sanitariamente</v>
      </c>
      <c r="VGK471" s="48" t="str">
        <f t="shared" si="1530"/>
        <v>Inviable Sanitariamente</v>
      </c>
      <c r="VGL471" s="48" t="str">
        <f t="shared" si="1530"/>
        <v>Inviable Sanitariamente</v>
      </c>
      <c r="VGM471" s="48" t="str">
        <f t="shared" si="1530"/>
        <v>Inviable Sanitariamente</v>
      </c>
      <c r="VGN471" s="48" t="str">
        <f t="shared" si="1530"/>
        <v>Inviable Sanitariamente</v>
      </c>
      <c r="VGO471" s="48" t="str">
        <f t="shared" si="1530"/>
        <v>Inviable Sanitariamente</v>
      </c>
      <c r="VGP471" s="48" t="str">
        <f t="shared" si="1531"/>
        <v>Inviable Sanitariamente</v>
      </c>
      <c r="VGQ471" s="48" t="str">
        <f t="shared" si="1531"/>
        <v>Inviable Sanitariamente</v>
      </c>
      <c r="VGR471" s="48" t="str">
        <f t="shared" si="1531"/>
        <v>Inviable Sanitariamente</v>
      </c>
      <c r="VGS471" s="48" t="str">
        <f t="shared" si="1531"/>
        <v>Inviable Sanitariamente</v>
      </c>
      <c r="VGT471" s="48" t="str">
        <f t="shared" si="1531"/>
        <v>Inviable Sanitariamente</v>
      </c>
      <c r="VGU471" s="48" t="str">
        <f t="shared" si="1531"/>
        <v>Inviable Sanitariamente</v>
      </c>
      <c r="VGV471" s="48" t="str">
        <f t="shared" si="1531"/>
        <v>Inviable Sanitariamente</v>
      </c>
      <c r="VGW471" s="48" t="str">
        <f t="shared" si="1531"/>
        <v>Inviable Sanitariamente</v>
      </c>
      <c r="VGX471" s="48" t="str">
        <f t="shared" si="1531"/>
        <v>Inviable Sanitariamente</v>
      </c>
      <c r="VGY471" s="48" t="str">
        <f t="shared" si="1531"/>
        <v>Inviable Sanitariamente</v>
      </c>
      <c r="VGZ471" s="48" t="str">
        <f t="shared" si="1532"/>
        <v>Inviable Sanitariamente</v>
      </c>
      <c r="VHA471" s="48" t="str">
        <f t="shared" si="1532"/>
        <v>Inviable Sanitariamente</v>
      </c>
      <c r="VHB471" s="48" t="str">
        <f t="shared" si="1532"/>
        <v>Inviable Sanitariamente</v>
      </c>
      <c r="VHC471" s="48" t="str">
        <f t="shared" si="1532"/>
        <v>Inviable Sanitariamente</v>
      </c>
      <c r="VHD471" s="48" t="str">
        <f t="shared" si="1532"/>
        <v>Inviable Sanitariamente</v>
      </c>
      <c r="VHE471" s="48" t="str">
        <f t="shared" si="1532"/>
        <v>Inviable Sanitariamente</v>
      </c>
      <c r="VHF471" s="48" t="str">
        <f t="shared" si="1532"/>
        <v>Inviable Sanitariamente</v>
      </c>
      <c r="VHG471" s="48" t="str">
        <f t="shared" si="1532"/>
        <v>Inviable Sanitariamente</v>
      </c>
      <c r="VHH471" s="48" t="str">
        <f t="shared" si="1532"/>
        <v>Inviable Sanitariamente</v>
      </c>
      <c r="VHI471" s="48" t="str">
        <f t="shared" si="1532"/>
        <v>Inviable Sanitariamente</v>
      </c>
      <c r="VHJ471" s="48" t="str">
        <f t="shared" si="1533"/>
        <v>Inviable Sanitariamente</v>
      </c>
      <c r="VHK471" s="48" t="str">
        <f t="shared" si="1533"/>
        <v>Inviable Sanitariamente</v>
      </c>
      <c r="VHL471" s="48" t="str">
        <f t="shared" si="1533"/>
        <v>Inviable Sanitariamente</v>
      </c>
      <c r="VHM471" s="48" t="str">
        <f t="shared" si="1533"/>
        <v>Inviable Sanitariamente</v>
      </c>
      <c r="VHN471" s="48" t="str">
        <f t="shared" si="1533"/>
        <v>Inviable Sanitariamente</v>
      </c>
      <c r="VHO471" s="48" t="str">
        <f t="shared" si="1533"/>
        <v>Inviable Sanitariamente</v>
      </c>
      <c r="VHP471" s="48" t="str">
        <f t="shared" si="1533"/>
        <v>Inviable Sanitariamente</v>
      </c>
      <c r="VHQ471" s="48" t="str">
        <f t="shared" si="1533"/>
        <v>Inviable Sanitariamente</v>
      </c>
      <c r="VHR471" s="48" t="str">
        <f t="shared" si="1533"/>
        <v>Inviable Sanitariamente</v>
      </c>
      <c r="VHS471" s="48" t="str">
        <f t="shared" si="1533"/>
        <v>Inviable Sanitariamente</v>
      </c>
      <c r="VHT471" s="48" t="str">
        <f t="shared" si="1534"/>
        <v>Inviable Sanitariamente</v>
      </c>
      <c r="VHU471" s="48" t="str">
        <f t="shared" si="1534"/>
        <v>Inviable Sanitariamente</v>
      </c>
      <c r="VHV471" s="48" t="str">
        <f t="shared" si="1534"/>
        <v>Inviable Sanitariamente</v>
      </c>
      <c r="VHW471" s="48" t="str">
        <f t="shared" si="1534"/>
        <v>Inviable Sanitariamente</v>
      </c>
      <c r="VHX471" s="48" t="str">
        <f t="shared" si="1534"/>
        <v>Inviable Sanitariamente</v>
      </c>
      <c r="VHY471" s="48" t="str">
        <f t="shared" si="1534"/>
        <v>Inviable Sanitariamente</v>
      </c>
      <c r="VHZ471" s="48" t="str">
        <f t="shared" si="1534"/>
        <v>Inviable Sanitariamente</v>
      </c>
      <c r="VIA471" s="48" t="str">
        <f t="shared" si="1534"/>
        <v>Inviable Sanitariamente</v>
      </c>
      <c r="VIB471" s="48" t="str">
        <f t="shared" si="1534"/>
        <v>Inviable Sanitariamente</v>
      </c>
      <c r="VIC471" s="48" t="str">
        <f t="shared" si="1534"/>
        <v>Inviable Sanitariamente</v>
      </c>
      <c r="VID471" s="48" t="str">
        <f t="shared" si="1535"/>
        <v>Inviable Sanitariamente</v>
      </c>
      <c r="VIE471" s="48" t="str">
        <f t="shared" si="1535"/>
        <v>Inviable Sanitariamente</v>
      </c>
      <c r="VIF471" s="48" t="str">
        <f t="shared" si="1535"/>
        <v>Inviable Sanitariamente</v>
      </c>
      <c r="VIG471" s="48" t="str">
        <f t="shared" si="1535"/>
        <v>Inviable Sanitariamente</v>
      </c>
      <c r="VIH471" s="48" t="str">
        <f t="shared" si="1535"/>
        <v>Inviable Sanitariamente</v>
      </c>
      <c r="VII471" s="48" t="str">
        <f t="shared" si="1535"/>
        <v>Inviable Sanitariamente</v>
      </c>
      <c r="VIJ471" s="48" t="str">
        <f t="shared" si="1535"/>
        <v>Inviable Sanitariamente</v>
      </c>
      <c r="VIK471" s="48" t="str">
        <f t="shared" si="1535"/>
        <v>Inviable Sanitariamente</v>
      </c>
      <c r="VIL471" s="48" t="str">
        <f t="shared" si="1535"/>
        <v>Inviable Sanitariamente</v>
      </c>
      <c r="VIM471" s="48" t="str">
        <f t="shared" si="1535"/>
        <v>Inviable Sanitariamente</v>
      </c>
      <c r="VIN471" s="48" t="str">
        <f t="shared" si="1536"/>
        <v>Inviable Sanitariamente</v>
      </c>
      <c r="VIO471" s="48" t="str">
        <f t="shared" si="1536"/>
        <v>Inviable Sanitariamente</v>
      </c>
      <c r="VIP471" s="48" t="str">
        <f t="shared" si="1536"/>
        <v>Inviable Sanitariamente</v>
      </c>
      <c r="VIQ471" s="48" t="str">
        <f t="shared" si="1536"/>
        <v>Inviable Sanitariamente</v>
      </c>
      <c r="VIR471" s="48" t="str">
        <f t="shared" si="1536"/>
        <v>Inviable Sanitariamente</v>
      </c>
      <c r="VIS471" s="48" t="str">
        <f t="shared" si="1536"/>
        <v>Inviable Sanitariamente</v>
      </c>
      <c r="VIT471" s="48" t="str">
        <f t="shared" si="1536"/>
        <v>Inviable Sanitariamente</v>
      </c>
      <c r="VIU471" s="48" t="str">
        <f t="shared" si="1536"/>
        <v>Inviable Sanitariamente</v>
      </c>
      <c r="VIV471" s="48" t="str">
        <f t="shared" si="1536"/>
        <v>Inviable Sanitariamente</v>
      </c>
      <c r="VIW471" s="48" t="str">
        <f t="shared" si="1536"/>
        <v>Inviable Sanitariamente</v>
      </c>
      <c r="VIX471" s="48" t="str">
        <f t="shared" si="1537"/>
        <v>Inviable Sanitariamente</v>
      </c>
      <c r="VIY471" s="48" t="str">
        <f t="shared" si="1537"/>
        <v>Inviable Sanitariamente</v>
      </c>
      <c r="VIZ471" s="48" t="str">
        <f t="shared" si="1537"/>
        <v>Inviable Sanitariamente</v>
      </c>
      <c r="VJA471" s="48" t="str">
        <f t="shared" si="1537"/>
        <v>Inviable Sanitariamente</v>
      </c>
      <c r="VJB471" s="48" t="str">
        <f t="shared" si="1537"/>
        <v>Inviable Sanitariamente</v>
      </c>
      <c r="VJC471" s="48" t="str">
        <f t="shared" si="1537"/>
        <v>Inviable Sanitariamente</v>
      </c>
      <c r="VJD471" s="48" t="str">
        <f t="shared" si="1537"/>
        <v>Inviable Sanitariamente</v>
      </c>
      <c r="VJE471" s="48" t="str">
        <f t="shared" si="1537"/>
        <v>Inviable Sanitariamente</v>
      </c>
      <c r="VJF471" s="48" t="str">
        <f t="shared" si="1537"/>
        <v>Inviable Sanitariamente</v>
      </c>
      <c r="VJG471" s="48" t="str">
        <f t="shared" si="1537"/>
        <v>Inviable Sanitariamente</v>
      </c>
      <c r="VJH471" s="48" t="str">
        <f t="shared" si="1538"/>
        <v>Inviable Sanitariamente</v>
      </c>
      <c r="VJI471" s="48" t="str">
        <f t="shared" si="1538"/>
        <v>Inviable Sanitariamente</v>
      </c>
      <c r="VJJ471" s="48" t="str">
        <f t="shared" si="1538"/>
        <v>Inviable Sanitariamente</v>
      </c>
      <c r="VJK471" s="48" t="str">
        <f t="shared" si="1538"/>
        <v>Inviable Sanitariamente</v>
      </c>
      <c r="VJL471" s="48" t="str">
        <f t="shared" si="1538"/>
        <v>Inviable Sanitariamente</v>
      </c>
      <c r="VJM471" s="48" t="str">
        <f t="shared" si="1538"/>
        <v>Inviable Sanitariamente</v>
      </c>
      <c r="VJN471" s="48" t="str">
        <f t="shared" si="1538"/>
        <v>Inviable Sanitariamente</v>
      </c>
      <c r="VJO471" s="48" t="str">
        <f t="shared" si="1538"/>
        <v>Inviable Sanitariamente</v>
      </c>
      <c r="VJP471" s="48" t="str">
        <f t="shared" si="1538"/>
        <v>Inviable Sanitariamente</v>
      </c>
      <c r="VJQ471" s="48" t="str">
        <f t="shared" si="1538"/>
        <v>Inviable Sanitariamente</v>
      </c>
      <c r="VJR471" s="48" t="str">
        <f t="shared" si="1539"/>
        <v>Inviable Sanitariamente</v>
      </c>
      <c r="VJS471" s="48" t="str">
        <f t="shared" si="1539"/>
        <v>Inviable Sanitariamente</v>
      </c>
      <c r="VJT471" s="48" t="str">
        <f t="shared" si="1539"/>
        <v>Inviable Sanitariamente</v>
      </c>
      <c r="VJU471" s="48" t="str">
        <f t="shared" si="1539"/>
        <v>Inviable Sanitariamente</v>
      </c>
      <c r="VJV471" s="48" t="str">
        <f t="shared" si="1539"/>
        <v>Inviable Sanitariamente</v>
      </c>
      <c r="VJW471" s="48" t="str">
        <f t="shared" si="1539"/>
        <v>Inviable Sanitariamente</v>
      </c>
      <c r="VJX471" s="48" t="str">
        <f t="shared" si="1539"/>
        <v>Inviable Sanitariamente</v>
      </c>
      <c r="VJY471" s="48" t="str">
        <f t="shared" si="1539"/>
        <v>Inviable Sanitariamente</v>
      </c>
      <c r="VJZ471" s="48" t="str">
        <f t="shared" si="1539"/>
        <v>Inviable Sanitariamente</v>
      </c>
      <c r="VKA471" s="48" t="str">
        <f t="shared" si="1539"/>
        <v>Inviable Sanitariamente</v>
      </c>
      <c r="VKB471" s="48" t="str">
        <f t="shared" si="1540"/>
        <v>Inviable Sanitariamente</v>
      </c>
      <c r="VKC471" s="48" t="str">
        <f t="shared" si="1540"/>
        <v>Inviable Sanitariamente</v>
      </c>
      <c r="VKD471" s="48" t="str">
        <f t="shared" si="1540"/>
        <v>Inviable Sanitariamente</v>
      </c>
      <c r="VKE471" s="48" t="str">
        <f t="shared" si="1540"/>
        <v>Inviable Sanitariamente</v>
      </c>
      <c r="VKF471" s="48" t="str">
        <f t="shared" si="1540"/>
        <v>Inviable Sanitariamente</v>
      </c>
      <c r="VKG471" s="48" t="str">
        <f t="shared" si="1540"/>
        <v>Inviable Sanitariamente</v>
      </c>
      <c r="VKH471" s="48" t="str">
        <f t="shared" si="1540"/>
        <v>Inviable Sanitariamente</v>
      </c>
      <c r="VKI471" s="48" t="str">
        <f t="shared" si="1540"/>
        <v>Inviable Sanitariamente</v>
      </c>
      <c r="VKJ471" s="48" t="str">
        <f t="shared" si="1540"/>
        <v>Inviable Sanitariamente</v>
      </c>
      <c r="VKK471" s="48" t="str">
        <f t="shared" si="1540"/>
        <v>Inviable Sanitariamente</v>
      </c>
      <c r="VKL471" s="48" t="str">
        <f t="shared" si="1541"/>
        <v>Inviable Sanitariamente</v>
      </c>
      <c r="VKM471" s="48" t="str">
        <f t="shared" si="1541"/>
        <v>Inviable Sanitariamente</v>
      </c>
      <c r="VKN471" s="48" t="str">
        <f t="shared" si="1541"/>
        <v>Inviable Sanitariamente</v>
      </c>
      <c r="VKO471" s="48" t="str">
        <f t="shared" si="1541"/>
        <v>Inviable Sanitariamente</v>
      </c>
      <c r="VKP471" s="48" t="str">
        <f t="shared" si="1541"/>
        <v>Inviable Sanitariamente</v>
      </c>
      <c r="VKQ471" s="48" t="str">
        <f t="shared" si="1541"/>
        <v>Inviable Sanitariamente</v>
      </c>
      <c r="VKR471" s="48" t="str">
        <f t="shared" si="1541"/>
        <v>Inviable Sanitariamente</v>
      </c>
      <c r="VKS471" s="48" t="str">
        <f t="shared" si="1541"/>
        <v>Inviable Sanitariamente</v>
      </c>
      <c r="VKT471" s="48" t="str">
        <f t="shared" si="1541"/>
        <v>Inviable Sanitariamente</v>
      </c>
      <c r="VKU471" s="48" t="str">
        <f t="shared" si="1541"/>
        <v>Inviable Sanitariamente</v>
      </c>
      <c r="VKV471" s="48" t="str">
        <f t="shared" si="1542"/>
        <v>Inviable Sanitariamente</v>
      </c>
      <c r="VKW471" s="48" t="str">
        <f t="shared" si="1542"/>
        <v>Inviable Sanitariamente</v>
      </c>
      <c r="VKX471" s="48" t="str">
        <f t="shared" si="1542"/>
        <v>Inviable Sanitariamente</v>
      </c>
      <c r="VKY471" s="48" t="str">
        <f t="shared" si="1542"/>
        <v>Inviable Sanitariamente</v>
      </c>
      <c r="VKZ471" s="48" t="str">
        <f t="shared" si="1542"/>
        <v>Inviable Sanitariamente</v>
      </c>
      <c r="VLA471" s="48" t="str">
        <f t="shared" si="1542"/>
        <v>Inviable Sanitariamente</v>
      </c>
      <c r="VLB471" s="48" t="str">
        <f t="shared" si="1542"/>
        <v>Inviable Sanitariamente</v>
      </c>
      <c r="VLC471" s="48" t="str">
        <f t="shared" si="1542"/>
        <v>Inviable Sanitariamente</v>
      </c>
      <c r="VLD471" s="48" t="str">
        <f t="shared" si="1542"/>
        <v>Inviable Sanitariamente</v>
      </c>
      <c r="VLE471" s="48" t="str">
        <f t="shared" si="1542"/>
        <v>Inviable Sanitariamente</v>
      </c>
      <c r="VLF471" s="48" t="str">
        <f t="shared" si="1543"/>
        <v>Inviable Sanitariamente</v>
      </c>
      <c r="VLG471" s="48" t="str">
        <f t="shared" si="1543"/>
        <v>Inviable Sanitariamente</v>
      </c>
      <c r="VLH471" s="48" t="str">
        <f t="shared" si="1543"/>
        <v>Inviable Sanitariamente</v>
      </c>
      <c r="VLI471" s="48" t="str">
        <f t="shared" si="1543"/>
        <v>Inviable Sanitariamente</v>
      </c>
      <c r="VLJ471" s="48" t="str">
        <f t="shared" si="1543"/>
        <v>Inviable Sanitariamente</v>
      </c>
      <c r="VLK471" s="48" t="str">
        <f t="shared" si="1543"/>
        <v>Inviable Sanitariamente</v>
      </c>
      <c r="VLL471" s="48" t="str">
        <f t="shared" si="1543"/>
        <v>Inviable Sanitariamente</v>
      </c>
      <c r="VLM471" s="48" t="str">
        <f t="shared" si="1543"/>
        <v>Inviable Sanitariamente</v>
      </c>
      <c r="VLN471" s="48" t="str">
        <f t="shared" si="1543"/>
        <v>Inviable Sanitariamente</v>
      </c>
      <c r="VLO471" s="48" t="str">
        <f t="shared" si="1543"/>
        <v>Inviable Sanitariamente</v>
      </c>
      <c r="VLP471" s="48" t="str">
        <f t="shared" si="1544"/>
        <v>Inviable Sanitariamente</v>
      </c>
      <c r="VLQ471" s="48" t="str">
        <f t="shared" si="1544"/>
        <v>Inviable Sanitariamente</v>
      </c>
      <c r="VLR471" s="48" t="str">
        <f t="shared" si="1544"/>
        <v>Inviable Sanitariamente</v>
      </c>
      <c r="VLS471" s="48" t="str">
        <f t="shared" si="1544"/>
        <v>Inviable Sanitariamente</v>
      </c>
      <c r="VLT471" s="48" t="str">
        <f t="shared" si="1544"/>
        <v>Inviable Sanitariamente</v>
      </c>
      <c r="VLU471" s="48" t="str">
        <f t="shared" si="1544"/>
        <v>Inviable Sanitariamente</v>
      </c>
      <c r="VLV471" s="48" t="str">
        <f t="shared" si="1544"/>
        <v>Inviable Sanitariamente</v>
      </c>
      <c r="VLW471" s="48" t="str">
        <f t="shared" si="1544"/>
        <v>Inviable Sanitariamente</v>
      </c>
      <c r="VLX471" s="48" t="str">
        <f t="shared" si="1544"/>
        <v>Inviable Sanitariamente</v>
      </c>
      <c r="VLY471" s="48" t="str">
        <f t="shared" si="1544"/>
        <v>Inviable Sanitariamente</v>
      </c>
      <c r="VLZ471" s="48" t="str">
        <f t="shared" si="1545"/>
        <v>Inviable Sanitariamente</v>
      </c>
      <c r="VMA471" s="48" t="str">
        <f t="shared" si="1545"/>
        <v>Inviable Sanitariamente</v>
      </c>
      <c r="VMB471" s="48" t="str">
        <f t="shared" si="1545"/>
        <v>Inviable Sanitariamente</v>
      </c>
      <c r="VMC471" s="48" t="str">
        <f t="shared" si="1545"/>
        <v>Inviable Sanitariamente</v>
      </c>
      <c r="VMD471" s="48" t="str">
        <f t="shared" si="1545"/>
        <v>Inviable Sanitariamente</v>
      </c>
      <c r="VME471" s="48" t="str">
        <f t="shared" si="1545"/>
        <v>Inviable Sanitariamente</v>
      </c>
      <c r="VMF471" s="48" t="str">
        <f t="shared" si="1545"/>
        <v>Inviable Sanitariamente</v>
      </c>
      <c r="VMG471" s="48" t="str">
        <f t="shared" si="1545"/>
        <v>Inviable Sanitariamente</v>
      </c>
      <c r="VMH471" s="48" t="str">
        <f t="shared" si="1545"/>
        <v>Inviable Sanitariamente</v>
      </c>
      <c r="VMI471" s="48" t="str">
        <f t="shared" si="1545"/>
        <v>Inviable Sanitariamente</v>
      </c>
      <c r="VMJ471" s="48" t="str">
        <f t="shared" si="1546"/>
        <v>Inviable Sanitariamente</v>
      </c>
      <c r="VMK471" s="48" t="str">
        <f t="shared" si="1546"/>
        <v>Inviable Sanitariamente</v>
      </c>
      <c r="VML471" s="48" t="str">
        <f t="shared" si="1546"/>
        <v>Inviable Sanitariamente</v>
      </c>
      <c r="VMM471" s="48" t="str">
        <f t="shared" si="1546"/>
        <v>Inviable Sanitariamente</v>
      </c>
      <c r="VMN471" s="48" t="str">
        <f t="shared" si="1546"/>
        <v>Inviable Sanitariamente</v>
      </c>
      <c r="VMO471" s="48" t="str">
        <f t="shared" si="1546"/>
        <v>Inviable Sanitariamente</v>
      </c>
      <c r="VMP471" s="48" t="str">
        <f t="shared" si="1546"/>
        <v>Inviable Sanitariamente</v>
      </c>
      <c r="VMQ471" s="48" t="str">
        <f t="shared" si="1546"/>
        <v>Inviable Sanitariamente</v>
      </c>
      <c r="VMR471" s="48" t="str">
        <f t="shared" si="1546"/>
        <v>Inviable Sanitariamente</v>
      </c>
      <c r="VMS471" s="48" t="str">
        <f t="shared" si="1546"/>
        <v>Inviable Sanitariamente</v>
      </c>
      <c r="VMT471" s="48" t="str">
        <f t="shared" si="1547"/>
        <v>Inviable Sanitariamente</v>
      </c>
      <c r="VMU471" s="48" t="str">
        <f t="shared" si="1547"/>
        <v>Inviable Sanitariamente</v>
      </c>
      <c r="VMV471" s="48" t="str">
        <f t="shared" si="1547"/>
        <v>Inviable Sanitariamente</v>
      </c>
      <c r="VMW471" s="48" t="str">
        <f t="shared" si="1547"/>
        <v>Inviable Sanitariamente</v>
      </c>
      <c r="VMX471" s="48" t="str">
        <f t="shared" si="1547"/>
        <v>Inviable Sanitariamente</v>
      </c>
      <c r="VMY471" s="48" t="str">
        <f t="shared" si="1547"/>
        <v>Inviable Sanitariamente</v>
      </c>
      <c r="VMZ471" s="48" t="str">
        <f t="shared" si="1547"/>
        <v>Inviable Sanitariamente</v>
      </c>
      <c r="VNA471" s="48" t="str">
        <f t="shared" si="1547"/>
        <v>Inviable Sanitariamente</v>
      </c>
      <c r="VNB471" s="48" t="str">
        <f t="shared" si="1547"/>
        <v>Inviable Sanitariamente</v>
      </c>
      <c r="VNC471" s="48" t="str">
        <f t="shared" si="1547"/>
        <v>Inviable Sanitariamente</v>
      </c>
      <c r="VND471" s="48" t="str">
        <f t="shared" si="1548"/>
        <v>Inviable Sanitariamente</v>
      </c>
      <c r="VNE471" s="48" t="str">
        <f t="shared" si="1548"/>
        <v>Inviable Sanitariamente</v>
      </c>
      <c r="VNF471" s="48" t="str">
        <f t="shared" si="1548"/>
        <v>Inviable Sanitariamente</v>
      </c>
      <c r="VNG471" s="48" t="str">
        <f t="shared" si="1548"/>
        <v>Inviable Sanitariamente</v>
      </c>
      <c r="VNH471" s="48" t="str">
        <f t="shared" si="1548"/>
        <v>Inviable Sanitariamente</v>
      </c>
      <c r="VNI471" s="48" t="str">
        <f t="shared" si="1548"/>
        <v>Inviable Sanitariamente</v>
      </c>
      <c r="VNJ471" s="48" t="str">
        <f t="shared" si="1548"/>
        <v>Inviable Sanitariamente</v>
      </c>
      <c r="VNK471" s="48" t="str">
        <f t="shared" si="1548"/>
        <v>Inviable Sanitariamente</v>
      </c>
      <c r="VNL471" s="48" t="str">
        <f t="shared" si="1548"/>
        <v>Inviable Sanitariamente</v>
      </c>
      <c r="VNM471" s="48" t="str">
        <f t="shared" si="1548"/>
        <v>Inviable Sanitariamente</v>
      </c>
      <c r="VNN471" s="48" t="str">
        <f t="shared" si="1549"/>
        <v>Inviable Sanitariamente</v>
      </c>
      <c r="VNO471" s="48" t="str">
        <f t="shared" si="1549"/>
        <v>Inviable Sanitariamente</v>
      </c>
      <c r="VNP471" s="48" t="str">
        <f t="shared" si="1549"/>
        <v>Inviable Sanitariamente</v>
      </c>
      <c r="VNQ471" s="48" t="str">
        <f t="shared" si="1549"/>
        <v>Inviable Sanitariamente</v>
      </c>
      <c r="VNR471" s="48" t="str">
        <f t="shared" si="1549"/>
        <v>Inviable Sanitariamente</v>
      </c>
      <c r="VNS471" s="48" t="str">
        <f t="shared" si="1549"/>
        <v>Inviable Sanitariamente</v>
      </c>
      <c r="VNT471" s="48" t="str">
        <f t="shared" si="1549"/>
        <v>Inviable Sanitariamente</v>
      </c>
      <c r="VNU471" s="48" t="str">
        <f t="shared" si="1549"/>
        <v>Inviable Sanitariamente</v>
      </c>
      <c r="VNV471" s="48" t="str">
        <f t="shared" si="1549"/>
        <v>Inviable Sanitariamente</v>
      </c>
      <c r="VNW471" s="48" t="str">
        <f t="shared" si="1549"/>
        <v>Inviable Sanitariamente</v>
      </c>
      <c r="VNX471" s="48" t="str">
        <f t="shared" si="1550"/>
        <v>Inviable Sanitariamente</v>
      </c>
      <c r="VNY471" s="48" t="str">
        <f t="shared" si="1550"/>
        <v>Inviable Sanitariamente</v>
      </c>
      <c r="VNZ471" s="48" t="str">
        <f t="shared" si="1550"/>
        <v>Inviable Sanitariamente</v>
      </c>
      <c r="VOA471" s="48" t="str">
        <f t="shared" si="1550"/>
        <v>Inviable Sanitariamente</v>
      </c>
      <c r="VOB471" s="48" t="str">
        <f t="shared" si="1550"/>
        <v>Inviable Sanitariamente</v>
      </c>
      <c r="VOC471" s="48" t="str">
        <f t="shared" si="1550"/>
        <v>Inviable Sanitariamente</v>
      </c>
      <c r="VOD471" s="48" t="str">
        <f t="shared" si="1550"/>
        <v>Inviable Sanitariamente</v>
      </c>
      <c r="VOE471" s="48" t="str">
        <f t="shared" si="1550"/>
        <v>Inviable Sanitariamente</v>
      </c>
      <c r="VOF471" s="48" t="str">
        <f t="shared" si="1550"/>
        <v>Inviable Sanitariamente</v>
      </c>
      <c r="VOG471" s="48" t="str">
        <f t="shared" si="1550"/>
        <v>Inviable Sanitariamente</v>
      </c>
      <c r="VOH471" s="48" t="str">
        <f t="shared" si="1551"/>
        <v>Inviable Sanitariamente</v>
      </c>
      <c r="VOI471" s="48" t="str">
        <f t="shared" si="1551"/>
        <v>Inviable Sanitariamente</v>
      </c>
      <c r="VOJ471" s="48" t="str">
        <f t="shared" si="1551"/>
        <v>Inviable Sanitariamente</v>
      </c>
      <c r="VOK471" s="48" t="str">
        <f t="shared" si="1551"/>
        <v>Inviable Sanitariamente</v>
      </c>
      <c r="VOL471" s="48" t="str">
        <f t="shared" si="1551"/>
        <v>Inviable Sanitariamente</v>
      </c>
      <c r="VOM471" s="48" t="str">
        <f t="shared" si="1551"/>
        <v>Inviable Sanitariamente</v>
      </c>
      <c r="VON471" s="48" t="str">
        <f t="shared" si="1551"/>
        <v>Inviable Sanitariamente</v>
      </c>
      <c r="VOO471" s="48" t="str">
        <f t="shared" si="1551"/>
        <v>Inviable Sanitariamente</v>
      </c>
      <c r="VOP471" s="48" t="str">
        <f t="shared" si="1551"/>
        <v>Inviable Sanitariamente</v>
      </c>
      <c r="VOQ471" s="48" t="str">
        <f t="shared" si="1551"/>
        <v>Inviable Sanitariamente</v>
      </c>
      <c r="VOR471" s="48" t="str">
        <f t="shared" si="1552"/>
        <v>Inviable Sanitariamente</v>
      </c>
      <c r="VOS471" s="48" t="str">
        <f t="shared" si="1552"/>
        <v>Inviable Sanitariamente</v>
      </c>
      <c r="VOT471" s="48" t="str">
        <f t="shared" si="1552"/>
        <v>Inviable Sanitariamente</v>
      </c>
      <c r="VOU471" s="48" t="str">
        <f t="shared" si="1552"/>
        <v>Inviable Sanitariamente</v>
      </c>
      <c r="VOV471" s="48" t="str">
        <f t="shared" si="1552"/>
        <v>Inviable Sanitariamente</v>
      </c>
      <c r="VOW471" s="48" t="str">
        <f t="shared" si="1552"/>
        <v>Inviable Sanitariamente</v>
      </c>
      <c r="VOX471" s="48" t="str">
        <f t="shared" si="1552"/>
        <v>Inviable Sanitariamente</v>
      </c>
      <c r="VOY471" s="48" t="str">
        <f t="shared" si="1552"/>
        <v>Inviable Sanitariamente</v>
      </c>
      <c r="VOZ471" s="48" t="str">
        <f t="shared" si="1552"/>
        <v>Inviable Sanitariamente</v>
      </c>
      <c r="VPA471" s="48" t="str">
        <f t="shared" si="1552"/>
        <v>Inviable Sanitariamente</v>
      </c>
      <c r="VPB471" s="48" t="str">
        <f t="shared" si="1553"/>
        <v>Inviable Sanitariamente</v>
      </c>
      <c r="VPC471" s="48" t="str">
        <f t="shared" si="1553"/>
        <v>Inviable Sanitariamente</v>
      </c>
      <c r="VPD471" s="48" t="str">
        <f t="shared" si="1553"/>
        <v>Inviable Sanitariamente</v>
      </c>
      <c r="VPE471" s="48" t="str">
        <f t="shared" si="1553"/>
        <v>Inviable Sanitariamente</v>
      </c>
      <c r="VPF471" s="48" t="str">
        <f t="shared" si="1553"/>
        <v>Inviable Sanitariamente</v>
      </c>
      <c r="VPG471" s="48" t="str">
        <f t="shared" si="1553"/>
        <v>Inviable Sanitariamente</v>
      </c>
      <c r="VPH471" s="48" t="str">
        <f t="shared" si="1553"/>
        <v>Inviable Sanitariamente</v>
      </c>
      <c r="VPI471" s="48" t="str">
        <f t="shared" si="1553"/>
        <v>Inviable Sanitariamente</v>
      </c>
      <c r="VPJ471" s="48" t="str">
        <f t="shared" si="1553"/>
        <v>Inviable Sanitariamente</v>
      </c>
      <c r="VPK471" s="48" t="str">
        <f t="shared" si="1553"/>
        <v>Inviable Sanitariamente</v>
      </c>
      <c r="VPL471" s="48" t="str">
        <f t="shared" si="1554"/>
        <v>Inviable Sanitariamente</v>
      </c>
      <c r="VPM471" s="48" t="str">
        <f t="shared" si="1554"/>
        <v>Inviable Sanitariamente</v>
      </c>
      <c r="VPN471" s="48" t="str">
        <f t="shared" si="1554"/>
        <v>Inviable Sanitariamente</v>
      </c>
      <c r="VPO471" s="48" t="str">
        <f t="shared" si="1554"/>
        <v>Inviable Sanitariamente</v>
      </c>
      <c r="VPP471" s="48" t="str">
        <f t="shared" si="1554"/>
        <v>Inviable Sanitariamente</v>
      </c>
      <c r="VPQ471" s="48" t="str">
        <f t="shared" si="1554"/>
        <v>Inviable Sanitariamente</v>
      </c>
      <c r="VPR471" s="48" t="str">
        <f t="shared" si="1554"/>
        <v>Inviable Sanitariamente</v>
      </c>
      <c r="VPS471" s="48" t="str">
        <f t="shared" si="1554"/>
        <v>Inviable Sanitariamente</v>
      </c>
      <c r="VPT471" s="48" t="str">
        <f t="shared" si="1554"/>
        <v>Inviable Sanitariamente</v>
      </c>
      <c r="VPU471" s="48" t="str">
        <f t="shared" si="1554"/>
        <v>Inviable Sanitariamente</v>
      </c>
      <c r="VPV471" s="48" t="str">
        <f t="shared" si="1555"/>
        <v>Inviable Sanitariamente</v>
      </c>
      <c r="VPW471" s="48" t="str">
        <f t="shared" si="1555"/>
        <v>Inviable Sanitariamente</v>
      </c>
      <c r="VPX471" s="48" t="str">
        <f t="shared" si="1555"/>
        <v>Inviable Sanitariamente</v>
      </c>
      <c r="VPY471" s="48" t="str">
        <f t="shared" si="1555"/>
        <v>Inviable Sanitariamente</v>
      </c>
      <c r="VPZ471" s="48" t="str">
        <f t="shared" si="1555"/>
        <v>Inviable Sanitariamente</v>
      </c>
      <c r="VQA471" s="48" t="str">
        <f t="shared" si="1555"/>
        <v>Inviable Sanitariamente</v>
      </c>
      <c r="VQB471" s="48" t="str">
        <f t="shared" si="1555"/>
        <v>Inviable Sanitariamente</v>
      </c>
      <c r="VQC471" s="48" t="str">
        <f t="shared" si="1555"/>
        <v>Inviable Sanitariamente</v>
      </c>
      <c r="VQD471" s="48" t="str">
        <f t="shared" si="1555"/>
        <v>Inviable Sanitariamente</v>
      </c>
      <c r="VQE471" s="48" t="str">
        <f t="shared" si="1555"/>
        <v>Inviable Sanitariamente</v>
      </c>
      <c r="VQF471" s="48" t="str">
        <f t="shared" si="1556"/>
        <v>Inviable Sanitariamente</v>
      </c>
      <c r="VQG471" s="48" t="str">
        <f t="shared" si="1556"/>
        <v>Inviable Sanitariamente</v>
      </c>
      <c r="VQH471" s="48" t="str">
        <f t="shared" si="1556"/>
        <v>Inviable Sanitariamente</v>
      </c>
      <c r="VQI471" s="48" t="str">
        <f t="shared" si="1556"/>
        <v>Inviable Sanitariamente</v>
      </c>
      <c r="VQJ471" s="48" t="str">
        <f t="shared" si="1556"/>
        <v>Inviable Sanitariamente</v>
      </c>
      <c r="VQK471" s="48" t="str">
        <f t="shared" si="1556"/>
        <v>Inviable Sanitariamente</v>
      </c>
      <c r="VQL471" s="48" t="str">
        <f t="shared" si="1556"/>
        <v>Inviable Sanitariamente</v>
      </c>
      <c r="VQM471" s="48" t="str">
        <f t="shared" si="1556"/>
        <v>Inviable Sanitariamente</v>
      </c>
      <c r="VQN471" s="48" t="str">
        <f t="shared" si="1556"/>
        <v>Inviable Sanitariamente</v>
      </c>
      <c r="VQO471" s="48" t="str">
        <f t="shared" si="1556"/>
        <v>Inviable Sanitariamente</v>
      </c>
      <c r="VQP471" s="48" t="str">
        <f t="shared" si="1557"/>
        <v>Inviable Sanitariamente</v>
      </c>
      <c r="VQQ471" s="48" t="str">
        <f t="shared" si="1557"/>
        <v>Inviable Sanitariamente</v>
      </c>
      <c r="VQR471" s="48" t="str">
        <f t="shared" si="1557"/>
        <v>Inviable Sanitariamente</v>
      </c>
      <c r="VQS471" s="48" t="str">
        <f t="shared" si="1557"/>
        <v>Inviable Sanitariamente</v>
      </c>
      <c r="VQT471" s="48" t="str">
        <f t="shared" si="1557"/>
        <v>Inviable Sanitariamente</v>
      </c>
      <c r="VQU471" s="48" t="str">
        <f t="shared" si="1557"/>
        <v>Inviable Sanitariamente</v>
      </c>
      <c r="VQV471" s="48" t="str">
        <f t="shared" si="1557"/>
        <v>Inviable Sanitariamente</v>
      </c>
      <c r="VQW471" s="48" t="str">
        <f t="shared" si="1557"/>
        <v>Inviable Sanitariamente</v>
      </c>
      <c r="VQX471" s="48" t="str">
        <f t="shared" si="1557"/>
        <v>Inviable Sanitariamente</v>
      </c>
      <c r="VQY471" s="48" t="str">
        <f t="shared" si="1557"/>
        <v>Inviable Sanitariamente</v>
      </c>
      <c r="VQZ471" s="48" t="str">
        <f t="shared" si="1558"/>
        <v>Inviable Sanitariamente</v>
      </c>
      <c r="VRA471" s="48" t="str">
        <f t="shared" si="1558"/>
        <v>Inviable Sanitariamente</v>
      </c>
      <c r="VRB471" s="48" t="str">
        <f t="shared" si="1558"/>
        <v>Inviable Sanitariamente</v>
      </c>
      <c r="VRC471" s="48" t="str">
        <f t="shared" si="1558"/>
        <v>Inviable Sanitariamente</v>
      </c>
      <c r="VRD471" s="48" t="str">
        <f t="shared" si="1558"/>
        <v>Inviable Sanitariamente</v>
      </c>
      <c r="VRE471" s="48" t="str">
        <f t="shared" si="1558"/>
        <v>Inviable Sanitariamente</v>
      </c>
      <c r="VRF471" s="48" t="str">
        <f t="shared" si="1558"/>
        <v>Inviable Sanitariamente</v>
      </c>
      <c r="VRG471" s="48" t="str">
        <f t="shared" si="1558"/>
        <v>Inviable Sanitariamente</v>
      </c>
      <c r="VRH471" s="48" t="str">
        <f t="shared" si="1558"/>
        <v>Inviable Sanitariamente</v>
      </c>
      <c r="VRI471" s="48" t="str">
        <f t="shared" si="1558"/>
        <v>Inviable Sanitariamente</v>
      </c>
      <c r="VRJ471" s="48" t="str">
        <f t="shared" si="1559"/>
        <v>Inviable Sanitariamente</v>
      </c>
      <c r="VRK471" s="48" t="str">
        <f t="shared" si="1559"/>
        <v>Inviable Sanitariamente</v>
      </c>
      <c r="VRL471" s="48" t="str">
        <f t="shared" si="1559"/>
        <v>Inviable Sanitariamente</v>
      </c>
      <c r="VRM471" s="48" t="str">
        <f t="shared" si="1559"/>
        <v>Inviable Sanitariamente</v>
      </c>
      <c r="VRN471" s="48" t="str">
        <f t="shared" si="1559"/>
        <v>Inviable Sanitariamente</v>
      </c>
      <c r="VRO471" s="48" t="str">
        <f t="shared" si="1559"/>
        <v>Inviable Sanitariamente</v>
      </c>
      <c r="VRP471" s="48" t="str">
        <f t="shared" si="1559"/>
        <v>Inviable Sanitariamente</v>
      </c>
      <c r="VRQ471" s="48" t="str">
        <f t="shared" si="1559"/>
        <v>Inviable Sanitariamente</v>
      </c>
      <c r="VRR471" s="48" t="str">
        <f t="shared" si="1559"/>
        <v>Inviable Sanitariamente</v>
      </c>
      <c r="VRS471" s="48" t="str">
        <f t="shared" si="1559"/>
        <v>Inviable Sanitariamente</v>
      </c>
      <c r="VRT471" s="48" t="str">
        <f t="shared" si="1560"/>
        <v>Inviable Sanitariamente</v>
      </c>
      <c r="VRU471" s="48" t="str">
        <f t="shared" si="1560"/>
        <v>Inviable Sanitariamente</v>
      </c>
      <c r="VRV471" s="48" t="str">
        <f t="shared" si="1560"/>
        <v>Inviable Sanitariamente</v>
      </c>
      <c r="VRW471" s="48" t="str">
        <f t="shared" si="1560"/>
        <v>Inviable Sanitariamente</v>
      </c>
      <c r="VRX471" s="48" t="str">
        <f t="shared" si="1560"/>
        <v>Inviable Sanitariamente</v>
      </c>
      <c r="VRY471" s="48" t="str">
        <f t="shared" si="1560"/>
        <v>Inviable Sanitariamente</v>
      </c>
      <c r="VRZ471" s="48" t="str">
        <f t="shared" si="1560"/>
        <v>Inviable Sanitariamente</v>
      </c>
      <c r="VSA471" s="48" t="str">
        <f t="shared" si="1560"/>
        <v>Inviable Sanitariamente</v>
      </c>
      <c r="VSB471" s="48" t="str">
        <f t="shared" si="1560"/>
        <v>Inviable Sanitariamente</v>
      </c>
      <c r="VSC471" s="48" t="str">
        <f t="shared" si="1560"/>
        <v>Inviable Sanitariamente</v>
      </c>
      <c r="VSD471" s="48" t="str">
        <f t="shared" si="1561"/>
        <v>Inviable Sanitariamente</v>
      </c>
      <c r="VSE471" s="48" t="str">
        <f t="shared" si="1561"/>
        <v>Inviable Sanitariamente</v>
      </c>
      <c r="VSF471" s="48" t="str">
        <f t="shared" si="1561"/>
        <v>Inviable Sanitariamente</v>
      </c>
      <c r="VSG471" s="48" t="str">
        <f t="shared" si="1561"/>
        <v>Inviable Sanitariamente</v>
      </c>
      <c r="VSH471" s="48" t="str">
        <f t="shared" si="1561"/>
        <v>Inviable Sanitariamente</v>
      </c>
      <c r="VSI471" s="48" t="str">
        <f t="shared" si="1561"/>
        <v>Inviable Sanitariamente</v>
      </c>
      <c r="VSJ471" s="48" t="str">
        <f t="shared" si="1561"/>
        <v>Inviable Sanitariamente</v>
      </c>
      <c r="VSK471" s="48" t="str">
        <f t="shared" si="1561"/>
        <v>Inviable Sanitariamente</v>
      </c>
      <c r="VSL471" s="48" t="str">
        <f t="shared" si="1561"/>
        <v>Inviable Sanitariamente</v>
      </c>
      <c r="VSM471" s="48" t="str">
        <f t="shared" si="1561"/>
        <v>Inviable Sanitariamente</v>
      </c>
      <c r="VSN471" s="48" t="str">
        <f t="shared" si="1562"/>
        <v>Inviable Sanitariamente</v>
      </c>
      <c r="VSO471" s="48" t="str">
        <f t="shared" si="1562"/>
        <v>Inviable Sanitariamente</v>
      </c>
      <c r="VSP471" s="48" t="str">
        <f t="shared" si="1562"/>
        <v>Inviable Sanitariamente</v>
      </c>
      <c r="VSQ471" s="48" t="str">
        <f t="shared" si="1562"/>
        <v>Inviable Sanitariamente</v>
      </c>
      <c r="VSR471" s="48" t="str">
        <f t="shared" si="1562"/>
        <v>Inviable Sanitariamente</v>
      </c>
      <c r="VSS471" s="48" t="str">
        <f t="shared" si="1562"/>
        <v>Inviable Sanitariamente</v>
      </c>
      <c r="VST471" s="48" t="str">
        <f t="shared" si="1562"/>
        <v>Inviable Sanitariamente</v>
      </c>
      <c r="VSU471" s="48" t="str">
        <f t="shared" si="1562"/>
        <v>Inviable Sanitariamente</v>
      </c>
      <c r="VSV471" s="48" t="str">
        <f t="shared" si="1562"/>
        <v>Inviable Sanitariamente</v>
      </c>
      <c r="VSW471" s="48" t="str">
        <f t="shared" si="1562"/>
        <v>Inviable Sanitariamente</v>
      </c>
      <c r="VSX471" s="48" t="str">
        <f t="shared" si="1563"/>
        <v>Inviable Sanitariamente</v>
      </c>
      <c r="VSY471" s="48" t="str">
        <f t="shared" si="1563"/>
        <v>Inviable Sanitariamente</v>
      </c>
      <c r="VSZ471" s="48" t="str">
        <f t="shared" si="1563"/>
        <v>Inviable Sanitariamente</v>
      </c>
      <c r="VTA471" s="48" t="str">
        <f t="shared" si="1563"/>
        <v>Inviable Sanitariamente</v>
      </c>
      <c r="VTB471" s="48" t="str">
        <f t="shared" si="1563"/>
        <v>Inviable Sanitariamente</v>
      </c>
      <c r="VTC471" s="48" t="str">
        <f t="shared" si="1563"/>
        <v>Inviable Sanitariamente</v>
      </c>
      <c r="VTD471" s="48" t="str">
        <f t="shared" si="1563"/>
        <v>Inviable Sanitariamente</v>
      </c>
      <c r="VTE471" s="48" t="str">
        <f t="shared" si="1563"/>
        <v>Inviable Sanitariamente</v>
      </c>
      <c r="VTF471" s="48" t="str">
        <f t="shared" si="1563"/>
        <v>Inviable Sanitariamente</v>
      </c>
      <c r="VTG471" s="48" t="str">
        <f t="shared" si="1563"/>
        <v>Inviable Sanitariamente</v>
      </c>
      <c r="VTH471" s="48" t="str">
        <f t="shared" si="1564"/>
        <v>Inviable Sanitariamente</v>
      </c>
      <c r="VTI471" s="48" t="str">
        <f t="shared" si="1564"/>
        <v>Inviable Sanitariamente</v>
      </c>
      <c r="VTJ471" s="48" t="str">
        <f t="shared" si="1564"/>
        <v>Inviable Sanitariamente</v>
      </c>
      <c r="VTK471" s="48" t="str">
        <f t="shared" si="1564"/>
        <v>Inviable Sanitariamente</v>
      </c>
      <c r="VTL471" s="48" t="str">
        <f t="shared" si="1564"/>
        <v>Inviable Sanitariamente</v>
      </c>
      <c r="VTM471" s="48" t="str">
        <f t="shared" si="1564"/>
        <v>Inviable Sanitariamente</v>
      </c>
      <c r="VTN471" s="48" t="str">
        <f t="shared" si="1564"/>
        <v>Inviable Sanitariamente</v>
      </c>
      <c r="VTO471" s="48" t="str">
        <f t="shared" si="1564"/>
        <v>Inviable Sanitariamente</v>
      </c>
      <c r="VTP471" s="48" t="str">
        <f t="shared" si="1564"/>
        <v>Inviable Sanitariamente</v>
      </c>
      <c r="VTQ471" s="48" t="str">
        <f t="shared" si="1564"/>
        <v>Inviable Sanitariamente</v>
      </c>
      <c r="VTR471" s="48" t="str">
        <f t="shared" si="1565"/>
        <v>Inviable Sanitariamente</v>
      </c>
      <c r="VTS471" s="48" t="str">
        <f t="shared" si="1565"/>
        <v>Inviable Sanitariamente</v>
      </c>
      <c r="VTT471" s="48" t="str">
        <f t="shared" si="1565"/>
        <v>Inviable Sanitariamente</v>
      </c>
      <c r="VTU471" s="48" t="str">
        <f t="shared" si="1565"/>
        <v>Inviable Sanitariamente</v>
      </c>
      <c r="VTV471" s="48" t="str">
        <f t="shared" si="1565"/>
        <v>Inviable Sanitariamente</v>
      </c>
      <c r="VTW471" s="48" t="str">
        <f t="shared" si="1565"/>
        <v>Inviable Sanitariamente</v>
      </c>
      <c r="VTX471" s="48" t="str">
        <f t="shared" si="1565"/>
        <v>Inviable Sanitariamente</v>
      </c>
      <c r="VTY471" s="48" t="str">
        <f t="shared" si="1565"/>
        <v>Inviable Sanitariamente</v>
      </c>
      <c r="VTZ471" s="48" t="str">
        <f t="shared" si="1565"/>
        <v>Inviable Sanitariamente</v>
      </c>
      <c r="VUA471" s="48" t="str">
        <f t="shared" si="1565"/>
        <v>Inviable Sanitariamente</v>
      </c>
      <c r="VUB471" s="48" t="str">
        <f t="shared" si="1566"/>
        <v>Inviable Sanitariamente</v>
      </c>
      <c r="VUC471" s="48" t="str">
        <f t="shared" si="1566"/>
        <v>Inviable Sanitariamente</v>
      </c>
      <c r="VUD471" s="48" t="str">
        <f t="shared" si="1566"/>
        <v>Inviable Sanitariamente</v>
      </c>
      <c r="VUE471" s="48" t="str">
        <f t="shared" si="1566"/>
        <v>Inviable Sanitariamente</v>
      </c>
      <c r="VUF471" s="48" t="str">
        <f t="shared" si="1566"/>
        <v>Inviable Sanitariamente</v>
      </c>
      <c r="VUG471" s="48" t="str">
        <f t="shared" si="1566"/>
        <v>Inviable Sanitariamente</v>
      </c>
      <c r="VUH471" s="48" t="str">
        <f t="shared" si="1566"/>
        <v>Inviable Sanitariamente</v>
      </c>
      <c r="VUI471" s="48" t="str">
        <f t="shared" si="1566"/>
        <v>Inviable Sanitariamente</v>
      </c>
      <c r="VUJ471" s="48" t="str">
        <f t="shared" si="1566"/>
        <v>Inviable Sanitariamente</v>
      </c>
      <c r="VUK471" s="48" t="str">
        <f t="shared" si="1566"/>
        <v>Inviable Sanitariamente</v>
      </c>
      <c r="VUL471" s="48" t="str">
        <f t="shared" si="1567"/>
        <v>Inviable Sanitariamente</v>
      </c>
      <c r="VUM471" s="48" t="str">
        <f t="shared" si="1567"/>
        <v>Inviable Sanitariamente</v>
      </c>
      <c r="VUN471" s="48" t="str">
        <f t="shared" si="1567"/>
        <v>Inviable Sanitariamente</v>
      </c>
      <c r="VUO471" s="48" t="str">
        <f t="shared" si="1567"/>
        <v>Inviable Sanitariamente</v>
      </c>
      <c r="VUP471" s="48" t="str">
        <f t="shared" si="1567"/>
        <v>Inviable Sanitariamente</v>
      </c>
      <c r="VUQ471" s="48" t="str">
        <f t="shared" si="1567"/>
        <v>Inviable Sanitariamente</v>
      </c>
      <c r="VUR471" s="48" t="str">
        <f t="shared" si="1567"/>
        <v>Inviable Sanitariamente</v>
      </c>
      <c r="VUS471" s="48" t="str">
        <f t="shared" si="1567"/>
        <v>Inviable Sanitariamente</v>
      </c>
      <c r="VUT471" s="48" t="str">
        <f t="shared" si="1567"/>
        <v>Inviable Sanitariamente</v>
      </c>
      <c r="VUU471" s="48" t="str">
        <f t="shared" si="1567"/>
        <v>Inviable Sanitariamente</v>
      </c>
      <c r="VUV471" s="48" t="str">
        <f t="shared" si="1568"/>
        <v>Inviable Sanitariamente</v>
      </c>
      <c r="VUW471" s="48" t="str">
        <f t="shared" si="1568"/>
        <v>Inviable Sanitariamente</v>
      </c>
      <c r="VUX471" s="48" t="str">
        <f t="shared" si="1568"/>
        <v>Inviable Sanitariamente</v>
      </c>
      <c r="VUY471" s="48" t="str">
        <f t="shared" si="1568"/>
        <v>Inviable Sanitariamente</v>
      </c>
      <c r="VUZ471" s="48" t="str">
        <f t="shared" si="1568"/>
        <v>Inviable Sanitariamente</v>
      </c>
      <c r="VVA471" s="48" t="str">
        <f t="shared" si="1568"/>
        <v>Inviable Sanitariamente</v>
      </c>
      <c r="VVB471" s="48" t="str">
        <f t="shared" si="1568"/>
        <v>Inviable Sanitariamente</v>
      </c>
      <c r="VVC471" s="48" t="str">
        <f t="shared" si="1568"/>
        <v>Inviable Sanitariamente</v>
      </c>
      <c r="VVD471" s="48" t="str">
        <f t="shared" si="1568"/>
        <v>Inviable Sanitariamente</v>
      </c>
      <c r="VVE471" s="48" t="str">
        <f t="shared" si="1568"/>
        <v>Inviable Sanitariamente</v>
      </c>
      <c r="VVF471" s="48" t="str">
        <f t="shared" si="1569"/>
        <v>Inviable Sanitariamente</v>
      </c>
      <c r="VVG471" s="48" t="str">
        <f t="shared" si="1569"/>
        <v>Inviable Sanitariamente</v>
      </c>
      <c r="VVH471" s="48" t="str">
        <f t="shared" si="1569"/>
        <v>Inviable Sanitariamente</v>
      </c>
      <c r="VVI471" s="48" t="str">
        <f t="shared" si="1569"/>
        <v>Inviable Sanitariamente</v>
      </c>
      <c r="VVJ471" s="48" t="str">
        <f t="shared" si="1569"/>
        <v>Inviable Sanitariamente</v>
      </c>
      <c r="VVK471" s="48" t="str">
        <f t="shared" si="1569"/>
        <v>Inviable Sanitariamente</v>
      </c>
      <c r="VVL471" s="48" t="str">
        <f t="shared" si="1569"/>
        <v>Inviable Sanitariamente</v>
      </c>
      <c r="VVM471" s="48" t="str">
        <f t="shared" si="1569"/>
        <v>Inviable Sanitariamente</v>
      </c>
      <c r="VVN471" s="48" t="str">
        <f t="shared" si="1569"/>
        <v>Inviable Sanitariamente</v>
      </c>
      <c r="VVO471" s="48" t="str">
        <f t="shared" si="1569"/>
        <v>Inviable Sanitariamente</v>
      </c>
      <c r="VVP471" s="48" t="str">
        <f t="shared" si="1570"/>
        <v>Inviable Sanitariamente</v>
      </c>
      <c r="VVQ471" s="48" t="str">
        <f t="shared" si="1570"/>
        <v>Inviable Sanitariamente</v>
      </c>
      <c r="VVR471" s="48" t="str">
        <f t="shared" si="1570"/>
        <v>Inviable Sanitariamente</v>
      </c>
      <c r="VVS471" s="48" t="str">
        <f t="shared" si="1570"/>
        <v>Inviable Sanitariamente</v>
      </c>
      <c r="VVT471" s="48" t="str">
        <f t="shared" si="1570"/>
        <v>Inviable Sanitariamente</v>
      </c>
      <c r="VVU471" s="48" t="str">
        <f t="shared" si="1570"/>
        <v>Inviable Sanitariamente</v>
      </c>
      <c r="VVV471" s="48" t="str">
        <f t="shared" si="1570"/>
        <v>Inviable Sanitariamente</v>
      </c>
      <c r="VVW471" s="48" t="str">
        <f t="shared" si="1570"/>
        <v>Inviable Sanitariamente</v>
      </c>
      <c r="VVX471" s="48" t="str">
        <f t="shared" si="1570"/>
        <v>Inviable Sanitariamente</v>
      </c>
      <c r="VVY471" s="48" t="str">
        <f t="shared" si="1570"/>
        <v>Inviable Sanitariamente</v>
      </c>
      <c r="VVZ471" s="48" t="str">
        <f t="shared" si="1571"/>
        <v>Inviable Sanitariamente</v>
      </c>
      <c r="VWA471" s="48" t="str">
        <f t="shared" si="1571"/>
        <v>Inviable Sanitariamente</v>
      </c>
      <c r="VWB471" s="48" t="str">
        <f t="shared" si="1571"/>
        <v>Inviable Sanitariamente</v>
      </c>
      <c r="VWC471" s="48" t="str">
        <f t="shared" si="1571"/>
        <v>Inviable Sanitariamente</v>
      </c>
      <c r="VWD471" s="48" t="str">
        <f t="shared" si="1571"/>
        <v>Inviable Sanitariamente</v>
      </c>
      <c r="VWE471" s="48" t="str">
        <f t="shared" si="1571"/>
        <v>Inviable Sanitariamente</v>
      </c>
      <c r="VWF471" s="48" t="str">
        <f t="shared" si="1571"/>
        <v>Inviable Sanitariamente</v>
      </c>
      <c r="VWG471" s="48" t="str">
        <f t="shared" si="1571"/>
        <v>Inviable Sanitariamente</v>
      </c>
      <c r="VWH471" s="48" t="str">
        <f t="shared" si="1571"/>
        <v>Inviable Sanitariamente</v>
      </c>
      <c r="VWI471" s="48" t="str">
        <f t="shared" si="1571"/>
        <v>Inviable Sanitariamente</v>
      </c>
      <c r="VWJ471" s="48" t="str">
        <f t="shared" si="1572"/>
        <v>Inviable Sanitariamente</v>
      </c>
      <c r="VWK471" s="48" t="str">
        <f t="shared" si="1572"/>
        <v>Inviable Sanitariamente</v>
      </c>
      <c r="VWL471" s="48" t="str">
        <f t="shared" si="1572"/>
        <v>Inviable Sanitariamente</v>
      </c>
      <c r="VWM471" s="48" t="str">
        <f t="shared" si="1572"/>
        <v>Inviable Sanitariamente</v>
      </c>
      <c r="VWN471" s="48" t="str">
        <f t="shared" si="1572"/>
        <v>Inviable Sanitariamente</v>
      </c>
      <c r="VWO471" s="48" t="str">
        <f t="shared" si="1572"/>
        <v>Inviable Sanitariamente</v>
      </c>
      <c r="VWP471" s="48" t="str">
        <f t="shared" si="1572"/>
        <v>Inviable Sanitariamente</v>
      </c>
      <c r="VWQ471" s="48" t="str">
        <f t="shared" si="1572"/>
        <v>Inviable Sanitariamente</v>
      </c>
      <c r="VWR471" s="48" t="str">
        <f t="shared" si="1572"/>
        <v>Inviable Sanitariamente</v>
      </c>
      <c r="VWS471" s="48" t="str">
        <f t="shared" si="1572"/>
        <v>Inviable Sanitariamente</v>
      </c>
      <c r="VWT471" s="48" t="str">
        <f t="shared" si="1573"/>
        <v>Inviable Sanitariamente</v>
      </c>
      <c r="VWU471" s="48" t="str">
        <f t="shared" si="1573"/>
        <v>Inviable Sanitariamente</v>
      </c>
      <c r="VWV471" s="48" t="str">
        <f t="shared" si="1573"/>
        <v>Inviable Sanitariamente</v>
      </c>
      <c r="VWW471" s="48" t="str">
        <f t="shared" si="1573"/>
        <v>Inviable Sanitariamente</v>
      </c>
      <c r="VWX471" s="48" t="str">
        <f t="shared" si="1573"/>
        <v>Inviable Sanitariamente</v>
      </c>
      <c r="VWY471" s="48" t="str">
        <f t="shared" si="1573"/>
        <v>Inviable Sanitariamente</v>
      </c>
      <c r="VWZ471" s="48" t="str">
        <f t="shared" si="1573"/>
        <v>Inviable Sanitariamente</v>
      </c>
      <c r="VXA471" s="48" t="str">
        <f t="shared" si="1573"/>
        <v>Inviable Sanitariamente</v>
      </c>
      <c r="VXB471" s="48" t="str">
        <f t="shared" si="1573"/>
        <v>Inviable Sanitariamente</v>
      </c>
      <c r="VXC471" s="48" t="str">
        <f t="shared" si="1573"/>
        <v>Inviable Sanitariamente</v>
      </c>
      <c r="VXD471" s="48" t="str">
        <f t="shared" si="1574"/>
        <v>Inviable Sanitariamente</v>
      </c>
      <c r="VXE471" s="48" t="str">
        <f t="shared" si="1574"/>
        <v>Inviable Sanitariamente</v>
      </c>
      <c r="VXF471" s="48" t="str">
        <f t="shared" si="1574"/>
        <v>Inviable Sanitariamente</v>
      </c>
      <c r="VXG471" s="48" t="str">
        <f t="shared" si="1574"/>
        <v>Inviable Sanitariamente</v>
      </c>
      <c r="VXH471" s="48" t="str">
        <f t="shared" si="1574"/>
        <v>Inviable Sanitariamente</v>
      </c>
      <c r="VXI471" s="48" t="str">
        <f t="shared" si="1574"/>
        <v>Inviable Sanitariamente</v>
      </c>
      <c r="VXJ471" s="48" t="str">
        <f t="shared" si="1574"/>
        <v>Inviable Sanitariamente</v>
      </c>
      <c r="VXK471" s="48" t="str">
        <f t="shared" si="1574"/>
        <v>Inviable Sanitariamente</v>
      </c>
      <c r="VXL471" s="48" t="str">
        <f t="shared" si="1574"/>
        <v>Inviable Sanitariamente</v>
      </c>
      <c r="VXM471" s="48" t="str">
        <f t="shared" si="1574"/>
        <v>Inviable Sanitariamente</v>
      </c>
      <c r="VXN471" s="48" t="str">
        <f t="shared" si="1575"/>
        <v>Inviable Sanitariamente</v>
      </c>
      <c r="VXO471" s="48" t="str">
        <f t="shared" si="1575"/>
        <v>Inviable Sanitariamente</v>
      </c>
      <c r="VXP471" s="48" t="str">
        <f t="shared" si="1575"/>
        <v>Inviable Sanitariamente</v>
      </c>
      <c r="VXQ471" s="48" t="str">
        <f t="shared" si="1575"/>
        <v>Inviable Sanitariamente</v>
      </c>
      <c r="VXR471" s="48" t="str">
        <f t="shared" si="1575"/>
        <v>Inviable Sanitariamente</v>
      </c>
      <c r="VXS471" s="48" t="str">
        <f t="shared" si="1575"/>
        <v>Inviable Sanitariamente</v>
      </c>
      <c r="VXT471" s="48" t="str">
        <f t="shared" si="1575"/>
        <v>Inviable Sanitariamente</v>
      </c>
      <c r="VXU471" s="48" t="str">
        <f t="shared" si="1575"/>
        <v>Inviable Sanitariamente</v>
      </c>
      <c r="VXV471" s="48" t="str">
        <f t="shared" si="1575"/>
        <v>Inviable Sanitariamente</v>
      </c>
      <c r="VXW471" s="48" t="str">
        <f t="shared" si="1575"/>
        <v>Inviable Sanitariamente</v>
      </c>
      <c r="VXX471" s="48" t="str">
        <f t="shared" si="1576"/>
        <v>Inviable Sanitariamente</v>
      </c>
      <c r="VXY471" s="48" t="str">
        <f t="shared" si="1576"/>
        <v>Inviable Sanitariamente</v>
      </c>
      <c r="VXZ471" s="48" t="str">
        <f t="shared" si="1576"/>
        <v>Inviable Sanitariamente</v>
      </c>
      <c r="VYA471" s="48" t="str">
        <f t="shared" si="1576"/>
        <v>Inviable Sanitariamente</v>
      </c>
      <c r="VYB471" s="48" t="str">
        <f t="shared" si="1576"/>
        <v>Inviable Sanitariamente</v>
      </c>
      <c r="VYC471" s="48" t="str">
        <f t="shared" si="1576"/>
        <v>Inviable Sanitariamente</v>
      </c>
      <c r="VYD471" s="48" t="str">
        <f t="shared" si="1576"/>
        <v>Inviable Sanitariamente</v>
      </c>
      <c r="VYE471" s="48" t="str">
        <f t="shared" si="1576"/>
        <v>Inviable Sanitariamente</v>
      </c>
      <c r="VYF471" s="48" t="str">
        <f t="shared" si="1576"/>
        <v>Inviable Sanitariamente</v>
      </c>
      <c r="VYG471" s="48" t="str">
        <f t="shared" si="1576"/>
        <v>Inviable Sanitariamente</v>
      </c>
      <c r="VYH471" s="48" t="str">
        <f t="shared" si="1577"/>
        <v>Inviable Sanitariamente</v>
      </c>
      <c r="VYI471" s="48" t="str">
        <f t="shared" si="1577"/>
        <v>Inviable Sanitariamente</v>
      </c>
      <c r="VYJ471" s="48" t="str">
        <f t="shared" si="1577"/>
        <v>Inviable Sanitariamente</v>
      </c>
      <c r="VYK471" s="48" t="str">
        <f t="shared" si="1577"/>
        <v>Inviable Sanitariamente</v>
      </c>
      <c r="VYL471" s="48" t="str">
        <f t="shared" si="1577"/>
        <v>Inviable Sanitariamente</v>
      </c>
      <c r="VYM471" s="48" t="str">
        <f t="shared" si="1577"/>
        <v>Inviable Sanitariamente</v>
      </c>
      <c r="VYN471" s="48" t="str">
        <f t="shared" si="1577"/>
        <v>Inviable Sanitariamente</v>
      </c>
      <c r="VYO471" s="48" t="str">
        <f t="shared" si="1577"/>
        <v>Inviable Sanitariamente</v>
      </c>
      <c r="VYP471" s="48" t="str">
        <f t="shared" si="1577"/>
        <v>Inviable Sanitariamente</v>
      </c>
      <c r="VYQ471" s="48" t="str">
        <f t="shared" si="1577"/>
        <v>Inviable Sanitariamente</v>
      </c>
      <c r="VYR471" s="48" t="str">
        <f t="shared" si="1578"/>
        <v>Inviable Sanitariamente</v>
      </c>
      <c r="VYS471" s="48" t="str">
        <f t="shared" si="1578"/>
        <v>Inviable Sanitariamente</v>
      </c>
      <c r="VYT471" s="48" t="str">
        <f t="shared" si="1578"/>
        <v>Inviable Sanitariamente</v>
      </c>
      <c r="VYU471" s="48" t="str">
        <f t="shared" si="1578"/>
        <v>Inviable Sanitariamente</v>
      </c>
      <c r="VYV471" s="48" t="str">
        <f t="shared" si="1578"/>
        <v>Inviable Sanitariamente</v>
      </c>
      <c r="VYW471" s="48" t="str">
        <f t="shared" si="1578"/>
        <v>Inviable Sanitariamente</v>
      </c>
      <c r="VYX471" s="48" t="str">
        <f t="shared" si="1578"/>
        <v>Inviable Sanitariamente</v>
      </c>
      <c r="VYY471" s="48" t="str">
        <f t="shared" si="1578"/>
        <v>Inviable Sanitariamente</v>
      </c>
      <c r="VYZ471" s="48" t="str">
        <f t="shared" si="1578"/>
        <v>Inviable Sanitariamente</v>
      </c>
      <c r="VZA471" s="48" t="str">
        <f t="shared" si="1578"/>
        <v>Inviable Sanitariamente</v>
      </c>
      <c r="VZB471" s="48" t="str">
        <f t="shared" si="1579"/>
        <v>Inviable Sanitariamente</v>
      </c>
      <c r="VZC471" s="48" t="str">
        <f t="shared" si="1579"/>
        <v>Inviable Sanitariamente</v>
      </c>
      <c r="VZD471" s="48" t="str">
        <f t="shared" si="1579"/>
        <v>Inviable Sanitariamente</v>
      </c>
      <c r="VZE471" s="48" t="str">
        <f t="shared" si="1579"/>
        <v>Inviable Sanitariamente</v>
      </c>
      <c r="VZF471" s="48" t="str">
        <f t="shared" si="1579"/>
        <v>Inviable Sanitariamente</v>
      </c>
      <c r="VZG471" s="48" t="str">
        <f t="shared" si="1579"/>
        <v>Inviable Sanitariamente</v>
      </c>
      <c r="VZH471" s="48" t="str">
        <f t="shared" si="1579"/>
        <v>Inviable Sanitariamente</v>
      </c>
      <c r="VZI471" s="48" t="str">
        <f t="shared" si="1579"/>
        <v>Inviable Sanitariamente</v>
      </c>
      <c r="VZJ471" s="48" t="str">
        <f t="shared" si="1579"/>
        <v>Inviable Sanitariamente</v>
      </c>
      <c r="VZK471" s="48" t="str">
        <f t="shared" si="1579"/>
        <v>Inviable Sanitariamente</v>
      </c>
      <c r="VZL471" s="48" t="str">
        <f t="shared" si="1580"/>
        <v>Inviable Sanitariamente</v>
      </c>
      <c r="VZM471" s="48" t="str">
        <f t="shared" si="1580"/>
        <v>Inviable Sanitariamente</v>
      </c>
      <c r="VZN471" s="48" t="str">
        <f t="shared" si="1580"/>
        <v>Inviable Sanitariamente</v>
      </c>
      <c r="VZO471" s="48" t="str">
        <f t="shared" si="1580"/>
        <v>Inviable Sanitariamente</v>
      </c>
      <c r="VZP471" s="48" t="str">
        <f t="shared" si="1580"/>
        <v>Inviable Sanitariamente</v>
      </c>
      <c r="VZQ471" s="48" t="str">
        <f t="shared" si="1580"/>
        <v>Inviable Sanitariamente</v>
      </c>
      <c r="VZR471" s="48" t="str">
        <f t="shared" si="1580"/>
        <v>Inviable Sanitariamente</v>
      </c>
      <c r="VZS471" s="48" t="str">
        <f t="shared" si="1580"/>
        <v>Inviable Sanitariamente</v>
      </c>
      <c r="VZT471" s="48" t="str">
        <f t="shared" si="1580"/>
        <v>Inviable Sanitariamente</v>
      </c>
      <c r="VZU471" s="48" t="str">
        <f t="shared" si="1580"/>
        <v>Inviable Sanitariamente</v>
      </c>
      <c r="VZV471" s="48" t="str">
        <f t="shared" si="1581"/>
        <v>Inviable Sanitariamente</v>
      </c>
      <c r="VZW471" s="48" t="str">
        <f t="shared" si="1581"/>
        <v>Inviable Sanitariamente</v>
      </c>
      <c r="VZX471" s="48" t="str">
        <f t="shared" si="1581"/>
        <v>Inviable Sanitariamente</v>
      </c>
      <c r="VZY471" s="48" t="str">
        <f t="shared" si="1581"/>
        <v>Inviable Sanitariamente</v>
      </c>
      <c r="VZZ471" s="48" t="str">
        <f t="shared" si="1581"/>
        <v>Inviable Sanitariamente</v>
      </c>
      <c r="WAA471" s="48" t="str">
        <f t="shared" si="1581"/>
        <v>Inviable Sanitariamente</v>
      </c>
      <c r="WAB471" s="48" t="str">
        <f t="shared" si="1581"/>
        <v>Inviable Sanitariamente</v>
      </c>
      <c r="WAC471" s="48" t="str">
        <f t="shared" si="1581"/>
        <v>Inviable Sanitariamente</v>
      </c>
      <c r="WAD471" s="48" t="str">
        <f t="shared" si="1581"/>
        <v>Inviable Sanitariamente</v>
      </c>
      <c r="WAE471" s="48" t="str">
        <f t="shared" si="1581"/>
        <v>Inviable Sanitariamente</v>
      </c>
      <c r="WAF471" s="48" t="str">
        <f t="shared" si="1582"/>
        <v>Inviable Sanitariamente</v>
      </c>
      <c r="WAG471" s="48" t="str">
        <f t="shared" si="1582"/>
        <v>Inviable Sanitariamente</v>
      </c>
      <c r="WAH471" s="48" t="str">
        <f t="shared" si="1582"/>
        <v>Inviable Sanitariamente</v>
      </c>
      <c r="WAI471" s="48" t="str">
        <f t="shared" si="1582"/>
        <v>Inviable Sanitariamente</v>
      </c>
      <c r="WAJ471" s="48" t="str">
        <f t="shared" si="1582"/>
        <v>Inviable Sanitariamente</v>
      </c>
      <c r="WAK471" s="48" t="str">
        <f t="shared" si="1582"/>
        <v>Inviable Sanitariamente</v>
      </c>
      <c r="WAL471" s="48" t="str">
        <f t="shared" si="1582"/>
        <v>Inviable Sanitariamente</v>
      </c>
      <c r="WAM471" s="48" t="str">
        <f t="shared" si="1582"/>
        <v>Inviable Sanitariamente</v>
      </c>
      <c r="WAN471" s="48" t="str">
        <f t="shared" si="1582"/>
        <v>Inviable Sanitariamente</v>
      </c>
      <c r="WAO471" s="48" t="str">
        <f t="shared" si="1582"/>
        <v>Inviable Sanitariamente</v>
      </c>
      <c r="WAP471" s="48" t="str">
        <f t="shared" si="1583"/>
        <v>Inviable Sanitariamente</v>
      </c>
      <c r="WAQ471" s="48" t="str">
        <f t="shared" si="1583"/>
        <v>Inviable Sanitariamente</v>
      </c>
      <c r="WAR471" s="48" t="str">
        <f t="shared" si="1583"/>
        <v>Inviable Sanitariamente</v>
      </c>
      <c r="WAS471" s="48" t="str">
        <f t="shared" si="1583"/>
        <v>Inviable Sanitariamente</v>
      </c>
      <c r="WAT471" s="48" t="str">
        <f t="shared" si="1583"/>
        <v>Inviable Sanitariamente</v>
      </c>
      <c r="WAU471" s="48" t="str">
        <f t="shared" si="1583"/>
        <v>Inviable Sanitariamente</v>
      </c>
      <c r="WAV471" s="48" t="str">
        <f t="shared" si="1583"/>
        <v>Inviable Sanitariamente</v>
      </c>
      <c r="WAW471" s="48" t="str">
        <f t="shared" si="1583"/>
        <v>Inviable Sanitariamente</v>
      </c>
      <c r="WAX471" s="48" t="str">
        <f t="shared" si="1583"/>
        <v>Inviable Sanitariamente</v>
      </c>
      <c r="WAY471" s="48" t="str">
        <f t="shared" si="1583"/>
        <v>Inviable Sanitariamente</v>
      </c>
      <c r="WAZ471" s="48" t="str">
        <f t="shared" si="1584"/>
        <v>Inviable Sanitariamente</v>
      </c>
      <c r="WBA471" s="48" t="str">
        <f t="shared" si="1584"/>
        <v>Inviable Sanitariamente</v>
      </c>
      <c r="WBB471" s="48" t="str">
        <f t="shared" si="1584"/>
        <v>Inviable Sanitariamente</v>
      </c>
      <c r="WBC471" s="48" t="str">
        <f t="shared" si="1584"/>
        <v>Inviable Sanitariamente</v>
      </c>
      <c r="WBD471" s="48" t="str">
        <f t="shared" si="1584"/>
        <v>Inviable Sanitariamente</v>
      </c>
      <c r="WBE471" s="48" t="str">
        <f t="shared" si="1584"/>
        <v>Inviable Sanitariamente</v>
      </c>
      <c r="WBF471" s="48" t="str">
        <f t="shared" si="1584"/>
        <v>Inviable Sanitariamente</v>
      </c>
      <c r="WBG471" s="48" t="str">
        <f t="shared" si="1584"/>
        <v>Inviable Sanitariamente</v>
      </c>
      <c r="WBH471" s="48" t="str">
        <f t="shared" si="1584"/>
        <v>Inviable Sanitariamente</v>
      </c>
      <c r="WBI471" s="48" t="str">
        <f t="shared" si="1584"/>
        <v>Inviable Sanitariamente</v>
      </c>
      <c r="WBJ471" s="48" t="str">
        <f t="shared" si="1585"/>
        <v>Inviable Sanitariamente</v>
      </c>
      <c r="WBK471" s="48" t="str">
        <f t="shared" si="1585"/>
        <v>Inviable Sanitariamente</v>
      </c>
      <c r="WBL471" s="48" t="str">
        <f t="shared" si="1585"/>
        <v>Inviable Sanitariamente</v>
      </c>
      <c r="WBM471" s="48" t="str">
        <f t="shared" si="1585"/>
        <v>Inviable Sanitariamente</v>
      </c>
      <c r="WBN471" s="48" t="str">
        <f t="shared" si="1585"/>
        <v>Inviable Sanitariamente</v>
      </c>
      <c r="WBO471" s="48" t="str">
        <f t="shared" si="1585"/>
        <v>Inviable Sanitariamente</v>
      </c>
      <c r="WBP471" s="48" t="str">
        <f t="shared" si="1585"/>
        <v>Inviable Sanitariamente</v>
      </c>
      <c r="WBQ471" s="48" t="str">
        <f t="shared" si="1585"/>
        <v>Inviable Sanitariamente</v>
      </c>
      <c r="WBR471" s="48" t="str">
        <f t="shared" si="1585"/>
        <v>Inviable Sanitariamente</v>
      </c>
      <c r="WBS471" s="48" t="str">
        <f t="shared" si="1585"/>
        <v>Inviable Sanitariamente</v>
      </c>
      <c r="WBT471" s="48" t="str">
        <f t="shared" si="1586"/>
        <v>Inviable Sanitariamente</v>
      </c>
      <c r="WBU471" s="48" t="str">
        <f t="shared" si="1586"/>
        <v>Inviable Sanitariamente</v>
      </c>
      <c r="WBV471" s="48" t="str">
        <f t="shared" si="1586"/>
        <v>Inviable Sanitariamente</v>
      </c>
      <c r="WBW471" s="48" t="str">
        <f t="shared" si="1586"/>
        <v>Inviable Sanitariamente</v>
      </c>
      <c r="WBX471" s="48" t="str">
        <f t="shared" si="1586"/>
        <v>Inviable Sanitariamente</v>
      </c>
      <c r="WBY471" s="48" t="str">
        <f t="shared" si="1586"/>
        <v>Inviable Sanitariamente</v>
      </c>
      <c r="WBZ471" s="48" t="str">
        <f t="shared" si="1586"/>
        <v>Inviable Sanitariamente</v>
      </c>
      <c r="WCA471" s="48" t="str">
        <f t="shared" si="1586"/>
        <v>Inviable Sanitariamente</v>
      </c>
      <c r="WCB471" s="48" t="str">
        <f t="shared" si="1586"/>
        <v>Inviable Sanitariamente</v>
      </c>
      <c r="WCC471" s="48" t="str">
        <f t="shared" si="1586"/>
        <v>Inviable Sanitariamente</v>
      </c>
      <c r="WCD471" s="48" t="str">
        <f t="shared" si="1587"/>
        <v>Inviable Sanitariamente</v>
      </c>
      <c r="WCE471" s="48" t="str">
        <f t="shared" si="1587"/>
        <v>Inviable Sanitariamente</v>
      </c>
      <c r="WCF471" s="48" t="str">
        <f t="shared" si="1587"/>
        <v>Inviable Sanitariamente</v>
      </c>
      <c r="WCG471" s="48" t="str">
        <f t="shared" si="1587"/>
        <v>Inviable Sanitariamente</v>
      </c>
      <c r="WCH471" s="48" t="str">
        <f t="shared" si="1587"/>
        <v>Inviable Sanitariamente</v>
      </c>
      <c r="WCI471" s="48" t="str">
        <f t="shared" si="1587"/>
        <v>Inviable Sanitariamente</v>
      </c>
      <c r="WCJ471" s="48" t="str">
        <f t="shared" si="1587"/>
        <v>Inviable Sanitariamente</v>
      </c>
      <c r="WCK471" s="48" t="str">
        <f t="shared" si="1587"/>
        <v>Inviable Sanitariamente</v>
      </c>
      <c r="WCL471" s="48" t="str">
        <f t="shared" si="1587"/>
        <v>Inviable Sanitariamente</v>
      </c>
      <c r="WCM471" s="48" t="str">
        <f t="shared" si="1587"/>
        <v>Inviable Sanitariamente</v>
      </c>
      <c r="WCN471" s="48" t="str">
        <f t="shared" si="1588"/>
        <v>Inviable Sanitariamente</v>
      </c>
      <c r="WCO471" s="48" t="str">
        <f t="shared" si="1588"/>
        <v>Inviable Sanitariamente</v>
      </c>
      <c r="WCP471" s="48" t="str">
        <f t="shared" si="1588"/>
        <v>Inviable Sanitariamente</v>
      </c>
      <c r="WCQ471" s="48" t="str">
        <f t="shared" si="1588"/>
        <v>Inviable Sanitariamente</v>
      </c>
      <c r="WCR471" s="48" t="str">
        <f t="shared" si="1588"/>
        <v>Inviable Sanitariamente</v>
      </c>
      <c r="WCS471" s="48" t="str">
        <f t="shared" si="1588"/>
        <v>Inviable Sanitariamente</v>
      </c>
      <c r="WCT471" s="48" t="str">
        <f t="shared" si="1588"/>
        <v>Inviable Sanitariamente</v>
      </c>
      <c r="WCU471" s="48" t="str">
        <f t="shared" si="1588"/>
        <v>Inviable Sanitariamente</v>
      </c>
      <c r="WCV471" s="48" t="str">
        <f t="shared" si="1588"/>
        <v>Inviable Sanitariamente</v>
      </c>
      <c r="WCW471" s="48" t="str">
        <f t="shared" si="1588"/>
        <v>Inviable Sanitariamente</v>
      </c>
      <c r="WCX471" s="48" t="str">
        <f t="shared" si="1589"/>
        <v>Inviable Sanitariamente</v>
      </c>
      <c r="WCY471" s="48" t="str">
        <f t="shared" si="1589"/>
        <v>Inviable Sanitariamente</v>
      </c>
      <c r="WCZ471" s="48" t="str">
        <f t="shared" si="1589"/>
        <v>Inviable Sanitariamente</v>
      </c>
      <c r="WDA471" s="48" t="str">
        <f t="shared" si="1589"/>
        <v>Inviable Sanitariamente</v>
      </c>
      <c r="WDB471" s="48" t="str">
        <f t="shared" si="1589"/>
        <v>Inviable Sanitariamente</v>
      </c>
      <c r="WDC471" s="48" t="str">
        <f t="shared" si="1589"/>
        <v>Inviable Sanitariamente</v>
      </c>
      <c r="WDD471" s="48" t="str">
        <f t="shared" si="1589"/>
        <v>Inviable Sanitariamente</v>
      </c>
      <c r="WDE471" s="48" t="str">
        <f t="shared" si="1589"/>
        <v>Inviable Sanitariamente</v>
      </c>
      <c r="WDF471" s="48" t="str">
        <f t="shared" si="1589"/>
        <v>Inviable Sanitariamente</v>
      </c>
      <c r="WDG471" s="48" t="str">
        <f t="shared" si="1589"/>
        <v>Inviable Sanitariamente</v>
      </c>
      <c r="WDH471" s="48" t="str">
        <f t="shared" si="1590"/>
        <v>Inviable Sanitariamente</v>
      </c>
      <c r="WDI471" s="48" t="str">
        <f t="shared" si="1590"/>
        <v>Inviable Sanitariamente</v>
      </c>
      <c r="WDJ471" s="48" t="str">
        <f t="shared" si="1590"/>
        <v>Inviable Sanitariamente</v>
      </c>
      <c r="WDK471" s="48" t="str">
        <f t="shared" si="1590"/>
        <v>Inviable Sanitariamente</v>
      </c>
      <c r="WDL471" s="48" t="str">
        <f t="shared" si="1590"/>
        <v>Inviable Sanitariamente</v>
      </c>
      <c r="WDM471" s="48" t="str">
        <f t="shared" si="1590"/>
        <v>Inviable Sanitariamente</v>
      </c>
      <c r="WDN471" s="48" t="str">
        <f t="shared" si="1590"/>
        <v>Inviable Sanitariamente</v>
      </c>
      <c r="WDO471" s="48" t="str">
        <f t="shared" si="1590"/>
        <v>Inviable Sanitariamente</v>
      </c>
      <c r="WDP471" s="48" t="str">
        <f t="shared" si="1590"/>
        <v>Inviable Sanitariamente</v>
      </c>
      <c r="WDQ471" s="48" t="str">
        <f t="shared" si="1590"/>
        <v>Inviable Sanitariamente</v>
      </c>
      <c r="WDR471" s="48" t="str">
        <f t="shared" si="1591"/>
        <v>Inviable Sanitariamente</v>
      </c>
      <c r="WDS471" s="48" t="str">
        <f t="shared" si="1591"/>
        <v>Inviable Sanitariamente</v>
      </c>
      <c r="WDT471" s="48" t="str">
        <f t="shared" si="1591"/>
        <v>Inviable Sanitariamente</v>
      </c>
      <c r="WDU471" s="48" t="str">
        <f t="shared" si="1591"/>
        <v>Inviable Sanitariamente</v>
      </c>
      <c r="WDV471" s="48" t="str">
        <f t="shared" si="1591"/>
        <v>Inviable Sanitariamente</v>
      </c>
      <c r="WDW471" s="48" t="str">
        <f t="shared" si="1591"/>
        <v>Inviable Sanitariamente</v>
      </c>
      <c r="WDX471" s="48" t="str">
        <f t="shared" si="1591"/>
        <v>Inviable Sanitariamente</v>
      </c>
      <c r="WDY471" s="48" t="str">
        <f t="shared" si="1591"/>
        <v>Inviable Sanitariamente</v>
      </c>
      <c r="WDZ471" s="48" t="str">
        <f t="shared" si="1591"/>
        <v>Inviable Sanitariamente</v>
      </c>
      <c r="WEA471" s="48" t="str">
        <f t="shared" si="1591"/>
        <v>Inviable Sanitariamente</v>
      </c>
      <c r="WEB471" s="48" t="str">
        <f t="shared" si="1592"/>
        <v>Inviable Sanitariamente</v>
      </c>
      <c r="WEC471" s="48" t="str">
        <f t="shared" si="1592"/>
        <v>Inviable Sanitariamente</v>
      </c>
      <c r="WED471" s="48" t="str">
        <f t="shared" si="1592"/>
        <v>Inviable Sanitariamente</v>
      </c>
      <c r="WEE471" s="48" t="str">
        <f t="shared" si="1592"/>
        <v>Inviable Sanitariamente</v>
      </c>
      <c r="WEF471" s="48" t="str">
        <f t="shared" si="1592"/>
        <v>Inviable Sanitariamente</v>
      </c>
      <c r="WEG471" s="48" t="str">
        <f t="shared" si="1592"/>
        <v>Inviable Sanitariamente</v>
      </c>
      <c r="WEH471" s="48" t="str">
        <f t="shared" si="1592"/>
        <v>Inviable Sanitariamente</v>
      </c>
      <c r="WEI471" s="48" t="str">
        <f t="shared" si="1592"/>
        <v>Inviable Sanitariamente</v>
      </c>
      <c r="WEJ471" s="48" t="str">
        <f t="shared" si="1592"/>
        <v>Inviable Sanitariamente</v>
      </c>
      <c r="WEK471" s="48" t="str">
        <f t="shared" si="1592"/>
        <v>Inviable Sanitariamente</v>
      </c>
      <c r="WEL471" s="48" t="str">
        <f t="shared" si="1593"/>
        <v>Inviable Sanitariamente</v>
      </c>
      <c r="WEM471" s="48" t="str">
        <f t="shared" si="1593"/>
        <v>Inviable Sanitariamente</v>
      </c>
      <c r="WEN471" s="48" t="str">
        <f t="shared" si="1593"/>
        <v>Inviable Sanitariamente</v>
      </c>
      <c r="WEO471" s="48" t="str">
        <f t="shared" si="1593"/>
        <v>Inviable Sanitariamente</v>
      </c>
      <c r="WEP471" s="48" t="str">
        <f t="shared" si="1593"/>
        <v>Inviable Sanitariamente</v>
      </c>
      <c r="WEQ471" s="48" t="str">
        <f t="shared" si="1593"/>
        <v>Inviable Sanitariamente</v>
      </c>
      <c r="WER471" s="48" t="str">
        <f t="shared" si="1593"/>
        <v>Inviable Sanitariamente</v>
      </c>
      <c r="WES471" s="48" t="str">
        <f t="shared" si="1593"/>
        <v>Inviable Sanitariamente</v>
      </c>
      <c r="WET471" s="48" t="str">
        <f t="shared" si="1593"/>
        <v>Inviable Sanitariamente</v>
      </c>
      <c r="WEU471" s="48" t="str">
        <f t="shared" si="1593"/>
        <v>Inviable Sanitariamente</v>
      </c>
      <c r="WEV471" s="48" t="str">
        <f t="shared" si="1594"/>
        <v>Inviable Sanitariamente</v>
      </c>
      <c r="WEW471" s="48" t="str">
        <f t="shared" si="1594"/>
        <v>Inviable Sanitariamente</v>
      </c>
      <c r="WEX471" s="48" t="str">
        <f t="shared" si="1594"/>
        <v>Inviable Sanitariamente</v>
      </c>
      <c r="WEY471" s="48" t="str">
        <f t="shared" si="1594"/>
        <v>Inviable Sanitariamente</v>
      </c>
      <c r="WEZ471" s="48" t="str">
        <f t="shared" si="1594"/>
        <v>Inviable Sanitariamente</v>
      </c>
      <c r="WFA471" s="48" t="str">
        <f t="shared" si="1594"/>
        <v>Inviable Sanitariamente</v>
      </c>
      <c r="WFB471" s="48" t="str">
        <f t="shared" si="1594"/>
        <v>Inviable Sanitariamente</v>
      </c>
      <c r="WFC471" s="48" t="str">
        <f t="shared" si="1594"/>
        <v>Inviable Sanitariamente</v>
      </c>
      <c r="WFD471" s="48" t="str">
        <f t="shared" si="1594"/>
        <v>Inviable Sanitariamente</v>
      </c>
      <c r="WFE471" s="48" t="str">
        <f t="shared" si="1594"/>
        <v>Inviable Sanitariamente</v>
      </c>
      <c r="WFF471" s="48" t="str">
        <f t="shared" si="1595"/>
        <v>Inviable Sanitariamente</v>
      </c>
      <c r="WFG471" s="48" t="str">
        <f t="shared" si="1595"/>
        <v>Inviable Sanitariamente</v>
      </c>
      <c r="WFH471" s="48" t="str">
        <f t="shared" si="1595"/>
        <v>Inviable Sanitariamente</v>
      </c>
      <c r="WFI471" s="48" t="str">
        <f t="shared" si="1595"/>
        <v>Inviable Sanitariamente</v>
      </c>
      <c r="WFJ471" s="48" t="str">
        <f t="shared" si="1595"/>
        <v>Inviable Sanitariamente</v>
      </c>
      <c r="WFK471" s="48" t="str">
        <f t="shared" si="1595"/>
        <v>Inviable Sanitariamente</v>
      </c>
      <c r="WFL471" s="48" t="str">
        <f t="shared" si="1595"/>
        <v>Inviable Sanitariamente</v>
      </c>
      <c r="WFM471" s="48" t="str">
        <f t="shared" si="1595"/>
        <v>Inviable Sanitariamente</v>
      </c>
      <c r="WFN471" s="48" t="str">
        <f t="shared" si="1595"/>
        <v>Inviable Sanitariamente</v>
      </c>
      <c r="WFO471" s="48" t="str">
        <f t="shared" si="1595"/>
        <v>Inviable Sanitariamente</v>
      </c>
      <c r="WFP471" s="48" t="str">
        <f t="shared" si="1596"/>
        <v>Inviable Sanitariamente</v>
      </c>
      <c r="WFQ471" s="48" t="str">
        <f t="shared" si="1596"/>
        <v>Inviable Sanitariamente</v>
      </c>
      <c r="WFR471" s="48" t="str">
        <f t="shared" si="1596"/>
        <v>Inviable Sanitariamente</v>
      </c>
      <c r="WFS471" s="48" t="str">
        <f t="shared" si="1596"/>
        <v>Inviable Sanitariamente</v>
      </c>
      <c r="WFT471" s="48" t="str">
        <f t="shared" si="1596"/>
        <v>Inviable Sanitariamente</v>
      </c>
      <c r="WFU471" s="48" t="str">
        <f t="shared" si="1596"/>
        <v>Inviable Sanitariamente</v>
      </c>
      <c r="WFV471" s="48" t="str">
        <f t="shared" si="1596"/>
        <v>Inviable Sanitariamente</v>
      </c>
      <c r="WFW471" s="48" t="str">
        <f t="shared" si="1596"/>
        <v>Inviable Sanitariamente</v>
      </c>
      <c r="WFX471" s="48" t="str">
        <f t="shared" si="1596"/>
        <v>Inviable Sanitariamente</v>
      </c>
      <c r="WFY471" s="48" t="str">
        <f t="shared" si="1596"/>
        <v>Inviable Sanitariamente</v>
      </c>
      <c r="WFZ471" s="48" t="str">
        <f t="shared" si="1597"/>
        <v>Inviable Sanitariamente</v>
      </c>
      <c r="WGA471" s="48" t="str">
        <f t="shared" si="1597"/>
        <v>Inviable Sanitariamente</v>
      </c>
      <c r="WGB471" s="48" t="str">
        <f t="shared" si="1597"/>
        <v>Inviable Sanitariamente</v>
      </c>
      <c r="WGC471" s="48" t="str">
        <f t="shared" si="1597"/>
        <v>Inviable Sanitariamente</v>
      </c>
      <c r="WGD471" s="48" t="str">
        <f t="shared" si="1597"/>
        <v>Inviable Sanitariamente</v>
      </c>
      <c r="WGE471" s="48" t="str">
        <f t="shared" si="1597"/>
        <v>Inviable Sanitariamente</v>
      </c>
      <c r="WGF471" s="48" t="str">
        <f t="shared" si="1597"/>
        <v>Inviable Sanitariamente</v>
      </c>
      <c r="WGG471" s="48" t="str">
        <f t="shared" si="1597"/>
        <v>Inviable Sanitariamente</v>
      </c>
      <c r="WGH471" s="48" t="str">
        <f t="shared" si="1597"/>
        <v>Inviable Sanitariamente</v>
      </c>
      <c r="WGI471" s="48" t="str">
        <f t="shared" si="1597"/>
        <v>Inviable Sanitariamente</v>
      </c>
      <c r="WGJ471" s="48" t="str">
        <f t="shared" si="1598"/>
        <v>Inviable Sanitariamente</v>
      </c>
      <c r="WGK471" s="48" t="str">
        <f t="shared" si="1598"/>
        <v>Inviable Sanitariamente</v>
      </c>
      <c r="WGL471" s="48" t="str">
        <f t="shared" si="1598"/>
        <v>Inviable Sanitariamente</v>
      </c>
      <c r="WGM471" s="48" t="str">
        <f t="shared" si="1598"/>
        <v>Inviable Sanitariamente</v>
      </c>
      <c r="WGN471" s="48" t="str">
        <f t="shared" si="1598"/>
        <v>Inviable Sanitariamente</v>
      </c>
      <c r="WGO471" s="48" t="str">
        <f t="shared" si="1598"/>
        <v>Inviable Sanitariamente</v>
      </c>
      <c r="WGP471" s="48" t="str">
        <f t="shared" si="1598"/>
        <v>Inviable Sanitariamente</v>
      </c>
      <c r="WGQ471" s="48" t="str">
        <f t="shared" si="1598"/>
        <v>Inviable Sanitariamente</v>
      </c>
      <c r="WGR471" s="48" t="str">
        <f t="shared" si="1598"/>
        <v>Inviable Sanitariamente</v>
      </c>
      <c r="WGS471" s="48" t="str">
        <f t="shared" si="1598"/>
        <v>Inviable Sanitariamente</v>
      </c>
      <c r="WGT471" s="48" t="str">
        <f t="shared" si="1599"/>
        <v>Inviable Sanitariamente</v>
      </c>
      <c r="WGU471" s="48" t="str">
        <f t="shared" si="1599"/>
        <v>Inviable Sanitariamente</v>
      </c>
      <c r="WGV471" s="48" t="str">
        <f t="shared" si="1599"/>
        <v>Inviable Sanitariamente</v>
      </c>
      <c r="WGW471" s="48" t="str">
        <f t="shared" si="1599"/>
        <v>Inviable Sanitariamente</v>
      </c>
      <c r="WGX471" s="48" t="str">
        <f t="shared" si="1599"/>
        <v>Inviable Sanitariamente</v>
      </c>
      <c r="WGY471" s="48" t="str">
        <f t="shared" si="1599"/>
        <v>Inviable Sanitariamente</v>
      </c>
      <c r="WGZ471" s="48" t="str">
        <f t="shared" si="1599"/>
        <v>Inviable Sanitariamente</v>
      </c>
      <c r="WHA471" s="48" t="str">
        <f t="shared" si="1599"/>
        <v>Inviable Sanitariamente</v>
      </c>
      <c r="WHB471" s="48" t="str">
        <f t="shared" si="1599"/>
        <v>Inviable Sanitariamente</v>
      </c>
      <c r="WHC471" s="48" t="str">
        <f t="shared" si="1599"/>
        <v>Inviable Sanitariamente</v>
      </c>
      <c r="WHD471" s="48" t="str">
        <f t="shared" si="1600"/>
        <v>Inviable Sanitariamente</v>
      </c>
      <c r="WHE471" s="48" t="str">
        <f t="shared" si="1600"/>
        <v>Inviable Sanitariamente</v>
      </c>
      <c r="WHF471" s="48" t="str">
        <f t="shared" si="1600"/>
        <v>Inviable Sanitariamente</v>
      </c>
      <c r="WHG471" s="48" t="str">
        <f t="shared" si="1600"/>
        <v>Inviable Sanitariamente</v>
      </c>
      <c r="WHH471" s="48" t="str">
        <f t="shared" si="1600"/>
        <v>Inviable Sanitariamente</v>
      </c>
      <c r="WHI471" s="48" t="str">
        <f t="shared" si="1600"/>
        <v>Inviable Sanitariamente</v>
      </c>
      <c r="WHJ471" s="48" t="str">
        <f t="shared" si="1600"/>
        <v>Inviable Sanitariamente</v>
      </c>
      <c r="WHK471" s="48" t="str">
        <f t="shared" si="1600"/>
        <v>Inviable Sanitariamente</v>
      </c>
      <c r="WHL471" s="48" t="str">
        <f t="shared" si="1600"/>
        <v>Inviable Sanitariamente</v>
      </c>
      <c r="WHM471" s="48" t="str">
        <f t="shared" si="1600"/>
        <v>Inviable Sanitariamente</v>
      </c>
      <c r="WHN471" s="48" t="str">
        <f t="shared" si="1601"/>
        <v>Inviable Sanitariamente</v>
      </c>
      <c r="WHO471" s="48" t="str">
        <f t="shared" si="1601"/>
        <v>Inviable Sanitariamente</v>
      </c>
      <c r="WHP471" s="48" t="str">
        <f t="shared" si="1601"/>
        <v>Inviable Sanitariamente</v>
      </c>
      <c r="WHQ471" s="48" t="str">
        <f t="shared" si="1601"/>
        <v>Inviable Sanitariamente</v>
      </c>
      <c r="WHR471" s="48" t="str">
        <f t="shared" si="1601"/>
        <v>Inviable Sanitariamente</v>
      </c>
      <c r="WHS471" s="48" t="str">
        <f t="shared" si="1601"/>
        <v>Inviable Sanitariamente</v>
      </c>
      <c r="WHT471" s="48" t="str">
        <f t="shared" si="1601"/>
        <v>Inviable Sanitariamente</v>
      </c>
      <c r="WHU471" s="48" t="str">
        <f t="shared" si="1601"/>
        <v>Inviable Sanitariamente</v>
      </c>
      <c r="WHV471" s="48" t="str">
        <f t="shared" si="1601"/>
        <v>Inviable Sanitariamente</v>
      </c>
      <c r="WHW471" s="48" t="str">
        <f t="shared" si="1601"/>
        <v>Inviable Sanitariamente</v>
      </c>
      <c r="WHX471" s="48" t="str">
        <f t="shared" si="1602"/>
        <v>Inviable Sanitariamente</v>
      </c>
      <c r="WHY471" s="48" t="str">
        <f t="shared" si="1602"/>
        <v>Inviable Sanitariamente</v>
      </c>
      <c r="WHZ471" s="48" t="str">
        <f t="shared" si="1602"/>
        <v>Inviable Sanitariamente</v>
      </c>
      <c r="WIA471" s="48" t="str">
        <f t="shared" si="1602"/>
        <v>Inviable Sanitariamente</v>
      </c>
      <c r="WIB471" s="48" t="str">
        <f t="shared" si="1602"/>
        <v>Inviable Sanitariamente</v>
      </c>
      <c r="WIC471" s="48" t="str">
        <f t="shared" si="1602"/>
        <v>Inviable Sanitariamente</v>
      </c>
      <c r="WID471" s="48" t="str">
        <f t="shared" si="1602"/>
        <v>Inviable Sanitariamente</v>
      </c>
      <c r="WIE471" s="48" t="str">
        <f t="shared" si="1602"/>
        <v>Inviable Sanitariamente</v>
      </c>
      <c r="WIF471" s="48" t="str">
        <f t="shared" si="1602"/>
        <v>Inviable Sanitariamente</v>
      </c>
      <c r="WIG471" s="48" t="str">
        <f t="shared" si="1602"/>
        <v>Inviable Sanitariamente</v>
      </c>
      <c r="WIH471" s="48" t="str">
        <f t="shared" si="1603"/>
        <v>Inviable Sanitariamente</v>
      </c>
      <c r="WII471" s="48" t="str">
        <f t="shared" si="1603"/>
        <v>Inviable Sanitariamente</v>
      </c>
      <c r="WIJ471" s="48" t="str">
        <f t="shared" si="1603"/>
        <v>Inviable Sanitariamente</v>
      </c>
      <c r="WIK471" s="48" t="str">
        <f t="shared" si="1603"/>
        <v>Inviable Sanitariamente</v>
      </c>
      <c r="WIL471" s="48" t="str">
        <f t="shared" si="1603"/>
        <v>Inviable Sanitariamente</v>
      </c>
      <c r="WIM471" s="48" t="str">
        <f t="shared" si="1603"/>
        <v>Inviable Sanitariamente</v>
      </c>
      <c r="WIN471" s="48" t="str">
        <f t="shared" si="1603"/>
        <v>Inviable Sanitariamente</v>
      </c>
      <c r="WIO471" s="48" t="str">
        <f t="shared" si="1603"/>
        <v>Inviable Sanitariamente</v>
      </c>
      <c r="WIP471" s="48" t="str">
        <f t="shared" si="1603"/>
        <v>Inviable Sanitariamente</v>
      </c>
      <c r="WIQ471" s="48" t="str">
        <f t="shared" si="1603"/>
        <v>Inviable Sanitariamente</v>
      </c>
      <c r="WIR471" s="48" t="str">
        <f t="shared" si="1604"/>
        <v>Inviable Sanitariamente</v>
      </c>
      <c r="WIS471" s="48" t="str">
        <f t="shared" si="1604"/>
        <v>Inviable Sanitariamente</v>
      </c>
      <c r="WIT471" s="48" t="str">
        <f t="shared" si="1604"/>
        <v>Inviable Sanitariamente</v>
      </c>
      <c r="WIU471" s="48" t="str">
        <f t="shared" si="1604"/>
        <v>Inviable Sanitariamente</v>
      </c>
      <c r="WIV471" s="48" t="str">
        <f t="shared" si="1604"/>
        <v>Inviable Sanitariamente</v>
      </c>
      <c r="WIW471" s="48" t="str">
        <f t="shared" si="1604"/>
        <v>Inviable Sanitariamente</v>
      </c>
      <c r="WIX471" s="48" t="str">
        <f t="shared" si="1604"/>
        <v>Inviable Sanitariamente</v>
      </c>
      <c r="WIY471" s="48" t="str">
        <f t="shared" si="1604"/>
        <v>Inviable Sanitariamente</v>
      </c>
      <c r="WIZ471" s="48" t="str">
        <f t="shared" si="1604"/>
        <v>Inviable Sanitariamente</v>
      </c>
      <c r="WJA471" s="48" t="str">
        <f t="shared" si="1604"/>
        <v>Inviable Sanitariamente</v>
      </c>
      <c r="WJB471" s="48" t="str">
        <f t="shared" si="1605"/>
        <v>Inviable Sanitariamente</v>
      </c>
      <c r="WJC471" s="48" t="str">
        <f t="shared" si="1605"/>
        <v>Inviable Sanitariamente</v>
      </c>
      <c r="WJD471" s="48" t="str">
        <f t="shared" si="1605"/>
        <v>Inviable Sanitariamente</v>
      </c>
      <c r="WJE471" s="48" t="str">
        <f t="shared" si="1605"/>
        <v>Inviable Sanitariamente</v>
      </c>
      <c r="WJF471" s="48" t="str">
        <f t="shared" si="1605"/>
        <v>Inviable Sanitariamente</v>
      </c>
      <c r="WJG471" s="48" t="str">
        <f t="shared" si="1605"/>
        <v>Inviable Sanitariamente</v>
      </c>
      <c r="WJH471" s="48" t="str">
        <f t="shared" si="1605"/>
        <v>Inviable Sanitariamente</v>
      </c>
      <c r="WJI471" s="48" t="str">
        <f t="shared" si="1605"/>
        <v>Inviable Sanitariamente</v>
      </c>
      <c r="WJJ471" s="48" t="str">
        <f t="shared" si="1605"/>
        <v>Inviable Sanitariamente</v>
      </c>
      <c r="WJK471" s="48" t="str">
        <f t="shared" si="1605"/>
        <v>Inviable Sanitariamente</v>
      </c>
      <c r="WJL471" s="48" t="str">
        <f t="shared" si="1606"/>
        <v>Inviable Sanitariamente</v>
      </c>
      <c r="WJM471" s="48" t="str">
        <f t="shared" si="1606"/>
        <v>Inviable Sanitariamente</v>
      </c>
      <c r="WJN471" s="48" t="str">
        <f t="shared" si="1606"/>
        <v>Inviable Sanitariamente</v>
      </c>
      <c r="WJO471" s="48" t="str">
        <f t="shared" si="1606"/>
        <v>Inviable Sanitariamente</v>
      </c>
      <c r="WJP471" s="48" t="str">
        <f t="shared" si="1606"/>
        <v>Inviable Sanitariamente</v>
      </c>
      <c r="WJQ471" s="48" t="str">
        <f t="shared" si="1606"/>
        <v>Inviable Sanitariamente</v>
      </c>
      <c r="WJR471" s="48" t="str">
        <f t="shared" si="1606"/>
        <v>Inviable Sanitariamente</v>
      </c>
      <c r="WJS471" s="48" t="str">
        <f t="shared" si="1606"/>
        <v>Inviable Sanitariamente</v>
      </c>
      <c r="WJT471" s="48" t="str">
        <f t="shared" si="1606"/>
        <v>Inviable Sanitariamente</v>
      </c>
      <c r="WJU471" s="48" t="str">
        <f t="shared" si="1606"/>
        <v>Inviable Sanitariamente</v>
      </c>
      <c r="WJV471" s="48" t="str">
        <f t="shared" si="1607"/>
        <v>Inviable Sanitariamente</v>
      </c>
      <c r="WJW471" s="48" t="str">
        <f t="shared" si="1607"/>
        <v>Inviable Sanitariamente</v>
      </c>
      <c r="WJX471" s="48" t="str">
        <f t="shared" si="1607"/>
        <v>Inviable Sanitariamente</v>
      </c>
      <c r="WJY471" s="48" t="str">
        <f t="shared" si="1607"/>
        <v>Inviable Sanitariamente</v>
      </c>
      <c r="WJZ471" s="48" t="str">
        <f t="shared" si="1607"/>
        <v>Inviable Sanitariamente</v>
      </c>
      <c r="WKA471" s="48" t="str">
        <f t="shared" si="1607"/>
        <v>Inviable Sanitariamente</v>
      </c>
      <c r="WKB471" s="48" t="str">
        <f t="shared" si="1607"/>
        <v>Inviable Sanitariamente</v>
      </c>
      <c r="WKC471" s="48" t="str">
        <f t="shared" si="1607"/>
        <v>Inviable Sanitariamente</v>
      </c>
      <c r="WKD471" s="48" t="str">
        <f t="shared" si="1607"/>
        <v>Inviable Sanitariamente</v>
      </c>
      <c r="WKE471" s="48" t="str">
        <f t="shared" si="1607"/>
        <v>Inviable Sanitariamente</v>
      </c>
      <c r="WKF471" s="48" t="str">
        <f t="shared" si="1608"/>
        <v>Inviable Sanitariamente</v>
      </c>
      <c r="WKG471" s="48" t="str">
        <f t="shared" si="1608"/>
        <v>Inviable Sanitariamente</v>
      </c>
      <c r="WKH471" s="48" t="str">
        <f t="shared" si="1608"/>
        <v>Inviable Sanitariamente</v>
      </c>
      <c r="WKI471" s="48" t="str">
        <f t="shared" si="1608"/>
        <v>Inviable Sanitariamente</v>
      </c>
      <c r="WKJ471" s="48" t="str">
        <f t="shared" si="1608"/>
        <v>Inviable Sanitariamente</v>
      </c>
      <c r="WKK471" s="48" t="str">
        <f t="shared" si="1608"/>
        <v>Inviable Sanitariamente</v>
      </c>
      <c r="WKL471" s="48" t="str">
        <f t="shared" si="1608"/>
        <v>Inviable Sanitariamente</v>
      </c>
      <c r="WKM471" s="48" t="str">
        <f t="shared" si="1608"/>
        <v>Inviable Sanitariamente</v>
      </c>
      <c r="WKN471" s="48" t="str">
        <f t="shared" si="1608"/>
        <v>Inviable Sanitariamente</v>
      </c>
      <c r="WKO471" s="48" t="str">
        <f t="shared" si="1608"/>
        <v>Inviable Sanitariamente</v>
      </c>
      <c r="WKP471" s="48" t="str">
        <f t="shared" si="1609"/>
        <v>Inviable Sanitariamente</v>
      </c>
      <c r="WKQ471" s="48" t="str">
        <f t="shared" si="1609"/>
        <v>Inviable Sanitariamente</v>
      </c>
      <c r="WKR471" s="48" t="str">
        <f t="shared" si="1609"/>
        <v>Inviable Sanitariamente</v>
      </c>
      <c r="WKS471" s="48" t="str">
        <f t="shared" si="1609"/>
        <v>Inviable Sanitariamente</v>
      </c>
      <c r="WKT471" s="48" t="str">
        <f t="shared" si="1609"/>
        <v>Inviable Sanitariamente</v>
      </c>
      <c r="WKU471" s="48" t="str">
        <f t="shared" si="1609"/>
        <v>Inviable Sanitariamente</v>
      </c>
      <c r="WKV471" s="48" t="str">
        <f t="shared" si="1609"/>
        <v>Inviable Sanitariamente</v>
      </c>
      <c r="WKW471" s="48" t="str">
        <f t="shared" si="1609"/>
        <v>Inviable Sanitariamente</v>
      </c>
      <c r="WKX471" s="48" t="str">
        <f t="shared" si="1609"/>
        <v>Inviable Sanitariamente</v>
      </c>
      <c r="WKY471" s="48" t="str">
        <f t="shared" si="1609"/>
        <v>Inviable Sanitariamente</v>
      </c>
      <c r="WKZ471" s="48" t="str">
        <f t="shared" si="1610"/>
        <v>Inviable Sanitariamente</v>
      </c>
      <c r="WLA471" s="48" t="str">
        <f t="shared" si="1610"/>
        <v>Inviable Sanitariamente</v>
      </c>
      <c r="WLB471" s="48" t="str">
        <f t="shared" si="1610"/>
        <v>Inviable Sanitariamente</v>
      </c>
      <c r="WLC471" s="48" t="str">
        <f t="shared" si="1610"/>
        <v>Inviable Sanitariamente</v>
      </c>
      <c r="WLD471" s="48" t="str">
        <f t="shared" si="1610"/>
        <v>Inviable Sanitariamente</v>
      </c>
      <c r="WLE471" s="48" t="str">
        <f t="shared" si="1610"/>
        <v>Inviable Sanitariamente</v>
      </c>
      <c r="WLF471" s="48" t="str">
        <f t="shared" si="1610"/>
        <v>Inviable Sanitariamente</v>
      </c>
      <c r="WLG471" s="48" t="str">
        <f t="shared" si="1610"/>
        <v>Inviable Sanitariamente</v>
      </c>
      <c r="WLH471" s="48" t="str">
        <f t="shared" si="1610"/>
        <v>Inviable Sanitariamente</v>
      </c>
      <c r="WLI471" s="48" t="str">
        <f t="shared" si="1610"/>
        <v>Inviable Sanitariamente</v>
      </c>
      <c r="WLJ471" s="48" t="str">
        <f t="shared" si="1611"/>
        <v>Inviable Sanitariamente</v>
      </c>
      <c r="WLK471" s="48" t="str">
        <f t="shared" si="1611"/>
        <v>Inviable Sanitariamente</v>
      </c>
      <c r="WLL471" s="48" t="str">
        <f t="shared" si="1611"/>
        <v>Inviable Sanitariamente</v>
      </c>
      <c r="WLM471" s="48" t="str">
        <f t="shared" si="1611"/>
        <v>Inviable Sanitariamente</v>
      </c>
      <c r="WLN471" s="48" t="str">
        <f t="shared" si="1611"/>
        <v>Inviable Sanitariamente</v>
      </c>
      <c r="WLO471" s="48" t="str">
        <f t="shared" si="1611"/>
        <v>Inviable Sanitariamente</v>
      </c>
      <c r="WLP471" s="48" t="str">
        <f t="shared" si="1611"/>
        <v>Inviable Sanitariamente</v>
      </c>
      <c r="WLQ471" s="48" t="str">
        <f t="shared" si="1611"/>
        <v>Inviable Sanitariamente</v>
      </c>
      <c r="WLR471" s="48" t="str">
        <f t="shared" si="1611"/>
        <v>Inviable Sanitariamente</v>
      </c>
      <c r="WLS471" s="48" t="str">
        <f t="shared" si="1611"/>
        <v>Inviable Sanitariamente</v>
      </c>
      <c r="WLT471" s="48" t="str">
        <f t="shared" si="1612"/>
        <v>Inviable Sanitariamente</v>
      </c>
      <c r="WLU471" s="48" t="str">
        <f t="shared" si="1612"/>
        <v>Inviable Sanitariamente</v>
      </c>
      <c r="WLV471" s="48" t="str">
        <f t="shared" si="1612"/>
        <v>Inviable Sanitariamente</v>
      </c>
      <c r="WLW471" s="48" t="str">
        <f t="shared" si="1612"/>
        <v>Inviable Sanitariamente</v>
      </c>
      <c r="WLX471" s="48" t="str">
        <f t="shared" si="1612"/>
        <v>Inviable Sanitariamente</v>
      </c>
      <c r="WLY471" s="48" t="str">
        <f t="shared" si="1612"/>
        <v>Inviable Sanitariamente</v>
      </c>
      <c r="WLZ471" s="48" t="str">
        <f t="shared" si="1612"/>
        <v>Inviable Sanitariamente</v>
      </c>
      <c r="WMA471" s="48" t="str">
        <f t="shared" si="1612"/>
        <v>Inviable Sanitariamente</v>
      </c>
      <c r="WMB471" s="48" t="str">
        <f t="shared" si="1612"/>
        <v>Inviable Sanitariamente</v>
      </c>
      <c r="WMC471" s="48" t="str">
        <f t="shared" si="1612"/>
        <v>Inviable Sanitariamente</v>
      </c>
      <c r="WMD471" s="48" t="str">
        <f t="shared" si="1613"/>
        <v>Inviable Sanitariamente</v>
      </c>
      <c r="WME471" s="48" t="str">
        <f t="shared" si="1613"/>
        <v>Inviable Sanitariamente</v>
      </c>
      <c r="WMF471" s="48" t="str">
        <f t="shared" si="1613"/>
        <v>Inviable Sanitariamente</v>
      </c>
      <c r="WMG471" s="48" t="str">
        <f t="shared" si="1613"/>
        <v>Inviable Sanitariamente</v>
      </c>
      <c r="WMH471" s="48" t="str">
        <f t="shared" si="1613"/>
        <v>Inviable Sanitariamente</v>
      </c>
      <c r="WMI471" s="48" t="str">
        <f t="shared" si="1613"/>
        <v>Inviable Sanitariamente</v>
      </c>
      <c r="WMJ471" s="48" t="str">
        <f t="shared" si="1613"/>
        <v>Inviable Sanitariamente</v>
      </c>
      <c r="WMK471" s="48" t="str">
        <f t="shared" si="1613"/>
        <v>Inviable Sanitariamente</v>
      </c>
      <c r="WML471" s="48" t="str">
        <f t="shared" si="1613"/>
        <v>Inviable Sanitariamente</v>
      </c>
      <c r="WMM471" s="48" t="str">
        <f t="shared" si="1613"/>
        <v>Inviable Sanitariamente</v>
      </c>
      <c r="WMN471" s="48" t="str">
        <f t="shared" si="1614"/>
        <v>Inviable Sanitariamente</v>
      </c>
      <c r="WMO471" s="48" t="str">
        <f t="shared" si="1614"/>
        <v>Inviable Sanitariamente</v>
      </c>
      <c r="WMP471" s="48" t="str">
        <f t="shared" si="1614"/>
        <v>Inviable Sanitariamente</v>
      </c>
      <c r="WMQ471" s="48" t="str">
        <f t="shared" si="1614"/>
        <v>Inviable Sanitariamente</v>
      </c>
      <c r="WMR471" s="48" t="str">
        <f t="shared" si="1614"/>
        <v>Inviable Sanitariamente</v>
      </c>
      <c r="WMS471" s="48" t="str">
        <f t="shared" si="1614"/>
        <v>Inviable Sanitariamente</v>
      </c>
      <c r="WMT471" s="48" t="str">
        <f t="shared" si="1614"/>
        <v>Inviable Sanitariamente</v>
      </c>
      <c r="WMU471" s="48" t="str">
        <f t="shared" si="1614"/>
        <v>Inviable Sanitariamente</v>
      </c>
      <c r="WMV471" s="48" t="str">
        <f t="shared" si="1614"/>
        <v>Inviable Sanitariamente</v>
      </c>
      <c r="WMW471" s="48" t="str">
        <f t="shared" si="1614"/>
        <v>Inviable Sanitariamente</v>
      </c>
      <c r="WMX471" s="48" t="str">
        <f t="shared" si="1615"/>
        <v>Inviable Sanitariamente</v>
      </c>
      <c r="WMY471" s="48" t="str">
        <f t="shared" si="1615"/>
        <v>Inviable Sanitariamente</v>
      </c>
      <c r="WMZ471" s="48" t="str">
        <f t="shared" si="1615"/>
        <v>Inviable Sanitariamente</v>
      </c>
      <c r="WNA471" s="48" t="str">
        <f t="shared" si="1615"/>
        <v>Inviable Sanitariamente</v>
      </c>
      <c r="WNB471" s="48" t="str">
        <f t="shared" si="1615"/>
        <v>Inviable Sanitariamente</v>
      </c>
      <c r="WNC471" s="48" t="str">
        <f t="shared" si="1615"/>
        <v>Inviable Sanitariamente</v>
      </c>
      <c r="WND471" s="48" t="str">
        <f t="shared" si="1615"/>
        <v>Inviable Sanitariamente</v>
      </c>
      <c r="WNE471" s="48" t="str">
        <f t="shared" si="1615"/>
        <v>Inviable Sanitariamente</v>
      </c>
      <c r="WNF471" s="48" t="str">
        <f t="shared" si="1615"/>
        <v>Inviable Sanitariamente</v>
      </c>
      <c r="WNG471" s="48" t="str">
        <f t="shared" si="1615"/>
        <v>Inviable Sanitariamente</v>
      </c>
      <c r="WNH471" s="48" t="str">
        <f t="shared" si="1616"/>
        <v>Inviable Sanitariamente</v>
      </c>
      <c r="WNI471" s="48" t="str">
        <f t="shared" si="1616"/>
        <v>Inviable Sanitariamente</v>
      </c>
      <c r="WNJ471" s="48" t="str">
        <f t="shared" si="1616"/>
        <v>Inviable Sanitariamente</v>
      </c>
      <c r="WNK471" s="48" t="str">
        <f t="shared" si="1616"/>
        <v>Inviable Sanitariamente</v>
      </c>
      <c r="WNL471" s="48" t="str">
        <f t="shared" si="1616"/>
        <v>Inviable Sanitariamente</v>
      </c>
      <c r="WNM471" s="48" t="str">
        <f t="shared" si="1616"/>
        <v>Inviable Sanitariamente</v>
      </c>
      <c r="WNN471" s="48" t="str">
        <f t="shared" si="1616"/>
        <v>Inviable Sanitariamente</v>
      </c>
      <c r="WNO471" s="48" t="str">
        <f t="shared" si="1616"/>
        <v>Inviable Sanitariamente</v>
      </c>
      <c r="WNP471" s="48" t="str">
        <f t="shared" si="1616"/>
        <v>Inviable Sanitariamente</v>
      </c>
      <c r="WNQ471" s="48" t="str">
        <f t="shared" si="1616"/>
        <v>Inviable Sanitariamente</v>
      </c>
      <c r="WNR471" s="48" t="str">
        <f t="shared" si="1617"/>
        <v>Inviable Sanitariamente</v>
      </c>
      <c r="WNS471" s="48" t="str">
        <f t="shared" si="1617"/>
        <v>Inviable Sanitariamente</v>
      </c>
      <c r="WNT471" s="48" t="str">
        <f t="shared" si="1617"/>
        <v>Inviable Sanitariamente</v>
      </c>
      <c r="WNU471" s="48" t="str">
        <f t="shared" si="1617"/>
        <v>Inviable Sanitariamente</v>
      </c>
      <c r="WNV471" s="48" t="str">
        <f t="shared" si="1617"/>
        <v>Inviable Sanitariamente</v>
      </c>
      <c r="WNW471" s="48" t="str">
        <f t="shared" si="1617"/>
        <v>Inviable Sanitariamente</v>
      </c>
      <c r="WNX471" s="48" t="str">
        <f t="shared" si="1617"/>
        <v>Inviable Sanitariamente</v>
      </c>
      <c r="WNY471" s="48" t="str">
        <f t="shared" si="1617"/>
        <v>Inviable Sanitariamente</v>
      </c>
      <c r="WNZ471" s="48" t="str">
        <f t="shared" si="1617"/>
        <v>Inviable Sanitariamente</v>
      </c>
      <c r="WOA471" s="48" t="str">
        <f t="shared" si="1617"/>
        <v>Inviable Sanitariamente</v>
      </c>
      <c r="WOB471" s="48" t="str">
        <f t="shared" si="1618"/>
        <v>Inviable Sanitariamente</v>
      </c>
      <c r="WOC471" s="48" t="str">
        <f t="shared" si="1618"/>
        <v>Inviable Sanitariamente</v>
      </c>
      <c r="WOD471" s="48" t="str">
        <f t="shared" si="1618"/>
        <v>Inviable Sanitariamente</v>
      </c>
      <c r="WOE471" s="48" t="str">
        <f t="shared" si="1618"/>
        <v>Inviable Sanitariamente</v>
      </c>
      <c r="WOF471" s="48" t="str">
        <f t="shared" si="1618"/>
        <v>Inviable Sanitariamente</v>
      </c>
      <c r="WOG471" s="48" t="str">
        <f t="shared" si="1618"/>
        <v>Inviable Sanitariamente</v>
      </c>
      <c r="WOH471" s="48" t="str">
        <f t="shared" si="1618"/>
        <v>Inviable Sanitariamente</v>
      </c>
      <c r="WOI471" s="48" t="str">
        <f t="shared" si="1618"/>
        <v>Inviable Sanitariamente</v>
      </c>
      <c r="WOJ471" s="48" t="str">
        <f t="shared" si="1618"/>
        <v>Inviable Sanitariamente</v>
      </c>
      <c r="WOK471" s="48" t="str">
        <f t="shared" si="1618"/>
        <v>Inviable Sanitariamente</v>
      </c>
      <c r="WOL471" s="48" t="str">
        <f t="shared" si="1619"/>
        <v>Inviable Sanitariamente</v>
      </c>
      <c r="WOM471" s="48" t="str">
        <f t="shared" si="1619"/>
        <v>Inviable Sanitariamente</v>
      </c>
      <c r="WON471" s="48" t="str">
        <f t="shared" si="1619"/>
        <v>Inviable Sanitariamente</v>
      </c>
      <c r="WOO471" s="48" t="str">
        <f t="shared" si="1619"/>
        <v>Inviable Sanitariamente</v>
      </c>
      <c r="WOP471" s="48" t="str">
        <f t="shared" si="1619"/>
        <v>Inviable Sanitariamente</v>
      </c>
      <c r="WOQ471" s="48" t="str">
        <f t="shared" si="1619"/>
        <v>Inviable Sanitariamente</v>
      </c>
      <c r="WOR471" s="48" t="str">
        <f t="shared" si="1619"/>
        <v>Inviable Sanitariamente</v>
      </c>
      <c r="WOS471" s="48" t="str">
        <f t="shared" si="1619"/>
        <v>Inviable Sanitariamente</v>
      </c>
      <c r="WOT471" s="48" t="str">
        <f t="shared" si="1619"/>
        <v>Inviable Sanitariamente</v>
      </c>
      <c r="WOU471" s="48" t="str">
        <f t="shared" si="1619"/>
        <v>Inviable Sanitariamente</v>
      </c>
      <c r="WOV471" s="48" t="str">
        <f t="shared" si="1620"/>
        <v>Inviable Sanitariamente</v>
      </c>
      <c r="WOW471" s="48" t="str">
        <f t="shared" si="1620"/>
        <v>Inviable Sanitariamente</v>
      </c>
      <c r="WOX471" s="48" t="str">
        <f t="shared" si="1620"/>
        <v>Inviable Sanitariamente</v>
      </c>
      <c r="WOY471" s="48" t="str">
        <f t="shared" si="1620"/>
        <v>Inviable Sanitariamente</v>
      </c>
      <c r="WOZ471" s="48" t="str">
        <f t="shared" si="1620"/>
        <v>Inviable Sanitariamente</v>
      </c>
      <c r="WPA471" s="48" t="str">
        <f t="shared" si="1620"/>
        <v>Inviable Sanitariamente</v>
      </c>
      <c r="WPB471" s="48" t="str">
        <f t="shared" si="1620"/>
        <v>Inviable Sanitariamente</v>
      </c>
      <c r="WPC471" s="48" t="str">
        <f t="shared" si="1620"/>
        <v>Inviable Sanitariamente</v>
      </c>
      <c r="WPD471" s="48" t="str">
        <f t="shared" si="1620"/>
        <v>Inviable Sanitariamente</v>
      </c>
      <c r="WPE471" s="48" t="str">
        <f t="shared" si="1620"/>
        <v>Inviable Sanitariamente</v>
      </c>
      <c r="WPF471" s="48" t="str">
        <f t="shared" si="1621"/>
        <v>Inviable Sanitariamente</v>
      </c>
      <c r="WPG471" s="48" t="str">
        <f t="shared" si="1621"/>
        <v>Inviable Sanitariamente</v>
      </c>
      <c r="WPH471" s="48" t="str">
        <f t="shared" si="1621"/>
        <v>Inviable Sanitariamente</v>
      </c>
      <c r="WPI471" s="48" t="str">
        <f t="shared" si="1621"/>
        <v>Inviable Sanitariamente</v>
      </c>
      <c r="WPJ471" s="48" t="str">
        <f t="shared" si="1621"/>
        <v>Inviable Sanitariamente</v>
      </c>
      <c r="WPK471" s="48" t="str">
        <f t="shared" si="1621"/>
        <v>Inviable Sanitariamente</v>
      </c>
      <c r="WPL471" s="48" t="str">
        <f t="shared" si="1621"/>
        <v>Inviable Sanitariamente</v>
      </c>
      <c r="WPM471" s="48" t="str">
        <f t="shared" si="1621"/>
        <v>Inviable Sanitariamente</v>
      </c>
      <c r="WPN471" s="48" t="str">
        <f t="shared" si="1621"/>
        <v>Inviable Sanitariamente</v>
      </c>
      <c r="WPO471" s="48" t="str">
        <f t="shared" si="1621"/>
        <v>Inviable Sanitariamente</v>
      </c>
      <c r="WPP471" s="48" t="str">
        <f t="shared" si="1622"/>
        <v>Inviable Sanitariamente</v>
      </c>
      <c r="WPQ471" s="48" t="str">
        <f t="shared" si="1622"/>
        <v>Inviable Sanitariamente</v>
      </c>
      <c r="WPR471" s="48" t="str">
        <f t="shared" si="1622"/>
        <v>Inviable Sanitariamente</v>
      </c>
      <c r="WPS471" s="48" t="str">
        <f t="shared" si="1622"/>
        <v>Inviable Sanitariamente</v>
      </c>
      <c r="WPT471" s="48" t="str">
        <f t="shared" si="1622"/>
        <v>Inviable Sanitariamente</v>
      </c>
      <c r="WPU471" s="48" t="str">
        <f t="shared" si="1622"/>
        <v>Inviable Sanitariamente</v>
      </c>
      <c r="WPV471" s="48" t="str">
        <f t="shared" si="1622"/>
        <v>Inviable Sanitariamente</v>
      </c>
      <c r="WPW471" s="48" t="str">
        <f t="shared" si="1622"/>
        <v>Inviable Sanitariamente</v>
      </c>
      <c r="WPX471" s="48" t="str">
        <f t="shared" si="1622"/>
        <v>Inviable Sanitariamente</v>
      </c>
      <c r="WPY471" s="48" t="str">
        <f t="shared" si="1622"/>
        <v>Inviable Sanitariamente</v>
      </c>
      <c r="WPZ471" s="48" t="str">
        <f t="shared" si="1623"/>
        <v>Inviable Sanitariamente</v>
      </c>
      <c r="WQA471" s="48" t="str">
        <f t="shared" si="1623"/>
        <v>Inviable Sanitariamente</v>
      </c>
      <c r="WQB471" s="48" t="str">
        <f t="shared" si="1623"/>
        <v>Inviable Sanitariamente</v>
      </c>
      <c r="WQC471" s="48" t="str">
        <f t="shared" si="1623"/>
        <v>Inviable Sanitariamente</v>
      </c>
      <c r="WQD471" s="48" t="str">
        <f t="shared" si="1623"/>
        <v>Inviable Sanitariamente</v>
      </c>
      <c r="WQE471" s="48" t="str">
        <f t="shared" si="1623"/>
        <v>Inviable Sanitariamente</v>
      </c>
      <c r="WQF471" s="48" t="str">
        <f t="shared" si="1623"/>
        <v>Inviable Sanitariamente</v>
      </c>
      <c r="WQG471" s="48" t="str">
        <f t="shared" si="1623"/>
        <v>Inviable Sanitariamente</v>
      </c>
      <c r="WQH471" s="48" t="str">
        <f t="shared" si="1623"/>
        <v>Inviable Sanitariamente</v>
      </c>
      <c r="WQI471" s="48" t="str">
        <f t="shared" si="1623"/>
        <v>Inviable Sanitariamente</v>
      </c>
      <c r="WQJ471" s="48" t="str">
        <f t="shared" si="1624"/>
        <v>Inviable Sanitariamente</v>
      </c>
      <c r="WQK471" s="48" t="str">
        <f t="shared" si="1624"/>
        <v>Inviable Sanitariamente</v>
      </c>
      <c r="WQL471" s="48" t="str">
        <f t="shared" si="1624"/>
        <v>Inviable Sanitariamente</v>
      </c>
      <c r="WQM471" s="48" t="str">
        <f t="shared" si="1624"/>
        <v>Inviable Sanitariamente</v>
      </c>
      <c r="WQN471" s="48" t="str">
        <f t="shared" si="1624"/>
        <v>Inviable Sanitariamente</v>
      </c>
      <c r="WQO471" s="48" t="str">
        <f t="shared" si="1624"/>
        <v>Inviable Sanitariamente</v>
      </c>
      <c r="WQP471" s="48" t="str">
        <f t="shared" si="1624"/>
        <v>Inviable Sanitariamente</v>
      </c>
      <c r="WQQ471" s="48" t="str">
        <f t="shared" si="1624"/>
        <v>Inviable Sanitariamente</v>
      </c>
      <c r="WQR471" s="48" t="str">
        <f t="shared" si="1624"/>
        <v>Inviable Sanitariamente</v>
      </c>
      <c r="WQS471" s="48" t="str">
        <f t="shared" si="1624"/>
        <v>Inviable Sanitariamente</v>
      </c>
      <c r="WQT471" s="48" t="str">
        <f t="shared" si="1625"/>
        <v>Inviable Sanitariamente</v>
      </c>
      <c r="WQU471" s="48" t="str">
        <f t="shared" si="1625"/>
        <v>Inviable Sanitariamente</v>
      </c>
      <c r="WQV471" s="48" t="str">
        <f t="shared" si="1625"/>
        <v>Inviable Sanitariamente</v>
      </c>
      <c r="WQW471" s="48" t="str">
        <f t="shared" si="1625"/>
        <v>Inviable Sanitariamente</v>
      </c>
      <c r="WQX471" s="48" t="str">
        <f t="shared" si="1625"/>
        <v>Inviable Sanitariamente</v>
      </c>
      <c r="WQY471" s="48" t="str">
        <f t="shared" si="1625"/>
        <v>Inviable Sanitariamente</v>
      </c>
      <c r="WQZ471" s="48" t="str">
        <f t="shared" si="1625"/>
        <v>Inviable Sanitariamente</v>
      </c>
      <c r="WRA471" s="48" t="str">
        <f t="shared" si="1625"/>
        <v>Inviable Sanitariamente</v>
      </c>
      <c r="WRB471" s="48" t="str">
        <f t="shared" si="1625"/>
        <v>Inviable Sanitariamente</v>
      </c>
      <c r="WRC471" s="48" t="str">
        <f t="shared" si="1625"/>
        <v>Inviable Sanitariamente</v>
      </c>
      <c r="WRD471" s="48" t="str">
        <f t="shared" si="1626"/>
        <v>Inviable Sanitariamente</v>
      </c>
      <c r="WRE471" s="48" t="str">
        <f t="shared" si="1626"/>
        <v>Inviable Sanitariamente</v>
      </c>
      <c r="WRF471" s="48" t="str">
        <f t="shared" si="1626"/>
        <v>Inviable Sanitariamente</v>
      </c>
      <c r="WRG471" s="48" t="str">
        <f t="shared" si="1626"/>
        <v>Inviable Sanitariamente</v>
      </c>
      <c r="WRH471" s="48" t="str">
        <f t="shared" si="1626"/>
        <v>Inviable Sanitariamente</v>
      </c>
      <c r="WRI471" s="48" t="str">
        <f t="shared" si="1626"/>
        <v>Inviable Sanitariamente</v>
      </c>
      <c r="WRJ471" s="48" t="str">
        <f t="shared" si="1626"/>
        <v>Inviable Sanitariamente</v>
      </c>
      <c r="WRK471" s="48" t="str">
        <f t="shared" si="1626"/>
        <v>Inviable Sanitariamente</v>
      </c>
      <c r="WRL471" s="48" t="str">
        <f t="shared" si="1626"/>
        <v>Inviable Sanitariamente</v>
      </c>
      <c r="WRM471" s="48" t="str">
        <f t="shared" si="1626"/>
        <v>Inviable Sanitariamente</v>
      </c>
      <c r="WRN471" s="48" t="str">
        <f t="shared" si="1627"/>
        <v>Inviable Sanitariamente</v>
      </c>
      <c r="WRO471" s="48" t="str">
        <f t="shared" si="1627"/>
        <v>Inviable Sanitariamente</v>
      </c>
      <c r="WRP471" s="48" t="str">
        <f t="shared" si="1627"/>
        <v>Inviable Sanitariamente</v>
      </c>
      <c r="WRQ471" s="48" t="str">
        <f t="shared" si="1627"/>
        <v>Inviable Sanitariamente</v>
      </c>
      <c r="WRR471" s="48" t="str">
        <f t="shared" si="1627"/>
        <v>Inviable Sanitariamente</v>
      </c>
      <c r="WRS471" s="48" t="str">
        <f t="shared" si="1627"/>
        <v>Inviable Sanitariamente</v>
      </c>
      <c r="WRT471" s="48" t="str">
        <f t="shared" si="1627"/>
        <v>Inviable Sanitariamente</v>
      </c>
      <c r="WRU471" s="48" t="str">
        <f t="shared" si="1627"/>
        <v>Inviable Sanitariamente</v>
      </c>
      <c r="WRV471" s="48" t="str">
        <f t="shared" si="1627"/>
        <v>Inviable Sanitariamente</v>
      </c>
      <c r="WRW471" s="48" t="str">
        <f t="shared" si="1627"/>
        <v>Inviable Sanitariamente</v>
      </c>
      <c r="WRX471" s="48" t="str">
        <f t="shared" si="1628"/>
        <v>Inviable Sanitariamente</v>
      </c>
      <c r="WRY471" s="48" t="str">
        <f t="shared" si="1628"/>
        <v>Inviable Sanitariamente</v>
      </c>
      <c r="WRZ471" s="48" t="str">
        <f t="shared" si="1628"/>
        <v>Inviable Sanitariamente</v>
      </c>
      <c r="WSA471" s="48" t="str">
        <f t="shared" si="1628"/>
        <v>Inviable Sanitariamente</v>
      </c>
      <c r="WSB471" s="48" t="str">
        <f t="shared" si="1628"/>
        <v>Inviable Sanitariamente</v>
      </c>
      <c r="WSC471" s="48" t="str">
        <f t="shared" si="1628"/>
        <v>Inviable Sanitariamente</v>
      </c>
      <c r="WSD471" s="48" t="str">
        <f t="shared" si="1628"/>
        <v>Inviable Sanitariamente</v>
      </c>
      <c r="WSE471" s="48" t="str">
        <f t="shared" si="1628"/>
        <v>Inviable Sanitariamente</v>
      </c>
      <c r="WSF471" s="48" t="str">
        <f t="shared" si="1628"/>
        <v>Inviable Sanitariamente</v>
      </c>
      <c r="WSG471" s="48" t="str">
        <f t="shared" si="1628"/>
        <v>Inviable Sanitariamente</v>
      </c>
      <c r="WSH471" s="48" t="str">
        <f t="shared" si="1629"/>
        <v>Inviable Sanitariamente</v>
      </c>
      <c r="WSI471" s="48" t="str">
        <f t="shared" si="1629"/>
        <v>Inviable Sanitariamente</v>
      </c>
      <c r="WSJ471" s="48" t="str">
        <f t="shared" si="1629"/>
        <v>Inviable Sanitariamente</v>
      </c>
      <c r="WSK471" s="48" t="str">
        <f t="shared" si="1629"/>
        <v>Inviable Sanitariamente</v>
      </c>
      <c r="WSL471" s="48" t="str">
        <f t="shared" si="1629"/>
        <v>Inviable Sanitariamente</v>
      </c>
      <c r="WSM471" s="48" t="str">
        <f t="shared" si="1629"/>
        <v>Inviable Sanitariamente</v>
      </c>
      <c r="WSN471" s="48" t="str">
        <f t="shared" si="1629"/>
        <v>Inviable Sanitariamente</v>
      </c>
      <c r="WSO471" s="48" t="str">
        <f t="shared" si="1629"/>
        <v>Inviable Sanitariamente</v>
      </c>
      <c r="WSP471" s="48" t="str">
        <f t="shared" si="1629"/>
        <v>Inviable Sanitariamente</v>
      </c>
      <c r="WSQ471" s="48" t="str">
        <f t="shared" si="1629"/>
        <v>Inviable Sanitariamente</v>
      </c>
      <c r="WSR471" s="48" t="str">
        <f t="shared" si="1630"/>
        <v>Inviable Sanitariamente</v>
      </c>
      <c r="WSS471" s="48" t="str">
        <f t="shared" si="1630"/>
        <v>Inviable Sanitariamente</v>
      </c>
      <c r="WST471" s="48" t="str">
        <f t="shared" si="1630"/>
        <v>Inviable Sanitariamente</v>
      </c>
      <c r="WSU471" s="48" t="str">
        <f t="shared" si="1630"/>
        <v>Inviable Sanitariamente</v>
      </c>
      <c r="WSV471" s="48" t="str">
        <f t="shared" si="1630"/>
        <v>Inviable Sanitariamente</v>
      </c>
      <c r="WSW471" s="48" t="str">
        <f t="shared" si="1630"/>
        <v>Inviable Sanitariamente</v>
      </c>
      <c r="WSX471" s="48" t="str">
        <f t="shared" si="1630"/>
        <v>Inviable Sanitariamente</v>
      </c>
      <c r="WSY471" s="48" t="str">
        <f t="shared" si="1630"/>
        <v>Inviable Sanitariamente</v>
      </c>
      <c r="WSZ471" s="48" t="str">
        <f t="shared" si="1630"/>
        <v>Inviable Sanitariamente</v>
      </c>
      <c r="WTA471" s="48" t="str">
        <f t="shared" si="1630"/>
        <v>Inviable Sanitariamente</v>
      </c>
      <c r="WTB471" s="48" t="str">
        <f t="shared" si="1631"/>
        <v>Inviable Sanitariamente</v>
      </c>
      <c r="WTC471" s="48" t="str">
        <f t="shared" si="1631"/>
        <v>Inviable Sanitariamente</v>
      </c>
      <c r="WTD471" s="48" t="str">
        <f t="shared" si="1631"/>
        <v>Inviable Sanitariamente</v>
      </c>
      <c r="WTE471" s="48" t="str">
        <f t="shared" si="1631"/>
        <v>Inviable Sanitariamente</v>
      </c>
      <c r="WTF471" s="48" t="str">
        <f t="shared" si="1631"/>
        <v>Inviable Sanitariamente</v>
      </c>
      <c r="WTG471" s="48" t="str">
        <f t="shared" si="1631"/>
        <v>Inviable Sanitariamente</v>
      </c>
      <c r="WTH471" s="48" t="str">
        <f t="shared" si="1631"/>
        <v>Inviable Sanitariamente</v>
      </c>
      <c r="WTI471" s="48" t="str">
        <f t="shared" si="1631"/>
        <v>Inviable Sanitariamente</v>
      </c>
      <c r="WTJ471" s="48" t="str">
        <f t="shared" si="1631"/>
        <v>Inviable Sanitariamente</v>
      </c>
      <c r="WTK471" s="48" t="str">
        <f t="shared" si="1631"/>
        <v>Inviable Sanitariamente</v>
      </c>
      <c r="WTL471" s="48" t="str">
        <f t="shared" si="1632"/>
        <v>Inviable Sanitariamente</v>
      </c>
      <c r="WTM471" s="48" t="str">
        <f t="shared" si="1632"/>
        <v>Inviable Sanitariamente</v>
      </c>
      <c r="WTN471" s="48" t="str">
        <f t="shared" si="1632"/>
        <v>Inviable Sanitariamente</v>
      </c>
      <c r="WTO471" s="48" t="str">
        <f t="shared" si="1632"/>
        <v>Inviable Sanitariamente</v>
      </c>
      <c r="WTP471" s="48" t="str">
        <f t="shared" si="1632"/>
        <v>Inviable Sanitariamente</v>
      </c>
      <c r="WTQ471" s="48" t="str">
        <f t="shared" si="1632"/>
        <v>Inviable Sanitariamente</v>
      </c>
      <c r="WTR471" s="48" t="str">
        <f t="shared" si="1632"/>
        <v>Inviable Sanitariamente</v>
      </c>
      <c r="WTS471" s="48" t="str">
        <f t="shared" si="1632"/>
        <v>Inviable Sanitariamente</v>
      </c>
      <c r="WTT471" s="48" t="str">
        <f t="shared" si="1632"/>
        <v>Inviable Sanitariamente</v>
      </c>
      <c r="WTU471" s="48" t="str">
        <f t="shared" si="1632"/>
        <v>Inviable Sanitariamente</v>
      </c>
      <c r="WTV471" s="48" t="str">
        <f t="shared" si="1633"/>
        <v>Inviable Sanitariamente</v>
      </c>
      <c r="WTW471" s="48" t="str">
        <f t="shared" si="1633"/>
        <v>Inviable Sanitariamente</v>
      </c>
      <c r="WTX471" s="48" t="str">
        <f t="shared" si="1633"/>
        <v>Inviable Sanitariamente</v>
      </c>
      <c r="WTY471" s="48" t="str">
        <f t="shared" si="1633"/>
        <v>Inviable Sanitariamente</v>
      </c>
      <c r="WTZ471" s="48" t="str">
        <f t="shared" si="1633"/>
        <v>Inviable Sanitariamente</v>
      </c>
      <c r="WUA471" s="48" t="str">
        <f t="shared" si="1633"/>
        <v>Inviable Sanitariamente</v>
      </c>
      <c r="WUB471" s="48" t="str">
        <f t="shared" si="1633"/>
        <v>Inviable Sanitariamente</v>
      </c>
      <c r="WUC471" s="48" t="str">
        <f t="shared" si="1633"/>
        <v>Inviable Sanitariamente</v>
      </c>
      <c r="WUD471" s="48" t="str">
        <f t="shared" si="1633"/>
        <v>Inviable Sanitariamente</v>
      </c>
      <c r="WUE471" s="48" t="str">
        <f t="shared" si="1633"/>
        <v>Inviable Sanitariamente</v>
      </c>
      <c r="WUF471" s="48" t="str">
        <f t="shared" si="1634"/>
        <v>Inviable Sanitariamente</v>
      </c>
      <c r="WUG471" s="48" t="str">
        <f t="shared" si="1634"/>
        <v>Inviable Sanitariamente</v>
      </c>
      <c r="WUH471" s="48" t="str">
        <f t="shared" si="1634"/>
        <v>Inviable Sanitariamente</v>
      </c>
      <c r="WUI471" s="48" t="str">
        <f t="shared" si="1634"/>
        <v>Inviable Sanitariamente</v>
      </c>
      <c r="WUJ471" s="48" t="str">
        <f t="shared" si="1634"/>
        <v>Inviable Sanitariamente</v>
      </c>
      <c r="WUK471" s="48" t="str">
        <f t="shared" si="1634"/>
        <v>Inviable Sanitariamente</v>
      </c>
      <c r="WUL471" s="48" t="str">
        <f t="shared" si="1634"/>
        <v>Inviable Sanitariamente</v>
      </c>
      <c r="WUM471" s="48" t="str">
        <f t="shared" si="1634"/>
        <v>Inviable Sanitariamente</v>
      </c>
      <c r="WUN471" s="48" t="str">
        <f t="shared" si="1634"/>
        <v>Inviable Sanitariamente</v>
      </c>
      <c r="WUO471" s="48" t="str">
        <f t="shared" si="1634"/>
        <v>Inviable Sanitariamente</v>
      </c>
      <c r="WUP471" s="48" t="str">
        <f t="shared" si="1635"/>
        <v>Inviable Sanitariamente</v>
      </c>
      <c r="WUQ471" s="48" t="str">
        <f t="shared" si="1635"/>
        <v>Inviable Sanitariamente</v>
      </c>
      <c r="WUR471" s="48" t="str">
        <f t="shared" si="1635"/>
        <v>Inviable Sanitariamente</v>
      </c>
      <c r="WUS471" s="48" t="str">
        <f t="shared" si="1635"/>
        <v>Inviable Sanitariamente</v>
      </c>
      <c r="WUT471" s="48" t="str">
        <f t="shared" si="1635"/>
        <v>Inviable Sanitariamente</v>
      </c>
      <c r="WUU471" s="48" t="str">
        <f t="shared" si="1635"/>
        <v>Inviable Sanitariamente</v>
      </c>
      <c r="WUV471" s="48" t="str">
        <f t="shared" si="1635"/>
        <v>Inviable Sanitariamente</v>
      </c>
      <c r="WUW471" s="48" t="str">
        <f t="shared" si="1635"/>
        <v>Inviable Sanitariamente</v>
      </c>
      <c r="WUX471" s="48" t="str">
        <f t="shared" si="1635"/>
        <v>Inviable Sanitariamente</v>
      </c>
      <c r="WUY471" s="48" t="str">
        <f t="shared" si="1635"/>
        <v>Inviable Sanitariamente</v>
      </c>
      <c r="WUZ471" s="48" t="str">
        <f t="shared" si="1636"/>
        <v>Inviable Sanitariamente</v>
      </c>
      <c r="WVA471" s="48" t="str">
        <f t="shared" si="1636"/>
        <v>Inviable Sanitariamente</v>
      </c>
      <c r="WVB471" s="48" t="str">
        <f t="shared" si="1636"/>
        <v>Inviable Sanitariamente</v>
      </c>
      <c r="WVC471" s="48" t="str">
        <f t="shared" si="1636"/>
        <v>Inviable Sanitariamente</v>
      </c>
      <c r="WVD471" s="48" t="str">
        <f t="shared" si="1636"/>
        <v>Inviable Sanitariamente</v>
      </c>
      <c r="WVE471" s="48" t="str">
        <f t="shared" si="1636"/>
        <v>Inviable Sanitariamente</v>
      </c>
      <c r="WVF471" s="48" t="str">
        <f t="shared" si="1636"/>
        <v>Inviable Sanitariamente</v>
      </c>
      <c r="WVG471" s="48" t="str">
        <f t="shared" si="1636"/>
        <v>Inviable Sanitariamente</v>
      </c>
      <c r="WVH471" s="48" t="str">
        <f t="shared" si="1636"/>
        <v>Inviable Sanitariamente</v>
      </c>
      <c r="WVI471" s="48" t="str">
        <f t="shared" si="1636"/>
        <v>Inviable Sanitariamente</v>
      </c>
      <c r="WVJ471" s="48" t="str">
        <f t="shared" si="1637"/>
        <v>Inviable Sanitariamente</v>
      </c>
      <c r="WVK471" s="48" t="str">
        <f t="shared" si="1637"/>
        <v>Inviable Sanitariamente</v>
      </c>
      <c r="WVL471" s="48" t="str">
        <f t="shared" si="1637"/>
        <v>Inviable Sanitariamente</v>
      </c>
      <c r="WVM471" s="48" t="str">
        <f t="shared" si="1637"/>
        <v>Inviable Sanitariamente</v>
      </c>
      <c r="WVN471" s="48" t="str">
        <f t="shared" si="1637"/>
        <v>Inviable Sanitariamente</v>
      </c>
      <c r="WVO471" s="48" t="str">
        <f t="shared" si="1637"/>
        <v>Inviable Sanitariamente</v>
      </c>
      <c r="WVP471" s="48" t="str">
        <f t="shared" si="1637"/>
        <v>Inviable Sanitariamente</v>
      </c>
      <c r="WVQ471" s="48" t="str">
        <f t="shared" si="1637"/>
        <v>Inviable Sanitariamente</v>
      </c>
      <c r="WVR471" s="48" t="str">
        <f t="shared" si="1637"/>
        <v>Inviable Sanitariamente</v>
      </c>
      <c r="WVS471" s="48" t="str">
        <f t="shared" si="1637"/>
        <v>Inviable Sanitariamente</v>
      </c>
      <c r="WVT471" s="48" t="str">
        <f t="shared" si="1638"/>
        <v>Inviable Sanitariamente</v>
      </c>
      <c r="WVU471" s="48" t="str">
        <f t="shared" si="1638"/>
        <v>Inviable Sanitariamente</v>
      </c>
      <c r="WVV471" s="48" t="str">
        <f t="shared" si="1638"/>
        <v>Inviable Sanitariamente</v>
      </c>
      <c r="WVW471" s="48" t="str">
        <f t="shared" si="1638"/>
        <v>Inviable Sanitariamente</v>
      </c>
      <c r="WVX471" s="48" t="str">
        <f t="shared" si="1638"/>
        <v>Inviable Sanitariamente</v>
      </c>
      <c r="WVY471" s="48" t="str">
        <f t="shared" si="1638"/>
        <v>Inviable Sanitariamente</v>
      </c>
      <c r="WVZ471" s="48" t="str">
        <f t="shared" si="1638"/>
        <v>Inviable Sanitariamente</v>
      </c>
      <c r="WWA471" s="48" t="str">
        <f t="shared" si="1638"/>
        <v>Inviable Sanitariamente</v>
      </c>
      <c r="WWB471" s="48" t="str">
        <f t="shared" si="1638"/>
        <v>Inviable Sanitariamente</v>
      </c>
      <c r="WWC471" s="48" t="str">
        <f t="shared" si="1638"/>
        <v>Inviable Sanitariamente</v>
      </c>
      <c r="WWD471" s="48" t="str">
        <f t="shared" si="1639"/>
        <v>Inviable Sanitariamente</v>
      </c>
      <c r="WWE471" s="48" t="str">
        <f t="shared" si="1639"/>
        <v>Inviable Sanitariamente</v>
      </c>
      <c r="WWF471" s="48" t="str">
        <f t="shared" si="1639"/>
        <v>Inviable Sanitariamente</v>
      </c>
      <c r="WWG471" s="48" t="str">
        <f t="shared" si="1639"/>
        <v>Inviable Sanitariamente</v>
      </c>
      <c r="WWH471" s="48" t="str">
        <f t="shared" si="1639"/>
        <v>Inviable Sanitariamente</v>
      </c>
      <c r="WWI471" s="48" t="str">
        <f t="shared" si="1639"/>
        <v>Inviable Sanitariamente</v>
      </c>
      <c r="WWJ471" s="48" t="str">
        <f t="shared" si="1639"/>
        <v>Inviable Sanitariamente</v>
      </c>
      <c r="WWK471" s="48" t="str">
        <f t="shared" si="1639"/>
        <v>Inviable Sanitariamente</v>
      </c>
      <c r="WWL471" s="48" t="str">
        <f t="shared" si="1639"/>
        <v>Inviable Sanitariamente</v>
      </c>
      <c r="WWM471" s="48" t="str">
        <f t="shared" si="1639"/>
        <v>Inviable Sanitariamente</v>
      </c>
      <c r="WWN471" s="48" t="str">
        <f t="shared" si="1640"/>
        <v>Inviable Sanitariamente</v>
      </c>
      <c r="WWO471" s="48" t="str">
        <f t="shared" si="1640"/>
        <v>Inviable Sanitariamente</v>
      </c>
      <c r="WWP471" s="48" t="str">
        <f t="shared" si="1640"/>
        <v>Inviable Sanitariamente</v>
      </c>
      <c r="WWQ471" s="48" t="str">
        <f t="shared" si="1640"/>
        <v>Inviable Sanitariamente</v>
      </c>
      <c r="WWR471" s="48" t="str">
        <f t="shared" si="1640"/>
        <v>Inviable Sanitariamente</v>
      </c>
      <c r="WWS471" s="48" t="str">
        <f t="shared" si="1640"/>
        <v>Inviable Sanitariamente</v>
      </c>
      <c r="WWT471" s="48" t="str">
        <f t="shared" si="1640"/>
        <v>Inviable Sanitariamente</v>
      </c>
      <c r="WWU471" s="48" t="str">
        <f t="shared" si="1640"/>
        <v>Inviable Sanitariamente</v>
      </c>
      <c r="WWV471" s="48" t="str">
        <f t="shared" si="1640"/>
        <v>Inviable Sanitariamente</v>
      </c>
      <c r="WWW471" s="48" t="str">
        <f t="shared" si="1640"/>
        <v>Inviable Sanitariamente</v>
      </c>
      <c r="WWX471" s="48" t="str">
        <f t="shared" si="1641"/>
        <v>Inviable Sanitariamente</v>
      </c>
      <c r="WWY471" s="48" t="str">
        <f t="shared" si="1641"/>
        <v>Inviable Sanitariamente</v>
      </c>
      <c r="WWZ471" s="48" t="str">
        <f t="shared" si="1641"/>
        <v>Inviable Sanitariamente</v>
      </c>
      <c r="WXA471" s="48" t="str">
        <f t="shared" si="1641"/>
        <v>Inviable Sanitariamente</v>
      </c>
      <c r="WXB471" s="48" t="str">
        <f t="shared" si="1641"/>
        <v>Inviable Sanitariamente</v>
      </c>
      <c r="WXC471" s="48" t="str">
        <f t="shared" si="1641"/>
        <v>Inviable Sanitariamente</v>
      </c>
      <c r="WXD471" s="48" t="str">
        <f t="shared" si="1641"/>
        <v>Inviable Sanitariamente</v>
      </c>
      <c r="WXE471" s="48" t="str">
        <f t="shared" si="1641"/>
        <v>Inviable Sanitariamente</v>
      </c>
      <c r="WXF471" s="48" t="str">
        <f t="shared" si="1641"/>
        <v>Inviable Sanitariamente</v>
      </c>
      <c r="WXG471" s="48" t="str">
        <f t="shared" si="1641"/>
        <v>Inviable Sanitariamente</v>
      </c>
      <c r="WXH471" s="48" t="str">
        <f t="shared" si="1642"/>
        <v>Inviable Sanitariamente</v>
      </c>
      <c r="WXI471" s="48" t="str">
        <f t="shared" si="1642"/>
        <v>Inviable Sanitariamente</v>
      </c>
      <c r="WXJ471" s="48" t="str">
        <f t="shared" si="1642"/>
        <v>Inviable Sanitariamente</v>
      </c>
      <c r="WXK471" s="48" t="str">
        <f t="shared" si="1642"/>
        <v>Inviable Sanitariamente</v>
      </c>
      <c r="WXL471" s="48" t="str">
        <f t="shared" si="1642"/>
        <v>Inviable Sanitariamente</v>
      </c>
      <c r="WXM471" s="48" t="str">
        <f t="shared" si="1642"/>
        <v>Inviable Sanitariamente</v>
      </c>
      <c r="WXN471" s="48" t="str">
        <f t="shared" si="1642"/>
        <v>Inviable Sanitariamente</v>
      </c>
      <c r="WXO471" s="48" t="str">
        <f t="shared" si="1642"/>
        <v>Inviable Sanitariamente</v>
      </c>
      <c r="WXP471" s="48" t="str">
        <f t="shared" si="1642"/>
        <v>Inviable Sanitariamente</v>
      </c>
      <c r="WXQ471" s="48" t="str">
        <f t="shared" si="1642"/>
        <v>Inviable Sanitariamente</v>
      </c>
      <c r="WXR471" s="48" t="str">
        <f t="shared" si="1643"/>
        <v>Inviable Sanitariamente</v>
      </c>
      <c r="WXS471" s="48" t="str">
        <f t="shared" si="1643"/>
        <v>Inviable Sanitariamente</v>
      </c>
      <c r="WXT471" s="48" t="str">
        <f t="shared" si="1643"/>
        <v>Inviable Sanitariamente</v>
      </c>
      <c r="WXU471" s="48" t="str">
        <f t="shared" si="1643"/>
        <v>Inviable Sanitariamente</v>
      </c>
      <c r="WXV471" s="48" t="str">
        <f t="shared" si="1643"/>
        <v>Inviable Sanitariamente</v>
      </c>
      <c r="WXW471" s="48" t="str">
        <f t="shared" si="1643"/>
        <v>Inviable Sanitariamente</v>
      </c>
      <c r="WXX471" s="48" t="str">
        <f t="shared" si="1643"/>
        <v>Inviable Sanitariamente</v>
      </c>
      <c r="WXY471" s="48" t="str">
        <f t="shared" si="1643"/>
        <v>Inviable Sanitariamente</v>
      </c>
      <c r="WXZ471" s="48" t="str">
        <f t="shared" si="1643"/>
        <v>Inviable Sanitariamente</v>
      </c>
      <c r="WYA471" s="48" t="str">
        <f t="shared" si="1643"/>
        <v>Inviable Sanitariamente</v>
      </c>
      <c r="WYB471" s="48" t="str">
        <f t="shared" si="1644"/>
        <v>Inviable Sanitariamente</v>
      </c>
      <c r="WYC471" s="48" t="str">
        <f t="shared" si="1644"/>
        <v>Inviable Sanitariamente</v>
      </c>
      <c r="WYD471" s="48" t="str">
        <f t="shared" si="1644"/>
        <v>Inviable Sanitariamente</v>
      </c>
      <c r="WYE471" s="48" t="str">
        <f t="shared" si="1644"/>
        <v>Inviable Sanitariamente</v>
      </c>
      <c r="WYF471" s="48" t="str">
        <f t="shared" si="1644"/>
        <v>Inviable Sanitariamente</v>
      </c>
      <c r="WYG471" s="48" t="str">
        <f t="shared" si="1644"/>
        <v>Inviable Sanitariamente</v>
      </c>
      <c r="WYH471" s="48" t="str">
        <f t="shared" si="1644"/>
        <v>Inviable Sanitariamente</v>
      </c>
      <c r="WYI471" s="48" t="str">
        <f t="shared" si="1644"/>
        <v>Inviable Sanitariamente</v>
      </c>
      <c r="WYJ471" s="48" t="str">
        <f t="shared" si="1644"/>
        <v>Inviable Sanitariamente</v>
      </c>
      <c r="WYK471" s="48" t="str">
        <f t="shared" si="1644"/>
        <v>Inviable Sanitariamente</v>
      </c>
      <c r="WYL471" s="48" t="str">
        <f t="shared" si="1645"/>
        <v>Inviable Sanitariamente</v>
      </c>
      <c r="WYM471" s="48" t="str">
        <f t="shared" si="1645"/>
        <v>Inviable Sanitariamente</v>
      </c>
      <c r="WYN471" s="48" t="str">
        <f t="shared" si="1645"/>
        <v>Inviable Sanitariamente</v>
      </c>
      <c r="WYO471" s="48" t="str">
        <f t="shared" si="1645"/>
        <v>Inviable Sanitariamente</v>
      </c>
      <c r="WYP471" s="48" t="str">
        <f t="shared" si="1645"/>
        <v>Inviable Sanitariamente</v>
      </c>
      <c r="WYQ471" s="48" t="str">
        <f t="shared" si="1645"/>
        <v>Inviable Sanitariamente</v>
      </c>
      <c r="WYR471" s="48" t="str">
        <f t="shared" si="1645"/>
        <v>Inviable Sanitariamente</v>
      </c>
      <c r="WYS471" s="48" t="str">
        <f t="shared" si="1645"/>
        <v>Inviable Sanitariamente</v>
      </c>
      <c r="WYT471" s="48" t="str">
        <f t="shared" si="1645"/>
        <v>Inviable Sanitariamente</v>
      </c>
      <c r="WYU471" s="48" t="str">
        <f t="shared" si="1645"/>
        <v>Inviable Sanitariamente</v>
      </c>
      <c r="WYV471" s="48" t="str">
        <f t="shared" si="1646"/>
        <v>Inviable Sanitariamente</v>
      </c>
      <c r="WYW471" s="48" t="str">
        <f t="shared" si="1646"/>
        <v>Inviable Sanitariamente</v>
      </c>
      <c r="WYX471" s="48" t="str">
        <f t="shared" si="1646"/>
        <v>Inviable Sanitariamente</v>
      </c>
      <c r="WYY471" s="48" t="str">
        <f t="shared" si="1646"/>
        <v>Inviable Sanitariamente</v>
      </c>
      <c r="WYZ471" s="48" t="str">
        <f t="shared" si="1646"/>
        <v>Inviable Sanitariamente</v>
      </c>
      <c r="WZA471" s="48" t="str">
        <f t="shared" si="1646"/>
        <v>Inviable Sanitariamente</v>
      </c>
      <c r="WZB471" s="48" t="str">
        <f t="shared" si="1646"/>
        <v>Inviable Sanitariamente</v>
      </c>
      <c r="WZC471" s="48" t="str">
        <f t="shared" si="1646"/>
        <v>Inviable Sanitariamente</v>
      </c>
      <c r="WZD471" s="48" t="str">
        <f t="shared" si="1646"/>
        <v>Inviable Sanitariamente</v>
      </c>
      <c r="WZE471" s="48" t="str">
        <f t="shared" si="1646"/>
        <v>Inviable Sanitariamente</v>
      </c>
      <c r="WZF471" s="48" t="str">
        <f t="shared" si="1647"/>
        <v>Inviable Sanitariamente</v>
      </c>
      <c r="WZG471" s="48" t="str">
        <f t="shared" si="1647"/>
        <v>Inviable Sanitariamente</v>
      </c>
      <c r="WZH471" s="48" t="str">
        <f t="shared" si="1647"/>
        <v>Inviable Sanitariamente</v>
      </c>
      <c r="WZI471" s="48" t="str">
        <f t="shared" si="1647"/>
        <v>Inviable Sanitariamente</v>
      </c>
      <c r="WZJ471" s="48" t="str">
        <f t="shared" si="1647"/>
        <v>Inviable Sanitariamente</v>
      </c>
      <c r="WZK471" s="48" t="str">
        <f t="shared" si="1647"/>
        <v>Inviable Sanitariamente</v>
      </c>
      <c r="WZL471" s="48" t="str">
        <f t="shared" si="1647"/>
        <v>Inviable Sanitariamente</v>
      </c>
      <c r="WZM471" s="48" t="str">
        <f t="shared" si="1647"/>
        <v>Inviable Sanitariamente</v>
      </c>
      <c r="WZN471" s="48" t="str">
        <f t="shared" si="1647"/>
        <v>Inviable Sanitariamente</v>
      </c>
      <c r="WZO471" s="48" t="str">
        <f t="shared" si="1647"/>
        <v>Inviable Sanitariamente</v>
      </c>
      <c r="WZP471" s="48" t="str">
        <f t="shared" si="1648"/>
        <v>Inviable Sanitariamente</v>
      </c>
      <c r="WZQ471" s="48" t="str">
        <f t="shared" si="1648"/>
        <v>Inviable Sanitariamente</v>
      </c>
      <c r="WZR471" s="48" t="str">
        <f t="shared" si="1648"/>
        <v>Inviable Sanitariamente</v>
      </c>
      <c r="WZS471" s="48" t="str">
        <f t="shared" si="1648"/>
        <v>Inviable Sanitariamente</v>
      </c>
      <c r="WZT471" s="48" t="str">
        <f t="shared" si="1648"/>
        <v>Inviable Sanitariamente</v>
      </c>
      <c r="WZU471" s="48" t="str">
        <f t="shared" si="1648"/>
        <v>Inviable Sanitariamente</v>
      </c>
      <c r="WZV471" s="48" t="str">
        <f t="shared" si="1648"/>
        <v>Inviable Sanitariamente</v>
      </c>
      <c r="WZW471" s="48" t="str">
        <f t="shared" si="1648"/>
        <v>Inviable Sanitariamente</v>
      </c>
      <c r="WZX471" s="48" t="str">
        <f t="shared" si="1648"/>
        <v>Inviable Sanitariamente</v>
      </c>
      <c r="WZY471" s="48" t="str">
        <f t="shared" si="1648"/>
        <v>Inviable Sanitariamente</v>
      </c>
      <c r="WZZ471" s="48" t="str">
        <f t="shared" si="1649"/>
        <v>Inviable Sanitariamente</v>
      </c>
      <c r="XAA471" s="48" t="str">
        <f t="shared" si="1649"/>
        <v>Inviable Sanitariamente</v>
      </c>
      <c r="XAB471" s="48" t="str">
        <f t="shared" si="1649"/>
        <v>Inviable Sanitariamente</v>
      </c>
      <c r="XAC471" s="48" t="str">
        <f t="shared" si="1649"/>
        <v>Inviable Sanitariamente</v>
      </c>
      <c r="XAD471" s="48" t="str">
        <f t="shared" si="1649"/>
        <v>Inviable Sanitariamente</v>
      </c>
      <c r="XAE471" s="48" t="str">
        <f t="shared" si="1649"/>
        <v>Inviable Sanitariamente</v>
      </c>
      <c r="XAF471" s="48" t="str">
        <f t="shared" si="1649"/>
        <v>Inviable Sanitariamente</v>
      </c>
      <c r="XAG471" s="48" t="str">
        <f t="shared" si="1649"/>
        <v>Inviable Sanitariamente</v>
      </c>
      <c r="XAH471" s="48" t="str">
        <f t="shared" si="1649"/>
        <v>Inviable Sanitariamente</v>
      </c>
      <c r="XAI471" s="48" t="str">
        <f t="shared" si="1649"/>
        <v>Inviable Sanitariamente</v>
      </c>
      <c r="XAJ471" s="48" t="str">
        <f t="shared" si="1650"/>
        <v>Inviable Sanitariamente</v>
      </c>
      <c r="XAK471" s="48" t="str">
        <f t="shared" si="1650"/>
        <v>Inviable Sanitariamente</v>
      </c>
      <c r="XAL471" s="48" t="str">
        <f t="shared" si="1650"/>
        <v>Inviable Sanitariamente</v>
      </c>
      <c r="XAM471" s="48" t="str">
        <f t="shared" si="1650"/>
        <v>Inviable Sanitariamente</v>
      </c>
      <c r="XAN471" s="48" t="str">
        <f t="shared" si="1650"/>
        <v>Inviable Sanitariamente</v>
      </c>
      <c r="XAO471" s="48" t="str">
        <f t="shared" si="1650"/>
        <v>Inviable Sanitariamente</v>
      </c>
      <c r="XAP471" s="48" t="str">
        <f t="shared" si="1650"/>
        <v>Inviable Sanitariamente</v>
      </c>
      <c r="XAQ471" s="48" t="str">
        <f t="shared" si="1650"/>
        <v>Inviable Sanitariamente</v>
      </c>
      <c r="XAR471" s="48" t="str">
        <f t="shared" si="1650"/>
        <v>Inviable Sanitariamente</v>
      </c>
      <c r="XAS471" s="48" t="str">
        <f t="shared" si="1650"/>
        <v>Inviable Sanitariamente</v>
      </c>
      <c r="XAT471" s="48" t="str">
        <f t="shared" si="1651"/>
        <v>Inviable Sanitariamente</v>
      </c>
      <c r="XAU471" s="48" t="str">
        <f t="shared" si="1651"/>
        <v>Inviable Sanitariamente</v>
      </c>
      <c r="XAV471" s="48" t="str">
        <f t="shared" si="1651"/>
        <v>Inviable Sanitariamente</v>
      </c>
      <c r="XAW471" s="48" t="str">
        <f t="shared" si="1651"/>
        <v>Inviable Sanitariamente</v>
      </c>
      <c r="XAX471" s="48" t="str">
        <f t="shared" si="1651"/>
        <v>Inviable Sanitariamente</v>
      </c>
      <c r="XAY471" s="48" t="str">
        <f t="shared" si="1651"/>
        <v>Inviable Sanitariamente</v>
      </c>
      <c r="XAZ471" s="48" t="str">
        <f t="shared" si="1651"/>
        <v>Inviable Sanitariamente</v>
      </c>
      <c r="XBA471" s="48" t="str">
        <f t="shared" si="1651"/>
        <v>Inviable Sanitariamente</v>
      </c>
      <c r="XBB471" s="48" t="str">
        <f t="shared" si="1651"/>
        <v>Inviable Sanitariamente</v>
      </c>
      <c r="XBC471" s="48" t="str">
        <f t="shared" si="1651"/>
        <v>Inviable Sanitariamente</v>
      </c>
      <c r="XBD471" s="48" t="str">
        <f t="shared" si="1652"/>
        <v>Inviable Sanitariamente</v>
      </c>
      <c r="XBE471" s="48" t="str">
        <f t="shared" si="1652"/>
        <v>Inviable Sanitariamente</v>
      </c>
      <c r="XBF471" s="48" t="str">
        <f t="shared" si="1652"/>
        <v>Inviable Sanitariamente</v>
      </c>
      <c r="XBG471" s="48" t="str">
        <f t="shared" si="1652"/>
        <v>Inviable Sanitariamente</v>
      </c>
      <c r="XBH471" s="48" t="str">
        <f t="shared" si="1652"/>
        <v>Inviable Sanitariamente</v>
      </c>
      <c r="XBI471" s="48" t="str">
        <f t="shared" si="1652"/>
        <v>Inviable Sanitariamente</v>
      </c>
      <c r="XBJ471" s="48" t="str">
        <f t="shared" si="1652"/>
        <v>Inviable Sanitariamente</v>
      </c>
      <c r="XBK471" s="48" t="str">
        <f t="shared" si="1652"/>
        <v>Inviable Sanitariamente</v>
      </c>
      <c r="XBL471" s="48" t="str">
        <f t="shared" si="1652"/>
        <v>Inviable Sanitariamente</v>
      </c>
      <c r="XBM471" s="48" t="str">
        <f t="shared" si="1652"/>
        <v>Inviable Sanitariamente</v>
      </c>
      <c r="XBN471" s="48" t="str">
        <f t="shared" si="1653"/>
        <v>Inviable Sanitariamente</v>
      </c>
      <c r="XBO471" s="48" t="str">
        <f t="shared" si="1653"/>
        <v>Inviable Sanitariamente</v>
      </c>
      <c r="XBP471" s="48" t="str">
        <f t="shared" si="1653"/>
        <v>Inviable Sanitariamente</v>
      </c>
      <c r="XBQ471" s="48" t="str">
        <f t="shared" si="1653"/>
        <v>Inviable Sanitariamente</v>
      </c>
      <c r="XBR471" s="48" t="str">
        <f t="shared" si="1653"/>
        <v>Inviable Sanitariamente</v>
      </c>
      <c r="XBS471" s="48" t="str">
        <f t="shared" si="1653"/>
        <v>Inviable Sanitariamente</v>
      </c>
      <c r="XBT471" s="48" t="str">
        <f t="shared" si="1653"/>
        <v>Inviable Sanitariamente</v>
      </c>
      <c r="XBU471" s="48" t="str">
        <f t="shared" si="1653"/>
        <v>Inviable Sanitariamente</v>
      </c>
      <c r="XBV471" s="48" t="str">
        <f t="shared" si="1653"/>
        <v>Inviable Sanitariamente</v>
      </c>
      <c r="XBW471" s="48" t="str">
        <f t="shared" si="1653"/>
        <v>Inviable Sanitariamente</v>
      </c>
      <c r="XBX471" s="48" t="str">
        <f t="shared" si="1654"/>
        <v>Inviable Sanitariamente</v>
      </c>
      <c r="XBY471" s="48" t="str">
        <f t="shared" si="1654"/>
        <v>Inviable Sanitariamente</v>
      </c>
      <c r="XBZ471" s="48" t="str">
        <f t="shared" si="1654"/>
        <v>Inviable Sanitariamente</v>
      </c>
      <c r="XCA471" s="48" t="str">
        <f t="shared" si="1654"/>
        <v>Inviable Sanitariamente</v>
      </c>
      <c r="XCB471" s="48" t="str">
        <f t="shared" si="1654"/>
        <v>Inviable Sanitariamente</v>
      </c>
      <c r="XCC471" s="48" t="str">
        <f t="shared" si="1654"/>
        <v>Inviable Sanitariamente</v>
      </c>
      <c r="XCD471" s="48" t="str">
        <f t="shared" si="1654"/>
        <v>Inviable Sanitariamente</v>
      </c>
      <c r="XCE471" s="48" t="str">
        <f t="shared" si="1654"/>
        <v>Inviable Sanitariamente</v>
      </c>
      <c r="XCF471" s="48" t="str">
        <f t="shared" si="1654"/>
        <v>Inviable Sanitariamente</v>
      </c>
      <c r="XCG471" s="48" t="str">
        <f t="shared" si="1654"/>
        <v>Inviable Sanitariamente</v>
      </c>
      <c r="XCH471" s="48" t="str">
        <f t="shared" si="1655"/>
        <v>Inviable Sanitariamente</v>
      </c>
      <c r="XCI471" s="48" t="str">
        <f t="shared" si="1655"/>
        <v>Inviable Sanitariamente</v>
      </c>
      <c r="XCJ471" s="48" t="str">
        <f t="shared" si="1655"/>
        <v>Inviable Sanitariamente</v>
      </c>
      <c r="XCK471" s="48" t="str">
        <f t="shared" si="1655"/>
        <v>Inviable Sanitariamente</v>
      </c>
      <c r="XCL471" s="48" t="str">
        <f t="shared" si="1655"/>
        <v>Inviable Sanitariamente</v>
      </c>
      <c r="XCM471" s="48" t="str">
        <f t="shared" si="1655"/>
        <v>Inviable Sanitariamente</v>
      </c>
      <c r="XCN471" s="48" t="str">
        <f t="shared" si="1655"/>
        <v>Inviable Sanitariamente</v>
      </c>
      <c r="XCO471" s="48" t="str">
        <f t="shared" si="1655"/>
        <v>Inviable Sanitariamente</v>
      </c>
      <c r="XCP471" s="48" t="str">
        <f t="shared" si="1655"/>
        <v>Inviable Sanitariamente</v>
      </c>
      <c r="XCQ471" s="48" t="str">
        <f t="shared" si="1655"/>
        <v>Inviable Sanitariamente</v>
      </c>
      <c r="XCR471" s="48" t="str">
        <f t="shared" si="1656"/>
        <v>Inviable Sanitariamente</v>
      </c>
      <c r="XCS471" s="48" t="str">
        <f t="shared" si="1656"/>
        <v>Inviable Sanitariamente</v>
      </c>
      <c r="XCT471" s="48" t="str">
        <f t="shared" si="1656"/>
        <v>Inviable Sanitariamente</v>
      </c>
      <c r="XCU471" s="48" t="str">
        <f t="shared" si="1656"/>
        <v>Inviable Sanitariamente</v>
      </c>
      <c r="XCV471" s="48" t="str">
        <f t="shared" si="1656"/>
        <v>Inviable Sanitariamente</v>
      </c>
      <c r="XCW471" s="48" t="str">
        <f t="shared" si="1656"/>
        <v>Inviable Sanitariamente</v>
      </c>
      <c r="XCX471" s="48" t="str">
        <f t="shared" si="1656"/>
        <v>Inviable Sanitariamente</v>
      </c>
      <c r="XCY471" s="48" t="str">
        <f t="shared" si="1656"/>
        <v>Inviable Sanitariamente</v>
      </c>
      <c r="XCZ471" s="48" t="str">
        <f t="shared" si="1656"/>
        <v>Inviable Sanitariamente</v>
      </c>
      <c r="XDA471" s="48" t="str">
        <f t="shared" si="1656"/>
        <v>Inviable Sanitariamente</v>
      </c>
      <c r="XDB471" s="48" t="str">
        <f t="shared" si="1657"/>
        <v>Inviable Sanitariamente</v>
      </c>
      <c r="XDC471" s="48" t="str">
        <f t="shared" si="1657"/>
        <v>Inviable Sanitariamente</v>
      </c>
      <c r="XDD471" s="48" t="str">
        <f t="shared" si="1657"/>
        <v>Inviable Sanitariamente</v>
      </c>
      <c r="XDE471" s="48" t="str">
        <f t="shared" si="1657"/>
        <v>Inviable Sanitariamente</v>
      </c>
      <c r="XDF471" s="48" t="str">
        <f t="shared" si="1657"/>
        <v>Inviable Sanitariamente</v>
      </c>
      <c r="XDG471" s="48" t="str">
        <f t="shared" si="1657"/>
        <v>Inviable Sanitariamente</v>
      </c>
      <c r="XDH471" s="48" t="str">
        <f t="shared" si="1657"/>
        <v>Inviable Sanitariamente</v>
      </c>
      <c r="XDI471" s="48" t="str">
        <f t="shared" si="1657"/>
        <v>Inviable Sanitariamente</v>
      </c>
      <c r="XDJ471" s="48" t="str">
        <f t="shared" si="1657"/>
        <v>Inviable Sanitariamente</v>
      </c>
      <c r="XDK471" s="48" t="str">
        <f t="shared" si="1657"/>
        <v>Inviable Sanitariamente</v>
      </c>
      <c r="XDL471" s="48" t="str">
        <f t="shared" si="1658"/>
        <v>Inviable Sanitariamente</v>
      </c>
      <c r="XDM471" s="48" t="str">
        <f t="shared" si="1658"/>
        <v>Inviable Sanitariamente</v>
      </c>
      <c r="XDN471" s="48" t="str">
        <f t="shared" si="1658"/>
        <v>Inviable Sanitariamente</v>
      </c>
      <c r="XDO471" s="48" t="str">
        <f t="shared" si="1658"/>
        <v>Inviable Sanitariamente</v>
      </c>
      <c r="XDP471" s="48" t="str">
        <f t="shared" si="1658"/>
        <v>Inviable Sanitariamente</v>
      </c>
      <c r="XDQ471" s="48" t="str">
        <f t="shared" si="1658"/>
        <v>Inviable Sanitariamente</v>
      </c>
      <c r="XDR471" s="48" t="str">
        <f t="shared" si="1658"/>
        <v>Inviable Sanitariamente</v>
      </c>
      <c r="XDS471" s="48" t="str">
        <f t="shared" si="1658"/>
        <v>Inviable Sanitariamente</v>
      </c>
      <c r="XDT471" s="48" t="str">
        <f t="shared" si="1658"/>
        <v>Inviable Sanitariamente</v>
      </c>
      <c r="XDU471" s="48" t="str">
        <f t="shared" si="1658"/>
        <v>Inviable Sanitariamente</v>
      </c>
      <c r="XDV471" s="48" t="str">
        <f t="shared" si="1659"/>
        <v>Inviable Sanitariamente</v>
      </c>
      <c r="XDW471" s="48" t="str">
        <f t="shared" si="1659"/>
        <v>Inviable Sanitariamente</v>
      </c>
      <c r="XDX471" s="48" t="str">
        <f t="shared" si="1659"/>
        <v>Inviable Sanitariamente</v>
      </c>
      <c r="XDY471" s="48" t="str">
        <f t="shared" si="1659"/>
        <v>Inviable Sanitariamente</v>
      </c>
      <c r="XDZ471" s="48" t="str">
        <f t="shared" si="1659"/>
        <v>Inviable Sanitariamente</v>
      </c>
      <c r="XEA471" s="48" t="str">
        <f t="shared" si="1659"/>
        <v>Inviable Sanitariamente</v>
      </c>
      <c r="XEB471" s="48" t="str">
        <f t="shared" si="1659"/>
        <v>Inviable Sanitariamente</v>
      </c>
      <c r="XEC471" s="48" t="str">
        <f t="shared" si="1659"/>
        <v>Inviable Sanitariamente</v>
      </c>
      <c r="XED471" s="48" t="str">
        <f t="shared" si="1659"/>
        <v>Inviable Sanitariamente</v>
      </c>
      <c r="XEE471" s="48" t="str">
        <f t="shared" si="1659"/>
        <v>Inviable Sanitariamente</v>
      </c>
      <c r="XEF471" s="48" t="str">
        <f t="shared" si="1660"/>
        <v>Inviable Sanitariamente</v>
      </c>
      <c r="XEG471" s="48" t="str">
        <f t="shared" si="1660"/>
        <v>Inviable Sanitariamente</v>
      </c>
      <c r="XEH471" s="48" t="str">
        <f t="shared" si="1660"/>
        <v>Inviable Sanitariamente</v>
      </c>
      <c r="XEI471" s="48" t="str">
        <f t="shared" si="1660"/>
        <v>Inviable Sanitariamente</v>
      </c>
      <c r="XEJ471" s="48" t="str">
        <f t="shared" si="1660"/>
        <v>Inviable Sanitariamente</v>
      </c>
      <c r="XEK471" s="48" t="str">
        <f t="shared" si="1660"/>
        <v>Inviable Sanitariamente</v>
      </c>
      <c r="XEL471" s="48" t="str">
        <f t="shared" si="1660"/>
        <v>Inviable Sanitariamente</v>
      </c>
      <c r="XEM471" s="48" t="str">
        <f t="shared" si="1660"/>
        <v>Inviable Sanitariamente</v>
      </c>
      <c r="XEN471" s="48" t="str">
        <f t="shared" si="1660"/>
        <v>Inviable Sanitariamente</v>
      </c>
      <c r="XEO471" s="48" t="str">
        <f t="shared" si="1660"/>
        <v>Inviable Sanitariamente</v>
      </c>
      <c r="XEP471" s="48" t="str">
        <f t="shared" si="1661"/>
        <v>Inviable Sanitariamente</v>
      </c>
      <c r="XEQ471" s="48" t="str">
        <f t="shared" si="1661"/>
        <v>Inviable Sanitariamente</v>
      </c>
      <c r="XER471" s="48" t="str">
        <f t="shared" si="1661"/>
        <v>Inviable Sanitariamente</v>
      </c>
      <c r="XES471" s="48" t="str">
        <f t="shared" si="1661"/>
        <v>Inviable Sanitariamente</v>
      </c>
      <c r="XET471" s="48" t="str">
        <f t="shared" si="1661"/>
        <v>Inviable Sanitariamente</v>
      </c>
      <c r="XEU471" s="48" t="str">
        <f t="shared" si="1661"/>
        <v>Inviable Sanitariamente</v>
      </c>
      <c r="XEV471" s="48" t="str">
        <f t="shared" si="1661"/>
        <v>Inviable Sanitariamente</v>
      </c>
      <c r="XEW471" s="48" t="str">
        <f t="shared" si="1661"/>
        <v>Inviable Sanitariamente</v>
      </c>
      <c r="XEX471" s="48" t="str">
        <f t="shared" si="1661"/>
        <v>Inviable Sanitariamente</v>
      </c>
      <c r="XEY471" s="48" t="str">
        <f t="shared" si="1661"/>
        <v>Inviable Sanitariamente</v>
      </c>
      <c r="XEZ471" s="48" t="str">
        <f t="shared" si="1662"/>
        <v>Inviable Sanitariamente</v>
      </c>
      <c r="XFA471" s="48" t="str">
        <f t="shared" si="1662"/>
        <v>Inviable Sanitariamente</v>
      </c>
      <c r="XFB471" s="48" t="str">
        <f t="shared" si="1662"/>
        <v>Inviable Sanitariamente</v>
      </c>
      <c r="XFC471" s="48" t="str">
        <f t="shared" si="1662"/>
        <v>Inviable Sanitariamente</v>
      </c>
      <c r="XFD471" s="48" t="str">
        <f t="shared" si="1662"/>
        <v>Inviable Sanitariamente</v>
      </c>
    </row>
    <row r="472" spans="1:16384" s="48" customFormat="1" ht="32.1" customHeight="1" x14ac:dyDescent="0.2">
      <c r="A472" s="141" t="s">
        <v>2887</v>
      </c>
      <c r="B472" s="137" t="s">
        <v>2904</v>
      </c>
      <c r="C472" s="139" t="s">
        <v>2905</v>
      </c>
      <c r="D472" s="133">
        <v>87</v>
      </c>
      <c r="E472" s="138" t="s">
        <v>521</v>
      </c>
      <c r="F472" s="138" t="s">
        <v>521</v>
      </c>
      <c r="G472" s="138" t="s">
        <v>521</v>
      </c>
      <c r="H472" s="138" t="s">
        <v>521</v>
      </c>
      <c r="I472" s="140" t="s">
        <v>521</v>
      </c>
      <c r="J472" s="140" t="s">
        <v>521</v>
      </c>
      <c r="K472" s="138">
        <v>96.3</v>
      </c>
      <c r="L472" s="138" t="s">
        <v>521</v>
      </c>
      <c r="M472" s="138" t="s">
        <v>521</v>
      </c>
      <c r="N472" s="138">
        <v>97.3</v>
      </c>
      <c r="O472" s="138" t="s">
        <v>521</v>
      </c>
      <c r="P472" s="138" t="s">
        <v>521</v>
      </c>
      <c r="Q472" s="134">
        <f t="shared" si="24"/>
        <v>96.8</v>
      </c>
      <c r="R472" s="135" t="str">
        <f t="shared" si="23"/>
        <v>NO</v>
      </c>
      <c r="S472" s="136" t="str">
        <f t="shared" si="25"/>
        <v>Inviable Sanitariamente</v>
      </c>
      <c r="T472" s="45"/>
    </row>
    <row r="473" spans="1:16384" s="48" customFormat="1" ht="32.1" customHeight="1" x14ac:dyDescent="0.2">
      <c r="A473" s="141" t="s">
        <v>2887</v>
      </c>
      <c r="B473" s="137" t="s">
        <v>2906</v>
      </c>
      <c r="C473" s="139" t="s">
        <v>2907</v>
      </c>
      <c r="D473" s="133">
        <v>72</v>
      </c>
      <c r="E473" s="138" t="s">
        <v>521</v>
      </c>
      <c r="F473" s="138">
        <v>96.4</v>
      </c>
      <c r="G473" s="138" t="s">
        <v>521</v>
      </c>
      <c r="H473" s="138" t="s">
        <v>521</v>
      </c>
      <c r="I473" s="140" t="s">
        <v>521</v>
      </c>
      <c r="J473" s="140" t="s">
        <v>521</v>
      </c>
      <c r="K473" s="138" t="s">
        <v>521</v>
      </c>
      <c r="L473" s="138" t="s">
        <v>521</v>
      </c>
      <c r="M473" s="138" t="s">
        <v>521</v>
      </c>
      <c r="N473" s="138">
        <v>97.3</v>
      </c>
      <c r="O473" s="138" t="s">
        <v>521</v>
      </c>
      <c r="P473" s="138" t="s">
        <v>521</v>
      </c>
      <c r="Q473" s="134">
        <f t="shared" si="24"/>
        <v>96.85</v>
      </c>
      <c r="R473" s="135" t="str">
        <f t="shared" si="23"/>
        <v>NO</v>
      </c>
      <c r="S473" s="136" t="str">
        <f t="shared" si="25"/>
        <v>Inviable Sanitariamente</v>
      </c>
      <c r="T473" s="45"/>
    </row>
    <row r="474" spans="1:16384" s="48" customFormat="1" ht="32.1" customHeight="1" x14ac:dyDescent="0.2">
      <c r="A474" s="141" t="s">
        <v>2887</v>
      </c>
      <c r="B474" s="137" t="s">
        <v>2908</v>
      </c>
      <c r="C474" s="139" t="s">
        <v>2909</v>
      </c>
      <c r="D474" s="133">
        <v>40</v>
      </c>
      <c r="E474" s="138" t="s">
        <v>521</v>
      </c>
      <c r="F474" s="138">
        <v>53.1</v>
      </c>
      <c r="G474" s="138" t="s">
        <v>521</v>
      </c>
      <c r="H474" s="138" t="s">
        <v>521</v>
      </c>
      <c r="I474" s="140" t="s">
        <v>521</v>
      </c>
      <c r="J474" s="140" t="s">
        <v>521</v>
      </c>
      <c r="K474" s="138" t="s">
        <v>521</v>
      </c>
      <c r="L474" s="138" t="s">
        <v>521</v>
      </c>
      <c r="M474" s="138" t="s">
        <v>521</v>
      </c>
      <c r="N474" s="138">
        <v>97.3</v>
      </c>
      <c r="O474" s="138" t="s">
        <v>521</v>
      </c>
      <c r="P474" s="138" t="s">
        <v>521</v>
      </c>
      <c r="Q474" s="134">
        <f t="shared" si="24"/>
        <v>75.2</v>
      </c>
      <c r="R474" s="135" t="str">
        <f t="shared" si="23"/>
        <v>NO</v>
      </c>
      <c r="S474" s="136" t="str">
        <f t="shared" si="25"/>
        <v>Alto</v>
      </c>
      <c r="T474" s="45"/>
    </row>
    <row r="475" spans="1:16384" s="48" customFormat="1" ht="32.1" customHeight="1" x14ac:dyDescent="0.2">
      <c r="A475" s="141" t="s">
        <v>2887</v>
      </c>
      <c r="B475" s="137" t="s">
        <v>2910</v>
      </c>
      <c r="C475" s="139" t="s">
        <v>2911</v>
      </c>
      <c r="D475" s="133">
        <v>41</v>
      </c>
      <c r="E475" s="138" t="s">
        <v>521</v>
      </c>
      <c r="F475" s="138">
        <v>97.3</v>
      </c>
      <c r="G475" s="138" t="s">
        <v>521</v>
      </c>
      <c r="H475" s="138" t="s">
        <v>521</v>
      </c>
      <c r="I475" s="140" t="s">
        <v>521</v>
      </c>
      <c r="J475" s="140" t="s">
        <v>521</v>
      </c>
      <c r="K475" s="138" t="s">
        <v>521</v>
      </c>
      <c r="L475" s="138" t="s">
        <v>521</v>
      </c>
      <c r="M475" s="138" t="s">
        <v>521</v>
      </c>
      <c r="N475" s="138">
        <v>97.3</v>
      </c>
      <c r="O475" s="138" t="s">
        <v>521</v>
      </c>
      <c r="P475" s="138" t="s">
        <v>521</v>
      </c>
      <c r="Q475" s="134">
        <f t="shared" si="24"/>
        <v>97.3</v>
      </c>
      <c r="R475" s="135" t="str">
        <f t="shared" si="23"/>
        <v>NO</v>
      </c>
      <c r="S475" s="136" t="str">
        <f t="shared" si="25"/>
        <v>Inviable Sanitariamente</v>
      </c>
      <c r="T475" s="45"/>
    </row>
    <row r="476" spans="1:16384" s="48" customFormat="1" ht="32.1" customHeight="1" x14ac:dyDescent="0.2">
      <c r="A476" s="141" t="s">
        <v>2887</v>
      </c>
      <c r="B476" s="137" t="s">
        <v>877</v>
      </c>
      <c r="C476" s="139" t="s">
        <v>2912</v>
      </c>
      <c r="D476" s="133">
        <v>92</v>
      </c>
      <c r="E476" s="138" t="s">
        <v>521</v>
      </c>
      <c r="F476" s="138" t="s">
        <v>521</v>
      </c>
      <c r="G476" s="138" t="s">
        <v>521</v>
      </c>
      <c r="H476" s="138">
        <v>97.3</v>
      </c>
      <c r="I476" s="140" t="s">
        <v>521</v>
      </c>
      <c r="J476" s="140" t="s">
        <v>521</v>
      </c>
      <c r="K476" s="138" t="s">
        <v>521</v>
      </c>
      <c r="L476" s="138" t="s">
        <v>521</v>
      </c>
      <c r="M476" s="138" t="s">
        <v>521</v>
      </c>
      <c r="N476" s="138">
        <v>97.3</v>
      </c>
      <c r="O476" s="138" t="s">
        <v>521</v>
      </c>
      <c r="P476" s="138" t="s">
        <v>521</v>
      </c>
      <c r="Q476" s="134">
        <f t="shared" si="24"/>
        <v>97.3</v>
      </c>
      <c r="R476" s="135" t="str">
        <f t="shared" si="23"/>
        <v>NO</v>
      </c>
      <c r="S476" s="136" t="str">
        <f t="shared" si="25"/>
        <v>Inviable Sanitariamente</v>
      </c>
      <c r="T476" s="45"/>
    </row>
    <row r="477" spans="1:16384" s="48" customFormat="1" ht="32.1" customHeight="1" x14ac:dyDescent="0.2">
      <c r="A477" s="141" t="s">
        <v>2887</v>
      </c>
      <c r="B477" s="137" t="s">
        <v>2913</v>
      </c>
      <c r="C477" s="139" t="s">
        <v>2914</v>
      </c>
      <c r="D477" s="133">
        <v>166</v>
      </c>
      <c r="E477" s="138" t="s">
        <v>521</v>
      </c>
      <c r="F477" s="138">
        <v>53.1</v>
      </c>
      <c r="G477" s="138" t="s">
        <v>521</v>
      </c>
      <c r="H477" s="138" t="s">
        <v>521</v>
      </c>
      <c r="I477" s="140" t="s">
        <v>521</v>
      </c>
      <c r="J477" s="140" t="s">
        <v>521</v>
      </c>
      <c r="K477" s="138" t="s">
        <v>521</v>
      </c>
      <c r="L477" s="138" t="s">
        <v>521</v>
      </c>
      <c r="M477" s="138" t="s">
        <v>521</v>
      </c>
      <c r="N477" s="138" t="s">
        <v>521</v>
      </c>
      <c r="O477" s="138" t="s">
        <v>521</v>
      </c>
      <c r="P477" s="138" t="s">
        <v>521</v>
      </c>
      <c r="Q477" s="134">
        <f t="shared" si="24"/>
        <v>53.1</v>
      </c>
      <c r="R477" s="135" t="str">
        <f t="shared" si="23"/>
        <v>NO</v>
      </c>
      <c r="S477" s="136" t="str">
        <f t="shared" si="25"/>
        <v>Alto</v>
      </c>
      <c r="T477" s="45"/>
    </row>
    <row r="478" spans="1:16384" s="48" customFormat="1" ht="32.1" customHeight="1" x14ac:dyDescent="0.2">
      <c r="A478" s="141" t="s">
        <v>2887</v>
      </c>
      <c r="B478" s="137" t="s">
        <v>2915</v>
      </c>
      <c r="C478" s="139" t="s">
        <v>2916</v>
      </c>
      <c r="D478" s="133">
        <v>120</v>
      </c>
      <c r="E478" s="138" t="s">
        <v>521</v>
      </c>
      <c r="F478" s="138" t="s">
        <v>521</v>
      </c>
      <c r="G478" s="138" t="s">
        <v>521</v>
      </c>
      <c r="H478" s="138" t="s">
        <v>521</v>
      </c>
      <c r="I478" s="140" t="s">
        <v>521</v>
      </c>
      <c r="J478" s="140">
        <v>100</v>
      </c>
      <c r="K478" s="138" t="s">
        <v>521</v>
      </c>
      <c r="L478" s="138">
        <v>70.790000000000006</v>
      </c>
      <c r="M478" s="138" t="s">
        <v>521</v>
      </c>
      <c r="N478" s="138" t="s">
        <v>521</v>
      </c>
      <c r="O478" s="138" t="s">
        <v>521</v>
      </c>
      <c r="P478" s="138" t="s">
        <v>521</v>
      </c>
      <c r="Q478" s="134">
        <f t="shared" si="24"/>
        <v>85.39500000000001</v>
      </c>
      <c r="R478" s="135" t="str">
        <f t="shared" si="23"/>
        <v>NO</v>
      </c>
      <c r="S478" s="136" t="str">
        <f t="shared" si="25"/>
        <v>Inviable Sanitariamente</v>
      </c>
      <c r="T478" s="45"/>
    </row>
    <row r="479" spans="1:16384" s="48" customFormat="1" ht="32.1" customHeight="1" x14ac:dyDescent="0.2">
      <c r="A479" s="141" t="s">
        <v>2887</v>
      </c>
      <c r="B479" s="137" t="s">
        <v>2917</v>
      </c>
      <c r="C479" s="139" t="s">
        <v>2918</v>
      </c>
      <c r="D479" s="133">
        <v>84</v>
      </c>
      <c r="E479" s="138" t="s">
        <v>521</v>
      </c>
      <c r="F479" s="138" t="s">
        <v>521</v>
      </c>
      <c r="G479" s="138">
        <v>100</v>
      </c>
      <c r="H479" s="138" t="s">
        <v>521</v>
      </c>
      <c r="I479" s="140" t="s">
        <v>521</v>
      </c>
      <c r="J479" s="140" t="s">
        <v>521</v>
      </c>
      <c r="K479" s="138" t="s">
        <v>521</v>
      </c>
      <c r="L479" s="138" t="s">
        <v>521</v>
      </c>
      <c r="M479" s="138">
        <v>97.34</v>
      </c>
      <c r="N479" s="138" t="s">
        <v>521</v>
      </c>
      <c r="O479" s="138" t="s">
        <v>521</v>
      </c>
      <c r="P479" s="138" t="s">
        <v>521</v>
      </c>
      <c r="Q479" s="134">
        <f t="shared" si="24"/>
        <v>98.67</v>
      </c>
      <c r="R479" s="135" t="str">
        <f t="shared" si="23"/>
        <v>NO</v>
      </c>
      <c r="S479" s="136" t="str">
        <f t="shared" si="25"/>
        <v>Inviable Sanitariamente</v>
      </c>
      <c r="T479" s="45"/>
    </row>
    <row r="480" spans="1:16384" s="48" customFormat="1" ht="32.1" customHeight="1" x14ac:dyDescent="0.2">
      <c r="A480" s="141" t="s">
        <v>2887</v>
      </c>
      <c r="B480" s="137" t="s">
        <v>2919</v>
      </c>
      <c r="C480" s="139" t="s">
        <v>2920</v>
      </c>
      <c r="D480" s="133">
        <v>102</v>
      </c>
      <c r="E480" s="138" t="s">
        <v>521</v>
      </c>
      <c r="F480" s="138" t="s">
        <v>521</v>
      </c>
      <c r="G480" s="138" t="s">
        <v>521</v>
      </c>
      <c r="H480" s="138">
        <v>100</v>
      </c>
      <c r="I480" s="140" t="s">
        <v>521</v>
      </c>
      <c r="J480" s="140" t="s">
        <v>521</v>
      </c>
      <c r="K480" s="138" t="s">
        <v>521</v>
      </c>
      <c r="L480" s="138" t="s">
        <v>521</v>
      </c>
      <c r="M480" s="138" t="s">
        <v>521</v>
      </c>
      <c r="N480" s="138">
        <v>70.8</v>
      </c>
      <c r="O480" s="138" t="s">
        <v>521</v>
      </c>
      <c r="P480" s="138" t="s">
        <v>521</v>
      </c>
      <c r="Q480" s="134">
        <f t="shared" si="24"/>
        <v>85.4</v>
      </c>
      <c r="R480" s="135" t="str">
        <f t="shared" si="23"/>
        <v>NO</v>
      </c>
      <c r="S480" s="136" t="str">
        <f t="shared" si="25"/>
        <v>Inviable Sanitariamente</v>
      </c>
      <c r="T480" s="45"/>
    </row>
    <row r="481" spans="1:20" s="48" customFormat="1" ht="32.1" customHeight="1" x14ac:dyDescent="0.2">
      <c r="A481" s="141" t="s">
        <v>2887</v>
      </c>
      <c r="B481" s="137" t="s">
        <v>2921</v>
      </c>
      <c r="C481" s="139" t="s">
        <v>2922</v>
      </c>
      <c r="D481" s="133">
        <v>100</v>
      </c>
      <c r="E481" s="138" t="s">
        <v>521</v>
      </c>
      <c r="F481" s="138">
        <v>100</v>
      </c>
      <c r="G481" s="138" t="s">
        <v>521</v>
      </c>
      <c r="H481" s="138" t="s">
        <v>521</v>
      </c>
      <c r="I481" s="140" t="s">
        <v>521</v>
      </c>
      <c r="J481" s="140" t="s">
        <v>521</v>
      </c>
      <c r="K481" s="138" t="s">
        <v>521</v>
      </c>
      <c r="L481" s="138" t="s">
        <v>521</v>
      </c>
      <c r="M481" s="138">
        <v>70.790000000000006</v>
      </c>
      <c r="N481" s="138" t="s">
        <v>521</v>
      </c>
      <c r="O481" s="138" t="s">
        <v>521</v>
      </c>
      <c r="P481" s="138" t="s">
        <v>521</v>
      </c>
      <c r="Q481" s="134">
        <f t="shared" si="24"/>
        <v>85.39500000000001</v>
      </c>
      <c r="R481" s="135" t="str">
        <f t="shared" si="23"/>
        <v>NO</v>
      </c>
      <c r="S481" s="136" t="str">
        <f t="shared" si="25"/>
        <v>Inviable Sanitariamente</v>
      </c>
      <c r="T481" s="45"/>
    </row>
    <row r="482" spans="1:20" s="48" customFormat="1" ht="32.1" customHeight="1" x14ac:dyDescent="0.2">
      <c r="A482" s="141" t="s">
        <v>2887</v>
      </c>
      <c r="B482" s="137" t="s">
        <v>2923</v>
      </c>
      <c r="C482" s="139" t="s">
        <v>2924</v>
      </c>
      <c r="D482" s="133">
        <v>106</v>
      </c>
      <c r="E482" s="138" t="s">
        <v>521</v>
      </c>
      <c r="F482" s="138">
        <v>100</v>
      </c>
      <c r="G482" s="138" t="s">
        <v>521</v>
      </c>
      <c r="H482" s="138" t="s">
        <v>521</v>
      </c>
      <c r="I482" s="140" t="s">
        <v>521</v>
      </c>
      <c r="J482" s="140" t="s">
        <v>521</v>
      </c>
      <c r="K482" s="138" t="s">
        <v>521</v>
      </c>
      <c r="L482" s="138" t="s">
        <v>521</v>
      </c>
      <c r="M482" s="138">
        <v>44.24</v>
      </c>
      <c r="N482" s="138" t="s">
        <v>521</v>
      </c>
      <c r="O482" s="138" t="s">
        <v>521</v>
      </c>
      <c r="P482" s="138" t="s">
        <v>521</v>
      </c>
      <c r="Q482" s="134">
        <f t="shared" si="24"/>
        <v>72.12</v>
      </c>
      <c r="R482" s="135" t="str">
        <f t="shared" si="23"/>
        <v>NO</v>
      </c>
      <c r="S482" s="136" t="str">
        <f t="shared" si="25"/>
        <v>Alto</v>
      </c>
      <c r="T482" s="45"/>
    </row>
    <row r="483" spans="1:20" s="48" customFormat="1" ht="32.1" customHeight="1" x14ac:dyDescent="0.2">
      <c r="A483" s="141" t="s">
        <v>2887</v>
      </c>
      <c r="B483" s="137" t="s">
        <v>2925</v>
      </c>
      <c r="C483" s="139" t="s">
        <v>2926</v>
      </c>
      <c r="D483" s="133">
        <v>145</v>
      </c>
      <c r="E483" s="138" t="s">
        <v>521</v>
      </c>
      <c r="F483" s="138" t="s">
        <v>521</v>
      </c>
      <c r="G483" s="138">
        <v>100</v>
      </c>
      <c r="H483" s="138" t="s">
        <v>521</v>
      </c>
      <c r="I483" s="140" t="s">
        <v>521</v>
      </c>
      <c r="J483" s="140" t="s">
        <v>521</v>
      </c>
      <c r="K483" s="138" t="s">
        <v>521</v>
      </c>
      <c r="L483" s="138">
        <v>70.790000000000006</v>
      </c>
      <c r="M483" s="138" t="s">
        <v>521</v>
      </c>
      <c r="N483" s="138" t="s">
        <v>521</v>
      </c>
      <c r="O483" s="138" t="s">
        <v>521</v>
      </c>
      <c r="P483" s="138" t="s">
        <v>521</v>
      </c>
      <c r="Q483" s="134">
        <f t="shared" si="24"/>
        <v>85.39500000000001</v>
      </c>
      <c r="R483" s="135" t="str">
        <f t="shared" si="23"/>
        <v>NO</v>
      </c>
      <c r="S483" s="136" t="str">
        <f t="shared" si="25"/>
        <v>Inviable Sanitariamente</v>
      </c>
      <c r="T483" s="45"/>
    </row>
    <row r="484" spans="1:20" s="48" customFormat="1" ht="32.1" customHeight="1" x14ac:dyDescent="0.2">
      <c r="A484" s="141" t="s">
        <v>2887</v>
      </c>
      <c r="B484" s="137" t="s">
        <v>2927</v>
      </c>
      <c r="C484" s="139" t="s">
        <v>2928</v>
      </c>
      <c r="D484" s="133">
        <v>70</v>
      </c>
      <c r="E484" s="138" t="s">
        <v>521</v>
      </c>
      <c r="F484" s="138" t="s">
        <v>521</v>
      </c>
      <c r="G484" s="138">
        <v>100</v>
      </c>
      <c r="H484" s="138" t="s">
        <v>521</v>
      </c>
      <c r="I484" s="140" t="s">
        <v>521</v>
      </c>
      <c r="J484" s="140" t="s">
        <v>521</v>
      </c>
      <c r="K484" s="138" t="s">
        <v>521</v>
      </c>
      <c r="L484" s="138" t="s">
        <v>521</v>
      </c>
      <c r="M484" s="138">
        <v>70.790000000000006</v>
      </c>
      <c r="N484" s="138" t="s">
        <v>521</v>
      </c>
      <c r="O484" s="138" t="s">
        <v>521</v>
      </c>
      <c r="P484" s="138" t="s">
        <v>521</v>
      </c>
      <c r="Q484" s="134">
        <f t="shared" si="24"/>
        <v>85.39500000000001</v>
      </c>
      <c r="R484" s="135" t="str">
        <f t="shared" si="23"/>
        <v>NO</v>
      </c>
      <c r="S484" s="136" t="str">
        <f t="shared" si="25"/>
        <v>Inviable Sanitariamente</v>
      </c>
      <c r="T484" s="45"/>
    </row>
    <row r="485" spans="1:20" s="48" customFormat="1" ht="32.1" customHeight="1" x14ac:dyDescent="0.2">
      <c r="A485" s="141" t="s">
        <v>2887</v>
      </c>
      <c r="B485" s="137" t="s">
        <v>563</v>
      </c>
      <c r="C485" s="139" t="s">
        <v>2929</v>
      </c>
      <c r="D485" s="133">
        <v>65</v>
      </c>
      <c r="E485" s="138" t="s">
        <v>521</v>
      </c>
      <c r="F485" s="138" t="s">
        <v>521</v>
      </c>
      <c r="G485" s="138" t="s">
        <v>521</v>
      </c>
      <c r="H485" s="138">
        <v>100</v>
      </c>
      <c r="I485" s="140" t="s">
        <v>521</v>
      </c>
      <c r="J485" s="140" t="s">
        <v>521</v>
      </c>
      <c r="K485" s="138" t="s">
        <v>521</v>
      </c>
      <c r="L485" s="138" t="s">
        <v>521</v>
      </c>
      <c r="M485" s="138" t="s">
        <v>521</v>
      </c>
      <c r="N485" s="138">
        <v>97.3</v>
      </c>
      <c r="O485" s="138" t="s">
        <v>521</v>
      </c>
      <c r="P485" s="138" t="s">
        <v>521</v>
      </c>
      <c r="Q485" s="134">
        <f t="shared" si="24"/>
        <v>98.65</v>
      </c>
      <c r="R485" s="135" t="str">
        <f t="shared" si="23"/>
        <v>NO</v>
      </c>
      <c r="S485" s="136" t="str">
        <f t="shared" si="25"/>
        <v>Inviable Sanitariamente</v>
      </c>
      <c r="T485" s="45"/>
    </row>
    <row r="486" spans="1:20" s="48" customFormat="1" ht="32.1" customHeight="1" x14ac:dyDescent="0.2">
      <c r="A486" s="141" t="s">
        <v>2887</v>
      </c>
      <c r="B486" s="137" t="s">
        <v>2930</v>
      </c>
      <c r="C486" s="139" t="s">
        <v>2931</v>
      </c>
      <c r="D486" s="133">
        <v>84</v>
      </c>
      <c r="E486" s="138" t="s">
        <v>521</v>
      </c>
      <c r="F486" s="138" t="s">
        <v>521</v>
      </c>
      <c r="G486" s="138" t="s">
        <v>521</v>
      </c>
      <c r="H486" s="138">
        <v>100</v>
      </c>
      <c r="I486" s="140" t="s">
        <v>521</v>
      </c>
      <c r="J486" s="140" t="s">
        <v>521</v>
      </c>
      <c r="K486" s="138" t="s">
        <v>521</v>
      </c>
      <c r="L486" s="138" t="s">
        <v>521</v>
      </c>
      <c r="M486" s="138" t="s">
        <v>521</v>
      </c>
      <c r="N486" s="138">
        <v>97.3</v>
      </c>
      <c r="O486" s="138" t="s">
        <v>521</v>
      </c>
      <c r="P486" s="138" t="s">
        <v>521</v>
      </c>
      <c r="Q486" s="134">
        <f t="shared" si="24"/>
        <v>98.65</v>
      </c>
      <c r="R486" s="135" t="str">
        <f t="shared" si="23"/>
        <v>NO</v>
      </c>
      <c r="S486" s="136" t="str">
        <f t="shared" si="25"/>
        <v>Inviable Sanitariamente</v>
      </c>
      <c r="T486" s="45"/>
    </row>
    <row r="487" spans="1:20" s="48" customFormat="1" ht="32.1" customHeight="1" x14ac:dyDescent="0.2">
      <c r="A487" s="141" t="s">
        <v>2887</v>
      </c>
      <c r="B487" s="137" t="s">
        <v>4307</v>
      </c>
      <c r="C487" s="139" t="s">
        <v>4308</v>
      </c>
      <c r="D487" s="133">
        <v>60</v>
      </c>
      <c r="E487" s="138"/>
      <c r="F487" s="138"/>
      <c r="G487" s="138"/>
      <c r="H487" s="138">
        <v>100</v>
      </c>
      <c r="I487" s="140"/>
      <c r="J487" s="140"/>
      <c r="K487" s="138"/>
      <c r="L487" s="138"/>
      <c r="M487" s="138"/>
      <c r="N487" s="138">
        <v>70.8</v>
      </c>
      <c r="O487" s="138"/>
      <c r="P487" s="138"/>
      <c r="Q487" s="134">
        <f t="shared" si="24"/>
        <v>85.4</v>
      </c>
      <c r="R487" s="135" t="str">
        <f t="shared" si="23"/>
        <v>NO</v>
      </c>
      <c r="S487" s="136" t="str">
        <f t="shared" si="25"/>
        <v>Inviable Sanitariamente</v>
      </c>
      <c r="T487" s="45"/>
    </row>
    <row r="488" spans="1:20" s="48" customFormat="1" ht="32.1" customHeight="1" x14ac:dyDescent="0.2">
      <c r="A488" s="141" t="s">
        <v>2887</v>
      </c>
      <c r="B488" s="137" t="s">
        <v>4309</v>
      </c>
      <c r="C488" s="139" t="s">
        <v>4343</v>
      </c>
      <c r="D488" s="295">
        <v>170</v>
      </c>
      <c r="E488" s="138"/>
      <c r="F488" s="138">
        <v>53.1</v>
      </c>
      <c r="G488" s="138">
        <v>36.1</v>
      </c>
      <c r="H488" s="138"/>
      <c r="I488" s="140"/>
      <c r="J488" s="140"/>
      <c r="K488" s="138"/>
      <c r="L488" s="138"/>
      <c r="M488" s="138"/>
      <c r="N488" s="138">
        <v>96.4</v>
      </c>
      <c r="O488" s="138"/>
      <c r="P488" s="138"/>
      <c r="Q488" s="134">
        <f t="shared" si="24"/>
        <v>61.866666666666674</v>
      </c>
      <c r="R488" s="135" t="str">
        <f t="shared" si="23"/>
        <v>NO</v>
      </c>
      <c r="S488" s="136" t="str">
        <f t="shared" si="25"/>
        <v>Alto</v>
      </c>
      <c r="T488" s="45"/>
    </row>
    <row r="489" spans="1:20" s="48" customFormat="1" ht="32.1" customHeight="1" x14ac:dyDescent="0.2">
      <c r="A489" s="141" t="s">
        <v>2887</v>
      </c>
      <c r="B489" s="137" t="s">
        <v>2932</v>
      </c>
      <c r="C489" s="139" t="s">
        <v>2933</v>
      </c>
      <c r="D489" s="133">
        <v>68</v>
      </c>
      <c r="E489" s="138" t="s">
        <v>521</v>
      </c>
      <c r="F489" s="138">
        <v>100</v>
      </c>
      <c r="G489" s="138" t="s">
        <v>521</v>
      </c>
      <c r="H489" s="138" t="s">
        <v>521</v>
      </c>
      <c r="I489" s="140" t="s">
        <v>521</v>
      </c>
      <c r="J489" s="140" t="s">
        <v>521</v>
      </c>
      <c r="K489" s="138" t="s">
        <v>521</v>
      </c>
      <c r="L489" s="138" t="s">
        <v>521</v>
      </c>
      <c r="M489" s="138">
        <v>97.34</v>
      </c>
      <c r="N489" s="138" t="s">
        <v>521</v>
      </c>
      <c r="O489" s="138" t="s">
        <v>521</v>
      </c>
      <c r="P489" s="138" t="s">
        <v>521</v>
      </c>
      <c r="Q489" s="134">
        <f t="shared" si="24"/>
        <v>98.67</v>
      </c>
      <c r="R489" s="135" t="str">
        <f t="shared" si="23"/>
        <v>NO</v>
      </c>
      <c r="S489" s="136" t="str">
        <f t="shared" si="25"/>
        <v>Inviable Sanitariamente</v>
      </c>
      <c r="T489" s="45"/>
    </row>
    <row r="490" spans="1:20" s="48" customFormat="1" ht="32.1" customHeight="1" x14ac:dyDescent="0.2">
      <c r="A490" s="141" t="s">
        <v>2934</v>
      </c>
      <c r="B490" s="137" t="s">
        <v>2935</v>
      </c>
      <c r="C490" s="139" t="s">
        <v>2936</v>
      </c>
      <c r="D490" s="133">
        <v>30</v>
      </c>
      <c r="E490" s="138" t="s">
        <v>521</v>
      </c>
      <c r="F490" s="138">
        <v>97.4</v>
      </c>
      <c r="G490" s="138" t="s">
        <v>521</v>
      </c>
      <c r="H490" s="138" t="s">
        <v>521</v>
      </c>
      <c r="I490" s="140">
        <v>97.4</v>
      </c>
      <c r="J490" s="140" t="s">
        <v>521</v>
      </c>
      <c r="K490" s="138" t="s">
        <v>521</v>
      </c>
      <c r="L490" s="138" t="s">
        <v>521</v>
      </c>
      <c r="M490" s="138" t="s">
        <v>521</v>
      </c>
      <c r="N490" s="138" t="s">
        <v>521</v>
      </c>
      <c r="O490" s="138" t="s">
        <v>521</v>
      </c>
      <c r="P490" s="138" t="s">
        <v>521</v>
      </c>
      <c r="Q490" s="134">
        <f t="shared" si="24"/>
        <v>97.4</v>
      </c>
      <c r="R490" s="135" t="str">
        <f t="shared" ref="R490:R514" si="1663">IF(Q490&lt;5,"SI","NO")</f>
        <v>NO</v>
      </c>
      <c r="S490" s="136" t="str">
        <f t="shared" si="25"/>
        <v>Inviable Sanitariamente</v>
      </c>
      <c r="T490" s="45"/>
    </row>
    <row r="491" spans="1:20" s="48" customFormat="1" ht="32.1" customHeight="1" x14ac:dyDescent="0.2">
      <c r="A491" s="141" t="s">
        <v>2934</v>
      </c>
      <c r="B491" s="137" t="s">
        <v>2937</v>
      </c>
      <c r="C491" s="139" t="s">
        <v>2938</v>
      </c>
      <c r="D491" s="133">
        <v>25</v>
      </c>
      <c r="E491" s="138" t="s">
        <v>521</v>
      </c>
      <c r="F491" s="138" t="s">
        <v>521</v>
      </c>
      <c r="G491" s="138">
        <v>97.4</v>
      </c>
      <c r="H491" s="138" t="s">
        <v>521</v>
      </c>
      <c r="I491" s="140" t="s">
        <v>521</v>
      </c>
      <c r="J491" s="140" t="s">
        <v>521</v>
      </c>
      <c r="K491" s="138" t="s">
        <v>521</v>
      </c>
      <c r="L491" s="138" t="s">
        <v>521</v>
      </c>
      <c r="M491" s="138" t="s">
        <v>521</v>
      </c>
      <c r="N491" s="138" t="s">
        <v>521</v>
      </c>
      <c r="O491" s="138" t="s">
        <v>521</v>
      </c>
      <c r="P491" s="138" t="s">
        <v>521</v>
      </c>
      <c r="Q491" s="134">
        <f t="shared" ref="Q491:Q514" si="1664">AVERAGE(E491:P491)</f>
        <v>97.4</v>
      </c>
      <c r="R491" s="135" t="str">
        <f t="shared" si="1663"/>
        <v>NO</v>
      </c>
      <c r="S491" s="136" t="str">
        <f t="shared" si="25"/>
        <v>Inviable Sanitariamente</v>
      </c>
      <c r="T491" s="45"/>
    </row>
    <row r="492" spans="1:20" s="48" customFormat="1" ht="32.1" customHeight="1" x14ac:dyDescent="0.2">
      <c r="A492" s="141" t="s">
        <v>2934</v>
      </c>
      <c r="B492" s="137" t="s">
        <v>2939</v>
      </c>
      <c r="C492" s="139" t="s">
        <v>2940</v>
      </c>
      <c r="D492" s="133">
        <v>45</v>
      </c>
      <c r="E492" s="138" t="s">
        <v>521</v>
      </c>
      <c r="F492" s="138" t="s">
        <v>521</v>
      </c>
      <c r="G492" s="138">
        <v>97.4</v>
      </c>
      <c r="H492" s="138" t="s">
        <v>521</v>
      </c>
      <c r="I492" s="140" t="s">
        <v>521</v>
      </c>
      <c r="J492" s="140">
        <v>97.4</v>
      </c>
      <c r="K492" s="138" t="s">
        <v>521</v>
      </c>
      <c r="L492" s="138" t="s">
        <v>521</v>
      </c>
      <c r="M492" s="138" t="s">
        <v>521</v>
      </c>
      <c r="N492" s="138" t="s">
        <v>521</v>
      </c>
      <c r="O492" s="138" t="s">
        <v>521</v>
      </c>
      <c r="P492" s="138" t="s">
        <v>521</v>
      </c>
      <c r="Q492" s="134">
        <f t="shared" si="1664"/>
        <v>97.4</v>
      </c>
      <c r="R492" s="135" t="str">
        <f t="shared" si="1663"/>
        <v>NO</v>
      </c>
      <c r="S492" s="136" t="str">
        <f t="shared" si="25"/>
        <v>Inviable Sanitariamente</v>
      </c>
      <c r="T492" s="45"/>
    </row>
    <row r="493" spans="1:20" s="48" customFormat="1" ht="32.1" customHeight="1" x14ac:dyDescent="0.2">
      <c r="A493" s="141" t="s">
        <v>2934</v>
      </c>
      <c r="B493" s="137" t="s">
        <v>109</v>
      </c>
      <c r="C493" s="139" t="s">
        <v>2941</v>
      </c>
      <c r="D493" s="133">
        <v>73</v>
      </c>
      <c r="E493" s="138" t="s">
        <v>521</v>
      </c>
      <c r="F493" s="138" t="s">
        <v>521</v>
      </c>
      <c r="G493" s="138">
        <v>97.4</v>
      </c>
      <c r="H493" s="138" t="s">
        <v>521</v>
      </c>
      <c r="I493" s="140">
        <v>97.4</v>
      </c>
      <c r="J493" s="140" t="s">
        <v>521</v>
      </c>
      <c r="K493" s="138" t="s">
        <v>521</v>
      </c>
      <c r="L493" s="138" t="s">
        <v>521</v>
      </c>
      <c r="M493" s="138" t="s">
        <v>521</v>
      </c>
      <c r="N493" s="138" t="s">
        <v>521</v>
      </c>
      <c r="O493" s="138" t="s">
        <v>521</v>
      </c>
      <c r="P493" s="138" t="s">
        <v>521</v>
      </c>
      <c r="Q493" s="134">
        <f t="shared" si="1664"/>
        <v>97.4</v>
      </c>
      <c r="R493" s="135" t="str">
        <f t="shared" si="1663"/>
        <v>NO</v>
      </c>
      <c r="S493" s="136" t="str">
        <f t="shared" si="25"/>
        <v>Inviable Sanitariamente</v>
      </c>
      <c r="T493" s="45"/>
    </row>
    <row r="494" spans="1:20" s="48" customFormat="1" ht="32.1" customHeight="1" x14ac:dyDescent="0.2">
      <c r="A494" s="141" t="s">
        <v>2934</v>
      </c>
      <c r="B494" s="137" t="s">
        <v>2942</v>
      </c>
      <c r="C494" s="139" t="s">
        <v>2943</v>
      </c>
      <c r="D494" s="133">
        <v>160</v>
      </c>
      <c r="E494" s="138">
        <v>26.6</v>
      </c>
      <c r="F494" s="138" t="s">
        <v>521</v>
      </c>
      <c r="G494" s="138" t="s">
        <v>521</v>
      </c>
      <c r="H494" s="138">
        <v>26.6</v>
      </c>
      <c r="I494" s="140" t="s">
        <v>521</v>
      </c>
      <c r="J494" s="140" t="s">
        <v>521</v>
      </c>
      <c r="K494" s="138" t="s">
        <v>521</v>
      </c>
      <c r="L494" s="138">
        <v>26.6</v>
      </c>
      <c r="M494" s="138" t="s">
        <v>521</v>
      </c>
      <c r="N494" s="138" t="s">
        <v>521</v>
      </c>
      <c r="O494" s="138" t="s">
        <v>521</v>
      </c>
      <c r="P494" s="138" t="s">
        <v>521</v>
      </c>
      <c r="Q494" s="134">
        <f t="shared" si="1664"/>
        <v>26.600000000000005</v>
      </c>
      <c r="R494" s="135" t="str">
        <f t="shared" si="1663"/>
        <v>NO</v>
      </c>
      <c r="S494" s="136" t="str">
        <f t="shared" si="25"/>
        <v>Medio</v>
      </c>
      <c r="T494" s="45"/>
    </row>
    <row r="495" spans="1:20" s="48" customFormat="1" ht="32.1" customHeight="1" x14ac:dyDescent="0.2">
      <c r="A495" s="141" t="s">
        <v>2934</v>
      </c>
      <c r="B495" s="137" t="s">
        <v>2944</v>
      </c>
      <c r="C495" s="139" t="s">
        <v>2945</v>
      </c>
      <c r="D495" s="133">
        <v>71</v>
      </c>
      <c r="E495" s="138" t="s">
        <v>521</v>
      </c>
      <c r="F495" s="138">
        <v>97.4</v>
      </c>
      <c r="G495" s="138" t="s">
        <v>521</v>
      </c>
      <c r="H495" s="138" t="s">
        <v>521</v>
      </c>
      <c r="I495" s="140" t="s">
        <v>521</v>
      </c>
      <c r="J495" s="140" t="s">
        <v>521</v>
      </c>
      <c r="K495" s="138" t="s">
        <v>521</v>
      </c>
      <c r="L495" s="138" t="s">
        <v>521</v>
      </c>
      <c r="M495" s="138" t="s">
        <v>521</v>
      </c>
      <c r="N495" s="138" t="s">
        <v>521</v>
      </c>
      <c r="O495" s="138" t="s">
        <v>521</v>
      </c>
      <c r="P495" s="138" t="s">
        <v>521</v>
      </c>
      <c r="Q495" s="134">
        <f t="shared" si="1664"/>
        <v>97.4</v>
      </c>
      <c r="R495" s="135" t="str">
        <f t="shared" si="1663"/>
        <v>NO</v>
      </c>
      <c r="S495" s="136" t="str">
        <f t="shared" si="25"/>
        <v>Inviable Sanitariamente</v>
      </c>
      <c r="T495" s="45"/>
    </row>
    <row r="496" spans="1:20" s="48" customFormat="1" ht="32.1" customHeight="1" x14ac:dyDescent="0.2">
      <c r="A496" s="141" t="s">
        <v>2934</v>
      </c>
      <c r="B496" s="137" t="s">
        <v>2946</v>
      </c>
      <c r="C496" s="139" t="s">
        <v>2947</v>
      </c>
      <c r="D496" s="133">
        <v>43</v>
      </c>
      <c r="E496" s="138" t="s">
        <v>521</v>
      </c>
      <c r="F496" s="138" t="s">
        <v>521</v>
      </c>
      <c r="G496" s="138" t="s">
        <v>521</v>
      </c>
      <c r="H496" s="138">
        <v>97.4</v>
      </c>
      <c r="I496" s="140" t="s">
        <v>521</v>
      </c>
      <c r="J496" s="140" t="s">
        <v>521</v>
      </c>
      <c r="K496" s="138" t="s">
        <v>521</v>
      </c>
      <c r="L496" s="138" t="s">
        <v>521</v>
      </c>
      <c r="M496" s="138" t="s">
        <v>521</v>
      </c>
      <c r="N496" s="138" t="s">
        <v>521</v>
      </c>
      <c r="O496" s="138">
        <v>70.8</v>
      </c>
      <c r="P496" s="138" t="s">
        <v>521</v>
      </c>
      <c r="Q496" s="134">
        <f t="shared" si="1664"/>
        <v>84.1</v>
      </c>
      <c r="R496" s="135" t="str">
        <f t="shared" si="1663"/>
        <v>NO</v>
      </c>
      <c r="S496" s="136" t="str">
        <f t="shared" si="25"/>
        <v>Inviable Sanitariamente</v>
      </c>
      <c r="T496" s="45"/>
    </row>
    <row r="497" spans="1:20" s="48" customFormat="1" ht="32.1" customHeight="1" x14ac:dyDescent="0.2">
      <c r="A497" s="141" t="s">
        <v>2934</v>
      </c>
      <c r="B497" s="137" t="s">
        <v>1383</v>
      </c>
      <c r="C497" s="139" t="s">
        <v>2948</v>
      </c>
      <c r="D497" s="133">
        <v>58</v>
      </c>
      <c r="E497" s="138" t="s">
        <v>521</v>
      </c>
      <c r="F497" s="138" t="s">
        <v>521</v>
      </c>
      <c r="G497" s="138" t="s">
        <v>521</v>
      </c>
      <c r="H497" s="138">
        <v>97.4</v>
      </c>
      <c r="I497" s="140" t="s">
        <v>521</v>
      </c>
      <c r="J497" s="140" t="s">
        <v>521</v>
      </c>
      <c r="K497" s="138" t="s">
        <v>521</v>
      </c>
      <c r="L497" s="138" t="s">
        <v>521</v>
      </c>
      <c r="M497" s="138" t="s">
        <v>521</v>
      </c>
      <c r="N497" s="138" t="s">
        <v>521</v>
      </c>
      <c r="O497" s="138">
        <v>70.8</v>
      </c>
      <c r="P497" s="138" t="s">
        <v>521</v>
      </c>
      <c r="Q497" s="134">
        <f t="shared" si="1664"/>
        <v>84.1</v>
      </c>
      <c r="R497" s="135" t="str">
        <f t="shared" si="1663"/>
        <v>NO</v>
      </c>
      <c r="S497" s="136" t="str">
        <f t="shared" si="25"/>
        <v>Inviable Sanitariamente</v>
      </c>
      <c r="T497" s="45"/>
    </row>
    <row r="498" spans="1:20" s="48" customFormat="1" ht="32.1" customHeight="1" x14ac:dyDescent="0.2">
      <c r="A498" s="141" t="s">
        <v>2934</v>
      </c>
      <c r="B498" s="137" t="s">
        <v>2949</v>
      </c>
      <c r="C498" s="139" t="s">
        <v>2950</v>
      </c>
      <c r="D498" s="133">
        <v>70</v>
      </c>
      <c r="E498" s="138" t="s">
        <v>521</v>
      </c>
      <c r="F498" s="138" t="s">
        <v>521</v>
      </c>
      <c r="G498" s="138">
        <v>97.4</v>
      </c>
      <c r="H498" s="138" t="s">
        <v>521</v>
      </c>
      <c r="I498" s="140">
        <v>97.4</v>
      </c>
      <c r="J498" s="140" t="s">
        <v>521</v>
      </c>
      <c r="K498" s="138" t="s">
        <v>521</v>
      </c>
      <c r="L498" s="138" t="s">
        <v>521</v>
      </c>
      <c r="M498" s="138" t="s">
        <v>521</v>
      </c>
      <c r="N498" s="138" t="s">
        <v>521</v>
      </c>
      <c r="O498" s="138" t="s">
        <v>521</v>
      </c>
      <c r="P498" s="138" t="s">
        <v>521</v>
      </c>
      <c r="Q498" s="134">
        <f t="shared" si="1664"/>
        <v>97.4</v>
      </c>
      <c r="R498" s="135" t="str">
        <f t="shared" si="1663"/>
        <v>NO</v>
      </c>
      <c r="S498" s="136" t="str">
        <f t="shared" si="25"/>
        <v>Inviable Sanitariamente</v>
      </c>
      <c r="T498" s="45"/>
    </row>
    <row r="499" spans="1:20" s="48" customFormat="1" ht="32.1" customHeight="1" x14ac:dyDescent="0.2">
      <c r="A499" s="141" t="s">
        <v>2934</v>
      </c>
      <c r="B499" s="137" t="s">
        <v>2795</v>
      </c>
      <c r="C499" s="139" t="s">
        <v>2951</v>
      </c>
      <c r="D499" s="133">
        <v>25</v>
      </c>
      <c r="E499" s="138" t="s">
        <v>521</v>
      </c>
      <c r="F499" s="138">
        <v>97.4</v>
      </c>
      <c r="G499" s="138" t="s">
        <v>521</v>
      </c>
      <c r="H499" s="138" t="s">
        <v>521</v>
      </c>
      <c r="I499" s="140" t="s">
        <v>521</v>
      </c>
      <c r="J499" s="140" t="s">
        <v>521</v>
      </c>
      <c r="K499" s="138" t="s">
        <v>521</v>
      </c>
      <c r="L499" s="138" t="s">
        <v>521</v>
      </c>
      <c r="M499" s="138" t="s">
        <v>521</v>
      </c>
      <c r="N499" s="138" t="s">
        <v>521</v>
      </c>
      <c r="O499" s="138" t="s">
        <v>521</v>
      </c>
      <c r="P499" s="138" t="s">
        <v>521</v>
      </c>
      <c r="Q499" s="134">
        <f t="shared" si="1664"/>
        <v>97.4</v>
      </c>
      <c r="R499" s="135" t="str">
        <f t="shared" si="1663"/>
        <v>NO</v>
      </c>
      <c r="S499" s="136" t="str">
        <f t="shared" si="25"/>
        <v>Inviable Sanitariamente</v>
      </c>
      <c r="T499" s="45"/>
    </row>
    <row r="500" spans="1:20" s="48" customFormat="1" ht="32.1" customHeight="1" x14ac:dyDescent="0.2">
      <c r="A500" s="141" t="s">
        <v>2934</v>
      </c>
      <c r="B500" s="137" t="s">
        <v>2475</v>
      </c>
      <c r="C500" s="139" t="s">
        <v>2952</v>
      </c>
      <c r="D500" s="133">
        <v>24</v>
      </c>
      <c r="E500" s="138" t="s">
        <v>521</v>
      </c>
      <c r="F500" s="138" t="s">
        <v>521</v>
      </c>
      <c r="G500" s="138" t="s">
        <v>521</v>
      </c>
      <c r="H500" s="138" t="s">
        <v>521</v>
      </c>
      <c r="I500" s="140" t="s">
        <v>521</v>
      </c>
      <c r="J500" s="140">
        <v>70.8</v>
      </c>
      <c r="K500" s="138" t="s">
        <v>521</v>
      </c>
      <c r="L500" s="138" t="s">
        <v>521</v>
      </c>
      <c r="M500" s="138" t="s">
        <v>521</v>
      </c>
      <c r="N500" s="138" t="s">
        <v>521</v>
      </c>
      <c r="O500" s="138" t="s">
        <v>521</v>
      </c>
      <c r="P500" s="138" t="s">
        <v>521</v>
      </c>
      <c r="Q500" s="134">
        <f t="shared" si="1664"/>
        <v>70.8</v>
      </c>
      <c r="R500" s="135" t="str">
        <f t="shared" si="1663"/>
        <v>NO</v>
      </c>
      <c r="S500" s="136" t="str">
        <f t="shared" si="25"/>
        <v>Alto</v>
      </c>
      <c r="T500" s="45"/>
    </row>
    <row r="501" spans="1:20" s="48" customFormat="1" ht="32.1" customHeight="1" x14ac:dyDescent="0.2">
      <c r="A501" s="141" t="s">
        <v>2934</v>
      </c>
      <c r="B501" s="137" t="s">
        <v>2953</v>
      </c>
      <c r="C501" s="139" t="s">
        <v>2954</v>
      </c>
      <c r="D501" s="133">
        <v>28</v>
      </c>
      <c r="E501" s="138" t="s">
        <v>521</v>
      </c>
      <c r="F501" s="138" t="s">
        <v>521</v>
      </c>
      <c r="G501" s="138" t="s">
        <v>521</v>
      </c>
      <c r="H501" s="138">
        <v>97.4</v>
      </c>
      <c r="I501" s="140" t="s">
        <v>521</v>
      </c>
      <c r="J501" s="140" t="s">
        <v>521</v>
      </c>
      <c r="K501" s="138" t="s">
        <v>521</v>
      </c>
      <c r="L501" s="138" t="s">
        <v>521</v>
      </c>
      <c r="M501" s="138" t="s">
        <v>521</v>
      </c>
      <c r="N501" s="138" t="s">
        <v>521</v>
      </c>
      <c r="O501" s="138" t="s">
        <v>521</v>
      </c>
      <c r="P501" s="138" t="s">
        <v>521</v>
      </c>
      <c r="Q501" s="134">
        <f t="shared" si="1664"/>
        <v>97.4</v>
      </c>
      <c r="R501" s="135" t="str">
        <f t="shared" si="1663"/>
        <v>NO</v>
      </c>
      <c r="S501" s="136" t="str">
        <f t="shared" si="25"/>
        <v>Inviable Sanitariamente</v>
      </c>
      <c r="T501" s="45"/>
    </row>
    <row r="502" spans="1:20" s="48" customFormat="1" ht="32.1" customHeight="1" x14ac:dyDescent="0.2">
      <c r="A502" s="141" t="s">
        <v>2934</v>
      </c>
      <c r="B502" s="137" t="s">
        <v>2955</v>
      </c>
      <c r="C502" s="139" t="s">
        <v>2956</v>
      </c>
      <c r="D502" s="133">
        <v>95</v>
      </c>
      <c r="E502" s="138">
        <v>97.4</v>
      </c>
      <c r="F502" s="138" t="s">
        <v>521</v>
      </c>
      <c r="G502" s="138" t="s">
        <v>521</v>
      </c>
      <c r="H502" s="138" t="s">
        <v>521</v>
      </c>
      <c r="I502" s="140" t="s">
        <v>521</v>
      </c>
      <c r="J502" s="140" t="s">
        <v>521</v>
      </c>
      <c r="K502" s="138" t="s">
        <v>521</v>
      </c>
      <c r="L502" s="138">
        <v>97.4</v>
      </c>
      <c r="M502" s="138" t="s">
        <v>521</v>
      </c>
      <c r="N502" s="138" t="s">
        <v>521</v>
      </c>
      <c r="O502" s="138" t="s">
        <v>521</v>
      </c>
      <c r="P502" s="138" t="s">
        <v>521</v>
      </c>
      <c r="Q502" s="134">
        <f t="shared" si="1664"/>
        <v>97.4</v>
      </c>
      <c r="R502" s="135" t="str">
        <f t="shared" si="1663"/>
        <v>NO</v>
      </c>
      <c r="S502" s="136" t="str">
        <f t="shared" si="25"/>
        <v>Inviable Sanitariamente</v>
      </c>
      <c r="T502" s="45"/>
    </row>
    <row r="503" spans="1:20" s="48" customFormat="1" ht="32.1" customHeight="1" x14ac:dyDescent="0.2">
      <c r="A503" s="141" t="s">
        <v>2934</v>
      </c>
      <c r="B503" s="137" t="s">
        <v>123</v>
      </c>
      <c r="C503" s="139" t="s">
        <v>2957</v>
      </c>
      <c r="D503" s="133">
        <v>14</v>
      </c>
      <c r="E503" s="138" t="s">
        <v>521</v>
      </c>
      <c r="F503" s="138" t="s">
        <v>521</v>
      </c>
      <c r="G503" s="138" t="s">
        <v>521</v>
      </c>
      <c r="H503" s="138" t="s">
        <v>521</v>
      </c>
      <c r="I503" s="140" t="s">
        <v>521</v>
      </c>
      <c r="J503" s="140">
        <v>97.4</v>
      </c>
      <c r="K503" s="138" t="s">
        <v>521</v>
      </c>
      <c r="L503" s="138" t="s">
        <v>521</v>
      </c>
      <c r="M503" s="138" t="s">
        <v>521</v>
      </c>
      <c r="N503" s="138" t="s">
        <v>521</v>
      </c>
      <c r="O503" s="138" t="s">
        <v>521</v>
      </c>
      <c r="P503" s="138" t="s">
        <v>521</v>
      </c>
      <c r="Q503" s="134">
        <f t="shared" si="1664"/>
        <v>97.4</v>
      </c>
      <c r="R503" s="135" t="str">
        <f t="shared" si="1663"/>
        <v>NO</v>
      </c>
      <c r="S503" s="136" t="str">
        <f t="shared" si="25"/>
        <v>Inviable Sanitariamente</v>
      </c>
      <c r="T503" s="45"/>
    </row>
    <row r="504" spans="1:20" s="48" customFormat="1" ht="32.1" customHeight="1" x14ac:dyDescent="0.2">
      <c r="A504" s="141" t="s">
        <v>2958</v>
      </c>
      <c r="B504" s="137" t="s">
        <v>2959</v>
      </c>
      <c r="C504" s="139" t="s">
        <v>2960</v>
      </c>
      <c r="D504" s="133">
        <v>268</v>
      </c>
      <c r="E504" s="138" t="s">
        <v>521</v>
      </c>
      <c r="F504" s="138" t="s">
        <v>521</v>
      </c>
      <c r="G504" s="138">
        <v>0</v>
      </c>
      <c r="H504" s="138" t="s">
        <v>521</v>
      </c>
      <c r="I504" s="140" t="s">
        <v>521</v>
      </c>
      <c r="J504" s="140">
        <v>0</v>
      </c>
      <c r="K504" s="138" t="s">
        <v>521</v>
      </c>
      <c r="L504" s="138">
        <v>0</v>
      </c>
      <c r="M504" s="138">
        <v>0</v>
      </c>
      <c r="N504" s="138">
        <v>0</v>
      </c>
      <c r="O504" s="138" t="s">
        <v>521</v>
      </c>
      <c r="P504" s="138" t="s">
        <v>521</v>
      </c>
      <c r="Q504" s="134">
        <f t="shared" si="1664"/>
        <v>0</v>
      </c>
      <c r="R504" s="135" t="str">
        <f t="shared" si="1663"/>
        <v>SI</v>
      </c>
      <c r="S504" s="136" t="str">
        <f t="shared" si="25"/>
        <v>Sin Riesgo</v>
      </c>
      <c r="T504" s="45"/>
    </row>
    <row r="505" spans="1:20" s="48" customFormat="1" ht="32.1" customHeight="1" x14ac:dyDescent="0.2">
      <c r="A505" s="141" t="s">
        <v>2958</v>
      </c>
      <c r="B505" s="137" t="s">
        <v>2961</v>
      </c>
      <c r="C505" s="139" t="s">
        <v>2962</v>
      </c>
      <c r="D505" s="133">
        <v>128</v>
      </c>
      <c r="E505" s="138" t="s">
        <v>521</v>
      </c>
      <c r="F505" s="138" t="s">
        <v>521</v>
      </c>
      <c r="G505" s="138">
        <v>33.6</v>
      </c>
      <c r="H505" s="138" t="s">
        <v>521</v>
      </c>
      <c r="I505" s="140" t="s">
        <v>521</v>
      </c>
      <c r="J505" s="140">
        <v>0</v>
      </c>
      <c r="K505" s="138" t="s">
        <v>521</v>
      </c>
      <c r="L505" s="138" t="s">
        <v>521</v>
      </c>
      <c r="M505" s="138" t="s">
        <v>521</v>
      </c>
      <c r="N505" s="138" t="s">
        <v>521</v>
      </c>
      <c r="O505" s="138" t="s">
        <v>521</v>
      </c>
      <c r="P505" s="138" t="s">
        <v>521</v>
      </c>
      <c r="Q505" s="134">
        <f t="shared" si="1664"/>
        <v>16.8</v>
      </c>
      <c r="R505" s="135" t="str">
        <f t="shared" si="1663"/>
        <v>NO</v>
      </c>
      <c r="S505" s="136" t="str">
        <f t="shared" si="25"/>
        <v>Medio</v>
      </c>
      <c r="T505" s="45"/>
    </row>
    <row r="506" spans="1:20" s="48" customFormat="1" ht="32.1" customHeight="1" x14ac:dyDescent="0.2">
      <c r="A506" s="141" t="s">
        <v>2958</v>
      </c>
      <c r="B506" s="137" t="s">
        <v>1268</v>
      </c>
      <c r="C506" s="139" t="s">
        <v>2963</v>
      </c>
      <c r="D506" s="133">
        <v>1200</v>
      </c>
      <c r="E506" s="138">
        <v>0</v>
      </c>
      <c r="F506" s="138" t="s">
        <v>521</v>
      </c>
      <c r="G506" s="138" t="s">
        <v>521</v>
      </c>
      <c r="H506" s="138" t="s">
        <v>521</v>
      </c>
      <c r="I506" s="140" t="s">
        <v>521</v>
      </c>
      <c r="J506" s="140">
        <v>0</v>
      </c>
      <c r="K506" s="138" t="s">
        <v>521</v>
      </c>
      <c r="L506" s="138" t="s">
        <v>521</v>
      </c>
      <c r="M506" s="138" t="s">
        <v>521</v>
      </c>
      <c r="N506" s="138" t="s">
        <v>521</v>
      </c>
      <c r="O506" s="138" t="s">
        <v>521</v>
      </c>
      <c r="P506" s="138" t="s">
        <v>521</v>
      </c>
      <c r="Q506" s="134">
        <f t="shared" si="1664"/>
        <v>0</v>
      </c>
      <c r="R506" s="135" t="str">
        <f t="shared" si="1663"/>
        <v>SI</v>
      </c>
      <c r="S506" s="136" t="str">
        <f t="shared" si="25"/>
        <v>Sin Riesgo</v>
      </c>
      <c r="T506" s="45"/>
    </row>
    <row r="507" spans="1:20" s="48" customFormat="1" ht="32.1" customHeight="1" x14ac:dyDescent="0.2">
      <c r="A507" s="141" t="s">
        <v>2958</v>
      </c>
      <c r="B507" s="137" t="s">
        <v>847</v>
      </c>
      <c r="C507" s="139" t="s">
        <v>2964</v>
      </c>
      <c r="D507" s="133">
        <v>127</v>
      </c>
      <c r="E507" s="138">
        <v>24</v>
      </c>
      <c r="F507" s="138" t="s">
        <v>521</v>
      </c>
      <c r="G507" s="138" t="s">
        <v>521</v>
      </c>
      <c r="H507" s="138" t="s">
        <v>521</v>
      </c>
      <c r="I507" s="140" t="s">
        <v>521</v>
      </c>
      <c r="J507" s="140">
        <v>9.6</v>
      </c>
      <c r="K507" s="138" t="s">
        <v>521</v>
      </c>
      <c r="L507" s="138" t="s">
        <v>521</v>
      </c>
      <c r="M507" s="138" t="s">
        <v>521</v>
      </c>
      <c r="N507" s="138" t="s">
        <v>521</v>
      </c>
      <c r="O507" s="138" t="s">
        <v>521</v>
      </c>
      <c r="P507" s="138" t="s">
        <v>521</v>
      </c>
      <c r="Q507" s="134">
        <f t="shared" si="1664"/>
        <v>16.8</v>
      </c>
      <c r="R507" s="135" t="str">
        <f t="shared" si="1663"/>
        <v>NO</v>
      </c>
      <c r="S507" s="136" t="str">
        <f t="shared" si="25"/>
        <v>Medio</v>
      </c>
      <c r="T507" s="45"/>
    </row>
    <row r="508" spans="1:20" s="48" customFormat="1" ht="32.1" customHeight="1" x14ac:dyDescent="0.2">
      <c r="A508" s="141" t="s">
        <v>2958</v>
      </c>
      <c r="B508" s="137" t="s">
        <v>2965</v>
      </c>
      <c r="C508" s="139" t="s">
        <v>2966</v>
      </c>
      <c r="D508" s="133">
        <v>78</v>
      </c>
      <c r="E508" s="138">
        <v>0</v>
      </c>
      <c r="F508" s="138" t="s">
        <v>521</v>
      </c>
      <c r="G508" s="138" t="s">
        <v>521</v>
      </c>
      <c r="H508" s="138" t="s">
        <v>521</v>
      </c>
      <c r="I508" s="140" t="s">
        <v>521</v>
      </c>
      <c r="J508" s="140">
        <v>0</v>
      </c>
      <c r="K508" s="138" t="s">
        <v>521</v>
      </c>
      <c r="L508" s="138" t="s">
        <v>521</v>
      </c>
      <c r="M508" s="138" t="s">
        <v>521</v>
      </c>
      <c r="N508" s="138" t="s">
        <v>521</v>
      </c>
      <c r="O508" s="138" t="s">
        <v>521</v>
      </c>
      <c r="P508" s="138" t="s">
        <v>521</v>
      </c>
      <c r="Q508" s="134">
        <f t="shared" si="1664"/>
        <v>0</v>
      </c>
      <c r="R508" s="135" t="str">
        <f t="shared" si="1663"/>
        <v>SI</v>
      </c>
      <c r="S508" s="136" t="str">
        <f t="shared" si="25"/>
        <v>Sin Riesgo</v>
      </c>
      <c r="T508" s="45"/>
    </row>
    <row r="509" spans="1:20" s="48" customFormat="1" ht="32.1" customHeight="1" x14ac:dyDescent="0.2">
      <c r="A509" s="141" t="s">
        <v>2958</v>
      </c>
      <c r="B509" s="137" t="s">
        <v>779</v>
      </c>
      <c r="C509" s="139" t="s">
        <v>2967</v>
      </c>
      <c r="D509" s="133">
        <v>189</v>
      </c>
      <c r="E509" s="138" t="s">
        <v>521</v>
      </c>
      <c r="F509" s="138">
        <v>65</v>
      </c>
      <c r="G509" s="138" t="s">
        <v>521</v>
      </c>
      <c r="H509" s="138" t="s">
        <v>521</v>
      </c>
      <c r="I509" s="140" t="s">
        <v>521</v>
      </c>
      <c r="J509" s="140">
        <v>90.4</v>
      </c>
      <c r="K509" s="138" t="s">
        <v>521</v>
      </c>
      <c r="L509" s="138" t="s">
        <v>521</v>
      </c>
      <c r="M509" s="138" t="s">
        <v>521</v>
      </c>
      <c r="N509" s="138" t="s">
        <v>521</v>
      </c>
      <c r="O509" s="138" t="s">
        <v>521</v>
      </c>
      <c r="P509" s="138" t="s">
        <v>521</v>
      </c>
      <c r="Q509" s="134">
        <f t="shared" si="1664"/>
        <v>77.7</v>
      </c>
      <c r="R509" s="135" t="str">
        <f t="shared" si="1663"/>
        <v>NO</v>
      </c>
      <c r="S509" s="136" t="str">
        <f t="shared" si="25"/>
        <v>Alto</v>
      </c>
      <c r="T509" s="45"/>
    </row>
    <row r="510" spans="1:20" s="48" customFormat="1" ht="32.1" customHeight="1" x14ac:dyDescent="0.2">
      <c r="A510" s="141" t="s">
        <v>2958</v>
      </c>
      <c r="B510" s="137" t="s">
        <v>2968</v>
      </c>
      <c r="C510" s="139" t="s">
        <v>2969</v>
      </c>
      <c r="D510" s="133">
        <v>54</v>
      </c>
      <c r="E510" s="138" t="s">
        <v>521</v>
      </c>
      <c r="F510" s="138">
        <v>0</v>
      </c>
      <c r="G510" s="138" t="s">
        <v>521</v>
      </c>
      <c r="H510" s="138" t="s">
        <v>521</v>
      </c>
      <c r="I510" s="140" t="s">
        <v>521</v>
      </c>
      <c r="J510" s="140">
        <v>0</v>
      </c>
      <c r="K510" s="138" t="s">
        <v>521</v>
      </c>
      <c r="L510" s="138">
        <v>0</v>
      </c>
      <c r="M510" s="138" t="s">
        <v>521</v>
      </c>
      <c r="N510" s="138" t="s">
        <v>521</v>
      </c>
      <c r="O510" s="138" t="s">
        <v>521</v>
      </c>
      <c r="P510" s="138" t="s">
        <v>521</v>
      </c>
      <c r="Q510" s="134">
        <f t="shared" si="1664"/>
        <v>0</v>
      </c>
      <c r="R510" s="135" t="str">
        <f t="shared" si="1663"/>
        <v>SI</v>
      </c>
      <c r="S510" s="136" t="str">
        <f t="shared" si="25"/>
        <v>Sin Riesgo</v>
      </c>
      <c r="T510" s="45"/>
    </row>
    <row r="511" spans="1:20" s="48" customFormat="1" ht="32.1" customHeight="1" x14ac:dyDescent="0.2">
      <c r="A511" s="141" t="s">
        <v>2958</v>
      </c>
      <c r="B511" s="137" t="s">
        <v>2970</v>
      </c>
      <c r="C511" s="139" t="s">
        <v>2971</v>
      </c>
      <c r="D511" s="133">
        <v>79</v>
      </c>
      <c r="E511" s="138" t="s">
        <v>521</v>
      </c>
      <c r="F511" s="138" t="s">
        <v>521</v>
      </c>
      <c r="G511" s="138">
        <v>73.599999999999994</v>
      </c>
      <c r="H511" s="138" t="s">
        <v>521</v>
      </c>
      <c r="I511" s="140" t="s">
        <v>521</v>
      </c>
      <c r="J511" s="140">
        <v>88</v>
      </c>
      <c r="K511" s="138" t="s">
        <v>521</v>
      </c>
      <c r="L511" s="138" t="s">
        <v>521</v>
      </c>
      <c r="M511" s="138" t="s">
        <v>521</v>
      </c>
      <c r="N511" s="138" t="s">
        <v>521</v>
      </c>
      <c r="O511" s="138" t="s">
        <v>521</v>
      </c>
      <c r="P511" s="138" t="s">
        <v>521</v>
      </c>
      <c r="Q511" s="134">
        <f t="shared" si="1664"/>
        <v>80.8</v>
      </c>
      <c r="R511" s="135" t="str">
        <f t="shared" si="1663"/>
        <v>NO</v>
      </c>
      <c r="S511" s="136" t="str">
        <f t="shared" si="25"/>
        <v>Inviable Sanitariamente</v>
      </c>
      <c r="T511" s="45"/>
    </row>
    <row r="512" spans="1:20" s="48" customFormat="1" ht="32.1" customHeight="1" x14ac:dyDescent="0.2">
      <c r="A512" s="141" t="s">
        <v>2958</v>
      </c>
      <c r="B512" s="137" t="s">
        <v>2972</v>
      </c>
      <c r="C512" s="139" t="s">
        <v>2973</v>
      </c>
      <c r="D512" s="133">
        <v>17</v>
      </c>
      <c r="E512" s="138" t="s">
        <v>521</v>
      </c>
      <c r="F512" s="138"/>
      <c r="G512" s="138">
        <v>88</v>
      </c>
      <c r="H512" s="138" t="s">
        <v>521</v>
      </c>
      <c r="I512" s="140" t="s">
        <v>521</v>
      </c>
      <c r="J512" s="140">
        <v>97.3</v>
      </c>
      <c r="K512" s="138" t="s">
        <v>521</v>
      </c>
      <c r="L512" s="138" t="s">
        <v>521</v>
      </c>
      <c r="M512" s="138" t="s">
        <v>521</v>
      </c>
      <c r="N512" s="138" t="s">
        <v>521</v>
      </c>
      <c r="O512" s="138" t="s">
        <v>521</v>
      </c>
      <c r="P512" s="138" t="s">
        <v>521</v>
      </c>
      <c r="Q512" s="134">
        <f t="shared" si="1664"/>
        <v>92.65</v>
      </c>
      <c r="R512" s="135" t="str">
        <f t="shared" si="1663"/>
        <v>NO</v>
      </c>
      <c r="S512" s="136" t="str">
        <f t="shared" si="25"/>
        <v>Inviable Sanitariamente</v>
      </c>
      <c r="T512" s="45"/>
    </row>
    <row r="513" spans="1:20" s="48" customFormat="1" ht="32.1" customHeight="1" x14ac:dyDescent="0.2">
      <c r="A513" s="141" t="s">
        <v>2958</v>
      </c>
      <c r="B513" s="137" t="s">
        <v>991</v>
      </c>
      <c r="C513" s="139" t="s">
        <v>2974</v>
      </c>
      <c r="D513" s="133">
        <v>29</v>
      </c>
      <c r="E513" s="138" t="s">
        <v>521</v>
      </c>
      <c r="F513" s="138">
        <v>97.6</v>
      </c>
      <c r="G513" s="138" t="s">
        <v>521</v>
      </c>
      <c r="H513" s="138" t="s">
        <v>521</v>
      </c>
      <c r="I513" s="140" t="s">
        <v>521</v>
      </c>
      <c r="J513" s="140">
        <v>88</v>
      </c>
      <c r="K513" s="138" t="s">
        <v>521</v>
      </c>
      <c r="L513" s="138" t="s">
        <v>521</v>
      </c>
      <c r="M513" s="138" t="s">
        <v>521</v>
      </c>
      <c r="N513" s="138" t="s">
        <v>521</v>
      </c>
      <c r="O513" s="138" t="s">
        <v>521</v>
      </c>
      <c r="P513" s="138" t="s">
        <v>521</v>
      </c>
      <c r="Q513" s="134">
        <f t="shared" si="1664"/>
        <v>92.8</v>
      </c>
      <c r="R513" s="135" t="str">
        <f t="shared" si="1663"/>
        <v>NO</v>
      </c>
      <c r="S513" s="136" t="str">
        <f t="shared" si="25"/>
        <v>Inviable Sanitariamente</v>
      </c>
      <c r="T513" s="45"/>
    </row>
    <row r="514" spans="1:20" s="48" customFormat="1" ht="32.1" customHeight="1" x14ac:dyDescent="0.2">
      <c r="A514" s="141" t="s">
        <v>2958</v>
      </c>
      <c r="B514" s="137" t="s">
        <v>2975</v>
      </c>
      <c r="C514" s="139" t="s">
        <v>2976</v>
      </c>
      <c r="D514" s="133">
        <v>78</v>
      </c>
      <c r="E514" s="138" t="s">
        <v>521</v>
      </c>
      <c r="F514" s="138">
        <v>64</v>
      </c>
      <c r="G514" s="138"/>
      <c r="H514" s="138" t="s">
        <v>521</v>
      </c>
      <c r="I514" s="140" t="s">
        <v>521</v>
      </c>
      <c r="J514" s="140">
        <v>88</v>
      </c>
      <c r="K514" s="138" t="s">
        <v>521</v>
      </c>
      <c r="L514" s="138" t="s">
        <v>521</v>
      </c>
      <c r="M514" s="138" t="s">
        <v>521</v>
      </c>
      <c r="N514" s="138" t="s">
        <v>521</v>
      </c>
      <c r="O514" s="138" t="s">
        <v>521</v>
      </c>
      <c r="P514" s="138" t="s">
        <v>521</v>
      </c>
      <c r="Q514" s="134">
        <f t="shared" si="1664"/>
        <v>76</v>
      </c>
      <c r="R514" s="135" t="str">
        <f t="shared" si="1663"/>
        <v>NO</v>
      </c>
      <c r="S514" s="136" t="str">
        <f t="shared" si="25"/>
        <v>Alto</v>
      </c>
      <c r="T514" s="45"/>
    </row>
    <row r="515" spans="1:20" s="109" customFormat="1" ht="13.5" customHeight="1" x14ac:dyDescent="0.2">
      <c r="A515" s="73"/>
      <c r="B515" s="82"/>
      <c r="C515" s="82"/>
      <c r="D515" s="83"/>
      <c r="E515" s="75"/>
      <c r="F515" s="75"/>
      <c r="G515" s="75"/>
      <c r="H515" s="75"/>
      <c r="I515" s="75"/>
      <c r="J515" s="75"/>
      <c r="K515" s="75"/>
      <c r="L515" s="75"/>
      <c r="M515" s="75"/>
      <c r="N515" s="75"/>
      <c r="O515" s="75"/>
      <c r="P515" s="75"/>
      <c r="Q515" s="32"/>
      <c r="R515" s="50"/>
      <c r="S515" s="51"/>
    </row>
    <row r="516" spans="1:20" s="109" customFormat="1" x14ac:dyDescent="0.2">
      <c r="A516" s="45"/>
      <c r="B516" s="53"/>
      <c r="C516" s="42"/>
      <c r="D516" s="45"/>
    </row>
    <row r="517" spans="1:20" s="109" customFormat="1" ht="45.75" customHeight="1" x14ac:dyDescent="0.2">
      <c r="A517" s="151" t="s">
        <v>1086</v>
      </c>
      <c r="B517" s="151" t="s">
        <v>405</v>
      </c>
      <c r="C517" s="342"/>
      <c r="D517" s="343"/>
      <c r="E517" s="343"/>
      <c r="F517" s="343"/>
      <c r="G517" s="343"/>
      <c r="H517" s="343"/>
      <c r="I517" s="343"/>
      <c r="J517" s="343"/>
      <c r="K517" s="343"/>
      <c r="L517" s="343"/>
      <c r="M517" s="343"/>
      <c r="N517" s="343"/>
      <c r="O517" s="343"/>
      <c r="P517" s="343"/>
      <c r="Q517" s="343"/>
      <c r="R517" s="343"/>
      <c r="S517" s="343"/>
    </row>
    <row r="518" spans="1:20" s="109" customFormat="1" ht="34.5" customHeight="1" x14ac:dyDescent="0.2">
      <c r="A518" s="77" t="s">
        <v>406</v>
      </c>
      <c r="B518" s="79">
        <f>COUNTIF(E10:P514,"&lt;=5")</f>
        <v>198</v>
      </c>
      <c r="C518" s="322"/>
      <c r="D518" s="323"/>
      <c r="E518" s="323"/>
      <c r="F518" s="323"/>
      <c r="G518" s="323"/>
      <c r="H518" s="323"/>
      <c r="I518" s="323"/>
      <c r="J518" s="323"/>
      <c r="K518" s="323"/>
      <c r="L518" s="323"/>
      <c r="M518" s="323"/>
      <c r="N518" s="323"/>
      <c r="O518" s="323"/>
      <c r="P518" s="323"/>
      <c r="Q518" s="323"/>
      <c r="R518" s="323"/>
      <c r="S518" s="323"/>
    </row>
    <row r="519" spans="1:20" s="109" customFormat="1" ht="32.25" customHeight="1" x14ac:dyDescent="0.2">
      <c r="A519" s="121" t="s">
        <v>407</v>
      </c>
      <c r="B519" s="152">
        <f>COUNTIFS(E10:P514,"&gt;5",E10:P514,"&lt;=14")</f>
        <v>1</v>
      </c>
      <c r="C519" s="322"/>
      <c r="D519" s="323"/>
      <c r="E519" s="323"/>
      <c r="F519" s="323"/>
      <c r="G519" s="323"/>
      <c r="H519" s="323"/>
      <c r="I519" s="323"/>
      <c r="J519" s="323"/>
      <c r="K519" s="323"/>
      <c r="L519" s="323"/>
      <c r="M519" s="323"/>
      <c r="N519" s="323"/>
      <c r="O519" s="323"/>
      <c r="P519" s="323"/>
      <c r="Q519" s="323"/>
      <c r="R519" s="323"/>
      <c r="S519" s="323"/>
    </row>
    <row r="520" spans="1:20" s="109" customFormat="1" ht="32.25" customHeight="1" x14ac:dyDescent="0.2">
      <c r="A520" s="122" t="s">
        <v>408</v>
      </c>
      <c r="B520" s="120">
        <f>COUNTIFS(E10:P514,"&gt;14",E10:P514,"&lt;=35")</f>
        <v>83</v>
      </c>
      <c r="C520" s="96"/>
      <c r="D520" s="97"/>
      <c r="E520" s="93"/>
      <c r="F520" s="93"/>
      <c r="G520" s="93"/>
      <c r="H520" s="93"/>
      <c r="I520" s="93"/>
      <c r="J520" s="93"/>
      <c r="K520" s="93"/>
      <c r="L520" s="93"/>
      <c r="M520" s="93"/>
      <c r="N520" s="93"/>
      <c r="O520" s="93"/>
      <c r="P520" s="93"/>
      <c r="Q520" s="93"/>
      <c r="R520" s="93"/>
      <c r="S520" s="93"/>
    </row>
    <row r="521" spans="1:20" s="109" customFormat="1" ht="32.25" customHeight="1" x14ac:dyDescent="0.2">
      <c r="A521" s="123" t="s">
        <v>409</v>
      </c>
      <c r="B521" s="120">
        <f>COUNTIFS(E10:P514,"&gt;35",E10:P514,"&lt;=80")</f>
        <v>272</v>
      </c>
      <c r="C521" s="98"/>
      <c r="D521" s="45"/>
    </row>
    <row r="522" spans="1:20" s="109" customFormat="1" ht="32.25" customHeight="1" x14ac:dyDescent="0.2">
      <c r="A522" s="124" t="s">
        <v>410</v>
      </c>
      <c r="B522" s="120">
        <f>COUNTIFS(E10:P514,"&gt;80",E10:P514,"&lt;=100")</f>
        <v>318</v>
      </c>
      <c r="C522" s="42"/>
      <c r="D522" s="45"/>
    </row>
    <row r="523" spans="1:20" s="109" customFormat="1" ht="32.25" customHeight="1" x14ac:dyDescent="0.2">
      <c r="A523" s="143" t="s">
        <v>411</v>
      </c>
      <c r="B523" s="144">
        <f>COUNT(E10:P514)</f>
        <v>872</v>
      </c>
      <c r="C523" s="42"/>
      <c r="D523" s="45"/>
    </row>
    <row r="524" spans="1:20" s="109" customFormat="1" ht="37.5" customHeight="1" x14ac:dyDescent="0.2">
      <c r="A524" s="125" t="s">
        <v>602</v>
      </c>
      <c r="B524" s="126">
        <f>B523-B518</f>
        <v>674</v>
      </c>
      <c r="C524" s="42"/>
      <c r="D524" s="45"/>
    </row>
    <row r="525" spans="1:20" s="109" customFormat="1" x14ac:dyDescent="0.2">
      <c r="A525" s="45"/>
      <c r="B525" s="53"/>
      <c r="C525" s="42"/>
      <c r="D525" s="45"/>
    </row>
    <row r="526" spans="1:20" s="109" customFormat="1" x14ac:dyDescent="0.2">
      <c r="A526" s="45"/>
      <c r="B526" s="53"/>
      <c r="C526" s="42"/>
      <c r="D526" s="45"/>
    </row>
    <row r="527" spans="1:20" s="109" customFormat="1" x14ac:dyDescent="0.2">
      <c r="A527" s="45"/>
      <c r="B527" s="53"/>
      <c r="C527" s="42"/>
      <c r="D527" s="45"/>
    </row>
    <row r="528" spans="1:20" s="109" customFormat="1" x14ac:dyDescent="0.2">
      <c r="A528" s="45"/>
      <c r="B528" s="53"/>
      <c r="C528" s="42"/>
      <c r="D528" s="45"/>
    </row>
    <row r="529" spans="1:4" s="109" customFormat="1" x14ac:dyDescent="0.2">
      <c r="A529" s="45"/>
      <c r="B529" s="53"/>
      <c r="C529" s="42"/>
      <c r="D529" s="45"/>
    </row>
    <row r="530" spans="1:4" s="109" customFormat="1" x14ac:dyDescent="0.2">
      <c r="A530" s="45"/>
      <c r="B530" s="53"/>
      <c r="C530" s="42"/>
      <c r="D530" s="45"/>
    </row>
    <row r="531" spans="1:4" s="109" customFormat="1" x14ac:dyDescent="0.2">
      <c r="A531" s="45"/>
      <c r="B531" s="53"/>
      <c r="C531" s="42"/>
      <c r="D531" s="45"/>
    </row>
    <row r="532" spans="1:4" s="109" customFormat="1" x14ac:dyDescent="0.2">
      <c r="A532" s="45"/>
      <c r="B532" s="53"/>
      <c r="C532" s="42"/>
      <c r="D532" s="45"/>
    </row>
    <row r="533" spans="1:4" s="109" customFormat="1" x14ac:dyDescent="0.2">
      <c r="A533" s="45"/>
      <c r="B533" s="53"/>
      <c r="C533" s="42"/>
      <c r="D533" s="45"/>
    </row>
    <row r="534" spans="1:4" s="109" customFormat="1" x14ac:dyDescent="0.2">
      <c r="A534" s="45"/>
      <c r="B534" s="53"/>
      <c r="C534" s="42"/>
      <c r="D534" s="45"/>
    </row>
    <row r="535" spans="1:4" s="109" customFormat="1" x14ac:dyDescent="0.2">
      <c r="A535" s="45"/>
      <c r="B535" s="53"/>
      <c r="C535" s="42"/>
      <c r="D535" s="45"/>
    </row>
    <row r="536" spans="1:4" s="109" customFormat="1" x14ac:dyDescent="0.2">
      <c r="A536" s="45"/>
      <c r="B536" s="53"/>
      <c r="C536" s="42"/>
      <c r="D536" s="45"/>
    </row>
    <row r="537" spans="1:4" s="109" customFormat="1" x14ac:dyDescent="0.2">
      <c r="A537" s="45"/>
      <c r="B537" s="53"/>
      <c r="C537" s="42"/>
      <c r="D537" s="45"/>
    </row>
    <row r="538" spans="1:4" s="109" customFormat="1" x14ac:dyDescent="0.2">
      <c r="A538" s="45"/>
      <c r="B538" s="53"/>
      <c r="C538" s="42"/>
      <c r="D538" s="45"/>
    </row>
    <row r="539" spans="1:4" s="109" customFormat="1" x14ac:dyDescent="0.2">
      <c r="A539" s="45"/>
      <c r="B539" s="53"/>
      <c r="C539" s="42"/>
      <c r="D539" s="45"/>
    </row>
    <row r="540" spans="1:4" s="109" customFormat="1" x14ac:dyDescent="0.2">
      <c r="A540" s="45"/>
      <c r="B540" s="53"/>
      <c r="C540" s="42"/>
      <c r="D540" s="45"/>
    </row>
    <row r="541" spans="1:4" s="109" customFormat="1" x14ac:dyDescent="0.2">
      <c r="A541" s="45"/>
      <c r="B541" s="53"/>
      <c r="C541" s="42"/>
      <c r="D541" s="45"/>
    </row>
    <row r="542" spans="1:4" s="109" customFormat="1" x14ac:dyDescent="0.2">
      <c r="A542" s="45"/>
      <c r="B542" s="53"/>
      <c r="C542" s="42"/>
      <c r="D542" s="45"/>
    </row>
    <row r="543" spans="1:4" s="109" customFormat="1" x14ac:dyDescent="0.2">
      <c r="A543" s="45"/>
      <c r="B543" s="53"/>
      <c r="C543" s="42"/>
      <c r="D543" s="45"/>
    </row>
    <row r="544" spans="1:4" s="109" customFormat="1" x14ac:dyDescent="0.2">
      <c r="A544" s="45"/>
      <c r="B544" s="53"/>
      <c r="C544" s="42"/>
      <c r="D544" s="45"/>
    </row>
    <row r="545" spans="1:4" s="109" customFormat="1" x14ac:dyDescent="0.2">
      <c r="A545" s="45"/>
      <c r="B545" s="53"/>
      <c r="C545" s="42"/>
      <c r="D545" s="45"/>
    </row>
    <row r="546" spans="1:4" s="109" customFormat="1" x14ac:dyDescent="0.2">
      <c r="A546" s="45"/>
      <c r="B546" s="53"/>
      <c r="C546" s="42"/>
      <c r="D546" s="45"/>
    </row>
    <row r="547" spans="1:4" s="109" customFormat="1" x14ac:dyDescent="0.2">
      <c r="A547" s="45"/>
      <c r="B547" s="53"/>
      <c r="C547" s="42"/>
      <c r="D547" s="45"/>
    </row>
    <row r="548" spans="1:4" s="109" customFormat="1" x14ac:dyDescent="0.2">
      <c r="A548" s="45"/>
      <c r="B548" s="53"/>
      <c r="C548" s="42"/>
      <c r="D548" s="45"/>
    </row>
    <row r="549" spans="1:4" s="109" customFormat="1" x14ac:dyDescent="0.2">
      <c r="A549" s="45"/>
      <c r="B549" s="53"/>
      <c r="C549" s="42"/>
      <c r="D549" s="45"/>
    </row>
    <row r="550" spans="1:4" s="109" customFormat="1" x14ac:dyDescent="0.2">
      <c r="A550" s="45"/>
      <c r="B550" s="53"/>
      <c r="C550" s="42"/>
      <c r="D550" s="45"/>
    </row>
    <row r="551" spans="1:4" s="109" customFormat="1" x14ac:dyDescent="0.2">
      <c r="A551" s="45"/>
      <c r="B551" s="53"/>
      <c r="C551" s="42"/>
      <c r="D551" s="45"/>
    </row>
    <row r="552" spans="1:4" s="109" customFormat="1" x14ac:dyDescent="0.2">
      <c r="A552" s="45"/>
      <c r="B552" s="53"/>
      <c r="C552" s="42"/>
      <c r="D552" s="45"/>
    </row>
    <row r="553" spans="1:4" s="109" customFormat="1" x14ac:dyDescent="0.2">
      <c r="A553" s="45"/>
      <c r="B553" s="53"/>
      <c r="C553" s="42"/>
      <c r="D553" s="45"/>
    </row>
    <row r="554" spans="1:4" s="109" customFormat="1" x14ac:dyDescent="0.2">
      <c r="A554" s="45"/>
      <c r="B554" s="53"/>
      <c r="C554" s="42"/>
      <c r="D554" s="45"/>
    </row>
    <row r="555" spans="1:4" s="109" customFormat="1" x14ac:dyDescent="0.2">
      <c r="A555" s="45"/>
      <c r="B555" s="53"/>
      <c r="C555" s="42"/>
      <c r="D555" s="45"/>
    </row>
    <row r="556" spans="1:4" s="109" customFormat="1" x14ac:dyDescent="0.2">
      <c r="A556" s="45"/>
      <c r="B556" s="53"/>
      <c r="C556" s="42"/>
      <c r="D556" s="45"/>
    </row>
    <row r="557" spans="1:4" s="109" customFormat="1" x14ac:dyDescent="0.2">
      <c r="A557" s="45"/>
      <c r="B557" s="53"/>
      <c r="C557" s="42"/>
      <c r="D557" s="45"/>
    </row>
    <row r="558" spans="1:4" s="109" customFormat="1" x14ac:dyDescent="0.2">
      <c r="A558" s="45"/>
      <c r="B558" s="53"/>
      <c r="C558" s="42"/>
      <c r="D558" s="45"/>
    </row>
    <row r="559" spans="1:4" s="109" customFormat="1" x14ac:dyDescent="0.2">
      <c r="A559" s="45"/>
      <c r="B559" s="53"/>
      <c r="C559" s="42"/>
      <c r="D559" s="45"/>
    </row>
    <row r="560" spans="1:4" s="109" customFormat="1" x14ac:dyDescent="0.2">
      <c r="A560" s="45"/>
      <c r="B560" s="53"/>
      <c r="C560" s="42"/>
      <c r="D560" s="45"/>
    </row>
    <row r="561" spans="1:4" s="109" customFormat="1" x14ac:dyDescent="0.2">
      <c r="A561" s="45"/>
      <c r="B561" s="53"/>
      <c r="C561" s="42"/>
      <c r="D561" s="45"/>
    </row>
    <row r="562" spans="1:4" s="109" customFormat="1" x14ac:dyDescent="0.2">
      <c r="A562" s="45"/>
      <c r="B562" s="53"/>
      <c r="C562" s="42"/>
      <c r="D562" s="45"/>
    </row>
    <row r="563" spans="1:4" s="109" customFormat="1" x14ac:dyDescent="0.2">
      <c r="A563" s="45"/>
      <c r="B563" s="53"/>
      <c r="C563" s="42"/>
      <c r="D563" s="45"/>
    </row>
    <row r="564" spans="1:4" s="109" customFormat="1" x14ac:dyDescent="0.2">
      <c r="A564" s="45"/>
      <c r="B564" s="53"/>
      <c r="C564" s="42"/>
      <c r="D564" s="45"/>
    </row>
    <row r="565" spans="1:4" s="109" customFormat="1" x14ac:dyDescent="0.2">
      <c r="A565" s="45"/>
      <c r="B565" s="53"/>
      <c r="C565" s="42"/>
      <c r="D565" s="45"/>
    </row>
    <row r="566" spans="1:4" s="109" customFormat="1" x14ac:dyDescent="0.2">
      <c r="A566" s="45"/>
      <c r="B566" s="53"/>
      <c r="C566" s="42"/>
      <c r="D566" s="45"/>
    </row>
    <row r="567" spans="1:4" s="109" customFormat="1" x14ac:dyDescent="0.2">
      <c r="A567" s="45"/>
      <c r="B567" s="53"/>
      <c r="C567" s="42"/>
      <c r="D567" s="45"/>
    </row>
    <row r="568" spans="1:4" s="109" customFormat="1" x14ac:dyDescent="0.2">
      <c r="A568" s="45"/>
      <c r="B568" s="53"/>
      <c r="C568" s="42"/>
      <c r="D568" s="45"/>
    </row>
    <row r="569" spans="1:4" s="109" customFormat="1" x14ac:dyDescent="0.2">
      <c r="A569" s="45"/>
      <c r="B569" s="53"/>
      <c r="C569" s="42"/>
      <c r="D569" s="45"/>
    </row>
    <row r="570" spans="1:4" s="109" customFormat="1" x14ac:dyDescent="0.2">
      <c r="A570" s="45"/>
      <c r="B570" s="53"/>
      <c r="C570" s="42"/>
      <c r="D570" s="45"/>
    </row>
    <row r="571" spans="1:4" s="109" customFormat="1" x14ac:dyDescent="0.2">
      <c r="A571" s="45"/>
      <c r="B571" s="53"/>
      <c r="C571" s="42"/>
      <c r="D571" s="45"/>
    </row>
    <row r="572" spans="1:4" s="109" customFormat="1" x14ac:dyDescent="0.2">
      <c r="A572" s="45"/>
      <c r="B572" s="53"/>
      <c r="C572" s="42"/>
      <c r="D572" s="45"/>
    </row>
    <row r="573" spans="1:4" s="109" customFormat="1" x14ac:dyDescent="0.2">
      <c r="A573" s="45"/>
      <c r="B573" s="53"/>
      <c r="C573" s="42"/>
      <c r="D573" s="45"/>
    </row>
    <row r="574" spans="1:4" s="109" customFormat="1" x14ac:dyDescent="0.2">
      <c r="A574" s="45"/>
      <c r="B574" s="53"/>
      <c r="C574" s="42"/>
      <c r="D574" s="45"/>
    </row>
    <row r="575" spans="1:4" s="109" customFormat="1" x14ac:dyDescent="0.2">
      <c r="A575" s="45"/>
      <c r="B575" s="53"/>
      <c r="C575" s="42"/>
      <c r="D575" s="45"/>
    </row>
    <row r="576" spans="1:4" s="109" customFormat="1" x14ac:dyDescent="0.2">
      <c r="A576" s="45"/>
      <c r="B576" s="53"/>
      <c r="C576" s="42"/>
      <c r="D576" s="45"/>
    </row>
    <row r="577" spans="1:4" s="109" customFormat="1" x14ac:dyDescent="0.2">
      <c r="A577" s="45"/>
      <c r="B577" s="53"/>
      <c r="C577" s="42"/>
      <c r="D577" s="45"/>
    </row>
    <row r="578" spans="1:4" s="109" customFormat="1" x14ac:dyDescent="0.2">
      <c r="A578" s="45"/>
      <c r="B578" s="53"/>
      <c r="C578" s="42"/>
      <c r="D578" s="45"/>
    </row>
    <row r="579" spans="1:4" s="109" customFormat="1" x14ac:dyDescent="0.2">
      <c r="A579" s="45"/>
      <c r="B579" s="53"/>
      <c r="C579" s="42"/>
      <c r="D579" s="45"/>
    </row>
    <row r="580" spans="1:4" s="109" customFormat="1" x14ac:dyDescent="0.2">
      <c r="A580" s="45"/>
      <c r="B580" s="53"/>
      <c r="C580" s="42"/>
      <c r="D580" s="45"/>
    </row>
    <row r="581" spans="1:4" s="109" customFormat="1" x14ac:dyDescent="0.2">
      <c r="A581" s="45"/>
      <c r="B581" s="53"/>
      <c r="C581" s="42"/>
      <c r="D581" s="45"/>
    </row>
    <row r="582" spans="1:4" s="109" customFormat="1" x14ac:dyDescent="0.2">
      <c r="A582" s="45"/>
      <c r="B582" s="53"/>
      <c r="C582" s="42"/>
      <c r="D582" s="45"/>
    </row>
    <row r="583" spans="1:4" s="109" customFormat="1" x14ac:dyDescent="0.2">
      <c r="A583" s="45"/>
      <c r="B583" s="53"/>
      <c r="C583" s="42"/>
      <c r="D583" s="45"/>
    </row>
    <row r="584" spans="1:4" s="109" customFormat="1" x14ac:dyDescent="0.2">
      <c r="A584" s="45"/>
      <c r="B584" s="53"/>
      <c r="C584" s="42"/>
      <c r="D584" s="45"/>
    </row>
    <row r="585" spans="1:4" s="109" customFormat="1" x14ac:dyDescent="0.2">
      <c r="A585" s="45"/>
      <c r="B585" s="53"/>
      <c r="C585" s="42"/>
      <c r="D585" s="45"/>
    </row>
    <row r="586" spans="1:4" s="109" customFormat="1" x14ac:dyDescent="0.2">
      <c r="A586" s="45"/>
      <c r="B586" s="53"/>
      <c r="C586" s="42"/>
      <c r="D586" s="45"/>
    </row>
    <row r="587" spans="1:4" s="109" customFormat="1" x14ac:dyDescent="0.2">
      <c r="A587" s="45"/>
      <c r="B587" s="53"/>
      <c r="C587" s="42"/>
      <c r="D587" s="45"/>
    </row>
    <row r="588" spans="1:4" s="109" customFormat="1" x14ac:dyDescent="0.2">
      <c r="A588" s="45"/>
      <c r="B588" s="53"/>
      <c r="C588" s="42"/>
      <c r="D588" s="45"/>
    </row>
    <row r="589" spans="1:4" s="109" customFormat="1" x14ac:dyDescent="0.2">
      <c r="A589" s="45"/>
      <c r="B589" s="53"/>
      <c r="C589" s="42"/>
      <c r="D589" s="45"/>
    </row>
    <row r="590" spans="1:4" s="109" customFormat="1" x14ac:dyDescent="0.2">
      <c r="A590" s="45"/>
      <c r="B590" s="53"/>
      <c r="C590" s="42"/>
      <c r="D590" s="45"/>
    </row>
    <row r="591" spans="1:4" s="109" customFormat="1" x14ac:dyDescent="0.2">
      <c r="A591" s="45"/>
      <c r="B591" s="53"/>
      <c r="C591" s="42"/>
      <c r="D591" s="45"/>
    </row>
    <row r="592" spans="1:4" s="109" customFormat="1" x14ac:dyDescent="0.2">
      <c r="A592" s="45"/>
      <c r="B592" s="53"/>
      <c r="C592" s="42"/>
      <c r="D592" s="45"/>
    </row>
    <row r="593" spans="1:4" s="109" customFormat="1" x14ac:dyDescent="0.2">
      <c r="A593" s="45"/>
      <c r="B593" s="53"/>
      <c r="C593" s="42"/>
      <c r="D593" s="45"/>
    </row>
    <row r="594" spans="1:4" s="109" customFormat="1" x14ac:dyDescent="0.2">
      <c r="A594" s="45"/>
      <c r="B594" s="53"/>
      <c r="C594" s="42"/>
      <c r="D594" s="45"/>
    </row>
    <row r="595" spans="1:4" s="109" customFormat="1" x14ac:dyDescent="0.2">
      <c r="A595" s="45"/>
      <c r="B595" s="53"/>
      <c r="C595" s="42"/>
      <c r="D595" s="45"/>
    </row>
    <row r="596" spans="1:4" s="109" customFormat="1" x14ac:dyDescent="0.2">
      <c r="A596" s="45"/>
      <c r="B596" s="53"/>
      <c r="C596" s="42"/>
      <c r="D596" s="45"/>
    </row>
    <row r="597" spans="1:4" s="109" customFormat="1" x14ac:dyDescent="0.2">
      <c r="A597" s="45"/>
      <c r="B597" s="53"/>
      <c r="C597" s="42"/>
      <c r="D597" s="45"/>
    </row>
    <row r="598" spans="1:4" s="109" customFormat="1" x14ac:dyDescent="0.2">
      <c r="A598" s="45"/>
      <c r="B598" s="53"/>
      <c r="C598" s="42"/>
      <c r="D598" s="45"/>
    </row>
    <row r="599" spans="1:4" s="109" customFormat="1" x14ac:dyDescent="0.2">
      <c r="A599" s="45"/>
      <c r="B599" s="53"/>
      <c r="C599" s="42"/>
      <c r="D599" s="45"/>
    </row>
    <row r="600" spans="1:4" s="109" customFormat="1" x14ac:dyDescent="0.2">
      <c r="A600" s="45"/>
      <c r="B600" s="53"/>
      <c r="C600" s="42"/>
      <c r="D600" s="45"/>
    </row>
    <row r="601" spans="1:4" s="109" customFormat="1" x14ac:dyDescent="0.2">
      <c r="A601" s="45"/>
      <c r="B601" s="53"/>
      <c r="C601" s="42"/>
      <c r="D601" s="45"/>
    </row>
    <row r="602" spans="1:4" s="109" customFormat="1" x14ac:dyDescent="0.2">
      <c r="A602" s="45"/>
      <c r="B602" s="53"/>
      <c r="C602" s="42"/>
      <c r="D602" s="45"/>
    </row>
    <row r="603" spans="1:4" s="109" customFormat="1" x14ac:dyDescent="0.2">
      <c r="A603" s="45"/>
      <c r="B603" s="53"/>
      <c r="C603" s="42"/>
      <c r="D603" s="45"/>
    </row>
    <row r="604" spans="1:4" s="109" customFormat="1" x14ac:dyDescent="0.2">
      <c r="A604" s="45"/>
      <c r="B604" s="53"/>
      <c r="C604" s="42"/>
      <c r="D604" s="45"/>
    </row>
    <row r="605" spans="1:4" s="109" customFormat="1" x14ac:dyDescent="0.2">
      <c r="A605" s="45"/>
      <c r="B605" s="53"/>
      <c r="C605" s="42"/>
      <c r="D605" s="45"/>
    </row>
    <row r="606" spans="1:4" s="109" customFormat="1" x14ac:dyDescent="0.2">
      <c r="A606" s="45"/>
      <c r="B606" s="53"/>
      <c r="C606" s="42"/>
      <c r="D606" s="45"/>
    </row>
    <row r="607" spans="1:4" s="109" customFormat="1" x14ac:dyDescent="0.2">
      <c r="A607" s="45"/>
      <c r="B607" s="53"/>
      <c r="C607" s="42"/>
      <c r="D607" s="45"/>
    </row>
    <row r="608" spans="1:4" s="109" customFormat="1" x14ac:dyDescent="0.2">
      <c r="A608" s="45"/>
      <c r="B608" s="53"/>
      <c r="C608" s="42"/>
      <c r="D608" s="45"/>
    </row>
    <row r="609" spans="1:4" s="109" customFormat="1" x14ac:dyDescent="0.2">
      <c r="A609" s="45"/>
      <c r="B609" s="53"/>
      <c r="C609" s="42"/>
      <c r="D609" s="45"/>
    </row>
    <row r="610" spans="1:4" s="109" customFormat="1" x14ac:dyDescent="0.2">
      <c r="A610" s="45"/>
      <c r="B610" s="53"/>
      <c r="C610" s="42"/>
      <c r="D610" s="45"/>
    </row>
    <row r="611" spans="1:4" s="109" customFormat="1" x14ac:dyDescent="0.2">
      <c r="A611" s="45"/>
      <c r="B611" s="53"/>
      <c r="C611" s="42"/>
      <c r="D611" s="45"/>
    </row>
    <row r="612" spans="1:4" s="109" customFormat="1" x14ac:dyDescent="0.2">
      <c r="A612" s="45"/>
      <c r="B612" s="53"/>
      <c r="C612" s="42"/>
      <c r="D612" s="45"/>
    </row>
    <row r="613" spans="1:4" s="109" customFormat="1" x14ac:dyDescent="0.2">
      <c r="A613" s="45"/>
      <c r="B613" s="53"/>
      <c r="C613" s="42"/>
      <c r="D613" s="45"/>
    </row>
    <row r="614" spans="1:4" s="109" customFormat="1" x14ac:dyDescent="0.2">
      <c r="A614" s="45"/>
      <c r="B614" s="53"/>
      <c r="C614" s="42"/>
      <c r="D614" s="45"/>
    </row>
    <row r="615" spans="1:4" s="109" customFormat="1" x14ac:dyDescent="0.2">
      <c r="A615" s="45"/>
      <c r="B615" s="53"/>
      <c r="C615" s="42"/>
      <c r="D615" s="45"/>
    </row>
    <row r="616" spans="1:4" s="109" customFormat="1" x14ac:dyDescent="0.2">
      <c r="A616" s="45"/>
      <c r="B616" s="53"/>
      <c r="C616" s="42"/>
      <c r="D616" s="45"/>
    </row>
    <row r="617" spans="1:4" s="109" customFormat="1" x14ac:dyDescent="0.2">
      <c r="A617" s="45"/>
      <c r="B617" s="53"/>
      <c r="C617" s="42"/>
      <c r="D617" s="45"/>
    </row>
    <row r="618" spans="1:4" s="109" customFormat="1" x14ac:dyDescent="0.2">
      <c r="A618" s="45"/>
      <c r="B618" s="53"/>
      <c r="C618" s="42"/>
      <c r="D618" s="45"/>
    </row>
    <row r="619" spans="1:4" s="109" customFormat="1" x14ac:dyDescent="0.2">
      <c r="A619" s="45"/>
      <c r="B619" s="53"/>
      <c r="C619" s="42"/>
      <c r="D619" s="45"/>
    </row>
    <row r="620" spans="1:4" s="109" customFormat="1" x14ac:dyDescent="0.2">
      <c r="A620" s="45"/>
      <c r="B620" s="53"/>
      <c r="C620" s="42"/>
      <c r="D620" s="45"/>
    </row>
    <row r="621" spans="1:4" s="109" customFormat="1" x14ac:dyDescent="0.2">
      <c r="A621" s="45"/>
      <c r="B621" s="53"/>
      <c r="C621" s="42"/>
      <c r="D621" s="45"/>
    </row>
    <row r="622" spans="1:4" s="109" customFormat="1" x14ac:dyDescent="0.2">
      <c r="A622" s="45"/>
      <c r="B622" s="53"/>
      <c r="C622" s="42"/>
      <c r="D622" s="45"/>
    </row>
    <row r="623" spans="1:4" s="109" customFormat="1" x14ac:dyDescent="0.2">
      <c r="A623" s="45"/>
      <c r="B623" s="53"/>
      <c r="C623" s="42"/>
      <c r="D623" s="45"/>
    </row>
    <row r="624" spans="1:4" s="109" customFormat="1" x14ac:dyDescent="0.2">
      <c r="A624" s="45"/>
      <c r="B624" s="53"/>
      <c r="C624" s="42"/>
      <c r="D624" s="45"/>
    </row>
    <row r="625" spans="1:4" s="109" customFormat="1" x14ac:dyDescent="0.2">
      <c r="A625" s="45"/>
      <c r="B625" s="53"/>
      <c r="C625" s="42"/>
      <c r="D625" s="45"/>
    </row>
    <row r="626" spans="1:4" s="109" customFormat="1" x14ac:dyDescent="0.2">
      <c r="A626" s="45"/>
      <c r="B626" s="53"/>
      <c r="C626" s="42"/>
      <c r="D626" s="45"/>
    </row>
    <row r="627" spans="1:4" s="109" customFormat="1" x14ac:dyDescent="0.2">
      <c r="A627" s="45"/>
      <c r="B627" s="53"/>
      <c r="C627" s="42"/>
      <c r="D627" s="45"/>
    </row>
    <row r="628" spans="1:4" s="109" customFormat="1" x14ac:dyDescent="0.2">
      <c r="A628" s="45"/>
      <c r="B628" s="53"/>
      <c r="C628" s="42"/>
      <c r="D628" s="45"/>
    </row>
    <row r="629" spans="1:4" s="109" customFormat="1" x14ac:dyDescent="0.2">
      <c r="A629" s="45"/>
      <c r="B629" s="53"/>
      <c r="C629" s="42"/>
      <c r="D629" s="45"/>
    </row>
    <row r="630" spans="1:4" s="109" customFormat="1" x14ac:dyDescent="0.2">
      <c r="A630" s="45"/>
      <c r="B630" s="53"/>
      <c r="C630" s="42"/>
      <c r="D630" s="45"/>
    </row>
    <row r="631" spans="1:4" s="109" customFormat="1" x14ac:dyDescent="0.2">
      <c r="A631" s="45"/>
      <c r="B631" s="53"/>
      <c r="C631" s="42"/>
      <c r="D631" s="45"/>
    </row>
    <row r="632" spans="1:4" s="109" customFormat="1" x14ac:dyDescent="0.2">
      <c r="A632" s="45"/>
      <c r="B632" s="53"/>
      <c r="C632" s="42"/>
      <c r="D632" s="45"/>
    </row>
    <row r="633" spans="1:4" s="109" customFormat="1" x14ac:dyDescent="0.2">
      <c r="A633" s="45"/>
      <c r="B633" s="53"/>
      <c r="C633" s="42"/>
      <c r="D633" s="45"/>
    </row>
    <row r="634" spans="1:4" s="109" customFormat="1" x14ac:dyDescent="0.2">
      <c r="A634" s="45"/>
      <c r="B634" s="53"/>
      <c r="C634" s="42"/>
      <c r="D634" s="45"/>
    </row>
    <row r="635" spans="1:4" s="109" customFormat="1" x14ac:dyDescent="0.2">
      <c r="A635" s="45"/>
      <c r="B635" s="53"/>
      <c r="C635" s="42"/>
      <c r="D635" s="45"/>
    </row>
    <row r="636" spans="1:4" s="109" customFormat="1" x14ac:dyDescent="0.2">
      <c r="A636" s="45"/>
      <c r="B636" s="53"/>
      <c r="C636" s="42"/>
      <c r="D636" s="45"/>
    </row>
    <row r="637" spans="1:4" s="109" customFormat="1" x14ac:dyDescent="0.2">
      <c r="A637" s="45"/>
      <c r="B637" s="53"/>
      <c r="C637" s="42"/>
      <c r="D637" s="45"/>
    </row>
    <row r="638" spans="1:4" s="109" customFormat="1" x14ac:dyDescent="0.2">
      <c r="A638" s="45"/>
      <c r="B638" s="53"/>
      <c r="C638" s="42"/>
      <c r="D638" s="45"/>
    </row>
    <row r="639" spans="1:4" s="109" customFormat="1" x14ac:dyDescent="0.2">
      <c r="A639" s="45"/>
      <c r="B639" s="53"/>
      <c r="C639" s="42"/>
      <c r="D639" s="45"/>
    </row>
    <row r="640" spans="1:4" s="109" customFormat="1" x14ac:dyDescent="0.2">
      <c r="A640" s="45"/>
      <c r="B640" s="53"/>
      <c r="C640" s="42"/>
      <c r="D640" s="45"/>
    </row>
    <row r="641" spans="1:4" s="109" customFormat="1" x14ac:dyDescent="0.2">
      <c r="A641" s="45"/>
      <c r="B641" s="53"/>
      <c r="C641" s="42"/>
      <c r="D641" s="45"/>
    </row>
    <row r="642" spans="1:4" s="109" customFormat="1" x14ac:dyDescent="0.2">
      <c r="A642" s="45"/>
      <c r="B642" s="53"/>
      <c r="C642" s="42"/>
      <c r="D642" s="45"/>
    </row>
    <row r="643" spans="1:4" s="109" customFormat="1" x14ac:dyDescent="0.2">
      <c r="A643" s="45"/>
      <c r="B643" s="53"/>
      <c r="C643" s="42"/>
      <c r="D643" s="45"/>
    </row>
    <row r="644" spans="1:4" s="109" customFormat="1" x14ac:dyDescent="0.2">
      <c r="A644" s="45"/>
      <c r="B644" s="53"/>
      <c r="C644" s="42"/>
      <c r="D644" s="45"/>
    </row>
    <row r="645" spans="1:4" s="109" customFormat="1" x14ac:dyDescent="0.2">
      <c r="A645" s="45"/>
      <c r="B645" s="53"/>
      <c r="C645" s="42"/>
      <c r="D645" s="45"/>
    </row>
    <row r="646" spans="1:4" s="109" customFormat="1" x14ac:dyDescent="0.2">
      <c r="A646" s="45"/>
      <c r="B646" s="53"/>
      <c r="C646" s="42"/>
      <c r="D646" s="45"/>
    </row>
    <row r="647" spans="1:4" s="109" customFormat="1" x14ac:dyDescent="0.2">
      <c r="A647" s="45"/>
      <c r="B647" s="53"/>
      <c r="C647" s="42"/>
      <c r="D647" s="45"/>
    </row>
    <row r="648" spans="1:4" s="109" customFormat="1" x14ac:dyDescent="0.2">
      <c r="A648" s="45"/>
      <c r="B648" s="53"/>
      <c r="C648" s="42"/>
      <c r="D648" s="45"/>
    </row>
    <row r="649" spans="1:4" s="109" customFormat="1" x14ac:dyDescent="0.2">
      <c r="A649" s="45"/>
      <c r="B649" s="53"/>
      <c r="C649" s="42"/>
      <c r="D649" s="45"/>
    </row>
    <row r="650" spans="1:4" s="109" customFormat="1" x14ac:dyDescent="0.2">
      <c r="A650" s="45"/>
      <c r="B650" s="53"/>
      <c r="C650" s="42"/>
      <c r="D650" s="45"/>
    </row>
    <row r="651" spans="1:4" s="109" customFormat="1" x14ac:dyDescent="0.2">
      <c r="A651" s="45"/>
      <c r="B651" s="53"/>
      <c r="C651" s="42"/>
      <c r="D651" s="45"/>
    </row>
    <row r="652" spans="1:4" s="109" customFormat="1" x14ac:dyDescent="0.2">
      <c r="A652" s="45"/>
      <c r="B652" s="53"/>
      <c r="C652" s="42"/>
      <c r="D652" s="45"/>
    </row>
    <row r="653" spans="1:4" s="109" customFormat="1" x14ac:dyDescent="0.2">
      <c r="A653" s="45"/>
      <c r="B653" s="53"/>
      <c r="C653" s="42"/>
      <c r="D653" s="45"/>
    </row>
    <row r="654" spans="1:4" s="109" customFormat="1" x14ac:dyDescent="0.2">
      <c r="A654" s="45"/>
      <c r="B654" s="53"/>
      <c r="C654" s="42"/>
      <c r="D654" s="45"/>
    </row>
    <row r="655" spans="1:4" s="109" customFormat="1" x14ac:dyDescent="0.2">
      <c r="A655" s="45"/>
      <c r="B655" s="53"/>
      <c r="C655" s="42"/>
      <c r="D655" s="45"/>
    </row>
    <row r="656" spans="1:4" s="109" customFormat="1" x14ac:dyDescent="0.2">
      <c r="A656" s="45"/>
      <c r="B656" s="53"/>
      <c r="C656" s="42"/>
      <c r="D656" s="45"/>
    </row>
    <row r="657" spans="1:4" s="109" customFormat="1" x14ac:dyDescent="0.2">
      <c r="A657" s="45"/>
      <c r="B657" s="53"/>
      <c r="C657" s="42"/>
      <c r="D657" s="45"/>
    </row>
    <row r="658" spans="1:4" s="109" customFormat="1" x14ac:dyDescent="0.2">
      <c r="A658" s="45"/>
      <c r="B658" s="53"/>
      <c r="C658" s="42"/>
      <c r="D658" s="45"/>
    </row>
    <row r="659" spans="1:4" s="109" customFormat="1" x14ac:dyDescent="0.2">
      <c r="A659" s="45"/>
      <c r="B659" s="53"/>
      <c r="C659" s="42"/>
      <c r="D659" s="45"/>
    </row>
    <row r="660" spans="1:4" s="109" customFormat="1" x14ac:dyDescent="0.2">
      <c r="A660" s="45"/>
      <c r="B660" s="53"/>
      <c r="C660" s="42"/>
      <c r="D660" s="45"/>
    </row>
    <row r="661" spans="1:4" s="109" customFormat="1" x14ac:dyDescent="0.2">
      <c r="A661" s="45"/>
      <c r="B661" s="53"/>
      <c r="C661" s="42"/>
      <c r="D661" s="45"/>
    </row>
    <row r="662" spans="1:4" s="109" customFormat="1" x14ac:dyDescent="0.2">
      <c r="A662" s="45"/>
      <c r="B662" s="53"/>
      <c r="C662" s="42"/>
      <c r="D662" s="45"/>
    </row>
    <row r="663" spans="1:4" s="109" customFormat="1" x14ac:dyDescent="0.2">
      <c r="A663" s="45"/>
      <c r="B663" s="53"/>
      <c r="C663" s="42"/>
      <c r="D663" s="45"/>
    </row>
    <row r="664" spans="1:4" s="109" customFormat="1" x14ac:dyDescent="0.2">
      <c r="A664" s="45"/>
      <c r="B664" s="53"/>
      <c r="C664" s="42"/>
      <c r="D664" s="45"/>
    </row>
    <row r="665" spans="1:4" s="109" customFormat="1" x14ac:dyDescent="0.2">
      <c r="A665" s="45"/>
      <c r="B665" s="53"/>
      <c r="C665" s="42"/>
      <c r="D665" s="45"/>
    </row>
    <row r="666" spans="1:4" s="109" customFormat="1" x14ac:dyDescent="0.2">
      <c r="A666" s="45"/>
      <c r="B666" s="53"/>
      <c r="C666" s="42"/>
      <c r="D666" s="45"/>
    </row>
    <row r="667" spans="1:4" s="109" customFormat="1" x14ac:dyDescent="0.2">
      <c r="A667" s="45"/>
      <c r="B667" s="53"/>
      <c r="C667" s="42"/>
      <c r="D667" s="45"/>
    </row>
    <row r="668" spans="1:4" s="109" customFormat="1" x14ac:dyDescent="0.2">
      <c r="A668" s="45"/>
      <c r="B668" s="53"/>
      <c r="C668" s="42"/>
      <c r="D668" s="45"/>
    </row>
    <row r="669" spans="1:4" s="109" customFormat="1" x14ac:dyDescent="0.2">
      <c r="A669" s="45"/>
      <c r="B669" s="53"/>
      <c r="C669" s="42"/>
      <c r="D669" s="45"/>
    </row>
    <row r="670" spans="1:4" s="109" customFormat="1" x14ac:dyDescent="0.2">
      <c r="A670" s="45"/>
      <c r="B670" s="53"/>
      <c r="C670" s="42"/>
      <c r="D670" s="45"/>
    </row>
    <row r="671" spans="1:4" s="109" customFormat="1" x14ac:dyDescent="0.2">
      <c r="A671" s="45"/>
      <c r="B671" s="53"/>
      <c r="C671" s="42"/>
      <c r="D671" s="45"/>
    </row>
    <row r="672" spans="1:4" s="109" customFormat="1" x14ac:dyDescent="0.2">
      <c r="A672" s="45"/>
      <c r="B672" s="53"/>
      <c r="C672" s="42"/>
      <c r="D672" s="45"/>
    </row>
    <row r="673" spans="1:4" s="109" customFormat="1" x14ac:dyDescent="0.2">
      <c r="A673" s="45"/>
      <c r="B673" s="53"/>
      <c r="C673" s="42"/>
      <c r="D673" s="45"/>
    </row>
    <row r="674" spans="1:4" s="109" customFormat="1" x14ac:dyDescent="0.2">
      <c r="A674" s="45"/>
      <c r="B674" s="53"/>
      <c r="C674" s="42"/>
      <c r="D674" s="45"/>
    </row>
    <row r="675" spans="1:4" s="109" customFormat="1" x14ac:dyDescent="0.2">
      <c r="A675" s="45"/>
      <c r="B675" s="53"/>
      <c r="C675" s="42"/>
      <c r="D675" s="45"/>
    </row>
    <row r="676" spans="1:4" s="109" customFormat="1" x14ac:dyDescent="0.2">
      <c r="A676" s="45"/>
      <c r="B676" s="53"/>
      <c r="C676" s="42"/>
      <c r="D676" s="45"/>
    </row>
    <row r="677" spans="1:4" s="109" customFormat="1" x14ac:dyDescent="0.2">
      <c r="A677" s="45"/>
      <c r="B677" s="53"/>
      <c r="C677" s="42"/>
      <c r="D677" s="45"/>
    </row>
    <row r="678" spans="1:4" s="109" customFormat="1" x14ac:dyDescent="0.2">
      <c r="A678" s="45"/>
      <c r="B678" s="53"/>
      <c r="C678" s="42"/>
      <c r="D678" s="45"/>
    </row>
    <row r="679" spans="1:4" s="109" customFormat="1" x14ac:dyDescent="0.2">
      <c r="A679" s="45"/>
      <c r="B679" s="53"/>
      <c r="C679" s="42"/>
      <c r="D679" s="45"/>
    </row>
    <row r="680" spans="1:4" s="109" customFormat="1" x14ac:dyDescent="0.2">
      <c r="A680" s="45"/>
      <c r="B680" s="53"/>
      <c r="C680" s="42"/>
      <c r="D680" s="45"/>
    </row>
    <row r="681" spans="1:4" s="109" customFormat="1" x14ac:dyDescent="0.2">
      <c r="A681" s="45"/>
      <c r="B681" s="53"/>
      <c r="C681" s="42"/>
      <c r="D681" s="45"/>
    </row>
    <row r="682" spans="1:4" s="109" customFormat="1" x14ac:dyDescent="0.2">
      <c r="A682" s="45"/>
      <c r="B682" s="53"/>
      <c r="C682" s="42"/>
      <c r="D682" s="45"/>
    </row>
    <row r="683" spans="1:4" s="109" customFormat="1" x14ac:dyDescent="0.2">
      <c r="A683" s="45"/>
      <c r="B683" s="53"/>
      <c r="C683" s="42"/>
      <c r="D683" s="45"/>
    </row>
    <row r="684" spans="1:4" s="109" customFormat="1" x14ac:dyDescent="0.2">
      <c r="A684" s="45"/>
      <c r="B684" s="53"/>
      <c r="C684" s="42"/>
      <c r="D684" s="45"/>
    </row>
    <row r="685" spans="1:4" s="109" customFormat="1" x14ac:dyDescent="0.2">
      <c r="A685" s="45"/>
      <c r="B685" s="53"/>
      <c r="C685" s="42"/>
      <c r="D685" s="45"/>
    </row>
    <row r="686" spans="1:4" s="109" customFormat="1" x14ac:dyDescent="0.2">
      <c r="A686" s="45"/>
      <c r="B686" s="53"/>
      <c r="C686" s="42"/>
      <c r="D686" s="45"/>
    </row>
    <row r="687" spans="1:4" s="109" customFormat="1" x14ac:dyDescent="0.2">
      <c r="A687" s="45"/>
      <c r="B687" s="53"/>
      <c r="C687" s="42"/>
      <c r="D687" s="45"/>
    </row>
    <row r="688" spans="1:4" s="109" customFormat="1" x14ac:dyDescent="0.2">
      <c r="A688" s="45"/>
      <c r="B688" s="53"/>
      <c r="C688" s="42"/>
      <c r="D688" s="45"/>
    </row>
    <row r="689" spans="1:4" s="109" customFormat="1" x14ac:dyDescent="0.2">
      <c r="A689" s="45"/>
      <c r="B689" s="53"/>
      <c r="C689" s="42"/>
      <c r="D689" s="45"/>
    </row>
    <row r="690" spans="1:4" s="109" customFormat="1" x14ac:dyDescent="0.2">
      <c r="A690" s="45"/>
      <c r="B690" s="53"/>
      <c r="C690" s="42"/>
      <c r="D690" s="45"/>
    </row>
    <row r="691" spans="1:4" s="109" customFormat="1" x14ac:dyDescent="0.2">
      <c r="A691" s="45"/>
      <c r="B691" s="53"/>
      <c r="C691" s="42"/>
      <c r="D691" s="45"/>
    </row>
    <row r="692" spans="1:4" s="109" customFormat="1" x14ac:dyDescent="0.2">
      <c r="A692" s="45"/>
      <c r="B692" s="53"/>
      <c r="C692" s="42"/>
      <c r="D692" s="45"/>
    </row>
    <row r="693" spans="1:4" s="109" customFormat="1" x14ac:dyDescent="0.2">
      <c r="A693" s="45"/>
      <c r="B693" s="53"/>
      <c r="C693" s="42"/>
      <c r="D693" s="45"/>
    </row>
    <row r="694" spans="1:4" s="109" customFormat="1" x14ac:dyDescent="0.2">
      <c r="A694" s="45"/>
      <c r="B694" s="53"/>
      <c r="C694" s="42"/>
      <c r="D694" s="45"/>
    </row>
    <row r="695" spans="1:4" s="109" customFormat="1" x14ac:dyDescent="0.2">
      <c r="A695" s="45"/>
      <c r="B695" s="53"/>
      <c r="C695" s="42"/>
      <c r="D695" s="45"/>
    </row>
    <row r="696" spans="1:4" s="109" customFormat="1" x14ac:dyDescent="0.2">
      <c r="A696" s="45"/>
      <c r="B696" s="53"/>
      <c r="C696" s="42"/>
      <c r="D696" s="45"/>
    </row>
    <row r="697" spans="1:4" s="109" customFormat="1" x14ac:dyDescent="0.2">
      <c r="A697" s="45"/>
      <c r="B697" s="53"/>
      <c r="C697" s="42"/>
      <c r="D697" s="45"/>
    </row>
    <row r="698" spans="1:4" s="109" customFormat="1" x14ac:dyDescent="0.2">
      <c r="A698" s="45"/>
      <c r="B698" s="53"/>
      <c r="C698" s="42"/>
      <c r="D698" s="45"/>
    </row>
    <row r="699" spans="1:4" s="109" customFormat="1" x14ac:dyDescent="0.2">
      <c r="A699" s="45"/>
      <c r="B699" s="53"/>
      <c r="C699" s="42"/>
      <c r="D699" s="45"/>
    </row>
    <row r="700" spans="1:4" s="109" customFormat="1" x14ac:dyDescent="0.2">
      <c r="A700" s="45"/>
      <c r="B700" s="53"/>
      <c r="C700" s="42"/>
      <c r="D700" s="45"/>
    </row>
    <row r="701" spans="1:4" s="109" customFormat="1" x14ac:dyDescent="0.2">
      <c r="A701" s="45"/>
      <c r="B701" s="53"/>
      <c r="C701" s="42"/>
      <c r="D701" s="45"/>
    </row>
    <row r="702" spans="1:4" s="109" customFormat="1" x14ac:dyDescent="0.2">
      <c r="A702" s="45"/>
      <c r="B702" s="53"/>
      <c r="C702" s="42"/>
      <c r="D702" s="45"/>
    </row>
    <row r="703" spans="1:4" s="109" customFormat="1" x14ac:dyDescent="0.2">
      <c r="A703" s="45"/>
      <c r="B703" s="53"/>
      <c r="C703" s="42"/>
      <c r="D703" s="45"/>
    </row>
    <row r="704" spans="1:4" s="109" customFormat="1" x14ac:dyDescent="0.2">
      <c r="A704" s="45"/>
      <c r="B704" s="53"/>
      <c r="C704" s="42"/>
      <c r="D704" s="45"/>
    </row>
    <row r="705" spans="1:4" s="109" customFormat="1" x14ac:dyDescent="0.2">
      <c r="A705" s="45"/>
      <c r="B705" s="53"/>
      <c r="C705" s="42"/>
      <c r="D705" s="45"/>
    </row>
    <row r="706" spans="1:4" s="109" customFormat="1" x14ac:dyDescent="0.2">
      <c r="A706" s="45"/>
      <c r="B706" s="53"/>
      <c r="C706" s="42"/>
      <c r="D706" s="45"/>
    </row>
    <row r="707" spans="1:4" s="109" customFormat="1" x14ac:dyDescent="0.2">
      <c r="A707" s="45"/>
      <c r="B707" s="53"/>
      <c r="C707" s="42"/>
      <c r="D707" s="45"/>
    </row>
    <row r="708" spans="1:4" s="109" customFormat="1" x14ac:dyDescent="0.2">
      <c r="A708" s="45"/>
      <c r="B708" s="53"/>
      <c r="C708" s="42"/>
      <c r="D708" s="45"/>
    </row>
    <row r="709" spans="1:4" s="109" customFormat="1" x14ac:dyDescent="0.2">
      <c r="A709" s="45"/>
      <c r="B709" s="53"/>
      <c r="C709" s="42"/>
      <c r="D709" s="45"/>
    </row>
    <row r="710" spans="1:4" s="109" customFormat="1" x14ac:dyDescent="0.2">
      <c r="A710" s="45"/>
      <c r="B710" s="53"/>
      <c r="C710" s="42"/>
      <c r="D710" s="45"/>
    </row>
    <row r="711" spans="1:4" s="109" customFormat="1" x14ac:dyDescent="0.2">
      <c r="A711" s="45"/>
      <c r="B711" s="53"/>
      <c r="C711" s="42"/>
      <c r="D711" s="45"/>
    </row>
    <row r="712" spans="1:4" s="109" customFormat="1" x14ac:dyDescent="0.2">
      <c r="A712" s="45"/>
      <c r="B712" s="53"/>
      <c r="C712" s="42"/>
      <c r="D712" s="45"/>
    </row>
    <row r="713" spans="1:4" s="109" customFormat="1" x14ac:dyDescent="0.2">
      <c r="A713" s="45"/>
      <c r="B713" s="53"/>
      <c r="C713" s="42"/>
      <c r="D713" s="45"/>
    </row>
    <row r="714" spans="1:4" s="109" customFormat="1" x14ac:dyDescent="0.2">
      <c r="A714" s="45"/>
      <c r="B714" s="53"/>
      <c r="C714" s="42"/>
      <c r="D714" s="45"/>
    </row>
    <row r="715" spans="1:4" s="109" customFormat="1" x14ac:dyDescent="0.2">
      <c r="A715" s="45"/>
      <c r="B715" s="53"/>
      <c r="C715" s="42"/>
      <c r="D715" s="45"/>
    </row>
    <row r="716" spans="1:4" s="109" customFormat="1" x14ac:dyDescent="0.2">
      <c r="A716" s="45"/>
      <c r="B716" s="53"/>
      <c r="C716" s="42"/>
      <c r="D716" s="45"/>
    </row>
    <row r="717" spans="1:4" s="109" customFormat="1" x14ac:dyDescent="0.2">
      <c r="A717" s="45"/>
      <c r="B717" s="53"/>
      <c r="C717" s="42"/>
      <c r="D717" s="45"/>
    </row>
    <row r="718" spans="1:4" s="109" customFormat="1" x14ac:dyDescent="0.2">
      <c r="A718" s="45"/>
      <c r="B718" s="53"/>
      <c r="C718" s="42"/>
      <c r="D718" s="45"/>
    </row>
    <row r="719" spans="1:4" s="109" customFormat="1" x14ac:dyDescent="0.2">
      <c r="A719" s="45"/>
      <c r="B719" s="53"/>
      <c r="C719" s="42"/>
      <c r="D719" s="45"/>
    </row>
    <row r="720" spans="1:4" s="109" customFormat="1" x14ac:dyDescent="0.2">
      <c r="A720" s="45"/>
      <c r="B720" s="53"/>
      <c r="C720" s="42"/>
      <c r="D720" s="45"/>
    </row>
    <row r="721" spans="1:4" s="109" customFormat="1" x14ac:dyDescent="0.2">
      <c r="A721" s="45"/>
      <c r="B721" s="53"/>
      <c r="C721" s="42"/>
      <c r="D721" s="45"/>
    </row>
    <row r="722" spans="1:4" s="109" customFormat="1" x14ac:dyDescent="0.2">
      <c r="A722" s="45"/>
      <c r="B722" s="53"/>
      <c r="C722" s="42"/>
      <c r="D722" s="45"/>
    </row>
    <row r="723" spans="1:4" s="109" customFormat="1" x14ac:dyDescent="0.2">
      <c r="A723" s="45"/>
      <c r="B723" s="53"/>
      <c r="C723" s="42"/>
      <c r="D723" s="45"/>
    </row>
    <row r="724" spans="1:4" s="109" customFormat="1" x14ac:dyDescent="0.2">
      <c r="A724" s="45"/>
      <c r="B724" s="53"/>
      <c r="C724" s="42"/>
      <c r="D724" s="45"/>
    </row>
    <row r="725" spans="1:4" s="109" customFormat="1" x14ac:dyDescent="0.2">
      <c r="A725" s="45"/>
      <c r="B725" s="53"/>
      <c r="C725" s="42"/>
      <c r="D725" s="45"/>
    </row>
    <row r="726" spans="1:4" s="109" customFormat="1" x14ac:dyDescent="0.2">
      <c r="A726" s="45"/>
      <c r="B726" s="53"/>
      <c r="C726" s="42"/>
      <c r="D726" s="45"/>
    </row>
    <row r="727" spans="1:4" s="109" customFormat="1" x14ac:dyDescent="0.2">
      <c r="A727" s="45"/>
      <c r="B727" s="53"/>
      <c r="C727" s="42"/>
      <c r="D727" s="45"/>
    </row>
    <row r="728" spans="1:4" s="109" customFormat="1" x14ac:dyDescent="0.2">
      <c r="A728" s="45"/>
      <c r="B728" s="53"/>
      <c r="C728" s="42"/>
      <c r="D728" s="45"/>
    </row>
    <row r="729" spans="1:4" s="109" customFormat="1" x14ac:dyDescent="0.2">
      <c r="A729" s="45"/>
      <c r="B729" s="53"/>
      <c r="C729" s="42"/>
      <c r="D729" s="45"/>
    </row>
    <row r="730" spans="1:4" s="109" customFormat="1" x14ac:dyDescent="0.2">
      <c r="A730" s="45"/>
      <c r="B730" s="53"/>
      <c r="C730" s="42"/>
      <c r="D730" s="45"/>
    </row>
    <row r="731" spans="1:4" s="109" customFormat="1" x14ac:dyDescent="0.2">
      <c r="A731" s="45"/>
      <c r="B731" s="53"/>
      <c r="C731" s="42"/>
      <c r="D731" s="45"/>
    </row>
    <row r="732" spans="1:4" s="109" customFormat="1" x14ac:dyDescent="0.2">
      <c r="A732" s="45"/>
      <c r="B732" s="53"/>
      <c r="C732" s="42"/>
      <c r="D732" s="45"/>
    </row>
    <row r="733" spans="1:4" s="109" customFormat="1" x14ac:dyDescent="0.2">
      <c r="A733" s="45"/>
      <c r="B733" s="53"/>
      <c r="C733" s="42"/>
      <c r="D733" s="45"/>
    </row>
    <row r="734" spans="1:4" s="109" customFormat="1" x14ac:dyDescent="0.2">
      <c r="A734" s="45"/>
      <c r="B734" s="53"/>
      <c r="C734" s="42"/>
      <c r="D734" s="45"/>
    </row>
    <row r="735" spans="1:4" s="109" customFormat="1" x14ac:dyDescent="0.2">
      <c r="A735" s="45"/>
      <c r="B735" s="53"/>
      <c r="C735" s="42"/>
      <c r="D735" s="45"/>
    </row>
    <row r="736" spans="1:4" s="109" customFormat="1" x14ac:dyDescent="0.2">
      <c r="A736" s="45"/>
      <c r="B736" s="53"/>
      <c r="C736" s="42"/>
      <c r="D736" s="45"/>
    </row>
    <row r="737" spans="1:4" s="109" customFormat="1" x14ac:dyDescent="0.2">
      <c r="A737" s="45"/>
      <c r="B737" s="53"/>
      <c r="C737" s="42"/>
      <c r="D737" s="45"/>
    </row>
    <row r="738" spans="1:4" s="109" customFormat="1" x14ac:dyDescent="0.2">
      <c r="A738" s="45"/>
      <c r="B738" s="53"/>
      <c r="C738" s="42"/>
      <c r="D738" s="45"/>
    </row>
    <row r="739" spans="1:4" s="109" customFormat="1" x14ac:dyDescent="0.2">
      <c r="A739" s="45"/>
      <c r="B739" s="53"/>
      <c r="C739" s="42"/>
      <c r="D739" s="45"/>
    </row>
    <row r="740" spans="1:4" s="109" customFormat="1" x14ac:dyDescent="0.2">
      <c r="A740" s="45"/>
      <c r="B740" s="53"/>
      <c r="C740" s="42"/>
      <c r="D740" s="45"/>
    </row>
    <row r="741" spans="1:4" s="109" customFormat="1" x14ac:dyDescent="0.2">
      <c r="A741" s="45"/>
      <c r="B741" s="53"/>
      <c r="C741" s="42"/>
      <c r="D741" s="45"/>
    </row>
    <row r="742" spans="1:4" s="109" customFormat="1" x14ac:dyDescent="0.2">
      <c r="A742" s="45"/>
      <c r="B742" s="53"/>
      <c r="C742" s="42"/>
      <c r="D742" s="45"/>
    </row>
    <row r="743" spans="1:4" s="109" customFormat="1" x14ac:dyDescent="0.2">
      <c r="A743" s="45"/>
      <c r="B743" s="53"/>
      <c r="C743" s="42"/>
      <c r="D743" s="45"/>
    </row>
    <row r="744" spans="1:4" s="109" customFormat="1" x14ac:dyDescent="0.2">
      <c r="A744" s="45"/>
      <c r="B744" s="53"/>
      <c r="C744" s="42"/>
      <c r="D744" s="45"/>
    </row>
    <row r="745" spans="1:4" s="109" customFormat="1" x14ac:dyDescent="0.2">
      <c r="A745" s="45"/>
      <c r="B745" s="53"/>
      <c r="C745" s="42"/>
      <c r="D745" s="45"/>
    </row>
    <row r="746" spans="1:4" s="109" customFormat="1" x14ac:dyDescent="0.2">
      <c r="A746" s="45"/>
      <c r="B746" s="53"/>
      <c r="C746" s="42"/>
      <c r="D746" s="45"/>
    </row>
    <row r="747" spans="1:4" s="109" customFormat="1" x14ac:dyDescent="0.2">
      <c r="A747" s="45"/>
      <c r="B747" s="53"/>
      <c r="C747" s="42"/>
      <c r="D747" s="45"/>
    </row>
    <row r="748" spans="1:4" s="109" customFormat="1" x14ac:dyDescent="0.2">
      <c r="A748" s="45"/>
      <c r="B748" s="53"/>
      <c r="C748" s="42"/>
      <c r="D748" s="45"/>
    </row>
    <row r="749" spans="1:4" s="109" customFormat="1" x14ac:dyDescent="0.2">
      <c r="A749" s="45"/>
      <c r="B749" s="53"/>
      <c r="C749" s="42"/>
      <c r="D749" s="45"/>
    </row>
    <row r="750" spans="1:4" s="109" customFormat="1" x14ac:dyDescent="0.2">
      <c r="A750" s="45"/>
      <c r="B750" s="53"/>
      <c r="C750" s="42"/>
      <c r="D750" s="45"/>
    </row>
    <row r="751" spans="1:4" s="109" customFormat="1" x14ac:dyDescent="0.2">
      <c r="A751" s="45"/>
      <c r="B751" s="53"/>
      <c r="C751" s="42"/>
      <c r="D751" s="45"/>
    </row>
    <row r="752" spans="1:4" s="109" customFormat="1" x14ac:dyDescent="0.2">
      <c r="A752" s="45"/>
      <c r="B752" s="53"/>
      <c r="C752" s="42"/>
      <c r="D752" s="45"/>
    </row>
    <row r="753" spans="1:4" s="109" customFormat="1" x14ac:dyDescent="0.2">
      <c r="A753" s="45"/>
      <c r="B753" s="53"/>
      <c r="C753" s="42"/>
      <c r="D753" s="45"/>
    </row>
    <row r="754" spans="1:4" s="109" customFormat="1" x14ac:dyDescent="0.2">
      <c r="A754" s="45"/>
      <c r="B754" s="53"/>
      <c r="C754" s="42"/>
      <c r="D754" s="45"/>
    </row>
    <row r="755" spans="1:4" s="109" customFormat="1" x14ac:dyDescent="0.2">
      <c r="A755" s="45"/>
      <c r="B755" s="53"/>
      <c r="C755" s="42"/>
      <c r="D755" s="45"/>
    </row>
    <row r="756" spans="1:4" s="109" customFormat="1" x14ac:dyDescent="0.2">
      <c r="A756" s="45"/>
      <c r="B756" s="53"/>
      <c r="C756" s="42"/>
      <c r="D756" s="45"/>
    </row>
    <row r="757" spans="1:4" s="109" customFormat="1" x14ac:dyDescent="0.2">
      <c r="A757" s="45"/>
      <c r="B757" s="53"/>
      <c r="C757" s="42"/>
      <c r="D757" s="45"/>
    </row>
    <row r="758" spans="1:4" s="109" customFormat="1" x14ac:dyDescent="0.2">
      <c r="A758" s="45"/>
      <c r="B758" s="53"/>
      <c r="C758" s="42"/>
      <c r="D758" s="45"/>
    </row>
    <row r="759" spans="1:4" s="109" customFormat="1" x14ac:dyDescent="0.2">
      <c r="A759" s="45"/>
      <c r="B759" s="53"/>
      <c r="C759" s="42"/>
      <c r="D759" s="45"/>
    </row>
    <row r="760" spans="1:4" s="109" customFormat="1" x14ac:dyDescent="0.2">
      <c r="A760" s="45"/>
      <c r="B760" s="53"/>
      <c r="C760" s="42"/>
      <c r="D760" s="45"/>
    </row>
    <row r="761" spans="1:4" s="109" customFormat="1" x14ac:dyDescent="0.2">
      <c r="A761" s="45"/>
      <c r="B761" s="53"/>
      <c r="C761" s="42"/>
      <c r="D761" s="45"/>
    </row>
    <row r="762" spans="1:4" s="109" customFormat="1" x14ac:dyDescent="0.2">
      <c r="A762" s="45"/>
      <c r="B762" s="53"/>
      <c r="C762" s="42"/>
      <c r="D762" s="45"/>
    </row>
    <row r="763" spans="1:4" s="109" customFormat="1" x14ac:dyDescent="0.2">
      <c r="A763" s="45"/>
      <c r="B763" s="53"/>
      <c r="C763" s="42"/>
      <c r="D763" s="45"/>
    </row>
    <row r="764" spans="1:4" s="109" customFormat="1" x14ac:dyDescent="0.2">
      <c r="A764" s="45"/>
      <c r="B764" s="53"/>
      <c r="C764" s="42"/>
      <c r="D764" s="45"/>
    </row>
    <row r="765" spans="1:4" s="109" customFormat="1" x14ac:dyDescent="0.2">
      <c r="A765" s="45"/>
      <c r="B765" s="53"/>
      <c r="C765" s="42"/>
      <c r="D765" s="45"/>
    </row>
    <row r="766" spans="1:4" s="109" customFormat="1" x14ac:dyDescent="0.2">
      <c r="A766" s="45"/>
      <c r="B766" s="53"/>
      <c r="C766" s="42"/>
      <c r="D766" s="45"/>
    </row>
    <row r="767" spans="1:4" s="109" customFormat="1" x14ac:dyDescent="0.2">
      <c r="A767" s="45"/>
      <c r="B767" s="53"/>
      <c r="C767" s="42"/>
      <c r="D767" s="45"/>
    </row>
    <row r="768" spans="1:4" s="109" customFormat="1" x14ac:dyDescent="0.2">
      <c r="A768" s="45"/>
      <c r="B768" s="53"/>
      <c r="C768" s="42"/>
      <c r="D768" s="45"/>
    </row>
    <row r="769" spans="1:4" s="109" customFormat="1" x14ac:dyDescent="0.2">
      <c r="A769" s="45"/>
      <c r="B769" s="53"/>
      <c r="C769" s="42"/>
      <c r="D769" s="45"/>
    </row>
    <row r="770" spans="1:4" s="109" customFormat="1" x14ac:dyDescent="0.2">
      <c r="A770" s="45"/>
      <c r="B770" s="53"/>
      <c r="C770" s="42"/>
      <c r="D770" s="45"/>
    </row>
    <row r="771" spans="1:4" s="109" customFormat="1" x14ac:dyDescent="0.2">
      <c r="A771" s="45"/>
      <c r="B771" s="53"/>
      <c r="C771" s="42"/>
      <c r="D771" s="45"/>
    </row>
    <row r="772" spans="1:4" s="109" customFormat="1" x14ac:dyDescent="0.2">
      <c r="A772" s="45"/>
      <c r="B772" s="53"/>
      <c r="C772" s="42"/>
      <c r="D772" s="45"/>
    </row>
    <row r="773" spans="1:4" s="109" customFormat="1" x14ac:dyDescent="0.2">
      <c r="A773" s="45"/>
      <c r="B773" s="53"/>
      <c r="C773" s="42"/>
      <c r="D773" s="45"/>
    </row>
    <row r="774" spans="1:4" s="109" customFormat="1" x14ac:dyDescent="0.2">
      <c r="A774" s="45"/>
      <c r="B774" s="53"/>
      <c r="C774" s="42"/>
      <c r="D774" s="45"/>
    </row>
    <row r="775" spans="1:4" s="109" customFormat="1" x14ac:dyDescent="0.2">
      <c r="A775" s="45"/>
      <c r="B775" s="53"/>
      <c r="C775" s="42"/>
      <c r="D775" s="45"/>
    </row>
    <row r="776" spans="1:4" s="109" customFormat="1" x14ac:dyDescent="0.2">
      <c r="A776" s="45"/>
      <c r="B776" s="53"/>
      <c r="C776" s="42"/>
      <c r="D776" s="45"/>
    </row>
    <row r="777" spans="1:4" s="109" customFormat="1" x14ac:dyDescent="0.2">
      <c r="A777" s="45"/>
      <c r="B777" s="53"/>
      <c r="C777" s="42"/>
      <c r="D777" s="45"/>
    </row>
    <row r="778" spans="1:4" s="109" customFormat="1" x14ac:dyDescent="0.2">
      <c r="A778" s="45"/>
      <c r="B778" s="53"/>
      <c r="C778" s="42"/>
      <c r="D778" s="45"/>
    </row>
    <row r="779" spans="1:4" s="109" customFormat="1" x14ac:dyDescent="0.2">
      <c r="A779" s="45"/>
      <c r="B779" s="53"/>
      <c r="C779" s="42"/>
      <c r="D779" s="45"/>
    </row>
    <row r="780" spans="1:4" s="109" customFormat="1" x14ac:dyDescent="0.2">
      <c r="A780" s="45"/>
      <c r="B780" s="53"/>
      <c r="C780" s="42"/>
      <c r="D780" s="45"/>
    </row>
    <row r="781" spans="1:4" s="109" customFormat="1" x14ac:dyDescent="0.2">
      <c r="A781" s="45"/>
      <c r="B781" s="53"/>
      <c r="C781" s="42"/>
      <c r="D781" s="45"/>
    </row>
    <row r="782" spans="1:4" s="109" customFormat="1" x14ac:dyDescent="0.2">
      <c r="A782" s="45"/>
      <c r="B782" s="53"/>
      <c r="C782" s="42"/>
      <c r="D782" s="45"/>
    </row>
    <row r="783" spans="1:4" s="109" customFormat="1" x14ac:dyDescent="0.2">
      <c r="A783" s="45"/>
      <c r="B783" s="53"/>
      <c r="C783" s="42"/>
      <c r="D783" s="45"/>
    </row>
    <row r="784" spans="1:4" s="109" customFormat="1" x14ac:dyDescent="0.2">
      <c r="A784" s="45"/>
      <c r="B784" s="53"/>
      <c r="C784" s="42"/>
      <c r="D784" s="45"/>
    </row>
    <row r="785" spans="1:4" s="109" customFormat="1" x14ac:dyDescent="0.2">
      <c r="A785" s="45"/>
      <c r="B785" s="53"/>
      <c r="C785" s="42"/>
      <c r="D785" s="45"/>
    </row>
    <row r="786" spans="1:4" s="109" customFormat="1" x14ac:dyDescent="0.2">
      <c r="A786" s="45"/>
      <c r="B786" s="53"/>
      <c r="C786" s="42"/>
      <c r="D786" s="45"/>
    </row>
    <row r="787" spans="1:4" s="109" customFormat="1" x14ac:dyDescent="0.2">
      <c r="A787" s="45"/>
      <c r="B787" s="53"/>
      <c r="C787" s="42"/>
      <c r="D787" s="45"/>
    </row>
    <row r="788" spans="1:4" s="109" customFormat="1" x14ac:dyDescent="0.2">
      <c r="A788" s="45"/>
      <c r="B788" s="53"/>
      <c r="C788" s="42"/>
      <c r="D788" s="45"/>
    </row>
    <row r="789" spans="1:4" s="109" customFormat="1" x14ac:dyDescent="0.2">
      <c r="A789" s="45"/>
      <c r="B789" s="53"/>
      <c r="C789" s="42"/>
      <c r="D789" s="45"/>
    </row>
    <row r="790" spans="1:4" s="109" customFormat="1" x14ac:dyDescent="0.2">
      <c r="A790" s="45"/>
      <c r="B790" s="53"/>
      <c r="C790" s="42"/>
      <c r="D790" s="45"/>
    </row>
    <row r="791" spans="1:4" s="109" customFormat="1" x14ac:dyDescent="0.2">
      <c r="A791" s="45"/>
      <c r="B791" s="53"/>
      <c r="C791" s="42"/>
      <c r="D791" s="45"/>
    </row>
    <row r="792" spans="1:4" s="109" customFormat="1" x14ac:dyDescent="0.2">
      <c r="A792" s="45"/>
      <c r="B792" s="53"/>
      <c r="C792" s="42"/>
      <c r="D792" s="45"/>
    </row>
    <row r="793" spans="1:4" s="109" customFormat="1" x14ac:dyDescent="0.2">
      <c r="A793" s="45"/>
      <c r="B793" s="53"/>
      <c r="C793" s="42"/>
      <c r="D793" s="45"/>
    </row>
    <row r="794" spans="1:4" s="109" customFormat="1" x14ac:dyDescent="0.2">
      <c r="A794" s="45"/>
      <c r="B794" s="53"/>
      <c r="C794" s="42"/>
      <c r="D794" s="45"/>
    </row>
    <row r="795" spans="1:4" s="109" customFormat="1" x14ac:dyDescent="0.2">
      <c r="A795" s="45"/>
      <c r="B795" s="53"/>
      <c r="C795" s="42"/>
      <c r="D795" s="45"/>
    </row>
    <row r="796" spans="1:4" s="109" customFormat="1" x14ac:dyDescent="0.2">
      <c r="A796" s="45"/>
      <c r="B796" s="53"/>
      <c r="C796" s="42"/>
      <c r="D796" s="45"/>
    </row>
    <row r="797" spans="1:4" s="109" customFormat="1" x14ac:dyDescent="0.2">
      <c r="A797" s="45"/>
      <c r="B797" s="53"/>
      <c r="C797" s="42"/>
      <c r="D797" s="45"/>
    </row>
    <row r="798" spans="1:4" s="109" customFormat="1" x14ac:dyDescent="0.2">
      <c r="A798" s="45"/>
      <c r="B798" s="53"/>
      <c r="C798" s="42"/>
      <c r="D798" s="45"/>
    </row>
    <row r="799" spans="1:4" s="109" customFormat="1" x14ac:dyDescent="0.2">
      <c r="A799" s="45"/>
      <c r="B799" s="53"/>
      <c r="C799" s="42"/>
      <c r="D799" s="45"/>
    </row>
    <row r="800" spans="1:4" s="109" customFormat="1" x14ac:dyDescent="0.2">
      <c r="A800" s="45"/>
      <c r="B800" s="53"/>
      <c r="C800" s="42"/>
      <c r="D800" s="45"/>
    </row>
    <row r="801" spans="1:4" s="109" customFormat="1" x14ac:dyDescent="0.2">
      <c r="A801" s="45"/>
      <c r="B801" s="53"/>
      <c r="C801" s="42"/>
      <c r="D801" s="45"/>
    </row>
    <row r="802" spans="1:4" s="109" customFormat="1" x14ac:dyDescent="0.2">
      <c r="A802" s="45"/>
      <c r="B802" s="53"/>
      <c r="C802" s="42"/>
      <c r="D802" s="45"/>
    </row>
    <row r="803" spans="1:4" s="109" customFormat="1" x14ac:dyDescent="0.2">
      <c r="A803" s="45"/>
      <c r="B803" s="53"/>
      <c r="C803" s="42"/>
      <c r="D803" s="45"/>
    </row>
    <row r="804" spans="1:4" s="109" customFormat="1" x14ac:dyDescent="0.2">
      <c r="A804" s="45"/>
      <c r="B804" s="53"/>
      <c r="C804" s="42"/>
      <c r="D804" s="45"/>
    </row>
    <row r="805" spans="1:4" s="109" customFormat="1" x14ac:dyDescent="0.2">
      <c r="A805" s="45"/>
      <c r="B805" s="53"/>
      <c r="C805" s="42"/>
      <c r="D805" s="45"/>
    </row>
    <row r="806" spans="1:4" s="109" customFormat="1" x14ac:dyDescent="0.2">
      <c r="A806" s="45"/>
      <c r="B806" s="53"/>
      <c r="C806" s="42"/>
      <c r="D806" s="45"/>
    </row>
    <row r="807" spans="1:4" s="109" customFormat="1" x14ac:dyDescent="0.2">
      <c r="A807" s="45"/>
      <c r="B807" s="53"/>
      <c r="C807" s="42"/>
      <c r="D807" s="45"/>
    </row>
    <row r="808" spans="1:4" s="109" customFormat="1" x14ac:dyDescent="0.2">
      <c r="A808" s="45"/>
      <c r="B808" s="53"/>
      <c r="C808" s="42"/>
      <c r="D808" s="45"/>
    </row>
    <row r="809" spans="1:4" s="109" customFormat="1" x14ac:dyDescent="0.2">
      <c r="A809" s="45"/>
      <c r="B809" s="53"/>
      <c r="C809" s="42"/>
      <c r="D809" s="45"/>
    </row>
    <row r="810" spans="1:4" s="109" customFormat="1" x14ac:dyDescent="0.2">
      <c r="A810" s="45"/>
      <c r="B810" s="53"/>
      <c r="C810" s="42"/>
      <c r="D810" s="45"/>
    </row>
    <row r="811" spans="1:4" s="109" customFormat="1" x14ac:dyDescent="0.2">
      <c r="A811" s="45"/>
      <c r="B811" s="53"/>
      <c r="C811" s="42"/>
      <c r="D811" s="45"/>
    </row>
    <row r="812" spans="1:4" s="109" customFormat="1" x14ac:dyDescent="0.2">
      <c r="A812" s="45"/>
      <c r="B812" s="53"/>
      <c r="C812" s="42"/>
      <c r="D812" s="45"/>
    </row>
    <row r="813" spans="1:4" s="109" customFormat="1" x14ac:dyDescent="0.2">
      <c r="A813" s="45"/>
      <c r="B813" s="53"/>
      <c r="C813" s="42"/>
      <c r="D813" s="45"/>
    </row>
    <row r="814" spans="1:4" s="109" customFormat="1" x14ac:dyDescent="0.2">
      <c r="A814" s="45"/>
      <c r="B814" s="53"/>
      <c r="C814" s="42"/>
      <c r="D814" s="45"/>
    </row>
    <row r="815" spans="1:4" s="109" customFormat="1" x14ac:dyDescent="0.2">
      <c r="A815" s="45"/>
      <c r="B815" s="53"/>
      <c r="C815" s="42"/>
      <c r="D815" s="45"/>
    </row>
    <row r="816" spans="1:4" x14ac:dyDescent="0.2"/>
    <row r="817" x14ac:dyDescent="0.2"/>
    <row r="818" x14ac:dyDescent="0.2"/>
    <row r="819" x14ac:dyDescent="0.2"/>
    <row r="820" x14ac:dyDescent="0.2"/>
  </sheetData>
  <customSheetViews>
    <customSheetView guid="{75DD7674-E7DE-4BB1-A36D-76AA33452CB3}" scale="60" showAutoFilter="1" hiddenRows="1" hiddenColumns="1">
      <pane xSplit="3" ySplit="10" topLeftCell="D23" activePane="bottomRight" state="frozenSplit"/>
      <selection pane="bottomRight" activeCell="D518" sqref="D518"/>
      <pageMargins left="0" right="0" top="0" bottom="0" header="0" footer="0"/>
      <printOptions horizontalCentered="1"/>
      <pageSetup paperSize="14" scale="75" orientation="landscape" r:id="rId1"/>
      <headerFooter alignWithMargins="0">
        <oddHeader xml:space="preserve">&amp;L
&amp;C&amp;"Arial,Negrita"&amp;12
&amp;R
&amp;"Arial,Negrita"&amp;12
</oddHeader>
        <oddFooter>&amp;L                                       NA: APLICA.     INDICE DE RIESGO DE CALIDAD DEL  AGUA- IRCA- APTA PARA EL CONSUMO HUMANO. 0 - 5 % % SE CONSIDERA NO APTA PARA EL CONSUMO: 5.1 - 100 %&amp;R
&amp;P</oddFooter>
      </headerFooter>
      <autoFilter ref="A10:IV509" xr:uid="{00000000-0000-0000-0000-000000000000}">
        <sortState ref="A12:IV509">
          <sortCondition ref="A10:A514"/>
        </sortState>
      </autoFilter>
    </customSheetView>
    <customSheetView guid="{AEDE1BDB-8710-4CDA-8488-31F49D423ACE}" scale="60" hiddenRows="1" hiddenColumns="1">
      <pane xSplit="3" ySplit="10" topLeftCell="D503" activePane="bottomRight" state="frozenSplit"/>
      <selection pane="bottomRight" activeCell="S518" sqref="S518"/>
      <pageMargins left="0" right="0" top="0" bottom="0" header="0" footer="0"/>
      <printOptions horizontalCentered="1"/>
      <pageSetup paperSize="14" scale="75" orientation="landscape" r:id="rId2"/>
      <headerFooter alignWithMargins="0">
        <oddHeader xml:space="preserve">&amp;L
&amp;C&amp;"Arial,Negrita"&amp;12
&amp;R
&amp;"Arial,Negrita"&amp;12
</oddHeader>
        <oddFooter>&amp;L                                       NA: APLICA.     INDICE DE RIESGO DE CALIDAD DEL  AGUA- IRCA- APTA PARA EL CONSUMO HUMANO. 0 - 5 % % SE CONSIDERA NO APTA PARA EL CONSUMO: 5.1 - 100 %&amp;R
&amp;P</oddFooter>
      </headerFooter>
    </customSheetView>
    <customSheetView guid="{FCC3B493-4306-43B2-9C73-76324485DD47}" scale="60" hiddenRows="1" hiddenColumns="1">
      <pane xSplit="3" ySplit="10" topLeftCell="D11" activePane="bottomRight" state="frozenSplit"/>
      <selection pane="bottomRight" activeCell="C340" sqref="C340"/>
      <pageMargins left="0" right="0" top="0" bottom="0" header="0" footer="0"/>
      <printOptions horizontalCentered="1"/>
      <pageSetup paperSize="14" scale="75" orientation="landscape" r:id="rId3"/>
      <headerFooter alignWithMargins="0">
        <oddHeader xml:space="preserve">&amp;L
&amp;C&amp;"Arial,Negrita"&amp;12
&amp;R
&amp;"Arial,Negrita"&amp;12
</oddHeader>
        <oddFooter>&amp;L                                       NA: APLICA.     INDICE DE RIESGO DE CALIDAD DEL  AGUA- IRCA- APTA PARA EL CONSUMO HUMANO. 0 - 5 % % SE CONSIDERA NO APTA PARA EL CONSUMO: 5.1 - 100 %&amp;R
&amp;P</oddFooter>
      </headerFooter>
    </customSheetView>
    <customSheetView guid="{45C8AF51-29EC-46A5-AB7F-1F0634E55D82}" scale="60" hiddenRows="1" hiddenColumns="1">
      <pane xSplit="2.1587982832618025" ySplit="10" topLeftCell="D509" activePane="bottomRight" state="frozenSplit"/>
      <selection pane="bottomRight" activeCell="C523" sqref="C523"/>
      <pageMargins left="0" right="0" top="0" bottom="0" header="0" footer="0"/>
      <printOptions horizontalCentered="1"/>
      <pageSetup paperSize="14" scale="75" orientation="landscape" r:id="rId4"/>
      <headerFooter alignWithMargins="0">
        <oddHeader xml:space="preserve">&amp;L
&amp;C&amp;"Arial,Negrita"&amp;12
&amp;R
&amp;"Arial,Negrita"&amp;12
</oddHeader>
        <oddFooter>&amp;L                                       NA: APLICA.     INDICE DE RIESGO DE CALIDAD DEL  AGUA- IRCA- APTA PARA EL CONSUMO HUMANO. 0 - 5 % % SE CONSIDERA NO APTA PARA EL CONSUMO: 5.1 - 100 %&amp;R
&amp;P</oddFooter>
      </headerFooter>
    </customSheetView>
  </customSheetViews>
  <mergeCells count="22">
    <mergeCell ref="C519:S519"/>
    <mergeCell ref="H5:J6"/>
    <mergeCell ref="K5:M6"/>
    <mergeCell ref="N5:P6"/>
    <mergeCell ref="Q5:R6"/>
    <mergeCell ref="S5:S6"/>
    <mergeCell ref="C517:S517"/>
    <mergeCell ref="C518:S518"/>
    <mergeCell ref="B5:C6"/>
    <mergeCell ref="S9:S10"/>
    <mergeCell ref="R9:R10"/>
    <mergeCell ref="Q9:Q10"/>
    <mergeCell ref="E9:P9"/>
    <mergeCell ref="C9:C10"/>
    <mergeCell ref="D9:D10"/>
    <mergeCell ref="B9:B10"/>
    <mergeCell ref="A9:A10"/>
    <mergeCell ref="B1:D1"/>
    <mergeCell ref="B2:D2"/>
    <mergeCell ref="B3:D3"/>
    <mergeCell ref="E5:G6"/>
    <mergeCell ref="A7:B7"/>
  </mergeCells>
  <phoneticPr fontId="4" type="noConversion"/>
  <conditionalFormatting sqref="S11:S515">
    <cfRule type="cellIs" dxfId="281" priority="2497" stopIfTrue="1" operator="equal">
      <formula>"INVIABLE SANITARIAMENTE"</formula>
    </cfRule>
  </conditionalFormatting>
  <conditionalFormatting sqref="R11:R514">
    <cfRule type="cellIs" dxfId="280" priority="155" stopIfTrue="1" operator="equal">
      <formula>"NO"</formula>
    </cfRule>
  </conditionalFormatting>
  <conditionalFormatting sqref="S11:S514">
    <cfRule type="containsText" dxfId="279" priority="153" stopIfTrue="1" operator="containsText" text="SIN RIESGO">
      <formula>NOT(ISERROR(SEARCH("SIN RIESGO",S11)))</formula>
    </cfRule>
  </conditionalFormatting>
  <conditionalFormatting sqref="E213:P514 Q11:Q514 E208:P209">
    <cfRule type="containsBlanks" dxfId="278" priority="146" stopIfTrue="1">
      <formula>LEN(TRIM(E11))=0</formula>
    </cfRule>
    <cfRule type="cellIs" dxfId="277" priority="147" stopIfTrue="1" operator="between">
      <formula>80.1</formula>
      <formula>100</formula>
    </cfRule>
    <cfRule type="cellIs" dxfId="276" priority="148" stopIfTrue="1" operator="between">
      <formula>35.1</formula>
      <formula>80</formula>
    </cfRule>
    <cfRule type="cellIs" dxfId="275" priority="149" stopIfTrue="1" operator="between">
      <formula>14.1</formula>
      <formula>35</formula>
    </cfRule>
    <cfRule type="cellIs" dxfId="274" priority="150" stopIfTrue="1" operator="between">
      <formula>5.1</formula>
      <formula>14</formula>
    </cfRule>
    <cfRule type="cellIs" dxfId="273" priority="151" stopIfTrue="1" operator="between">
      <formula>0</formula>
      <formula>5</formula>
    </cfRule>
    <cfRule type="containsBlanks" dxfId="272" priority="152" stopIfTrue="1">
      <formula>LEN(TRIM(E11))=0</formula>
    </cfRule>
  </conditionalFormatting>
  <conditionalFormatting sqref="S11:S514">
    <cfRule type="containsText" dxfId="271" priority="141" stopIfTrue="1" operator="containsText" text="INVIABLE SANITARIAMENTE">
      <formula>NOT(ISERROR(SEARCH("INVIABLE SANITARIAMENTE",S11)))</formula>
    </cfRule>
    <cfRule type="containsText" dxfId="270" priority="142" stopIfTrue="1" operator="containsText" text="ALTO">
      <formula>NOT(ISERROR(SEARCH("ALTO",S11)))</formula>
    </cfRule>
    <cfRule type="containsText" dxfId="269" priority="143" stopIfTrue="1" operator="containsText" text="MEDIO">
      <formula>NOT(ISERROR(SEARCH("MEDIO",S11)))</formula>
    </cfRule>
    <cfRule type="containsText" dxfId="268" priority="144" stopIfTrue="1" operator="containsText" text="BAJO">
      <formula>NOT(ISERROR(SEARCH("BAJO",S11)))</formula>
    </cfRule>
    <cfRule type="containsText" dxfId="267" priority="145" stopIfTrue="1" operator="containsText" text="SIN RIESGO">
      <formula>NOT(ISERROR(SEARCH("SIN RIESGO",S11)))</formula>
    </cfRule>
  </conditionalFormatting>
  <conditionalFormatting sqref="K11:P192">
    <cfRule type="containsBlanks" dxfId="266" priority="134" stopIfTrue="1">
      <formula>LEN(TRIM(K11))=0</formula>
    </cfRule>
    <cfRule type="cellIs" dxfId="265" priority="135" stopIfTrue="1" operator="between">
      <formula>80.1</formula>
      <formula>100</formula>
    </cfRule>
    <cfRule type="cellIs" dxfId="264" priority="136" stopIfTrue="1" operator="between">
      <formula>35.1</formula>
      <formula>80</formula>
    </cfRule>
    <cfRule type="cellIs" dxfId="263" priority="137" stopIfTrue="1" operator="between">
      <formula>14.1</formula>
      <formula>35</formula>
    </cfRule>
    <cfRule type="cellIs" dxfId="262" priority="138" stopIfTrue="1" operator="between">
      <formula>5.1</formula>
      <formula>14</formula>
    </cfRule>
    <cfRule type="cellIs" dxfId="261" priority="139" stopIfTrue="1" operator="between">
      <formula>0</formula>
      <formula>5</formula>
    </cfRule>
    <cfRule type="containsBlanks" dxfId="260" priority="140" stopIfTrue="1">
      <formula>LEN(TRIM(K11))=0</formula>
    </cfRule>
  </conditionalFormatting>
  <conditionalFormatting sqref="I11:J192">
    <cfRule type="containsBlanks" dxfId="259" priority="127" stopIfTrue="1">
      <formula>LEN(TRIM(I11))=0</formula>
    </cfRule>
    <cfRule type="cellIs" dxfId="258" priority="128" stopIfTrue="1" operator="between">
      <formula>80.1</formula>
      <formula>100</formula>
    </cfRule>
    <cfRule type="cellIs" dxfId="257" priority="129" stopIfTrue="1" operator="between">
      <formula>35.1</formula>
      <formula>80</formula>
    </cfRule>
    <cfRule type="cellIs" dxfId="256" priority="130" stopIfTrue="1" operator="between">
      <formula>14.1</formula>
      <formula>35</formula>
    </cfRule>
    <cfRule type="cellIs" dxfId="255" priority="131" stopIfTrue="1" operator="between">
      <formula>5.1</formula>
      <formula>14</formula>
    </cfRule>
    <cfRule type="cellIs" dxfId="254" priority="132" stopIfTrue="1" operator="between">
      <formula>0</formula>
      <formula>5</formula>
    </cfRule>
    <cfRule type="containsBlanks" dxfId="253" priority="133" stopIfTrue="1">
      <formula>LEN(TRIM(I11))=0</formula>
    </cfRule>
  </conditionalFormatting>
  <conditionalFormatting sqref="I11:J192 I213:J514 I208:J209">
    <cfRule type="containsBlanks" dxfId="252" priority="120" stopIfTrue="1">
      <formula>LEN(TRIM(I11))=0</formula>
    </cfRule>
    <cfRule type="cellIs" dxfId="251" priority="121" stopIfTrue="1" operator="between">
      <formula>79.1</formula>
      <formula>100</formula>
    </cfRule>
    <cfRule type="cellIs" dxfId="250" priority="122" stopIfTrue="1" operator="between">
      <formula>34.1</formula>
      <formula>79</formula>
    </cfRule>
    <cfRule type="cellIs" dxfId="249" priority="123" stopIfTrue="1" operator="between">
      <formula>13.1</formula>
      <formula>34</formula>
    </cfRule>
    <cfRule type="cellIs" dxfId="248" priority="124" stopIfTrue="1" operator="between">
      <formula>5.1</formula>
      <formula>13</formula>
    </cfRule>
    <cfRule type="cellIs" dxfId="247" priority="125" stopIfTrue="1" operator="between">
      <formula>0</formula>
      <formula>5</formula>
    </cfRule>
    <cfRule type="containsBlanks" dxfId="246" priority="126" stopIfTrue="1">
      <formula>LEN(TRIM(I11))=0</formula>
    </cfRule>
  </conditionalFormatting>
  <conditionalFormatting sqref="E11:H192">
    <cfRule type="containsBlanks" dxfId="245" priority="113" stopIfTrue="1">
      <formula>LEN(TRIM(E11))=0</formula>
    </cfRule>
    <cfRule type="cellIs" dxfId="244" priority="114" stopIfTrue="1" operator="between">
      <formula>80.1</formula>
      <formula>100</formula>
    </cfRule>
    <cfRule type="cellIs" dxfId="243" priority="115" stopIfTrue="1" operator="between">
      <formula>35.1</formula>
      <formula>80</formula>
    </cfRule>
    <cfRule type="cellIs" dxfId="242" priority="116" stopIfTrue="1" operator="between">
      <formula>14.1</formula>
      <formula>35</formula>
    </cfRule>
    <cfRule type="cellIs" dxfId="241" priority="117" stopIfTrue="1" operator="between">
      <formula>5.1</formula>
      <formula>14</formula>
    </cfRule>
    <cfRule type="cellIs" dxfId="240" priority="118" stopIfTrue="1" operator="between">
      <formula>0</formula>
      <formula>5</formula>
    </cfRule>
    <cfRule type="containsBlanks" dxfId="239" priority="119" stopIfTrue="1">
      <formula>LEN(TRIM(E11))=0</formula>
    </cfRule>
  </conditionalFormatting>
  <conditionalFormatting sqref="E201:P202">
    <cfRule type="containsBlanks" dxfId="238" priority="106" stopIfTrue="1">
      <formula>LEN(TRIM(E201))=0</formula>
    </cfRule>
    <cfRule type="cellIs" dxfId="237" priority="107" stopIfTrue="1" operator="between">
      <formula>80.1</formula>
      <formula>100</formula>
    </cfRule>
    <cfRule type="cellIs" dxfId="236" priority="108" stopIfTrue="1" operator="between">
      <formula>35.1</formula>
      <formula>80</formula>
    </cfRule>
    <cfRule type="cellIs" dxfId="235" priority="109" stopIfTrue="1" operator="between">
      <formula>14.1</formula>
      <formula>35</formula>
    </cfRule>
    <cfRule type="cellIs" dxfId="234" priority="110" stopIfTrue="1" operator="between">
      <formula>5.1</formula>
      <formula>14</formula>
    </cfRule>
    <cfRule type="cellIs" dxfId="233" priority="111" stopIfTrue="1" operator="between">
      <formula>0</formula>
      <formula>5</formula>
    </cfRule>
    <cfRule type="containsBlanks" dxfId="232" priority="112" stopIfTrue="1">
      <formula>LEN(TRIM(E201))=0</formula>
    </cfRule>
  </conditionalFormatting>
  <conditionalFormatting sqref="E199:P199">
    <cfRule type="containsBlanks" dxfId="231" priority="99" stopIfTrue="1">
      <formula>LEN(TRIM(E199))=0</formula>
    </cfRule>
    <cfRule type="cellIs" dxfId="230" priority="100" stopIfTrue="1" operator="between">
      <formula>79.1</formula>
      <formula>100</formula>
    </cfRule>
    <cfRule type="cellIs" dxfId="229" priority="101" stopIfTrue="1" operator="between">
      <formula>34.1</formula>
      <formula>79</formula>
    </cfRule>
    <cfRule type="cellIs" dxfId="228" priority="102" stopIfTrue="1" operator="between">
      <formula>13.1</formula>
      <formula>34</formula>
    </cfRule>
    <cfRule type="cellIs" dxfId="227" priority="103" stopIfTrue="1" operator="between">
      <formula>5.1</formula>
      <formula>13</formula>
    </cfRule>
    <cfRule type="cellIs" dxfId="226" priority="104" stopIfTrue="1" operator="between">
      <formula>0</formula>
      <formula>5</formula>
    </cfRule>
    <cfRule type="containsBlanks" dxfId="225" priority="105" stopIfTrue="1">
      <formula>LEN(TRIM(E199))=0</formula>
    </cfRule>
  </conditionalFormatting>
  <conditionalFormatting sqref="E200:P200">
    <cfRule type="containsBlanks" dxfId="224" priority="92" stopIfTrue="1">
      <formula>LEN(TRIM(E200))=0</formula>
    </cfRule>
    <cfRule type="cellIs" dxfId="223" priority="93" stopIfTrue="1" operator="between">
      <formula>79.1</formula>
      <formula>100</formula>
    </cfRule>
    <cfRule type="cellIs" dxfId="222" priority="94" stopIfTrue="1" operator="between">
      <formula>34.1</formula>
      <formula>79</formula>
    </cfRule>
    <cfRule type="cellIs" dxfId="221" priority="95" stopIfTrue="1" operator="between">
      <formula>13.1</formula>
      <formula>34</formula>
    </cfRule>
    <cfRule type="cellIs" dxfId="220" priority="96" stopIfTrue="1" operator="between">
      <formula>5.1</formula>
      <formula>13</formula>
    </cfRule>
    <cfRule type="cellIs" dxfId="219" priority="97" stopIfTrue="1" operator="between">
      <formula>0</formula>
      <formula>5</formula>
    </cfRule>
    <cfRule type="containsBlanks" dxfId="218" priority="98" stopIfTrue="1">
      <formula>LEN(TRIM(E200))=0</formula>
    </cfRule>
  </conditionalFormatting>
  <conditionalFormatting sqref="E203:P203">
    <cfRule type="containsBlanks" dxfId="217" priority="85" stopIfTrue="1">
      <formula>LEN(TRIM(E203))=0</formula>
    </cfRule>
    <cfRule type="cellIs" dxfId="216" priority="86" stopIfTrue="1" operator="between">
      <formula>79.1</formula>
      <formula>100</formula>
    </cfRule>
    <cfRule type="cellIs" dxfId="215" priority="87" stopIfTrue="1" operator="between">
      <formula>34.1</formula>
      <formula>79</formula>
    </cfRule>
    <cfRule type="cellIs" dxfId="214" priority="88" stopIfTrue="1" operator="between">
      <formula>13.1</formula>
      <formula>34</formula>
    </cfRule>
    <cfRule type="cellIs" dxfId="213" priority="89" stopIfTrue="1" operator="between">
      <formula>5.1</formula>
      <formula>13</formula>
    </cfRule>
    <cfRule type="cellIs" dxfId="212" priority="90" stopIfTrue="1" operator="between">
      <formula>0</formula>
      <formula>5</formula>
    </cfRule>
    <cfRule type="containsBlanks" dxfId="211" priority="91" stopIfTrue="1">
      <formula>LEN(TRIM(E203))=0</formula>
    </cfRule>
  </conditionalFormatting>
  <conditionalFormatting sqref="E204:P204">
    <cfRule type="containsBlanks" dxfId="210" priority="78" stopIfTrue="1">
      <formula>LEN(TRIM(E204))=0</formula>
    </cfRule>
    <cfRule type="cellIs" dxfId="209" priority="79" stopIfTrue="1" operator="between">
      <formula>79.1</formula>
      <formula>100</formula>
    </cfRule>
    <cfRule type="cellIs" dxfId="208" priority="80" stopIfTrue="1" operator="between">
      <formula>34.1</formula>
      <formula>79</formula>
    </cfRule>
    <cfRule type="cellIs" dxfId="207" priority="81" stopIfTrue="1" operator="between">
      <formula>13.1</formula>
      <formula>34</formula>
    </cfRule>
    <cfRule type="cellIs" dxfId="206" priority="82" stopIfTrue="1" operator="between">
      <formula>5.1</formula>
      <formula>13</formula>
    </cfRule>
    <cfRule type="cellIs" dxfId="205" priority="83" stopIfTrue="1" operator="between">
      <formula>0</formula>
      <formula>5</formula>
    </cfRule>
    <cfRule type="containsBlanks" dxfId="204" priority="84" stopIfTrue="1">
      <formula>LEN(TRIM(E204))=0</formula>
    </cfRule>
  </conditionalFormatting>
  <conditionalFormatting sqref="E205:P205">
    <cfRule type="containsBlanks" dxfId="203" priority="71" stopIfTrue="1">
      <formula>LEN(TRIM(E205))=0</formula>
    </cfRule>
    <cfRule type="cellIs" dxfId="202" priority="72" stopIfTrue="1" operator="between">
      <formula>79.1</formula>
      <formula>100</formula>
    </cfRule>
    <cfRule type="cellIs" dxfId="201" priority="73" stopIfTrue="1" operator="between">
      <formula>34.1</formula>
      <formula>79</formula>
    </cfRule>
    <cfRule type="cellIs" dxfId="200" priority="74" stopIfTrue="1" operator="between">
      <formula>13.1</formula>
      <formula>34</formula>
    </cfRule>
    <cfRule type="cellIs" dxfId="199" priority="75" stopIfTrue="1" operator="between">
      <formula>5.1</formula>
      <formula>13</formula>
    </cfRule>
    <cfRule type="cellIs" dxfId="198" priority="76" stopIfTrue="1" operator="between">
      <formula>0</formula>
      <formula>5</formula>
    </cfRule>
    <cfRule type="containsBlanks" dxfId="197" priority="77" stopIfTrue="1">
      <formula>LEN(TRIM(E205))=0</formula>
    </cfRule>
  </conditionalFormatting>
  <conditionalFormatting sqref="E206:P206">
    <cfRule type="containsBlanks" dxfId="196" priority="64" stopIfTrue="1">
      <formula>LEN(TRIM(E206))=0</formula>
    </cfRule>
    <cfRule type="cellIs" dxfId="195" priority="65" stopIfTrue="1" operator="between">
      <formula>79.1</formula>
      <formula>100</formula>
    </cfRule>
    <cfRule type="cellIs" dxfId="194" priority="66" stopIfTrue="1" operator="between">
      <formula>34.1</formula>
      <formula>79</formula>
    </cfRule>
    <cfRule type="cellIs" dxfId="193" priority="67" stopIfTrue="1" operator="between">
      <formula>13.1</formula>
      <formula>34</formula>
    </cfRule>
    <cfRule type="cellIs" dxfId="192" priority="68" stopIfTrue="1" operator="between">
      <formula>5.1</formula>
      <formula>13</formula>
    </cfRule>
    <cfRule type="cellIs" dxfId="191" priority="69" stopIfTrue="1" operator="between">
      <formula>0</formula>
      <formula>5</formula>
    </cfRule>
    <cfRule type="containsBlanks" dxfId="190" priority="70" stopIfTrue="1">
      <formula>LEN(TRIM(E206))=0</formula>
    </cfRule>
  </conditionalFormatting>
  <conditionalFormatting sqref="E207:P207">
    <cfRule type="containsBlanks" dxfId="189" priority="57" stopIfTrue="1">
      <formula>LEN(TRIM(E207))=0</formula>
    </cfRule>
    <cfRule type="cellIs" dxfId="188" priority="58" stopIfTrue="1" operator="between">
      <formula>79.1</formula>
      <formula>100</formula>
    </cfRule>
    <cfRule type="cellIs" dxfId="187" priority="59" stopIfTrue="1" operator="between">
      <formula>34.1</formula>
      <formula>79</formula>
    </cfRule>
    <cfRule type="cellIs" dxfId="186" priority="60" stopIfTrue="1" operator="between">
      <formula>13.1</formula>
      <formula>34</formula>
    </cfRule>
    <cfRule type="cellIs" dxfId="185" priority="61" stopIfTrue="1" operator="between">
      <formula>5.1</formula>
      <formula>13</formula>
    </cfRule>
    <cfRule type="cellIs" dxfId="184" priority="62" stopIfTrue="1" operator="between">
      <formula>0</formula>
      <formula>5</formula>
    </cfRule>
    <cfRule type="containsBlanks" dxfId="183" priority="63" stopIfTrue="1">
      <formula>LEN(TRIM(E207))=0</formula>
    </cfRule>
  </conditionalFormatting>
  <conditionalFormatting sqref="E210:P210">
    <cfRule type="containsBlanks" dxfId="182" priority="50" stopIfTrue="1">
      <formula>LEN(TRIM(E210))=0</formula>
    </cfRule>
    <cfRule type="cellIs" dxfId="181" priority="51" stopIfTrue="1" operator="between">
      <formula>80.1</formula>
      <formula>100</formula>
    </cfRule>
    <cfRule type="cellIs" dxfId="180" priority="52" stopIfTrue="1" operator="between">
      <formula>35.1</formula>
      <formula>80</formula>
    </cfRule>
    <cfRule type="cellIs" dxfId="179" priority="53" stopIfTrue="1" operator="between">
      <formula>14.1</formula>
      <formula>35</formula>
    </cfRule>
    <cfRule type="cellIs" dxfId="178" priority="54" stopIfTrue="1" operator="between">
      <formula>5.1</formula>
      <formula>14</formula>
    </cfRule>
    <cfRule type="cellIs" dxfId="177" priority="55" stopIfTrue="1" operator="between">
      <formula>0</formula>
      <formula>5</formula>
    </cfRule>
    <cfRule type="containsBlanks" dxfId="176" priority="56" stopIfTrue="1">
      <formula>LEN(TRIM(E210))=0</formula>
    </cfRule>
  </conditionalFormatting>
  <conditionalFormatting sqref="E211:P212">
    <cfRule type="containsBlanks" dxfId="175" priority="43" stopIfTrue="1">
      <formula>LEN(TRIM(E211))=0</formula>
    </cfRule>
    <cfRule type="cellIs" dxfId="174" priority="44" stopIfTrue="1" operator="between">
      <formula>79.1</formula>
      <formula>100</formula>
    </cfRule>
    <cfRule type="cellIs" dxfId="173" priority="45" stopIfTrue="1" operator="between">
      <formula>34.1</formula>
      <formula>79</formula>
    </cfRule>
    <cfRule type="cellIs" dxfId="172" priority="46" stopIfTrue="1" operator="between">
      <formula>13.1</formula>
      <formula>34</formula>
    </cfRule>
    <cfRule type="cellIs" dxfId="171" priority="47" stopIfTrue="1" operator="between">
      <formula>5.1</formula>
      <formula>13</formula>
    </cfRule>
    <cfRule type="cellIs" dxfId="170" priority="48" stopIfTrue="1" operator="between">
      <formula>0</formula>
      <formula>5</formula>
    </cfRule>
    <cfRule type="containsBlanks" dxfId="169" priority="49" stopIfTrue="1">
      <formula>LEN(TRIM(E211))=0</formula>
    </cfRule>
  </conditionalFormatting>
  <conditionalFormatting sqref="E193:P193">
    <cfRule type="containsBlanks" dxfId="168" priority="36" stopIfTrue="1">
      <formula>LEN(TRIM(E193))=0</formula>
    </cfRule>
    <cfRule type="cellIs" dxfId="167" priority="37" stopIfTrue="1" operator="between">
      <formula>80.1</formula>
      <formula>100</formula>
    </cfRule>
    <cfRule type="cellIs" dxfId="166" priority="38" stopIfTrue="1" operator="between">
      <formula>35.1</formula>
      <formula>80</formula>
    </cfRule>
    <cfRule type="cellIs" dxfId="165" priority="39" stopIfTrue="1" operator="between">
      <formula>14.1</formula>
      <formula>35</formula>
    </cfRule>
    <cfRule type="cellIs" dxfId="164" priority="40" stopIfTrue="1" operator="between">
      <formula>5.1</formula>
      <formula>14</formula>
    </cfRule>
    <cfRule type="cellIs" dxfId="163" priority="41" stopIfTrue="1" operator="between">
      <formula>0</formula>
      <formula>5</formula>
    </cfRule>
    <cfRule type="containsBlanks" dxfId="162" priority="42" stopIfTrue="1">
      <formula>LEN(TRIM(E193))=0</formula>
    </cfRule>
  </conditionalFormatting>
  <conditionalFormatting sqref="E194:P194">
    <cfRule type="containsBlanks" dxfId="161" priority="29" stopIfTrue="1">
      <formula>LEN(TRIM(E194))=0</formula>
    </cfRule>
    <cfRule type="cellIs" dxfId="160" priority="30" stopIfTrue="1" operator="between">
      <formula>79.1</formula>
      <formula>100</formula>
    </cfRule>
    <cfRule type="cellIs" dxfId="159" priority="31" stopIfTrue="1" operator="between">
      <formula>34.1</formula>
      <formula>79</formula>
    </cfRule>
    <cfRule type="cellIs" dxfId="158" priority="32" stopIfTrue="1" operator="between">
      <formula>13.1</formula>
      <formula>34</formula>
    </cfRule>
    <cfRule type="cellIs" dxfId="157" priority="33" stopIfTrue="1" operator="between">
      <formula>5.1</formula>
      <formula>13</formula>
    </cfRule>
    <cfRule type="cellIs" dxfId="156" priority="34" stopIfTrue="1" operator="between">
      <formula>0</formula>
      <formula>5</formula>
    </cfRule>
    <cfRule type="containsBlanks" dxfId="155" priority="35" stopIfTrue="1">
      <formula>LEN(TRIM(E194))=0</formula>
    </cfRule>
  </conditionalFormatting>
  <conditionalFormatting sqref="E195:P195">
    <cfRule type="containsBlanks" dxfId="154" priority="22" stopIfTrue="1">
      <formula>LEN(TRIM(E195))=0</formula>
    </cfRule>
    <cfRule type="cellIs" dxfId="153" priority="23" stopIfTrue="1" operator="between">
      <formula>79.1</formula>
      <formula>100</formula>
    </cfRule>
    <cfRule type="cellIs" dxfId="152" priority="24" stopIfTrue="1" operator="between">
      <formula>34.1</formula>
      <formula>79</formula>
    </cfRule>
    <cfRule type="cellIs" dxfId="151" priority="25" stopIfTrue="1" operator="between">
      <formula>13.1</formula>
      <formula>34</formula>
    </cfRule>
    <cfRule type="cellIs" dxfId="150" priority="26" stopIfTrue="1" operator="between">
      <formula>5.1</formula>
      <formula>13</formula>
    </cfRule>
    <cfRule type="cellIs" dxfId="149" priority="27" stopIfTrue="1" operator="between">
      <formula>0</formula>
      <formula>5</formula>
    </cfRule>
    <cfRule type="containsBlanks" dxfId="148" priority="28" stopIfTrue="1">
      <formula>LEN(TRIM(E195))=0</formula>
    </cfRule>
  </conditionalFormatting>
  <conditionalFormatting sqref="E196:P196">
    <cfRule type="containsBlanks" dxfId="147" priority="15" stopIfTrue="1">
      <formula>LEN(TRIM(E196))=0</formula>
    </cfRule>
    <cfRule type="cellIs" dxfId="146" priority="16" stopIfTrue="1" operator="between">
      <formula>79.1</formula>
      <formula>100</formula>
    </cfRule>
    <cfRule type="cellIs" dxfId="145" priority="17" stopIfTrue="1" operator="between">
      <formula>34.1</formula>
      <formula>79</formula>
    </cfRule>
    <cfRule type="cellIs" dxfId="144" priority="18" stopIfTrue="1" operator="between">
      <formula>13.1</formula>
      <formula>34</formula>
    </cfRule>
    <cfRule type="cellIs" dxfId="143" priority="19" stopIfTrue="1" operator="between">
      <formula>5.1</formula>
      <formula>13</formula>
    </cfRule>
    <cfRule type="cellIs" dxfId="142" priority="20" stopIfTrue="1" operator="between">
      <formula>0</formula>
      <formula>5</formula>
    </cfRule>
    <cfRule type="containsBlanks" dxfId="141" priority="21" stopIfTrue="1">
      <formula>LEN(TRIM(E196))=0</formula>
    </cfRule>
  </conditionalFormatting>
  <conditionalFormatting sqref="E197:P197">
    <cfRule type="containsBlanks" dxfId="140" priority="8" stopIfTrue="1">
      <formula>LEN(TRIM(E197))=0</formula>
    </cfRule>
    <cfRule type="cellIs" dxfId="139" priority="9" stopIfTrue="1" operator="between">
      <formula>79.1</formula>
      <formula>100</formula>
    </cfRule>
    <cfRule type="cellIs" dxfId="138" priority="10" stopIfTrue="1" operator="between">
      <formula>34.1</formula>
      <formula>79</formula>
    </cfRule>
    <cfRule type="cellIs" dxfId="137" priority="11" stopIfTrue="1" operator="between">
      <formula>13.1</formula>
      <formula>34</formula>
    </cfRule>
    <cfRule type="cellIs" dxfId="136" priority="12" stopIfTrue="1" operator="between">
      <formula>5.1</formula>
      <formula>13</formula>
    </cfRule>
    <cfRule type="cellIs" dxfId="135" priority="13" stopIfTrue="1" operator="between">
      <formula>0</formula>
      <formula>5</formula>
    </cfRule>
    <cfRule type="containsBlanks" dxfId="134" priority="14" stopIfTrue="1">
      <formula>LEN(TRIM(E197))=0</formula>
    </cfRule>
  </conditionalFormatting>
  <conditionalFormatting sqref="E198:P198">
    <cfRule type="containsBlanks" dxfId="133" priority="1" stopIfTrue="1">
      <formula>LEN(TRIM(E198))=0</formula>
    </cfRule>
    <cfRule type="cellIs" dxfId="132" priority="2" stopIfTrue="1" operator="between">
      <formula>79.1</formula>
      <formula>100</formula>
    </cfRule>
    <cfRule type="cellIs" dxfId="131" priority="3" stopIfTrue="1" operator="between">
      <formula>34.1</formula>
      <formula>79</formula>
    </cfRule>
    <cfRule type="cellIs" dxfId="130" priority="4" stopIfTrue="1" operator="between">
      <formula>13.1</formula>
      <formula>34</formula>
    </cfRule>
    <cfRule type="cellIs" dxfId="129" priority="5" stopIfTrue="1" operator="between">
      <formula>5.1</formula>
      <formula>13</formula>
    </cfRule>
    <cfRule type="cellIs" dxfId="128" priority="6" stopIfTrue="1" operator="between">
      <formula>0</formula>
      <formula>5</formula>
    </cfRule>
    <cfRule type="containsBlanks" dxfId="127" priority="7" stopIfTrue="1">
      <formula>LEN(TRIM(E198))=0</formula>
    </cfRule>
  </conditionalFormatting>
  <printOptions horizontalCentered="1"/>
  <pageMargins left="0.28999999999999998" right="0.2" top="0.6692913385826772" bottom="0.9055118110236221" header="0.43" footer="0.59055118110236227"/>
  <pageSetup paperSize="14" scale="75" orientation="landscape" r:id="rId5"/>
  <headerFooter alignWithMargins="0">
    <oddHeader xml:space="preserve">&amp;L
&amp;C&amp;"Arial,Negrita"&amp;12
&amp;R
&amp;"Arial,Negrita"&amp;12
</oddHeader>
    <oddFooter>&amp;L                                       NA: APLICA.     INDICE DE RIESGO DE CALIDAD DEL  AGUA- IRCA- APTA PARA EL CONSUMO HUMANO. 0 - 5 % % SE CONSIDERA NO APTA PARA EL CONSUMO: 5.1 - 100 %&amp;R
&amp;P</oddFooter>
  </headerFooter>
  <drawing r:id="rId6"/>
  <legacyDrawing r:id="rId7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filterMode="1">
    <tabColor theme="4"/>
  </sheetPr>
  <dimension ref="A1:AI725"/>
  <sheetViews>
    <sheetView showGridLines="0" zoomScale="70" zoomScaleNormal="70" workbookViewId="0">
      <selection activeCell="A12" sqref="A12"/>
    </sheetView>
  </sheetViews>
  <sheetFormatPr baseColWidth="10" defaultColWidth="0" defaultRowHeight="0" customHeight="1" zeroHeight="1" x14ac:dyDescent="0.2"/>
  <cols>
    <col min="1" max="1" width="35.85546875" style="225" customWidth="1"/>
    <col min="2" max="2" width="39.28515625" style="227" customWidth="1"/>
    <col min="3" max="3" width="63.28515625" style="227" customWidth="1"/>
    <col min="4" max="4" width="24.5703125" style="225" customWidth="1"/>
    <col min="5" max="16" width="10.7109375" style="239" customWidth="1"/>
    <col min="17" max="17" width="16.5703125" style="239" customWidth="1"/>
    <col min="18" max="18" width="17" style="239" customWidth="1"/>
    <col min="19" max="19" width="42.28515625" style="239" bestFit="1" customWidth="1"/>
    <col min="20" max="20" width="9.85546875" style="239" hidden="1" customWidth="1"/>
    <col min="21" max="16384" width="11.42578125" style="239" hidden="1"/>
  </cols>
  <sheetData>
    <row r="1" spans="1:35" s="226" customFormat="1" ht="18" customHeight="1" x14ac:dyDescent="0.2">
      <c r="A1" s="262"/>
      <c r="B1" s="324" t="s">
        <v>0</v>
      </c>
      <c r="C1" s="324"/>
      <c r="D1" s="324"/>
      <c r="E1" s="258"/>
      <c r="F1" s="258"/>
      <c r="G1" s="258"/>
      <c r="H1" s="258"/>
      <c r="I1" s="258"/>
      <c r="J1" s="258"/>
      <c r="K1" s="258"/>
      <c r="L1" s="258"/>
      <c r="M1" s="258"/>
      <c r="N1" s="258"/>
      <c r="O1" s="258"/>
      <c r="P1" s="258"/>
      <c r="Q1" s="258"/>
      <c r="R1" s="258"/>
      <c r="S1" s="272" t="s">
        <v>1932</v>
      </c>
      <c r="T1" s="3"/>
      <c r="U1" s="4"/>
      <c r="V1" s="5"/>
      <c r="W1" s="5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264"/>
    </row>
    <row r="2" spans="1:35" s="228" customFormat="1" ht="18" customHeight="1" x14ac:dyDescent="0.2">
      <c r="A2" s="262"/>
      <c r="B2" s="324" t="s">
        <v>2</v>
      </c>
      <c r="C2" s="324"/>
      <c r="D2" s="324"/>
      <c r="E2" s="259"/>
      <c r="F2" s="259"/>
      <c r="G2" s="259"/>
      <c r="H2" s="259"/>
      <c r="I2" s="259"/>
      <c r="J2" s="259"/>
      <c r="K2" s="259"/>
      <c r="L2" s="259"/>
      <c r="M2" s="259"/>
      <c r="N2" s="259"/>
      <c r="O2" s="259"/>
      <c r="P2" s="259"/>
      <c r="Q2" s="259"/>
      <c r="R2" s="259"/>
      <c r="S2" s="272" t="s">
        <v>3</v>
      </c>
      <c r="T2" s="3"/>
      <c r="U2" s="6"/>
      <c r="V2" s="5"/>
      <c r="W2" s="5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265"/>
    </row>
    <row r="3" spans="1:35" s="226" customFormat="1" ht="18" customHeight="1" x14ac:dyDescent="0.2">
      <c r="A3" s="262"/>
      <c r="B3" s="339" t="s">
        <v>4</v>
      </c>
      <c r="C3" s="339"/>
      <c r="D3" s="339"/>
      <c r="E3" s="258"/>
      <c r="F3" s="258"/>
      <c r="G3" s="258"/>
      <c r="H3" s="258"/>
      <c r="I3" s="258"/>
      <c r="J3" s="258"/>
      <c r="K3" s="258"/>
      <c r="L3" s="258"/>
      <c r="M3" s="258"/>
      <c r="N3" s="258"/>
      <c r="O3" s="258"/>
      <c r="P3" s="258"/>
      <c r="Q3" s="258"/>
      <c r="R3" s="258"/>
      <c r="S3" s="272" t="s">
        <v>5</v>
      </c>
      <c r="T3" s="3"/>
      <c r="U3" s="4"/>
      <c r="V3" s="5"/>
      <c r="W3" s="5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264"/>
    </row>
    <row r="4" spans="1:35" s="226" customFormat="1" ht="18" customHeight="1" x14ac:dyDescent="0.25">
      <c r="A4" s="262"/>
      <c r="B4" s="24" t="s">
        <v>6</v>
      </c>
      <c r="C4" s="288"/>
      <c r="D4" s="288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72" t="s">
        <v>7</v>
      </c>
      <c r="T4" s="3"/>
      <c r="U4" s="4"/>
      <c r="V4" s="5"/>
      <c r="W4" s="5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264"/>
    </row>
    <row r="5" spans="1:35" s="229" customFormat="1" ht="18" customHeight="1" x14ac:dyDescent="0.2">
      <c r="A5" s="263"/>
      <c r="B5" s="346" t="s">
        <v>4325</v>
      </c>
      <c r="C5" s="346"/>
      <c r="D5" s="289"/>
      <c r="E5" s="399" t="s">
        <v>413</v>
      </c>
      <c r="F5" s="399"/>
      <c r="G5" s="399"/>
      <c r="H5" s="400" t="s">
        <v>2977</v>
      </c>
      <c r="I5" s="401"/>
      <c r="J5" s="401"/>
      <c r="K5" s="402" t="s">
        <v>2978</v>
      </c>
      <c r="L5" s="402"/>
      <c r="M5" s="402"/>
      <c r="N5" s="403" t="s">
        <v>11</v>
      </c>
      <c r="O5" s="403"/>
      <c r="P5" s="403"/>
      <c r="Q5" s="404" t="s">
        <v>2979</v>
      </c>
      <c r="R5" s="405"/>
      <c r="S5" s="406" t="s">
        <v>2980</v>
      </c>
      <c r="T5" s="261"/>
      <c r="U5" s="261"/>
      <c r="V5" s="261"/>
      <c r="W5" s="261"/>
      <c r="X5" s="261"/>
      <c r="Y5" s="261"/>
      <c r="Z5" s="261"/>
      <c r="AA5" s="261"/>
      <c r="AB5" s="261"/>
      <c r="AC5" s="261"/>
      <c r="AD5" s="261"/>
      <c r="AE5" s="261"/>
      <c r="AF5" s="261"/>
      <c r="AG5" s="261"/>
      <c r="AH5" s="261"/>
      <c r="AI5" s="266"/>
    </row>
    <row r="6" spans="1:35" s="229" customFormat="1" ht="16.5" customHeight="1" x14ac:dyDescent="0.2">
      <c r="A6" s="263"/>
      <c r="B6" s="346"/>
      <c r="C6" s="346"/>
      <c r="D6" s="290" t="s">
        <v>14</v>
      </c>
      <c r="E6" s="399"/>
      <c r="F6" s="399"/>
      <c r="G6" s="399"/>
      <c r="H6" s="400"/>
      <c r="I6" s="401"/>
      <c r="J6" s="401"/>
      <c r="K6" s="402"/>
      <c r="L6" s="402"/>
      <c r="M6" s="402"/>
      <c r="N6" s="403"/>
      <c r="O6" s="403"/>
      <c r="P6" s="403"/>
      <c r="Q6" s="404"/>
      <c r="R6" s="405"/>
      <c r="S6" s="406"/>
      <c r="T6" s="261"/>
      <c r="U6" s="261"/>
      <c r="V6" s="261"/>
      <c r="W6" s="261"/>
      <c r="X6" s="261"/>
      <c r="Y6" s="261"/>
      <c r="Z6" s="261"/>
      <c r="AA6" s="261"/>
      <c r="AB6" s="261"/>
      <c r="AC6" s="261"/>
      <c r="AD6" s="261"/>
      <c r="AE6" s="261"/>
      <c r="AF6" s="261"/>
      <c r="AG6" s="261"/>
      <c r="AH6" s="261"/>
      <c r="AI6" s="266"/>
    </row>
    <row r="7" spans="1:35" s="233" customFormat="1" ht="9.75" customHeight="1" x14ac:dyDescent="0.2">
      <c r="A7" s="392"/>
      <c r="B7" s="395"/>
      <c r="C7" s="270"/>
      <c r="D7" s="267"/>
      <c r="E7" s="268"/>
      <c r="F7" s="268"/>
      <c r="G7" s="268"/>
      <c r="H7" s="232"/>
      <c r="I7" s="232"/>
      <c r="J7" s="232"/>
      <c r="K7" s="232"/>
      <c r="L7" s="232"/>
      <c r="M7" s="232"/>
      <c r="N7" s="232"/>
      <c r="O7" s="232"/>
      <c r="P7" s="232"/>
      <c r="Q7" s="232"/>
      <c r="R7" s="232"/>
      <c r="S7" s="269"/>
      <c r="T7" s="271"/>
      <c r="U7" s="269"/>
      <c r="V7" s="269"/>
      <c r="W7" s="269"/>
      <c r="X7" s="269"/>
      <c r="Y7" s="269"/>
      <c r="Z7" s="269"/>
      <c r="AA7" s="269"/>
      <c r="AB7" s="269"/>
      <c r="AC7" s="269"/>
      <c r="AD7" s="269"/>
      <c r="AE7" s="269"/>
      <c r="AF7" s="269"/>
      <c r="AG7" s="269"/>
      <c r="AH7" s="269"/>
    </row>
    <row r="8" spans="1:35" s="233" customFormat="1" ht="5.25" hidden="1" customHeight="1" x14ac:dyDescent="0.2">
      <c r="A8" s="392"/>
      <c r="B8" s="392"/>
      <c r="C8" s="231"/>
      <c r="D8" s="267"/>
      <c r="E8" s="268"/>
      <c r="F8" s="268"/>
      <c r="G8" s="268"/>
      <c r="H8" s="268"/>
      <c r="I8" s="268"/>
      <c r="J8" s="268"/>
      <c r="K8" s="268"/>
      <c r="L8" s="268"/>
      <c r="M8" s="268"/>
      <c r="N8" s="268"/>
      <c r="O8" s="268"/>
      <c r="P8" s="268"/>
      <c r="Q8" s="268"/>
      <c r="R8" s="268"/>
      <c r="S8" s="269"/>
    </row>
    <row r="9" spans="1:35" s="233" customFormat="1" ht="19.5" customHeight="1" x14ac:dyDescent="0.2">
      <c r="A9" s="230" t="s">
        <v>2981</v>
      </c>
      <c r="B9" s="234"/>
      <c r="C9" s="235"/>
      <c r="D9" s="236"/>
      <c r="E9" s="234"/>
      <c r="F9" s="234"/>
      <c r="G9" s="234"/>
      <c r="H9" s="234"/>
      <c r="I9" s="234"/>
      <c r="J9" s="234"/>
      <c r="K9" s="234"/>
      <c r="L9" s="234"/>
      <c r="M9" s="234"/>
      <c r="N9" s="234"/>
      <c r="O9" s="234"/>
      <c r="P9" s="234"/>
      <c r="Q9" s="234"/>
      <c r="R9" s="234"/>
      <c r="S9" s="234"/>
    </row>
    <row r="10" spans="1:35" ht="18" customHeight="1" x14ac:dyDescent="0.2">
      <c r="A10" s="393" t="s">
        <v>16</v>
      </c>
      <c r="B10" s="394" t="s">
        <v>17</v>
      </c>
      <c r="C10" s="394" t="s">
        <v>18</v>
      </c>
      <c r="D10" s="394" t="s">
        <v>19</v>
      </c>
      <c r="E10" s="397" t="s">
        <v>20</v>
      </c>
      <c r="F10" s="397"/>
      <c r="G10" s="397"/>
      <c r="H10" s="397"/>
      <c r="I10" s="397"/>
      <c r="J10" s="397"/>
      <c r="K10" s="397"/>
      <c r="L10" s="397"/>
      <c r="M10" s="397"/>
      <c r="N10" s="397"/>
      <c r="O10" s="397"/>
      <c r="P10" s="397"/>
      <c r="Q10" s="396" t="s">
        <v>21</v>
      </c>
      <c r="R10" s="396" t="s">
        <v>22</v>
      </c>
      <c r="S10" s="394" t="s">
        <v>23</v>
      </c>
      <c r="T10" s="237"/>
    </row>
    <row r="11" spans="1:35" ht="15.75" x14ac:dyDescent="0.2">
      <c r="A11" s="393"/>
      <c r="B11" s="394"/>
      <c r="C11" s="394"/>
      <c r="D11" s="394"/>
      <c r="E11" s="238" t="s">
        <v>24</v>
      </c>
      <c r="F11" s="238" t="s">
        <v>25</v>
      </c>
      <c r="G11" s="238" t="s">
        <v>26</v>
      </c>
      <c r="H11" s="238" t="s">
        <v>27</v>
      </c>
      <c r="I11" s="238" t="s">
        <v>28</v>
      </c>
      <c r="J11" s="238" t="s">
        <v>29</v>
      </c>
      <c r="K11" s="238" t="s">
        <v>30</v>
      </c>
      <c r="L11" s="238" t="s">
        <v>31</v>
      </c>
      <c r="M11" s="238" t="s">
        <v>32</v>
      </c>
      <c r="N11" s="238" t="s">
        <v>33</v>
      </c>
      <c r="O11" s="238" t="s">
        <v>34</v>
      </c>
      <c r="P11" s="238" t="s">
        <v>35</v>
      </c>
      <c r="Q11" s="396"/>
      <c r="R11" s="398"/>
      <c r="S11" s="396"/>
      <c r="T11" s="237"/>
    </row>
    <row r="12" spans="1:35" s="48" customFormat="1" ht="32.1" customHeight="1" x14ac:dyDescent="0.2">
      <c r="A12" s="141" t="s">
        <v>2982</v>
      </c>
      <c r="B12" s="137" t="s">
        <v>2983</v>
      </c>
      <c r="C12" s="139" t="s">
        <v>2984</v>
      </c>
      <c r="D12" s="133">
        <v>25</v>
      </c>
      <c r="E12" s="138">
        <v>97.4</v>
      </c>
      <c r="F12" s="138" t="s">
        <v>521</v>
      </c>
      <c r="G12" s="138" t="s">
        <v>521</v>
      </c>
      <c r="H12" s="138" t="s">
        <v>521</v>
      </c>
      <c r="I12" s="140" t="s">
        <v>521</v>
      </c>
      <c r="J12" s="140" t="s">
        <v>521</v>
      </c>
      <c r="K12" s="138" t="s">
        <v>521</v>
      </c>
      <c r="L12" s="138" t="s">
        <v>521</v>
      </c>
      <c r="M12" s="138" t="s">
        <v>521</v>
      </c>
      <c r="N12" s="138" t="s">
        <v>521</v>
      </c>
      <c r="O12" s="138">
        <v>97.4</v>
      </c>
      <c r="P12" s="138" t="s">
        <v>521</v>
      </c>
      <c r="Q12" s="134">
        <f t="shared" ref="Q12:Q74" si="0">AVERAGE(E12:P12)</f>
        <v>97.4</v>
      </c>
      <c r="R12" s="135" t="str">
        <f t="shared" ref="R12:R55" si="1">IF(Q12&lt;5,"SI","NO")</f>
        <v>NO</v>
      </c>
      <c r="S12" s="136" t="str">
        <f t="shared" ref="S12:S56" si="2">IF(Q12&lt;=5,"Sin Riesgo",IF(Q12 &lt;=14,"Bajo",IF(Q12&lt;=35,"Medio",IF(Q12&lt;=80,"Alto","Inviable Sanitariamente"))))</f>
        <v>Inviable Sanitariamente</v>
      </c>
      <c r="T12" s="45"/>
    </row>
    <row r="13" spans="1:35" s="48" customFormat="1" ht="32.1" customHeight="1" x14ac:dyDescent="0.2">
      <c r="A13" s="141" t="s">
        <v>2982</v>
      </c>
      <c r="B13" s="137" t="s">
        <v>2985</v>
      </c>
      <c r="C13" s="139" t="s">
        <v>2986</v>
      </c>
      <c r="D13" s="133">
        <v>37</v>
      </c>
      <c r="E13" s="138" t="s">
        <v>521</v>
      </c>
      <c r="F13" s="138" t="s">
        <v>521</v>
      </c>
      <c r="G13" s="138" t="s">
        <v>521</v>
      </c>
      <c r="H13" s="138" t="s">
        <v>521</v>
      </c>
      <c r="I13" s="140"/>
      <c r="J13" s="140"/>
      <c r="K13" s="138">
        <v>64</v>
      </c>
      <c r="L13" s="138" t="s">
        <v>521</v>
      </c>
      <c r="M13" s="138" t="s">
        <v>521</v>
      </c>
      <c r="N13" s="138" t="s">
        <v>521</v>
      </c>
      <c r="O13" s="138" t="s">
        <v>521</v>
      </c>
      <c r="P13" s="138" t="s">
        <v>521</v>
      </c>
      <c r="Q13" s="134">
        <f t="shared" si="0"/>
        <v>64</v>
      </c>
      <c r="R13" s="135" t="str">
        <f t="shared" si="1"/>
        <v>NO</v>
      </c>
      <c r="S13" s="136" t="str">
        <f t="shared" si="2"/>
        <v>Alto</v>
      </c>
      <c r="T13" s="45"/>
    </row>
    <row r="14" spans="1:35" s="48" customFormat="1" ht="32.1" customHeight="1" x14ac:dyDescent="0.2">
      <c r="A14" s="141" t="s">
        <v>2982</v>
      </c>
      <c r="B14" s="137" t="s">
        <v>871</v>
      </c>
      <c r="C14" s="139" t="s">
        <v>2987</v>
      </c>
      <c r="D14" s="133">
        <v>27</v>
      </c>
      <c r="E14" s="138" t="s">
        <v>521</v>
      </c>
      <c r="F14" s="138" t="s">
        <v>521</v>
      </c>
      <c r="G14" s="138" t="s">
        <v>521</v>
      </c>
      <c r="H14" s="138" t="s">
        <v>521</v>
      </c>
      <c r="I14" s="140" t="s">
        <v>521</v>
      </c>
      <c r="J14" s="140" t="s">
        <v>521</v>
      </c>
      <c r="K14" s="138" t="s">
        <v>521</v>
      </c>
      <c r="L14" s="138" t="s">
        <v>521</v>
      </c>
      <c r="M14" s="138">
        <v>97.4</v>
      </c>
      <c r="N14" s="138" t="s">
        <v>521</v>
      </c>
      <c r="O14" s="138" t="s">
        <v>521</v>
      </c>
      <c r="P14" s="138" t="s">
        <v>521</v>
      </c>
      <c r="Q14" s="134">
        <f t="shared" si="0"/>
        <v>97.4</v>
      </c>
      <c r="R14" s="135" t="str">
        <f t="shared" si="1"/>
        <v>NO</v>
      </c>
      <c r="S14" s="136" t="str">
        <f t="shared" si="2"/>
        <v>Inviable Sanitariamente</v>
      </c>
      <c r="T14" s="45"/>
    </row>
    <row r="15" spans="1:35" s="48" customFormat="1" ht="32.1" customHeight="1" x14ac:dyDescent="0.2">
      <c r="A15" s="141" t="s">
        <v>2982</v>
      </c>
      <c r="B15" s="137" t="s">
        <v>2988</v>
      </c>
      <c r="C15" s="139" t="s">
        <v>2989</v>
      </c>
      <c r="D15" s="133">
        <v>51</v>
      </c>
      <c r="E15" s="138" t="s">
        <v>521</v>
      </c>
      <c r="F15" s="138" t="s">
        <v>521</v>
      </c>
      <c r="G15" s="138" t="s">
        <v>521</v>
      </c>
      <c r="H15" s="138" t="s">
        <v>521</v>
      </c>
      <c r="I15" s="140">
        <v>64</v>
      </c>
      <c r="J15" s="140"/>
      <c r="K15" s="138" t="s">
        <v>521</v>
      </c>
      <c r="L15" s="138" t="s">
        <v>521</v>
      </c>
      <c r="M15" s="138" t="s">
        <v>521</v>
      </c>
      <c r="N15" s="138" t="s">
        <v>521</v>
      </c>
      <c r="O15" s="138" t="s">
        <v>521</v>
      </c>
      <c r="P15" s="138" t="s">
        <v>521</v>
      </c>
      <c r="Q15" s="134">
        <f t="shared" si="0"/>
        <v>64</v>
      </c>
      <c r="R15" s="135" t="str">
        <f t="shared" si="1"/>
        <v>NO</v>
      </c>
      <c r="S15" s="136" t="str">
        <f t="shared" si="2"/>
        <v>Alto</v>
      </c>
      <c r="T15" s="45"/>
    </row>
    <row r="16" spans="1:35" s="48" customFormat="1" ht="32.1" customHeight="1" x14ac:dyDescent="0.2">
      <c r="A16" s="141" t="s">
        <v>2982</v>
      </c>
      <c r="B16" s="137" t="s">
        <v>2990</v>
      </c>
      <c r="C16" s="139" t="s">
        <v>2991</v>
      </c>
      <c r="D16" s="133">
        <v>54</v>
      </c>
      <c r="E16" s="138" t="s">
        <v>521</v>
      </c>
      <c r="F16" s="138" t="s">
        <v>521</v>
      </c>
      <c r="G16" s="138" t="s">
        <v>521</v>
      </c>
      <c r="H16" s="138" t="s">
        <v>521</v>
      </c>
      <c r="I16" s="140">
        <v>73.599999999999994</v>
      </c>
      <c r="J16" s="140"/>
      <c r="K16" s="138" t="s">
        <v>521</v>
      </c>
      <c r="L16" s="138" t="s">
        <v>521</v>
      </c>
      <c r="M16" s="138" t="s">
        <v>521</v>
      </c>
      <c r="N16" s="138" t="s">
        <v>521</v>
      </c>
      <c r="O16" s="138" t="s">
        <v>521</v>
      </c>
      <c r="P16" s="138" t="s">
        <v>521</v>
      </c>
      <c r="Q16" s="134">
        <f t="shared" si="0"/>
        <v>73.599999999999994</v>
      </c>
      <c r="R16" s="135" t="str">
        <f t="shared" si="1"/>
        <v>NO</v>
      </c>
      <c r="S16" s="136" t="str">
        <f t="shared" si="2"/>
        <v>Alto</v>
      </c>
      <c r="T16" s="45"/>
    </row>
    <row r="17" spans="1:20" s="48" customFormat="1" ht="32.1" customHeight="1" x14ac:dyDescent="0.2">
      <c r="A17" s="141" t="s">
        <v>2982</v>
      </c>
      <c r="B17" s="137" t="s">
        <v>788</v>
      </c>
      <c r="C17" s="139" t="s">
        <v>2992</v>
      </c>
      <c r="D17" s="133">
        <v>26</v>
      </c>
      <c r="E17" s="138" t="s">
        <v>521</v>
      </c>
      <c r="F17" s="138" t="s">
        <v>521</v>
      </c>
      <c r="G17" s="138" t="s">
        <v>521</v>
      </c>
      <c r="H17" s="138" t="s">
        <v>521</v>
      </c>
      <c r="I17" s="140" t="s">
        <v>521</v>
      </c>
      <c r="J17" s="140">
        <v>64</v>
      </c>
      <c r="K17" s="138" t="s">
        <v>521</v>
      </c>
      <c r="L17" s="138" t="s">
        <v>521</v>
      </c>
      <c r="M17" s="138" t="s">
        <v>521</v>
      </c>
      <c r="N17" s="138" t="s">
        <v>521</v>
      </c>
      <c r="O17" s="138" t="s">
        <v>521</v>
      </c>
      <c r="P17" s="138" t="s">
        <v>521</v>
      </c>
      <c r="Q17" s="134">
        <f t="shared" si="0"/>
        <v>64</v>
      </c>
      <c r="R17" s="135" t="str">
        <f t="shared" si="1"/>
        <v>NO</v>
      </c>
      <c r="S17" s="136" t="str">
        <f t="shared" si="2"/>
        <v>Alto</v>
      </c>
      <c r="T17" s="45"/>
    </row>
    <row r="18" spans="1:20" s="48" customFormat="1" ht="32.1" customHeight="1" x14ac:dyDescent="0.2">
      <c r="A18" s="141" t="s">
        <v>2982</v>
      </c>
      <c r="B18" s="137" t="s">
        <v>2354</v>
      </c>
      <c r="C18" s="139" t="s">
        <v>2993</v>
      </c>
      <c r="D18" s="133">
        <v>43</v>
      </c>
      <c r="E18" s="138" t="s">
        <v>521</v>
      </c>
      <c r="F18" s="138" t="s">
        <v>521</v>
      </c>
      <c r="G18" s="138" t="s">
        <v>521</v>
      </c>
      <c r="H18" s="138" t="s">
        <v>521</v>
      </c>
      <c r="I18" s="140" t="s">
        <v>521</v>
      </c>
      <c r="J18" s="140">
        <v>88</v>
      </c>
      <c r="K18" s="138" t="s">
        <v>521</v>
      </c>
      <c r="L18" s="138" t="s">
        <v>521</v>
      </c>
      <c r="M18" s="138" t="s">
        <v>521</v>
      </c>
      <c r="N18" s="138" t="s">
        <v>521</v>
      </c>
      <c r="O18" s="138" t="s">
        <v>521</v>
      </c>
      <c r="P18" s="138" t="s">
        <v>521</v>
      </c>
      <c r="Q18" s="134">
        <f t="shared" si="0"/>
        <v>88</v>
      </c>
      <c r="R18" s="135" t="str">
        <f t="shared" si="1"/>
        <v>NO</v>
      </c>
      <c r="S18" s="136" t="str">
        <f t="shared" si="2"/>
        <v>Inviable Sanitariamente</v>
      </c>
      <c r="T18" s="45"/>
    </row>
    <row r="19" spans="1:20" s="48" customFormat="1" ht="32.1" customHeight="1" x14ac:dyDescent="0.2">
      <c r="A19" s="141" t="s">
        <v>2982</v>
      </c>
      <c r="B19" s="137" t="s">
        <v>2994</v>
      </c>
      <c r="C19" s="139" t="s">
        <v>2995</v>
      </c>
      <c r="D19" s="133">
        <v>110</v>
      </c>
      <c r="E19" s="138" t="s">
        <v>521</v>
      </c>
      <c r="F19" s="138">
        <v>100</v>
      </c>
      <c r="G19" s="138" t="s">
        <v>521</v>
      </c>
      <c r="H19" s="138" t="s">
        <v>521</v>
      </c>
      <c r="I19" s="140" t="s">
        <v>521</v>
      </c>
      <c r="J19" s="140" t="s">
        <v>521</v>
      </c>
      <c r="K19" s="138">
        <v>100</v>
      </c>
      <c r="L19" s="138" t="s">
        <v>521</v>
      </c>
      <c r="M19" s="138" t="s">
        <v>521</v>
      </c>
      <c r="N19" s="138" t="s">
        <v>521</v>
      </c>
      <c r="O19" s="138" t="s">
        <v>521</v>
      </c>
      <c r="P19" s="138" t="s">
        <v>521</v>
      </c>
      <c r="Q19" s="134">
        <f t="shared" si="0"/>
        <v>100</v>
      </c>
      <c r="R19" s="135" t="str">
        <f t="shared" si="1"/>
        <v>NO</v>
      </c>
      <c r="S19" s="136" t="str">
        <f t="shared" si="2"/>
        <v>Inviable Sanitariamente</v>
      </c>
      <c r="T19" s="45"/>
    </row>
    <row r="20" spans="1:20" s="48" customFormat="1" ht="32.1" customHeight="1" x14ac:dyDescent="0.2">
      <c r="A20" s="141" t="s">
        <v>2982</v>
      </c>
      <c r="B20" s="137" t="s">
        <v>2996</v>
      </c>
      <c r="C20" s="139" t="s">
        <v>2997</v>
      </c>
      <c r="D20" s="133">
        <v>57</v>
      </c>
      <c r="E20" s="138" t="s">
        <v>521</v>
      </c>
      <c r="F20" s="138" t="s">
        <v>521</v>
      </c>
      <c r="G20" s="138" t="s">
        <v>521</v>
      </c>
      <c r="H20" s="138" t="s">
        <v>521</v>
      </c>
      <c r="I20" s="140" t="s">
        <v>521</v>
      </c>
      <c r="J20" s="140" t="s">
        <v>521</v>
      </c>
      <c r="K20" s="138" t="s">
        <v>521</v>
      </c>
      <c r="L20" s="138" t="s">
        <v>521</v>
      </c>
      <c r="M20" s="138" t="s">
        <v>521</v>
      </c>
      <c r="N20" s="138" t="s">
        <v>521</v>
      </c>
      <c r="O20" s="138">
        <v>97.4</v>
      </c>
      <c r="P20" s="138" t="s">
        <v>521</v>
      </c>
      <c r="Q20" s="134">
        <f t="shared" si="0"/>
        <v>97.4</v>
      </c>
      <c r="R20" s="135" t="str">
        <f t="shared" si="1"/>
        <v>NO</v>
      </c>
      <c r="S20" s="136" t="str">
        <f t="shared" si="2"/>
        <v>Inviable Sanitariamente</v>
      </c>
      <c r="T20" s="45"/>
    </row>
    <row r="21" spans="1:20" s="48" customFormat="1" ht="32.1" customHeight="1" x14ac:dyDescent="0.2">
      <c r="A21" s="141" t="s">
        <v>2982</v>
      </c>
      <c r="B21" s="137" t="s">
        <v>2998</v>
      </c>
      <c r="C21" s="139" t="s">
        <v>2999</v>
      </c>
      <c r="D21" s="133">
        <v>73</v>
      </c>
      <c r="E21" s="138" t="s">
        <v>521</v>
      </c>
      <c r="F21" s="138" t="s">
        <v>521</v>
      </c>
      <c r="G21" s="138" t="s">
        <v>521</v>
      </c>
      <c r="H21" s="138" t="s">
        <v>521</v>
      </c>
      <c r="I21" s="140">
        <v>66.400000000000006</v>
      </c>
      <c r="J21" s="140" t="s">
        <v>521</v>
      </c>
      <c r="K21" s="138" t="s">
        <v>521</v>
      </c>
      <c r="L21" s="138" t="s">
        <v>521</v>
      </c>
      <c r="M21" s="138" t="s">
        <v>521</v>
      </c>
      <c r="N21" s="138" t="s">
        <v>521</v>
      </c>
      <c r="O21" s="138" t="s">
        <v>521</v>
      </c>
      <c r="P21" s="138" t="s">
        <v>521</v>
      </c>
      <c r="Q21" s="134">
        <f t="shared" si="0"/>
        <v>66.400000000000006</v>
      </c>
      <c r="R21" s="135" t="str">
        <f t="shared" si="1"/>
        <v>NO</v>
      </c>
      <c r="S21" s="136" t="str">
        <f t="shared" si="2"/>
        <v>Alto</v>
      </c>
      <c r="T21" s="45"/>
    </row>
    <row r="22" spans="1:20" s="48" customFormat="1" ht="32.1" customHeight="1" x14ac:dyDescent="0.2">
      <c r="A22" s="141" t="s">
        <v>2982</v>
      </c>
      <c r="B22" s="137" t="s">
        <v>3000</v>
      </c>
      <c r="C22" s="139" t="s">
        <v>3001</v>
      </c>
      <c r="D22" s="133">
        <v>30</v>
      </c>
      <c r="E22" s="138" t="s">
        <v>521</v>
      </c>
      <c r="F22" s="138" t="s">
        <v>521</v>
      </c>
      <c r="G22" s="138" t="s">
        <v>521</v>
      </c>
      <c r="H22" s="138" t="s">
        <v>521</v>
      </c>
      <c r="I22" s="140" t="s">
        <v>521</v>
      </c>
      <c r="J22" s="140">
        <v>64</v>
      </c>
      <c r="K22" s="138" t="s">
        <v>521</v>
      </c>
      <c r="L22" s="138" t="s">
        <v>521</v>
      </c>
      <c r="M22" s="138" t="s">
        <v>521</v>
      </c>
      <c r="N22" s="138" t="s">
        <v>521</v>
      </c>
      <c r="O22" s="138" t="s">
        <v>521</v>
      </c>
      <c r="P22" s="138" t="s">
        <v>521</v>
      </c>
      <c r="Q22" s="134">
        <f t="shared" si="0"/>
        <v>64</v>
      </c>
      <c r="R22" s="135" t="str">
        <f t="shared" si="1"/>
        <v>NO</v>
      </c>
      <c r="S22" s="136" t="str">
        <f t="shared" si="2"/>
        <v>Alto</v>
      </c>
      <c r="T22" s="45"/>
    </row>
    <row r="23" spans="1:20" s="48" customFormat="1" ht="32.1" customHeight="1" x14ac:dyDescent="0.2">
      <c r="A23" s="141" t="s">
        <v>2982</v>
      </c>
      <c r="B23" s="137" t="s">
        <v>563</v>
      </c>
      <c r="C23" s="139" t="s">
        <v>3002</v>
      </c>
      <c r="D23" s="133">
        <v>44</v>
      </c>
      <c r="E23" s="138" t="s">
        <v>521</v>
      </c>
      <c r="F23" s="138" t="s">
        <v>521</v>
      </c>
      <c r="G23" s="138" t="s">
        <v>521</v>
      </c>
      <c r="H23" s="138" t="s">
        <v>521</v>
      </c>
      <c r="I23" s="140" t="s">
        <v>521</v>
      </c>
      <c r="J23" s="140" t="s">
        <v>521</v>
      </c>
      <c r="K23" s="138">
        <v>32.299999999999997</v>
      </c>
      <c r="L23" s="138" t="s">
        <v>521</v>
      </c>
      <c r="M23" s="138" t="s">
        <v>521</v>
      </c>
      <c r="N23" s="138" t="s">
        <v>521</v>
      </c>
      <c r="O23" s="138" t="s">
        <v>521</v>
      </c>
      <c r="P23" s="138" t="s">
        <v>521</v>
      </c>
      <c r="Q23" s="134">
        <f t="shared" si="0"/>
        <v>32.299999999999997</v>
      </c>
      <c r="R23" s="135" t="str">
        <f t="shared" si="1"/>
        <v>NO</v>
      </c>
      <c r="S23" s="136" t="str">
        <f t="shared" si="2"/>
        <v>Medio</v>
      </c>
      <c r="T23" s="45"/>
    </row>
    <row r="24" spans="1:20" s="48" customFormat="1" ht="32.1" customHeight="1" x14ac:dyDescent="0.2">
      <c r="A24" s="141" t="s">
        <v>2982</v>
      </c>
      <c r="B24" s="137" t="s">
        <v>3003</v>
      </c>
      <c r="C24" s="139" t="s">
        <v>3004</v>
      </c>
      <c r="D24" s="133">
        <v>17</v>
      </c>
      <c r="E24" s="138" t="s">
        <v>521</v>
      </c>
      <c r="F24" s="138" t="s">
        <v>521</v>
      </c>
      <c r="G24" s="138" t="s">
        <v>521</v>
      </c>
      <c r="H24" s="138" t="s">
        <v>521</v>
      </c>
      <c r="I24" s="140" t="s">
        <v>521</v>
      </c>
      <c r="J24" s="140">
        <v>32.299999999999997</v>
      </c>
      <c r="K24" s="138" t="s">
        <v>521</v>
      </c>
      <c r="L24" s="138" t="s">
        <v>521</v>
      </c>
      <c r="M24" s="138" t="s">
        <v>521</v>
      </c>
      <c r="N24" s="138" t="s">
        <v>521</v>
      </c>
      <c r="O24" s="138" t="s">
        <v>521</v>
      </c>
      <c r="P24" s="138" t="s">
        <v>521</v>
      </c>
      <c r="Q24" s="134">
        <f t="shared" si="0"/>
        <v>32.299999999999997</v>
      </c>
      <c r="R24" s="135" t="str">
        <f t="shared" si="1"/>
        <v>NO</v>
      </c>
      <c r="S24" s="136" t="str">
        <f t="shared" si="2"/>
        <v>Medio</v>
      </c>
      <c r="T24" s="45"/>
    </row>
    <row r="25" spans="1:20" s="48" customFormat="1" ht="32.1" customHeight="1" x14ac:dyDescent="0.2">
      <c r="A25" s="141" t="s">
        <v>2982</v>
      </c>
      <c r="B25" s="137" t="s">
        <v>1092</v>
      </c>
      <c r="C25" s="139" t="s">
        <v>3005</v>
      </c>
      <c r="D25" s="133">
        <v>31</v>
      </c>
      <c r="E25" s="138" t="s">
        <v>521</v>
      </c>
      <c r="F25" s="138" t="s">
        <v>521</v>
      </c>
      <c r="G25" s="138" t="s">
        <v>521</v>
      </c>
      <c r="H25" s="138" t="s">
        <v>521</v>
      </c>
      <c r="I25" s="140">
        <v>24</v>
      </c>
      <c r="J25" s="140" t="s">
        <v>521</v>
      </c>
      <c r="K25" s="138" t="s">
        <v>521</v>
      </c>
      <c r="L25" s="138" t="s">
        <v>521</v>
      </c>
      <c r="M25" s="138" t="s">
        <v>521</v>
      </c>
      <c r="N25" s="138" t="s">
        <v>521</v>
      </c>
      <c r="O25" s="138" t="s">
        <v>521</v>
      </c>
      <c r="P25" s="138" t="s">
        <v>521</v>
      </c>
      <c r="Q25" s="134">
        <f t="shared" si="0"/>
        <v>24</v>
      </c>
      <c r="R25" s="135" t="str">
        <f t="shared" si="1"/>
        <v>NO</v>
      </c>
      <c r="S25" s="136" t="str">
        <f t="shared" si="2"/>
        <v>Medio</v>
      </c>
      <c r="T25" s="45"/>
    </row>
    <row r="26" spans="1:20" s="48" customFormat="1" ht="32.1" customHeight="1" x14ac:dyDescent="0.2">
      <c r="A26" s="141" t="s">
        <v>2982</v>
      </c>
      <c r="B26" s="137" t="s">
        <v>3006</v>
      </c>
      <c r="C26" s="139" t="s">
        <v>3007</v>
      </c>
      <c r="D26" s="133">
        <v>41</v>
      </c>
      <c r="E26" s="138" t="s">
        <v>521</v>
      </c>
      <c r="F26" s="138" t="s">
        <v>521</v>
      </c>
      <c r="G26" s="138" t="s">
        <v>521</v>
      </c>
      <c r="H26" s="138" t="s">
        <v>521</v>
      </c>
      <c r="I26" s="140" t="s">
        <v>521</v>
      </c>
      <c r="J26" s="140" t="s">
        <v>521</v>
      </c>
      <c r="K26" s="138">
        <v>32.299999999999997</v>
      </c>
      <c r="L26" s="138" t="s">
        <v>521</v>
      </c>
      <c r="M26" s="138" t="s">
        <v>521</v>
      </c>
      <c r="N26" s="138" t="s">
        <v>521</v>
      </c>
      <c r="O26" s="138" t="s">
        <v>521</v>
      </c>
      <c r="P26" s="138" t="s">
        <v>521</v>
      </c>
      <c r="Q26" s="134">
        <f t="shared" si="0"/>
        <v>32.299999999999997</v>
      </c>
      <c r="R26" s="135" t="str">
        <f t="shared" si="1"/>
        <v>NO</v>
      </c>
      <c r="S26" s="136" t="str">
        <f t="shared" si="2"/>
        <v>Medio</v>
      </c>
      <c r="T26" s="45"/>
    </row>
    <row r="27" spans="1:20" s="48" customFormat="1" ht="32.1" customHeight="1" x14ac:dyDescent="0.2">
      <c r="A27" s="141" t="s">
        <v>2982</v>
      </c>
      <c r="B27" s="137" t="s">
        <v>3008</v>
      </c>
      <c r="C27" s="139" t="s">
        <v>3009</v>
      </c>
      <c r="D27" s="133">
        <v>17</v>
      </c>
      <c r="E27" s="138" t="s">
        <v>521</v>
      </c>
      <c r="F27" s="138" t="s">
        <v>521</v>
      </c>
      <c r="G27" s="138" t="s">
        <v>521</v>
      </c>
      <c r="H27" s="138" t="s">
        <v>521</v>
      </c>
      <c r="I27" s="140">
        <v>24</v>
      </c>
      <c r="J27" s="140" t="s">
        <v>521</v>
      </c>
      <c r="K27" s="138" t="s">
        <v>521</v>
      </c>
      <c r="L27" s="138" t="s">
        <v>521</v>
      </c>
      <c r="M27" s="138" t="s">
        <v>521</v>
      </c>
      <c r="N27" s="138" t="s">
        <v>521</v>
      </c>
      <c r="O27" s="138" t="s">
        <v>521</v>
      </c>
      <c r="P27" s="138" t="s">
        <v>521</v>
      </c>
      <c r="Q27" s="134">
        <f t="shared" si="0"/>
        <v>24</v>
      </c>
      <c r="R27" s="135" t="str">
        <f t="shared" si="1"/>
        <v>NO</v>
      </c>
      <c r="S27" s="136" t="str">
        <f t="shared" si="2"/>
        <v>Medio</v>
      </c>
      <c r="T27" s="45"/>
    </row>
    <row r="28" spans="1:20" s="48" customFormat="1" ht="32.1" customHeight="1" x14ac:dyDescent="0.2">
      <c r="A28" s="141" t="s">
        <v>2982</v>
      </c>
      <c r="B28" s="137" t="s">
        <v>3010</v>
      </c>
      <c r="C28" s="139" t="s">
        <v>3011</v>
      </c>
      <c r="D28" s="133">
        <v>28</v>
      </c>
      <c r="E28" s="138" t="s">
        <v>521</v>
      </c>
      <c r="F28" s="138" t="s">
        <v>521</v>
      </c>
      <c r="G28" s="138" t="s">
        <v>521</v>
      </c>
      <c r="H28" s="138" t="s">
        <v>521</v>
      </c>
      <c r="I28" s="140">
        <v>32.4</v>
      </c>
      <c r="J28" s="140" t="s">
        <v>521</v>
      </c>
      <c r="K28" s="138" t="s">
        <v>521</v>
      </c>
      <c r="L28" s="138" t="s">
        <v>521</v>
      </c>
      <c r="M28" s="138" t="s">
        <v>521</v>
      </c>
      <c r="N28" s="138" t="s">
        <v>521</v>
      </c>
      <c r="O28" s="138" t="s">
        <v>521</v>
      </c>
      <c r="P28" s="138" t="s">
        <v>521</v>
      </c>
      <c r="Q28" s="134">
        <f t="shared" si="0"/>
        <v>32.4</v>
      </c>
      <c r="R28" s="135" t="str">
        <f t="shared" si="1"/>
        <v>NO</v>
      </c>
      <c r="S28" s="136" t="str">
        <f t="shared" si="2"/>
        <v>Medio</v>
      </c>
      <c r="T28" s="45"/>
    </row>
    <row r="29" spans="1:20" s="48" customFormat="1" ht="32.1" customHeight="1" x14ac:dyDescent="0.2">
      <c r="A29" s="141" t="s">
        <v>2982</v>
      </c>
      <c r="B29" s="137" t="s">
        <v>822</v>
      </c>
      <c r="C29" s="139" t="s">
        <v>3012</v>
      </c>
      <c r="D29" s="133">
        <v>31</v>
      </c>
      <c r="E29" s="138" t="s">
        <v>521</v>
      </c>
      <c r="F29" s="138" t="s">
        <v>521</v>
      </c>
      <c r="G29" s="138" t="s">
        <v>521</v>
      </c>
      <c r="H29" s="138" t="s">
        <v>521</v>
      </c>
      <c r="I29" s="140">
        <v>32.4</v>
      </c>
      <c r="J29" s="140" t="s">
        <v>521</v>
      </c>
      <c r="K29" s="138" t="s">
        <v>521</v>
      </c>
      <c r="L29" s="138" t="s">
        <v>521</v>
      </c>
      <c r="M29" s="138" t="s">
        <v>521</v>
      </c>
      <c r="N29" s="138" t="s">
        <v>521</v>
      </c>
      <c r="O29" s="138" t="s">
        <v>521</v>
      </c>
      <c r="P29" s="138" t="s">
        <v>521</v>
      </c>
      <c r="Q29" s="134">
        <f t="shared" si="0"/>
        <v>32.4</v>
      </c>
      <c r="R29" s="135" t="str">
        <f t="shared" si="1"/>
        <v>NO</v>
      </c>
      <c r="S29" s="136" t="str">
        <f t="shared" si="2"/>
        <v>Medio</v>
      </c>
      <c r="T29" s="45"/>
    </row>
    <row r="30" spans="1:20" s="48" customFormat="1" ht="32.1" customHeight="1" x14ac:dyDescent="0.2">
      <c r="A30" s="141" t="s">
        <v>2982</v>
      </c>
      <c r="B30" s="137" t="s">
        <v>3013</v>
      </c>
      <c r="C30" s="139" t="s">
        <v>3014</v>
      </c>
      <c r="D30" s="133">
        <v>47</v>
      </c>
      <c r="E30" s="138" t="s">
        <v>521</v>
      </c>
      <c r="F30" s="138" t="s">
        <v>521</v>
      </c>
      <c r="G30" s="138" t="s">
        <v>521</v>
      </c>
      <c r="H30" s="138" t="s">
        <v>521</v>
      </c>
      <c r="I30" s="140">
        <v>0</v>
      </c>
      <c r="J30" s="140" t="s">
        <v>521</v>
      </c>
      <c r="K30" s="138" t="s">
        <v>521</v>
      </c>
      <c r="L30" s="138" t="s">
        <v>521</v>
      </c>
      <c r="M30" s="138" t="s">
        <v>521</v>
      </c>
      <c r="N30" s="138" t="s">
        <v>521</v>
      </c>
      <c r="O30" s="138" t="s">
        <v>521</v>
      </c>
      <c r="P30" s="138" t="s">
        <v>521</v>
      </c>
      <c r="Q30" s="134">
        <f t="shared" si="0"/>
        <v>0</v>
      </c>
      <c r="R30" s="135" t="str">
        <f t="shared" si="1"/>
        <v>SI</v>
      </c>
      <c r="S30" s="136" t="str">
        <f t="shared" si="2"/>
        <v>Sin Riesgo</v>
      </c>
      <c r="T30" s="45"/>
    </row>
    <row r="31" spans="1:20" s="48" customFormat="1" ht="32.1" customHeight="1" x14ac:dyDescent="0.2">
      <c r="A31" s="141" t="s">
        <v>2982</v>
      </c>
      <c r="B31" s="137" t="s">
        <v>3015</v>
      </c>
      <c r="C31" s="139" t="s">
        <v>3016</v>
      </c>
      <c r="D31" s="133">
        <v>125</v>
      </c>
      <c r="E31" s="138" t="s">
        <v>521</v>
      </c>
      <c r="F31" s="138" t="s">
        <v>521</v>
      </c>
      <c r="G31" s="138" t="s">
        <v>521</v>
      </c>
      <c r="H31" s="300">
        <v>64.5</v>
      </c>
      <c r="I31" s="140" t="s">
        <v>521</v>
      </c>
      <c r="J31" s="140" t="s">
        <v>521</v>
      </c>
      <c r="K31" s="138" t="s">
        <v>521</v>
      </c>
      <c r="L31" s="138" t="s">
        <v>521</v>
      </c>
      <c r="M31" s="138" t="s">
        <v>521</v>
      </c>
      <c r="N31" s="138" t="s">
        <v>521</v>
      </c>
      <c r="O31" s="138" t="s">
        <v>521</v>
      </c>
      <c r="P31" s="138" t="s">
        <v>521</v>
      </c>
      <c r="Q31" s="134">
        <f t="shared" si="0"/>
        <v>64.5</v>
      </c>
      <c r="R31" s="135" t="str">
        <f t="shared" si="1"/>
        <v>NO</v>
      </c>
      <c r="S31" s="136" t="str">
        <f t="shared" si="2"/>
        <v>Alto</v>
      </c>
      <c r="T31" s="45"/>
    </row>
    <row r="32" spans="1:20" s="48" customFormat="1" ht="32.1" customHeight="1" x14ac:dyDescent="0.2">
      <c r="A32" s="141" t="s">
        <v>2982</v>
      </c>
      <c r="B32" s="137" t="s">
        <v>3017</v>
      </c>
      <c r="C32" s="139" t="s">
        <v>3018</v>
      </c>
      <c r="D32" s="133">
        <v>24</v>
      </c>
      <c r="E32" s="138" t="s">
        <v>521</v>
      </c>
      <c r="F32" s="138" t="s">
        <v>521</v>
      </c>
      <c r="G32" s="138" t="s">
        <v>521</v>
      </c>
      <c r="H32" s="300">
        <v>64.5</v>
      </c>
      <c r="I32" s="140" t="s">
        <v>521</v>
      </c>
      <c r="J32" s="140" t="s">
        <v>521</v>
      </c>
      <c r="K32" s="138" t="s">
        <v>521</v>
      </c>
      <c r="L32" s="138" t="s">
        <v>521</v>
      </c>
      <c r="M32" s="138" t="s">
        <v>521</v>
      </c>
      <c r="N32" s="138" t="s">
        <v>521</v>
      </c>
      <c r="O32" s="138" t="s">
        <v>521</v>
      </c>
      <c r="P32" s="138" t="s">
        <v>521</v>
      </c>
      <c r="Q32" s="134">
        <f t="shared" si="0"/>
        <v>64.5</v>
      </c>
      <c r="R32" s="135" t="str">
        <f t="shared" si="1"/>
        <v>NO</v>
      </c>
      <c r="S32" s="136" t="str">
        <f t="shared" si="2"/>
        <v>Alto</v>
      </c>
      <c r="T32" s="45"/>
    </row>
    <row r="33" spans="1:20" s="48" customFormat="1" ht="32.1" customHeight="1" x14ac:dyDescent="0.2">
      <c r="A33" s="141" t="s">
        <v>2982</v>
      </c>
      <c r="B33" s="137" t="s">
        <v>3019</v>
      </c>
      <c r="C33" s="139" t="s">
        <v>3020</v>
      </c>
      <c r="D33" s="133">
        <v>15</v>
      </c>
      <c r="E33" s="138" t="s">
        <v>521</v>
      </c>
      <c r="F33" s="138" t="s">
        <v>521</v>
      </c>
      <c r="G33" s="138">
        <v>96</v>
      </c>
      <c r="H33" s="138" t="s">
        <v>521</v>
      </c>
      <c r="I33" s="140" t="s">
        <v>521</v>
      </c>
      <c r="J33" s="140"/>
      <c r="K33" s="138" t="s">
        <v>521</v>
      </c>
      <c r="L33" s="138" t="s">
        <v>521</v>
      </c>
      <c r="M33" s="138" t="s">
        <v>521</v>
      </c>
      <c r="N33" s="138" t="s">
        <v>521</v>
      </c>
      <c r="O33" s="138" t="s">
        <v>521</v>
      </c>
      <c r="P33" s="138" t="s">
        <v>521</v>
      </c>
      <c r="Q33" s="134">
        <f t="shared" si="0"/>
        <v>96</v>
      </c>
      <c r="R33" s="135" t="str">
        <f t="shared" si="1"/>
        <v>NO</v>
      </c>
      <c r="S33" s="136" t="str">
        <f t="shared" si="2"/>
        <v>Inviable Sanitariamente</v>
      </c>
      <c r="T33" s="45"/>
    </row>
    <row r="34" spans="1:20" s="48" customFormat="1" ht="32.1" customHeight="1" x14ac:dyDescent="0.2">
      <c r="A34" s="141" t="s">
        <v>2982</v>
      </c>
      <c r="B34" s="137" t="s">
        <v>3021</v>
      </c>
      <c r="C34" s="139" t="s">
        <v>3022</v>
      </c>
      <c r="D34" s="133">
        <v>128</v>
      </c>
      <c r="E34" s="138" t="s">
        <v>521</v>
      </c>
      <c r="F34" s="138" t="s">
        <v>521</v>
      </c>
      <c r="G34" s="138" t="s">
        <v>521</v>
      </c>
      <c r="H34" s="138" t="s">
        <v>521</v>
      </c>
      <c r="I34" s="140" t="s">
        <v>521</v>
      </c>
      <c r="J34" s="140">
        <v>88</v>
      </c>
      <c r="K34" s="138" t="s">
        <v>521</v>
      </c>
      <c r="L34" s="138" t="s">
        <v>521</v>
      </c>
      <c r="M34" s="138" t="s">
        <v>521</v>
      </c>
      <c r="N34" s="138" t="s">
        <v>521</v>
      </c>
      <c r="O34" s="138" t="s">
        <v>521</v>
      </c>
      <c r="P34" s="138" t="s">
        <v>521</v>
      </c>
      <c r="Q34" s="134">
        <f t="shared" si="0"/>
        <v>88</v>
      </c>
      <c r="R34" s="135" t="str">
        <f t="shared" si="1"/>
        <v>NO</v>
      </c>
      <c r="S34" s="136" t="str">
        <f t="shared" si="2"/>
        <v>Inviable Sanitariamente</v>
      </c>
      <c r="T34" s="45"/>
    </row>
    <row r="35" spans="1:20" s="48" customFormat="1" ht="32.1" customHeight="1" x14ac:dyDescent="0.2">
      <c r="A35" s="141" t="s">
        <v>2982</v>
      </c>
      <c r="B35" s="137" t="s">
        <v>3023</v>
      </c>
      <c r="C35" s="139" t="s">
        <v>3024</v>
      </c>
      <c r="D35" s="133">
        <v>19</v>
      </c>
      <c r="E35" s="138" t="s">
        <v>521</v>
      </c>
      <c r="F35" s="138" t="s">
        <v>521</v>
      </c>
      <c r="G35" s="138" t="s">
        <v>521</v>
      </c>
      <c r="H35" s="138" t="s">
        <v>521</v>
      </c>
      <c r="I35" s="140" t="s">
        <v>521</v>
      </c>
      <c r="J35" s="140">
        <v>64.5</v>
      </c>
      <c r="K35" s="138" t="s">
        <v>521</v>
      </c>
      <c r="L35" s="138" t="s">
        <v>521</v>
      </c>
      <c r="M35" s="138" t="s">
        <v>521</v>
      </c>
      <c r="N35" s="138" t="s">
        <v>521</v>
      </c>
      <c r="O35" s="138" t="s">
        <v>521</v>
      </c>
      <c r="P35" s="138" t="s">
        <v>521</v>
      </c>
      <c r="Q35" s="134">
        <f t="shared" si="0"/>
        <v>64.5</v>
      </c>
      <c r="R35" s="135" t="str">
        <f t="shared" si="1"/>
        <v>NO</v>
      </c>
      <c r="S35" s="136" t="str">
        <f t="shared" si="2"/>
        <v>Alto</v>
      </c>
      <c r="T35" s="45"/>
    </row>
    <row r="36" spans="1:20" s="48" customFormat="1" ht="32.1" customHeight="1" x14ac:dyDescent="0.2">
      <c r="A36" s="141" t="s">
        <v>2982</v>
      </c>
      <c r="B36" s="137" t="s">
        <v>3025</v>
      </c>
      <c r="C36" s="139" t="s">
        <v>3026</v>
      </c>
      <c r="D36" s="133">
        <v>8</v>
      </c>
      <c r="E36" s="138" t="s">
        <v>521</v>
      </c>
      <c r="F36" s="138" t="s">
        <v>521</v>
      </c>
      <c r="G36" s="138" t="s">
        <v>521</v>
      </c>
      <c r="H36" s="138" t="s">
        <v>521</v>
      </c>
      <c r="I36" s="140" t="s">
        <v>521</v>
      </c>
      <c r="J36" s="140">
        <v>64.5</v>
      </c>
      <c r="K36" s="138" t="s">
        <v>521</v>
      </c>
      <c r="L36" s="138" t="s">
        <v>521</v>
      </c>
      <c r="M36" s="138" t="s">
        <v>521</v>
      </c>
      <c r="N36" s="138" t="s">
        <v>521</v>
      </c>
      <c r="O36" s="138" t="s">
        <v>521</v>
      </c>
      <c r="P36" s="138" t="s">
        <v>521</v>
      </c>
      <c r="Q36" s="134">
        <f t="shared" si="0"/>
        <v>64.5</v>
      </c>
      <c r="R36" s="135" t="str">
        <f t="shared" si="1"/>
        <v>NO</v>
      </c>
      <c r="S36" s="136" t="str">
        <f t="shared" si="2"/>
        <v>Alto</v>
      </c>
      <c r="T36" s="45"/>
    </row>
    <row r="37" spans="1:20" s="48" customFormat="1" ht="32.1" customHeight="1" x14ac:dyDescent="0.2">
      <c r="A37" s="141" t="s">
        <v>2982</v>
      </c>
      <c r="B37" s="137" t="s">
        <v>3027</v>
      </c>
      <c r="C37" s="139" t="s">
        <v>3028</v>
      </c>
      <c r="D37" s="133">
        <v>72</v>
      </c>
      <c r="E37" s="138" t="s">
        <v>521</v>
      </c>
      <c r="F37" s="138" t="s">
        <v>521</v>
      </c>
      <c r="G37" s="138" t="s">
        <v>521</v>
      </c>
      <c r="H37" s="138" t="s">
        <v>521</v>
      </c>
      <c r="I37" s="140">
        <v>97.6</v>
      </c>
      <c r="J37" s="140" t="s">
        <v>521</v>
      </c>
      <c r="K37" s="138" t="s">
        <v>521</v>
      </c>
      <c r="L37" s="138" t="s">
        <v>521</v>
      </c>
      <c r="M37" s="138" t="s">
        <v>521</v>
      </c>
      <c r="N37" s="138" t="s">
        <v>521</v>
      </c>
      <c r="O37" s="138" t="s">
        <v>521</v>
      </c>
      <c r="P37" s="138" t="s">
        <v>521</v>
      </c>
      <c r="Q37" s="134">
        <f t="shared" si="0"/>
        <v>97.6</v>
      </c>
      <c r="R37" s="135" t="str">
        <f t="shared" si="1"/>
        <v>NO</v>
      </c>
      <c r="S37" s="136" t="str">
        <f t="shared" si="2"/>
        <v>Inviable Sanitariamente</v>
      </c>
      <c r="T37" s="45"/>
    </row>
    <row r="38" spans="1:20" s="48" customFormat="1" ht="32.1" customHeight="1" x14ac:dyDescent="0.2">
      <c r="A38" s="141" t="s">
        <v>2982</v>
      </c>
      <c r="B38" s="137" t="s">
        <v>3029</v>
      </c>
      <c r="C38" s="139" t="s">
        <v>3030</v>
      </c>
      <c r="D38" s="133">
        <v>37</v>
      </c>
      <c r="E38" s="138" t="s">
        <v>521</v>
      </c>
      <c r="F38" s="138" t="s">
        <v>521</v>
      </c>
      <c r="G38" s="138" t="s">
        <v>521</v>
      </c>
      <c r="H38" s="138" t="s">
        <v>521</v>
      </c>
      <c r="I38" s="140" t="s">
        <v>521</v>
      </c>
      <c r="J38" s="300">
        <v>64.5</v>
      </c>
      <c r="K38" s="138" t="s">
        <v>521</v>
      </c>
      <c r="L38" s="138" t="s">
        <v>521</v>
      </c>
      <c r="M38" s="138" t="s">
        <v>521</v>
      </c>
      <c r="N38" s="138" t="s">
        <v>521</v>
      </c>
      <c r="O38" s="138" t="s">
        <v>521</v>
      </c>
      <c r="P38" s="138" t="s">
        <v>521</v>
      </c>
      <c r="Q38" s="134">
        <f t="shared" si="0"/>
        <v>64.5</v>
      </c>
      <c r="R38" s="135" t="str">
        <f t="shared" si="1"/>
        <v>NO</v>
      </c>
      <c r="S38" s="136" t="str">
        <f t="shared" si="2"/>
        <v>Alto</v>
      </c>
      <c r="T38" s="45"/>
    </row>
    <row r="39" spans="1:20" s="48" customFormat="1" ht="32.1" customHeight="1" x14ac:dyDescent="0.2">
      <c r="A39" s="141" t="s">
        <v>2982</v>
      </c>
      <c r="B39" s="137" t="s">
        <v>51</v>
      </c>
      <c r="C39" s="139" t="s">
        <v>3031</v>
      </c>
      <c r="D39" s="133">
        <v>50</v>
      </c>
      <c r="E39" s="138" t="s">
        <v>521</v>
      </c>
      <c r="F39" s="138" t="s">
        <v>521</v>
      </c>
      <c r="G39" s="138" t="s">
        <v>521</v>
      </c>
      <c r="H39" s="138" t="s">
        <v>521</v>
      </c>
      <c r="I39" s="140" t="s">
        <v>521</v>
      </c>
      <c r="J39" s="300">
        <v>64.599999999999994</v>
      </c>
      <c r="K39" s="138" t="s">
        <v>521</v>
      </c>
      <c r="L39" s="138" t="s">
        <v>521</v>
      </c>
      <c r="M39" s="138" t="s">
        <v>521</v>
      </c>
      <c r="N39" s="138" t="s">
        <v>521</v>
      </c>
      <c r="O39" s="138" t="s">
        <v>521</v>
      </c>
      <c r="P39" s="138" t="s">
        <v>521</v>
      </c>
      <c r="Q39" s="134">
        <f t="shared" si="0"/>
        <v>64.599999999999994</v>
      </c>
      <c r="R39" s="135" t="str">
        <f t="shared" si="1"/>
        <v>NO</v>
      </c>
      <c r="S39" s="136" t="str">
        <f t="shared" si="2"/>
        <v>Alto</v>
      </c>
      <c r="T39" s="45"/>
    </row>
    <row r="40" spans="1:20" s="48" customFormat="1" ht="32.1" customHeight="1" x14ac:dyDescent="0.2">
      <c r="A40" s="141" t="s">
        <v>2982</v>
      </c>
      <c r="B40" s="137" t="s">
        <v>3032</v>
      </c>
      <c r="C40" s="139" t="s">
        <v>3033</v>
      </c>
      <c r="D40" s="133">
        <v>36</v>
      </c>
      <c r="E40" s="138" t="s">
        <v>521</v>
      </c>
      <c r="F40" s="138" t="s">
        <v>521</v>
      </c>
      <c r="G40" s="138" t="s">
        <v>521</v>
      </c>
      <c r="H40" s="138" t="s">
        <v>521</v>
      </c>
      <c r="I40" s="140" t="s">
        <v>521</v>
      </c>
      <c r="J40" s="300">
        <v>64.5</v>
      </c>
      <c r="K40" s="138" t="s">
        <v>521</v>
      </c>
      <c r="L40" s="138" t="s">
        <v>521</v>
      </c>
      <c r="M40" s="138" t="s">
        <v>521</v>
      </c>
      <c r="N40" s="138" t="s">
        <v>521</v>
      </c>
      <c r="O40" s="138" t="s">
        <v>521</v>
      </c>
      <c r="P40" s="138" t="s">
        <v>521</v>
      </c>
      <c r="Q40" s="134">
        <f t="shared" si="0"/>
        <v>64.5</v>
      </c>
      <c r="R40" s="135" t="str">
        <f t="shared" si="1"/>
        <v>NO</v>
      </c>
      <c r="S40" s="136" t="str">
        <f t="shared" si="2"/>
        <v>Alto</v>
      </c>
      <c r="T40" s="45"/>
    </row>
    <row r="41" spans="1:20" s="48" customFormat="1" ht="32.1" customHeight="1" x14ac:dyDescent="0.2">
      <c r="A41" s="141" t="s">
        <v>2982</v>
      </c>
      <c r="B41" s="137" t="s">
        <v>1270</v>
      </c>
      <c r="C41" s="139" t="s">
        <v>3034</v>
      </c>
      <c r="D41" s="133">
        <v>27</v>
      </c>
      <c r="E41" s="138" t="s">
        <v>521</v>
      </c>
      <c r="F41" s="138" t="s">
        <v>521</v>
      </c>
      <c r="G41" s="138" t="s">
        <v>521</v>
      </c>
      <c r="H41" s="138" t="s">
        <v>521</v>
      </c>
      <c r="I41" s="140" t="s">
        <v>521</v>
      </c>
      <c r="J41" s="300">
        <v>64.5</v>
      </c>
      <c r="K41" s="138" t="s">
        <v>521</v>
      </c>
      <c r="L41" s="138" t="s">
        <v>521</v>
      </c>
      <c r="M41" s="138" t="s">
        <v>521</v>
      </c>
      <c r="N41" s="138" t="s">
        <v>521</v>
      </c>
      <c r="O41" s="138" t="s">
        <v>521</v>
      </c>
      <c r="P41" s="138" t="s">
        <v>521</v>
      </c>
      <c r="Q41" s="134">
        <f t="shared" si="0"/>
        <v>64.5</v>
      </c>
      <c r="R41" s="135" t="str">
        <f t="shared" si="1"/>
        <v>NO</v>
      </c>
      <c r="S41" s="136" t="str">
        <f t="shared" si="2"/>
        <v>Alto</v>
      </c>
      <c r="T41" s="45"/>
    </row>
    <row r="42" spans="1:20" s="48" customFormat="1" ht="32.1" customHeight="1" x14ac:dyDescent="0.2">
      <c r="A42" s="141" t="s">
        <v>2982</v>
      </c>
      <c r="B42" s="137" t="s">
        <v>144</v>
      </c>
      <c r="C42" s="139" t="s">
        <v>3035</v>
      </c>
      <c r="D42" s="133">
        <v>35</v>
      </c>
      <c r="E42" s="138" t="s">
        <v>521</v>
      </c>
      <c r="F42" s="138" t="s">
        <v>521</v>
      </c>
      <c r="G42" s="138" t="s">
        <v>521</v>
      </c>
      <c r="H42" s="138" t="s">
        <v>521</v>
      </c>
      <c r="I42" s="140" t="s">
        <v>521</v>
      </c>
      <c r="J42" s="300">
        <v>64.5</v>
      </c>
      <c r="K42" s="138" t="s">
        <v>521</v>
      </c>
      <c r="L42" s="138" t="s">
        <v>521</v>
      </c>
      <c r="M42" s="138" t="s">
        <v>521</v>
      </c>
      <c r="N42" s="138" t="s">
        <v>521</v>
      </c>
      <c r="O42" s="138" t="s">
        <v>521</v>
      </c>
      <c r="P42" s="138" t="s">
        <v>521</v>
      </c>
      <c r="Q42" s="134">
        <f t="shared" si="0"/>
        <v>64.5</v>
      </c>
      <c r="R42" s="135" t="str">
        <f t="shared" si="1"/>
        <v>NO</v>
      </c>
      <c r="S42" s="136" t="str">
        <f t="shared" si="2"/>
        <v>Alto</v>
      </c>
      <c r="T42" s="45"/>
    </row>
    <row r="43" spans="1:20" s="48" customFormat="1" ht="32.1" customHeight="1" x14ac:dyDescent="0.2">
      <c r="A43" s="141" t="s">
        <v>2982</v>
      </c>
      <c r="B43" s="137" t="s">
        <v>3036</v>
      </c>
      <c r="C43" s="139" t="s">
        <v>3037</v>
      </c>
      <c r="D43" s="133">
        <v>16</v>
      </c>
      <c r="E43" s="138" t="s">
        <v>521</v>
      </c>
      <c r="F43" s="138" t="s">
        <v>521</v>
      </c>
      <c r="G43" s="138" t="s">
        <v>521</v>
      </c>
      <c r="H43" s="138" t="s">
        <v>521</v>
      </c>
      <c r="I43" s="140" t="s">
        <v>521</v>
      </c>
      <c r="J43" s="140" t="s">
        <v>521</v>
      </c>
      <c r="K43" s="138" t="s">
        <v>521</v>
      </c>
      <c r="L43" s="138" t="s">
        <v>521</v>
      </c>
      <c r="M43" s="138" t="s">
        <v>521</v>
      </c>
      <c r="N43" s="138">
        <v>97.4</v>
      </c>
      <c r="O43" s="138" t="s">
        <v>521</v>
      </c>
      <c r="P43" s="138" t="s">
        <v>521</v>
      </c>
      <c r="Q43" s="134">
        <f t="shared" si="0"/>
        <v>97.4</v>
      </c>
      <c r="R43" s="135" t="str">
        <f t="shared" si="1"/>
        <v>NO</v>
      </c>
      <c r="S43" s="136" t="str">
        <f t="shared" si="2"/>
        <v>Inviable Sanitariamente</v>
      </c>
      <c r="T43" s="45"/>
    </row>
    <row r="44" spans="1:20" s="48" customFormat="1" ht="32.1" customHeight="1" x14ac:dyDescent="0.2">
      <c r="A44" s="141" t="s">
        <v>2982</v>
      </c>
      <c r="B44" s="137" t="s">
        <v>3038</v>
      </c>
      <c r="C44" s="139" t="s">
        <v>3039</v>
      </c>
      <c r="D44" s="133">
        <v>56</v>
      </c>
      <c r="E44" s="138" t="s">
        <v>521</v>
      </c>
      <c r="F44" s="138" t="s">
        <v>521</v>
      </c>
      <c r="G44" s="138" t="s">
        <v>521</v>
      </c>
      <c r="H44" s="138" t="s">
        <v>521</v>
      </c>
      <c r="I44" s="140" t="s">
        <v>521</v>
      </c>
      <c r="J44" s="140">
        <v>64</v>
      </c>
      <c r="K44" s="138" t="s">
        <v>521</v>
      </c>
      <c r="L44" s="138" t="s">
        <v>521</v>
      </c>
      <c r="M44" s="138" t="s">
        <v>521</v>
      </c>
      <c r="N44" s="138" t="s">
        <v>521</v>
      </c>
      <c r="O44" s="138" t="s">
        <v>521</v>
      </c>
      <c r="P44" s="138" t="s">
        <v>521</v>
      </c>
      <c r="Q44" s="134">
        <f t="shared" si="0"/>
        <v>64</v>
      </c>
      <c r="R44" s="135" t="str">
        <f t="shared" si="1"/>
        <v>NO</v>
      </c>
      <c r="S44" s="136" t="str">
        <f t="shared" si="2"/>
        <v>Alto</v>
      </c>
      <c r="T44" s="45"/>
    </row>
    <row r="45" spans="1:20" s="48" customFormat="1" ht="32.1" customHeight="1" x14ac:dyDescent="0.2">
      <c r="A45" s="141" t="s">
        <v>2982</v>
      </c>
      <c r="B45" s="137" t="s">
        <v>3040</v>
      </c>
      <c r="C45" s="139" t="s">
        <v>3041</v>
      </c>
      <c r="D45" s="133">
        <v>24</v>
      </c>
      <c r="E45" s="138" t="s">
        <v>521</v>
      </c>
      <c r="F45" s="138" t="s">
        <v>521</v>
      </c>
      <c r="G45" s="138" t="s">
        <v>521</v>
      </c>
      <c r="H45" s="138" t="s">
        <v>521</v>
      </c>
      <c r="I45" s="140">
        <v>64</v>
      </c>
      <c r="J45" s="140" t="s">
        <v>521</v>
      </c>
      <c r="K45" s="138" t="s">
        <v>521</v>
      </c>
      <c r="L45" s="138" t="s">
        <v>521</v>
      </c>
      <c r="M45" s="138" t="s">
        <v>521</v>
      </c>
      <c r="N45" s="138" t="s">
        <v>521</v>
      </c>
      <c r="O45" s="138" t="s">
        <v>521</v>
      </c>
      <c r="P45" s="138" t="s">
        <v>521</v>
      </c>
      <c r="Q45" s="134">
        <f t="shared" si="0"/>
        <v>64</v>
      </c>
      <c r="R45" s="135" t="str">
        <f t="shared" si="1"/>
        <v>NO</v>
      </c>
      <c r="S45" s="136" t="str">
        <f t="shared" si="2"/>
        <v>Alto</v>
      </c>
      <c r="T45" s="45"/>
    </row>
    <row r="46" spans="1:20" s="48" customFormat="1" ht="32.1" customHeight="1" x14ac:dyDescent="0.2">
      <c r="A46" s="141" t="s">
        <v>2982</v>
      </c>
      <c r="B46" s="137" t="s">
        <v>2876</v>
      </c>
      <c r="C46" s="139" t="s">
        <v>3042</v>
      </c>
      <c r="D46" s="133">
        <v>182</v>
      </c>
      <c r="E46" s="138" t="s">
        <v>521</v>
      </c>
      <c r="F46" s="138" t="s">
        <v>521</v>
      </c>
      <c r="G46" s="138" t="s">
        <v>521</v>
      </c>
      <c r="H46" s="138" t="s">
        <v>521</v>
      </c>
      <c r="I46" s="140" t="s">
        <v>521</v>
      </c>
      <c r="J46" s="140">
        <v>88</v>
      </c>
      <c r="K46" s="138" t="s">
        <v>521</v>
      </c>
      <c r="L46" s="138" t="s">
        <v>521</v>
      </c>
      <c r="M46" s="138" t="s">
        <v>521</v>
      </c>
      <c r="N46" s="138" t="s">
        <v>521</v>
      </c>
      <c r="O46" s="138" t="s">
        <v>521</v>
      </c>
      <c r="P46" s="138" t="s">
        <v>521</v>
      </c>
      <c r="Q46" s="134">
        <f t="shared" si="0"/>
        <v>88</v>
      </c>
      <c r="R46" s="135" t="str">
        <f t="shared" si="1"/>
        <v>NO</v>
      </c>
      <c r="S46" s="136" t="str">
        <f t="shared" si="2"/>
        <v>Inviable Sanitariamente</v>
      </c>
      <c r="T46" s="45"/>
    </row>
    <row r="47" spans="1:20" s="48" customFormat="1" ht="32.1" customHeight="1" x14ac:dyDescent="0.2">
      <c r="A47" s="141" t="s">
        <v>2982</v>
      </c>
      <c r="B47" s="137" t="s">
        <v>3043</v>
      </c>
      <c r="C47" s="139" t="s">
        <v>3044</v>
      </c>
      <c r="D47" s="133">
        <v>25</v>
      </c>
      <c r="E47" s="138">
        <v>64</v>
      </c>
      <c r="F47" s="138" t="s">
        <v>521</v>
      </c>
      <c r="G47" s="138" t="s">
        <v>521</v>
      </c>
      <c r="H47" s="138" t="s">
        <v>521</v>
      </c>
      <c r="I47" s="140" t="s">
        <v>521</v>
      </c>
      <c r="J47" s="140" t="s">
        <v>521</v>
      </c>
      <c r="K47" s="138" t="s">
        <v>521</v>
      </c>
      <c r="L47" s="138">
        <v>97.4</v>
      </c>
      <c r="M47" s="138" t="s">
        <v>521</v>
      </c>
      <c r="N47" s="138" t="s">
        <v>521</v>
      </c>
      <c r="O47" s="138" t="s">
        <v>521</v>
      </c>
      <c r="P47" s="138" t="s">
        <v>521</v>
      </c>
      <c r="Q47" s="134">
        <f t="shared" si="0"/>
        <v>80.7</v>
      </c>
      <c r="R47" s="135" t="str">
        <f t="shared" si="1"/>
        <v>NO</v>
      </c>
      <c r="S47" s="136" t="str">
        <f t="shared" si="2"/>
        <v>Inviable Sanitariamente</v>
      </c>
      <c r="T47" s="45"/>
    </row>
    <row r="48" spans="1:20" s="48" customFormat="1" ht="32.1" customHeight="1" x14ac:dyDescent="0.2">
      <c r="A48" s="141" t="s">
        <v>2982</v>
      </c>
      <c r="B48" s="137" t="s">
        <v>616</v>
      </c>
      <c r="C48" s="139" t="s">
        <v>3045</v>
      </c>
      <c r="D48" s="133">
        <v>58</v>
      </c>
      <c r="E48" s="138" t="s">
        <v>521</v>
      </c>
      <c r="F48" s="138" t="s">
        <v>521</v>
      </c>
      <c r="G48" s="138" t="s">
        <v>521</v>
      </c>
      <c r="H48" s="138" t="s">
        <v>521</v>
      </c>
      <c r="I48" s="140" t="s">
        <v>521</v>
      </c>
      <c r="J48" s="140" t="s">
        <v>521</v>
      </c>
      <c r="K48" s="138" t="s">
        <v>521</v>
      </c>
      <c r="L48" s="138" t="s">
        <v>521</v>
      </c>
      <c r="M48" s="138" t="s">
        <v>521</v>
      </c>
      <c r="N48" s="138" t="s">
        <v>521</v>
      </c>
      <c r="O48" s="138" t="s">
        <v>521</v>
      </c>
      <c r="P48" s="138" t="s">
        <v>521</v>
      </c>
      <c r="Q48" s="134" t="e">
        <f t="shared" si="0"/>
        <v>#DIV/0!</v>
      </c>
      <c r="R48" s="135" t="e">
        <f t="shared" si="1"/>
        <v>#DIV/0!</v>
      </c>
      <c r="S48" s="136" t="e">
        <f t="shared" si="2"/>
        <v>#DIV/0!</v>
      </c>
      <c r="T48" s="45"/>
    </row>
    <row r="49" spans="1:20" s="48" customFormat="1" ht="32.1" customHeight="1" x14ac:dyDescent="0.2">
      <c r="A49" s="141" t="s">
        <v>2982</v>
      </c>
      <c r="B49" s="137" t="s">
        <v>3046</v>
      </c>
      <c r="C49" s="139" t="s">
        <v>3047</v>
      </c>
      <c r="D49" s="133">
        <v>39</v>
      </c>
      <c r="E49" s="138" t="s">
        <v>521</v>
      </c>
      <c r="F49" s="138" t="s">
        <v>521</v>
      </c>
      <c r="G49" s="138" t="s">
        <v>521</v>
      </c>
      <c r="H49" s="138" t="s">
        <v>521</v>
      </c>
      <c r="I49" s="140">
        <v>64</v>
      </c>
      <c r="J49" s="140" t="s">
        <v>521</v>
      </c>
      <c r="K49" s="138" t="s">
        <v>521</v>
      </c>
      <c r="L49" s="138" t="s">
        <v>521</v>
      </c>
      <c r="M49" s="138" t="s">
        <v>521</v>
      </c>
      <c r="N49" s="138" t="s">
        <v>521</v>
      </c>
      <c r="O49" s="138" t="s">
        <v>521</v>
      </c>
      <c r="P49" s="138" t="s">
        <v>521</v>
      </c>
      <c r="Q49" s="134">
        <f t="shared" si="0"/>
        <v>64</v>
      </c>
      <c r="R49" s="135" t="str">
        <f t="shared" si="1"/>
        <v>NO</v>
      </c>
      <c r="S49" s="136" t="str">
        <f t="shared" si="2"/>
        <v>Alto</v>
      </c>
      <c r="T49" s="45"/>
    </row>
    <row r="50" spans="1:20" s="48" customFormat="1" ht="32.1" customHeight="1" x14ac:dyDescent="0.2">
      <c r="A50" s="141" t="s">
        <v>2982</v>
      </c>
      <c r="B50" s="137" t="s">
        <v>3048</v>
      </c>
      <c r="C50" s="139" t="s">
        <v>3049</v>
      </c>
      <c r="D50" s="133">
        <v>12</v>
      </c>
      <c r="E50" s="138" t="s">
        <v>521</v>
      </c>
      <c r="F50" s="138" t="s">
        <v>521</v>
      </c>
      <c r="G50" s="138" t="s">
        <v>521</v>
      </c>
      <c r="H50" s="138" t="s">
        <v>521</v>
      </c>
      <c r="I50" s="140" t="s">
        <v>521</v>
      </c>
      <c r="J50" s="140">
        <v>64.5</v>
      </c>
      <c r="K50" s="138" t="s">
        <v>521</v>
      </c>
      <c r="L50" s="138" t="s">
        <v>521</v>
      </c>
      <c r="M50" s="138" t="s">
        <v>521</v>
      </c>
      <c r="N50" s="138" t="s">
        <v>521</v>
      </c>
      <c r="O50" s="138" t="s">
        <v>521</v>
      </c>
      <c r="P50" s="138" t="s">
        <v>521</v>
      </c>
      <c r="Q50" s="134">
        <f t="shared" si="0"/>
        <v>64.5</v>
      </c>
      <c r="R50" s="135" t="str">
        <f t="shared" si="1"/>
        <v>NO</v>
      </c>
      <c r="S50" s="136" t="str">
        <f t="shared" si="2"/>
        <v>Alto</v>
      </c>
      <c r="T50" s="45"/>
    </row>
    <row r="51" spans="1:20" s="48" customFormat="1" ht="32.1" customHeight="1" x14ac:dyDescent="0.2">
      <c r="A51" s="141" t="s">
        <v>2982</v>
      </c>
      <c r="B51" s="137" t="s">
        <v>3050</v>
      </c>
      <c r="C51" s="139" t="s">
        <v>3051</v>
      </c>
      <c r="D51" s="133">
        <v>98</v>
      </c>
      <c r="E51" s="138" t="s">
        <v>521</v>
      </c>
      <c r="F51" s="138" t="s">
        <v>521</v>
      </c>
      <c r="G51" s="138" t="s">
        <v>521</v>
      </c>
      <c r="H51" s="138" t="s">
        <v>521</v>
      </c>
      <c r="I51" s="140"/>
      <c r="J51" s="140" t="s">
        <v>521</v>
      </c>
      <c r="K51" s="138">
        <v>64</v>
      </c>
      <c r="L51" s="138" t="s">
        <v>521</v>
      </c>
      <c r="M51" s="138" t="s">
        <v>521</v>
      </c>
      <c r="N51" s="138" t="s">
        <v>521</v>
      </c>
      <c r="O51" s="138" t="s">
        <v>521</v>
      </c>
      <c r="P51" s="138" t="s">
        <v>521</v>
      </c>
      <c r="Q51" s="134">
        <f t="shared" si="0"/>
        <v>64</v>
      </c>
      <c r="R51" s="135" t="str">
        <f t="shared" si="1"/>
        <v>NO</v>
      </c>
      <c r="S51" s="136" t="str">
        <f t="shared" si="2"/>
        <v>Alto</v>
      </c>
      <c r="T51" s="45"/>
    </row>
    <row r="52" spans="1:20" s="48" customFormat="1" ht="32.1" customHeight="1" x14ac:dyDescent="0.2">
      <c r="A52" s="141" t="s">
        <v>2982</v>
      </c>
      <c r="B52" s="137" t="s">
        <v>3052</v>
      </c>
      <c r="C52" s="139" t="s">
        <v>3053</v>
      </c>
      <c r="D52" s="133">
        <v>24</v>
      </c>
      <c r="E52" s="138" t="s">
        <v>521</v>
      </c>
      <c r="F52" s="138" t="s">
        <v>521</v>
      </c>
      <c r="G52" s="138" t="s">
        <v>521</v>
      </c>
      <c r="H52" s="138" t="s">
        <v>521</v>
      </c>
      <c r="I52" s="140" t="s">
        <v>521</v>
      </c>
      <c r="J52" s="140" t="s">
        <v>521</v>
      </c>
      <c r="K52" s="138">
        <v>97.4</v>
      </c>
      <c r="L52" s="138" t="s">
        <v>521</v>
      </c>
      <c r="M52" s="138" t="s">
        <v>521</v>
      </c>
      <c r="N52" s="138" t="s">
        <v>521</v>
      </c>
      <c r="O52" s="138" t="s">
        <v>521</v>
      </c>
      <c r="P52" s="138" t="s">
        <v>521</v>
      </c>
      <c r="Q52" s="134">
        <f t="shared" si="0"/>
        <v>97.4</v>
      </c>
      <c r="R52" s="135" t="str">
        <f t="shared" si="1"/>
        <v>NO</v>
      </c>
      <c r="S52" s="136" t="str">
        <f t="shared" si="2"/>
        <v>Inviable Sanitariamente</v>
      </c>
      <c r="T52" s="45"/>
    </row>
    <row r="53" spans="1:20" s="48" customFormat="1" ht="32.1" customHeight="1" x14ac:dyDescent="0.2">
      <c r="A53" s="141" t="s">
        <v>2982</v>
      </c>
      <c r="B53" s="137" t="s">
        <v>3054</v>
      </c>
      <c r="C53" s="139" t="s">
        <v>3055</v>
      </c>
      <c r="D53" s="133">
        <v>47</v>
      </c>
      <c r="E53" s="138" t="s">
        <v>521</v>
      </c>
      <c r="F53" s="138" t="s">
        <v>521</v>
      </c>
      <c r="G53" s="138" t="s">
        <v>521</v>
      </c>
      <c r="H53" s="138" t="s">
        <v>521</v>
      </c>
      <c r="I53" s="140" t="s">
        <v>521</v>
      </c>
      <c r="J53" s="140">
        <v>64.599999999999994</v>
      </c>
      <c r="K53" s="138" t="s">
        <v>521</v>
      </c>
      <c r="L53" s="138" t="s">
        <v>521</v>
      </c>
      <c r="M53" s="138" t="s">
        <v>521</v>
      </c>
      <c r="N53" s="138" t="s">
        <v>521</v>
      </c>
      <c r="O53" s="138" t="s">
        <v>521</v>
      </c>
      <c r="P53" s="138" t="s">
        <v>521</v>
      </c>
      <c r="Q53" s="134">
        <f t="shared" si="0"/>
        <v>64.599999999999994</v>
      </c>
      <c r="R53" s="135" t="str">
        <f t="shared" si="1"/>
        <v>NO</v>
      </c>
      <c r="S53" s="136" t="str">
        <f t="shared" si="2"/>
        <v>Alto</v>
      </c>
      <c r="T53" s="45"/>
    </row>
    <row r="54" spans="1:20" s="48" customFormat="1" ht="32.1" customHeight="1" x14ac:dyDescent="0.2">
      <c r="A54" s="141" t="s">
        <v>2982</v>
      </c>
      <c r="B54" s="137" t="s">
        <v>2773</v>
      </c>
      <c r="C54" s="139" t="s">
        <v>3056</v>
      </c>
      <c r="D54" s="133">
        <v>54</v>
      </c>
      <c r="E54" s="138" t="s">
        <v>521</v>
      </c>
      <c r="F54" s="138" t="s">
        <v>521</v>
      </c>
      <c r="G54" s="138" t="s">
        <v>521</v>
      </c>
      <c r="H54" s="138" t="s">
        <v>521</v>
      </c>
      <c r="I54" s="140">
        <v>24</v>
      </c>
      <c r="J54" s="140" t="s">
        <v>521</v>
      </c>
      <c r="K54" s="138" t="s">
        <v>521</v>
      </c>
      <c r="L54" s="138" t="s">
        <v>521</v>
      </c>
      <c r="M54" s="138" t="s">
        <v>521</v>
      </c>
      <c r="N54" s="138" t="s">
        <v>521</v>
      </c>
      <c r="O54" s="138" t="s">
        <v>521</v>
      </c>
      <c r="P54" s="138" t="s">
        <v>521</v>
      </c>
      <c r="Q54" s="134">
        <f t="shared" si="0"/>
        <v>24</v>
      </c>
      <c r="R54" s="135" t="str">
        <f t="shared" si="1"/>
        <v>NO</v>
      </c>
      <c r="S54" s="136" t="str">
        <f t="shared" si="2"/>
        <v>Medio</v>
      </c>
      <c r="T54" s="45"/>
    </row>
    <row r="55" spans="1:20" s="48" customFormat="1" ht="32.1" customHeight="1" x14ac:dyDescent="0.2">
      <c r="A55" s="141" t="s">
        <v>2982</v>
      </c>
      <c r="B55" s="137" t="s">
        <v>3015</v>
      </c>
      <c r="C55" s="139" t="s">
        <v>3057</v>
      </c>
      <c r="D55" s="133">
        <v>125</v>
      </c>
      <c r="E55" s="138" t="s">
        <v>521</v>
      </c>
      <c r="F55" s="138" t="s">
        <v>521</v>
      </c>
      <c r="G55" s="138" t="s">
        <v>521</v>
      </c>
      <c r="H55" s="138" t="s">
        <v>521</v>
      </c>
      <c r="I55" s="140" t="s">
        <v>521</v>
      </c>
      <c r="J55" s="140">
        <v>64.5</v>
      </c>
      <c r="K55" s="138" t="s">
        <v>521</v>
      </c>
      <c r="L55" s="138" t="s">
        <v>521</v>
      </c>
      <c r="M55" s="138" t="s">
        <v>521</v>
      </c>
      <c r="N55" s="138" t="s">
        <v>521</v>
      </c>
      <c r="O55" s="138" t="s">
        <v>521</v>
      </c>
      <c r="P55" s="138" t="s">
        <v>521</v>
      </c>
      <c r="Q55" s="134">
        <f t="shared" si="0"/>
        <v>64.5</v>
      </c>
      <c r="R55" s="135" t="str">
        <f t="shared" si="1"/>
        <v>NO</v>
      </c>
      <c r="S55" s="136" t="str">
        <f t="shared" si="2"/>
        <v>Alto</v>
      </c>
      <c r="T55" s="45"/>
    </row>
    <row r="56" spans="1:20" s="48" customFormat="1" ht="32.1" customHeight="1" x14ac:dyDescent="0.2">
      <c r="A56" s="141" t="s">
        <v>3058</v>
      </c>
      <c r="B56" s="137" t="s">
        <v>3059</v>
      </c>
      <c r="C56" s="139" t="s">
        <v>3060</v>
      </c>
      <c r="D56" s="133">
        <v>110</v>
      </c>
      <c r="E56" s="138" t="s">
        <v>521</v>
      </c>
      <c r="F56" s="138" t="s">
        <v>521</v>
      </c>
      <c r="G56" s="138" t="s">
        <v>521</v>
      </c>
      <c r="H56" s="138">
        <v>0</v>
      </c>
      <c r="I56" s="140" t="s">
        <v>521</v>
      </c>
      <c r="J56" s="140" t="s">
        <v>521</v>
      </c>
      <c r="K56" s="138" t="s">
        <v>521</v>
      </c>
      <c r="L56" s="138" t="s">
        <v>521</v>
      </c>
      <c r="M56" s="138" t="s">
        <v>521</v>
      </c>
      <c r="N56" s="138" t="s">
        <v>521</v>
      </c>
      <c r="O56" s="138">
        <v>0</v>
      </c>
      <c r="P56" s="138" t="s">
        <v>521</v>
      </c>
      <c r="Q56" s="134">
        <f t="shared" si="0"/>
        <v>0</v>
      </c>
      <c r="R56" s="135" t="str">
        <f t="shared" ref="R56:R100" si="3">IF(Q56&lt;5,"SI","NO")</f>
        <v>SI</v>
      </c>
      <c r="S56" s="136" t="str">
        <f t="shared" si="2"/>
        <v>Sin Riesgo</v>
      </c>
      <c r="T56" s="45"/>
    </row>
    <row r="57" spans="1:20" s="48" customFormat="1" ht="45" x14ac:dyDescent="0.2">
      <c r="A57" s="141" t="s">
        <v>3058</v>
      </c>
      <c r="B57" s="137" t="s">
        <v>1066</v>
      </c>
      <c r="C57" s="139" t="s">
        <v>3061</v>
      </c>
      <c r="D57" s="133">
        <v>30</v>
      </c>
      <c r="E57" s="138">
        <v>31.6</v>
      </c>
      <c r="F57" s="138" t="s">
        <v>521</v>
      </c>
      <c r="G57" s="138" t="s">
        <v>521</v>
      </c>
      <c r="H57" s="138" t="s">
        <v>521</v>
      </c>
      <c r="I57" s="140" t="s">
        <v>521</v>
      </c>
      <c r="J57" s="140" t="s">
        <v>521</v>
      </c>
      <c r="K57" s="138" t="s">
        <v>521</v>
      </c>
      <c r="L57" s="138" t="s">
        <v>521</v>
      </c>
      <c r="M57" s="138" t="s">
        <v>521</v>
      </c>
      <c r="N57" s="138" t="s">
        <v>521</v>
      </c>
      <c r="O57" s="138" t="s">
        <v>521</v>
      </c>
      <c r="P57" s="138">
        <v>64</v>
      </c>
      <c r="Q57" s="134">
        <f t="shared" si="0"/>
        <v>47.8</v>
      </c>
      <c r="R57" s="135" t="str">
        <f t="shared" si="3"/>
        <v>NO</v>
      </c>
      <c r="S57" s="136" t="str">
        <f t="shared" ref="S57:S100" si="4">IF(Q57&lt;=5,"Sin Riesgo",IF(Q57 &lt;=14,"Bajo",IF(Q57&lt;=35,"Medio",IF(Q57&lt;=80,"Alto","Inviable Sanitariamente"))))</f>
        <v>Alto</v>
      </c>
      <c r="T57" s="45"/>
    </row>
    <row r="58" spans="1:20" s="48" customFormat="1" ht="45" x14ac:dyDescent="0.2">
      <c r="A58" s="141" t="s">
        <v>3058</v>
      </c>
      <c r="B58" s="137" t="s">
        <v>3062</v>
      </c>
      <c r="C58" s="139" t="s">
        <v>3063</v>
      </c>
      <c r="D58" s="133">
        <v>13</v>
      </c>
      <c r="E58" s="138" t="s">
        <v>521</v>
      </c>
      <c r="F58" s="138" t="s">
        <v>521</v>
      </c>
      <c r="G58" s="138" t="s">
        <v>521</v>
      </c>
      <c r="H58" s="138">
        <v>64</v>
      </c>
      <c r="I58" s="140" t="s">
        <v>521</v>
      </c>
      <c r="J58" s="140" t="s">
        <v>521</v>
      </c>
      <c r="K58" s="138" t="s">
        <v>521</v>
      </c>
      <c r="L58" s="138" t="s">
        <v>521</v>
      </c>
      <c r="M58" s="138" t="s">
        <v>521</v>
      </c>
      <c r="N58" s="138">
        <v>64</v>
      </c>
      <c r="O58" s="138" t="s">
        <v>521</v>
      </c>
      <c r="P58" s="138" t="s">
        <v>521</v>
      </c>
      <c r="Q58" s="134">
        <f t="shared" si="0"/>
        <v>64</v>
      </c>
      <c r="R58" s="135" t="str">
        <f t="shared" si="3"/>
        <v>NO</v>
      </c>
      <c r="S58" s="136" t="str">
        <f t="shared" si="4"/>
        <v>Alto</v>
      </c>
      <c r="T58" s="45"/>
    </row>
    <row r="59" spans="1:20" s="48" customFormat="1" ht="45" x14ac:dyDescent="0.2">
      <c r="A59" s="141" t="s">
        <v>3058</v>
      </c>
      <c r="B59" s="137" t="s">
        <v>779</v>
      </c>
      <c r="C59" s="139" t="s">
        <v>3064</v>
      </c>
      <c r="D59" s="133">
        <v>39</v>
      </c>
      <c r="E59" s="138" t="s">
        <v>521</v>
      </c>
      <c r="F59" s="138" t="s">
        <v>521</v>
      </c>
      <c r="G59" s="138" t="s">
        <v>521</v>
      </c>
      <c r="H59" s="138">
        <v>64</v>
      </c>
      <c r="I59" s="140" t="s">
        <v>521</v>
      </c>
      <c r="J59" s="140" t="s">
        <v>521</v>
      </c>
      <c r="K59" s="138" t="s">
        <v>521</v>
      </c>
      <c r="L59" s="138">
        <v>64</v>
      </c>
      <c r="M59" s="138" t="s">
        <v>521</v>
      </c>
      <c r="N59" s="138" t="s">
        <v>521</v>
      </c>
      <c r="O59" s="138" t="s">
        <v>521</v>
      </c>
      <c r="P59" s="138" t="s">
        <v>521</v>
      </c>
      <c r="Q59" s="134">
        <f t="shared" si="0"/>
        <v>64</v>
      </c>
      <c r="R59" s="135" t="str">
        <f t="shared" si="3"/>
        <v>NO</v>
      </c>
      <c r="S59" s="136" t="str">
        <f t="shared" si="4"/>
        <v>Alto</v>
      </c>
      <c r="T59" s="45"/>
    </row>
    <row r="60" spans="1:20" s="48" customFormat="1" ht="32.1" customHeight="1" x14ac:dyDescent="0.2">
      <c r="A60" s="141" t="s">
        <v>3058</v>
      </c>
      <c r="B60" s="137" t="s">
        <v>3065</v>
      </c>
      <c r="C60" s="139" t="s">
        <v>3066</v>
      </c>
      <c r="D60" s="133">
        <v>47</v>
      </c>
      <c r="E60" s="138" t="s">
        <v>521</v>
      </c>
      <c r="F60" s="138" t="s">
        <v>521</v>
      </c>
      <c r="G60" s="138">
        <v>0</v>
      </c>
      <c r="H60" s="138" t="s">
        <v>521</v>
      </c>
      <c r="I60" s="140" t="s">
        <v>521</v>
      </c>
      <c r="J60" s="140" t="s">
        <v>521</v>
      </c>
      <c r="K60" s="138" t="s">
        <v>521</v>
      </c>
      <c r="L60" s="138" t="s">
        <v>521</v>
      </c>
      <c r="M60" s="138" t="s">
        <v>521</v>
      </c>
      <c r="N60" s="138" t="s">
        <v>521</v>
      </c>
      <c r="O60" s="138">
        <v>0</v>
      </c>
      <c r="P60" s="138" t="s">
        <v>521</v>
      </c>
      <c r="Q60" s="134">
        <f t="shared" si="0"/>
        <v>0</v>
      </c>
      <c r="R60" s="135" t="str">
        <f t="shared" si="3"/>
        <v>SI</v>
      </c>
      <c r="S60" s="136" t="str">
        <f t="shared" si="4"/>
        <v>Sin Riesgo</v>
      </c>
      <c r="T60" s="45"/>
    </row>
    <row r="61" spans="1:20" s="48" customFormat="1" ht="32.1" customHeight="1" x14ac:dyDescent="0.2">
      <c r="A61" s="141" t="s">
        <v>3058</v>
      </c>
      <c r="B61" s="137" t="s">
        <v>3067</v>
      </c>
      <c r="C61" s="139" t="s">
        <v>3068</v>
      </c>
      <c r="D61" s="133">
        <v>60</v>
      </c>
      <c r="E61" s="138" t="s">
        <v>521</v>
      </c>
      <c r="F61" s="138" t="s">
        <v>521</v>
      </c>
      <c r="G61" s="138">
        <v>0</v>
      </c>
      <c r="H61" s="138" t="s">
        <v>521</v>
      </c>
      <c r="I61" s="140" t="s">
        <v>521</v>
      </c>
      <c r="J61" s="140" t="s">
        <v>521</v>
      </c>
      <c r="K61" s="138" t="s">
        <v>521</v>
      </c>
      <c r="L61" s="138" t="s">
        <v>521</v>
      </c>
      <c r="M61" s="138" t="s">
        <v>521</v>
      </c>
      <c r="N61" s="138" t="s">
        <v>521</v>
      </c>
      <c r="O61" s="138">
        <v>0</v>
      </c>
      <c r="P61" s="138" t="s">
        <v>521</v>
      </c>
      <c r="Q61" s="134">
        <f t="shared" si="0"/>
        <v>0</v>
      </c>
      <c r="R61" s="135" t="str">
        <f t="shared" si="3"/>
        <v>SI</v>
      </c>
      <c r="S61" s="136" t="str">
        <f t="shared" si="4"/>
        <v>Sin Riesgo</v>
      </c>
      <c r="T61" s="45"/>
    </row>
    <row r="62" spans="1:20" s="48" customFormat="1" ht="32.1" customHeight="1" x14ac:dyDescent="0.2">
      <c r="A62" s="141" t="s">
        <v>3058</v>
      </c>
      <c r="B62" s="137" t="s">
        <v>3069</v>
      </c>
      <c r="C62" s="139" t="s">
        <v>3070</v>
      </c>
      <c r="D62" s="133">
        <v>22</v>
      </c>
      <c r="E62" s="138" t="s">
        <v>521</v>
      </c>
      <c r="F62" s="138">
        <v>39.799999999999997</v>
      </c>
      <c r="G62" s="138" t="s">
        <v>521</v>
      </c>
      <c r="H62" s="138" t="s">
        <v>521</v>
      </c>
      <c r="I62" s="140" t="s">
        <v>521</v>
      </c>
      <c r="J62" s="140" t="s">
        <v>521</v>
      </c>
      <c r="K62" s="138" t="s">
        <v>521</v>
      </c>
      <c r="L62" s="138" t="s">
        <v>521</v>
      </c>
      <c r="M62" s="138" t="s">
        <v>521</v>
      </c>
      <c r="N62" s="138" t="s">
        <v>521</v>
      </c>
      <c r="O62" s="138" t="s">
        <v>521</v>
      </c>
      <c r="P62" s="138">
        <v>64</v>
      </c>
      <c r="Q62" s="134">
        <f t="shared" si="0"/>
        <v>51.9</v>
      </c>
      <c r="R62" s="135" t="str">
        <f t="shared" si="3"/>
        <v>NO</v>
      </c>
      <c r="S62" s="136" t="str">
        <f t="shared" si="4"/>
        <v>Alto</v>
      </c>
      <c r="T62" s="45"/>
    </row>
    <row r="63" spans="1:20" s="48" customFormat="1" ht="45" x14ac:dyDescent="0.2">
      <c r="A63" s="141" t="s">
        <v>3058</v>
      </c>
      <c r="B63" s="137" t="s">
        <v>3071</v>
      </c>
      <c r="C63" s="139" t="s">
        <v>3072</v>
      </c>
      <c r="D63" s="133">
        <v>53</v>
      </c>
      <c r="E63" s="138">
        <v>31.6</v>
      </c>
      <c r="F63" s="138" t="s">
        <v>521</v>
      </c>
      <c r="G63" s="138" t="s">
        <v>521</v>
      </c>
      <c r="H63" s="138" t="s">
        <v>521</v>
      </c>
      <c r="I63" s="140" t="s">
        <v>521</v>
      </c>
      <c r="J63" s="140" t="s">
        <v>521</v>
      </c>
      <c r="K63" s="138" t="s">
        <v>521</v>
      </c>
      <c r="L63" s="138">
        <v>24</v>
      </c>
      <c r="M63" s="138" t="s">
        <v>521</v>
      </c>
      <c r="N63" s="138" t="s">
        <v>521</v>
      </c>
      <c r="O63" s="138" t="s">
        <v>521</v>
      </c>
      <c r="P63" s="138" t="s">
        <v>521</v>
      </c>
      <c r="Q63" s="134">
        <f t="shared" si="0"/>
        <v>27.8</v>
      </c>
      <c r="R63" s="135" t="str">
        <f t="shared" si="3"/>
        <v>NO</v>
      </c>
      <c r="S63" s="136" t="str">
        <f t="shared" si="4"/>
        <v>Medio</v>
      </c>
      <c r="T63" s="45"/>
    </row>
    <row r="64" spans="1:20" s="48" customFormat="1" ht="32.1" customHeight="1" x14ac:dyDescent="0.2">
      <c r="A64" s="141" t="s">
        <v>3058</v>
      </c>
      <c r="B64" s="137" t="s">
        <v>1011</v>
      </c>
      <c r="C64" s="139" t="s">
        <v>3073</v>
      </c>
      <c r="D64" s="133">
        <v>27</v>
      </c>
      <c r="E64" s="138" t="s">
        <v>521</v>
      </c>
      <c r="F64" s="138">
        <v>36.1</v>
      </c>
      <c r="G64" s="138" t="s">
        <v>521</v>
      </c>
      <c r="H64" s="138" t="s">
        <v>521</v>
      </c>
      <c r="I64" s="140" t="s">
        <v>521</v>
      </c>
      <c r="J64" s="140" t="s">
        <v>521</v>
      </c>
      <c r="K64" s="138">
        <v>64</v>
      </c>
      <c r="L64" s="138" t="s">
        <v>521</v>
      </c>
      <c r="M64" s="138" t="s">
        <v>521</v>
      </c>
      <c r="N64" s="138" t="s">
        <v>521</v>
      </c>
      <c r="O64" s="138">
        <v>24</v>
      </c>
      <c r="P64" s="138" t="s">
        <v>521</v>
      </c>
      <c r="Q64" s="134">
        <f t="shared" si="0"/>
        <v>41.366666666666667</v>
      </c>
      <c r="R64" s="135" t="str">
        <f t="shared" si="3"/>
        <v>NO</v>
      </c>
      <c r="S64" s="136" t="str">
        <f t="shared" si="4"/>
        <v>Alto</v>
      </c>
      <c r="T64" s="45"/>
    </row>
    <row r="65" spans="1:20" s="48" customFormat="1" ht="32.1" customHeight="1" x14ac:dyDescent="0.2">
      <c r="A65" s="141" t="s">
        <v>3058</v>
      </c>
      <c r="B65" s="137" t="s">
        <v>3074</v>
      </c>
      <c r="C65" s="139" t="s">
        <v>3075</v>
      </c>
      <c r="D65" s="133">
        <v>38</v>
      </c>
      <c r="E65" s="138" t="s">
        <v>521</v>
      </c>
      <c r="F65" s="138">
        <v>39.799999999999997</v>
      </c>
      <c r="G65" s="138" t="s">
        <v>521</v>
      </c>
      <c r="H65" s="138" t="s">
        <v>521</v>
      </c>
      <c r="I65" s="140" t="s">
        <v>521</v>
      </c>
      <c r="J65" s="140" t="s">
        <v>521</v>
      </c>
      <c r="K65" s="138" t="s">
        <v>521</v>
      </c>
      <c r="L65" s="138" t="s">
        <v>521</v>
      </c>
      <c r="M65" s="138" t="s">
        <v>521</v>
      </c>
      <c r="N65" s="138">
        <v>64</v>
      </c>
      <c r="O65" s="138" t="s">
        <v>521</v>
      </c>
      <c r="P65" s="138" t="s">
        <v>521</v>
      </c>
      <c r="Q65" s="134">
        <f t="shared" si="0"/>
        <v>51.9</v>
      </c>
      <c r="R65" s="135" t="str">
        <f t="shared" si="3"/>
        <v>NO</v>
      </c>
      <c r="S65" s="136" t="str">
        <f t="shared" si="4"/>
        <v>Alto</v>
      </c>
      <c r="T65" s="45"/>
    </row>
    <row r="66" spans="1:20" s="48" customFormat="1" ht="32.1" customHeight="1" x14ac:dyDescent="0.2">
      <c r="A66" s="141" t="s">
        <v>3058</v>
      </c>
      <c r="B66" s="137" t="s">
        <v>3076</v>
      </c>
      <c r="C66" s="139" t="s">
        <v>3077</v>
      </c>
      <c r="D66" s="133">
        <v>29</v>
      </c>
      <c r="E66" s="138" t="s">
        <v>521</v>
      </c>
      <c r="F66" s="138" t="s">
        <v>521</v>
      </c>
      <c r="G66" s="138">
        <v>64</v>
      </c>
      <c r="H66" s="138" t="s">
        <v>521</v>
      </c>
      <c r="I66" s="140" t="s">
        <v>521</v>
      </c>
      <c r="J66" s="140" t="s">
        <v>521</v>
      </c>
      <c r="K66" s="138">
        <v>64</v>
      </c>
      <c r="L66" s="138" t="s">
        <v>521</v>
      </c>
      <c r="M66" s="138" t="s">
        <v>521</v>
      </c>
      <c r="N66" s="138">
        <v>64</v>
      </c>
      <c r="O66" s="138" t="s">
        <v>521</v>
      </c>
      <c r="P66" s="138" t="s">
        <v>521</v>
      </c>
      <c r="Q66" s="134">
        <f t="shared" si="0"/>
        <v>64</v>
      </c>
      <c r="R66" s="135" t="str">
        <f t="shared" si="3"/>
        <v>NO</v>
      </c>
      <c r="S66" s="136" t="str">
        <f t="shared" si="4"/>
        <v>Alto</v>
      </c>
      <c r="T66" s="45"/>
    </row>
    <row r="67" spans="1:20" s="48" customFormat="1" ht="32.1" customHeight="1" x14ac:dyDescent="0.2">
      <c r="A67" s="141" t="s">
        <v>3078</v>
      </c>
      <c r="B67" s="137" t="s">
        <v>3079</v>
      </c>
      <c r="C67" s="139" t="s">
        <v>3080</v>
      </c>
      <c r="D67" s="133">
        <v>75</v>
      </c>
      <c r="E67" s="138" t="s">
        <v>521</v>
      </c>
      <c r="F67" s="138" t="s">
        <v>521</v>
      </c>
      <c r="G67" s="138" t="s">
        <v>521</v>
      </c>
      <c r="H67" s="138" t="s">
        <v>521</v>
      </c>
      <c r="I67" s="140" t="s">
        <v>521</v>
      </c>
      <c r="J67" s="140" t="s">
        <v>521</v>
      </c>
      <c r="K67" s="138">
        <v>96.4</v>
      </c>
      <c r="L67" s="138" t="s">
        <v>521</v>
      </c>
      <c r="M67" s="138" t="s">
        <v>521</v>
      </c>
      <c r="N67" s="138" t="s">
        <v>521</v>
      </c>
      <c r="O67" s="138" t="s">
        <v>521</v>
      </c>
      <c r="P67" s="138" t="s">
        <v>521</v>
      </c>
      <c r="Q67" s="134">
        <f t="shared" si="0"/>
        <v>96.4</v>
      </c>
      <c r="R67" s="135" t="str">
        <f t="shared" si="3"/>
        <v>NO</v>
      </c>
      <c r="S67" s="136" t="str">
        <f t="shared" si="4"/>
        <v>Inviable Sanitariamente</v>
      </c>
      <c r="T67" s="45"/>
    </row>
    <row r="68" spans="1:20" s="48" customFormat="1" ht="32.1" customHeight="1" x14ac:dyDescent="0.2">
      <c r="A68" s="141" t="s">
        <v>3078</v>
      </c>
      <c r="B68" s="137" t="s">
        <v>3081</v>
      </c>
      <c r="C68" s="139" t="s">
        <v>3082</v>
      </c>
      <c r="D68" s="133">
        <v>80</v>
      </c>
      <c r="E68" s="138" t="s">
        <v>521</v>
      </c>
      <c r="F68" s="138" t="s">
        <v>521</v>
      </c>
      <c r="G68" s="138" t="s">
        <v>521</v>
      </c>
      <c r="H68" s="138" t="s">
        <v>521</v>
      </c>
      <c r="I68" s="140" t="s">
        <v>521</v>
      </c>
      <c r="J68" s="140" t="s">
        <v>521</v>
      </c>
      <c r="K68" s="138">
        <v>96.4</v>
      </c>
      <c r="L68" s="138" t="s">
        <v>521</v>
      </c>
      <c r="M68" s="138" t="s">
        <v>521</v>
      </c>
      <c r="N68" s="138" t="s">
        <v>521</v>
      </c>
      <c r="O68" s="138" t="s">
        <v>521</v>
      </c>
      <c r="P68" s="138" t="s">
        <v>521</v>
      </c>
      <c r="Q68" s="134">
        <f t="shared" si="0"/>
        <v>96.4</v>
      </c>
      <c r="R68" s="135" t="str">
        <f t="shared" si="3"/>
        <v>NO</v>
      </c>
      <c r="S68" s="136" t="str">
        <f t="shared" si="4"/>
        <v>Inviable Sanitariamente</v>
      </c>
      <c r="T68" s="45"/>
    </row>
    <row r="69" spans="1:20" s="48" customFormat="1" ht="32.1" customHeight="1" x14ac:dyDescent="0.2">
      <c r="A69" s="141" t="s">
        <v>3078</v>
      </c>
      <c r="B69" s="137" t="s">
        <v>3083</v>
      </c>
      <c r="C69" s="139" t="s">
        <v>3084</v>
      </c>
      <c r="D69" s="133">
        <v>30</v>
      </c>
      <c r="E69" s="138" t="s">
        <v>521</v>
      </c>
      <c r="F69" s="138" t="s">
        <v>521</v>
      </c>
      <c r="G69" s="138" t="s">
        <v>521</v>
      </c>
      <c r="H69" s="138" t="s">
        <v>521</v>
      </c>
      <c r="I69" s="140" t="s">
        <v>521</v>
      </c>
      <c r="J69" s="140" t="s">
        <v>521</v>
      </c>
      <c r="K69" s="138" t="s">
        <v>521</v>
      </c>
      <c r="L69" s="138">
        <v>96.4</v>
      </c>
      <c r="M69" s="138" t="s">
        <v>521</v>
      </c>
      <c r="N69" s="138" t="s">
        <v>521</v>
      </c>
      <c r="O69" s="138" t="s">
        <v>521</v>
      </c>
      <c r="P69" s="138" t="s">
        <v>521</v>
      </c>
      <c r="Q69" s="134">
        <f t="shared" si="0"/>
        <v>96.4</v>
      </c>
      <c r="R69" s="135" t="str">
        <f t="shared" si="3"/>
        <v>NO</v>
      </c>
      <c r="S69" s="136" t="str">
        <f t="shared" si="4"/>
        <v>Inviable Sanitariamente</v>
      </c>
      <c r="T69" s="45"/>
    </row>
    <row r="70" spans="1:20" s="48" customFormat="1" ht="32.1" customHeight="1" x14ac:dyDescent="0.2">
      <c r="A70" s="141" t="s">
        <v>3078</v>
      </c>
      <c r="B70" s="137" t="s">
        <v>422</v>
      </c>
      <c r="C70" s="139" t="s">
        <v>3085</v>
      </c>
      <c r="D70" s="133">
        <v>18</v>
      </c>
      <c r="E70" s="138" t="s">
        <v>521</v>
      </c>
      <c r="F70" s="138" t="s">
        <v>521</v>
      </c>
      <c r="G70" s="138" t="s">
        <v>521</v>
      </c>
      <c r="H70" s="138" t="s">
        <v>521</v>
      </c>
      <c r="I70" s="140" t="s">
        <v>521</v>
      </c>
      <c r="J70" s="140" t="s">
        <v>521</v>
      </c>
      <c r="K70" s="138" t="s">
        <v>521</v>
      </c>
      <c r="L70" s="138">
        <v>96.4</v>
      </c>
      <c r="M70" s="138" t="s">
        <v>521</v>
      </c>
      <c r="N70" s="138" t="s">
        <v>521</v>
      </c>
      <c r="O70" s="138" t="s">
        <v>521</v>
      </c>
      <c r="P70" s="138" t="s">
        <v>521</v>
      </c>
      <c r="Q70" s="134">
        <f t="shared" si="0"/>
        <v>96.4</v>
      </c>
      <c r="R70" s="135" t="str">
        <f t="shared" si="3"/>
        <v>NO</v>
      </c>
      <c r="S70" s="136" t="str">
        <f t="shared" si="4"/>
        <v>Inviable Sanitariamente</v>
      </c>
      <c r="T70" s="45"/>
    </row>
    <row r="71" spans="1:20" s="48" customFormat="1" ht="32.1" customHeight="1" x14ac:dyDescent="0.2">
      <c r="A71" s="141" t="s">
        <v>3078</v>
      </c>
      <c r="B71" s="137" t="s">
        <v>762</v>
      </c>
      <c r="C71" s="139" t="s">
        <v>3086</v>
      </c>
      <c r="D71" s="133">
        <v>48</v>
      </c>
      <c r="E71" s="138" t="s">
        <v>521</v>
      </c>
      <c r="F71" s="138" t="s">
        <v>521</v>
      </c>
      <c r="G71" s="138" t="s">
        <v>521</v>
      </c>
      <c r="H71" s="138" t="s">
        <v>521</v>
      </c>
      <c r="I71" s="140" t="s">
        <v>521</v>
      </c>
      <c r="J71" s="140" t="s">
        <v>521</v>
      </c>
      <c r="K71" s="138">
        <v>96.4</v>
      </c>
      <c r="L71" s="138" t="s">
        <v>521</v>
      </c>
      <c r="M71" s="138" t="s">
        <v>521</v>
      </c>
      <c r="N71" s="138" t="s">
        <v>521</v>
      </c>
      <c r="O71" s="138" t="s">
        <v>521</v>
      </c>
      <c r="P71" s="138" t="s">
        <v>521</v>
      </c>
      <c r="Q71" s="134">
        <f t="shared" si="0"/>
        <v>96.4</v>
      </c>
      <c r="R71" s="135" t="str">
        <f t="shared" si="3"/>
        <v>NO</v>
      </c>
      <c r="S71" s="136" t="str">
        <f t="shared" si="4"/>
        <v>Inviable Sanitariamente</v>
      </c>
      <c r="T71" s="45"/>
    </row>
    <row r="72" spans="1:20" s="48" customFormat="1" ht="32.1" customHeight="1" x14ac:dyDescent="0.2">
      <c r="A72" s="141" t="s">
        <v>3078</v>
      </c>
      <c r="B72" s="137" t="s">
        <v>2098</v>
      </c>
      <c r="C72" s="139" t="s">
        <v>3087</v>
      </c>
      <c r="D72" s="133">
        <v>13</v>
      </c>
      <c r="E72" s="138" t="s">
        <v>521</v>
      </c>
      <c r="F72" s="138" t="s">
        <v>521</v>
      </c>
      <c r="G72" s="138" t="s">
        <v>521</v>
      </c>
      <c r="H72" s="138" t="s">
        <v>521</v>
      </c>
      <c r="I72" s="140" t="s">
        <v>521</v>
      </c>
      <c r="J72" s="140" t="s">
        <v>521</v>
      </c>
      <c r="K72" s="138" t="s">
        <v>521</v>
      </c>
      <c r="L72" s="138">
        <v>96.4</v>
      </c>
      <c r="M72" s="138" t="s">
        <v>521</v>
      </c>
      <c r="N72" s="138" t="s">
        <v>521</v>
      </c>
      <c r="O72" s="138" t="s">
        <v>521</v>
      </c>
      <c r="P72" s="138" t="s">
        <v>521</v>
      </c>
      <c r="Q72" s="134">
        <f t="shared" si="0"/>
        <v>96.4</v>
      </c>
      <c r="R72" s="135" t="str">
        <f t="shared" si="3"/>
        <v>NO</v>
      </c>
      <c r="S72" s="136" t="str">
        <f t="shared" si="4"/>
        <v>Inviable Sanitariamente</v>
      </c>
      <c r="T72" s="45"/>
    </row>
    <row r="73" spans="1:20" s="48" customFormat="1" ht="32.1" customHeight="1" x14ac:dyDescent="0.2">
      <c r="A73" s="141" t="s">
        <v>3078</v>
      </c>
      <c r="B73" s="137" t="s">
        <v>1251</v>
      </c>
      <c r="C73" s="139" t="s">
        <v>3088</v>
      </c>
      <c r="D73" s="133">
        <v>16</v>
      </c>
      <c r="E73" s="138" t="s">
        <v>521</v>
      </c>
      <c r="F73" s="138" t="s">
        <v>521</v>
      </c>
      <c r="G73" s="138" t="s">
        <v>521</v>
      </c>
      <c r="H73" s="138" t="s">
        <v>521</v>
      </c>
      <c r="I73" s="140" t="s">
        <v>521</v>
      </c>
      <c r="J73" s="140" t="s">
        <v>521</v>
      </c>
      <c r="K73" s="138" t="s">
        <v>521</v>
      </c>
      <c r="L73" s="138">
        <v>96.4</v>
      </c>
      <c r="M73" s="138" t="s">
        <v>521</v>
      </c>
      <c r="N73" s="138" t="s">
        <v>521</v>
      </c>
      <c r="O73" s="138" t="s">
        <v>521</v>
      </c>
      <c r="P73" s="138" t="s">
        <v>521</v>
      </c>
      <c r="Q73" s="134">
        <f t="shared" si="0"/>
        <v>96.4</v>
      </c>
      <c r="R73" s="135" t="str">
        <f t="shared" si="3"/>
        <v>NO</v>
      </c>
      <c r="S73" s="136" t="str">
        <f t="shared" si="4"/>
        <v>Inviable Sanitariamente</v>
      </c>
      <c r="T73" s="45"/>
    </row>
    <row r="74" spans="1:20" s="48" customFormat="1" ht="32.1" customHeight="1" x14ac:dyDescent="0.2">
      <c r="A74" s="141" t="s">
        <v>3078</v>
      </c>
      <c r="B74" s="137" t="s">
        <v>2773</v>
      </c>
      <c r="C74" s="139" t="s">
        <v>3089</v>
      </c>
      <c r="D74" s="133">
        <v>21</v>
      </c>
      <c r="E74" s="138" t="s">
        <v>521</v>
      </c>
      <c r="F74" s="138" t="s">
        <v>521</v>
      </c>
      <c r="G74" s="138" t="s">
        <v>521</v>
      </c>
      <c r="H74" s="138" t="s">
        <v>521</v>
      </c>
      <c r="I74" s="140" t="s">
        <v>521</v>
      </c>
      <c r="J74" s="140" t="s">
        <v>521</v>
      </c>
      <c r="K74" s="138" t="s">
        <v>521</v>
      </c>
      <c r="L74" s="138">
        <v>96.4</v>
      </c>
      <c r="M74" s="138" t="s">
        <v>521</v>
      </c>
      <c r="N74" s="138" t="s">
        <v>521</v>
      </c>
      <c r="O74" s="138" t="s">
        <v>521</v>
      </c>
      <c r="P74" s="138" t="s">
        <v>521</v>
      </c>
      <c r="Q74" s="134">
        <f t="shared" si="0"/>
        <v>96.4</v>
      </c>
      <c r="R74" s="135" t="str">
        <f t="shared" si="3"/>
        <v>NO</v>
      </c>
      <c r="S74" s="136" t="str">
        <f t="shared" si="4"/>
        <v>Inviable Sanitariamente</v>
      </c>
      <c r="T74" s="45"/>
    </row>
    <row r="75" spans="1:20" s="48" customFormat="1" ht="32.1" customHeight="1" x14ac:dyDescent="0.2">
      <c r="A75" s="141" t="s">
        <v>3078</v>
      </c>
      <c r="B75" s="137" t="s">
        <v>3090</v>
      </c>
      <c r="C75" s="139" t="s">
        <v>3091</v>
      </c>
      <c r="D75" s="133">
        <v>27</v>
      </c>
      <c r="E75" s="138" t="s">
        <v>521</v>
      </c>
      <c r="F75" s="138" t="s">
        <v>521</v>
      </c>
      <c r="G75" s="138" t="s">
        <v>521</v>
      </c>
      <c r="H75" s="138" t="s">
        <v>521</v>
      </c>
      <c r="I75" s="140" t="s">
        <v>521</v>
      </c>
      <c r="J75" s="140" t="s">
        <v>521</v>
      </c>
      <c r="K75" s="138">
        <v>96.4</v>
      </c>
      <c r="L75" s="138" t="s">
        <v>521</v>
      </c>
      <c r="M75" s="138" t="s">
        <v>521</v>
      </c>
      <c r="N75" s="138" t="s">
        <v>521</v>
      </c>
      <c r="O75" s="138" t="s">
        <v>521</v>
      </c>
      <c r="P75" s="138" t="s">
        <v>521</v>
      </c>
      <c r="Q75" s="134">
        <f t="shared" ref="Q75:Q100" si="5">AVERAGE(E75:P75)</f>
        <v>96.4</v>
      </c>
      <c r="R75" s="135" t="str">
        <f t="shared" si="3"/>
        <v>NO</v>
      </c>
      <c r="S75" s="136" t="str">
        <f t="shared" si="4"/>
        <v>Inviable Sanitariamente</v>
      </c>
      <c r="T75" s="45"/>
    </row>
    <row r="76" spans="1:20" s="48" customFormat="1" ht="32.1" customHeight="1" x14ac:dyDescent="0.2">
      <c r="A76" s="141" t="s">
        <v>3078</v>
      </c>
      <c r="B76" s="137" t="s">
        <v>3092</v>
      </c>
      <c r="C76" s="139" t="s">
        <v>3093</v>
      </c>
      <c r="D76" s="133">
        <v>22</v>
      </c>
      <c r="E76" s="138" t="s">
        <v>521</v>
      </c>
      <c r="F76" s="138" t="s">
        <v>521</v>
      </c>
      <c r="G76" s="138" t="s">
        <v>521</v>
      </c>
      <c r="H76" s="138" t="s">
        <v>521</v>
      </c>
      <c r="I76" s="140" t="s">
        <v>521</v>
      </c>
      <c r="J76" s="140" t="s">
        <v>521</v>
      </c>
      <c r="K76" s="138">
        <v>96.4</v>
      </c>
      <c r="L76" s="138" t="s">
        <v>521</v>
      </c>
      <c r="M76" s="138" t="s">
        <v>521</v>
      </c>
      <c r="N76" s="138" t="s">
        <v>521</v>
      </c>
      <c r="O76" s="138" t="s">
        <v>521</v>
      </c>
      <c r="P76" s="138" t="s">
        <v>521</v>
      </c>
      <c r="Q76" s="134">
        <f t="shared" si="5"/>
        <v>96.4</v>
      </c>
      <c r="R76" s="135" t="str">
        <f t="shared" si="3"/>
        <v>NO</v>
      </c>
      <c r="S76" s="136" t="str">
        <f t="shared" si="4"/>
        <v>Inviable Sanitariamente</v>
      </c>
      <c r="T76" s="45"/>
    </row>
    <row r="77" spans="1:20" s="48" customFormat="1" ht="32.1" customHeight="1" x14ac:dyDescent="0.2">
      <c r="A77" s="141" t="s">
        <v>3078</v>
      </c>
      <c r="B77" s="137" t="s">
        <v>3094</v>
      </c>
      <c r="C77" s="139" t="s">
        <v>3095</v>
      </c>
      <c r="D77" s="133">
        <v>38</v>
      </c>
      <c r="E77" s="138" t="s">
        <v>521</v>
      </c>
      <c r="F77" s="138" t="s">
        <v>521</v>
      </c>
      <c r="G77" s="138" t="s">
        <v>521</v>
      </c>
      <c r="H77" s="138" t="s">
        <v>521</v>
      </c>
      <c r="I77" s="140" t="s">
        <v>521</v>
      </c>
      <c r="J77" s="140" t="s">
        <v>521</v>
      </c>
      <c r="K77" s="138" t="s">
        <v>521</v>
      </c>
      <c r="L77" s="138">
        <v>96.4</v>
      </c>
      <c r="M77" s="138" t="s">
        <v>521</v>
      </c>
      <c r="N77" s="138" t="s">
        <v>521</v>
      </c>
      <c r="O77" s="138" t="s">
        <v>521</v>
      </c>
      <c r="P77" s="138" t="s">
        <v>521</v>
      </c>
      <c r="Q77" s="134">
        <f t="shared" si="5"/>
        <v>96.4</v>
      </c>
      <c r="R77" s="135" t="str">
        <f t="shared" si="3"/>
        <v>NO</v>
      </c>
      <c r="S77" s="136" t="str">
        <f t="shared" si="4"/>
        <v>Inviable Sanitariamente</v>
      </c>
      <c r="T77" s="45"/>
    </row>
    <row r="78" spans="1:20" s="48" customFormat="1" ht="32.1" customHeight="1" x14ac:dyDescent="0.2">
      <c r="A78" s="141" t="s">
        <v>3078</v>
      </c>
      <c r="B78" s="137" t="s">
        <v>2260</v>
      </c>
      <c r="C78" s="139" t="s">
        <v>3096</v>
      </c>
      <c r="D78" s="133">
        <v>30</v>
      </c>
      <c r="E78" s="138" t="s">
        <v>521</v>
      </c>
      <c r="F78" s="138" t="s">
        <v>521</v>
      </c>
      <c r="G78" s="138" t="s">
        <v>521</v>
      </c>
      <c r="H78" s="138" t="s">
        <v>521</v>
      </c>
      <c r="I78" s="140" t="s">
        <v>521</v>
      </c>
      <c r="J78" s="140" t="s">
        <v>521</v>
      </c>
      <c r="K78" s="138">
        <v>96.4</v>
      </c>
      <c r="L78" s="138" t="s">
        <v>521</v>
      </c>
      <c r="M78" s="138" t="s">
        <v>521</v>
      </c>
      <c r="N78" s="138" t="s">
        <v>521</v>
      </c>
      <c r="O78" s="138" t="s">
        <v>521</v>
      </c>
      <c r="P78" s="138" t="s">
        <v>521</v>
      </c>
      <c r="Q78" s="134">
        <f t="shared" si="5"/>
        <v>96.4</v>
      </c>
      <c r="R78" s="135" t="str">
        <f t="shared" si="3"/>
        <v>NO</v>
      </c>
      <c r="S78" s="136" t="str">
        <f t="shared" si="4"/>
        <v>Inviable Sanitariamente</v>
      </c>
      <c r="T78" s="45"/>
    </row>
    <row r="79" spans="1:20" s="48" customFormat="1" ht="32.1" customHeight="1" x14ac:dyDescent="0.2">
      <c r="A79" s="141" t="s">
        <v>3078</v>
      </c>
      <c r="B79" s="137" t="s">
        <v>196</v>
      </c>
      <c r="C79" s="139" t="s">
        <v>3097</v>
      </c>
      <c r="D79" s="133">
        <v>28</v>
      </c>
      <c r="E79" s="138" t="s">
        <v>521</v>
      </c>
      <c r="F79" s="138" t="s">
        <v>521</v>
      </c>
      <c r="G79" s="138" t="s">
        <v>521</v>
      </c>
      <c r="H79" s="138" t="s">
        <v>521</v>
      </c>
      <c r="I79" s="140" t="s">
        <v>521</v>
      </c>
      <c r="J79" s="140" t="s">
        <v>521</v>
      </c>
      <c r="K79" s="138" t="s">
        <v>521</v>
      </c>
      <c r="L79" s="138">
        <v>96.4</v>
      </c>
      <c r="M79" s="138" t="s">
        <v>521</v>
      </c>
      <c r="N79" s="138" t="s">
        <v>521</v>
      </c>
      <c r="O79" s="138" t="s">
        <v>521</v>
      </c>
      <c r="P79" s="138" t="s">
        <v>521</v>
      </c>
      <c r="Q79" s="134">
        <f t="shared" si="5"/>
        <v>96.4</v>
      </c>
      <c r="R79" s="135" t="str">
        <f t="shared" si="3"/>
        <v>NO</v>
      </c>
      <c r="S79" s="136" t="str">
        <f t="shared" si="4"/>
        <v>Inviable Sanitariamente</v>
      </c>
      <c r="T79" s="45"/>
    </row>
    <row r="80" spans="1:20" s="48" customFormat="1" ht="32.1" customHeight="1" x14ac:dyDescent="0.2">
      <c r="A80" s="141" t="s">
        <v>3078</v>
      </c>
      <c r="B80" s="137" t="s">
        <v>3098</v>
      </c>
      <c r="C80" s="139" t="s">
        <v>3099</v>
      </c>
      <c r="D80" s="133">
        <v>25</v>
      </c>
      <c r="E80" s="138" t="s">
        <v>521</v>
      </c>
      <c r="F80" s="138" t="s">
        <v>521</v>
      </c>
      <c r="G80" s="138" t="s">
        <v>521</v>
      </c>
      <c r="H80" s="138" t="s">
        <v>521</v>
      </c>
      <c r="I80" s="140" t="s">
        <v>521</v>
      </c>
      <c r="J80" s="140" t="s">
        <v>521</v>
      </c>
      <c r="K80" s="138" t="s">
        <v>521</v>
      </c>
      <c r="L80" s="138">
        <v>96.4</v>
      </c>
      <c r="M80" s="138" t="s">
        <v>521</v>
      </c>
      <c r="N80" s="138" t="s">
        <v>521</v>
      </c>
      <c r="O80" s="138" t="s">
        <v>521</v>
      </c>
      <c r="P80" s="138" t="s">
        <v>521</v>
      </c>
      <c r="Q80" s="134">
        <f t="shared" si="5"/>
        <v>96.4</v>
      </c>
      <c r="R80" s="135" t="str">
        <f t="shared" si="3"/>
        <v>NO</v>
      </c>
      <c r="S80" s="136" t="str">
        <f t="shared" si="4"/>
        <v>Inviable Sanitariamente</v>
      </c>
      <c r="T80" s="45"/>
    </row>
    <row r="81" spans="1:20" s="48" customFormat="1" ht="32.1" customHeight="1" x14ac:dyDescent="0.2">
      <c r="A81" s="141" t="s">
        <v>3078</v>
      </c>
      <c r="B81" s="137" t="s">
        <v>3100</v>
      </c>
      <c r="C81" s="139" t="s">
        <v>3101</v>
      </c>
      <c r="D81" s="133">
        <v>34</v>
      </c>
      <c r="E81" s="138" t="s">
        <v>521</v>
      </c>
      <c r="F81" s="138" t="s">
        <v>521</v>
      </c>
      <c r="G81" s="138" t="s">
        <v>521</v>
      </c>
      <c r="H81" s="138" t="s">
        <v>521</v>
      </c>
      <c r="I81" s="140" t="s">
        <v>521</v>
      </c>
      <c r="J81" s="140" t="s">
        <v>521</v>
      </c>
      <c r="K81" s="138">
        <v>96.4</v>
      </c>
      <c r="L81" s="138" t="s">
        <v>521</v>
      </c>
      <c r="M81" s="138" t="s">
        <v>521</v>
      </c>
      <c r="N81" s="138" t="s">
        <v>521</v>
      </c>
      <c r="O81" s="138" t="s">
        <v>521</v>
      </c>
      <c r="P81" s="138" t="s">
        <v>521</v>
      </c>
      <c r="Q81" s="134">
        <f t="shared" si="5"/>
        <v>96.4</v>
      </c>
      <c r="R81" s="135" t="str">
        <f t="shared" si="3"/>
        <v>NO</v>
      </c>
      <c r="S81" s="136" t="str">
        <f t="shared" si="4"/>
        <v>Inviable Sanitariamente</v>
      </c>
      <c r="T81" s="45"/>
    </row>
    <row r="82" spans="1:20" s="48" customFormat="1" ht="32.1" customHeight="1" x14ac:dyDescent="0.2">
      <c r="A82" s="141" t="s">
        <v>3078</v>
      </c>
      <c r="B82" s="137" t="s">
        <v>3102</v>
      </c>
      <c r="C82" s="139" t="s">
        <v>3103</v>
      </c>
      <c r="D82" s="133">
        <v>32</v>
      </c>
      <c r="E82" s="138" t="s">
        <v>521</v>
      </c>
      <c r="F82" s="138" t="s">
        <v>521</v>
      </c>
      <c r="G82" s="138" t="s">
        <v>521</v>
      </c>
      <c r="H82" s="138" t="s">
        <v>521</v>
      </c>
      <c r="I82" s="140" t="s">
        <v>521</v>
      </c>
      <c r="J82" s="140" t="s">
        <v>521</v>
      </c>
      <c r="K82" s="138">
        <v>96.4</v>
      </c>
      <c r="L82" s="138" t="s">
        <v>521</v>
      </c>
      <c r="M82" s="138" t="s">
        <v>521</v>
      </c>
      <c r="N82" s="138" t="s">
        <v>521</v>
      </c>
      <c r="O82" s="138" t="s">
        <v>521</v>
      </c>
      <c r="P82" s="138" t="s">
        <v>521</v>
      </c>
      <c r="Q82" s="134">
        <f t="shared" si="5"/>
        <v>96.4</v>
      </c>
      <c r="R82" s="135" t="str">
        <f t="shared" si="3"/>
        <v>NO</v>
      </c>
      <c r="S82" s="136" t="str">
        <f t="shared" si="4"/>
        <v>Inviable Sanitariamente</v>
      </c>
      <c r="T82" s="45"/>
    </row>
    <row r="83" spans="1:20" s="48" customFormat="1" ht="32.1" customHeight="1" x14ac:dyDescent="0.2">
      <c r="A83" s="141" t="s">
        <v>3078</v>
      </c>
      <c r="B83" s="137" t="s">
        <v>3104</v>
      </c>
      <c r="C83" s="139" t="s">
        <v>3105</v>
      </c>
      <c r="D83" s="133">
        <v>18</v>
      </c>
      <c r="E83" s="138" t="s">
        <v>521</v>
      </c>
      <c r="F83" s="138" t="s">
        <v>521</v>
      </c>
      <c r="G83" s="138" t="s">
        <v>521</v>
      </c>
      <c r="H83" s="138" t="s">
        <v>521</v>
      </c>
      <c r="I83" s="140" t="s">
        <v>521</v>
      </c>
      <c r="J83" s="140" t="s">
        <v>521</v>
      </c>
      <c r="K83" s="138">
        <v>96.4</v>
      </c>
      <c r="L83" s="138" t="s">
        <v>521</v>
      </c>
      <c r="M83" s="138" t="s">
        <v>521</v>
      </c>
      <c r="N83" s="138" t="s">
        <v>521</v>
      </c>
      <c r="O83" s="138" t="s">
        <v>521</v>
      </c>
      <c r="P83" s="138" t="s">
        <v>521</v>
      </c>
      <c r="Q83" s="134">
        <f t="shared" si="5"/>
        <v>96.4</v>
      </c>
      <c r="R83" s="135" t="str">
        <f t="shared" si="3"/>
        <v>NO</v>
      </c>
      <c r="S83" s="136" t="str">
        <f t="shared" si="4"/>
        <v>Inviable Sanitariamente</v>
      </c>
      <c r="T83" s="45"/>
    </row>
    <row r="84" spans="1:20" s="48" customFormat="1" ht="32.1" customHeight="1" x14ac:dyDescent="0.2">
      <c r="A84" s="141" t="s">
        <v>3078</v>
      </c>
      <c r="B84" s="137" t="s">
        <v>3106</v>
      </c>
      <c r="C84" s="139" t="s">
        <v>3107</v>
      </c>
      <c r="D84" s="133">
        <v>22</v>
      </c>
      <c r="E84" s="138" t="s">
        <v>521</v>
      </c>
      <c r="F84" s="138" t="s">
        <v>521</v>
      </c>
      <c r="G84" s="138" t="s">
        <v>521</v>
      </c>
      <c r="H84" s="138" t="s">
        <v>521</v>
      </c>
      <c r="I84" s="140" t="s">
        <v>521</v>
      </c>
      <c r="J84" s="140" t="s">
        <v>521</v>
      </c>
      <c r="K84" s="138" t="s">
        <v>521</v>
      </c>
      <c r="L84" s="138">
        <v>96.4</v>
      </c>
      <c r="M84" s="138" t="s">
        <v>521</v>
      </c>
      <c r="N84" s="138" t="s">
        <v>521</v>
      </c>
      <c r="O84" s="138" t="s">
        <v>521</v>
      </c>
      <c r="P84" s="138" t="s">
        <v>521</v>
      </c>
      <c r="Q84" s="134">
        <f t="shared" si="5"/>
        <v>96.4</v>
      </c>
      <c r="R84" s="135" t="str">
        <f t="shared" si="3"/>
        <v>NO</v>
      </c>
      <c r="S84" s="136" t="str">
        <f t="shared" si="4"/>
        <v>Inviable Sanitariamente</v>
      </c>
      <c r="T84" s="45"/>
    </row>
    <row r="85" spans="1:20" s="48" customFormat="1" ht="32.1" customHeight="1" x14ac:dyDescent="0.2">
      <c r="A85" s="141" t="s">
        <v>3078</v>
      </c>
      <c r="B85" s="137" t="s">
        <v>3108</v>
      </c>
      <c r="C85" s="139" t="s">
        <v>3109</v>
      </c>
      <c r="D85" s="133">
        <v>34</v>
      </c>
      <c r="E85" s="138" t="s">
        <v>521</v>
      </c>
      <c r="F85" s="138" t="s">
        <v>521</v>
      </c>
      <c r="G85" s="138" t="s">
        <v>521</v>
      </c>
      <c r="H85" s="138" t="s">
        <v>521</v>
      </c>
      <c r="I85" s="140" t="s">
        <v>521</v>
      </c>
      <c r="J85" s="140" t="s">
        <v>521</v>
      </c>
      <c r="K85" s="138" t="s">
        <v>521</v>
      </c>
      <c r="L85" s="138">
        <v>96.4</v>
      </c>
      <c r="M85" s="138" t="s">
        <v>521</v>
      </c>
      <c r="N85" s="138" t="s">
        <v>521</v>
      </c>
      <c r="O85" s="138" t="s">
        <v>521</v>
      </c>
      <c r="P85" s="138" t="s">
        <v>521</v>
      </c>
      <c r="Q85" s="134">
        <f t="shared" si="5"/>
        <v>96.4</v>
      </c>
      <c r="R85" s="135" t="str">
        <f t="shared" si="3"/>
        <v>NO</v>
      </c>
      <c r="S85" s="136" t="str">
        <f t="shared" si="4"/>
        <v>Inviable Sanitariamente</v>
      </c>
      <c r="T85" s="45"/>
    </row>
    <row r="86" spans="1:20" s="48" customFormat="1" ht="32.1" customHeight="1" x14ac:dyDescent="0.2">
      <c r="A86" s="141" t="s">
        <v>3078</v>
      </c>
      <c r="B86" s="137" t="s">
        <v>3110</v>
      </c>
      <c r="C86" s="139" t="s">
        <v>3111</v>
      </c>
      <c r="D86" s="133">
        <v>25</v>
      </c>
      <c r="E86" s="138" t="s">
        <v>521</v>
      </c>
      <c r="F86" s="138" t="s">
        <v>521</v>
      </c>
      <c r="G86" s="138" t="s">
        <v>521</v>
      </c>
      <c r="H86" s="138" t="s">
        <v>521</v>
      </c>
      <c r="I86" s="140" t="s">
        <v>521</v>
      </c>
      <c r="J86" s="140" t="s">
        <v>521</v>
      </c>
      <c r="K86" s="138" t="s">
        <v>521</v>
      </c>
      <c r="L86" s="138">
        <v>96.4</v>
      </c>
      <c r="M86" s="138" t="s">
        <v>521</v>
      </c>
      <c r="N86" s="138" t="s">
        <v>521</v>
      </c>
      <c r="O86" s="138" t="s">
        <v>521</v>
      </c>
      <c r="P86" s="138" t="s">
        <v>521</v>
      </c>
      <c r="Q86" s="134">
        <f t="shared" si="5"/>
        <v>96.4</v>
      </c>
      <c r="R86" s="135" t="str">
        <f t="shared" si="3"/>
        <v>NO</v>
      </c>
      <c r="S86" s="136" t="str">
        <f t="shared" si="4"/>
        <v>Inviable Sanitariamente</v>
      </c>
      <c r="T86" s="45"/>
    </row>
    <row r="87" spans="1:20" s="48" customFormat="1" ht="32.1" customHeight="1" x14ac:dyDescent="0.2">
      <c r="A87" s="141" t="s">
        <v>3112</v>
      </c>
      <c r="B87" s="137" t="s">
        <v>3113</v>
      </c>
      <c r="C87" s="139" t="s">
        <v>3114</v>
      </c>
      <c r="D87" s="133">
        <v>140</v>
      </c>
      <c r="E87" s="138"/>
      <c r="F87" s="138"/>
      <c r="G87" s="138"/>
      <c r="H87" s="138"/>
      <c r="I87" s="140"/>
      <c r="J87" s="140">
        <v>0</v>
      </c>
      <c r="K87" s="138"/>
      <c r="L87" s="138"/>
      <c r="M87" s="138">
        <v>0</v>
      </c>
      <c r="N87" s="138"/>
      <c r="O87" s="138"/>
      <c r="P87" s="138"/>
      <c r="Q87" s="134">
        <f t="shared" si="5"/>
        <v>0</v>
      </c>
      <c r="R87" s="135" t="str">
        <f t="shared" si="3"/>
        <v>SI</v>
      </c>
      <c r="S87" s="136" t="str">
        <f t="shared" si="4"/>
        <v>Sin Riesgo</v>
      </c>
      <c r="T87" s="45"/>
    </row>
    <row r="88" spans="1:20" s="48" customFormat="1" ht="32.1" customHeight="1" x14ac:dyDescent="0.2">
      <c r="A88" s="141" t="s">
        <v>3112</v>
      </c>
      <c r="B88" s="137" t="s">
        <v>3115</v>
      </c>
      <c r="C88" s="139" t="s">
        <v>3116</v>
      </c>
      <c r="D88" s="133">
        <v>332</v>
      </c>
      <c r="E88" s="138">
        <v>0</v>
      </c>
      <c r="F88" s="138"/>
      <c r="G88" s="138"/>
      <c r="H88" s="138">
        <v>1.9</v>
      </c>
      <c r="I88" s="140"/>
      <c r="J88" s="140"/>
      <c r="K88" s="138"/>
      <c r="L88" s="138">
        <v>0</v>
      </c>
      <c r="M88" s="138"/>
      <c r="N88" s="138">
        <v>19.3</v>
      </c>
      <c r="O88" s="138"/>
      <c r="P88" s="138"/>
      <c r="Q88" s="134">
        <f t="shared" si="5"/>
        <v>5.3</v>
      </c>
      <c r="R88" s="135" t="str">
        <f t="shared" si="3"/>
        <v>NO</v>
      </c>
      <c r="S88" s="136" t="str">
        <f t="shared" si="4"/>
        <v>Bajo</v>
      </c>
      <c r="T88" s="45"/>
    </row>
    <row r="89" spans="1:20" s="48" customFormat="1" ht="32.1" customHeight="1" x14ac:dyDescent="0.2">
      <c r="A89" s="141" t="s">
        <v>3112</v>
      </c>
      <c r="B89" s="137" t="s">
        <v>3117</v>
      </c>
      <c r="C89" s="139" t="s">
        <v>3118</v>
      </c>
      <c r="D89" s="133">
        <v>130</v>
      </c>
      <c r="E89" s="138"/>
      <c r="F89" s="138">
        <v>23</v>
      </c>
      <c r="G89" s="138">
        <v>19.3</v>
      </c>
      <c r="H89" s="138">
        <v>0</v>
      </c>
      <c r="I89" s="140">
        <v>19.3</v>
      </c>
      <c r="J89" s="140"/>
      <c r="K89" s="138"/>
      <c r="L89" s="138"/>
      <c r="M89" s="138"/>
      <c r="N89" s="138">
        <v>72.900000000000006</v>
      </c>
      <c r="O89" s="138">
        <v>29</v>
      </c>
      <c r="P89" s="138"/>
      <c r="Q89" s="134">
        <f t="shared" si="5"/>
        <v>27.25</v>
      </c>
      <c r="R89" s="135" t="str">
        <f t="shared" si="3"/>
        <v>NO</v>
      </c>
      <c r="S89" s="136" t="str">
        <f t="shared" si="4"/>
        <v>Medio</v>
      </c>
      <c r="T89" s="45"/>
    </row>
    <row r="90" spans="1:20" s="48" customFormat="1" ht="32.1" customHeight="1" x14ac:dyDescent="0.2">
      <c r="A90" s="141" t="s">
        <v>3112</v>
      </c>
      <c r="B90" s="137" t="s">
        <v>1446</v>
      </c>
      <c r="C90" s="139" t="s">
        <v>3119</v>
      </c>
      <c r="D90" s="133">
        <v>360</v>
      </c>
      <c r="E90" s="138"/>
      <c r="F90" s="138"/>
      <c r="G90" s="138">
        <v>0</v>
      </c>
      <c r="H90" s="138"/>
      <c r="I90" s="140"/>
      <c r="J90" s="140">
        <v>0</v>
      </c>
      <c r="K90" s="138"/>
      <c r="L90" s="138"/>
      <c r="M90" s="138">
        <v>0</v>
      </c>
      <c r="N90" s="138"/>
      <c r="O90" s="138"/>
      <c r="P90" s="138">
        <v>0</v>
      </c>
      <c r="Q90" s="134">
        <f t="shared" si="5"/>
        <v>0</v>
      </c>
      <c r="R90" s="135" t="str">
        <f t="shared" si="3"/>
        <v>SI</v>
      </c>
      <c r="S90" s="136" t="str">
        <f t="shared" si="4"/>
        <v>Sin Riesgo</v>
      </c>
      <c r="T90" s="45"/>
    </row>
    <row r="91" spans="1:20" s="48" customFormat="1" ht="32.1" customHeight="1" x14ac:dyDescent="0.2">
      <c r="A91" s="141" t="s">
        <v>3112</v>
      </c>
      <c r="B91" s="137" t="s">
        <v>3120</v>
      </c>
      <c r="C91" s="139" t="s">
        <v>3121</v>
      </c>
      <c r="D91" s="133">
        <v>180</v>
      </c>
      <c r="E91" s="138"/>
      <c r="F91" s="138"/>
      <c r="G91" s="138">
        <v>0</v>
      </c>
      <c r="H91" s="138"/>
      <c r="I91" s="140"/>
      <c r="J91" s="140">
        <v>0</v>
      </c>
      <c r="K91" s="138"/>
      <c r="L91" s="138"/>
      <c r="M91" s="138"/>
      <c r="N91" s="138">
        <v>41.7</v>
      </c>
      <c r="O91" s="138"/>
      <c r="P91" s="138">
        <v>2.5</v>
      </c>
      <c r="Q91" s="134">
        <f t="shared" si="5"/>
        <v>11.05</v>
      </c>
      <c r="R91" s="135" t="str">
        <f t="shared" si="3"/>
        <v>NO</v>
      </c>
      <c r="S91" s="136" t="str">
        <f t="shared" si="4"/>
        <v>Bajo</v>
      </c>
      <c r="T91" s="45"/>
    </row>
    <row r="92" spans="1:20" s="48" customFormat="1" ht="32.1" customHeight="1" x14ac:dyDescent="0.2">
      <c r="A92" s="141" t="s">
        <v>3112</v>
      </c>
      <c r="B92" s="137" t="s">
        <v>3122</v>
      </c>
      <c r="C92" s="139" t="s">
        <v>3123</v>
      </c>
      <c r="D92" s="133">
        <v>89</v>
      </c>
      <c r="E92" s="138"/>
      <c r="F92" s="138"/>
      <c r="G92" s="138">
        <v>0</v>
      </c>
      <c r="H92" s="138"/>
      <c r="I92" s="140"/>
      <c r="J92" s="140">
        <v>19.3</v>
      </c>
      <c r="K92" s="138"/>
      <c r="L92" s="138"/>
      <c r="M92" s="138"/>
      <c r="N92" s="138">
        <v>0</v>
      </c>
      <c r="O92" s="138"/>
      <c r="P92" s="138">
        <v>0</v>
      </c>
      <c r="Q92" s="134">
        <f t="shared" si="5"/>
        <v>4.8250000000000002</v>
      </c>
      <c r="R92" s="135" t="str">
        <f t="shared" si="3"/>
        <v>SI</v>
      </c>
      <c r="S92" s="136" t="str">
        <f t="shared" si="4"/>
        <v>Sin Riesgo</v>
      </c>
      <c r="T92" s="45"/>
    </row>
    <row r="93" spans="1:20" s="48" customFormat="1" ht="32.1" customHeight="1" x14ac:dyDescent="0.2">
      <c r="A93" s="141" t="s">
        <v>3112</v>
      </c>
      <c r="B93" s="137" t="s">
        <v>3124</v>
      </c>
      <c r="C93" s="139" t="s">
        <v>3125</v>
      </c>
      <c r="D93" s="133">
        <v>352</v>
      </c>
      <c r="E93" s="138"/>
      <c r="F93" s="138"/>
      <c r="G93" s="138">
        <v>0</v>
      </c>
      <c r="H93" s="138"/>
      <c r="I93" s="140"/>
      <c r="J93" s="140">
        <v>0</v>
      </c>
      <c r="K93" s="138"/>
      <c r="L93" s="138"/>
      <c r="M93" s="138"/>
      <c r="N93" s="138">
        <v>7.8</v>
      </c>
      <c r="O93" s="138">
        <v>0</v>
      </c>
      <c r="P93" s="138"/>
      <c r="Q93" s="134">
        <f t="shared" si="5"/>
        <v>1.95</v>
      </c>
      <c r="R93" s="135" t="str">
        <f t="shared" si="3"/>
        <v>SI</v>
      </c>
      <c r="S93" s="136" t="str">
        <f t="shared" si="4"/>
        <v>Sin Riesgo</v>
      </c>
      <c r="T93" s="45"/>
    </row>
    <row r="94" spans="1:20" s="48" customFormat="1" ht="32.1" customHeight="1" x14ac:dyDescent="0.2">
      <c r="A94" s="141" t="s">
        <v>3112</v>
      </c>
      <c r="B94" s="137" t="s">
        <v>3126</v>
      </c>
      <c r="C94" s="139" t="s">
        <v>3127</v>
      </c>
      <c r="D94" s="133">
        <v>410</v>
      </c>
      <c r="E94" s="138"/>
      <c r="F94" s="138">
        <v>0</v>
      </c>
      <c r="G94" s="138"/>
      <c r="H94" s="138">
        <v>0</v>
      </c>
      <c r="I94" s="140"/>
      <c r="J94" s="140">
        <v>0</v>
      </c>
      <c r="K94" s="138"/>
      <c r="L94" s="138"/>
      <c r="M94" s="138"/>
      <c r="N94" s="138">
        <v>19.3</v>
      </c>
      <c r="O94" s="138"/>
      <c r="P94" s="138">
        <v>21.3</v>
      </c>
      <c r="Q94" s="134">
        <f t="shared" si="5"/>
        <v>8.120000000000001</v>
      </c>
      <c r="R94" s="135" t="str">
        <f t="shared" si="3"/>
        <v>NO</v>
      </c>
      <c r="S94" s="136" t="str">
        <f t="shared" si="4"/>
        <v>Bajo</v>
      </c>
      <c r="T94" s="45"/>
    </row>
    <row r="95" spans="1:20" s="48" customFormat="1" ht="32.1" customHeight="1" x14ac:dyDescent="0.2">
      <c r="A95" s="141" t="s">
        <v>3112</v>
      </c>
      <c r="B95" s="137" t="s">
        <v>3128</v>
      </c>
      <c r="C95" s="139" t="s">
        <v>3129</v>
      </c>
      <c r="D95" s="133">
        <v>89</v>
      </c>
      <c r="E95" s="138"/>
      <c r="F95" s="138"/>
      <c r="G95" s="138"/>
      <c r="H95" s="138"/>
      <c r="I95" s="140"/>
      <c r="J95" s="140"/>
      <c r="K95" s="138"/>
      <c r="L95" s="138"/>
      <c r="M95" s="138"/>
      <c r="N95" s="138">
        <v>0</v>
      </c>
      <c r="O95" s="138"/>
      <c r="P95" s="138"/>
      <c r="Q95" s="134">
        <f t="shared" si="5"/>
        <v>0</v>
      </c>
      <c r="R95" s="135" t="str">
        <f t="shared" si="3"/>
        <v>SI</v>
      </c>
      <c r="S95" s="136" t="str">
        <f t="shared" si="4"/>
        <v>Sin Riesgo</v>
      </c>
      <c r="T95" s="45"/>
    </row>
    <row r="96" spans="1:20" s="48" customFormat="1" ht="30" x14ac:dyDescent="0.2">
      <c r="A96" s="141" t="s">
        <v>3112</v>
      </c>
      <c r="B96" s="137" t="s">
        <v>3130</v>
      </c>
      <c r="C96" s="139" t="s">
        <v>3131</v>
      </c>
      <c r="D96" s="133">
        <v>25</v>
      </c>
      <c r="E96" s="138"/>
      <c r="F96" s="138">
        <v>23.2</v>
      </c>
      <c r="G96" s="138"/>
      <c r="H96" s="138">
        <v>0</v>
      </c>
      <c r="I96" s="140"/>
      <c r="J96" s="140">
        <v>9.6</v>
      </c>
      <c r="K96" s="138"/>
      <c r="L96" s="138"/>
      <c r="M96" s="138"/>
      <c r="N96" s="138">
        <v>0</v>
      </c>
      <c r="O96" s="138"/>
      <c r="P96" s="138"/>
      <c r="Q96" s="134">
        <f t="shared" si="5"/>
        <v>8.1999999999999993</v>
      </c>
      <c r="R96" s="135" t="str">
        <f t="shared" si="3"/>
        <v>NO</v>
      </c>
      <c r="S96" s="136" t="str">
        <f t="shared" si="4"/>
        <v>Bajo</v>
      </c>
      <c r="T96" s="45"/>
    </row>
    <row r="97" spans="1:20" s="48" customFormat="1" ht="32.1" customHeight="1" x14ac:dyDescent="0.2">
      <c r="A97" s="141" t="s">
        <v>3112</v>
      </c>
      <c r="B97" s="137" t="s">
        <v>3132</v>
      </c>
      <c r="C97" s="139" t="s">
        <v>3133</v>
      </c>
      <c r="D97" s="133">
        <v>128</v>
      </c>
      <c r="E97" s="138"/>
      <c r="F97" s="138">
        <v>0</v>
      </c>
      <c r="G97" s="138"/>
      <c r="H97" s="138"/>
      <c r="I97" s="140">
        <v>32.9</v>
      </c>
      <c r="J97" s="140"/>
      <c r="K97" s="138"/>
      <c r="L97" s="138"/>
      <c r="M97" s="138">
        <v>0</v>
      </c>
      <c r="N97" s="138">
        <v>0</v>
      </c>
      <c r="O97" s="138">
        <v>0</v>
      </c>
      <c r="P97" s="138"/>
      <c r="Q97" s="134">
        <f t="shared" si="5"/>
        <v>6.58</v>
      </c>
      <c r="R97" s="135" t="str">
        <f t="shared" si="3"/>
        <v>NO</v>
      </c>
      <c r="S97" s="136" t="str">
        <f t="shared" si="4"/>
        <v>Bajo</v>
      </c>
      <c r="T97" s="45"/>
    </row>
    <row r="98" spans="1:20" s="48" customFormat="1" ht="45" x14ac:dyDescent="0.2">
      <c r="A98" s="141" t="s">
        <v>3112</v>
      </c>
      <c r="B98" s="137" t="s">
        <v>300</v>
      </c>
      <c r="C98" s="139" t="s">
        <v>3134</v>
      </c>
      <c r="D98" s="133">
        <v>404</v>
      </c>
      <c r="E98" s="138"/>
      <c r="F98" s="138">
        <v>9.6999999999999993</v>
      </c>
      <c r="G98" s="138">
        <v>7.7</v>
      </c>
      <c r="H98" s="138"/>
      <c r="I98" s="140">
        <v>0</v>
      </c>
      <c r="J98" s="140"/>
      <c r="K98" s="138"/>
      <c r="L98" s="138"/>
      <c r="M98" s="138">
        <v>0</v>
      </c>
      <c r="N98" s="138">
        <v>0</v>
      </c>
      <c r="O98" s="138">
        <v>0</v>
      </c>
      <c r="P98" s="138"/>
      <c r="Q98" s="134">
        <f t="shared" si="5"/>
        <v>2.9</v>
      </c>
      <c r="R98" s="135" t="str">
        <f t="shared" si="3"/>
        <v>SI</v>
      </c>
      <c r="S98" s="136" t="str">
        <f t="shared" si="4"/>
        <v>Sin Riesgo</v>
      </c>
      <c r="T98" s="45"/>
    </row>
    <row r="99" spans="1:20" s="48" customFormat="1" ht="45" x14ac:dyDescent="0.2">
      <c r="A99" s="141" t="s">
        <v>3112</v>
      </c>
      <c r="B99" s="137" t="s">
        <v>3135</v>
      </c>
      <c r="C99" s="139" t="s">
        <v>3136</v>
      </c>
      <c r="D99" s="133">
        <v>328</v>
      </c>
      <c r="E99" s="138"/>
      <c r="F99" s="138">
        <v>0</v>
      </c>
      <c r="G99" s="138">
        <v>19.3</v>
      </c>
      <c r="H99" s="138"/>
      <c r="I99" s="140">
        <v>32.9</v>
      </c>
      <c r="J99" s="140"/>
      <c r="K99" s="138"/>
      <c r="L99" s="138"/>
      <c r="M99" s="138">
        <v>0</v>
      </c>
      <c r="N99" s="138">
        <v>0</v>
      </c>
      <c r="O99" s="138">
        <v>0</v>
      </c>
      <c r="P99" s="138"/>
      <c r="Q99" s="134">
        <f t="shared" si="5"/>
        <v>8.7000000000000011</v>
      </c>
      <c r="R99" s="135" t="str">
        <f t="shared" si="3"/>
        <v>NO</v>
      </c>
      <c r="S99" s="136" t="str">
        <f t="shared" si="4"/>
        <v>Bajo</v>
      </c>
      <c r="T99" s="45"/>
    </row>
    <row r="100" spans="1:20" s="48" customFormat="1" ht="32.1" customHeight="1" x14ac:dyDescent="0.2">
      <c r="A100" s="141" t="s">
        <v>3112</v>
      </c>
      <c r="B100" s="137" t="s">
        <v>3137</v>
      </c>
      <c r="C100" s="139" t="s">
        <v>3138</v>
      </c>
      <c r="D100" s="133">
        <v>452</v>
      </c>
      <c r="E100" s="138"/>
      <c r="F100" s="138">
        <v>0</v>
      </c>
      <c r="G100" s="138">
        <v>0</v>
      </c>
      <c r="H100" s="138"/>
      <c r="I100" s="140">
        <v>0</v>
      </c>
      <c r="J100" s="140"/>
      <c r="K100" s="138"/>
      <c r="L100" s="138"/>
      <c r="M100" s="138">
        <v>0</v>
      </c>
      <c r="N100" s="138">
        <v>0</v>
      </c>
      <c r="O100" s="138">
        <v>0</v>
      </c>
      <c r="P100" s="138"/>
      <c r="Q100" s="134">
        <f t="shared" si="5"/>
        <v>0</v>
      </c>
      <c r="R100" s="135" t="str">
        <f t="shared" si="3"/>
        <v>SI</v>
      </c>
      <c r="S100" s="136" t="str">
        <f t="shared" si="4"/>
        <v>Sin Riesgo</v>
      </c>
      <c r="T100" s="45"/>
    </row>
    <row r="101" spans="1:20" s="48" customFormat="1" ht="32.1" customHeight="1" x14ac:dyDescent="0.2">
      <c r="A101" s="141" t="s">
        <v>3112</v>
      </c>
      <c r="B101" s="137" t="s">
        <v>3139</v>
      </c>
      <c r="C101" s="139" t="s">
        <v>3140</v>
      </c>
      <c r="D101" s="133">
        <v>40</v>
      </c>
      <c r="E101" s="138"/>
      <c r="F101" s="138">
        <v>0</v>
      </c>
      <c r="G101" s="138"/>
      <c r="H101" s="138">
        <v>0</v>
      </c>
      <c r="I101" s="140"/>
      <c r="J101" s="140">
        <v>0</v>
      </c>
      <c r="K101" s="138"/>
      <c r="L101" s="138"/>
      <c r="M101" s="138"/>
      <c r="N101" s="138">
        <v>0</v>
      </c>
      <c r="O101" s="138">
        <v>0</v>
      </c>
      <c r="P101" s="138"/>
      <c r="Q101" s="134">
        <f t="shared" ref="Q101:Q136" si="6">AVERAGE(E101:P101)</f>
        <v>0</v>
      </c>
      <c r="R101" s="135" t="str">
        <f t="shared" ref="R101:R136" si="7">IF(Q101&lt;5,"SI","NO")</f>
        <v>SI</v>
      </c>
      <c r="S101" s="136" t="str">
        <f t="shared" ref="S101:S155" si="8">IF(Q101&lt;5,"Sin Riesgo",IF(Q101 &lt;=14,"Bajo",IF(Q101&lt;=35,"Medio",IF(Q101&lt;=80,"Alto","Inviable Sanitariamente"))))</f>
        <v>Sin Riesgo</v>
      </c>
      <c r="T101" s="45"/>
    </row>
    <row r="102" spans="1:20" s="48" customFormat="1" ht="32.1" customHeight="1" x14ac:dyDescent="0.2">
      <c r="A102" s="141" t="s">
        <v>3112</v>
      </c>
      <c r="B102" s="137" t="s">
        <v>3141</v>
      </c>
      <c r="C102" s="139" t="s">
        <v>3142</v>
      </c>
      <c r="D102" s="133">
        <v>200</v>
      </c>
      <c r="E102" s="138"/>
      <c r="F102" s="138"/>
      <c r="G102" s="138">
        <v>0</v>
      </c>
      <c r="H102" s="138"/>
      <c r="I102" s="140"/>
      <c r="J102" s="140">
        <v>0</v>
      </c>
      <c r="K102" s="138"/>
      <c r="L102" s="138"/>
      <c r="M102" s="138"/>
      <c r="N102" s="138">
        <v>0</v>
      </c>
      <c r="O102" s="138"/>
      <c r="P102" s="138"/>
      <c r="Q102" s="134">
        <f>AVERAGE(E102:P102)</f>
        <v>0</v>
      </c>
      <c r="R102" s="135" t="str">
        <f>IF(Q102&lt;5,"SI","NO")</f>
        <v>SI</v>
      </c>
      <c r="S102" s="136" t="str">
        <f>IF(Q102&lt;5,"Sin Riesgo",IF(Q102 &lt;=14,"Bajo",IF(Q102&lt;=35,"Medio",IF(Q102&lt;=80,"Alto","Inviable Sanitariamente"))))</f>
        <v>Sin Riesgo</v>
      </c>
      <c r="T102" s="45"/>
    </row>
    <row r="103" spans="1:20" s="48" customFormat="1" ht="32.1" customHeight="1" x14ac:dyDescent="0.2">
      <c r="A103" s="141" t="s">
        <v>3112</v>
      </c>
      <c r="B103" s="137" t="s">
        <v>3143</v>
      </c>
      <c r="C103" s="139" t="s">
        <v>3142</v>
      </c>
      <c r="D103" s="133">
        <v>40</v>
      </c>
      <c r="E103" s="138"/>
      <c r="F103" s="138"/>
      <c r="G103" s="138"/>
      <c r="H103" s="138"/>
      <c r="I103" s="140"/>
      <c r="J103" s="140"/>
      <c r="K103" s="138"/>
      <c r="L103" s="138"/>
      <c r="M103" s="138"/>
      <c r="N103" s="138"/>
      <c r="O103" s="138">
        <v>0</v>
      </c>
      <c r="P103" s="138"/>
      <c r="Q103" s="134">
        <f t="shared" si="6"/>
        <v>0</v>
      </c>
      <c r="R103" s="135" t="str">
        <f t="shared" si="7"/>
        <v>SI</v>
      </c>
      <c r="S103" s="136" t="str">
        <f t="shared" si="8"/>
        <v>Sin Riesgo</v>
      </c>
      <c r="T103" s="45"/>
    </row>
    <row r="104" spans="1:20" s="48" customFormat="1" ht="32.1" customHeight="1" x14ac:dyDescent="0.2">
      <c r="A104" s="141" t="s">
        <v>3112</v>
      </c>
      <c r="B104" s="137" t="s">
        <v>3144</v>
      </c>
      <c r="C104" s="139" t="s">
        <v>3145</v>
      </c>
      <c r="D104" s="133">
        <v>800</v>
      </c>
      <c r="E104" s="138"/>
      <c r="F104" s="138"/>
      <c r="G104" s="138"/>
      <c r="H104" s="138">
        <v>0</v>
      </c>
      <c r="I104" s="140"/>
      <c r="J104" s="140"/>
      <c r="K104" s="138"/>
      <c r="L104" s="138"/>
      <c r="M104" s="138"/>
      <c r="N104" s="138">
        <v>0</v>
      </c>
      <c r="O104" s="138"/>
      <c r="P104" s="138"/>
      <c r="Q104" s="134">
        <f>AVERAGE(E104:P104)</f>
        <v>0</v>
      </c>
      <c r="R104" s="135" t="str">
        <f>IF(Q104&lt;5,"SI","NO")</f>
        <v>SI</v>
      </c>
      <c r="S104" s="136" t="str">
        <f>IF(Q104&lt;5,"Sin Riesgo",IF(Q104 &lt;=14,"Bajo",IF(Q104&lt;=35,"Medio",IF(Q104&lt;=80,"Alto","Inviable Sanitariamente"))))</f>
        <v>Sin Riesgo</v>
      </c>
      <c r="T104" s="45"/>
    </row>
    <row r="105" spans="1:20" s="48" customFormat="1" ht="32.1" customHeight="1" x14ac:dyDescent="0.2">
      <c r="A105" s="141" t="s">
        <v>3112</v>
      </c>
      <c r="B105" s="137" t="s">
        <v>646</v>
      </c>
      <c r="C105" s="139" t="s">
        <v>3146</v>
      </c>
      <c r="D105" s="133">
        <v>32</v>
      </c>
      <c r="E105" s="138"/>
      <c r="F105" s="138"/>
      <c r="G105" s="138"/>
      <c r="H105" s="138">
        <v>0</v>
      </c>
      <c r="I105" s="140"/>
      <c r="J105" s="140"/>
      <c r="K105" s="138"/>
      <c r="L105" s="138"/>
      <c r="M105" s="138">
        <v>0</v>
      </c>
      <c r="N105" s="138">
        <v>0</v>
      </c>
      <c r="O105" s="138">
        <v>0</v>
      </c>
      <c r="P105" s="138"/>
      <c r="Q105" s="134">
        <f t="shared" si="6"/>
        <v>0</v>
      </c>
      <c r="R105" s="135" t="str">
        <f t="shared" si="7"/>
        <v>SI</v>
      </c>
      <c r="S105" s="136" t="str">
        <f t="shared" si="8"/>
        <v>Sin Riesgo</v>
      </c>
      <c r="T105" s="45"/>
    </row>
    <row r="106" spans="1:20" s="48" customFormat="1" ht="32.1" customHeight="1" x14ac:dyDescent="0.2">
      <c r="A106" s="141" t="s">
        <v>3112</v>
      </c>
      <c r="B106" s="137" t="s">
        <v>3147</v>
      </c>
      <c r="C106" s="139" t="s">
        <v>3148</v>
      </c>
      <c r="D106" s="133">
        <v>495</v>
      </c>
      <c r="E106" s="138">
        <v>9.6</v>
      </c>
      <c r="F106" s="138">
        <v>0</v>
      </c>
      <c r="G106" s="138">
        <v>0</v>
      </c>
      <c r="H106" s="138">
        <v>0</v>
      </c>
      <c r="I106" s="140">
        <v>0</v>
      </c>
      <c r="J106" s="140">
        <v>0</v>
      </c>
      <c r="K106" s="138">
        <v>0</v>
      </c>
      <c r="L106" s="138"/>
      <c r="M106" s="138">
        <v>0</v>
      </c>
      <c r="N106" s="138">
        <v>0</v>
      </c>
      <c r="O106" s="138">
        <v>0</v>
      </c>
      <c r="P106" s="138">
        <v>0</v>
      </c>
      <c r="Q106" s="134">
        <f t="shared" si="6"/>
        <v>0.87272727272727268</v>
      </c>
      <c r="R106" s="135" t="str">
        <f t="shared" si="7"/>
        <v>SI</v>
      </c>
      <c r="S106" s="136" t="str">
        <f t="shared" si="8"/>
        <v>Sin Riesgo</v>
      </c>
      <c r="T106" s="45"/>
    </row>
    <row r="107" spans="1:20" s="48" customFormat="1" ht="32.1" customHeight="1" x14ac:dyDescent="0.2">
      <c r="A107" s="141" t="s">
        <v>3112</v>
      </c>
      <c r="B107" s="137" t="s">
        <v>3149</v>
      </c>
      <c r="C107" s="139" t="s">
        <v>3150</v>
      </c>
      <c r="D107" s="133">
        <v>430</v>
      </c>
      <c r="E107" s="138">
        <v>9.6</v>
      </c>
      <c r="F107" s="138">
        <v>0</v>
      </c>
      <c r="G107" s="138">
        <v>0</v>
      </c>
      <c r="H107" s="138">
        <v>0</v>
      </c>
      <c r="I107" s="140">
        <v>0</v>
      </c>
      <c r="J107" s="140">
        <v>0</v>
      </c>
      <c r="K107" s="138">
        <v>0</v>
      </c>
      <c r="L107" s="138"/>
      <c r="M107" s="138"/>
      <c r="N107" s="138"/>
      <c r="O107" s="138">
        <v>0</v>
      </c>
      <c r="P107" s="138">
        <v>0</v>
      </c>
      <c r="Q107" s="134">
        <f t="shared" si="6"/>
        <v>1.0666666666666667</v>
      </c>
      <c r="R107" s="135" t="str">
        <f t="shared" si="7"/>
        <v>SI</v>
      </c>
      <c r="S107" s="136" t="str">
        <f t="shared" si="8"/>
        <v>Sin Riesgo</v>
      </c>
      <c r="T107" s="45"/>
    </row>
    <row r="108" spans="1:20" s="48" customFormat="1" ht="32.1" customHeight="1" x14ac:dyDescent="0.2">
      <c r="A108" s="141" t="s">
        <v>3112</v>
      </c>
      <c r="B108" s="137" t="s">
        <v>3151</v>
      </c>
      <c r="C108" s="139" t="s">
        <v>3152</v>
      </c>
      <c r="D108" s="133">
        <v>120</v>
      </c>
      <c r="E108" s="138"/>
      <c r="F108" s="138"/>
      <c r="G108" s="138"/>
      <c r="H108" s="138">
        <v>0</v>
      </c>
      <c r="I108" s="140">
        <v>0</v>
      </c>
      <c r="J108" s="140"/>
      <c r="K108" s="138"/>
      <c r="L108" s="138"/>
      <c r="M108" s="138">
        <v>0</v>
      </c>
      <c r="N108" s="138"/>
      <c r="O108" s="138">
        <v>0</v>
      </c>
      <c r="P108" s="138"/>
      <c r="Q108" s="134">
        <f t="shared" si="6"/>
        <v>0</v>
      </c>
      <c r="R108" s="135" t="str">
        <f t="shared" si="7"/>
        <v>SI</v>
      </c>
      <c r="S108" s="136" t="str">
        <f t="shared" si="8"/>
        <v>Sin Riesgo</v>
      </c>
      <c r="T108" s="45"/>
    </row>
    <row r="109" spans="1:20" s="48" customFormat="1" ht="32.1" customHeight="1" x14ac:dyDescent="0.2">
      <c r="A109" s="141" t="s">
        <v>3112</v>
      </c>
      <c r="B109" s="137" t="s">
        <v>646</v>
      </c>
      <c r="C109" s="139" t="s">
        <v>3153</v>
      </c>
      <c r="D109" s="133">
        <v>106</v>
      </c>
      <c r="E109" s="138"/>
      <c r="F109" s="138">
        <v>0</v>
      </c>
      <c r="G109" s="138"/>
      <c r="H109" s="138">
        <v>0</v>
      </c>
      <c r="I109" s="140"/>
      <c r="J109" s="140">
        <v>0</v>
      </c>
      <c r="K109" s="138">
        <v>0</v>
      </c>
      <c r="L109" s="138"/>
      <c r="M109" s="138">
        <v>0</v>
      </c>
      <c r="N109" s="138">
        <v>0</v>
      </c>
      <c r="O109" s="138">
        <v>0</v>
      </c>
      <c r="P109" s="138"/>
      <c r="Q109" s="134">
        <f t="shared" si="6"/>
        <v>0</v>
      </c>
      <c r="R109" s="135" t="str">
        <f t="shared" si="7"/>
        <v>SI</v>
      </c>
      <c r="S109" s="136" t="str">
        <f t="shared" si="8"/>
        <v>Sin Riesgo</v>
      </c>
      <c r="T109" s="45"/>
    </row>
    <row r="110" spans="1:20" s="48" customFormat="1" ht="32.1" customHeight="1" x14ac:dyDescent="0.2">
      <c r="A110" s="141" t="s">
        <v>3112</v>
      </c>
      <c r="B110" s="137" t="s">
        <v>779</v>
      </c>
      <c r="C110" s="139" t="s">
        <v>3154</v>
      </c>
      <c r="D110" s="133">
        <v>276</v>
      </c>
      <c r="E110" s="138"/>
      <c r="F110" s="138">
        <v>0</v>
      </c>
      <c r="G110" s="138"/>
      <c r="H110" s="138">
        <v>0</v>
      </c>
      <c r="I110" s="140"/>
      <c r="J110" s="140">
        <v>0</v>
      </c>
      <c r="K110" s="138">
        <v>0</v>
      </c>
      <c r="L110" s="138"/>
      <c r="M110" s="138">
        <v>0</v>
      </c>
      <c r="N110" s="138">
        <v>0</v>
      </c>
      <c r="O110" s="138">
        <v>0</v>
      </c>
      <c r="P110" s="138"/>
      <c r="Q110" s="134">
        <f t="shared" si="6"/>
        <v>0</v>
      </c>
      <c r="R110" s="135" t="str">
        <f t="shared" si="7"/>
        <v>SI</v>
      </c>
      <c r="S110" s="136" t="str">
        <f t="shared" si="8"/>
        <v>Sin Riesgo</v>
      </c>
      <c r="T110" s="45"/>
    </row>
    <row r="111" spans="1:20" s="48" customFormat="1" ht="32.1" customHeight="1" x14ac:dyDescent="0.2">
      <c r="A111" s="141" t="s">
        <v>3112</v>
      </c>
      <c r="B111" s="137" t="s">
        <v>3151</v>
      </c>
      <c r="C111" s="139" t="s">
        <v>3155</v>
      </c>
      <c r="D111" s="133">
        <v>612</v>
      </c>
      <c r="E111" s="138"/>
      <c r="F111" s="138">
        <v>0</v>
      </c>
      <c r="G111" s="138"/>
      <c r="H111" s="138">
        <v>0</v>
      </c>
      <c r="I111" s="140"/>
      <c r="J111" s="140"/>
      <c r="K111" s="138">
        <v>0</v>
      </c>
      <c r="L111" s="138"/>
      <c r="M111" s="138">
        <v>0</v>
      </c>
      <c r="N111" s="138">
        <v>0</v>
      </c>
      <c r="O111" s="138">
        <v>0</v>
      </c>
      <c r="P111" s="138">
        <v>0</v>
      </c>
      <c r="Q111" s="134">
        <f t="shared" si="6"/>
        <v>0</v>
      </c>
      <c r="R111" s="135" t="str">
        <f t="shared" si="7"/>
        <v>SI</v>
      </c>
      <c r="S111" s="136" t="str">
        <f t="shared" si="8"/>
        <v>Sin Riesgo</v>
      </c>
      <c r="T111" s="45"/>
    </row>
    <row r="112" spans="1:20" s="48" customFormat="1" ht="32.1" customHeight="1" x14ac:dyDescent="0.2">
      <c r="A112" s="141" t="s">
        <v>3112</v>
      </c>
      <c r="B112" s="137" t="s">
        <v>3156</v>
      </c>
      <c r="C112" s="139" t="s">
        <v>3157</v>
      </c>
      <c r="D112" s="133">
        <v>119</v>
      </c>
      <c r="E112" s="138"/>
      <c r="F112" s="138">
        <v>0</v>
      </c>
      <c r="G112" s="138"/>
      <c r="H112" s="138">
        <v>0</v>
      </c>
      <c r="I112" s="140"/>
      <c r="J112" s="140"/>
      <c r="K112" s="138">
        <v>0</v>
      </c>
      <c r="L112" s="138"/>
      <c r="M112" s="138">
        <v>0</v>
      </c>
      <c r="N112" s="138">
        <v>0</v>
      </c>
      <c r="O112" s="138">
        <v>0</v>
      </c>
      <c r="P112" s="138"/>
      <c r="Q112" s="134">
        <f t="shared" si="6"/>
        <v>0</v>
      </c>
      <c r="R112" s="135" t="str">
        <f t="shared" si="7"/>
        <v>SI</v>
      </c>
      <c r="S112" s="136" t="str">
        <f t="shared" si="8"/>
        <v>Sin Riesgo</v>
      </c>
      <c r="T112" s="45"/>
    </row>
    <row r="113" spans="1:20" s="48" customFormat="1" ht="32.1" customHeight="1" x14ac:dyDescent="0.2">
      <c r="A113" s="141" t="s">
        <v>3112</v>
      </c>
      <c r="B113" s="137" t="s">
        <v>2374</v>
      </c>
      <c r="C113" s="139" t="s">
        <v>3158</v>
      </c>
      <c r="D113" s="133">
        <v>587</v>
      </c>
      <c r="E113" s="138"/>
      <c r="F113" s="138">
        <v>0</v>
      </c>
      <c r="G113" s="138"/>
      <c r="H113" s="138">
        <v>0</v>
      </c>
      <c r="I113" s="140"/>
      <c r="J113" s="140"/>
      <c r="K113" s="138">
        <v>0</v>
      </c>
      <c r="L113" s="138"/>
      <c r="M113" s="138">
        <v>0</v>
      </c>
      <c r="N113" s="138">
        <v>0</v>
      </c>
      <c r="O113" s="138">
        <v>0</v>
      </c>
      <c r="P113" s="138">
        <v>0</v>
      </c>
      <c r="Q113" s="134">
        <f t="shared" si="6"/>
        <v>0</v>
      </c>
      <c r="R113" s="135" t="str">
        <f t="shared" si="7"/>
        <v>SI</v>
      </c>
      <c r="S113" s="136" t="str">
        <f t="shared" si="8"/>
        <v>Sin Riesgo</v>
      </c>
      <c r="T113" s="45"/>
    </row>
    <row r="114" spans="1:20" s="48" customFormat="1" ht="32.1" customHeight="1" x14ac:dyDescent="0.2">
      <c r="A114" s="141" t="s">
        <v>3112</v>
      </c>
      <c r="B114" s="137" t="s">
        <v>2709</v>
      </c>
      <c r="C114" s="139" t="s">
        <v>3159</v>
      </c>
      <c r="D114" s="133">
        <v>417</v>
      </c>
      <c r="E114" s="138"/>
      <c r="F114" s="138">
        <v>0</v>
      </c>
      <c r="G114" s="138"/>
      <c r="H114" s="138">
        <v>0</v>
      </c>
      <c r="I114" s="140"/>
      <c r="J114" s="140">
        <v>38.700000000000003</v>
      </c>
      <c r="K114" s="138">
        <v>0</v>
      </c>
      <c r="L114" s="138"/>
      <c r="M114" s="138">
        <v>0</v>
      </c>
      <c r="N114" s="138">
        <v>0</v>
      </c>
      <c r="O114" s="138">
        <v>0</v>
      </c>
      <c r="P114" s="138">
        <v>0</v>
      </c>
      <c r="Q114" s="134">
        <f t="shared" si="6"/>
        <v>4.8375000000000004</v>
      </c>
      <c r="R114" s="135" t="str">
        <f t="shared" si="7"/>
        <v>SI</v>
      </c>
      <c r="S114" s="136" t="str">
        <f t="shared" si="8"/>
        <v>Sin Riesgo</v>
      </c>
      <c r="T114" s="45"/>
    </row>
    <row r="115" spans="1:20" s="48" customFormat="1" ht="32.1" customHeight="1" x14ac:dyDescent="0.2">
      <c r="A115" s="141" t="s">
        <v>3112</v>
      </c>
      <c r="B115" s="137" t="s">
        <v>3160</v>
      </c>
      <c r="C115" s="139" t="s">
        <v>3161</v>
      </c>
      <c r="D115" s="133">
        <v>381</v>
      </c>
      <c r="E115" s="138"/>
      <c r="F115" s="138"/>
      <c r="G115" s="138"/>
      <c r="H115" s="138"/>
      <c r="I115" s="140">
        <v>0</v>
      </c>
      <c r="J115" s="140">
        <v>0</v>
      </c>
      <c r="K115" s="138"/>
      <c r="L115" s="138"/>
      <c r="M115" s="138">
        <v>0</v>
      </c>
      <c r="N115" s="138">
        <v>0</v>
      </c>
      <c r="O115" s="138"/>
      <c r="P115" s="138"/>
      <c r="Q115" s="134">
        <f t="shared" si="6"/>
        <v>0</v>
      </c>
      <c r="R115" s="135" t="str">
        <f t="shared" si="7"/>
        <v>SI</v>
      </c>
      <c r="S115" s="136" t="str">
        <f t="shared" si="8"/>
        <v>Sin Riesgo</v>
      </c>
      <c r="T115" s="45"/>
    </row>
    <row r="116" spans="1:20" s="48" customFormat="1" ht="32.1" customHeight="1" x14ac:dyDescent="0.2">
      <c r="A116" s="141" t="s">
        <v>3112</v>
      </c>
      <c r="B116" s="137" t="s">
        <v>3162</v>
      </c>
      <c r="C116" s="139" t="s">
        <v>3163</v>
      </c>
      <c r="D116" s="133">
        <v>297</v>
      </c>
      <c r="E116" s="138"/>
      <c r="F116" s="138">
        <v>0</v>
      </c>
      <c r="G116" s="138">
        <v>0</v>
      </c>
      <c r="H116" s="138"/>
      <c r="I116" s="140">
        <v>0</v>
      </c>
      <c r="J116" s="140"/>
      <c r="K116" s="138">
        <v>0</v>
      </c>
      <c r="L116" s="138">
        <v>19.3</v>
      </c>
      <c r="M116" s="138">
        <v>9.6</v>
      </c>
      <c r="N116" s="138">
        <v>0</v>
      </c>
      <c r="O116" s="138"/>
      <c r="P116" s="138">
        <v>0</v>
      </c>
      <c r="Q116" s="134">
        <f t="shared" si="6"/>
        <v>3.6124999999999998</v>
      </c>
      <c r="R116" s="135" t="str">
        <f t="shared" si="7"/>
        <v>SI</v>
      </c>
      <c r="S116" s="136" t="str">
        <f t="shared" si="8"/>
        <v>Sin Riesgo</v>
      </c>
      <c r="T116" s="45"/>
    </row>
    <row r="117" spans="1:20" s="48" customFormat="1" ht="32.1" customHeight="1" x14ac:dyDescent="0.2">
      <c r="A117" s="141" t="s">
        <v>3112</v>
      </c>
      <c r="B117" s="137" t="s">
        <v>3164</v>
      </c>
      <c r="C117" s="139" t="s">
        <v>3165</v>
      </c>
      <c r="D117" s="133">
        <v>225</v>
      </c>
      <c r="E117" s="138"/>
      <c r="F117" s="138">
        <v>0</v>
      </c>
      <c r="G117" s="138"/>
      <c r="H117" s="138"/>
      <c r="I117" s="140"/>
      <c r="J117" s="140">
        <v>0</v>
      </c>
      <c r="K117" s="138"/>
      <c r="L117" s="138"/>
      <c r="M117" s="138">
        <v>0</v>
      </c>
      <c r="N117" s="138">
        <v>0</v>
      </c>
      <c r="O117" s="138">
        <v>0</v>
      </c>
      <c r="P117" s="138"/>
      <c r="Q117" s="134">
        <f t="shared" si="6"/>
        <v>0</v>
      </c>
      <c r="R117" s="135" t="str">
        <f t="shared" si="7"/>
        <v>SI</v>
      </c>
      <c r="S117" s="136" t="str">
        <f t="shared" si="8"/>
        <v>Sin Riesgo</v>
      </c>
      <c r="T117" s="45"/>
    </row>
    <row r="118" spans="1:20" s="48" customFormat="1" ht="32.1" customHeight="1" x14ac:dyDescent="0.2">
      <c r="A118" s="141" t="s">
        <v>3112</v>
      </c>
      <c r="B118" s="137" t="s">
        <v>3166</v>
      </c>
      <c r="C118" s="139" t="s">
        <v>3167</v>
      </c>
      <c r="D118" s="133">
        <v>140</v>
      </c>
      <c r="E118" s="138"/>
      <c r="F118" s="138"/>
      <c r="G118" s="138"/>
      <c r="H118" s="138"/>
      <c r="I118" s="140"/>
      <c r="J118" s="140"/>
      <c r="K118" s="138"/>
      <c r="L118" s="138"/>
      <c r="M118" s="138">
        <v>19.3</v>
      </c>
      <c r="N118" s="138"/>
      <c r="O118" s="138">
        <v>0</v>
      </c>
      <c r="P118" s="138"/>
      <c r="Q118" s="134">
        <f t="shared" si="6"/>
        <v>9.65</v>
      </c>
      <c r="R118" s="135" t="str">
        <f t="shared" si="7"/>
        <v>NO</v>
      </c>
      <c r="S118" s="136" t="str">
        <f t="shared" si="8"/>
        <v>Bajo</v>
      </c>
      <c r="T118" s="45"/>
    </row>
    <row r="119" spans="1:20" s="48" customFormat="1" ht="32.1" customHeight="1" x14ac:dyDescent="0.2">
      <c r="A119" s="141" t="s">
        <v>3112</v>
      </c>
      <c r="B119" s="137" t="s">
        <v>871</v>
      </c>
      <c r="C119" s="139" t="s">
        <v>3168</v>
      </c>
      <c r="D119" s="133">
        <v>56</v>
      </c>
      <c r="E119" s="138"/>
      <c r="F119" s="138"/>
      <c r="G119" s="138"/>
      <c r="H119" s="138"/>
      <c r="I119" s="140">
        <v>0</v>
      </c>
      <c r="J119" s="140"/>
      <c r="K119" s="138"/>
      <c r="L119" s="138"/>
      <c r="M119" s="138"/>
      <c r="N119" s="138">
        <v>0</v>
      </c>
      <c r="O119" s="138">
        <v>0</v>
      </c>
      <c r="P119" s="138"/>
      <c r="Q119" s="134">
        <f t="shared" si="6"/>
        <v>0</v>
      </c>
      <c r="R119" s="135" t="str">
        <f t="shared" si="7"/>
        <v>SI</v>
      </c>
      <c r="S119" s="136" t="str">
        <f t="shared" si="8"/>
        <v>Sin Riesgo</v>
      </c>
      <c r="T119" s="45"/>
    </row>
    <row r="120" spans="1:20" s="48" customFormat="1" ht="32.1" customHeight="1" x14ac:dyDescent="0.2">
      <c r="A120" s="141" t="s">
        <v>3112</v>
      </c>
      <c r="B120" s="137" t="s">
        <v>3169</v>
      </c>
      <c r="C120" s="139" t="s">
        <v>3170</v>
      </c>
      <c r="D120" s="133">
        <v>128</v>
      </c>
      <c r="E120" s="138"/>
      <c r="F120" s="138"/>
      <c r="G120" s="138"/>
      <c r="H120" s="138"/>
      <c r="I120" s="140"/>
      <c r="J120" s="140">
        <v>0</v>
      </c>
      <c r="K120" s="138"/>
      <c r="L120" s="138"/>
      <c r="M120" s="138">
        <v>27.1</v>
      </c>
      <c r="N120" s="138"/>
      <c r="O120" s="138">
        <v>1.3</v>
      </c>
      <c r="P120" s="138">
        <v>0</v>
      </c>
      <c r="Q120" s="134">
        <f t="shared" si="6"/>
        <v>7.1000000000000005</v>
      </c>
      <c r="R120" s="135" t="str">
        <f t="shared" si="7"/>
        <v>NO</v>
      </c>
      <c r="S120" s="136" t="str">
        <f t="shared" si="8"/>
        <v>Bajo</v>
      </c>
      <c r="T120" s="45"/>
    </row>
    <row r="121" spans="1:20" s="48" customFormat="1" ht="32.1" customHeight="1" x14ac:dyDescent="0.2">
      <c r="A121" s="141" t="s">
        <v>3171</v>
      </c>
      <c r="B121" s="137" t="s">
        <v>3172</v>
      </c>
      <c r="C121" s="139" t="s">
        <v>3173</v>
      </c>
      <c r="D121" s="133">
        <v>364</v>
      </c>
      <c r="E121" s="300"/>
      <c r="F121" s="300"/>
      <c r="G121" s="300">
        <v>88</v>
      </c>
      <c r="H121" s="300"/>
      <c r="I121" s="300"/>
      <c r="J121" s="300">
        <v>88</v>
      </c>
      <c r="K121" s="300"/>
      <c r="L121" s="300"/>
      <c r="M121" s="300"/>
      <c r="N121" s="300">
        <v>88</v>
      </c>
      <c r="O121" s="300"/>
      <c r="P121" s="300">
        <v>90.3</v>
      </c>
      <c r="Q121" s="134">
        <f t="shared" si="6"/>
        <v>88.575000000000003</v>
      </c>
      <c r="R121" s="135" t="str">
        <f t="shared" si="7"/>
        <v>NO</v>
      </c>
      <c r="S121" s="136" t="str">
        <f t="shared" si="8"/>
        <v>Inviable Sanitariamente</v>
      </c>
      <c r="T121" s="45"/>
    </row>
    <row r="122" spans="1:20" s="48" customFormat="1" ht="32.1" customHeight="1" x14ac:dyDescent="0.2">
      <c r="A122" s="141" t="s">
        <v>3171</v>
      </c>
      <c r="B122" s="137" t="s">
        <v>3174</v>
      </c>
      <c r="C122" s="139" t="s">
        <v>3175</v>
      </c>
      <c r="D122" s="133">
        <v>190</v>
      </c>
      <c r="E122" s="300"/>
      <c r="F122" s="300"/>
      <c r="G122" s="300"/>
      <c r="H122" s="300"/>
      <c r="I122" s="300">
        <v>88</v>
      </c>
      <c r="J122" s="300">
        <v>88</v>
      </c>
      <c r="K122" s="300"/>
      <c r="L122" s="300"/>
      <c r="M122" s="300"/>
      <c r="N122" s="300"/>
      <c r="O122" s="300"/>
      <c r="P122" s="300">
        <v>70.900000000000006</v>
      </c>
      <c r="Q122" s="134">
        <f t="shared" si="6"/>
        <v>82.3</v>
      </c>
      <c r="R122" s="135" t="str">
        <f t="shared" si="7"/>
        <v>NO</v>
      </c>
      <c r="S122" s="136" t="str">
        <f t="shared" si="8"/>
        <v>Inviable Sanitariamente</v>
      </c>
      <c r="T122" s="45"/>
    </row>
    <row r="123" spans="1:20" s="48" customFormat="1" ht="32.1" customHeight="1" x14ac:dyDescent="0.2">
      <c r="A123" s="141" t="s">
        <v>3171</v>
      </c>
      <c r="B123" s="137" t="s">
        <v>3176</v>
      </c>
      <c r="C123" s="139" t="s">
        <v>3177</v>
      </c>
      <c r="D123" s="133">
        <v>110</v>
      </c>
      <c r="E123" s="300"/>
      <c r="F123" s="300"/>
      <c r="G123" s="300"/>
      <c r="H123" s="300"/>
      <c r="I123" s="300">
        <v>88</v>
      </c>
      <c r="J123" s="300"/>
      <c r="K123" s="300"/>
      <c r="L123" s="300">
        <v>88</v>
      </c>
      <c r="M123" s="300"/>
      <c r="N123" s="300"/>
      <c r="O123" s="300"/>
      <c r="P123" s="300"/>
      <c r="Q123" s="134">
        <f t="shared" si="6"/>
        <v>88</v>
      </c>
      <c r="R123" s="135" t="str">
        <f t="shared" si="7"/>
        <v>NO</v>
      </c>
      <c r="S123" s="136" t="str">
        <f t="shared" si="8"/>
        <v>Inviable Sanitariamente</v>
      </c>
      <c r="T123" s="45"/>
    </row>
    <row r="124" spans="1:20" s="48" customFormat="1" ht="32.1" customHeight="1" x14ac:dyDescent="0.2">
      <c r="A124" s="141" t="s">
        <v>3171</v>
      </c>
      <c r="B124" s="137" t="s">
        <v>1446</v>
      </c>
      <c r="C124" s="139" t="s">
        <v>3178</v>
      </c>
      <c r="D124" s="133">
        <v>21</v>
      </c>
      <c r="E124" s="300"/>
      <c r="F124" s="300">
        <v>48</v>
      </c>
      <c r="G124" s="300"/>
      <c r="H124" s="300"/>
      <c r="I124" s="300"/>
      <c r="J124" s="300"/>
      <c r="K124" s="300"/>
      <c r="L124" s="300"/>
      <c r="M124" s="300"/>
      <c r="N124" s="300"/>
      <c r="O124" s="300"/>
      <c r="P124" s="300">
        <v>90.3</v>
      </c>
      <c r="Q124" s="134">
        <f t="shared" si="6"/>
        <v>69.150000000000006</v>
      </c>
      <c r="R124" s="135" t="str">
        <f t="shared" si="7"/>
        <v>NO</v>
      </c>
      <c r="S124" s="136" t="str">
        <f t="shared" si="8"/>
        <v>Alto</v>
      </c>
      <c r="T124" s="45"/>
    </row>
    <row r="125" spans="1:20" s="48" customFormat="1" ht="32.1" customHeight="1" x14ac:dyDescent="0.2">
      <c r="A125" s="141" t="s">
        <v>3171</v>
      </c>
      <c r="B125" s="137" t="s">
        <v>3179</v>
      </c>
      <c r="C125" s="139" t="s">
        <v>3180</v>
      </c>
      <c r="D125" s="133">
        <v>10</v>
      </c>
      <c r="E125" s="138" t="s">
        <v>521</v>
      </c>
      <c r="F125" s="138" t="s">
        <v>521</v>
      </c>
      <c r="G125" s="138" t="s">
        <v>521</v>
      </c>
      <c r="H125" s="138" t="s">
        <v>521</v>
      </c>
      <c r="I125" s="140" t="s">
        <v>521</v>
      </c>
      <c r="J125" s="140" t="s">
        <v>521</v>
      </c>
      <c r="K125" s="138" t="s">
        <v>521</v>
      </c>
      <c r="L125" s="138">
        <v>64</v>
      </c>
      <c r="M125" s="138" t="s">
        <v>521</v>
      </c>
      <c r="N125" s="138" t="s">
        <v>521</v>
      </c>
      <c r="O125" s="138" t="s">
        <v>521</v>
      </c>
      <c r="P125" s="138" t="s">
        <v>521</v>
      </c>
      <c r="Q125" s="134">
        <f t="shared" si="6"/>
        <v>64</v>
      </c>
      <c r="R125" s="135" t="str">
        <f t="shared" si="7"/>
        <v>NO</v>
      </c>
      <c r="S125" s="136" t="str">
        <f t="shared" si="8"/>
        <v>Alto</v>
      </c>
      <c r="T125" s="45"/>
    </row>
    <row r="126" spans="1:20" s="48" customFormat="1" ht="32.1" customHeight="1" x14ac:dyDescent="0.2">
      <c r="A126" s="141" t="s">
        <v>3171</v>
      </c>
      <c r="B126" s="137" t="s">
        <v>3062</v>
      </c>
      <c r="C126" s="139" t="s">
        <v>3181</v>
      </c>
      <c r="D126" s="133">
        <v>88</v>
      </c>
      <c r="E126" s="300"/>
      <c r="F126" s="300"/>
      <c r="G126" s="300"/>
      <c r="H126" s="300"/>
      <c r="I126" s="300"/>
      <c r="J126" s="300">
        <v>88</v>
      </c>
      <c r="K126" s="300"/>
      <c r="L126" s="300"/>
      <c r="M126" s="300"/>
      <c r="N126" s="300"/>
      <c r="O126" s="300">
        <v>70.900000000000006</v>
      </c>
      <c r="P126" s="300"/>
      <c r="Q126" s="134">
        <f t="shared" si="6"/>
        <v>79.45</v>
      </c>
      <c r="R126" s="135" t="str">
        <f t="shared" si="7"/>
        <v>NO</v>
      </c>
      <c r="S126" s="136" t="str">
        <f t="shared" si="8"/>
        <v>Alto</v>
      </c>
      <c r="T126" s="45"/>
    </row>
    <row r="127" spans="1:20" s="48" customFormat="1" ht="32.1" customHeight="1" x14ac:dyDescent="0.2">
      <c r="A127" s="141" t="s">
        <v>3171</v>
      </c>
      <c r="B127" s="137" t="s">
        <v>909</v>
      </c>
      <c r="C127" s="139" t="s">
        <v>3182</v>
      </c>
      <c r="D127" s="133">
        <v>292</v>
      </c>
      <c r="E127" s="300"/>
      <c r="F127" s="300"/>
      <c r="G127" s="300">
        <v>48</v>
      </c>
      <c r="H127" s="300">
        <v>88</v>
      </c>
      <c r="I127" s="300"/>
      <c r="J127" s="300"/>
      <c r="K127" s="300"/>
      <c r="L127" s="300">
        <v>50.4</v>
      </c>
      <c r="M127" s="300"/>
      <c r="N127" s="300"/>
      <c r="O127" s="300"/>
      <c r="P127" s="300">
        <v>21.3</v>
      </c>
      <c r="Q127" s="134">
        <f t="shared" si="6"/>
        <v>51.925000000000004</v>
      </c>
      <c r="R127" s="135" t="str">
        <f t="shared" si="7"/>
        <v>NO</v>
      </c>
      <c r="S127" s="136" t="str">
        <f t="shared" si="8"/>
        <v>Alto</v>
      </c>
      <c r="T127" s="45"/>
    </row>
    <row r="128" spans="1:20" s="48" customFormat="1" ht="32.1" customHeight="1" x14ac:dyDescent="0.2">
      <c r="A128" s="141" t="s">
        <v>3171</v>
      </c>
      <c r="B128" s="137" t="s">
        <v>3183</v>
      </c>
      <c r="C128" s="139" t="s">
        <v>3184</v>
      </c>
      <c r="D128" s="133">
        <v>77</v>
      </c>
      <c r="E128" s="300"/>
      <c r="F128" s="300"/>
      <c r="G128" s="300"/>
      <c r="H128" s="300"/>
      <c r="I128" s="300">
        <v>88</v>
      </c>
      <c r="J128" s="300"/>
      <c r="K128" s="300"/>
      <c r="L128" s="300"/>
      <c r="M128" s="300"/>
      <c r="N128" s="300"/>
      <c r="O128" s="300"/>
      <c r="P128" s="300">
        <v>90.3</v>
      </c>
      <c r="Q128" s="134">
        <f t="shared" si="6"/>
        <v>89.15</v>
      </c>
      <c r="R128" s="135" t="str">
        <f t="shared" si="7"/>
        <v>NO</v>
      </c>
      <c r="S128" s="136" t="str">
        <f t="shared" si="8"/>
        <v>Inviable Sanitariamente</v>
      </c>
      <c r="T128" s="45"/>
    </row>
    <row r="129" spans="1:20" s="48" customFormat="1" ht="32.1" customHeight="1" x14ac:dyDescent="0.2">
      <c r="A129" s="141" t="s">
        <v>3171</v>
      </c>
      <c r="B129" s="137" t="s">
        <v>3185</v>
      </c>
      <c r="C129" s="139" t="s">
        <v>3186</v>
      </c>
      <c r="D129" s="133">
        <v>95</v>
      </c>
      <c r="E129" s="300"/>
      <c r="F129" s="300"/>
      <c r="G129" s="300"/>
      <c r="H129" s="300"/>
      <c r="I129" s="300">
        <v>88</v>
      </c>
      <c r="J129" s="300"/>
      <c r="K129" s="300"/>
      <c r="L129" s="300"/>
      <c r="M129" s="300"/>
      <c r="N129" s="300">
        <v>70.900000000000006</v>
      </c>
      <c r="O129" s="300"/>
      <c r="P129" s="300"/>
      <c r="Q129" s="134">
        <f t="shared" si="6"/>
        <v>79.45</v>
      </c>
      <c r="R129" s="135" t="str">
        <f t="shared" si="7"/>
        <v>NO</v>
      </c>
      <c r="S129" s="136" t="str">
        <f t="shared" si="8"/>
        <v>Alto</v>
      </c>
      <c r="T129" s="45"/>
    </row>
    <row r="130" spans="1:20" s="48" customFormat="1" ht="32.1" customHeight="1" x14ac:dyDescent="0.2">
      <c r="A130" s="141" t="s">
        <v>3171</v>
      </c>
      <c r="B130" s="137" t="s">
        <v>3187</v>
      </c>
      <c r="C130" s="139" t="s">
        <v>3188</v>
      </c>
      <c r="D130" s="133">
        <v>63</v>
      </c>
      <c r="E130" s="300"/>
      <c r="F130" s="300"/>
      <c r="G130" s="300"/>
      <c r="H130" s="300"/>
      <c r="I130" s="300"/>
      <c r="J130" s="300">
        <v>24</v>
      </c>
      <c r="K130" s="300"/>
      <c r="L130" s="300"/>
      <c r="M130" s="300">
        <v>24</v>
      </c>
      <c r="N130" s="300"/>
      <c r="O130" s="300"/>
      <c r="P130" s="300"/>
      <c r="Q130" s="134">
        <f t="shared" si="6"/>
        <v>24</v>
      </c>
      <c r="R130" s="135" t="str">
        <f t="shared" si="7"/>
        <v>NO</v>
      </c>
      <c r="S130" s="136" t="str">
        <f t="shared" si="8"/>
        <v>Medio</v>
      </c>
      <c r="T130" s="45"/>
    </row>
    <row r="131" spans="1:20" s="48" customFormat="1" ht="32.1" customHeight="1" x14ac:dyDescent="0.2">
      <c r="A131" s="141" t="s">
        <v>3171</v>
      </c>
      <c r="B131" s="137" t="s">
        <v>81</v>
      </c>
      <c r="C131" s="139" t="s">
        <v>3189</v>
      </c>
      <c r="D131" s="133">
        <v>50</v>
      </c>
      <c r="E131" s="300"/>
      <c r="F131" s="300"/>
      <c r="G131" s="300"/>
      <c r="H131" s="300">
        <v>88</v>
      </c>
      <c r="I131" s="300"/>
      <c r="J131" s="300"/>
      <c r="K131" s="300">
        <v>88</v>
      </c>
      <c r="L131" s="300"/>
      <c r="M131" s="300"/>
      <c r="N131" s="300"/>
      <c r="O131" s="300"/>
      <c r="P131" s="300"/>
      <c r="Q131" s="134">
        <f t="shared" si="6"/>
        <v>88</v>
      </c>
      <c r="R131" s="135" t="str">
        <f t="shared" si="7"/>
        <v>NO</v>
      </c>
      <c r="S131" s="136" t="str">
        <f t="shared" si="8"/>
        <v>Inviable Sanitariamente</v>
      </c>
      <c r="T131" s="45"/>
    </row>
    <row r="132" spans="1:20" s="48" customFormat="1" ht="32.1" customHeight="1" x14ac:dyDescent="0.2">
      <c r="A132" s="141" t="s">
        <v>3171</v>
      </c>
      <c r="B132" s="137" t="s">
        <v>3190</v>
      </c>
      <c r="C132" s="139" t="s">
        <v>3191</v>
      </c>
      <c r="D132" s="133">
        <v>32</v>
      </c>
      <c r="E132" s="300"/>
      <c r="F132" s="300"/>
      <c r="G132" s="300"/>
      <c r="H132" s="300">
        <v>88</v>
      </c>
      <c r="I132" s="300"/>
      <c r="J132" s="300"/>
      <c r="K132" s="300"/>
      <c r="L132" s="300"/>
      <c r="M132" s="300">
        <v>88</v>
      </c>
      <c r="N132" s="300"/>
      <c r="O132" s="300"/>
      <c r="P132" s="300"/>
      <c r="Q132" s="134">
        <f t="shared" si="6"/>
        <v>88</v>
      </c>
      <c r="R132" s="135" t="str">
        <f t="shared" si="7"/>
        <v>NO</v>
      </c>
      <c r="S132" s="136" t="str">
        <f t="shared" si="8"/>
        <v>Inviable Sanitariamente</v>
      </c>
      <c r="T132" s="45"/>
    </row>
    <row r="133" spans="1:20" s="48" customFormat="1" ht="32.1" customHeight="1" x14ac:dyDescent="0.2">
      <c r="A133" s="141" t="s">
        <v>3171</v>
      </c>
      <c r="B133" s="137" t="s">
        <v>3192</v>
      </c>
      <c r="C133" s="139" t="s">
        <v>3193</v>
      </c>
      <c r="D133" s="133">
        <v>300</v>
      </c>
      <c r="E133" s="138" t="s">
        <v>521</v>
      </c>
      <c r="F133" s="138" t="s">
        <v>521</v>
      </c>
      <c r="G133" s="138" t="s">
        <v>521</v>
      </c>
      <c r="H133" s="138" t="s">
        <v>521</v>
      </c>
      <c r="I133" s="140" t="s">
        <v>521</v>
      </c>
      <c r="J133" s="140" t="s">
        <v>521</v>
      </c>
      <c r="K133" s="138" t="s">
        <v>521</v>
      </c>
      <c r="L133" s="138">
        <v>64</v>
      </c>
      <c r="M133" s="138" t="s">
        <v>521</v>
      </c>
      <c r="N133" s="138" t="s">
        <v>521</v>
      </c>
      <c r="O133" s="138" t="s">
        <v>521</v>
      </c>
      <c r="P133" s="138" t="s">
        <v>521</v>
      </c>
      <c r="Q133" s="134">
        <f t="shared" si="6"/>
        <v>64</v>
      </c>
      <c r="R133" s="135" t="str">
        <f t="shared" si="7"/>
        <v>NO</v>
      </c>
      <c r="S133" s="136" t="str">
        <f t="shared" si="8"/>
        <v>Alto</v>
      </c>
      <c r="T133" s="45"/>
    </row>
    <row r="134" spans="1:20" s="48" customFormat="1" ht="32.1" customHeight="1" x14ac:dyDescent="0.2">
      <c r="A134" s="141" t="s">
        <v>3171</v>
      </c>
      <c r="B134" s="137" t="s">
        <v>913</v>
      </c>
      <c r="C134" s="139" t="s">
        <v>3194</v>
      </c>
      <c r="D134" s="133">
        <v>98</v>
      </c>
      <c r="E134" s="300"/>
      <c r="F134" s="300"/>
      <c r="G134" s="300">
        <v>88</v>
      </c>
      <c r="H134" s="300"/>
      <c r="I134" s="300"/>
      <c r="J134" s="300"/>
      <c r="K134" s="300"/>
      <c r="L134" s="300"/>
      <c r="M134" s="300"/>
      <c r="N134" s="300"/>
      <c r="O134" s="300">
        <v>88</v>
      </c>
      <c r="P134" s="300"/>
      <c r="Q134" s="134">
        <f t="shared" si="6"/>
        <v>88</v>
      </c>
      <c r="R134" s="135" t="str">
        <f t="shared" si="7"/>
        <v>NO</v>
      </c>
      <c r="S134" s="136" t="str">
        <f t="shared" si="8"/>
        <v>Inviable Sanitariamente</v>
      </c>
      <c r="T134" s="45"/>
    </row>
    <row r="135" spans="1:20" s="48" customFormat="1" ht="32.1" customHeight="1" x14ac:dyDescent="0.2">
      <c r="A135" s="141" t="s">
        <v>3171</v>
      </c>
      <c r="B135" s="137" t="s">
        <v>3195</v>
      </c>
      <c r="C135" s="139" t="s">
        <v>3196</v>
      </c>
      <c r="D135" s="133">
        <v>40</v>
      </c>
      <c r="E135" s="300"/>
      <c r="F135" s="300"/>
      <c r="G135" s="300"/>
      <c r="H135" s="300"/>
      <c r="I135" s="300"/>
      <c r="J135" s="300">
        <v>88</v>
      </c>
      <c r="K135" s="300"/>
      <c r="L135" s="300"/>
      <c r="M135" s="300"/>
      <c r="N135" s="300"/>
      <c r="O135" s="300"/>
      <c r="P135" s="300">
        <v>90.3</v>
      </c>
      <c r="Q135" s="134">
        <f t="shared" si="6"/>
        <v>89.15</v>
      </c>
      <c r="R135" s="135" t="str">
        <f t="shared" si="7"/>
        <v>NO</v>
      </c>
      <c r="S135" s="136" t="str">
        <f t="shared" si="8"/>
        <v>Inviable Sanitariamente</v>
      </c>
      <c r="T135" s="45"/>
    </row>
    <row r="136" spans="1:20" s="48" customFormat="1" ht="32.1" customHeight="1" x14ac:dyDescent="0.2">
      <c r="A136" s="141" t="s">
        <v>3171</v>
      </c>
      <c r="B136" s="137" t="s">
        <v>3197</v>
      </c>
      <c r="C136" s="139" t="s">
        <v>3198</v>
      </c>
      <c r="D136" s="133">
        <v>109</v>
      </c>
      <c r="E136" s="138" t="s">
        <v>521</v>
      </c>
      <c r="F136" s="138" t="s">
        <v>521</v>
      </c>
      <c r="G136" s="138" t="s">
        <v>521</v>
      </c>
      <c r="H136" s="138" t="s">
        <v>521</v>
      </c>
      <c r="I136" s="140" t="s">
        <v>521</v>
      </c>
      <c r="J136" s="140" t="s">
        <v>521</v>
      </c>
      <c r="K136" s="138" t="s">
        <v>521</v>
      </c>
      <c r="L136" s="138">
        <v>64</v>
      </c>
      <c r="M136" s="138" t="s">
        <v>521</v>
      </c>
      <c r="N136" s="138" t="s">
        <v>521</v>
      </c>
      <c r="O136" s="138" t="s">
        <v>521</v>
      </c>
      <c r="P136" s="138" t="s">
        <v>521</v>
      </c>
      <c r="Q136" s="134">
        <f t="shared" si="6"/>
        <v>64</v>
      </c>
      <c r="R136" s="135" t="str">
        <f t="shared" si="7"/>
        <v>NO</v>
      </c>
      <c r="S136" s="136" t="str">
        <f t="shared" si="8"/>
        <v>Alto</v>
      </c>
      <c r="T136" s="45"/>
    </row>
    <row r="137" spans="1:20" s="48" customFormat="1" ht="32.1" customHeight="1" x14ac:dyDescent="0.2">
      <c r="A137" s="141" t="s">
        <v>3171</v>
      </c>
      <c r="B137" s="137" t="s">
        <v>3199</v>
      </c>
      <c r="C137" s="139" t="s">
        <v>3200</v>
      </c>
      <c r="D137" s="133">
        <v>120</v>
      </c>
      <c r="E137" s="138" t="s">
        <v>521</v>
      </c>
      <c r="F137" s="138" t="s">
        <v>521</v>
      </c>
      <c r="G137" s="138" t="s">
        <v>521</v>
      </c>
      <c r="H137" s="138" t="s">
        <v>521</v>
      </c>
      <c r="I137" s="140" t="s">
        <v>521</v>
      </c>
      <c r="J137" s="140" t="s">
        <v>521</v>
      </c>
      <c r="K137" s="138" t="s">
        <v>521</v>
      </c>
      <c r="L137" s="138">
        <v>64</v>
      </c>
      <c r="M137" s="138" t="s">
        <v>521</v>
      </c>
      <c r="N137" s="138" t="s">
        <v>521</v>
      </c>
      <c r="O137" s="138" t="s">
        <v>521</v>
      </c>
      <c r="P137" s="138" t="s">
        <v>521</v>
      </c>
      <c r="Q137" s="134">
        <f t="shared" ref="Q137:Q183" si="9">AVERAGE(E137:P137)</f>
        <v>64</v>
      </c>
      <c r="R137" s="135" t="str">
        <f t="shared" ref="R137:R183" si="10">IF(Q137&lt;5,"SI","NO")</f>
        <v>NO</v>
      </c>
      <c r="S137" s="136" t="str">
        <f t="shared" si="8"/>
        <v>Alto</v>
      </c>
      <c r="T137" s="45"/>
    </row>
    <row r="138" spans="1:20" s="48" customFormat="1" ht="32.1" customHeight="1" x14ac:dyDescent="0.2">
      <c r="A138" s="141" t="s">
        <v>3171</v>
      </c>
      <c r="B138" s="137" t="s">
        <v>3201</v>
      </c>
      <c r="C138" s="139" t="s">
        <v>3202</v>
      </c>
      <c r="D138" s="133">
        <v>55</v>
      </c>
      <c r="E138" s="300"/>
      <c r="F138" s="300"/>
      <c r="G138" s="300"/>
      <c r="H138" s="300"/>
      <c r="I138" s="300">
        <v>88</v>
      </c>
      <c r="J138" s="300"/>
      <c r="K138" s="300"/>
      <c r="L138" s="300"/>
      <c r="M138" s="300">
        <v>88</v>
      </c>
      <c r="N138" s="300"/>
      <c r="O138" s="300"/>
      <c r="P138" s="300"/>
      <c r="Q138" s="134">
        <f t="shared" si="9"/>
        <v>88</v>
      </c>
      <c r="R138" s="135" t="str">
        <f t="shared" si="10"/>
        <v>NO</v>
      </c>
      <c r="S138" s="136" t="str">
        <f t="shared" si="8"/>
        <v>Inviable Sanitariamente</v>
      </c>
      <c r="T138" s="45"/>
    </row>
    <row r="139" spans="1:20" s="48" customFormat="1" ht="32.1" customHeight="1" x14ac:dyDescent="0.2">
      <c r="A139" s="141" t="s">
        <v>3171</v>
      </c>
      <c r="B139" s="137" t="s">
        <v>3203</v>
      </c>
      <c r="C139" s="139" t="s">
        <v>3204</v>
      </c>
      <c r="D139" s="133">
        <v>140</v>
      </c>
      <c r="E139" s="300"/>
      <c r="F139" s="300"/>
      <c r="G139" s="300"/>
      <c r="H139" s="300"/>
      <c r="I139" s="300"/>
      <c r="J139" s="300">
        <v>88</v>
      </c>
      <c r="K139" s="300"/>
      <c r="L139" s="300"/>
      <c r="M139" s="300"/>
      <c r="N139" s="300"/>
      <c r="O139" s="300">
        <v>88</v>
      </c>
      <c r="P139" s="300"/>
      <c r="Q139" s="134">
        <f t="shared" si="9"/>
        <v>88</v>
      </c>
      <c r="R139" s="135" t="str">
        <f t="shared" si="10"/>
        <v>NO</v>
      </c>
      <c r="S139" s="136" t="str">
        <f t="shared" si="8"/>
        <v>Inviable Sanitariamente</v>
      </c>
      <c r="T139" s="45"/>
    </row>
    <row r="140" spans="1:20" s="48" customFormat="1" ht="32.1" customHeight="1" x14ac:dyDescent="0.2">
      <c r="A140" s="141" t="s">
        <v>3171</v>
      </c>
      <c r="B140" s="137" t="s">
        <v>3205</v>
      </c>
      <c r="C140" s="139" t="s">
        <v>3206</v>
      </c>
      <c r="D140" s="133">
        <v>18</v>
      </c>
      <c r="E140" s="300"/>
      <c r="F140" s="300"/>
      <c r="G140" s="300"/>
      <c r="H140" s="300"/>
      <c r="I140" s="300"/>
      <c r="J140" s="300">
        <v>88</v>
      </c>
      <c r="K140" s="300"/>
      <c r="L140" s="300"/>
      <c r="M140" s="300"/>
      <c r="N140" s="300"/>
      <c r="O140" s="300"/>
      <c r="P140" s="300">
        <v>70.900000000000006</v>
      </c>
      <c r="Q140" s="134">
        <f t="shared" si="9"/>
        <v>79.45</v>
      </c>
      <c r="R140" s="135" t="str">
        <f t="shared" si="10"/>
        <v>NO</v>
      </c>
      <c r="S140" s="136" t="str">
        <f t="shared" si="8"/>
        <v>Alto</v>
      </c>
      <c r="T140" s="45"/>
    </row>
    <row r="141" spans="1:20" s="48" customFormat="1" ht="32.1" customHeight="1" x14ac:dyDescent="0.2">
      <c r="A141" s="141" t="s">
        <v>3171</v>
      </c>
      <c r="B141" s="137" t="s">
        <v>3207</v>
      </c>
      <c r="C141" s="139" t="s">
        <v>3208</v>
      </c>
      <c r="D141" s="133">
        <v>57</v>
      </c>
      <c r="E141" s="300"/>
      <c r="F141" s="300"/>
      <c r="G141" s="300">
        <v>88</v>
      </c>
      <c r="H141" s="300"/>
      <c r="I141" s="300"/>
      <c r="J141" s="300"/>
      <c r="K141" s="300"/>
      <c r="L141" s="300"/>
      <c r="M141" s="300"/>
      <c r="N141" s="300">
        <v>90.3</v>
      </c>
      <c r="O141" s="300"/>
      <c r="P141" s="300"/>
      <c r="Q141" s="134">
        <f t="shared" si="9"/>
        <v>89.15</v>
      </c>
      <c r="R141" s="135" t="str">
        <f t="shared" si="10"/>
        <v>NO</v>
      </c>
      <c r="S141" s="136" t="str">
        <f t="shared" si="8"/>
        <v>Inviable Sanitariamente</v>
      </c>
      <c r="T141" s="45"/>
    </row>
    <row r="142" spans="1:20" s="48" customFormat="1" ht="32.1" customHeight="1" x14ac:dyDescent="0.2">
      <c r="A142" s="141" t="s">
        <v>3171</v>
      </c>
      <c r="B142" s="137" t="s">
        <v>1632</v>
      </c>
      <c r="C142" s="139" t="s">
        <v>3209</v>
      </c>
      <c r="D142" s="133">
        <v>53</v>
      </c>
      <c r="E142" s="300"/>
      <c r="F142" s="300"/>
      <c r="G142" s="300"/>
      <c r="H142" s="300"/>
      <c r="I142" s="300"/>
      <c r="J142" s="300">
        <v>88</v>
      </c>
      <c r="K142" s="300"/>
      <c r="L142" s="300"/>
      <c r="M142" s="300"/>
      <c r="N142" s="300"/>
      <c r="O142" s="300"/>
      <c r="P142" s="300">
        <v>38.700000000000003</v>
      </c>
      <c r="Q142" s="134">
        <f t="shared" si="9"/>
        <v>63.35</v>
      </c>
      <c r="R142" s="135" t="str">
        <f t="shared" si="10"/>
        <v>NO</v>
      </c>
      <c r="S142" s="136" t="str">
        <f t="shared" si="8"/>
        <v>Alto</v>
      </c>
      <c r="T142" s="45"/>
    </row>
    <row r="143" spans="1:20" s="48" customFormat="1" ht="32.1" customHeight="1" x14ac:dyDescent="0.2">
      <c r="A143" s="141" t="s">
        <v>3171</v>
      </c>
      <c r="B143" s="137" t="s">
        <v>2876</v>
      </c>
      <c r="C143" s="319" t="s">
        <v>3210</v>
      </c>
      <c r="D143" s="133">
        <v>50</v>
      </c>
      <c r="E143" s="300"/>
      <c r="F143" s="300">
        <v>88</v>
      </c>
      <c r="G143" s="300"/>
      <c r="H143" s="300"/>
      <c r="I143" s="300"/>
      <c r="J143" s="300"/>
      <c r="K143" s="300"/>
      <c r="L143" s="300"/>
      <c r="M143" s="300"/>
      <c r="N143" s="300">
        <v>70.900000000000006</v>
      </c>
      <c r="O143" s="300"/>
      <c r="P143" s="300"/>
      <c r="Q143" s="134">
        <f t="shared" si="9"/>
        <v>79.45</v>
      </c>
      <c r="R143" s="135" t="str">
        <f t="shared" si="10"/>
        <v>NO</v>
      </c>
      <c r="S143" s="136" t="str">
        <f t="shared" si="8"/>
        <v>Alto</v>
      </c>
      <c r="T143" s="45"/>
    </row>
    <row r="144" spans="1:20" s="48" customFormat="1" ht="32.1" customHeight="1" x14ac:dyDescent="0.2">
      <c r="A144" s="141" t="s">
        <v>3211</v>
      </c>
      <c r="B144" s="317" t="s">
        <v>4366</v>
      </c>
      <c r="C144" s="321" t="s">
        <v>4327</v>
      </c>
      <c r="D144" s="318">
        <v>48</v>
      </c>
      <c r="E144" s="138" t="s">
        <v>521</v>
      </c>
      <c r="F144" s="138">
        <v>24</v>
      </c>
      <c r="G144" s="138" t="s">
        <v>521</v>
      </c>
      <c r="H144" s="138" t="s">
        <v>521</v>
      </c>
      <c r="I144" s="140" t="s">
        <v>521</v>
      </c>
      <c r="J144" s="140" t="s">
        <v>521</v>
      </c>
      <c r="K144" s="138" t="s">
        <v>521</v>
      </c>
      <c r="L144" s="138" t="s">
        <v>521</v>
      </c>
      <c r="M144" s="138" t="s">
        <v>521</v>
      </c>
      <c r="N144" s="138" t="s">
        <v>521</v>
      </c>
      <c r="O144" s="138">
        <v>31.5</v>
      </c>
      <c r="P144" s="138" t="s">
        <v>521</v>
      </c>
      <c r="Q144" s="134">
        <f t="shared" si="9"/>
        <v>27.75</v>
      </c>
      <c r="R144" s="135" t="str">
        <f t="shared" si="10"/>
        <v>NO</v>
      </c>
      <c r="S144" s="136" t="str">
        <f t="shared" si="8"/>
        <v>Medio</v>
      </c>
      <c r="T144" s="45"/>
    </row>
    <row r="145" spans="1:20" s="48" customFormat="1" ht="32.1" customHeight="1" x14ac:dyDescent="0.2">
      <c r="A145" s="141" t="s">
        <v>3211</v>
      </c>
      <c r="B145" s="317" t="s">
        <v>4367</v>
      </c>
      <c r="C145" s="321" t="s">
        <v>4328</v>
      </c>
      <c r="D145" s="318">
        <v>160</v>
      </c>
      <c r="E145" s="138" t="s">
        <v>521</v>
      </c>
      <c r="F145" s="138">
        <v>88</v>
      </c>
      <c r="G145" s="138" t="s">
        <v>521</v>
      </c>
      <c r="H145" s="138" t="s">
        <v>521</v>
      </c>
      <c r="I145" s="140" t="s">
        <v>521</v>
      </c>
      <c r="J145" s="140" t="s">
        <v>521</v>
      </c>
      <c r="K145" s="138" t="s">
        <v>521</v>
      </c>
      <c r="L145" s="138">
        <v>24</v>
      </c>
      <c r="M145" s="138" t="s">
        <v>521</v>
      </c>
      <c r="N145" s="138" t="s">
        <v>521</v>
      </c>
      <c r="O145" s="138" t="s">
        <v>521</v>
      </c>
      <c r="P145" s="138" t="s">
        <v>521</v>
      </c>
      <c r="Q145" s="134">
        <f t="shared" si="9"/>
        <v>56</v>
      </c>
      <c r="R145" s="135" t="str">
        <f t="shared" si="10"/>
        <v>NO</v>
      </c>
      <c r="S145" s="136" t="str">
        <f t="shared" si="8"/>
        <v>Alto</v>
      </c>
      <c r="T145" s="45"/>
    </row>
    <row r="146" spans="1:20" s="48" customFormat="1" ht="32.1" customHeight="1" x14ac:dyDescent="0.2">
      <c r="A146" s="141" t="s">
        <v>3211</v>
      </c>
      <c r="B146" s="317" t="s">
        <v>3433</v>
      </c>
      <c r="C146" s="321" t="s">
        <v>4329</v>
      </c>
      <c r="D146" s="318">
        <v>55</v>
      </c>
      <c r="E146" s="138" t="s">
        <v>521</v>
      </c>
      <c r="F146" s="138" t="s">
        <v>521</v>
      </c>
      <c r="G146" s="138">
        <v>0</v>
      </c>
      <c r="H146" s="138" t="s">
        <v>521</v>
      </c>
      <c r="I146" s="140" t="s">
        <v>521</v>
      </c>
      <c r="J146" s="140" t="s">
        <v>521</v>
      </c>
      <c r="K146" s="138" t="s">
        <v>521</v>
      </c>
      <c r="L146" s="138" t="s">
        <v>521</v>
      </c>
      <c r="M146" s="138" t="s">
        <v>521</v>
      </c>
      <c r="N146" s="138" t="s">
        <v>521</v>
      </c>
      <c r="O146" s="138">
        <v>0</v>
      </c>
      <c r="P146" s="138" t="s">
        <v>521</v>
      </c>
      <c r="Q146" s="134">
        <f t="shared" si="9"/>
        <v>0</v>
      </c>
      <c r="R146" s="135" t="str">
        <f t="shared" si="10"/>
        <v>SI</v>
      </c>
      <c r="S146" s="136" t="str">
        <f t="shared" si="8"/>
        <v>Sin Riesgo</v>
      </c>
      <c r="T146" s="45"/>
    </row>
    <row r="147" spans="1:20" s="48" customFormat="1" ht="32.1" customHeight="1" x14ac:dyDescent="0.2">
      <c r="A147" s="141" t="s">
        <v>3212</v>
      </c>
      <c r="B147" s="137" t="s">
        <v>3213</v>
      </c>
      <c r="C147" s="320" t="s">
        <v>3214</v>
      </c>
      <c r="D147" s="133">
        <v>160</v>
      </c>
      <c r="E147" s="138" t="s">
        <v>521</v>
      </c>
      <c r="F147" s="138" t="s">
        <v>521</v>
      </c>
      <c r="G147" s="138" t="s">
        <v>521</v>
      </c>
      <c r="H147" s="138" t="s">
        <v>521</v>
      </c>
      <c r="I147" s="140" t="s">
        <v>521</v>
      </c>
      <c r="J147" s="140" t="s">
        <v>521</v>
      </c>
      <c r="K147" s="138" t="s">
        <v>521</v>
      </c>
      <c r="L147" s="138">
        <v>0</v>
      </c>
      <c r="M147" s="138" t="s">
        <v>521</v>
      </c>
      <c r="N147" s="138" t="s">
        <v>521</v>
      </c>
      <c r="O147" s="138" t="s">
        <v>521</v>
      </c>
      <c r="P147" s="138" t="s">
        <v>521</v>
      </c>
      <c r="Q147" s="134">
        <f t="shared" si="9"/>
        <v>0</v>
      </c>
      <c r="R147" s="135" t="str">
        <f t="shared" si="10"/>
        <v>SI</v>
      </c>
      <c r="S147" s="136" t="str">
        <f t="shared" si="8"/>
        <v>Sin Riesgo</v>
      </c>
      <c r="T147" s="45"/>
    </row>
    <row r="148" spans="1:20" s="48" customFormat="1" ht="32.1" customHeight="1" x14ac:dyDescent="0.2">
      <c r="A148" s="141" t="s">
        <v>3212</v>
      </c>
      <c r="B148" s="137" t="s">
        <v>3215</v>
      </c>
      <c r="C148" s="139" t="s">
        <v>3216</v>
      </c>
      <c r="D148" s="133">
        <v>126</v>
      </c>
      <c r="E148" s="138" t="s">
        <v>521</v>
      </c>
      <c r="F148" s="138" t="s">
        <v>521</v>
      </c>
      <c r="G148" s="138" t="s">
        <v>521</v>
      </c>
      <c r="H148" s="138" t="s">
        <v>521</v>
      </c>
      <c r="I148" s="140"/>
      <c r="J148" s="140">
        <v>0</v>
      </c>
      <c r="K148" s="138" t="s">
        <v>521</v>
      </c>
      <c r="L148" s="138" t="s">
        <v>521</v>
      </c>
      <c r="M148" s="138" t="s">
        <v>521</v>
      </c>
      <c r="N148" s="138" t="s">
        <v>521</v>
      </c>
      <c r="O148" s="138" t="s">
        <v>521</v>
      </c>
      <c r="P148" s="138" t="s">
        <v>521</v>
      </c>
      <c r="Q148" s="134">
        <f t="shared" si="9"/>
        <v>0</v>
      </c>
      <c r="R148" s="135" t="str">
        <f t="shared" si="10"/>
        <v>SI</v>
      </c>
      <c r="S148" s="136" t="str">
        <f t="shared" si="8"/>
        <v>Sin Riesgo</v>
      </c>
      <c r="T148" s="45"/>
    </row>
    <row r="149" spans="1:20" s="48" customFormat="1" ht="32.1" customHeight="1" x14ac:dyDescent="0.2">
      <c r="A149" s="141" t="s">
        <v>3212</v>
      </c>
      <c r="B149" s="137" t="s">
        <v>3217</v>
      </c>
      <c r="C149" s="139" t="s">
        <v>3218</v>
      </c>
      <c r="D149" s="133">
        <v>174</v>
      </c>
      <c r="E149" s="138" t="s">
        <v>521</v>
      </c>
      <c r="F149" s="138" t="s">
        <v>521</v>
      </c>
      <c r="G149" s="138">
        <v>0</v>
      </c>
      <c r="H149" s="138" t="s">
        <v>521</v>
      </c>
      <c r="I149" s="140" t="s">
        <v>521</v>
      </c>
      <c r="J149" s="140" t="s">
        <v>521</v>
      </c>
      <c r="K149" s="138" t="s">
        <v>521</v>
      </c>
      <c r="L149" s="138" t="s">
        <v>521</v>
      </c>
      <c r="M149" s="138" t="s">
        <v>521</v>
      </c>
      <c r="N149" s="138" t="s">
        <v>521</v>
      </c>
      <c r="O149" s="138" t="s">
        <v>521</v>
      </c>
      <c r="P149" s="138">
        <v>0</v>
      </c>
      <c r="Q149" s="134">
        <f t="shared" si="9"/>
        <v>0</v>
      </c>
      <c r="R149" s="135" t="str">
        <f t="shared" si="10"/>
        <v>SI</v>
      </c>
      <c r="S149" s="136" t="str">
        <f t="shared" si="8"/>
        <v>Sin Riesgo</v>
      </c>
      <c r="T149" s="45"/>
    </row>
    <row r="150" spans="1:20" s="48" customFormat="1" ht="32.1" customHeight="1" x14ac:dyDescent="0.2">
      <c r="A150" s="141" t="s">
        <v>3212</v>
      </c>
      <c r="B150" s="137" t="s">
        <v>3219</v>
      </c>
      <c r="C150" s="139" t="s">
        <v>3220</v>
      </c>
      <c r="D150" s="133">
        <v>290</v>
      </c>
      <c r="E150" s="138" t="s">
        <v>521</v>
      </c>
      <c r="F150" s="138" t="s">
        <v>521</v>
      </c>
      <c r="G150" s="138" t="s">
        <v>521</v>
      </c>
      <c r="H150" s="138">
        <v>19.399999999999999</v>
      </c>
      <c r="I150" s="140" t="s">
        <v>521</v>
      </c>
      <c r="J150" s="140" t="s">
        <v>521</v>
      </c>
      <c r="K150" s="138" t="s">
        <v>521</v>
      </c>
      <c r="L150" s="138" t="s">
        <v>521</v>
      </c>
      <c r="M150" s="138" t="s">
        <v>521</v>
      </c>
      <c r="N150" s="138" t="s">
        <v>521</v>
      </c>
      <c r="O150" s="138" t="s">
        <v>521</v>
      </c>
      <c r="P150" s="138" t="s">
        <v>521</v>
      </c>
      <c r="Q150" s="134">
        <f t="shared" si="9"/>
        <v>19.399999999999999</v>
      </c>
      <c r="R150" s="135" t="str">
        <f t="shared" si="10"/>
        <v>NO</v>
      </c>
      <c r="S150" s="136" t="str">
        <f t="shared" si="8"/>
        <v>Medio</v>
      </c>
      <c r="T150" s="45"/>
    </row>
    <row r="151" spans="1:20" s="48" customFormat="1" ht="32.1" customHeight="1" x14ac:dyDescent="0.2">
      <c r="A151" s="141" t="s">
        <v>3212</v>
      </c>
      <c r="B151" s="137" t="s">
        <v>3221</v>
      </c>
      <c r="C151" s="139" t="s">
        <v>3222</v>
      </c>
      <c r="D151" s="133">
        <v>385</v>
      </c>
      <c r="E151" s="138">
        <v>0</v>
      </c>
      <c r="F151" s="138" t="s">
        <v>521</v>
      </c>
      <c r="G151" s="138" t="s">
        <v>521</v>
      </c>
      <c r="H151" s="138" t="s">
        <v>521</v>
      </c>
      <c r="I151" s="140" t="s">
        <v>521</v>
      </c>
      <c r="J151" s="140" t="s">
        <v>521</v>
      </c>
      <c r="K151" s="138" t="s">
        <v>521</v>
      </c>
      <c r="L151" s="138" t="s">
        <v>521</v>
      </c>
      <c r="M151" s="138" t="s">
        <v>521</v>
      </c>
      <c r="N151" s="138" t="s">
        <v>521</v>
      </c>
      <c r="O151" s="138" t="s">
        <v>521</v>
      </c>
      <c r="P151" s="138" t="s">
        <v>521</v>
      </c>
      <c r="Q151" s="134">
        <f t="shared" si="9"/>
        <v>0</v>
      </c>
      <c r="R151" s="135" t="str">
        <f t="shared" si="10"/>
        <v>SI</v>
      </c>
      <c r="S151" s="136" t="str">
        <f t="shared" si="8"/>
        <v>Sin Riesgo</v>
      </c>
      <c r="T151" s="45"/>
    </row>
    <row r="152" spans="1:20" s="48" customFormat="1" ht="32.1" customHeight="1" x14ac:dyDescent="0.2">
      <c r="A152" s="141" t="s">
        <v>3212</v>
      </c>
      <c r="B152" s="137" t="s">
        <v>3223</v>
      </c>
      <c r="C152" s="139" t="s">
        <v>3224</v>
      </c>
      <c r="D152" s="133">
        <v>200</v>
      </c>
      <c r="E152" s="138" t="s">
        <v>521</v>
      </c>
      <c r="F152" s="138" t="s">
        <v>521</v>
      </c>
      <c r="G152" s="138" t="s">
        <v>521</v>
      </c>
      <c r="H152" s="138">
        <v>100</v>
      </c>
      <c r="I152" s="140" t="s">
        <v>521</v>
      </c>
      <c r="J152" s="140" t="s">
        <v>521</v>
      </c>
      <c r="K152" s="138" t="s">
        <v>521</v>
      </c>
      <c r="L152" s="138" t="s">
        <v>521</v>
      </c>
      <c r="M152" s="138" t="s">
        <v>521</v>
      </c>
      <c r="N152" s="138" t="s">
        <v>521</v>
      </c>
      <c r="O152" s="138" t="s">
        <v>521</v>
      </c>
      <c r="P152" s="138" t="s">
        <v>521</v>
      </c>
      <c r="Q152" s="134">
        <f t="shared" si="9"/>
        <v>100</v>
      </c>
      <c r="R152" s="135" t="str">
        <f t="shared" si="10"/>
        <v>NO</v>
      </c>
      <c r="S152" s="136" t="str">
        <f t="shared" si="8"/>
        <v>Inviable Sanitariamente</v>
      </c>
      <c r="T152" s="45"/>
    </row>
    <row r="153" spans="1:20" s="48" customFormat="1" ht="32.1" customHeight="1" x14ac:dyDescent="0.2">
      <c r="A153" s="141" t="s">
        <v>3212</v>
      </c>
      <c r="B153" s="137" t="s">
        <v>3225</v>
      </c>
      <c r="C153" s="139" t="s">
        <v>3226</v>
      </c>
      <c r="D153" s="133">
        <v>270</v>
      </c>
      <c r="E153" s="138" t="s">
        <v>521</v>
      </c>
      <c r="F153" s="138" t="s">
        <v>521</v>
      </c>
      <c r="G153" s="138" t="s">
        <v>521</v>
      </c>
      <c r="H153" s="138" t="s">
        <v>521</v>
      </c>
      <c r="I153" s="140" t="s">
        <v>521</v>
      </c>
      <c r="J153" s="140" t="s">
        <v>521</v>
      </c>
      <c r="K153" s="138" t="s">
        <v>521</v>
      </c>
      <c r="L153" s="138">
        <v>0</v>
      </c>
      <c r="M153" s="138" t="s">
        <v>521</v>
      </c>
      <c r="N153" s="138" t="s">
        <v>521</v>
      </c>
      <c r="O153" s="138" t="s">
        <v>521</v>
      </c>
      <c r="P153" s="138" t="s">
        <v>521</v>
      </c>
      <c r="Q153" s="134">
        <f t="shared" si="9"/>
        <v>0</v>
      </c>
      <c r="R153" s="135" t="str">
        <f t="shared" si="10"/>
        <v>SI</v>
      </c>
      <c r="S153" s="136" t="str">
        <f t="shared" si="8"/>
        <v>Sin Riesgo</v>
      </c>
      <c r="T153" s="45"/>
    </row>
    <row r="154" spans="1:20" s="48" customFormat="1" ht="32.1" customHeight="1" x14ac:dyDescent="0.2">
      <c r="A154" s="141" t="s">
        <v>3212</v>
      </c>
      <c r="B154" s="137" t="s">
        <v>3227</v>
      </c>
      <c r="C154" s="139" t="s">
        <v>3228</v>
      </c>
      <c r="D154" s="133">
        <v>122</v>
      </c>
      <c r="E154" s="138" t="s">
        <v>521</v>
      </c>
      <c r="F154" s="138">
        <v>0</v>
      </c>
      <c r="G154" s="138" t="s">
        <v>521</v>
      </c>
      <c r="H154" s="138">
        <v>0</v>
      </c>
      <c r="I154" s="140" t="s">
        <v>521</v>
      </c>
      <c r="J154" s="140" t="s">
        <v>521</v>
      </c>
      <c r="K154" s="138" t="s">
        <v>521</v>
      </c>
      <c r="L154" s="138" t="s">
        <v>521</v>
      </c>
      <c r="M154" s="138" t="s">
        <v>521</v>
      </c>
      <c r="N154" s="138" t="s">
        <v>521</v>
      </c>
      <c r="O154" s="138" t="s">
        <v>521</v>
      </c>
      <c r="P154" s="138" t="s">
        <v>521</v>
      </c>
      <c r="Q154" s="134">
        <f t="shared" si="9"/>
        <v>0</v>
      </c>
      <c r="R154" s="135" t="str">
        <f t="shared" si="10"/>
        <v>SI</v>
      </c>
      <c r="S154" s="136" t="str">
        <f t="shared" si="8"/>
        <v>Sin Riesgo</v>
      </c>
      <c r="T154" s="45"/>
    </row>
    <row r="155" spans="1:20" s="48" customFormat="1" ht="32.1" customHeight="1" x14ac:dyDescent="0.2">
      <c r="A155" s="141" t="s">
        <v>3212</v>
      </c>
      <c r="B155" s="137" t="s">
        <v>3229</v>
      </c>
      <c r="C155" s="139" t="s">
        <v>3230</v>
      </c>
      <c r="D155" s="133">
        <v>272</v>
      </c>
      <c r="E155" s="138" t="s">
        <v>521</v>
      </c>
      <c r="F155" s="138" t="s">
        <v>521</v>
      </c>
      <c r="G155" s="138" t="s">
        <v>521</v>
      </c>
      <c r="H155" s="138">
        <v>0</v>
      </c>
      <c r="I155" s="140" t="s">
        <v>521</v>
      </c>
      <c r="J155" s="140" t="s">
        <v>521</v>
      </c>
      <c r="K155" s="138" t="s">
        <v>521</v>
      </c>
      <c r="L155" s="138" t="s">
        <v>521</v>
      </c>
      <c r="M155" s="138" t="s">
        <v>521</v>
      </c>
      <c r="N155" s="138" t="s">
        <v>521</v>
      </c>
      <c r="O155" s="138" t="s">
        <v>521</v>
      </c>
      <c r="P155" s="138" t="s">
        <v>521</v>
      </c>
      <c r="Q155" s="134">
        <f t="shared" si="9"/>
        <v>0</v>
      </c>
      <c r="R155" s="135" t="str">
        <f t="shared" si="10"/>
        <v>SI</v>
      </c>
      <c r="S155" s="136" t="str">
        <f t="shared" si="8"/>
        <v>Sin Riesgo</v>
      </c>
      <c r="T155" s="45"/>
    </row>
    <row r="156" spans="1:20" s="48" customFormat="1" ht="32.1" customHeight="1" x14ac:dyDescent="0.2">
      <c r="A156" s="141" t="s">
        <v>3212</v>
      </c>
      <c r="B156" s="137" t="s">
        <v>3231</v>
      </c>
      <c r="C156" s="139" t="s">
        <v>3232</v>
      </c>
      <c r="D156" s="133">
        <v>117</v>
      </c>
      <c r="E156" s="138" t="s">
        <v>521</v>
      </c>
      <c r="F156" s="138" t="s">
        <v>521</v>
      </c>
      <c r="G156" s="138" t="s">
        <v>521</v>
      </c>
      <c r="H156" s="138">
        <v>0</v>
      </c>
      <c r="I156" s="140" t="s">
        <v>521</v>
      </c>
      <c r="J156" s="140" t="s">
        <v>521</v>
      </c>
      <c r="K156" s="138" t="s">
        <v>521</v>
      </c>
      <c r="L156" s="138" t="s">
        <v>521</v>
      </c>
      <c r="M156" s="138" t="s">
        <v>521</v>
      </c>
      <c r="N156" s="138" t="s">
        <v>521</v>
      </c>
      <c r="O156" s="138" t="s">
        <v>521</v>
      </c>
      <c r="P156" s="138" t="s">
        <v>521</v>
      </c>
      <c r="Q156" s="134">
        <f t="shared" si="9"/>
        <v>0</v>
      </c>
      <c r="R156" s="135" t="str">
        <f t="shared" si="10"/>
        <v>SI</v>
      </c>
      <c r="S156" s="136" t="str">
        <f t="shared" ref="S156:S183" si="11">IF(Q156&lt;5,"Sin Riesgo",IF(Q156 &lt;=14,"Bajo",IF(Q156&lt;=35,"Medio",IF(Q156&lt;=80,"Alto","Inviable Sanitariamente"))))</f>
        <v>Sin Riesgo</v>
      </c>
      <c r="T156" s="45"/>
    </row>
    <row r="157" spans="1:20" s="48" customFormat="1" ht="32.1" customHeight="1" x14ac:dyDescent="0.2">
      <c r="A157" s="141" t="s">
        <v>3212</v>
      </c>
      <c r="B157" s="137" t="s">
        <v>3233</v>
      </c>
      <c r="C157" s="139" t="s">
        <v>3234</v>
      </c>
      <c r="D157" s="133">
        <v>134</v>
      </c>
      <c r="E157" s="138" t="s">
        <v>521</v>
      </c>
      <c r="F157" s="138" t="s">
        <v>521</v>
      </c>
      <c r="G157" s="138" t="s">
        <v>521</v>
      </c>
      <c r="H157" s="138">
        <v>0</v>
      </c>
      <c r="I157" s="140" t="s">
        <v>521</v>
      </c>
      <c r="J157" s="140" t="s">
        <v>521</v>
      </c>
      <c r="K157" s="138" t="s">
        <v>521</v>
      </c>
      <c r="L157" s="138" t="s">
        <v>521</v>
      </c>
      <c r="M157" s="138" t="s">
        <v>521</v>
      </c>
      <c r="N157" s="138" t="s">
        <v>521</v>
      </c>
      <c r="O157" s="138" t="s">
        <v>521</v>
      </c>
      <c r="P157" s="138" t="s">
        <v>521</v>
      </c>
      <c r="Q157" s="134">
        <f t="shared" si="9"/>
        <v>0</v>
      </c>
      <c r="R157" s="135" t="str">
        <f t="shared" si="10"/>
        <v>SI</v>
      </c>
      <c r="S157" s="136" t="str">
        <f t="shared" si="11"/>
        <v>Sin Riesgo</v>
      </c>
      <c r="T157" s="45"/>
    </row>
    <row r="158" spans="1:20" s="48" customFormat="1" ht="32.1" customHeight="1" x14ac:dyDescent="0.2">
      <c r="A158" s="141" t="s">
        <v>3212</v>
      </c>
      <c r="B158" s="137" t="s">
        <v>3115</v>
      </c>
      <c r="C158" s="139" t="s">
        <v>3234</v>
      </c>
      <c r="D158" s="133">
        <v>84</v>
      </c>
      <c r="E158" s="138" t="s">
        <v>521</v>
      </c>
      <c r="F158" s="138" t="s">
        <v>521</v>
      </c>
      <c r="G158" s="138" t="s">
        <v>521</v>
      </c>
      <c r="H158" s="138">
        <v>26</v>
      </c>
      <c r="I158" s="140" t="s">
        <v>521</v>
      </c>
      <c r="J158" s="140" t="s">
        <v>521</v>
      </c>
      <c r="K158" s="138" t="s">
        <v>521</v>
      </c>
      <c r="L158" s="138" t="s">
        <v>521</v>
      </c>
      <c r="M158" s="138" t="s">
        <v>521</v>
      </c>
      <c r="N158" s="138" t="s">
        <v>521</v>
      </c>
      <c r="O158" s="138" t="s">
        <v>521</v>
      </c>
      <c r="P158" s="138" t="s">
        <v>521</v>
      </c>
      <c r="Q158" s="134">
        <f t="shared" si="9"/>
        <v>26</v>
      </c>
      <c r="R158" s="135" t="str">
        <f t="shared" si="10"/>
        <v>NO</v>
      </c>
      <c r="S158" s="136" t="str">
        <f t="shared" si="11"/>
        <v>Medio</v>
      </c>
      <c r="T158" s="45"/>
    </row>
    <row r="159" spans="1:20" s="48" customFormat="1" ht="32.1" customHeight="1" x14ac:dyDescent="0.2">
      <c r="A159" s="141" t="s">
        <v>3212</v>
      </c>
      <c r="B159" s="137" t="s">
        <v>3235</v>
      </c>
      <c r="C159" s="139" t="s">
        <v>3234</v>
      </c>
      <c r="D159" s="133">
        <v>60</v>
      </c>
      <c r="E159" s="138" t="s">
        <v>521</v>
      </c>
      <c r="F159" s="138" t="s">
        <v>521</v>
      </c>
      <c r="G159" s="138" t="s">
        <v>521</v>
      </c>
      <c r="H159" s="138">
        <v>0</v>
      </c>
      <c r="I159" s="140" t="s">
        <v>521</v>
      </c>
      <c r="J159" s="140" t="s">
        <v>521</v>
      </c>
      <c r="K159" s="138" t="s">
        <v>521</v>
      </c>
      <c r="L159" s="138" t="s">
        <v>521</v>
      </c>
      <c r="M159" s="138" t="s">
        <v>521</v>
      </c>
      <c r="N159" s="138" t="s">
        <v>521</v>
      </c>
      <c r="O159" s="138" t="s">
        <v>521</v>
      </c>
      <c r="P159" s="138" t="s">
        <v>521</v>
      </c>
      <c r="Q159" s="134">
        <f t="shared" si="9"/>
        <v>0</v>
      </c>
      <c r="R159" s="135" t="str">
        <f t="shared" si="10"/>
        <v>SI</v>
      </c>
      <c r="S159" s="136" t="str">
        <f t="shared" si="11"/>
        <v>Sin Riesgo</v>
      </c>
      <c r="T159" s="45"/>
    </row>
    <row r="160" spans="1:20" s="48" customFormat="1" ht="32.1" customHeight="1" x14ac:dyDescent="0.2">
      <c r="A160" s="141" t="s">
        <v>3212</v>
      </c>
      <c r="B160" s="137" t="s">
        <v>3236</v>
      </c>
      <c r="C160" s="139" t="s">
        <v>3237</v>
      </c>
      <c r="D160" s="133">
        <v>230</v>
      </c>
      <c r="E160" s="138">
        <v>0</v>
      </c>
      <c r="F160" s="138" t="s">
        <v>521</v>
      </c>
      <c r="G160" s="138" t="s">
        <v>521</v>
      </c>
      <c r="H160" s="138" t="s">
        <v>521</v>
      </c>
      <c r="I160" s="140" t="s">
        <v>521</v>
      </c>
      <c r="J160" s="140" t="s">
        <v>521</v>
      </c>
      <c r="K160" s="138" t="s">
        <v>521</v>
      </c>
      <c r="L160" s="138" t="s">
        <v>521</v>
      </c>
      <c r="M160" s="138" t="s">
        <v>521</v>
      </c>
      <c r="N160" s="138" t="s">
        <v>521</v>
      </c>
      <c r="O160" s="138" t="s">
        <v>521</v>
      </c>
      <c r="P160" s="138" t="s">
        <v>521</v>
      </c>
      <c r="Q160" s="134">
        <f t="shared" si="9"/>
        <v>0</v>
      </c>
      <c r="R160" s="135" t="str">
        <f t="shared" si="10"/>
        <v>SI</v>
      </c>
      <c r="S160" s="136" t="str">
        <f t="shared" si="11"/>
        <v>Sin Riesgo</v>
      </c>
      <c r="T160" s="45"/>
    </row>
    <row r="161" spans="1:20" s="48" customFormat="1" ht="32.1" customHeight="1" x14ac:dyDescent="0.2">
      <c r="A161" s="141" t="s">
        <v>3212</v>
      </c>
      <c r="B161" s="137" t="s">
        <v>2185</v>
      </c>
      <c r="C161" s="139" t="s">
        <v>3238</v>
      </c>
      <c r="D161" s="133">
        <v>300</v>
      </c>
      <c r="E161" s="138">
        <v>0</v>
      </c>
      <c r="F161" s="138" t="s">
        <v>521</v>
      </c>
      <c r="G161" s="138" t="s">
        <v>521</v>
      </c>
      <c r="H161" s="138" t="s">
        <v>521</v>
      </c>
      <c r="I161" s="140" t="s">
        <v>521</v>
      </c>
      <c r="J161" s="140" t="s">
        <v>521</v>
      </c>
      <c r="K161" s="138" t="s">
        <v>521</v>
      </c>
      <c r="L161" s="138" t="s">
        <v>521</v>
      </c>
      <c r="M161" s="138" t="s">
        <v>521</v>
      </c>
      <c r="N161" s="138" t="s">
        <v>521</v>
      </c>
      <c r="O161" s="138">
        <v>0</v>
      </c>
      <c r="P161" s="138" t="s">
        <v>521</v>
      </c>
      <c r="Q161" s="134">
        <f t="shared" si="9"/>
        <v>0</v>
      </c>
      <c r="R161" s="135" t="str">
        <f t="shared" si="10"/>
        <v>SI</v>
      </c>
      <c r="S161" s="136" t="str">
        <f t="shared" si="11"/>
        <v>Sin Riesgo</v>
      </c>
      <c r="T161" s="45"/>
    </row>
    <row r="162" spans="1:20" s="48" customFormat="1" ht="32.1" customHeight="1" x14ac:dyDescent="0.2">
      <c r="A162" s="141" t="s">
        <v>3212</v>
      </c>
      <c r="B162" s="137" t="s">
        <v>3239</v>
      </c>
      <c r="C162" s="139" t="s">
        <v>3240</v>
      </c>
      <c r="D162" s="133">
        <v>749</v>
      </c>
      <c r="E162" s="138" t="s">
        <v>521</v>
      </c>
      <c r="F162" s="138" t="s">
        <v>521</v>
      </c>
      <c r="G162" s="138">
        <v>0</v>
      </c>
      <c r="H162" s="138" t="s">
        <v>521</v>
      </c>
      <c r="I162" s="140" t="s">
        <v>521</v>
      </c>
      <c r="J162" s="140" t="s">
        <v>521</v>
      </c>
      <c r="K162" s="138" t="s">
        <v>521</v>
      </c>
      <c r="L162" s="138" t="s">
        <v>521</v>
      </c>
      <c r="M162" s="138" t="s">
        <v>521</v>
      </c>
      <c r="N162" s="138" t="s">
        <v>521</v>
      </c>
      <c r="O162" s="138" t="s">
        <v>521</v>
      </c>
      <c r="P162" s="138" t="s">
        <v>521</v>
      </c>
      <c r="Q162" s="134">
        <f t="shared" si="9"/>
        <v>0</v>
      </c>
      <c r="R162" s="135" t="str">
        <f t="shared" si="10"/>
        <v>SI</v>
      </c>
      <c r="S162" s="136" t="str">
        <f t="shared" si="11"/>
        <v>Sin Riesgo</v>
      </c>
      <c r="T162" s="45"/>
    </row>
    <row r="163" spans="1:20" s="48" customFormat="1" ht="32.1" customHeight="1" x14ac:dyDescent="0.2">
      <c r="A163" s="141" t="s">
        <v>3212</v>
      </c>
      <c r="B163" s="137" t="s">
        <v>3241</v>
      </c>
      <c r="C163" s="139" t="s">
        <v>3242</v>
      </c>
      <c r="D163" s="133">
        <v>97</v>
      </c>
      <c r="E163" s="138" t="s">
        <v>521</v>
      </c>
      <c r="F163" s="138" t="s">
        <v>521</v>
      </c>
      <c r="G163" s="138">
        <v>0</v>
      </c>
      <c r="H163" s="138" t="s">
        <v>521</v>
      </c>
      <c r="I163" s="140" t="s">
        <v>521</v>
      </c>
      <c r="J163" s="140" t="s">
        <v>521</v>
      </c>
      <c r="K163" s="138" t="s">
        <v>521</v>
      </c>
      <c r="L163" s="138" t="s">
        <v>521</v>
      </c>
      <c r="M163" s="138" t="s">
        <v>521</v>
      </c>
      <c r="N163" s="138" t="s">
        <v>521</v>
      </c>
      <c r="O163" s="138" t="s">
        <v>521</v>
      </c>
      <c r="P163" s="138">
        <v>0</v>
      </c>
      <c r="Q163" s="134">
        <f t="shared" si="9"/>
        <v>0</v>
      </c>
      <c r="R163" s="135" t="str">
        <f t="shared" si="10"/>
        <v>SI</v>
      </c>
      <c r="S163" s="136" t="str">
        <f t="shared" si="11"/>
        <v>Sin Riesgo</v>
      </c>
      <c r="T163" s="45"/>
    </row>
    <row r="164" spans="1:20" s="48" customFormat="1" ht="32.1" customHeight="1" x14ac:dyDescent="0.2">
      <c r="A164" s="141" t="s">
        <v>3212</v>
      </c>
      <c r="B164" s="137" t="s">
        <v>3243</v>
      </c>
      <c r="C164" s="139" t="s">
        <v>3244</v>
      </c>
      <c r="D164" s="133">
        <v>301</v>
      </c>
      <c r="E164" s="138">
        <v>0</v>
      </c>
      <c r="F164" s="138" t="s">
        <v>521</v>
      </c>
      <c r="G164" s="138" t="s">
        <v>521</v>
      </c>
      <c r="H164" s="138" t="s">
        <v>521</v>
      </c>
      <c r="I164" s="140" t="s">
        <v>521</v>
      </c>
      <c r="J164" s="140" t="s">
        <v>521</v>
      </c>
      <c r="K164" s="138" t="s">
        <v>521</v>
      </c>
      <c r="L164" s="138" t="s">
        <v>521</v>
      </c>
      <c r="M164" s="138" t="s">
        <v>521</v>
      </c>
      <c r="N164" s="138" t="s">
        <v>521</v>
      </c>
      <c r="O164" s="138">
        <v>0</v>
      </c>
      <c r="P164" s="138" t="s">
        <v>521</v>
      </c>
      <c r="Q164" s="134">
        <f t="shared" si="9"/>
        <v>0</v>
      </c>
      <c r="R164" s="135" t="str">
        <f t="shared" si="10"/>
        <v>SI</v>
      </c>
      <c r="S164" s="136" t="str">
        <f t="shared" si="11"/>
        <v>Sin Riesgo</v>
      </c>
      <c r="T164" s="45"/>
    </row>
    <row r="165" spans="1:20" s="48" customFormat="1" ht="32.1" customHeight="1" x14ac:dyDescent="0.2">
      <c r="A165" s="141" t="s">
        <v>3212</v>
      </c>
      <c r="B165" s="137" t="s">
        <v>1970</v>
      </c>
      <c r="C165" s="139" t="s">
        <v>3245</v>
      </c>
      <c r="D165" s="133">
        <v>160</v>
      </c>
      <c r="E165" s="138" t="s">
        <v>521</v>
      </c>
      <c r="F165" s="138" t="s">
        <v>521</v>
      </c>
      <c r="G165" s="138" t="s">
        <v>521</v>
      </c>
      <c r="H165" s="138" t="s">
        <v>521</v>
      </c>
      <c r="I165" s="140"/>
      <c r="J165" s="140" t="s">
        <v>521</v>
      </c>
      <c r="K165" s="138" t="s">
        <v>521</v>
      </c>
      <c r="L165" s="138">
        <v>36.1</v>
      </c>
      <c r="M165" s="138" t="s">
        <v>521</v>
      </c>
      <c r="N165" s="138" t="s">
        <v>521</v>
      </c>
      <c r="O165" s="138" t="s">
        <v>521</v>
      </c>
      <c r="P165" s="138" t="s">
        <v>521</v>
      </c>
      <c r="Q165" s="134">
        <f t="shared" si="9"/>
        <v>36.1</v>
      </c>
      <c r="R165" s="135" t="str">
        <f t="shared" si="10"/>
        <v>NO</v>
      </c>
      <c r="S165" s="136" t="str">
        <f t="shared" si="11"/>
        <v>Alto</v>
      </c>
      <c r="T165" s="45"/>
    </row>
    <row r="166" spans="1:20" s="48" customFormat="1" ht="32.1" customHeight="1" x14ac:dyDescent="0.2">
      <c r="A166" s="141" t="s">
        <v>3212</v>
      </c>
      <c r="B166" s="137" t="s">
        <v>3246</v>
      </c>
      <c r="C166" s="139" t="s">
        <v>3247</v>
      </c>
      <c r="D166" s="133">
        <v>242</v>
      </c>
      <c r="E166" s="138" t="s">
        <v>521</v>
      </c>
      <c r="F166" s="138" t="s">
        <v>521</v>
      </c>
      <c r="G166" s="138">
        <v>0</v>
      </c>
      <c r="H166" s="138" t="s">
        <v>521</v>
      </c>
      <c r="I166" s="140" t="s">
        <v>521</v>
      </c>
      <c r="J166" s="140" t="s">
        <v>521</v>
      </c>
      <c r="K166" s="138" t="s">
        <v>521</v>
      </c>
      <c r="L166" s="138" t="s">
        <v>521</v>
      </c>
      <c r="M166" s="138" t="s">
        <v>521</v>
      </c>
      <c r="N166" s="138" t="s">
        <v>521</v>
      </c>
      <c r="O166" s="138" t="s">
        <v>521</v>
      </c>
      <c r="P166" s="138">
        <v>0</v>
      </c>
      <c r="Q166" s="134">
        <f t="shared" si="9"/>
        <v>0</v>
      </c>
      <c r="R166" s="135" t="str">
        <f t="shared" si="10"/>
        <v>SI</v>
      </c>
      <c r="S166" s="136" t="str">
        <f t="shared" si="11"/>
        <v>Sin Riesgo</v>
      </c>
      <c r="T166" s="45"/>
    </row>
    <row r="167" spans="1:20" s="48" customFormat="1" ht="32.1" customHeight="1" x14ac:dyDescent="0.2">
      <c r="A167" s="141" t="s">
        <v>3212</v>
      </c>
      <c r="B167" s="137" t="s">
        <v>3248</v>
      </c>
      <c r="C167" s="139" t="s">
        <v>3249</v>
      </c>
      <c r="D167" s="133">
        <v>296</v>
      </c>
      <c r="E167" s="138" t="s">
        <v>521</v>
      </c>
      <c r="F167" s="138">
        <v>0</v>
      </c>
      <c r="G167" s="138" t="s">
        <v>521</v>
      </c>
      <c r="H167" s="138" t="s">
        <v>521</v>
      </c>
      <c r="I167" s="140" t="s">
        <v>521</v>
      </c>
      <c r="J167" s="140" t="s">
        <v>521</v>
      </c>
      <c r="K167" s="138" t="s">
        <v>521</v>
      </c>
      <c r="L167" s="138" t="s">
        <v>521</v>
      </c>
      <c r="M167" s="138" t="s">
        <v>521</v>
      </c>
      <c r="N167" s="138" t="s">
        <v>521</v>
      </c>
      <c r="O167" s="138" t="s">
        <v>521</v>
      </c>
      <c r="P167" s="138">
        <v>0</v>
      </c>
      <c r="Q167" s="134">
        <f t="shared" si="9"/>
        <v>0</v>
      </c>
      <c r="R167" s="135" t="str">
        <f t="shared" si="10"/>
        <v>SI</v>
      </c>
      <c r="S167" s="136" t="str">
        <f t="shared" si="11"/>
        <v>Sin Riesgo</v>
      </c>
      <c r="T167" s="45"/>
    </row>
    <row r="168" spans="1:20" s="48" customFormat="1" ht="32.1" customHeight="1" x14ac:dyDescent="0.2">
      <c r="A168" s="141" t="s">
        <v>3212</v>
      </c>
      <c r="B168" s="137" t="s">
        <v>3250</v>
      </c>
      <c r="C168" s="139" t="s">
        <v>3251</v>
      </c>
      <c r="D168" s="133">
        <v>201</v>
      </c>
      <c r="E168" s="138" t="s">
        <v>521</v>
      </c>
      <c r="F168" s="138">
        <v>0</v>
      </c>
      <c r="G168" s="138" t="s">
        <v>521</v>
      </c>
      <c r="H168" s="138" t="s">
        <v>521</v>
      </c>
      <c r="I168" s="140" t="s">
        <v>521</v>
      </c>
      <c r="J168" s="140" t="s">
        <v>521</v>
      </c>
      <c r="K168" s="138" t="s">
        <v>521</v>
      </c>
      <c r="L168" s="138" t="s">
        <v>521</v>
      </c>
      <c r="M168" s="138" t="s">
        <v>521</v>
      </c>
      <c r="N168" s="138" t="s">
        <v>521</v>
      </c>
      <c r="O168" s="138" t="s">
        <v>521</v>
      </c>
      <c r="P168" s="138">
        <v>0</v>
      </c>
      <c r="Q168" s="134">
        <f t="shared" si="9"/>
        <v>0</v>
      </c>
      <c r="R168" s="135" t="str">
        <f t="shared" si="10"/>
        <v>SI</v>
      </c>
      <c r="S168" s="136" t="str">
        <f t="shared" si="11"/>
        <v>Sin Riesgo</v>
      </c>
      <c r="T168" s="45"/>
    </row>
    <row r="169" spans="1:20" s="48" customFormat="1" ht="32.1" customHeight="1" x14ac:dyDescent="0.2">
      <c r="A169" s="141" t="s">
        <v>3212</v>
      </c>
      <c r="B169" s="137" t="s">
        <v>3252</v>
      </c>
      <c r="C169" s="139" t="s">
        <v>3253</v>
      </c>
      <c r="D169" s="133">
        <v>319</v>
      </c>
      <c r="E169" s="138" t="s">
        <v>521</v>
      </c>
      <c r="F169" s="138">
        <v>0</v>
      </c>
      <c r="G169" s="138" t="s">
        <v>521</v>
      </c>
      <c r="H169" s="138" t="s">
        <v>521</v>
      </c>
      <c r="I169" s="140" t="s">
        <v>521</v>
      </c>
      <c r="J169" s="140" t="s">
        <v>521</v>
      </c>
      <c r="K169" s="138" t="s">
        <v>521</v>
      </c>
      <c r="L169" s="138" t="s">
        <v>521</v>
      </c>
      <c r="M169" s="138" t="s">
        <v>521</v>
      </c>
      <c r="N169" s="138" t="s">
        <v>521</v>
      </c>
      <c r="O169" s="138" t="s">
        <v>521</v>
      </c>
      <c r="P169" s="138" t="s">
        <v>521</v>
      </c>
      <c r="Q169" s="134">
        <f t="shared" si="9"/>
        <v>0</v>
      </c>
      <c r="R169" s="135" t="str">
        <f t="shared" si="10"/>
        <v>SI</v>
      </c>
      <c r="S169" s="136" t="str">
        <f t="shared" si="11"/>
        <v>Sin Riesgo</v>
      </c>
      <c r="T169" s="45"/>
    </row>
    <row r="170" spans="1:20" s="48" customFormat="1" ht="32.1" customHeight="1" x14ac:dyDescent="0.2">
      <c r="A170" s="141" t="s">
        <v>3212</v>
      </c>
      <c r="B170" s="137" t="s">
        <v>3254</v>
      </c>
      <c r="C170" s="139" t="s">
        <v>3255</v>
      </c>
      <c r="D170" s="133">
        <v>277</v>
      </c>
      <c r="E170" s="138" t="s">
        <v>521</v>
      </c>
      <c r="F170" s="138" t="s">
        <v>521</v>
      </c>
      <c r="G170" s="138" t="s">
        <v>521</v>
      </c>
      <c r="H170" s="138" t="s">
        <v>521</v>
      </c>
      <c r="I170" s="140">
        <v>0</v>
      </c>
      <c r="J170" s="140" t="s">
        <v>521</v>
      </c>
      <c r="K170" s="138" t="s">
        <v>521</v>
      </c>
      <c r="L170" s="138">
        <v>0</v>
      </c>
      <c r="M170" s="138" t="s">
        <v>521</v>
      </c>
      <c r="N170" s="138" t="s">
        <v>521</v>
      </c>
      <c r="O170" s="138" t="s">
        <v>521</v>
      </c>
      <c r="P170" s="138" t="s">
        <v>521</v>
      </c>
      <c r="Q170" s="134">
        <f t="shared" si="9"/>
        <v>0</v>
      </c>
      <c r="R170" s="135" t="str">
        <f t="shared" si="10"/>
        <v>SI</v>
      </c>
      <c r="S170" s="136" t="str">
        <f t="shared" si="11"/>
        <v>Sin Riesgo</v>
      </c>
      <c r="T170" s="45"/>
    </row>
    <row r="171" spans="1:20" s="48" customFormat="1" ht="32.1" customHeight="1" x14ac:dyDescent="0.2">
      <c r="A171" s="141" t="s">
        <v>3212</v>
      </c>
      <c r="B171" s="137" t="s">
        <v>3256</v>
      </c>
      <c r="C171" s="139" t="s">
        <v>3257</v>
      </c>
      <c r="D171" s="133">
        <v>170</v>
      </c>
      <c r="E171" s="138" t="s">
        <v>521</v>
      </c>
      <c r="F171" s="138" t="s">
        <v>521</v>
      </c>
      <c r="G171" s="138">
        <v>0</v>
      </c>
      <c r="H171" s="138" t="s">
        <v>521</v>
      </c>
      <c r="I171" s="140" t="s">
        <v>521</v>
      </c>
      <c r="J171" s="140" t="s">
        <v>521</v>
      </c>
      <c r="K171" s="138" t="s">
        <v>521</v>
      </c>
      <c r="L171" s="138" t="s">
        <v>521</v>
      </c>
      <c r="M171" s="138" t="s">
        <v>521</v>
      </c>
      <c r="N171" s="138" t="s">
        <v>521</v>
      </c>
      <c r="O171" s="138" t="s">
        <v>521</v>
      </c>
      <c r="P171" s="138">
        <v>0</v>
      </c>
      <c r="Q171" s="134">
        <f t="shared" si="9"/>
        <v>0</v>
      </c>
      <c r="R171" s="135" t="str">
        <f t="shared" si="10"/>
        <v>SI</v>
      </c>
      <c r="S171" s="136" t="str">
        <f t="shared" si="11"/>
        <v>Sin Riesgo</v>
      </c>
      <c r="T171" s="45"/>
    </row>
    <row r="172" spans="1:20" s="48" customFormat="1" ht="32.1" customHeight="1" x14ac:dyDescent="0.2">
      <c r="A172" s="141" t="s">
        <v>3212</v>
      </c>
      <c r="B172" s="137" t="s">
        <v>3250</v>
      </c>
      <c r="C172" s="139" t="s">
        <v>3258</v>
      </c>
      <c r="D172" s="133">
        <v>50</v>
      </c>
      <c r="E172" s="138" t="s">
        <v>521</v>
      </c>
      <c r="F172" s="138" t="s">
        <v>521</v>
      </c>
      <c r="G172" s="138" t="s">
        <v>521</v>
      </c>
      <c r="H172" s="138">
        <v>100</v>
      </c>
      <c r="I172" s="140" t="s">
        <v>521</v>
      </c>
      <c r="J172" s="140" t="s">
        <v>521</v>
      </c>
      <c r="K172" s="138" t="s">
        <v>521</v>
      </c>
      <c r="L172" s="138" t="s">
        <v>521</v>
      </c>
      <c r="M172" s="138" t="s">
        <v>521</v>
      </c>
      <c r="N172" s="138" t="s">
        <v>521</v>
      </c>
      <c r="O172" s="138" t="s">
        <v>521</v>
      </c>
      <c r="P172" s="138" t="s">
        <v>521</v>
      </c>
      <c r="Q172" s="134">
        <f t="shared" si="9"/>
        <v>100</v>
      </c>
      <c r="R172" s="135" t="str">
        <f t="shared" si="10"/>
        <v>NO</v>
      </c>
      <c r="S172" s="136" t="str">
        <f t="shared" si="11"/>
        <v>Inviable Sanitariamente</v>
      </c>
      <c r="T172" s="45"/>
    </row>
    <row r="173" spans="1:20" s="48" customFormat="1" ht="32.1" customHeight="1" x14ac:dyDescent="0.2">
      <c r="A173" s="141" t="s">
        <v>3212</v>
      </c>
      <c r="B173" s="137" t="s">
        <v>3252</v>
      </c>
      <c r="C173" s="139" t="s">
        <v>3259</v>
      </c>
      <c r="D173" s="133">
        <v>116</v>
      </c>
      <c r="E173" s="138" t="s">
        <v>521</v>
      </c>
      <c r="F173" s="138">
        <v>0</v>
      </c>
      <c r="G173" s="138" t="s">
        <v>521</v>
      </c>
      <c r="H173" s="138" t="s">
        <v>521</v>
      </c>
      <c r="I173" s="140" t="s">
        <v>521</v>
      </c>
      <c r="J173" s="140" t="s">
        <v>521</v>
      </c>
      <c r="K173" s="138" t="s">
        <v>521</v>
      </c>
      <c r="L173" s="138" t="s">
        <v>521</v>
      </c>
      <c r="M173" s="138" t="s">
        <v>521</v>
      </c>
      <c r="N173" s="138" t="s">
        <v>521</v>
      </c>
      <c r="O173" s="138" t="s">
        <v>521</v>
      </c>
      <c r="P173" s="138" t="s">
        <v>521</v>
      </c>
      <c r="Q173" s="134">
        <f t="shared" si="9"/>
        <v>0</v>
      </c>
      <c r="R173" s="135" t="str">
        <f t="shared" si="10"/>
        <v>SI</v>
      </c>
      <c r="S173" s="136" t="str">
        <f t="shared" si="11"/>
        <v>Sin Riesgo</v>
      </c>
      <c r="T173" s="45"/>
    </row>
    <row r="174" spans="1:20" s="48" customFormat="1" ht="32.1" customHeight="1" x14ac:dyDescent="0.2">
      <c r="A174" s="141" t="s">
        <v>3212</v>
      </c>
      <c r="B174" s="137" t="s">
        <v>3260</v>
      </c>
      <c r="C174" s="139" t="s">
        <v>3261</v>
      </c>
      <c r="D174" s="133">
        <v>116</v>
      </c>
      <c r="E174" s="138" t="s">
        <v>521</v>
      </c>
      <c r="F174" s="138">
        <v>0</v>
      </c>
      <c r="G174" s="138" t="s">
        <v>521</v>
      </c>
      <c r="H174" s="138" t="s">
        <v>521</v>
      </c>
      <c r="I174" s="140" t="s">
        <v>521</v>
      </c>
      <c r="J174" s="140" t="s">
        <v>521</v>
      </c>
      <c r="K174" s="138" t="s">
        <v>521</v>
      </c>
      <c r="L174" s="138" t="s">
        <v>521</v>
      </c>
      <c r="M174" s="138" t="s">
        <v>521</v>
      </c>
      <c r="N174" s="138" t="s">
        <v>521</v>
      </c>
      <c r="O174" s="138" t="s">
        <v>521</v>
      </c>
      <c r="P174" s="138" t="s">
        <v>521</v>
      </c>
      <c r="Q174" s="134">
        <f t="shared" si="9"/>
        <v>0</v>
      </c>
      <c r="R174" s="135" t="str">
        <f t="shared" si="10"/>
        <v>SI</v>
      </c>
      <c r="S174" s="136" t="str">
        <f t="shared" si="11"/>
        <v>Sin Riesgo</v>
      </c>
      <c r="T174" s="45"/>
    </row>
    <row r="175" spans="1:20" s="48" customFormat="1" ht="32.1" customHeight="1" x14ac:dyDescent="0.2">
      <c r="A175" s="141" t="s">
        <v>3212</v>
      </c>
      <c r="B175" s="137" t="s">
        <v>3229</v>
      </c>
      <c r="C175" s="139" t="s">
        <v>3262</v>
      </c>
      <c r="D175" s="133">
        <v>20</v>
      </c>
      <c r="E175" s="138" t="s">
        <v>521</v>
      </c>
      <c r="F175" s="138" t="s">
        <v>521</v>
      </c>
      <c r="G175" s="138" t="s">
        <v>521</v>
      </c>
      <c r="H175" s="138">
        <v>19.399999999999999</v>
      </c>
      <c r="I175" s="140" t="s">
        <v>521</v>
      </c>
      <c r="J175" s="140" t="s">
        <v>521</v>
      </c>
      <c r="K175" s="138" t="s">
        <v>521</v>
      </c>
      <c r="L175" s="138" t="s">
        <v>521</v>
      </c>
      <c r="M175" s="138" t="s">
        <v>521</v>
      </c>
      <c r="N175" s="138" t="s">
        <v>521</v>
      </c>
      <c r="O175" s="138" t="s">
        <v>521</v>
      </c>
      <c r="P175" s="138" t="s">
        <v>521</v>
      </c>
      <c r="Q175" s="134">
        <f t="shared" si="9"/>
        <v>19.399999999999999</v>
      </c>
      <c r="R175" s="135" t="str">
        <f t="shared" si="10"/>
        <v>NO</v>
      </c>
      <c r="S175" s="136" t="str">
        <f t="shared" si="11"/>
        <v>Medio</v>
      </c>
      <c r="T175" s="45"/>
    </row>
    <row r="176" spans="1:20" s="48" customFormat="1" ht="32.1" customHeight="1" x14ac:dyDescent="0.2">
      <c r="A176" s="141" t="s">
        <v>3263</v>
      </c>
      <c r="B176" s="137" t="s">
        <v>3264</v>
      </c>
      <c r="C176" s="139" t="s">
        <v>3265</v>
      </c>
      <c r="D176" s="133">
        <v>50</v>
      </c>
      <c r="E176" s="138"/>
      <c r="F176" s="138"/>
      <c r="G176" s="138"/>
      <c r="H176" s="138"/>
      <c r="I176" s="140">
        <v>51.6</v>
      </c>
      <c r="J176" s="140"/>
      <c r="K176" s="138"/>
      <c r="L176" s="138">
        <v>78.7</v>
      </c>
      <c r="M176" s="138"/>
      <c r="N176" s="138"/>
      <c r="O176" s="138">
        <v>98.06</v>
      </c>
      <c r="P176" s="138">
        <v>71</v>
      </c>
      <c r="Q176" s="134">
        <f t="shared" si="9"/>
        <v>74.84</v>
      </c>
      <c r="R176" s="135" t="str">
        <f t="shared" si="10"/>
        <v>NO</v>
      </c>
      <c r="S176" s="136" t="str">
        <f t="shared" si="11"/>
        <v>Alto</v>
      </c>
      <c r="T176" s="45"/>
    </row>
    <row r="177" spans="1:20" s="48" customFormat="1" ht="32.1" customHeight="1" x14ac:dyDescent="0.2">
      <c r="A177" s="141" t="s">
        <v>3263</v>
      </c>
      <c r="B177" s="137" t="s">
        <v>3266</v>
      </c>
      <c r="C177" s="139" t="s">
        <v>3267</v>
      </c>
      <c r="D177" s="133">
        <v>29</v>
      </c>
      <c r="E177" s="138"/>
      <c r="F177" s="138"/>
      <c r="G177" s="138"/>
      <c r="H177" s="138"/>
      <c r="I177" s="140">
        <v>78.7</v>
      </c>
      <c r="J177" s="140">
        <v>38.700000000000003</v>
      </c>
      <c r="K177" s="138"/>
      <c r="L177" s="138">
        <v>65.8</v>
      </c>
      <c r="M177" s="138"/>
      <c r="N177" s="138"/>
      <c r="O177" s="138">
        <v>78.7</v>
      </c>
      <c r="P177" s="138"/>
      <c r="Q177" s="134">
        <f t="shared" si="9"/>
        <v>65.474999999999994</v>
      </c>
      <c r="R177" s="135" t="str">
        <f t="shared" si="10"/>
        <v>NO</v>
      </c>
      <c r="S177" s="136" t="str">
        <f t="shared" si="11"/>
        <v>Alto</v>
      </c>
      <c r="T177" s="45"/>
    </row>
    <row r="178" spans="1:20" s="48" customFormat="1" ht="32.1" customHeight="1" x14ac:dyDescent="0.2">
      <c r="A178" s="141" t="s">
        <v>3263</v>
      </c>
      <c r="B178" s="137" t="s">
        <v>3268</v>
      </c>
      <c r="C178" s="139" t="s">
        <v>3269</v>
      </c>
      <c r="D178" s="133">
        <v>56</v>
      </c>
      <c r="E178" s="138"/>
      <c r="F178" s="138"/>
      <c r="G178" s="138"/>
      <c r="H178" s="138">
        <v>0</v>
      </c>
      <c r="I178" s="140"/>
      <c r="J178" s="140"/>
      <c r="K178" s="138">
        <v>0</v>
      </c>
      <c r="L178" s="138"/>
      <c r="M178" s="138"/>
      <c r="N178" s="138"/>
      <c r="O178" s="138"/>
      <c r="P178" s="138"/>
      <c r="Q178" s="134">
        <f t="shared" si="9"/>
        <v>0</v>
      </c>
      <c r="R178" s="135" t="str">
        <f t="shared" si="10"/>
        <v>SI</v>
      </c>
      <c r="S178" s="136" t="str">
        <f t="shared" si="11"/>
        <v>Sin Riesgo</v>
      </c>
      <c r="T178" s="45"/>
    </row>
    <row r="179" spans="1:20" s="48" customFormat="1" ht="32.1" customHeight="1" x14ac:dyDescent="0.2">
      <c r="A179" s="141" t="s">
        <v>3263</v>
      </c>
      <c r="B179" s="137" t="s">
        <v>3270</v>
      </c>
      <c r="C179" s="139" t="s">
        <v>3271</v>
      </c>
      <c r="D179" s="133">
        <v>195</v>
      </c>
      <c r="E179" s="138"/>
      <c r="F179" s="138"/>
      <c r="G179" s="138"/>
      <c r="H179" s="138">
        <v>0</v>
      </c>
      <c r="I179" s="140"/>
      <c r="J179" s="140">
        <v>19.3</v>
      </c>
      <c r="K179" s="138">
        <v>0</v>
      </c>
      <c r="L179" s="138"/>
      <c r="M179" s="138">
        <v>0</v>
      </c>
      <c r="N179" s="138">
        <v>0</v>
      </c>
      <c r="O179" s="138"/>
      <c r="P179" s="138">
        <v>0</v>
      </c>
      <c r="Q179" s="134">
        <f t="shared" si="9"/>
        <v>3.2166666666666668</v>
      </c>
      <c r="R179" s="135" t="str">
        <f t="shared" si="10"/>
        <v>SI</v>
      </c>
      <c r="S179" s="136" t="str">
        <f t="shared" si="11"/>
        <v>Sin Riesgo</v>
      </c>
      <c r="T179" s="45"/>
    </row>
    <row r="180" spans="1:20" s="48" customFormat="1" ht="32.1" customHeight="1" x14ac:dyDescent="0.2">
      <c r="A180" s="141" t="s">
        <v>3263</v>
      </c>
      <c r="B180" s="137" t="s">
        <v>3272</v>
      </c>
      <c r="C180" s="139" t="s">
        <v>3273</v>
      </c>
      <c r="D180" s="133">
        <v>103</v>
      </c>
      <c r="E180" s="138"/>
      <c r="F180" s="138"/>
      <c r="G180" s="138"/>
      <c r="H180" s="138">
        <v>19.3</v>
      </c>
      <c r="I180" s="140"/>
      <c r="J180" s="140">
        <v>0</v>
      </c>
      <c r="K180" s="138">
        <v>0</v>
      </c>
      <c r="L180" s="138"/>
      <c r="M180" s="138">
        <v>0</v>
      </c>
      <c r="N180" s="138">
        <v>0</v>
      </c>
      <c r="O180" s="138"/>
      <c r="P180" s="138">
        <v>0</v>
      </c>
      <c r="Q180" s="134">
        <f t="shared" si="9"/>
        <v>3.2166666666666668</v>
      </c>
      <c r="R180" s="135" t="str">
        <f t="shared" si="10"/>
        <v>SI</v>
      </c>
      <c r="S180" s="136" t="str">
        <f t="shared" si="11"/>
        <v>Sin Riesgo</v>
      </c>
      <c r="T180" s="45"/>
    </row>
    <row r="181" spans="1:20" s="48" customFormat="1" ht="32.1" customHeight="1" x14ac:dyDescent="0.2">
      <c r="A181" s="141" t="s">
        <v>3263</v>
      </c>
      <c r="B181" s="137" t="s">
        <v>3274</v>
      </c>
      <c r="C181" s="139" t="s">
        <v>3275</v>
      </c>
      <c r="D181" s="133">
        <v>61</v>
      </c>
      <c r="E181" s="138"/>
      <c r="F181" s="138"/>
      <c r="G181" s="138"/>
      <c r="H181" s="138"/>
      <c r="I181" s="140"/>
      <c r="J181" s="140"/>
      <c r="K181" s="138"/>
      <c r="L181" s="138">
        <v>65.8</v>
      </c>
      <c r="M181" s="138"/>
      <c r="N181" s="138"/>
      <c r="O181" s="138"/>
      <c r="P181" s="138"/>
      <c r="Q181" s="134">
        <f t="shared" si="9"/>
        <v>65.8</v>
      </c>
      <c r="R181" s="135" t="str">
        <f t="shared" si="10"/>
        <v>NO</v>
      </c>
      <c r="S181" s="136" t="str">
        <f t="shared" si="11"/>
        <v>Alto</v>
      </c>
      <c r="T181" s="45"/>
    </row>
    <row r="182" spans="1:20" s="48" customFormat="1" ht="32.1" customHeight="1" x14ac:dyDescent="0.2">
      <c r="A182" s="141" t="s">
        <v>3263</v>
      </c>
      <c r="B182" s="137" t="s">
        <v>3276</v>
      </c>
      <c r="C182" s="139" t="s">
        <v>3277</v>
      </c>
      <c r="D182" s="133">
        <v>123</v>
      </c>
      <c r="E182" s="138"/>
      <c r="F182" s="138"/>
      <c r="G182" s="138"/>
      <c r="H182" s="138"/>
      <c r="I182" s="140">
        <v>21.3</v>
      </c>
      <c r="J182" s="140"/>
      <c r="K182" s="138"/>
      <c r="L182" s="138">
        <v>71</v>
      </c>
      <c r="M182" s="138"/>
      <c r="N182" s="138"/>
      <c r="O182" s="138"/>
      <c r="P182" s="138"/>
      <c r="Q182" s="134">
        <f t="shared" si="9"/>
        <v>46.15</v>
      </c>
      <c r="R182" s="135" t="str">
        <f t="shared" si="10"/>
        <v>NO</v>
      </c>
      <c r="S182" s="136" t="str">
        <f t="shared" si="11"/>
        <v>Alto</v>
      </c>
      <c r="T182" s="45"/>
    </row>
    <row r="183" spans="1:20" s="48" customFormat="1" ht="32.1" customHeight="1" x14ac:dyDescent="0.2">
      <c r="A183" s="141" t="s">
        <v>3263</v>
      </c>
      <c r="B183" s="137" t="s">
        <v>3278</v>
      </c>
      <c r="C183" s="139" t="s">
        <v>3279</v>
      </c>
      <c r="D183" s="133">
        <v>47</v>
      </c>
      <c r="E183" s="138"/>
      <c r="F183" s="138"/>
      <c r="G183" s="138"/>
      <c r="H183" s="138"/>
      <c r="I183" s="140">
        <v>65.8</v>
      </c>
      <c r="J183" s="140">
        <v>71</v>
      </c>
      <c r="K183" s="138"/>
      <c r="L183" s="138">
        <v>71</v>
      </c>
      <c r="M183" s="138">
        <v>71</v>
      </c>
      <c r="N183" s="138"/>
      <c r="O183" s="138">
        <v>71</v>
      </c>
      <c r="P183" s="138">
        <v>19.3</v>
      </c>
      <c r="Q183" s="134">
        <f t="shared" si="9"/>
        <v>61.516666666666673</v>
      </c>
      <c r="R183" s="135" t="str">
        <f t="shared" si="10"/>
        <v>NO</v>
      </c>
      <c r="S183" s="136" t="str">
        <f t="shared" si="11"/>
        <v>Alto</v>
      </c>
      <c r="T183" s="45"/>
    </row>
    <row r="184" spans="1:20" s="48" customFormat="1" ht="32.1" customHeight="1" x14ac:dyDescent="0.2">
      <c r="A184" s="141" t="s">
        <v>3263</v>
      </c>
      <c r="B184" s="137" t="s">
        <v>3280</v>
      </c>
      <c r="C184" s="139" t="s">
        <v>3281</v>
      </c>
      <c r="D184" s="133">
        <v>37</v>
      </c>
      <c r="E184" s="138"/>
      <c r="F184" s="138"/>
      <c r="G184" s="138"/>
      <c r="H184" s="138"/>
      <c r="I184" s="140"/>
      <c r="J184" s="140"/>
      <c r="K184" s="138"/>
      <c r="L184" s="138"/>
      <c r="M184" s="138"/>
      <c r="N184" s="138"/>
      <c r="O184" s="138"/>
      <c r="P184" s="138"/>
      <c r="Q184" s="134"/>
      <c r="R184" s="135"/>
      <c r="S184" s="136"/>
      <c r="T184" s="45"/>
    </row>
    <row r="185" spans="1:20" s="48" customFormat="1" ht="32.1" customHeight="1" x14ac:dyDescent="0.2">
      <c r="A185" s="141" t="s">
        <v>3263</v>
      </c>
      <c r="B185" s="137" t="s">
        <v>3282</v>
      </c>
      <c r="C185" s="139" t="s">
        <v>3283</v>
      </c>
      <c r="D185" s="133">
        <v>35</v>
      </c>
      <c r="E185" s="138"/>
      <c r="F185" s="138"/>
      <c r="G185" s="138"/>
      <c r="H185" s="138"/>
      <c r="I185" s="140"/>
      <c r="J185" s="140">
        <v>38.700000000000003</v>
      </c>
      <c r="K185" s="138"/>
      <c r="L185" s="138">
        <v>78.7</v>
      </c>
      <c r="M185" s="138">
        <v>51.6</v>
      </c>
      <c r="N185" s="138"/>
      <c r="O185" s="138">
        <v>71</v>
      </c>
      <c r="P185" s="138"/>
      <c r="Q185" s="134">
        <f t="shared" ref="Q185:Q195" si="12">AVERAGE(E185:P185)</f>
        <v>60</v>
      </c>
      <c r="R185" s="135" t="str">
        <f t="shared" ref="R185:R238" si="13">IF(Q185&lt;5,"SI","NO")</f>
        <v>NO</v>
      </c>
      <c r="S185" s="136" t="str">
        <f t="shared" ref="S185:S192" si="14">IF(Q185&lt;5,"Sin Riesgo",IF(Q185 &lt;=14,"Bajo",IF(Q185&lt;=35,"Medio",IF(Q185&lt;=80,"Alto","Inviable Sanitariamente"))))</f>
        <v>Alto</v>
      </c>
      <c r="T185" s="45"/>
    </row>
    <row r="186" spans="1:20" s="48" customFormat="1" ht="32.1" customHeight="1" x14ac:dyDescent="0.2">
      <c r="A186" s="141" t="s">
        <v>3263</v>
      </c>
      <c r="B186" s="137" t="s">
        <v>3284</v>
      </c>
      <c r="C186" s="139" t="s">
        <v>3285</v>
      </c>
      <c r="D186" s="133">
        <v>341</v>
      </c>
      <c r="E186" s="138"/>
      <c r="F186" s="138"/>
      <c r="G186" s="138">
        <v>0</v>
      </c>
      <c r="H186" s="138"/>
      <c r="I186" s="140"/>
      <c r="J186" s="140"/>
      <c r="K186" s="138"/>
      <c r="L186" s="138">
        <v>0</v>
      </c>
      <c r="M186" s="138"/>
      <c r="N186" s="138">
        <v>0</v>
      </c>
      <c r="O186" s="138"/>
      <c r="P186" s="138"/>
      <c r="Q186" s="134">
        <f t="shared" si="12"/>
        <v>0</v>
      </c>
      <c r="R186" s="135" t="str">
        <f t="shared" si="13"/>
        <v>SI</v>
      </c>
      <c r="S186" s="136" t="str">
        <f t="shared" si="14"/>
        <v>Sin Riesgo</v>
      </c>
      <c r="T186" s="45"/>
    </row>
    <row r="187" spans="1:20" s="48" customFormat="1" ht="32.1" customHeight="1" x14ac:dyDescent="0.2">
      <c r="A187" s="141" t="s">
        <v>3263</v>
      </c>
      <c r="B187" s="137" t="s">
        <v>3286</v>
      </c>
      <c r="C187" s="139" t="s">
        <v>3287</v>
      </c>
      <c r="D187" s="133">
        <v>325</v>
      </c>
      <c r="E187" s="138"/>
      <c r="F187" s="138"/>
      <c r="G187" s="138"/>
      <c r="H187" s="138"/>
      <c r="I187" s="140">
        <v>0</v>
      </c>
      <c r="J187" s="140"/>
      <c r="K187" s="138">
        <v>0</v>
      </c>
      <c r="L187" s="138">
        <v>0</v>
      </c>
      <c r="M187" s="138"/>
      <c r="N187" s="138">
        <v>0</v>
      </c>
      <c r="O187" s="138"/>
      <c r="P187" s="138"/>
      <c r="Q187" s="134">
        <f t="shared" si="12"/>
        <v>0</v>
      </c>
      <c r="R187" s="135" t="str">
        <f t="shared" si="13"/>
        <v>SI</v>
      </c>
      <c r="S187" s="136" t="str">
        <f t="shared" si="14"/>
        <v>Sin Riesgo</v>
      </c>
      <c r="T187" s="45"/>
    </row>
    <row r="188" spans="1:20" s="48" customFormat="1" ht="32.1" customHeight="1" x14ac:dyDescent="0.2">
      <c r="A188" s="141" t="s">
        <v>3263</v>
      </c>
      <c r="B188" s="137" t="s">
        <v>3288</v>
      </c>
      <c r="C188" s="139" t="s">
        <v>3289</v>
      </c>
      <c r="D188" s="133">
        <v>102</v>
      </c>
      <c r="E188" s="138"/>
      <c r="F188" s="138"/>
      <c r="G188" s="138"/>
      <c r="H188" s="138">
        <v>19.3</v>
      </c>
      <c r="I188" s="140">
        <v>0</v>
      </c>
      <c r="J188" s="140"/>
      <c r="K188" s="138">
        <v>0</v>
      </c>
      <c r="L188" s="138">
        <v>0</v>
      </c>
      <c r="M188" s="138">
        <v>0</v>
      </c>
      <c r="N188" s="138">
        <v>0</v>
      </c>
      <c r="O188" s="138"/>
      <c r="P188" s="138">
        <v>0</v>
      </c>
      <c r="Q188" s="134">
        <f t="shared" si="12"/>
        <v>2.7571428571428571</v>
      </c>
      <c r="R188" s="135" t="str">
        <f t="shared" si="13"/>
        <v>SI</v>
      </c>
      <c r="S188" s="136" t="str">
        <f t="shared" si="14"/>
        <v>Sin Riesgo</v>
      </c>
      <c r="T188" s="45"/>
    </row>
    <row r="189" spans="1:20" s="48" customFormat="1" ht="32.1" customHeight="1" x14ac:dyDescent="0.2">
      <c r="A189" s="141" t="s">
        <v>3263</v>
      </c>
      <c r="B189" s="137" t="s">
        <v>3290</v>
      </c>
      <c r="C189" s="139" t="s">
        <v>3291</v>
      </c>
      <c r="D189" s="133">
        <v>135</v>
      </c>
      <c r="E189" s="138"/>
      <c r="F189" s="138"/>
      <c r="G189" s="138"/>
      <c r="H189" s="138">
        <v>0</v>
      </c>
      <c r="I189" s="140"/>
      <c r="J189" s="140">
        <v>19.350000000000001</v>
      </c>
      <c r="K189" s="138">
        <v>0</v>
      </c>
      <c r="L189" s="138"/>
      <c r="M189" s="138">
        <v>19.350000000000001</v>
      </c>
      <c r="N189" s="138">
        <v>19.350000000000001</v>
      </c>
      <c r="O189" s="138"/>
      <c r="P189" s="138"/>
      <c r="Q189" s="134">
        <f t="shared" si="12"/>
        <v>11.610000000000001</v>
      </c>
      <c r="R189" s="135" t="str">
        <f t="shared" si="13"/>
        <v>NO</v>
      </c>
      <c r="S189" s="136" t="str">
        <f t="shared" si="14"/>
        <v>Bajo</v>
      </c>
      <c r="T189" s="45"/>
    </row>
    <row r="190" spans="1:20" s="48" customFormat="1" ht="32.1" customHeight="1" x14ac:dyDescent="0.2">
      <c r="A190" s="141" t="s">
        <v>3263</v>
      </c>
      <c r="B190" s="137" t="s">
        <v>3292</v>
      </c>
      <c r="C190" s="139" t="s">
        <v>3293</v>
      </c>
      <c r="D190" s="133">
        <v>80</v>
      </c>
      <c r="E190" s="138"/>
      <c r="F190" s="138"/>
      <c r="G190" s="138"/>
      <c r="H190" s="138">
        <v>0</v>
      </c>
      <c r="I190" s="140"/>
      <c r="J190" s="140">
        <v>0</v>
      </c>
      <c r="K190" s="138">
        <v>0</v>
      </c>
      <c r="L190" s="138"/>
      <c r="M190" s="138"/>
      <c r="N190" s="138">
        <v>19.350000000000001</v>
      </c>
      <c r="O190" s="138">
        <v>19.350000000000001</v>
      </c>
      <c r="P190" s="138"/>
      <c r="Q190" s="134">
        <f>AVERAGE(E190:P190)</f>
        <v>7.74</v>
      </c>
      <c r="R190" s="135" t="str">
        <f>IF(Q190&lt;5,"SI","NO")</f>
        <v>NO</v>
      </c>
      <c r="S190" s="136" t="str">
        <f>IF(Q190&lt;5,"Sin Riesgo",IF(Q190 &lt;=14,"Bajo",IF(Q190&lt;=35,"Medio",IF(Q190&lt;=80,"Alto","Inviable Sanitariamente"))))</f>
        <v>Bajo</v>
      </c>
      <c r="T190" s="45"/>
    </row>
    <row r="191" spans="1:20" s="48" customFormat="1" ht="32.1" customHeight="1" x14ac:dyDescent="0.2">
      <c r="A191" s="141" t="s">
        <v>3263</v>
      </c>
      <c r="B191" s="137" t="s">
        <v>3294</v>
      </c>
      <c r="C191" s="139" t="s">
        <v>3295</v>
      </c>
      <c r="D191" s="133">
        <v>135</v>
      </c>
      <c r="E191" s="138"/>
      <c r="F191" s="138"/>
      <c r="G191" s="138"/>
      <c r="H191" s="138">
        <v>71</v>
      </c>
      <c r="I191" s="140"/>
      <c r="J191" s="140"/>
      <c r="K191" s="138"/>
      <c r="L191" s="138">
        <v>70.97</v>
      </c>
      <c r="M191" s="138"/>
      <c r="N191" s="138"/>
      <c r="O191" s="138">
        <v>70.97</v>
      </c>
      <c r="P191" s="138"/>
      <c r="Q191" s="134">
        <f t="shared" si="12"/>
        <v>70.98</v>
      </c>
      <c r="R191" s="135" t="str">
        <f t="shared" si="13"/>
        <v>NO</v>
      </c>
      <c r="S191" s="136" t="str">
        <f t="shared" si="14"/>
        <v>Alto</v>
      </c>
      <c r="T191" s="45"/>
    </row>
    <row r="192" spans="1:20" s="48" customFormat="1" ht="32.1" customHeight="1" x14ac:dyDescent="0.2">
      <c r="A192" s="141" t="s">
        <v>3263</v>
      </c>
      <c r="B192" s="137" t="s">
        <v>3296</v>
      </c>
      <c r="C192" s="139" t="s">
        <v>3297</v>
      </c>
      <c r="D192" s="133">
        <v>187</v>
      </c>
      <c r="E192" s="138"/>
      <c r="F192" s="138"/>
      <c r="G192" s="138"/>
      <c r="H192" s="138"/>
      <c r="I192" s="140"/>
      <c r="J192" s="140">
        <v>0</v>
      </c>
      <c r="K192" s="138">
        <v>0</v>
      </c>
      <c r="L192" s="138"/>
      <c r="M192" s="138">
        <v>19.3</v>
      </c>
      <c r="N192" s="138">
        <v>0</v>
      </c>
      <c r="O192" s="138"/>
      <c r="P192" s="138">
        <v>0</v>
      </c>
      <c r="Q192" s="134">
        <f t="shared" si="12"/>
        <v>3.8600000000000003</v>
      </c>
      <c r="R192" s="135" t="str">
        <f t="shared" si="13"/>
        <v>SI</v>
      </c>
      <c r="S192" s="136" t="str">
        <f t="shared" si="14"/>
        <v>Sin Riesgo</v>
      </c>
      <c r="T192" s="45"/>
    </row>
    <row r="193" spans="1:20" s="48" customFormat="1" ht="32.1" customHeight="1" x14ac:dyDescent="0.2">
      <c r="A193" s="141" t="s">
        <v>3263</v>
      </c>
      <c r="B193" s="137" t="s">
        <v>3298</v>
      </c>
      <c r="C193" s="139" t="s">
        <v>3299</v>
      </c>
      <c r="D193" s="133">
        <v>140</v>
      </c>
      <c r="E193" s="138"/>
      <c r="F193" s="138"/>
      <c r="G193" s="138"/>
      <c r="H193" s="138">
        <v>19.3</v>
      </c>
      <c r="I193" s="140"/>
      <c r="J193" s="140">
        <v>0</v>
      </c>
      <c r="K193" s="138">
        <v>0</v>
      </c>
      <c r="L193" s="138"/>
      <c r="M193" s="138">
        <v>0</v>
      </c>
      <c r="N193" s="138">
        <v>0</v>
      </c>
      <c r="O193" s="138"/>
      <c r="P193" s="138">
        <v>51.6</v>
      </c>
      <c r="Q193" s="134">
        <f t="shared" si="12"/>
        <v>11.816666666666668</v>
      </c>
      <c r="R193" s="135" t="str">
        <f t="shared" si="13"/>
        <v>NO</v>
      </c>
      <c r="S193" s="136" t="str">
        <f>IF(Q193&lt;5,"Sin Riesgo",IF(Q193 &lt;=14,"Bajo",IF(Q193&lt;=35,"Medio",IF(Q193&lt;=80,"Alto","Inviable Sanitariamente"))))</f>
        <v>Bajo</v>
      </c>
      <c r="T193" s="45"/>
    </row>
    <row r="194" spans="1:20" s="48" customFormat="1" ht="32.1" customHeight="1" x14ac:dyDescent="0.2">
      <c r="A194" s="141" t="s">
        <v>3263</v>
      </c>
      <c r="B194" s="137" t="s">
        <v>3300</v>
      </c>
      <c r="C194" s="139" t="s">
        <v>3301</v>
      </c>
      <c r="D194" s="133">
        <v>56</v>
      </c>
      <c r="E194" s="138"/>
      <c r="F194" s="138"/>
      <c r="G194" s="138"/>
      <c r="H194" s="138"/>
      <c r="I194" s="140"/>
      <c r="J194" s="140"/>
      <c r="K194" s="138"/>
      <c r="L194" s="138"/>
      <c r="M194" s="138"/>
      <c r="N194" s="138"/>
      <c r="O194" s="138"/>
      <c r="P194" s="138">
        <v>77</v>
      </c>
      <c r="Q194" s="134"/>
      <c r="R194" s="135" t="str">
        <f t="shared" si="13"/>
        <v>SI</v>
      </c>
      <c r="S194" s="136" t="str">
        <f>IF(Q194&lt;5,"Sin Riesgo",IF(Q194 &lt;=14,"Bajo",IF(Q194&lt;=35,"Medio",IF(Q194&lt;=80,"Alto","Inviable Sanitariamente"))))</f>
        <v>Sin Riesgo</v>
      </c>
      <c r="T194" s="45"/>
    </row>
    <row r="195" spans="1:20" s="48" customFormat="1" ht="32.1" customHeight="1" x14ac:dyDescent="0.2">
      <c r="A195" s="141" t="s">
        <v>3263</v>
      </c>
      <c r="B195" s="137" t="s">
        <v>4298</v>
      </c>
      <c r="C195" s="139" t="s">
        <v>4297</v>
      </c>
      <c r="D195" s="133">
        <v>75</v>
      </c>
      <c r="E195" s="138"/>
      <c r="F195" s="138"/>
      <c r="G195" s="138"/>
      <c r="H195" s="138"/>
      <c r="I195" s="140"/>
      <c r="J195" s="140"/>
      <c r="K195" s="138"/>
      <c r="L195" s="138" t="s">
        <v>4299</v>
      </c>
      <c r="M195" s="138">
        <v>51.6</v>
      </c>
      <c r="N195" s="138"/>
      <c r="O195" s="138">
        <v>88</v>
      </c>
      <c r="P195" s="138">
        <v>90.3</v>
      </c>
      <c r="Q195" s="134">
        <f t="shared" si="12"/>
        <v>76.633333333333326</v>
      </c>
      <c r="R195" s="135" t="str">
        <f t="shared" si="13"/>
        <v>NO</v>
      </c>
      <c r="S195" s="136" t="str">
        <f t="shared" ref="S195:S257" si="15">IF(Q195&lt;5,"Sin Riesgo",IF(Q195 &lt;=14,"Bajo",IF(Q195&lt;=35,"Medio",IF(Q195&lt;=80,"Alto","Inviable Sanitariamente"))))</f>
        <v>Alto</v>
      </c>
      <c r="T195" s="45"/>
    </row>
    <row r="196" spans="1:20" s="48" customFormat="1" ht="32.1" customHeight="1" x14ac:dyDescent="0.2">
      <c r="A196" s="141" t="s">
        <v>3263</v>
      </c>
      <c r="B196" s="137" t="s">
        <v>3302</v>
      </c>
      <c r="C196" s="139" t="s">
        <v>3303</v>
      </c>
      <c r="D196" s="133">
        <v>6</v>
      </c>
      <c r="E196" s="138"/>
      <c r="F196" s="138"/>
      <c r="G196" s="138"/>
      <c r="H196" s="138">
        <v>19.3</v>
      </c>
      <c r="I196" s="140"/>
      <c r="J196" s="140">
        <v>0</v>
      </c>
      <c r="K196" s="138">
        <v>0</v>
      </c>
      <c r="L196" s="138"/>
      <c r="M196" s="138">
        <v>0</v>
      </c>
      <c r="N196" s="138"/>
      <c r="O196" s="138"/>
      <c r="P196" s="138">
        <v>0</v>
      </c>
      <c r="Q196" s="134">
        <f>AVERAGE(E196:P196)</f>
        <v>3.8600000000000003</v>
      </c>
      <c r="R196" s="135" t="str">
        <f t="shared" si="13"/>
        <v>SI</v>
      </c>
      <c r="S196" s="136" t="str">
        <f t="shared" si="15"/>
        <v>Sin Riesgo</v>
      </c>
      <c r="T196" s="45"/>
    </row>
    <row r="197" spans="1:20" s="48" customFormat="1" ht="32.1" customHeight="1" x14ac:dyDescent="0.2">
      <c r="A197" s="141" t="s">
        <v>3304</v>
      </c>
      <c r="B197" s="137" t="s">
        <v>3305</v>
      </c>
      <c r="C197" s="139" t="s">
        <v>3306</v>
      </c>
      <c r="D197" s="133">
        <v>217</v>
      </c>
      <c r="E197" s="138" t="s">
        <v>521</v>
      </c>
      <c r="F197" s="138">
        <v>0</v>
      </c>
      <c r="G197" s="138" t="s">
        <v>521</v>
      </c>
      <c r="H197" s="138" t="s">
        <v>521</v>
      </c>
      <c r="I197" s="140" t="s">
        <v>521</v>
      </c>
      <c r="J197" s="140" t="s">
        <v>521</v>
      </c>
      <c r="K197" s="138" t="s">
        <v>521</v>
      </c>
      <c r="L197" s="138" t="s">
        <v>521</v>
      </c>
      <c r="M197" s="138" t="s">
        <v>521</v>
      </c>
      <c r="N197" s="138" t="s">
        <v>521</v>
      </c>
      <c r="O197" s="138" t="s">
        <v>521</v>
      </c>
      <c r="P197" s="138" t="s">
        <v>521</v>
      </c>
      <c r="Q197" s="134">
        <f t="shared" ref="Q197:Q258" si="16">AVERAGE(E197:P197)</f>
        <v>0</v>
      </c>
      <c r="R197" s="135" t="str">
        <f t="shared" si="13"/>
        <v>SI</v>
      </c>
      <c r="S197" s="136" t="str">
        <f t="shared" si="15"/>
        <v>Sin Riesgo</v>
      </c>
      <c r="T197" s="45"/>
    </row>
    <row r="198" spans="1:20" s="48" customFormat="1" ht="32.1" customHeight="1" x14ac:dyDescent="0.2">
      <c r="A198" s="141" t="s">
        <v>3304</v>
      </c>
      <c r="B198" s="137" t="s">
        <v>146</v>
      </c>
      <c r="C198" s="139" t="s">
        <v>3307</v>
      </c>
      <c r="D198" s="133">
        <v>145</v>
      </c>
      <c r="E198" s="138" t="s">
        <v>521</v>
      </c>
      <c r="F198" s="138">
        <v>0</v>
      </c>
      <c r="G198" s="138" t="s">
        <v>521</v>
      </c>
      <c r="H198" s="138" t="s">
        <v>521</v>
      </c>
      <c r="I198" s="140" t="s">
        <v>521</v>
      </c>
      <c r="J198" s="140" t="s">
        <v>521</v>
      </c>
      <c r="K198" s="138" t="s">
        <v>521</v>
      </c>
      <c r="L198" s="138" t="s">
        <v>521</v>
      </c>
      <c r="M198" s="138" t="s">
        <v>521</v>
      </c>
      <c r="N198" s="138" t="s">
        <v>521</v>
      </c>
      <c r="O198" s="138" t="s">
        <v>521</v>
      </c>
      <c r="P198" s="138" t="s">
        <v>521</v>
      </c>
      <c r="Q198" s="134">
        <f t="shared" si="16"/>
        <v>0</v>
      </c>
      <c r="R198" s="135" t="str">
        <f t="shared" si="13"/>
        <v>SI</v>
      </c>
      <c r="S198" s="136" t="str">
        <f t="shared" si="15"/>
        <v>Sin Riesgo</v>
      </c>
      <c r="T198" s="45"/>
    </row>
    <row r="199" spans="1:20" s="48" customFormat="1" ht="32.1" customHeight="1" x14ac:dyDescent="0.2">
      <c r="A199" s="141" t="s">
        <v>3304</v>
      </c>
      <c r="B199" s="137" t="s">
        <v>3308</v>
      </c>
      <c r="C199" s="139" t="s">
        <v>3309</v>
      </c>
      <c r="D199" s="133">
        <v>97</v>
      </c>
      <c r="E199" s="138" t="s">
        <v>521</v>
      </c>
      <c r="F199" s="138" t="s">
        <v>521</v>
      </c>
      <c r="G199" s="138" t="s">
        <v>521</v>
      </c>
      <c r="H199" s="138" t="s">
        <v>521</v>
      </c>
      <c r="I199" s="140">
        <v>26.6</v>
      </c>
      <c r="J199" s="140" t="s">
        <v>521</v>
      </c>
      <c r="K199" s="138" t="s">
        <v>521</v>
      </c>
      <c r="L199" s="138" t="s">
        <v>521</v>
      </c>
      <c r="M199" s="138" t="s">
        <v>521</v>
      </c>
      <c r="N199" s="138" t="s">
        <v>521</v>
      </c>
      <c r="O199" s="138" t="s">
        <v>521</v>
      </c>
      <c r="P199" s="138" t="s">
        <v>521</v>
      </c>
      <c r="Q199" s="134">
        <f t="shared" si="16"/>
        <v>26.6</v>
      </c>
      <c r="R199" s="135" t="str">
        <f t="shared" si="13"/>
        <v>NO</v>
      </c>
      <c r="S199" s="136" t="str">
        <f t="shared" si="15"/>
        <v>Medio</v>
      </c>
      <c r="T199" s="45"/>
    </row>
    <row r="200" spans="1:20" s="48" customFormat="1" ht="32.1" customHeight="1" x14ac:dyDescent="0.2">
      <c r="A200" s="141" t="s">
        <v>3304</v>
      </c>
      <c r="B200" s="137" t="s">
        <v>3310</v>
      </c>
      <c r="C200" s="139" t="s">
        <v>3311</v>
      </c>
      <c r="D200" s="133">
        <v>95</v>
      </c>
      <c r="E200" s="138" t="s">
        <v>521</v>
      </c>
      <c r="F200" s="138" t="s">
        <v>521</v>
      </c>
      <c r="G200" s="138" t="s">
        <v>521</v>
      </c>
      <c r="H200" s="138" t="s">
        <v>521</v>
      </c>
      <c r="I200" s="140">
        <v>2.7</v>
      </c>
      <c r="J200" s="140" t="s">
        <v>521</v>
      </c>
      <c r="K200" s="138" t="s">
        <v>521</v>
      </c>
      <c r="L200" s="138" t="s">
        <v>521</v>
      </c>
      <c r="M200" s="138" t="s">
        <v>521</v>
      </c>
      <c r="N200" s="138" t="s">
        <v>521</v>
      </c>
      <c r="O200" s="138" t="s">
        <v>521</v>
      </c>
      <c r="P200" s="138" t="s">
        <v>521</v>
      </c>
      <c r="Q200" s="134">
        <f t="shared" si="16"/>
        <v>2.7</v>
      </c>
      <c r="R200" s="135" t="str">
        <f t="shared" si="13"/>
        <v>SI</v>
      </c>
      <c r="S200" s="136" t="str">
        <f t="shared" si="15"/>
        <v>Sin Riesgo</v>
      </c>
      <c r="T200" s="45"/>
    </row>
    <row r="201" spans="1:20" s="48" customFormat="1" ht="32.1" customHeight="1" x14ac:dyDescent="0.2">
      <c r="A201" s="141" t="s">
        <v>3304</v>
      </c>
      <c r="B201" s="137" t="s">
        <v>3312</v>
      </c>
      <c r="C201" s="139" t="s">
        <v>3313</v>
      </c>
      <c r="D201" s="133">
        <v>540</v>
      </c>
      <c r="E201" s="138" t="s">
        <v>521</v>
      </c>
      <c r="F201" s="138" t="s">
        <v>521</v>
      </c>
      <c r="G201" s="138">
        <v>26.5</v>
      </c>
      <c r="H201" s="138" t="s">
        <v>521</v>
      </c>
      <c r="I201" s="140" t="s">
        <v>521</v>
      </c>
      <c r="J201" s="140" t="s">
        <v>521</v>
      </c>
      <c r="K201" s="138" t="s">
        <v>521</v>
      </c>
      <c r="L201" s="138" t="s">
        <v>521</v>
      </c>
      <c r="M201" s="138" t="s">
        <v>521</v>
      </c>
      <c r="N201" s="138" t="s">
        <v>521</v>
      </c>
      <c r="O201" s="138" t="s">
        <v>521</v>
      </c>
      <c r="P201" s="138" t="s">
        <v>521</v>
      </c>
      <c r="Q201" s="134">
        <f t="shared" si="16"/>
        <v>26.5</v>
      </c>
      <c r="R201" s="135" t="str">
        <f t="shared" si="13"/>
        <v>NO</v>
      </c>
      <c r="S201" s="136" t="str">
        <f t="shared" si="15"/>
        <v>Medio</v>
      </c>
      <c r="T201" s="45"/>
    </row>
    <row r="202" spans="1:20" s="48" customFormat="1" ht="32.1" customHeight="1" x14ac:dyDescent="0.2">
      <c r="A202" s="141" t="s">
        <v>3304</v>
      </c>
      <c r="B202" s="137" t="s">
        <v>3314</v>
      </c>
      <c r="C202" s="139" t="s">
        <v>3315</v>
      </c>
      <c r="D202" s="133">
        <v>91</v>
      </c>
      <c r="E202" s="138" t="s">
        <v>521</v>
      </c>
      <c r="F202" s="138" t="s">
        <v>521</v>
      </c>
      <c r="G202" s="138" t="s">
        <v>521</v>
      </c>
      <c r="H202" s="138" t="s">
        <v>521</v>
      </c>
      <c r="I202" s="140" t="s">
        <v>521</v>
      </c>
      <c r="J202" s="140">
        <v>53.1</v>
      </c>
      <c r="K202" s="138" t="s">
        <v>521</v>
      </c>
      <c r="L202" s="138" t="s">
        <v>521</v>
      </c>
      <c r="M202" s="138" t="s">
        <v>521</v>
      </c>
      <c r="N202" s="138" t="s">
        <v>521</v>
      </c>
      <c r="O202" s="138" t="s">
        <v>521</v>
      </c>
      <c r="P202" s="138" t="s">
        <v>521</v>
      </c>
      <c r="Q202" s="134">
        <f t="shared" si="16"/>
        <v>53.1</v>
      </c>
      <c r="R202" s="135" t="str">
        <f t="shared" si="13"/>
        <v>NO</v>
      </c>
      <c r="S202" s="136" t="str">
        <f t="shared" si="15"/>
        <v>Alto</v>
      </c>
      <c r="T202" s="45"/>
    </row>
    <row r="203" spans="1:20" s="48" customFormat="1" ht="32.1" customHeight="1" x14ac:dyDescent="0.2">
      <c r="A203" s="141" t="s">
        <v>3304</v>
      </c>
      <c r="B203" s="137" t="s">
        <v>276</v>
      </c>
      <c r="C203" s="139" t="s">
        <v>3316</v>
      </c>
      <c r="D203" s="133">
        <v>100</v>
      </c>
      <c r="E203" s="138" t="s">
        <v>521</v>
      </c>
      <c r="F203" s="138" t="s">
        <v>521</v>
      </c>
      <c r="G203" s="138" t="s">
        <v>521</v>
      </c>
      <c r="H203" s="138" t="s">
        <v>521</v>
      </c>
      <c r="I203" s="140" t="s">
        <v>521</v>
      </c>
      <c r="J203" s="140">
        <v>29.2</v>
      </c>
      <c r="K203" s="138" t="s">
        <v>521</v>
      </c>
      <c r="L203" s="138" t="s">
        <v>521</v>
      </c>
      <c r="M203" s="138" t="s">
        <v>521</v>
      </c>
      <c r="N203" s="138" t="s">
        <v>521</v>
      </c>
      <c r="O203" s="138" t="s">
        <v>521</v>
      </c>
      <c r="P203" s="138" t="s">
        <v>521</v>
      </c>
      <c r="Q203" s="134">
        <f t="shared" si="16"/>
        <v>29.2</v>
      </c>
      <c r="R203" s="135" t="str">
        <f t="shared" si="13"/>
        <v>NO</v>
      </c>
      <c r="S203" s="136" t="str">
        <f t="shared" si="15"/>
        <v>Medio</v>
      </c>
      <c r="T203" s="45"/>
    </row>
    <row r="204" spans="1:20" s="48" customFormat="1" ht="32.1" customHeight="1" x14ac:dyDescent="0.2">
      <c r="A204" s="141" t="s">
        <v>3304</v>
      </c>
      <c r="B204" s="137" t="s">
        <v>646</v>
      </c>
      <c r="C204" s="139" t="s">
        <v>3317</v>
      </c>
      <c r="D204" s="133">
        <v>46</v>
      </c>
      <c r="E204" s="138" t="s">
        <v>521</v>
      </c>
      <c r="F204" s="138">
        <v>2.7</v>
      </c>
      <c r="G204" s="138" t="s">
        <v>521</v>
      </c>
      <c r="H204" s="138" t="s">
        <v>521</v>
      </c>
      <c r="I204" s="140" t="s">
        <v>521</v>
      </c>
      <c r="J204" s="140" t="s">
        <v>521</v>
      </c>
      <c r="K204" s="138" t="s">
        <v>521</v>
      </c>
      <c r="L204" s="138" t="s">
        <v>521</v>
      </c>
      <c r="M204" s="138" t="s">
        <v>521</v>
      </c>
      <c r="N204" s="138" t="s">
        <v>521</v>
      </c>
      <c r="O204" s="138" t="s">
        <v>521</v>
      </c>
      <c r="P204" s="138" t="s">
        <v>521</v>
      </c>
      <c r="Q204" s="134">
        <f t="shared" si="16"/>
        <v>2.7</v>
      </c>
      <c r="R204" s="135" t="str">
        <f t="shared" si="13"/>
        <v>SI</v>
      </c>
      <c r="S204" s="136" t="str">
        <f t="shared" si="15"/>
        <v>Sin Riesgo</v>
      </c>
      <c r="T204" s="45"/>
    </row>
    <row r="205" spans="1:20" s="48" customFormat="1" ht="32.1" customHeight="1" x14ac:dyDescent="0.2">
      <c r="A205" s="141" t="s">
        <v>3304</v>
      </c>
      <c r="B205" s="137" t="s">
        <v>3318</v>
      </c>
      <c r="C205" s="139" t="s">
        <v>3319</v>
      </c>
      <c r="D205" s="133">
        <v>100</v>
      </c>
      <c r="E205" s="138" t="s">
        <v>521</v>
      </c>
      <c r="F205" s="138">
        <v>26.6</v>
      </c>
      <c r="G205" s="138" t="s">
        <v>521</v>
      </c>
      <c r="H205" s="138" t="s">
        <v>521</v>
      </c>
      <c r="I205" s="140" t="s">
        <v>521</v>
      </c>
      <c r="J205" s="140" t="s">
        <v>521</v>
      </c>
      <c r="K205" s="138" t="s">
        <v>521</v>
      </c>
      <c r="L205" s="138" t="s">
        <v>521</v>
      </c>
      <c r="M205" s="138" t="s">
        <v>521</v>
      </c>
      <c r="N205" s="138" t="s">
        <v>521</v>
      </c>
      <c r="O205" s="138" t="s">
        <v>521</v>
      </c>
      <c r="P205" s="138" t="s">
        <v>521</v>
      </c>
      <c r="Q205" s="134">
        <f t="shared" si="16"/>
        <v>26.6</v>
      </c>
      <c r="R205" s="135" t="str">
        <f t="shared" si="13"/>
        <v>NO</v>
      </c>
      <c r="S205" s="136" t="str">
        <f t="shared" si="15"/>
        <v>Medio</v>
      </c>
      <c r="T205" s="45"/>
    </row>
    <row r="206" spans="1:20" s="48" customFormat="1" ht="32.1" customHeight="1" x14ac:dyDescent="0.2">
      <c r="A206" s="141" t="s">
        <v>3304</v>
      </c>
      <c r="B206" s="137" t="s">
        <v>636</v>
      </c>
      <c r="C206" s="139" t="s">
        <v>3320</v>
      </c>
      <c r="D206" s="133">
        <v>90</v>
      </c>
      <c r="E206" s="138" t="s">
        <v>521</v>
      </c>
      <c r="F206" s="138" t="s">
        <v>521</v>
      </c>
      <c r="G206" s="138" t="s">
        <v>521</v>
      </c>
      <c r="H206" s="138">
        <v>2.7</v>
      </c>
      <c r="I206" s="140" t="s">
        <v>521</v>
      </c>
      <c r="J206" s="140" t="s">
        <v>521</v>
      </c>
      <c r="K206" s="138" t="s">
        <v>521</v>
      </c>
      <c r="L206" s="138" t="s">
        <v>521</v>
      </c>
      <c r="M206" s="138" t="s">
        <v>521</v>
      </c>
      <c r="N206" s="138" t="s">
        <v>521</v>
      </c>
      <c r="O206" s="138" t="s">
        <v>521</v>
      </c>
      <c r="P206" s="138" t="s">
        <v>521</v>
      </c>
      <c r="Q206" s="134">
        <f t="shared" si="16"/>
        <v>2.7</v>
      </c>
      <c r="R206" s="135" t="str">
        <f t="shared" si="13"/>
        <v>SI</v>
      </c>
      <c r="S206" s="136" t="str">
        <f t="shared" si="15"/>
        <v>Sin Riesgo</v>
      </c>
      <c r="T206" s="45"/>
    </row>
    <row r="207" spans="1:20" s="48" customFormat="1" ht="32.1" customHeight="1" x14ac:dyDescent="0.2">
      <c r="A207" s="141" t="s">
        <v>3304</v>
      </c>
      <c r="B207" s="137" t="s">
        <v>3321</v>
      </c>
      <c r="C207" s="139" t="s">
        <v>3322</v>
      </c>
      <c r="D207" s="133">
        <v>45</v>
      </c>
      <c r="E207" s="138" t="s">
        <v>521</v>
      </c>
      <c r="F207" s="138" t="s">
        <v>521</v>
      </c>
      <c r="G207" s="138" t="s">
        <v>521</v>
      </c>
      <c r="H207" s="138">
        <v>2.7</v>
      </c>
      <c r="I207" s="140" t="s">
        <v>521</v>
      </c>
      <c r="J207" s="140" t="s">
        <v>521</v>
      </c>
      <c r="K207" s="138" t="s">
        <v>521</v>
      </c>
      <c r="L207" s="138" t="s">
        <v>521</v>
      </c>
      <c r="M207" s="138" t="s">
        <v>521</v>
      </c>
      <c r="N207" s="138" t="s">
        <v>521</v>
      </c>
      <c r="O207" s="138" t="s">
        <v>521</v>
      </c>
      <c r="P207" s="138" t="s">
        <v>521</v>
      </c>
      <c r="Q207" s="134">
        <f t="shared" si="16"/>
        <v>2.7</v>
      </c>
      <c r="R207" s="135" t="str">
        <f t="shared" si="13"/>
        <v>SI</v>
      </c>
      <c r="S207" s="136" t="str">
        <f t="shared" si="15"/>
        <v>Sin Riesgo</v>
      </c>
      <c r="T207" s="45"/>
    </row>
    <row r="208" spans="1:20" s="48" customFormat="1" ht="32.1" customHeight="1" x14ac:dyDescent="0.2">
      <c r="A208" s="141" t="s">
        <v>3304</v>
      </c>
      <c r="B208" s="137" t="s">
        <v>3323</v>
      </c>
      <c r="C208" s="139" t="s">
        <v>3324</v>
      </c>
      <c r="D208" s="133">
        <v>180</v>
      </c>
      <c r="E208" s="138" t="s">
        <v>521</v>
      </c>
      <c r="F208" s="138" t="s">
        <v>521</v>
      </c>
      <c r="G208" s="138">
        <v>0</v>
      </c>
      <c r="H208" s="138" t="s">
        <v>521</v>
      </c>
      <c r="I208" s="140" t="s">
        <v>521</v>
      </c>
      <c r="J208" s="140" t="s">
        <v>521</v>
      </c>
      <c r="K208" s="138" t="s">
        <v>521</v>
      </c>
      <c r="L208" s="138" t="s">
        <v>521</v>
      </c>
      <c r="M208" s="138" t="s">
        <v>521</v>
      </c>
      <c r="N208" s="138" t="s">
        <v>521</v>
      </c>
      <c r="O208" s="138" t="s">
        <v>521</v>
      </c>
      <c r="P208" s="138" t="s">
        <v>521</v>
      </c>
      <c r="Q208" s="134">
        <f t="shared" si="16"/>
        <v>0</v>
      </c>
      <c r="R208" s="135" t="str">
        <f t="shared" si="13"/>
        <v>SI</v>
      </c>
      <c r="S208" s="136" t="str">
        <f t="shared" si="15"/>
        <v>Sin Riesgo</v>
      </c>
      <c r="T208" s="45"/>
    </row>
    <row r="209" spans="1:20" s="48" customFormat="1" ht="32.1" customHeight="1" x14ac:dyDescent="0.2">
      <c r="A209" s="141" t="s">
        <v>3304</v>
      </c>
      <c r="B209" s="137" t="s">
        <v>3325</v>
      </c>
      <c r="C209" s="139" t="s">
        <v>3326</v>
      </c>
      <c r="D209" s="133">
        <v>670</v>
      </c>
      <c r="E209" s="138" t="s">
        <v>521</v>
      </c>
      <c r="F209" s="138" t="s">
        <v>521</v>
      </c>
      <c r="G209" s="138">
        <v>26.5</v>
      </c>
      <c r="H209" s="138" t="s">
        <v>521</v>
      </c>
      <c r="I209" s="140" t="s">
        <v>521</v>
      </c>
      <c r="J209" s="140" t="s">
        <v>521</v>
      </c>
      <c r="K209" s="138" t="s">
        <v>521</v>
      </c>
      <c r="L209" s="138" t="s">
        <v>521</v>
      </c>
      <c r="M209" s="138" t="s">
        <v>521</v>
      </c>
      <c r="N209" s="138" t="s">
        <v>521</v>
      </c>
      <c r="O209" s="138" t="s">
        <v>521</v>
      </c>
      <c r="P209" s="138" t="s">
        <v>521</v>
      </c>
      <c r="Q209" s="134">
        <f t="shared" si="16"/>
        <v>26.5</v>
      </c>
      <c r="R209" s="135" t="str">
        <f t="shared" si="13"/>
        <v>NO</v>
      </c>
      <c r="S209" s="136" t="str">
        <f t="shared" si="15"/>
        <v>Medio</v>
      </c>
      <c r="T209" s="45"/>
    </row>
    <row r="210" spans="1:20" s="48" customFormat="1" ht="32.1" customHeight="1" x14ac:dyDescent="0.2">
      <c r="A210" s="141" t="s">
        <v>3304</v>
      </c>
      <c r="B210" s="137" t="s">
        <v>3327</v>
      </c>
      <c r="C210" s="139" t="s">
        <v>3328</v>
      </c>
      <c r="D210" s="133">
        <v>410</v>
      </c>
      <c r="E210" s="138" t="s">
        <v>521</v>
      </c>
      <c r="F210" s="138" t="s">
        <v>521</v>
      </c>
      <c r="G210" s="138">
        <v>97.4</v>
      </c>
      <c r="H210" s="138" t="s">
        <v>521</v>
      </c>
      <c r="I210" s="140" t="s">
        <v>521</v>
      </c>
      <c r="J210" s="140" t="s">
        <v>521</v>
      </c>
      <c r="K210" s="138" t="s">
        <v>521</v>
      </c>
      <c r="L210" s="138" t="s">
        <v>521</v>
      </c>
      <c r="M210" s="138" t="s">
        <v>521</v>
      </c>
      <c r="N210" s="138" t="s">
        <v>521</v>
      </c>
      <c r="O210" s="138" t="s">
        <v>521</v>
      </c>
      <c r="P210" s="138" t="s">
        <v>521</v>
      </c>
      <c r="Q210" s="134">
        <f t="shared" si="16"/>
        <v>97.4</v>
      </c>
      <c r="R210" s="135" t="str">
        <f t="shared" si="13"/>
        <v>NO</v>
      </c>
      <c r="S210" s="136" t="str">
        <f t="shared" si="15"/>
        <v>Inviable Sanitariamente</v>
      </c>
      <c r="T210" s="45"/>
    </row>
    <row r="211" spans="1:20" s="48" customFormat="1" ht="45" x14ac:dyDescent="0.2">
      <c r="A211" s="141" t="s">
        <v>3304</v>
      </c>
      <c r="B211" s="137" t="s">
        <v>3329</v>
      </c>
      <c r="C211" s="139" t="s">
        <v>3330</v>
      </c>
      <c r="D211" s="133">
        <v>50</v>
      </c>
      <c r="E211" s="138" t="s">
        <v>521</v>
      </c>
      <c r="F211" s="138" t="s">
        <v>521</v>
      </c>
      <c r="G211" s="138" t="s">
        <v>521</v>
      </c>
      <c r="H211" s="138" t="s">
        <v>521</v>
      </c>
      <c r="I211" s="140" t="s">
        <v>521</v>
      </c>
      <c r="J211" s="140">
        <v>70.8</v>
      </c>
      <c r="K211" s="138" t="s">
        <v>521</v>
      </c>
      <c r="L211" s="138" t="s">
        <v>521</v>
      </c>
      <c r="M211" s="138" t="s">
        <v>521</v>
      </c>
      <c r="N211" s="138" t="s">
        <v>521</v>
      </c>
      <c r="O211" s="138" t="s">
        <v>521</v>
      </c>
      <c r="P211" s="138" t="s">
        <v>521</v>
      </c>
      <c r="Q211" s="134">
        <f t="shared" si="16"/>
        <v>70.8</v>
      </c>
      <c r="R211" s="135" t="str">
        <f t="shared" si="13"/>
        <v>NO</v>
      </c>
      <c r="S211" s="136" t="str">
        <f t="shared" si="15"/>
        <v>Alto</v>
      </c>
      <c r="T211" s="45"/>
    </row>
    <row r="212" spans="1:20" s="48" customFormat="1" ht="45" x14ac:dyDescent="0.2">
      <c r="A212" s="141" t="s">
        <v>3304</v>
      </c>
      <c r="B212" s="137" t="s">
        <v>3331</v>
      </c>
      <c r="C212" s="139" t="s">
        <v>3332</v>
      </c>
      <c r="D212" s="133">
        <v>150</v>
      </c>
      <c r="E212" s="138" t="s">
        <v>521</v>
      </c>
      <c r="F212" s="138" t="s">
        <v>521</v>
      </c>
      <c r="G212" s="138">
        <v>97.4</v>
      </c>
      <c r="H212" s="138" t="s">
        <v>521</v>
      </c>
      <c r="I212" s="140" t="s">
        <v>521</v>
      </c>
      <c r="J212" s="140" t="s">
        <v>521</v>
      </c>
      <c r="K212" s="138" t="s">
        <v>521</v>
      </c>
      <c r="L212" s="138" t="s">
        <v>521</v>
      </c>
      <c r="M212" s="138" t="s">
        <v>521</v>
      </c>
      <c r="N212" s="138" t="s">
        <v>521</v>
      </c>
      <c r="O212" s="138" t="s">
        <v>521</v>
      </c>
      <c r="P212" s="138" t="s">
        <v>521</v>
      </c>
      <c r="Q212" s="134">
        <f t="shared" si="16"/>
        <v>97.4</v>
      </c>
      <c r="R212" s="135" t="str">
        <f t="shared" si="13"/>
        <v>NO</v>
      </c>
      <c r="S212" s="136" t="str">
        <f t="shared" si="15"/>
        <v>Inviable Sanitariamente</v>
      </c>
      <c r="T212" s="45"/>
    </row>
    <row r="213" spans="1:20" s="48" customFormat="1" ht="32.1" customHeight="1" x14ac:dyDescent="0.2">
      <c r="A213" s="141" t="s">
        <v>3304</v>
      </c>
      <c r="B213" s="137" t="s">
        <v>3239</v>
      </c>
      <c r="C213" s="139" t="s">
        <v>3333</v>
      </c>
      <c r="D213" s="133">
        <v>100</v>
      </c>
      <c r="E213" s="138" t="s">
        <v>521</v>
      </c>
      <c r="F213" s="138" t="s">
        <v>521</v>
      </c>
      <c r="G213" s="138" t="s">
        <v>521</v>
      </c>
      <c r="H213" s="138" t="s">
        <v>521</v>
      </c>
      <c r="I213" s="140" t="s">
        <v>521</v>
      </c>
      <c r="J213" s="140">
        <v>97.4</v>
      </c>
      <c r="K213" s="138" t="s">
        <v>521</v>
      </c>
      <c r="L213" s="138" t="s">
        <v>521</v>
      </c>
      <c r="M213" s="138" t="s">
        <v>521</v>
      </c>
      <c r="N213" s="138" t="s">
        <v>521</v>
      </c>
      <c r="O213" s="138" t="s">
        <v>521</v>
      </c>
      <c r="P213" s="138" t="s">
        <v>521</v>
      </c>
      <c r="Q213" s="134">
        <f t="shared" si="16"/>
        <v>97.4</v>
      </c>
      <c r="R213" s="135" t="str">
        <f t="shared" si="13"/>
        <v>NO</v>
      </c>
      <c r="S213" s="136" t="str">
        <f t="shared" si="15"/>
        <v>Inviable Sanitariamente</v>
      </c>
      <c r="T213" s="45"/>
    </row>
    <row r="214" spans="1:20" s="48" customFormat="1" ht="32.1" customHeight="1" x14ac:dyDescent="0.2">
      <c r="A214" s="141" t="s">
        <v>3304</v>
      </c>
      <c r="B214" s="137" t="s">
        <v>121</v>
      </c>
      <c r="C214" s="139" t="s">
        <v>3334</v>
      </c>
      <c r="D214" s="133">
        <v>82</v>
      </c>
      <c r="E214" s="138" t="s">
        <v>521</v>
      </c>
      <c r="F214" s="138" t="s">
        <v>521</v>
      </c>
      <c r="G214" s="138" t="s">
        <v>521</v>
      </c>
      <c r="H214" s="138" t="s">
        <v>521</v>
      </c>
      <c r="I214" s="140" t="s">
        <v>521</v>
      </c>
      <c r="J214" s="140">
        <v>97.4</v>
      </c>
      <c r="K214" s="138" t="s">
        <v>521</v>
      </c>
      <c r="L214" s="138" t="s">
        <v>521</v>
      </c>
      <c r="M214" s="138" t="s">
        <v>521</v>
      </c>
      <c r="N214" s="138" t="s">
        <v>521</v>
      </c>
      <c r="O214" s="138" t="s">
        <v>521</v>
      </c>
      <c r="P214" s="138" t="s">
        <v>521</v>
      </c>
      <c r="Q214" s="134">
        <f t="shared" si="16"/>
        <v>97.4</v>
      </c>
      <c r="R214" s="135" t="str">
        <f t="shared" si="13"/>
        <v>NO</v>
      </c>
      <c r="S214" s="136" t="str">
        <f t="shared" si="15"/>
        <v>Inviable Sanitariamente</v>
      </c>
      <c r="T214" s="45"/>
    </row>
    <row r="215" spans="1:20" s="48" customFormat="1" ht="32.1" customHeight="1" x14ac:dyDescent="0.2">
      <c r="A215" s="141" t="s">
        <v>3304</v>
      </c>
      <c r="B215" s="137" t="s">
        <v>258</v>
      </c>
      <c r="C215" s="139" t="s">
        <v>3335</v>
      </c>
      <c r="D215" s="133">
        <v>80</v>
      </c>
      <c r="E215" s="138" t="s">
        <v>521</v>
      </c>
      <c r="F215" s="138" t="s">
        <v>521</v>
      </c>
      <c r="G215" s="138" t="s">
        <v>521</v>
      </c>
      <c r="H215" s="138" t="s">
        <v>521</v>
      </c>
      <c r="I215" s="140">
        <v>97.3</v>
      </c>
      <c r="J215" s="140"/>
      <c r="K215" s="138" t="s">
        <v>521</v>
      </c>
      <c r="L215" s="138" t="s">
        <v>521</v>
      </c>
      <c r="M215" s="138" t="s">
        <v>521</v>
      </c>
      <c r="N215" s="138" t="s">
        <v>521</v>
      </c>
      <c r="O215" s="138" t="s">
        <v>521</v>
      </c>
      <c r="P215" s="138" t="s">
        <v>521</v>
      </c>
      <c r="Q215" s="134">
        <f t="shared" si="16"/>
        <v>97.3</v>
      </c>
      <c r="R215" s="135" t="str">
        <f t="shared" si="13"/>
        <v>NO</v>
      </c>
      <c r="S215" s="136" t="str">
        <f t="shared" si="15"/>
        <v>Inviable Sanitariamente</v>
      </c>
      <c r="T215" s="45"/>
    </row>
    <row r="216" spans="1:20" s="48" customFormat="1" ht="32.1" customHeight="1" x14ac:dyDescent="0.2">
      <c r="A216" s="141" t="s">
        <v>3304</v>
      </c>
      <c r="B216" s="137" t="s">
        <v>1632</v>
      </c>
      <c r="C216" s="139" t="s">
        <v>3336</v>
      </c>
      <c r="D216" s="133">
        <v>138</v>
      </c>
      <c r="E216" s="138" t="s">
        <v>521</v>
      </c>
      <c r="F216" s="138" t="s">
        <v>521</v>
      </c>
      <c r="G216" s="138">
        <v>53.1</v>
      </c>
      <c r="H216" s="138" t="s">
        <v>521</v>
      </c>
      <c r="I216" s="140">
        <v>53.1</v>
      </c>
      <c r="J216" s="140" t="s">
        <v>521</v>
      </c>
      <c r="K216" s="138" t="s">
        <v>521</v>
      </c>
      <c r="L216" s="138" t="s">
        <v>521</v>
      </c>
      <c r="M216" s="138" t="s">
        <v>521</v>
      </c>
      <c r="N216" s="138" t="s">
        <v>521</v>
      </c>
      <c r="O216" s="138" t="s">
        <v>521</v>
      </c>
      <c r="P216" s="138" t="s">
        <v>521</v>
      </c>
      <c r="Q216" s="134">
        <f t="shared" si="16"/>
        <v>53.1</v>
      </c>
      <c r="R216" s="135" t="str">
        <f t="shared" si="13"/>
        <v>NO</v>
      </c>
      <c r="S216" s="136" t="str">
        <f t="shared" si="15"/>
        <v>Alto</v>
      </c>
      <c r="T216" s="45"/>
    </row>
    <row r="217" spans="1:20" s="48" customFormat="1" ht="32.1" customHeight="1" x14ac:dyDescent="0.2">
      <c r="A217" s="141" t="s">
        <v>3304</v>
      </c>
      <c r="B217" s="137" t="s">
        <v>3337</v>
      </c>
      <c r="C217" s="139" t="s">
        <v>3338</v>
      </c>
      <c r="D217" s="133">
        <v>30</v>
      </c>
      <c r="E217" s="138" t="s">
        <v>521</v>
      </c>
      <c r="F217" s="138"/>
      <c r="G217" s="138">
        <v>73.400000000000006</v>
      </c>
      <c r="H217" s="138" t="s">
        <v>521</v>
      </c>
      <c r="I217" s="140">
        <v>73.5</v>
      </c>
      <c r="J217" s="140" t="s">
        <v>521</v>
      </c>
      <c r="K217" s="138" t="s">
        <v>521</v>
      </c>
      <c r="L217" s="138" t="s">
        <v>521</v>
      </c>
      <c r="M217" s="138" t="s">
        <v>521</v>
      </c>
      <c r="N217" s="138" t="s">
        <v>521</v>
      </c>
      <c r="O217" s="138" t="s">
        <v>521</v>
      </c>
      <c r="P217" s="138" t="s">
        <v>521</v>
      </c>
      <c r="Q217" s="134">
        <f t="shared" si="16"/>
        <v>73.45</v>
      </c>
      <c r="R217" s="135" t="str">
        <f t="shared" si="13"/>
        <v>NO</v>
      </c>
      <c r="S217" s="136" t="str">
        <f t="shared" si="15"/>
        <v>Alto</v>
      </c>
      <c r="T217" s="45"/>
    </row>
    <row r="218" spans="1:20" s="48" customFormat="1" ht="32.1" customHeight="1" x14ac:dyDescent="0.2">
      <c r="A218" s="141" t="s">
        <v>3304</v>
      </c>
      <c r="B218" s="137" t="s">
        <v>3339</v>
      </c>
      <c r="C218" s="139" t="s">
        <v>3340</v>
      </c>
      <c r="D218" s="133">
        <v>231</v>
      </c>
      <c r="E218" s="138" t="s">
        <v>521</v>
      </c>
      <c r="F218" s="138" t="s">
        <v>521</v>
      </c>
      <c r="G218" s="138" t="s">
        <v>521</v>
      </c>
      <c r="H218" s="138" t="s">
        <v>521</v>
      </c>
      <c r="I218" s="140" t="s">
        <v>521</v>
      </c>
      <c r="J218" s="140">
        <v>70.8</v>
      </c>
      <c r="K218" s="138" t="s">
        <v>521</v>
      </c>
      <c r="L218" s="138" t="s">
        <v>521</v>
      </c>
      <c r="M218" s="138" t="s">
        <v>521</v>
      </c>
      <c r="N218" s="138" t="s">
        <v>521</v>
      </c>
      <c r="O218" s="138" t="s">
        <v>521</v>
      </c>
      <c r="P218" s="138" t="s">
        <v>521</v>
      </c>
      <c r="Q218" s="134">
        <f t="shared" si="16"/>
        <v>70.8</v>
      </c>
      <c r="R218" s="135" t="str">
        <f t="shared" si="13"/>
        <v>NO</v>
      </c>
      <c r="S218" s="136" t="str">
        <f t="shared" si="15"/>
        <v>Alto</v>
      </c>
      <c r="T218" s="45" t="s">
        <v>3341</v>
      </c>
    </row>
    <row r="219" spans="1:20" s="48" customFormat="1" ht="32.1" customHeight="1" x14ac:dyDescent="0.2">
      <c r="A219" s="141" t="s">
        <v>3304</v>
      </c>
      <c r="B219" s="137" t="s">
        <v>3342</v>
      </c>
      <c r="C219" s="139" t="s">
        <v>3343</v>
      </c>
      <c r="D219" s="133">
        <v>160</v>
      </c>
      <c r="E219" s="138" t="s">
        <v>521</v>
      </c>
      <c r="F219" s="138" t="s">
        <v>521</v>
      </c>
      <c r="G219" s="138" t="s">
        <v>521</v>
      </c>
      <c r="H219" s="138" t="s">
        <v>521</v>
      </c>
      <c r="I219" s="140" t="s">
        <v>521</v>
      </c>
      <c r="J219" s="140">
        <v>70.8</v>
      </c>
      <c r="K219" s="138" t="s">
        <v>521</v>
      </c>
      <c r="L219" s="138" t="s">
        <v>521</v>
      </c>
      <c r="M219" s="138" t="s">
        <v>521</v>
      </c>
      <c r="N219" s="138" t="s">
        <v>521</v>
      </c>
      <c r="O219" s="138" t="s">
        <v>521</v>
      </c>
      <c r="P219" s="138" t="s">
        <v>521</v>
      </c>
      <c r="Q219" s="134">
        <f t="shared" si="16"/>
        <v>70.8</v>
      </c>
      <c r="R219" s="135" t="str">
        <f t="shared" si="13"/>
        <v>NO</v>
      </c>
      <c r="S219" s="136" t="str">
        <f t="shared" si="15"/>
        <v>Alto</v>
      </c>
      <c r="T219" s="45"/>
    </row>
    <row r="220" spans="1:20" s="48" customFormat="1" ht="32.1" customHeight="1" x14ac:dyDescent="0.2">
      <c r="A220" s="141" t="s">
        <v>3304</v>
      </c>
      <c r="B220" s="137" t="s">
        <v>3344</v>
      </c>
      <c r="C220" s="139" t="s">
        <v>3345</v>
      </c>
      <c r="D220" s="133">
        <v>126</v>
      </c>
      <c r="E220" s="138" t="s">
        <v>521</v>
      </c>
      <c r="F220" s="138" t="s">
        <v>521</v>
      </c>
      <c r="G220" s="138" t="s">
        <v>521</v>
      </c>
      <c r="H220" s="138">
        <v>2.7</v>
      </c>
      <c r="I220" s="140" t="s">
        <v>521</v>
      </c>
      <c r="J220" s="140" t="s">
        <v>521</v>
      </c>
      <c r="K220" s="138" t="s">
        <v>521</v>
      </c>
      <c r="L220" s="138" t="s">
        <v>521</v>
      </c>
      <c r="M220" s="138" t="s">
        <v>521</v>
      </c>
      <c r="N220" s="138" t="s">
        <v>521</v>
      </c>
      <c r="O220" s="138" t="s">
        <v>521</v>
      </c>
      <c r="P220" s="138" t="s">
        <v>521</v>
      </c>
      <c r="Q220" s="134">
        <f t="shared" si="16"/>
        <v>2.7</v>
      </c>
      <c r="R220" s="135" t="str">
        <f t="shared" si="13"/>
        <v>SI</v>
      </c>
      <c r="S220" s="136" t="str">
        <f t="shared" si="15"/>
        <v>Sin Riesgo</v>
      </c>
      <c r="T220" s="45"/>
    </row>
    <row r="221" spans="1:20" s="48" customFormat="1" ht="32.1" customHeight="1" x14ac:dyDescent="0.2">
      <c r="A221" s="141" t="s">
        <v>3304</v>
      </c>
      <c r="B221" s="137" t="s">
        <v>951</v>
      </c>
      <c r="C221" s="139" t="s">
        <v>3346</v>
      </c>
      <c r="D221" s="133">
        <v>115</v>
      </c>
      <c r="E221" s="138" t="s">
        <v>521</v>
      </c>
      <c r="F221" s="138" t="s">
        <v>521</v>
      </c>
      <c r="G221" s="138" t="s">
        <v>521</v>
      </c>
      <c r="H221" s="138" t="s">
        <v>521</v>
      </c>
      <c r="I221" s="140">
        <v>26.6</v>
      </c>
      <c r="J221" s="140" t="s">
        <v>521</v>
      </c>
      <c r="K221" s="138" t="s">
        <v>521</v>
      </c>
      <c r="L221" s="138" t="s">
        <v>521</v>
      </c>
      <c r="M221" s="138" t="s">
        <v>521</v>
      </c>
      <c r="N221" s="138" t="s">
        <v>521</v>
      </c>
      <c r="O221" s="138" t="s">
        <v>521</v>
      </c>
      <c r="P221" s="138" t="s">
        <v>521</v>
      </c>
      <c r="Q221" s="134">
        <f t="shared" si="16"/>
        <v>26.6</v>
      </c>
      <c r="R221" s="135" t="str">
        <f t="shared" si="13"/>
        <v>NO</v>
      </c>
      <c r="S221" s="136" t="str">
        <f t="shared" si="15"/>
        <v>Medio</v>
      </c>
      <c r="T221" s="45"/>
    </row>
    <row r="222" spans="1:20" s="48" customFormat="1" ht="32.1" customHeight="1" x14ac:dyDescent="0.2">
      <c r="A222" s="141" t="s">
        <v>3304</v>
      </c>
      <c r="B222" s="137" t="s">
        <v>1446</v>
      </c>
      <c r="C222" s="139" t="s">
        <v>3347</v>
      </c>
      <c r="D222" s="133">
        <v>25</v>
      </c>
      <c r="E222" s="138" t="s">
        <v>521</v>
      </c>
      <c r="F222" s="138" t="s">
        <v>521</v>
      </c>
      <c r="G222" s="138" t="s">
        <v>521</v>
      </c>
      <c r="H222" s="138" t="s">
        <v>521</v>
      </c>
      <c r="I222" s="140" t="s">
        <v>521</v>
      </c>
      <c r="J222" s="140">
        <v>70.8</v>
      </c>
      <c r="K222" s="138" t="s">
        <v>521</v>
      </c>
      <c r="L222" s="138" t="s">
        <v>521</v>
      </c>
      <c r="M222" s="138" t="s">
        <v>521</v>
      </c>
      <c r="N222" s="138" t="s">
        <v>521</v>
      </c>
      <c r="O222" s="138" t="s">
        <v>521</v>
      </c>
      <c r="P222" s="138" t="s">
        <v>521</v>
      </c>
      <c r="Q222" s="134">
        <f t="shared" si="16"/>
        <v>70.8</v>
      </c>
      <c r="R222" s="135" t="str">
        <f t="shared" si="13"/>
        <v>NO</v>
      </c>
      <c r="S222" s="136" t="str">
        <f t="shared" si="15"/>
        <v>Alto</v>
      </c>
      <c r="T222" s="45"/>
    </row>
    <row r="223" spans="1:20" s="48" customFormat="1" ht="32.1" customHeight="1" x14ac:dyDescent="0.2">
      <c r="A223" s="141" t="s">
        <v>3304</v>
      </c>
      <c r="B223" s="137" t="s">
        <v>3348</v>
      </c>
      <c r="C223" s="139" t="s">
        <v>3349</v>
      </c>
      <c r="D223" s="133">
        <v>18</v>
      </c>
      <c r="E223" s="138" t="s">
        <v>521</v>
      </c>
      <c r="F223" s="138" t="s">
        <v>521</v>
      </c>
      <c r="G223" s="138" t="s">
        <v>521</v>
      </c>
      <c r="H223" s="138" t="s">
        <v>521</v>
      </c>
      <c r="I223" s="140" t="s">
        <v>521</v>
      </c>
      <c r="J223" s="140">
        <v>70.8</v>
      </c>
      <c r="K223" s="138" t="s">
        <v>521</v>
      </c>
      <c r="L223" s="138" t="s">
        <v>521</v>
      </c>
      <c r="M223" s="138" t="s">
        <v>521</v>
      </c>
      <c r="N223" s="138" t="s">
        <v>521</v>
      </c>
      <c r="O223" s="138" t="s">
        <v>521</v>
      </c>
      <c r="P223" s="138" t="s">
        <v>521</v>
      </c>
      <c r="Q223" s="134">
        <f t="shared" si="16"/>
        <v>70.8</v>
      </c>
      <c r="R223" s="135" t="str">
        <f t="shared" si="13"/>
        <v>NO</v>
      </c>
      <c r="S223" s="136" t="str">
        <f t="shared" si="15"/>
        <v>Alto</v>
      </c>
      <c r="T223" s="45"/>
    </row>
    <row r="224" spans="1:20" s="48" customFormat="1" ht="32.1" customHeight="1" x14ac:dyDescent="0.2">
      <c r="A224" s="141" t="s">
        <v>3304</v>
      </c>
      <c r="B224" s="137" t="s">
        <v>3350</v>
      </c>
      <c r="C224" s="139" t="s">
        <v>3351</v>
      </c>
      <c r="D224" s="133">
        <v>18</v>
      </c>
      <c r="E224" s="138" t="s">
        <v>521</v>
      </c>
      <c r="F224" s="138" t="s">
        <v>521</v>
      </c>
      <c r="G224" s="138" t="s">
        <v>521</v>
      </c>
      <c r="H224" s="138" t="s">
        <v>521</v>
      </c>
      <c r="I224" s="140" t="s">
        <v>521</v>
      </c>
      <c r="J224" s="140">
        <v>97.4</v>
      </c>
      <c r="K224" s="138" t="s">
        <v>521</v>
      </c>
      <c r="L224" s="138" t="s">
        <v>521</v>
      </c>
      <c r="M224" s="138" t="s">
        <v>521</v>
      </c>
      <c r="N224" s="138" t="s">
        <v>521</v>
      </c>
      <c r="O224" s="138" t="s">
        <v>521</v>
      </c>
      <c r="P224" s="138" t="s">
        <v>521</v>
      </c>
      <c r="Q224" s="134">
        <f t="shared" si="16"/>
        <v>97.4</v>
      </c>
      <c r="R224" s="135" t="str">
        <f t="shared" si="13"/>
        <v>NO</v>
      </c>
      <c r="S224" s="136" t="str">
        <f t="shared" si="15"/>
        <v>Inviable Sanitariamente</v>
      </c>
      <c r="T224" s="45"/>
    </row>
    <row r="225" spans="1:20" s="48" customFormat="1" ht="32.1" customHeight="1" x14ac:dyDescent="0.2">
      <c r="A225" s="141" t="s">
        <v>3304</v>
      </c>
      <c r="B225" s="137" t="s">
        <v>3352</v>
      </c>
      <c r="C225" s="139" t="s">
        <v>3353</v>
      </c>
      <c r="D225" s="133">
        <v>145</v>
      </c>
      <c r="E225" s="138" t="s">
        <v>521</v>
      </c>
      <c r="F225" s="138">
        <v>0</v>
      </c>
      <c r="G225" s="138" t="s">
        <v>521</v>
      </c>
      <c r="H225" s="138" t="s">
        <v>521</v>
      </c>
      <c r="I225" s="140" t="s">
        <v>521</v>
      </c>
      <c r="J225" s="140" t="s">
        <v>521</v>
      </c>
      <c r="K225" s="138" t="s">
        <v>521</v>
      </c>
      <c r="L225" s="138" t="s">
        <v>521</v>
      </c>
      <c r="M225" s="138" t="s">
        <v>521</v>
      </c>
      <c r="N225" s="138" t="s">
        <v>521</v>
      </c>
      <c r="O225" s="138" t="s">
        <v>521</v>
      </c>
      <c r="P225" s="138" t="s">
        <v>521</v>
      </c>
      <c r="Q225" s="134">
        <f t="shared" si="16"/>
        <v>0</v>
      </c>
      <c r="R225" s="135" t="str">
        <f t="shared" si="13"/>
        <v>SI</v>
      </c>
      <c r="S225" s="136" t="str">
        <f t="shared" si="15"/>
        <v>Sin Riesgo</v>
      </c>
      <c r="T225" s="45"/>
    </row>
    <row r="226" spans="1:20" s="48" customFormat="1" ht="32.1" customHeight="1" x14ac:dyDescent="0.2">
      <c r="A226" s="141" t="s">
        <v>3304</v>
      </c>
      <c r="B226" s="137" t="s">
        <v>3354</v>
      </c>
      <c r="C226" s="139" t="s">
        <v>3355</v>
      </c>
      <c r="D226" s="133">
        <v>165</v>
      </c>
      <c r="E226" s="138" t="s">
        <v>521</v>
      </c>
      <c r="F226" s="138" t="s">
        <v>521</v>
      </c>
      <c r="G226" s="138" t="s">
        <v>521</v>
      </c>
      <c r="H226" s="138" t="s">
        <v>521</v>
      </c>
      <c r="I226" s="140" t="s">
        <v>521</v>
      </c>
      <c r="J226" s="140">
        <v>70.8</v>
      </c>
      <c r="K226" s="138" t="s">
        <v>521</v>
      </c>
      <c r="L226" s="138" t="s">
        <v>521</v>
      </c>
      <c r="M226" s="138" t="s">
        <v>521</v>
      </c>
      <c r="N226" s="138" t="s">
        <v>521</v>
      </c>
      <c r="O226" s="138" t="s">
        <v>521</v>
      </c>
      <c r="P226" s="138" t="s">
        <v>521</v>
      </c>
      <c r="Q226" s="134">
        <f t="shared" si="16"/>
        <v>70.8</v>
      </c>
      <c r="R226" s="135" t="str">
        <f t="shared" si="13"/>
        <v>NO</v>
      </c>
      <c r="S226" s="136" t="str">
        <f t="shared" si="15"/>
        <v>Alto</v>
      </c>
      <c r="T226" s="45"/>
    </row>
    <row r="227" spans="1:20" s="48" customFormat="1" ht="32.1" customHeight="1" x14ac:dyDescent="0.2">
      <c r="A227" s="141" t="s">
        <v>3304</v>
      </c>
      <c r="B227" s="137" t="s">
        <v>3229</v>
      </c>
      <c r="C227" s="139" t="s">
        <v>3356</v>
      </c>
      <c r="D227" s="133">
        <v>78</v>
      </c>
      <c r="E227" s="138" t="s">
        <v>521</v>
      </c>
      <c r="F227" s="138" t="s">
        <v>521</v>
      </c>
      <c r="G227" s="138" t="s">
        <v>521</v>
      </c>
      <c r="H227" s="138" t="s">
        <v>521</v>
      </c>
      <c r="I227" s="140" t="s">
        <v>521</v>
      </c>
      <c r="J227" s="140" t="s">
        <v>521</v>
      </c>
      <c r="K227" s="138">
        <v>70.8</v>
      </c>
      <c r="L227" s="138" t="s">
        <v>521</v>
      </c>
      <c r="M227" s="138" t="s">
        <v>521</v>
      </c>
      <c r="N227" s="138" t="s">
        <v>521</v>
      </c>
      <c r="O227" s="138" t="s">
        <v>521</v>
      </c>
      <c r="P227" s="138" t="s">
        <v>521</v>
      </c>
      <c r="Q227" s="134">
        <f t="shared" si="16"/>
        <v>70.8</v>
      </c>
      <c r="R227" s="135" t="str">
        <f t="shared" si="13"/>
        <v>NO</v>
      </c>
      <c r="S227" s="136" t="str">
        <f t="shared" si="15"/>
        <v>Alto</v>
      </c>
      <c r="T227" s="45"/>
    </row>
    <row r="228" spans="1:20" s="48" customFormat="1" ht="32.1" customHeight="1" x14ac:dyDescent="0.2">
      <c r="A228" s="141" t="s">
        <v>3304</v>
      </c>
      <c r="B228" s="137" t="s">
        <v>829</v>
      </c>
      <c r="C228" s="139" t="s">
        <v>3357</v>
      </c>
      <c r="D228" s="133">
        <v>15</v>
      </c>
      <c r="E228" s="138" t="s">
        <v>521</v>
      </c>
      <c r="F228" s="138" t="s">
        <v>521</v>
      </c>
      <c r="G228" s="138" t="s">
        <v>521</v>
      </c>
      <c r="H228" s="138" t="s">
        <v>521</v>
      </c>
      <c r="I228" s="140" t="s">
        <v>521</v>
      </c>
      <c r="J228" s="140">
        <v>70.8</v>
      </c>
      <c r="K228" s="138" t="s">
        <v>521</v>
      </c>
      <c r="L228" s="138" t="s">
        <v>521</v>
      </c>
      <c r="M228" s="138" t="s">
        <v>521</v>
      </c>
      <c r="N228" s="138" t="s">
        <v>521</v>
      </c>
      <c r="O228" s="138" t="s">
        <v>521</v>
      </c>
      <c r="P228" s="138" t="s">
        <v>521</v>
      </c>
      <c r="Q228" s="134">
        <f t="shared" si="16"/>
        <v>70.8</v>
      </c>
      <c r="R228" s="135" t="str">
        <f t="shared" si="13"/>
        <v>NO</v>
      </c>
      <c r="S228" s="136" t="str">
        <f t="shared" si="15"/>
        <v>Alto</v>
      </c>
      <c r="T228" s="45"/>
    </row>
    <row r="229" spans="1:20" s="48" customFormat="1" ht="32.1" customHeight="1" x14ac:dyDescent="0.2">
      <c r="A229" s="141" t="s">
        <v>3304</v>
      </c>
      <c r="B229" s="137" t="s">
        <v>3358</v>
      </c>
      <c r="C229" s="139" t="s">
        <v>3359</v>
      </c>
      <c r="D229" s="133">
        <v>100</v>
      </c>
      <c r="E229" s="138" t="s">
        <v>521</v>
      </c>
      <c r="F229" s="138" t="s">
        <v>521</v>
      </c>
      <c r="G229" s="138" t="s">
        <v>521</v>
      </c>
      <c r="H229" s="138">
        <v>0</v>
      </c>
      <c r="I229" s="140" t="s">
        <v>521</v>
      </c>
      <c r="J229" s="140" t="s">
        <v>521</v>
      </c>
      <c r="K229" s="138" t="s">
        <v>521</v>
      </c>
      <c r="L229" s="138" t="s">
        <v>521</v>
      </c>
      <c r="M229" s="138" t="s">
        <v>521</v>
      </c>
      <c r="N229" s="138" t="s">
        <v>521</v>
      </c>
      <c r="O229" s="138" t="s">
        <v>521</v>
      </c>
      <c r="P229" s="138" t="s">
        <v>521</v>
      </c>
      <c r="Q229" s="134">
        <f t="shared" si="16"/>
        <v>0</v>
      </c>
      <c r="R229" s="135" t="str">
        <f t="shared" si="13"/>
        <v>SI</v>
      </c>
      <c r="S229" s="136" t="str">
        <f t="shared" si="15"/>
        <v>Sin Riesgo</v>
      </c>
      <c r="T229" s="45"/>
    </row>
    <row r="230" spans="1:20" s="48" customFormat="1" ht="32.1" customHeight="1" x14ac:dyDescent="0.2">
      <c r="A230" s="141" t="s">
        <v>3304</v>
      </c>
      <c r="B230" s="137" t="s">
        <v>196</v>
      </c>
      <c r="C230" s="139" t="s">
        <v>3360</v>
      </c>
      <c r="D230" s="133">
        <v>100</v>
      </c>
      <c r="E230" s="138" t="s">
        <v>521</v>
      </c>
      <c r="F230" s="138">
        <v>26.6</v>
      </c>
      <c r="G230" s="138" t="s">
        <v>521</v>
      </c>
      <c r="H230" s="138" t="s">
        <v>521</v>
      </c>
      <c r="I230" s="140" t="s">
        <v>521</v>
      </c>
      <c r="J230" s="140" t="s">
        <v>521</v>
      </c>
      <c r="K230" s="138" t="s">
        <v>521</v>
      </c>
      <c r="L230" s="138" t="s">
        <v>521</v>
      </c>
      <c r="M230" s="138" t="s">
        <v>521</v>
      </c>
      <c r="N230" s="138" t="s">
        <v>521</v>
      </c>
      <c r="O230" s="138" t="s">
        <v>521</v>
      </c>
      <c r="P230" s="138" t="s">
        <v>521</v>
      </c>
      <c r="Q230" s="134">
        <f t="shared" si="16"/>
        <v>26.6</v>
      </c>
      <c r="R230" s="135" t="str">
        <f t="shared" si="13"/>
        <v>NO</v>
      </c>
      <c r="S230" s="136" t="str">
        <f t="shared" si="15"/>
        <v>Medio</v>
      </c>
      <c r="T230" s="45"/>
    </row>
    <row r="231" spans="1:20" s="48" customFormat="1" ht="32.1" customHeight="1" x14ac:dyDescent="0.2">
      <c r="A231" s="141" t="s">
        <v>3304</v>
      </c>
      <c r="B231" s="137" t="s">
        <v>3361</v>
      </c>
      <c r="C231" s="139" t="s">
        <v>3362</v>
      </c>
      <c r="D231" s="133">
        <v>14</v>
      </c>
      <c r="E231" s="138" t="s">
        <v>521</v>
      </c>
      <c r="F231" s="138" t="s">
        <v>521</v>
      </c>
      <c r="G231" s="138" t="s">
        <v>521</v>
      </c>
      <c r="H231" s="138">
        <v>0</v>
      </c>
      <c r="I231" s="140" t="s">
        <v>521</v>
      </c>
      <c r="J231" s="140" t="s">
        <v>521</v>
      </c>
      <c r="K231" s="138" t="s">
        <v>521</v>
      </c>
      <c r="L231" s="138" t="s">
        <v>521</v>
      </c>
      <c r="M231" s="138" t="s">
        <v>521</v>
      </c>
      <c r="N231" s="138" t="s">
        <v>521</v>
      </c>
      <c r="O231" s="138" t="s">
        <v>521</v>
      </c>
      <c r="P231" s="138" t="s">
        <v>521</v>
      </c>
      <c r="Q231" s="134">
        <f t="shared" si="16"/>
        <v>0</v>
      </c>
      <c r="R231" s="135" t="str">
        <f t="shared" si="13"/>
        <v>SI</v>
      </c>
      <c r="S231" s="136" t="str">
        <f t="shared" si="15"/>
        <v>Sin Riesgo</v>
      </c>
      <c r="T231" s="45"/>
    </row>
    <row r="232" spans="1:20" s="48" customFormat="1" ht="32.1" customHeight="1" x14ac:dyDescent="0.2">
      <c r="A232" s="141" t="s">
        <v>3363</v>
      </c>
      <c r="B232" s="137" t="s">
        <v>3321</v>
      </c>
      <c r="C232" s="139" t="s">
        <v>3364</v>
      </c>
      <c r="D232" s="133">
        <v>30</v>
      </c>
      <c r="E232" s="138" t="s">
        <v>521</v>
      </c>
      <c r="F232" s="138" t="s">
        <v>521</v>
      </c>
      <c r="G232" s="138" t="s">
        <v>521</v>
      </c>
      <c r="H232" s="138" t="s">
        <v>521</v>
      </c>
      <c r="I232" s="140" t="s">
        <v>521</v>
      </c>
      <c r="J232" s="140">
        <v>97.3</v>
      </c>
      <c r="K232" s="138" t="s">
        <v>521</v>
      </c>
      <c r="L232" s="138" t="s">
        <v>521</v>
      </c>
      <c r="M232" s="138" t="s">
        <v>521</v>
      </c>
      <c r="N232" s="138" t="s">
        <v>521</v>
      </c>
      <c r="O232" s="138" t="s">
        <v>521</v>
      </c>
      <c r="P232" s="138" t="s">
        <v>521</v>
      </c>
      <c r="Q232" s="134">
        <f t="shared" si="16"/>
        <v>97.3</v>
      </c>
      <c r="R232" s="135" t="str">
        <f t="shared" si="13"/>
        <v>NO</v>
      </c>
      <c r="S232" s="136" t="str">
        <f t="shared" si="15"/>
        <v>Inviable Sanitariamente</v>
      </c>
      <c r="T232" s="45"/>
    </row>
    <row r="233" spans="1:20" s="48" customFormat="1" ht="32.1" customHeight="1" x14ac:dyDescent="0.2">
      <c r="A233" s="141" t="s">
        <v>3363</v>
      </c>
      <c r="B233" s="137" t="s">
        <v>991</v>
      </c>
      <c r="C233" s="139" t="s">
        <v>3365</v>
      </c>
      <c r="D233" s="133">
        <v>42</v>
      </c>
      <c r="E233" s="138" t="s">
        <v>521</v>
      </c>
      <c r="F233" s="138" t="s">
        <v>521</v>
      </c>
      <c r="G233" s="138" t="s">
        <v>521</v>
      </c>
      <c r="H233" s="138" t="s">
        <v>521</v>
      </c>
      <c r="I233" s="140" t="s">
        <v>521</v>
      </c>
      <c r="J233" s="140">
        <v>97.3</v>
      </c>
      <c r="K233" s="138" t="s">
        <v>521</v>
      </c>
      <c r="L233" s="138" t="s">
        <v>521</v>
      </c>
      <c r="M233" s="138" t="s">
        <v>521</v>
      </c>
      <c r="N233" s="138" t="s">
        <v>521</v>
      </c>
      <c r="O233" s="138" t="s">
        <v>521</v>
      </c>
      <c r="P233" s="138" t="s">
        <v>521</v>
      </c>
      <c r="Q233" s="134">
        <f t="shared" si="16"/>
        <v>97.3</v>
      </c>
      <c r="R233" s="135" t="str">
        <f t="shared" si="13"/>
        <v>NO</v>
      </c>
      <c r="S233" s="136" t="str">
        <f t="shared" si="15"/>
        <v>Inviable Sanitariamente</v>
      </c>
      <c r="T233" s="45"/>
    </row>
    <row r="234" spans="1:20" s="48" customFormat="1" ht="32.1" customHeight="1" x14ac:dyDescent="0.2">
      <c r="A234" s="141" t="s">
        <v>3363</v>
      </c>
      <c r="B234" s="137" t="s">
        <v>3366</v>
      </c>
      <c r="C234" s="139" t="s">
        <v>3367</v>
      </c>
      <c r="D234" s="133">
        <v>22</v>
      </c>
      <c r="E234" s="138" t="s">
        <v>521</v>
      </c>
      <c r="F234" s="138" t="s">
        <v>521</v>
      </c>
      <c r="G234" s="138" t="s">
        <v>521</v>
      </c>
      <c r="H234" s="138" t="s">
        <v>521</v>
      </c>
      <c r="I234" s="140" t="s">
        <v>521</v>
      </c>
      <c r="J234" s="140">
        <v>97.3</v>
      </c>
      <c r="K234" s="138" t="s">
        <v>521</v>
      </c>
      <c r="L234" s="138" t="s">
        <v>521</v>
      </c>
      <c r="M234" s="138" t="s">
        <v>521</v>
      </c>
      <c r="N234" s="138" t="s">
        <v>521</v>
      </c>
      <c r="O234" s="138" t="s">
        <v>521</v>
      </c>
      <c r="P234" s="138" t="s">
        <v>521</v>
      </c>
      <c r="Q234" s="134">
        <f t="shared" si="16"/>
        <v>97.3</v>
      </c>
      <c r="R234" s="135" t="str">
        <f t="shared" si="13"/>
        <v>NO</v>
      </c>
      <c r="S234" s="136" t="str">
        <f t="shared" si="15"/>
        <v>Inviable Sanitariamente</v>
      </c>
      <c r="T234" s="45"/>
    </row>
    <row r="235" spans="1:20" s="48" customFormat="1" ht="32.1" customHeight="1" x14ac:dyDescent="0.2">
      <c r="A235" s="141" t="s">
        <v>3363</v>
      </c>
      <c r="B235" s="137" t="s">
        <v>3368</v>
      </c>
      <c r="C235" s="139" t="s">
        <v>3369</v>
      </c>
      <c r="D235" s="133">
        <v>25</v>
      </c>
      <c r="E235" s="138" t="s">
        <v>521</v>
      </c>
      <c r="F235" s="138" t="s">
        <v>521</v>
      </c>
      <c r="G235" s="138" t="s">
        <v>521</v>
      </c>
      <c r="H235" s="138" t="s">
        <v>521</v>
      </c>
      <c r="I235" s="140" t="s">
        <v>521</v>
      </c>
      <c r="J235" s="140">
        <v>97.3</v>
      </c>
      <c r="K235" s="138" t="s">
        <v>521</v>
      </c>
      <c r="L235" s="138" t="s">
        <v>521</v>
      </c>
      <c r="M235" s="138" t="s">
        <v>521</v>
      </c>
      <c r="N235" s="138" t="s">
        <v>521</v>
      </c>
      <c r="O235" s="138" t="s">
        <v>521</v>
      </c>
      <c r="P235" s="138" t="s">
        <v>521</v>
      </c>
      <c r="Q235" s="134">
        <f t="shared" si="16"/>
        <v>97.3</v>
      </c>
      <c r="R235" s="135" t="str">
        <f t="shared" si="13"/>
        <v>NO</v>
      </c>
      <c r="S235" s="136" t="str">
        <f t="shared" si="15"/>
        <v>Inviable Sanitariamente</v>
      </c>
      <c r="T235" s="45"/>
    </row>
    <row r="236" spans="1:20" s="48" customFormat="1" ht="32.1" customHeight="1" x14ac:dyDescent="0.2">
      <c r="A236" s="141" t="s">
        <v>3363</v>
      </c>
      <c r="B236" s="137" t="s">
        <v>2354</v>
      </c>
      <c r="C236" s="139" t="s">
        <v>3370</v>
      </c>
      <c r="D236" s="133">
        <v>60</v>
      </c>
      <c r="E236" s="138" t="s">
        <v>521</v>
      </c>
      <c r="F236" s="138" t="s">
        <v>521</v>
      </c>
      <c r="G236" s="138" t="s">
        <v>521</v>
      </c>
      <c r="H236" s="138" t="s">
        <v>521</v>
      </c>
      <c r="I236" s="140">
        <v>97.3</v>
      </c>
      <c r="J236" s="140" t="s">
        <v>521</v>
      </c>
      <c r="K236" s="138" t="s">
        <v>521</v>
      </c>
      <c r="L236" s="138" t="s">
        <v>521</v>
      </c>
      <c r="M236" s="138" t="s">
        <v>521</v>
      </c>
      <c r="N236" s="138" t="s">
        <v>521</v>
      </c>
      <c r="O236" s="138" t="s">
        <v>521</v>
      </c>
      <c r="P236" s="138" t="s">
        <v>521</v>
      </c>
      <c r="Q236" s="134">
        <f t="shared" si="16"/>
        <v>97.3</v>
      </c>
      <c r="R236" s="135" t="str">
        <f t="shared" si="13"/>
        <v>NO</v>
      </c>
      <c r="S236" s="136" t="str">
        <f t="shared" si="15"/>
        <v>Inviable Sanitariamente</v>
      </c>
      <c r="T236" s="45"/>
    </row>
    <row r="237" spans="1:20" s="48" customFormat="1" ht="32.1" customHeight="1" x14ac:dyDescent="0.2">
      <c r="A237" s="141" t="s">
        <v>3363</v>
      </c>
      <c r="B237" s="137" t="s">
        <v>1114</v>
      </c>
      <c r="C237" s="139" t="s">
        <v>3371</v>
      </c>
      <c r="D237" s="133">
        <v>39</v>
      </c>
      <c r="E237" s="138" t="s">
        <v>521</v>
      </c>
      <c r="F237" s="138" t="s">
        <v>521</v>
      </c>
      <c r="G237" s="138" t="s">
        <v>521</v>
      </c>
      <c r="H237" s="138" t="s">
        <v>521</v>
      </c>
      <c r="I237" s="140" t="s">
        <v>521</v>
      </c>
      <c r="J237" s="140">
        <v>97.3</v>
      </c>
      <c r="K237" s="138" t="s">
        <v>521</v>
      </c>
      <c r="L237" s="138" t="s">
        <v>521</v>
      </c>
      <c r="M237" s="138" t="s">
        <v>521</v>
      </c>
      <c r="N237" s="138" t="s">
        <v>521</v>
      </c>
      <c r="O237" s="138" t="s">
        <v>521</v>
      </c>
      <c r="P237" s="138" t="s">
        <v>521</v>
      </c>
      <c r="Q237" s="134">
        <f t="shared" si="16"/>
        <v>97.3</v>
      </c>
      <c r="R237" s="135" t="str">
        <f t="shared" si="13"/>
        <v>NO</v>
      </c>
      <c r="S237" s="136" t="str">
        <f t="shared" si="15"/>
        <v>Inviable Sanitariamente</v>
      </c>
      <c r="T237" s="45"/>
    </row>
    <row r="238" spans="1:20" s="48" customFormat="1" ht="32.1" customHeight="1" x14ac:dyDescent="0.2">
      <c r="A238" s="141" t="s">
        <v>3363</v>
      </c>
      <c r="B238" s="137" t="s">
        <v>3282</v>
      </c>
      <c r="C238" s="139" t="s">
        <v>3372</v>
      </c>
      <c r="D238" s="133">
        <v>135</v>
      </c>
      <c r="E238" s="138" t="s">
        <v>521</v>
      </c>
      <c r="F238" s="138" t="s">
        <v>521</v>
      </c>
      <c r="G238" s="138" t="s">
        <v>521</v>
      </c>
      <c r="H238" s="138" t="s">
        <v>521</v>
      </c>
      <c r="I238" s="140" t="s">
        <v>521</v>
      </c>
      <c r="J238" s="140">
        <v>97.9</v>
      </c>
      <c r="K238" s="138">
        <v>97.9</v>
      </c>
      <c r="L238" s="138" t="s">
        <v>521</v>
      </c>
      <c r="M238" s="138" t="s">
        <v>521</v>
      </c>
      <c r="N238" s="138" t="s">
        <v>521</v>
      </c>
      <c r="O238" s="138" t="s">
        <v>521</v>
      </c>
      <c r="P238" s="138" t="s">
        <v>521</v>
      </c>
      <c r="Q238" s="134">
        <f t="shared" si="16"/>
        <v>97.9</v>
      </c>
      <c r="R238" s="135" t="str">
        <f t="shared" si="13"/>
        <v>NO</v>
      </c>
      <c r="S238" s="136" t="str">
        <f t="shared" si="15"/>
        <v>Inviable Sanitariamente</v>
      </c>
      <c r="T238" s="45"/>
    </row>
    <row r="239" spans="1:20" s="48" customFormat="1" ht="32.1" customHeight="1" x14ac:dyDescent="0.2">
      <c r="A239" s="141" t="s">
        <v>3363</v>
      </c>
      <c r="B239" s="137" t="s">
        <v>3373</v>
      </c>
      <c r="C239" s="139" t="s">
        <v>3374</v>
      </c>
      <c r="D239" s="133">
        <v>30</v>
      </c>
      <c r="E239" s="138" t="s">
        <v>521</v>
      </c>
      <c r="F239" s="138" t="s">
        <v>521</v>
      </c>
      <c r="G239" s="138" t="s">
        <v>521</v>
      </c>
      <c r="H239" s="138" t="s">
        <v>521</v>
      </c>
      <c r="I239" s="140" t="s">
        <v>521</v>
      </c>
      <c r="J239" s="140">
        <v>97.3</v>
      </c>
      <c r="K239" s="138" t="s">
        <v>521</v>
      </c>
      <c r="L239" s="138" t="s">
        <v>521</v>
      </c>
      <c r="M239" s="138" t="s">
        <v>521</v>
      </c>
      <c r="N239" s="138" t="s">
        <v>521</v>
      </c>
      <c r="O239" s="138" t="s">
        <v>521</v>
      </c>
      <c r="P239" s="138" t="s">
        <v>521</v>
      </c>
      <c r="Q239" s="134">
        <f t="shared" si="16"/>
        <v>97.3</v>
      </c>
      <c r="R239" s="135" t="str">
        <f t="shared" ref="R239:R258" si="17">IF(Q239&lt;5,"SI","NO")</f>
        <v>NO</v>
      </c>
      <c r="S239" s="136" t="str">
        <f t="shared" si="15"/>
        <v>Inviable Sanitariamente</v>
      </c>
      <c r="T239" s="45"/>
    </row>
    <row r="240" spans="1:20" s="48" customFormat="1" ht="32.1" customHeight="1" x14ac:dyDescent="0.2">
      <c r="A240" s="141" t="s">
        <v>3363</v>
      </c>
      <c r="B240" s="137" t="s">
        <v>2598</v>
      </c>
      <c r="C240" s="139" t="s">
        <v>2599</v>
      </c>
      <c r="D240" s="133">
        <v>23</v>
      </c>
      <c r="E240" s="138" t="s">
        <v>521</v>
      </c>
      <c r="F240" s="138" t="s">
        <v>521</v>
      </c>
      <c r="G240" s="138" t="s">
        <v>521</v>
      </c>
      <c r="H240" s="138">
        <v>97.3</v>
      </c>
      <c r="I240" s="140" t="s">
        <v>521</v>
      </c>
      <c r="J240" s="140" t="s">
        <v>521</v>
      </c>
      <c r="K240" s="138" t="s">
        <v>521</v>
      </c>
      <c r="L240" s="138" t="s">
        <v>521</v>
      </c>
      <c r="M240" s="138" t="s">
        <v>521</v>
      </c>
      <c r="N240" s="138" t="s">
        <v>521</v>
      </c>
      <c r="O240" s="138" t="s">
        <v>521</v>
      </c>
      <c r="P240" s="138" t="s">
        <v>521</v>
      </c>
      <c r="Q240" s="134">
        <f t="shared" si="16"/>
        <v>97.3</v>
      </c>
      <c r="R240" s="135" t="str">
        <f t="shared" si="17"/>
        <v>NO</v>
      </c>
      <c r="S240" s="136" t="str">
        <f t="shared" si="15"/>
        <v>Inviable Sanitariamente</v>
      </c>
      <c r="T240" s="45"/>
    </row>
    <row r="241" spans="1:20" s="48" customFormat="1" ht="32.1" customHeight="1" x14ac:dyDescent="0.2">
      <c r="A241" s="141" t="s">
        <v>3363</v>
      </c>
      <c r="B241" s="137" t="s">
        <v>3375</v>
      </c>
      <c r="C241" s="139" t="s">
        <v>3376</v>
      </c>
      <c r="D241" s="133">
        <v>27</v>
      </c>
      <c r="E241" s="138" t="s">
        <v>521</v>
      </c>
      <c r="F241" s="138" t="s">
        <v>521</v>
      </c>
      <c r="G241" s="138" t="s">
        <v>521</v>
      </c>
      <c r="H241" s="138" t="s">
        <v>521</v>
      </c>
      <c r="I241" s="140" t="s">
        <v>521</v>
      </c>
      <c r="J241" s="140">
        <v>97.3</v>
      </c>
      <c r="K241" s="138" t="s">
        <v>521</v>
      </c>
      <c r="L241" s="138" t="s">
        <v>521</v>
      </c>
      <c r="M241" s="138" t="s">
        <v>521</v>
      </c>
      <c r="N241" s="138" t="s">
        <v>521</v>
      </c>
      <c r="O241" s="138" t="s">
        <v>521</v>
      </c>
      <c r="P241" s="138" t="s">
        <v>521</v>
      </c>
      <c r="Q241" s="134">
        <f t="shared" si="16"/>
        <v>97.3</v>
      </c>
      <c r="R241" s="135" t="str">
        <f t="shared" si="17"/>
        <v>NO</v>
      </c>
      <c r="S241" s="136" t="str">
        <f t="shared" si="15"/>
        <v>Inviable Sanitariamente</v>
      </c>
      <c r="T241" s="45"/>
    </row>
    <row r="242" spans="1:20" s="48" customFormat="1" ht="32.1" customHeight="1" x14ac:dyDescent="0.2">
      <c r="A242" s="141" t="s">
        <v>3363</v>
      </c>
      <c r="B242" s="137" t="s">
        <v>3377</v>
      </c>
      <c r="C242" s="139" t="s">
        <v>3378</v>
      </c>
      <c r="D242" s="133">
        <v>70</v>
      </c>
      <c r="E242" s="138" t="s">
        <v>521</v>
      </c>
      <c r="F242" s="138">
        <v>97.3</v>
      </c>
      <c r="G242" s="138" t="s">
        <v>521</v>
      </c>
      <c r="H242" s="138" t="s">
        <v>521</v>
      </c>
      <c r="I242" s="140" t="s">
        <v>521</v>
      </c>
      <c r="J242" s="140" t="s">
        <v>521</v>
      </c>
      <c r="K242" s="138" t="s">
        <v>521</v>
      </c>
      <c r="L242" s="138" t="s">
        <v>521</v>
      </c>
      <c r="M242" s="138" t="s">
        <v>521</v>
      </c>
      <c r="N242" s="138" t="s">
        <v>521</v>
      </c>
      <c r="O242" s="138" t="s">
        <v>521</v>
      </c>
      <c r="P242" s="138" t="s">
        <v>521</v>
      </c>
      <c r="Q242" s="134">
        <f t="shared" si="16"/>
        <v>97.3</v>
      </c>
      <c r="R242" s="135" t="str">
        <f t="shared" si="17"/>
        <v>NO</v>
      </c>
      <c r="S242" s="136" t="str">
        <f t="shared" si="15"/>
        <v>Inviable Sanitariamente</v>
      </c>
      <c r="T242" s="45"/>
    </row>
    <row r="243" spans="1:20" s="48" customFormat="1" ht="32.1" customHeight="1" x14ac:dyDescent="0.2">
      <c r="A243" s="141" t="s">
        <v>3363</v>
      </c>
      <c r="B243" s="137" t="s">
        <v>3379</v>
      </c>
      <c r="C243" s="139" t="s">
        <v>3380</v>
      </c>
      <c r="D243" s="133">
        <v>30</v>
      </c>
      <c r="E243" s="138" t="s">
        <v>521</v>
      </c>
      <c r="F243" s="138" t="s">
        <v>521</v>
      </c>
      <c r="G243" s="138" t="s">
        <v>521</v>
      </c>
      <c r="H243" s="138">
        <v>97.3</v>
      </c>
      <c r="I243" s="140" t="s">
        <v>521</v>
      </c>
      <c r="J243" s="140" t="s">
        <v>521</v>
      </c>
      <c r="K243" s="138" t="s">
        <v>521</v>
      </c>
      <c r="L243" s="138" t="s">
        <v>521</v>
      </c>
      <c r="M243" s="138" t="s">
        <v>521</v>
      </c>
      <c r="N243" s="138" t="s">
        <v>521</v>
      </c>
      <c r="O243" s="138" t="s">
        <v>521</v>
      </c>
      <c r="P243" s="138" t="s">
        <v>521</v>
      </c>
      <c r="Q243" s="134">
        <f t="shared" si="16"/>
        <v>97.3</v>
      </c>
      <c r="R243" s="135" t="str">
        <f t="shared" si="17"/>
        <v>NO</v>
      </c>
      <c r="S243" s="136" t="str">
        <f t="shared" si="15"/>
        <v>Inviable Sanitariamente</v>
      </c>
      <c r="T243" s="45"/>
    </row>
    <row r="244" spans="1:20" s="48" customFormat="1" ht="32.1" customHeight="1" x14ac:dyDescent="0.2">
      <c r="A244" s="141" t="s">
        <v>3363</v>
      </c>
      <c r="B244" s="137" t="s">
        <v>1222</v>
      </c>
      <c r="C244" s="139" t="s">
        <v>3381</v>
      </c>
      <c r="D244" s="133">
        <v>28</v>
      </c>
      <c r="E244" s="138" t="s">
        <v>521</v>
      </c>
      <c r="F244" s="138" t="s">
        <v>521</v>
      </c>
      <c r="G244" s="138" t="s">
        <v>521</v>
      </c>
      <c r="H244" s="138" t="s">
        <v>521</v>
      </c>
      <c r="I244" s="140" t="s">
        <v>521</v>
      </c>
      <c r="J244" s="140">
        <v>97.3</v>
      </c>
      <c r="K244" s="138" t="s">
        <v>521</v>
      </c>
      <c r="L244" s="138" t="s">
        <v>521</v>
      </c>
      <c r="M244" s="138" t="s">
        <v>521</v>
      </c>
      <c r="N244" s="138" t="s">
        <v>521</v>
      </c>
      <c r="O244" s="138" t="s">
        <v>521</v>
      </c>
      <c r="P244" s="138" t="s">
        <v>521</v>
      </c>
      <c r="Q244" s="134">
        <f t="shared" si="16"/>
        <v>97.3</v>
      </c>
      <c r="R244" s="135" t="str">
        <f t="shared" si="17"/>
        <v>NO</v>
      </c>
      <c r="S244" s="136" t="str">
        <f t="shared" si="15"/>
        <v>Inviable Sanitariamente</v>
      </c>
      <c r="T244" s="45"/>
    </row>
    <row r="245" spans="1:20" s="48" customFormat="1" ht="32.1" customHeight="1" x14ac:dyDescent="0.2">
      <c r="A245" s="141" t="s">
        <v>3363</v>
      </c>
      <c r="B245" s="137" t="s">
        <v>2791</v>
      </c>
      <c r="C245" s="139" t="s">
        <v>3382</v>
      </c>
      <c r="D245" s="133">
        <v>36</v>
      </c>
      <c r="E245" s="138" t="s">
        <v>521</v>
      </c>
      <c r="F245" s="138" t="s">
        <v>521</v>
      </c>
      <c r="G245" s="138" t="s">
        <v>521</v>
      </c>
      <c r="H245" s="138" t="s">
        <v>521</v>
      </c>
      <c r="I245" s="140">
        <v>97.3</v>
      </c>
      <c r="J245" s="140" t="s">
        <v>521</v>
      </c>
      <c r="K245" s="138" t="s">
        <v>521</v>
      </c>
      <c r="L245" s="138" t="s">
        <v>521</v>
      </c>
      <c r="M245" s="138" t="s">
        <v>521</v>
      </c>
      <c r="N245" s="138" t="s">
        <v>521</v>
      </c>
      <c r="O245" s="138" t="s">
        <v>521</v>
      </c>
      <c r="P245" s="138" t="s">
        <v>521</v>
      </c>
      <c r="Q245" s="134">
        <f t="shared" si="16"/>
        <v>97.3</v>
      </c>
      <c r="R245" s="135" t="str">
        <f t="shared" si="17"/>
        <v>NO</v>
      </c>
      <c r="S245" s="136" t="str">
        <f t="shared" si="15"/>
        <v>Inviable Sanitariamente</v>
      </c>
      <c r="T245" s="45"/>
    </row>
    <row r="246" spans="1:20" s="48" customFormat="1" ht="32.1" customHeight="1" x14ac:dyDescent="0.2">
      <c r="A246" s="141" t="s">
        <v>3363</v>
      </c>
      <c r="B246" s="137" t="s">
        <v>3383</v>
      </c>
      <c r="C246" s="139" t="s">
        <v>3384</v>
      </c>
      <c r="D246" s="133">
        <v>32</v>
      </c>
      <c r="E246" s="138" t="s">
        <v>521</v>
      </c>
      <c r="F246" s="138" t="s">
        <v>521</v>
      </c>
      <c r="G246" s="138" t="s">
        <v>521</v>
      </c>
      <c r="H246" s="138" t="s">
        <v>521</v>
      </c>
      <c r="I246" s="140" t="s">
        <v>521</v>
      </c>
      <c r="J246" s="140">
        <v>97.9</v>
      </c>
      <c r="K246" s="138" t="s">
        <v>521</v>
      </c>
      <c r="L246" s="138" t="s">
        <v>521</v>
      </c>
      <c r="M246" s="138" t="s">
        <v>521</v>
      </c>
      <c r="N246" s="138" t="s">
        <v>521</v>
      </c>
      <c r="O246" s="138" t="s">
        <v>521</v>
      </c>
      <c r="P246" s="138" t="s">
        <v>521</v>
      </c>
      <c r="Q246" s="134">
        <f t="shared" si="16"/>
        <v>97.9</v>
      </c>
      <c r="R246" s="135" t="str">
        <f t="shared" si="17"/>
        <v>NO</v>
      </c>
      <c r="S246" s="136" t="str">
        <f t="shared" si="15"/>
        <v>Inviable Sanitariamente</v>
      </c>
      <c r="T246" s="45"/>
    </row>
    <row r="247" spans="1:20" s="48" customFormat="1" ht="32.1" customHeight="1" x14ac:dyDescent="0.2">
      <c r="A247" s="141" t="s">
        <v>3363</v>
      </c>
      <c r="B247" s="137" t="s">
        <v>1166</v>
      </c>
      <c r="C247" s="139" t="s">
        <v>3385</v>
      </c>
      <c r="D247" s="133">
        <v>162</v>
      </c>
      <c r="E247" s="138">
        <v>96.3</v>
      </c>
      <c r="F247" s="138" t="s">
        <v>521</v>
      </c>
      <c r="G247" s="138" t="s">
        <v>521</v>
      </c>
      <c r="H247" s="138" t="s">
        <v>521</v>
      </c>
      <c r="I247" s="140" t="s">
        <v>521</v>
      </c>
      <c r="J247" s="140" t="s">
        <v>521</v>
      </c>
      <c r="K247" s="138" t="s">
        <v>521</v>
      </c>
      <c r="L247" s="138" t="s">
        <v>521</v>
      </c>
      <c r="M247" s="138" t="s">
        <v>521</v>
      </c>
      <c r="N247" s="138" t="s">
        <v>521</v>
      </c>
      <c r="O247" s="138" t="s">
        <v>521</v>
      </c>
      <c r="P247" s="138" t="s">
        <v>521</v>
      </c>
      <c r="Q247" s="134">
        <f t="shared" si="16"/>
        <v>96.3</v>
      </c>
      <c r="R247" s="135" t="str">
        <f t="shared" si="17"/>
        <v>NO</v>
      </c>
      <c r="S247" s="136" t="str">
        <f t="shared" si="15"/>
        <v>Inviable Sanitariamente</v>
      </c>
      <c r="T247" s="45"/>
    </row>
    <row r="248" spans="1:20" s="48" customFormat="1" ht="32.1" customHeight="1" x14ac:dyDescent="0.2">
      <c r="A248" s="141" t="s">
        <v>3363</v>
      </c>
      <c r="B248" s="137" t="s">
        <v>3329</v>
      </c>
      <c r="C248" s="139" t="s">
        <v>3386</v>
      </c>
      <c r="D248" s="133">
        <v>162</v>
      </c>
      <c r="E248" s="138">
        <v>70.8</v>
      </c>
      <c r="F248" s="138" t="s">
        <v>521</v>
      </c>
      <c r="G248" s="138" t="s">
        <v>521</v>
      </c>
      <c r="H248" s="138" t="s">
        <v>521</v>
      </c>
      <c r="I248" s="140" t="s">
        <v>521</v>
      </c>
      <c r="J248" s="140" t="s">
        <v>521</v>
      </c>
      <c r="K248" s="138" t="s">
        <v>521</v>
      </c>
      <c r="L248" s="138" t="s">
        <v>521</v>
      </c>
      <c r="M248" s="138" t="s">
        <v>521</v>
      </c>
      <c r="N248" s="138" t="s">
        <v>521</v>
      </c>
      <c r="O248" s="138" t="s">
        <v>521</v>
      </c>
      <c r="P248" s="138" t="s">
        <v>521</v>
      </c>
      <c r="Q248" s="134">
        <f t="shared" si="16"/>
        <v>70.8</v>
      </c>
      <c r="R248" s="135" t="str">
        <f t="shared" si="17"/>
        <v>NO</v>
      </c>
      <c r="S248" s="136" t="str">
        <f t="shared" si="15"/>
        <v>Alto</v>
      </c>
      <c r="T248" s="45"/>
    </row>
    <row r="249" spans="1:20" s="48" customFormat="1" ht="32.1" customHeight="1" x14ac:dyDescent="0.2">
      <c r="A249" s="141" t="s">
        <v>3363</v>
      </c>
      <c r="B249" s="137" t="s">
        <v>3387</v>
      </c>
      <c r="C249" s="139" t="s">
        <v>3388</v>
      </c>
      <c r="D249" s="133">
        <v>40</v>
      </c>
      <c r="E249" s="138"/>
      <c r="F249" s="138">
        <v>97.3</v>
      </c>
      <c r="G249" s="138" t="s">
        <v>521</v>
      </c>
      <c r="H249" s="138" t="s">
        <v>521</v>
      </c>
      <c r="I249" s="140" t="s">
        <v>521</v>
      </c>
      <c r="J249" s="140" t="s">
        <v>521</v>
      </c>
      <c r="K249" s="138" t="s">
        <v>521</v>
      </c>
      <c r="L249" s="138" t="s">
        <v>521</v>
      </c>
      <c r="M249" s="138" t="s">
        <v>521</v>
      </c>
      <c r="N249" s="138" t="s">
        <v>521</v>
      </c>
      <c r="O249" s="138" t="s">
        <v>521</v>
      </c>
      <c r="P249" s="138" t="s">
        <v>521</v>
      </c>
      <c r="Q249" s="134">
        <f t="shared" si="16"/>
        <v>97.3</v>
      </c>
      <c r="R249" s="135" t="str">
        <f t="shared" si="17"/>
        <v>NO</v>
      </c>
      <c r="S249" s="136" t="str">
        <f t="shared" si="15"/>
        <v>Inviable Sanitariamente</v>
      </c>
      <c r="T249" s="45"/>
    </row>
    <row r="250" spans="1:20" s="48" customFormat="1" ht="32.1" customHeight="1" x14ac:dyDescent="0.2">
      <c r="A250" s="141" t="s">
        <v>3363</v>
      </c>
      <c r="B250" s="137" t="s">
        <v>307</v>
      </c>
      <c r="C250" s="139" t="s">
        <v>3389</v>
      </c>
      <c r="D250" s="133">
        <v>162</v>
      </c>
      <c r="E250" s="138">
        <v>70.8</v>
      </c>
      <c r="F250" s="138" t="s">
        <v>521</v>
      </c>
      <c r="G250" s="138" t="s">
        <v>521</v>
      </c>
      <c r="H250" s="138" t="s">
        <v>521</v>
      </c>
      <c r="I250" s="140" t="s">
        <v>521</v>
      </c>
      <c r="J250" s="140" t="s">
        <v>521</v>
      </c>
      <c r="K250" s="138" t="s">
        <v>521</v>
      </c>
      <c r="L250" s="138" t="s">
        <v>521</v>
      </c>
      <c r="M250" s="138" t="s">
        <v>521</v>
      </c>
      <c r="N250" s="138" t="s">
        <v>521</v>
      </c>
      <c r="O250" s="138" t="s">
        <v>521</v>
      </c>
      <c r="P250" s="138" t="s">
        <v>521</v>
      </c>
      <c r="Q250" s="134">
        <f t="shared" si="16"/>
        <v>70.8</v>
      </c>
      <c r="R250" s="135" t="str">
        <f t="shared" si="17"/>
        <v>NO</v>
      </c>
      <c r="S250" s="136" t="str">
        <f t="shared" si="15"/>
        <v>Alto</v>
      </c>
      <c r="T250" s="45"/>
    </row>
    <row r="251" spans="1:20" s="48" customFormat="1" ht="32.1" customHeight="1" x14ac:dyDescent="0.2">
      <c r="A251" s="141" t="s">
        <v>3363</v>
      </c>
      <c r="B251" s="137" t="s">
        <v>3390</v>
      </c>
      <c r="C251" s="139" t="s">
        <v>3391</v>
      </c>
      <c r="D251" s="133">
        <v>35</v>
      </c>
      <c r="E251" s="138" t="s">
        <v>521</v>
      </c>
      <c r="F251" s="138" t="s">
        <v>521</v>
      </c>
      <c r="G251" s="138" t="s">
        <v>521</v>
      </c>
      <c r="H251" s="138" t="s">
        <v>521</v>
      </c>
      <c r="I251" s="140" t="s">
        <v>521</v>
      </c>
      <c r="J251" s="140">
        <v>53.1</v>
      </c>
      <c r="K251" s="138" t="s">
        <v>521</v>
      </c>
      <c r="L251" s="138" t="s">
        <v>521</v>
      </c>
      <c r="M251" s="138" t="s">
        <v>521</v>
      </c>
      <c r="N251" s="138" t="s">
        <v>521</v>
      </c>
      <c r="O251" s="138" t="s">
        <v>521</v>
      </c>
      <c r="P251" s="138" t="s">
        <v>521</v>
      </c>
      <c r="Q251" s="134">
        <f t="shared" si="16"/>
        <v>53.1</v>
      </c>
      <c r="R251" s="135" t="str">
        <f t="shared" si="17"/>
        <v>NO</v>
      </c>
      <c r="S251" s="136" t="str">
        <f t="shared" si="15"/>
        <v>Alto</v>
      </c>
      <c r="T251" s="45"/>
    </row>
    <row r="252" spans="1:20" s="48" customFormat="1" ht="32.1" customHeight="1" x14ac:dyDescent="0.2">
      <c r="A252" s="141" t="s">
        <v>3363</v>
      </c>
      <c r="B252" s="137" t="s">
        <v>843</v>
      </c>
      <c r="C252" s="139" t="s">
        <v>3392</v>
      </c>
      <c r="D252" s="133">
        <v>120</v>
      </c>
      <c r="E252" s="138" t="s">
        <v>521</v>
      </c>
      <c r="F252" s="138" t="s">
        <v>521</v>
      </c>
      <c r="G252" s="138" t="s">
        <v>521</v>
      </c>
      <c r="H252" s="138" t="s">
        <v>521</v>
      </c>
      <c r="I252" s="140" t="s">
        <v>521</v>
      </c>
      <c r="J252" s="140">
        <v>97.3</v>
      </c>
      <c r="K252" s="138" t="s">
        <v>521</v>
      </c>
      <c r="L252" s="138" t="s">
        <v>521</v>
      </c>
      <c r="M252" s="138" t="s">
        <v>521</v>
      </c>
      <c r="N252" s="138" t="s">
        <v>521</v>
      </c>
      <c r="O252" s="138" t="s">
        <v>521</v>
      </c>
      <c r="P252" s="138" t="s">
        <v>521</v>
      </c>
      <c r="Q252" s="134">
        <f t="shared" si="16"/>
        <v>97.3</v>
      </c>
      <c r="R252" s="135" t="str">
        <f t="shared" si="17"/>
        <v>NO</v>
      </c>
      <c r="S252" s="136" t="str">
        <f t="shared" si="15"/>
        <v>Inviable Sanitariamente</v>
      </c>
      <c r="T252" s="45"/>
    </row>
    <row r="253" spans="1:20" s="48" customFormat="1" ht="32.1" customHeight="1" x14ac:dyDescent="0.2">
      <c r="A253" s="141" t="s">
        <v>3363</v>
      </c>
      <c r="B253" s="137" t="s">
        <v>3393</v>
      </c>
      <c r="C253" s="139" t="s">
        <v>3394</v>
      </c>
      <c r="D253" s="133">
        <v>24</v>
      </c>
      <c r="E253" s="138" t="s">
        <v>521</v>
      </c>
      <c r="F253" s="138" t="s">
        <v>521</v>
      </c>
      <c r="G253" s="138" t="s">
        <v>521</v>
      </c>
      <c r="H253" s="138" t="s">
        <v>521</v>
      </c>
      <c r="I253" s="140" t="s">
        <v>521</v>
      </c>
      <c r="J253" s="140">
        <v>97.3</v>
      </c>
      <c r="K253" s="138" t="s">
        <v>521</v>
      </c>
      <c r="L253" s="138" t="s">
        <v>521</v>
      </c>
      <c r="M253" s="138" t="s">
        <v>521</v>
      </c>
      <c r="N253" s="138" t="s">
        <v>521</v>
      </c>
      <c r="O253" s="138" t="s">
        <v>521</v>
      </c>
      <c r="P253" s="138" t="s">
        <v>521</v>
      </c>
      <c r="Q253" s="134">
        <f t="shared" si="16"/>
        <v>97.3</v>
      </c>
      <c r="R253" s="135" t="str">
        <f t="shared" si="17"/>
        <v>NO</v>
      </c>
      <c r="S253" s="136" t="str">
        <f t="shared" si="15"/>
        <v>Inviable Sanitariamente</v>
      </c>
      <c r="T253" s="45"/>
    </row>
    <row r="254" spans="1:20" s="48" customFormat="1" ht="32.1" customHeight="1" x14ac:dyDescent="0.2">
      <c r="A254" s="141" t="s">
        <v>3363</v>
      </c>
      <c r="B254" s="137" t="s">
        <v>646</v>
      </c>
      <c r="C254" s="139" t="s">
        <v>3395</v>
      </c>
      <c r="D254" s="133">
        <v>40</v>
      </c>
      <c r="E254" s="138" t="s">
        <v>521</v>
      </c>
      <c r="F254" s="138" t="s">
        <v>521</v>
      </c>
      <c r="G254" s="138" t="s">
        <v>521</v>
      </c>
      <c r="H254" s="138" t="s">
        <v>521</v>
      </c>
      <c r="I254" s="140" t="s">
        <v>521</v>
      </c>
      <c r="J254" s="140"/>
      <c r="K254" s="138">
        <v>97.3</v>
      </c>
      <c r="L254" s="138" t="s">
        <v>521</v>
      </c>
      <c r="M254" s="138" t="s">
        <v>521</v>
      </c>
      <c r="N254" s="138" t="s">
        <v>521</v>
      </c>
      <c r="O254" s="138" t="s">
        <v>521</v>
      </c>
      <c r="P254" s="138" t="s">
        <v>521</v>
      </c>
      <c r="Q254" s="134">
        <f t="shared" si="16"/>
        <v>97.3</v>
      </c>
      <c r="R254" s="135" t="str">
        <f t="shared" si="17"/>
        <v>NO</v>
      </c>
      <c r="S254" s="136" t="str">
        <f t="shared" si="15"/>
        <v>Inviable Sanitariamente</v>
      </c>
      <c r="T254" s="45"/>
    </row>
    <row r="255" spans="1:20" s="48" customFormat="1" ht="32.1" customHeight="1" x14ac:dyDescent="0.2">
      <c r="A255" s="141" t="s">
        <v>3363</v>
      </c>
      <c r="B255" s="137" t="s">
        <v>3396</v>
      </c>
      <c r="C255" s="139" t="s">
        <v>3397</v>
      </c>
      <c r="D255" s="133">
        <v>25</v>
      </c>
      <c r="E255" s="138" t="s">
        <v>521</v>
      </c>
      <c r="F255" s="138" t="s">
        <v>521</v>
      </c>
      <c r="G255" s="138" t="s">
        <v>521</v>
      </c>
      <c r="H255" s="138" t="s">
        <v>521</v>
      </c>
      <c r="I255" s="140" t="s">
        <v>521</v>
      </c>
      <c r="J255" s="140">
        <v>97.3</v>
      </c>
      <c r="K255" s="138" t="s">
        <v>521</v>
      </c>
      <c r="L255" s="138" t="s">
        <v>521</v>
      </c>
      <c r="M255" s="138" t="s">
        <v>521</v>
      </c>
      <c r="N255" s="138" t="s">
        <v>521</v>
      </c>
      <c r="O255" s="138" t="s">
        <v>521</v>
      </c>
      <c r="P255" s="138" t="s">
        <v>521</v>
      </c>
      <c r="Q255" s="134">
        <f t="shared" si="16"/>
        <v>97.3</v>
      </c>
      <c r="R255" s="135" t="str">
        <f t="shared" si="17"/>
        <v>NO</v>
      </c>
      <c r="S255" s="136" t="str">
        <f t="shared" si="15"/>
        <v>Inviable Sanitariamente</v>
      </c>
      <c r="T255" s="45"/>
    </row>
    <row r="256" spans="1:20" s="48" customFormat="1" ht="32.1" customHeight="1" x14ac:dyDescent="0.2">
      <c r="A256" s="141" t="s">
        <v>3363</v>
      </c>
      <c r="B256" s="137" t="s">
        <v>2598</v>
      </c>
      <c r="C256" s="139" t="s">
        <v>2597</v>
      </c>
      <c r="D256" s="133">
        <v>28</v>
      </c>
      <c r="E256" s="138" t="s">
        <v>521</v>
      </c>
      <c r="F256" s="138" t="s">
        <v>521</v>
      </c>
      <c r="G256" s="138" t="s">
        <v>521</v>
      </c>
      <c r="H256" s="138">
        <v>97.3</v>
      </c>
      <c r="I256" s="140" t="s">
        <v>521</v>
      </c>
      <c r="J256" s="140">
        <v>97.3</v>
      </c>
      <c r="K256" s="138" t="s">
        <v>521</v>
      </c>
      <c r="L256" s="138" t="s">
        <v>521</v>
      </c>
      <c r="M256" s="138" t="s">
        <v>521</v>
      </c>
      <c r="N256" s="138" t="s">
        <v>521</v>
      </c>
      <c r="O256" s="138" t="s">
        <v>521</v>
      </c>
      <c r="P256" s="138" t="s">
        <v>521</v>
      </c>
      <c r="Q256" s="134">
        <f t="shared" si="16"/>
        <v>97.3</v>
      </c>
      <c r="R256" s="135" t="str">
        <f t="shared" si="17"/>
        <v>NO</v>
      </c>
      <c r="S256" s="136" t="str">
        <f t="shared" si="15"/>
        <v>Inviable Sanitariamente</v>
      </c>
      <c r="T256" s="45"/>
    </row>
    <row r="257" spans="1:20" s="48" customFormat="1" ht="32.1" customHeight="1" x14ac:dyDescent="0.2">
      <c r="A257" s="141" t="s">
        <v>3363</v>
      </c>
      <c r="B257" s="137" t="s">
        <v>3081</v>
      </c>
      <c r="C257" s="139" t="s">
        <v>3398</v>
      </c>
      <c r="D257" s="133">
        <v>25</v>
      </c>
      <c r="E257" s="138" t="s">
        <v>521</v>
      </c>
      <c r="F257" s="138" t="s">
        <v>521</v>
      </c>
      <c r="G257" s="138" t="s">
        <v>521</v>
      </c>
      <c r="H257" s="138" t="s">
        <v>521</v>
      </c>
      <c r="I257" s="140" t="s">
        <v>521</v>
      </c>
      <c r="J257" s="140">
        <v>97.3</v>
      </c>
      <c r="K257" s="138" t="s">
        <v>521</v>
      </c>
      <c r="L257" s="138" t="s">
        <v>521</v>
      </c>
      <c r="M257" s="138" t="s">
        <v>521</v>
      </c>
      <c r="N257" s="138" t="s">
        <v>521</v>
      </c>
      <c r="O257" s="138" t="s">
        <v>521</v>
      </c>
      <c r="P257" s="138" t="s">
        <v>521</v>
      </c>
      <c r="Q257" s="134">
        <f t="shared" si="16"/>
        <v>97.3</v>
      </c>
      <c r="R257" s="135" t="str">
        <f t="shared" si="17"/>
        <v>NO</v>
      </c>
      <c r="S257" s="136" t="str">
        <f t="shared" si="15"/>
        <v>Inviable Sanitariamente</v>
      </c>
      <c r="T257" s="45"/>
    </row>
    <row r="258" spans="1:20" s="48" customFormat="1" ht="32.1" customHeight="1" x14ac:dyDescent="0.2">
      <c r="A258" s="141" t="s">
        <v>3363</v>
      </c>
      <c r="B258" s="137" t="s">
        <v>3399</v>
      </c>
      <c r="C258" s="139" t="s">
        <v>3400</v>
      </c>
      <c r="D258" s="133">
        <v>28</v>
      </c>
      <c r="E258" s="138" t="s">
        <v>521</v>
      </c>
      <c r="F258" s="138">
        <v>97.3</v>
      </c>
      <c r="G258" s="138" t="s">
        <v>521</v>
      </c>
      <c r="H258" s="138" t="s">
        <v>521</v>
      </c>
      <c r="I258" s="140" t="s">
        <v>521</v>
      </c>
      <c r="J258" s="140" t="s">
        <v>521</v>
      </c>
      <c r="K258" s="138" t="s">
        <v>521</v>
      </c>
      <c r="L258" s="138" t="s">
        <v>521</v>
      </c>
      <c r="M258" s="138" t="s">
        <v>521</v>
      </c>
      <c r="N258" s="138" t="s">
        <v>521</v>
      </c>
      <c r="O258" s="138" t="s">
        <v>521</v>
      </c>
      <c r="P258" s="138" t="s">
        <v>521</v>
      </c>
      <c r="Q258" s="134">
        <f t="shared" si="16"/>
        <v>97.3</v>
      </c>
      <c r="R258" s="135" t="str">
        <f t="shared" si="17"/>
        <v>NO</v>
      </c>
      <c r="S258" s="136" t="str">
        <f>IF(Q258&lt;5,"Sin Riesgo",IF(Q258 &lt;=14,"Bajo",IF(Q258&lt;=35,"Medio",IF(Q258&lt;=80,"Alto","Inviable Sanitariamente"))))</f>
        <v>Inviable Sanitariamente</v>
      </c>
      <c r="T258" s="45"/>
    </row>
    <row r="259" spans="1:20" s="48" customFormat="1" ht="30" x14ac:dyDescent="0.2">
      <c r="A259" s="141" t="s">
        <v>3401</v>
      </c>
      <c r="B259" s="137" t="s">
        <v>3469</v>
      </c>
      <c r="C259" s="139" t="s">
        <v>3470</v>
      </c>
      <c r="D259" s="133">
        <v>152</v>
      </c>
      <c r="E259" s="138" t="s">
        <v>521</v>
      </c>
      <c r="F259" s="138">
        <v>0</v>
      </c>
      <c r="G259" s="138">
        <v>0</v>
      </c>
      <c r="H259" s="138">
        <v>0</v>
      </c>
      <c r="I259" s="140" t="s">
        <v>521</v>
      </c>
      <c r="J259" s="140">
        <v>0</v>
      </c>
      <c r="K259" s="138" t="s">
        <v>521</v>
      </c>
      <c r="L259" s="138">
        <v>0</v>
      </c>
      <c r="M259" s="138">
        <v>0</v>
      </c>
      <c r="N259" s="138" t="s">
        <v>521</v>
      </c>
      <c r="O259" s="138" t="s">
        <v>521</v>
      </c>
      <c r="P259" s="138">
        <v>0</v>
      </c>
      <c r="Q259" s="134">
        <f t="shared" ref="Q259:Q288" si="18">AVERAGE(E259:P259)</f>
        <v>0</v>
      </c>
      <c r="R259" s="135" t="str">
        <f t="shared" ref="R259:R272" si="19">IF(Q259&lt;5,"SI","NO")</f>
        <v>SI</v>
      </c>
      <c r="S259" s="136" t="str">
        <f t="shared" ref="S259:S288" si="20">IF(Q259&lt;5,"Sin Riesgo",IF(Q259 &lt;=14,"Bajo",IF(Q259&lt;=35,"Medio",IF(Q259&lt;=80,"Alto","Inviable Sanitariamente"))))</f>
        <v>Sin Riesgo</v>
      </c>
      <c r="T259" s="45"/>
    </row>
    <row r="260" spans="1:20" s="48" customFormat="1" ht="32.1" customHeight="1" x14ac:dyDescent="0.2">
      <c r="A260" s="141" t="s">
        <v>3401</v>
      </c>
      <c r="B260" s="137" t="s">
        <v>1526</v>
      </c>
      <c r="C260" s="139" t="s">
        <v>3425</v>
      </c>
      <c r="D260" s="133">
        <v>459</v>
      </c>
      <c r="E260" s="138" t="s">
        <v>521</v>
      </c>
      <c r="F260" s="138" t="s">
        <v>521</v>
      </c>
      <c r="G260" s="138">
        <v>0</v>
      </c>
      <c r="H260" s="138">
        <v>0</v>
      </c>
      <c r="I260" s="140" t="s">
        <v>521</v>
      </c>
      <c r="J260" s="140">
        <v>0</v>
      </c>
      <c r="K260" s="138"/>
      <c r="L260" s="138" t="s">
        <v>521</v>
      </c>
      <c r="M260" s="138" t="s">
        <v>521</v>
      </c>
      <c r="N260" s="138"/>
      <c r="O260" s="138" t="s">
        <v>521</v>
      </c>
      <c r="P260" s="138">
        <v>0</v>
      </c>
      <c r="Q260" s="134">
        <f t="shared" si="18"/>
        <v>0</v>
      </c>
      <c r="R260" s="135" t="str">
        <f t="shared" si="19"/>
        <v>SI</v>
      </c>
      <c r="S260" s="136" t="str">
        <f t="shared" si="20"/>
        <v>Sin Riesgo</v>
      </c>
      <c r="T260" s="45"/>
    </row>
    <row r="261" spans="1:20" s="48" customFormat="1" ht="32.1" customHeight="1" x14ac:dyDescent="0.2">
      <c r="A261" s="141" t="s">
        <v>3401</v>
      </c>
      <c r="B261" s="137" t="s">
        <v>3438</v>
      </c>
      <c r="C261" s="139" t="s">
        <v>3439</v>
      </c>
      <c r="D261" s="133">
        <v>435</v>
      </c>
      <c r="E261" s="138" t="s">
        <v>521</v>
      </c>
      <c r="F261" s="138">
        <v>24</v>
      </c>
      <c r="G261" s="138" t="s">
        <v>521</v>
      </c>
      <c r="H261" s="138">
        <v>33.6</v>
      </c>
      <c r="I261" s="140" t="s">
        <v>521</v>
      </c>
      <c r="J261" s="140">
        <v>24</v>
      </c>
      <c r="K261" s="138" t="s">
        <v>521</v>
      </c>
      <c r="L261" s="138">
        <v>0</v>
      </c>
      <c r="M261" s="138">
        <v>0</v>
      </c>
      <c r="N261" s="138">
        <v>0</v>
      </c>
      <c r="O261" s="138" t="s">
        <v>521</v>
      </c>
      <c r="P261" s="138"/>
      <c r="Q261" s="134">
        <f t="shared" si="18"/>
        <v>13.6</v>
      </c>
      <c r="R261" s="135" t="str">
        <f t="shared" si="19"/>
        <v>NO</v>
      </c>
      <c r="S261" s="136" t="str">
        <f t="shared" si="20"/>
        <v>Bajo</v>
      </c>
      <c r="T261" s="45"/>
    </row>
    <row r="262" spans="1:20" s="48" customFormat="1" ht="32.1" customHeight="1" x14ac:dyDescent="0.2">
      <c r="A262" s="141" t="s">
        <v>3401</v>
      </c>
      <c r="B262" s="137" t="s">
        <v>3474</v>
      </c>
      <c r="C262" s="139" t="s">
        <v>3488</v>
      </c>
      <c r="D262" s="133">
        <v>21</v>
      </c>
      <c r="E262" s="138" t="s">
        <v>521</v>
      </c>
      <c r="F262" s="138" t="s">
        <v>521</v>
      </c>
      <c r="G262" s="138" t="s">
        <v>521</v>
      </c>
      <c r="H262" s="138" t="s">
        <v>521</v>
      </c>
      <c r="I262" s="140" t="s">
        <v>521</v>
      </c>
      <c r="J262" s="140" t="s">
        <v>521</v>
      </c>
      <c r="K262" s="138" t="s">
        <v>521</v>
      </c>
      <c r="L262" s="138">
        <v>0</v>
      </c>
      <c r="M262" s="138" t="s">
        <v>521</v>
      </c>
      <c r="N262" s="138" t="s">
        <v>521</v>
      </c>
      <c r="O262" s="138" t="s">
        <v>521</v>
      </c>
      <c r="P262" s="138" t="s">
        <v>521</v>
      </c>
      <c r="Q262" s="134">
        <f t="shared" si="18"/>
        <v>0</v>
      </c>
      <c r="R262" s="135" t="str">
        <f t="shared" si="19"/>
        <v>SI</v>
      </c>
      <c r="S262" s="136" t="str">
        <f t="shared" si="20"/>
        <v>Sin Riesgo</v>
      </c>
      <c r="T262" s="45"/>
    </row>
    <row r="263" spans="1:20" s="48" customFormat="1" ht="32.1" customHeight="1" x14ac:dyDescent="0.2">
      <c r="A263" s="141" t="s">
        <v>3401</v>
      </c>
      <c r="B263" s="137" t="s">
        <v>3438</v>
      </c>
      <c r="C263" s="139" t="s">
        <v>3489</v>
      </c>
      <c r="D263" s="133">
        <v>20</v>
      </c>
      <c r="E263" s="138" t="s">
        <v>521</v>
      </c>
      <c r="F263" s="138">
        <v>24</v>
      </c>
      <c r="G263" s="138" t="s">
        <v>521</v>
      </c>
      <c r="H263" s="138" t="s">
        <v>521</v>
      </c>
      <c r="I263" s="140" t="s">
        <v>521</v>
      </c>
      <c r="J263" s="140" t="s">
        <v>521</v>
      </c>
      <c r="K263" s="138" t="s">
        <v>521</v>
      </c>
      <c r="L263" s="138">
        <v>0</v>
      </c>
      <c r="M263" s="138" t="s">
        <v>521</v>
      </c>
      <c r="N263" s="138" t="s">
        <v>521</v>
      </c>
      <c r="O263" s="138" t="s">
        <v>521</v>
      </c>
      <c r="P263" s="138" t="s">
        <v>521</v>
      </c>
      <c r="Q263" s="134">
        <f t="shared" si="18"/>
        <v>12</v>
      </c>
      <c r="R263" s="135" t="str">
        <f t="shared" si="19"/>
        <v>NO</v>
      </c>
      <c r="S263" s="136" t="str">
        <f t="shared" si="20"/>
        <v>Bajo</v>
      </c>
      <c r="T263" s="45"/>
    </row>
    <row r="264" spans="1:20" s="48" customFormat="1" ht="32.1" customHeight="1" x14ac:dyDescent="0.2">
      <c r="A264" s="141" t="s">
        <v>3401</v>
      </c>
      <c r="B264" s="137" t="s">
        <v>3486</v>
      </c>
      <c r="C264" s="139" t="s">
        <v>3487</v>
      </c>
      <c r="D264" s="133">
        <v>27</v>
      </c>
      <c r="E264" s="138" t="s">
        <v>521</v>
      </c>
      <c r="F264" s="138" t="s">
        <v>521</v>
      </c>
      <c r="G264" s="138" t="s">
        <v>521</v>
      </c>
      <c r="H264" s="138" t="s">
        <v>521</v>
      </c>
      <c r="I264" s="140" t="s">
        <v>521</v>
      </c>
      <c r="J264" s="140" t="s">
        <v>521</v>
      </c>
      <c r="K264" s="138" t="s">
        <v>521</v>
      </c>
      <c r="L264" s="138">
        <v>0</v>
      </c>
      <c r="M264" s="138" t="s">
        <v>521</v>
      </c>
      <c r="N264" s="138" t="s">
        <v>521</v>
      </c>
      <c r="O264" s="138" t="s">
        <v>521</v>
      </c>
      <c r="P264" s="138" t="s">
        <v>521</v>
      </c>
      <c r="Q264" s="134">
        <f t="shared" si="18"/>
        <v>0</v>
      </c>
      <c r="R264" s="135" t="str">
        <f t="shared" si="19"/>
        <v>SI</v>
      </c>
      <c r="S264" s="136" t="str">
        <f t="shared" si="20"/>
        <v>Sin Riesgo</v>
      </c>
      <c r="T264" s="45"/>
    </row>
    <row r="265" spans="1:20" s="48" customFormat="1" ht="32.1" customHeight="1" x14ac:dyDescent="0.2">
      <c r="A265" s="141" t="s">
        <v>3401</v>
      </c>
      <c r="B265" s="137" t="s">
        <v>3478</v>
      </c>
      <c r="C265" s="139" t="s">
        <v>3479</v>
      </c>
      <c r="D265" s="133">
        <v>130</v>
      </c>
      <c r="E265" s="138" t="s">
        <v>521</v>
      </c>
      <c r="F265" s="138" t="s">
        <v>521</v>
      </c>
      <c r="G265" s="138">
        <v>33.6</v>
      </c>
      <c r="H265" s="138">
        <v>33.6</v>
      </c>
      <c r="I265" s="140">
        <v>24</v>
      </c>
      <c r="J265" s="140" t="s">
        <v>521</v>
      </c>
      <c r="K265" s="138" t="s">
        <v>521</v>
      </c>
      <c r="L265" s="138">
        <v>0</v>
      </c>
      <c r="M265" s="138" t="s">
        <v>521</v>
      </c>
      <c r="N265" s="138"/>
      <c r="O265" s="138">
        <v>0</v>
      </c>
      <c r="P265" s="138">
        <v>0</v>
      </c>
      <c r="Q265" s="134">
        <f t="shared" si="18"/>
        <v>15.200000000000001</v>
      </c>
      <c r="R265" s="135" t="str">
        <f t="shared" si="19"/>
        <v>NO</v>
      </c>
      <c r="S265" s="136" t="str">
        <f t="shared" si="20"/>
        <v>Medio</v>
      </c>
      <c r="T265" s="45"/>
    </row>
    <row r="266" spans="1:20" s="48" customFormat="1" ht="32.1" customHeight="1" x14ac:dyDescent="0.2">
      <c r="A266" s="141" t="s">
        <v>3401</v>
      </c>
      <c r="B266" s="137" t="s">
        <v>3461</v>
      </c>
      <c r="C266" s="139" t="s">
        <v>3485</v>
      </c>
      <c r="D266" s="133">
        <v>30</v>
      </c>
      <c r="E266" s="138" t="s">
        <v>521</v>
      </c>
      <c r="F266" s="138" t="s">
        <v>521</v>
      </c>
      <c r="G266" s="138" t="s">
        <v>521</v>
      </c>
      <c r="H266" s="138" t="s">
        <v>521</v>
      </c>
      <c r="I266" s="140">
        <v>24</v>
      </c>
      <c r="J266" s="140" t="s">
        <v>521</v>
      </c>
      <c r="K266" s="138" t="s">
        <v>521</v>
      </c>
      <c r="L266" s="138">
        <v>0</v>
      </c>
      <c r="M266" s="138" t="s">
        <v>521</v>
      </c>
      <c r="N266" s="138" t="s">
        <v>521</v>
      </c>
      <c r="O266" s="138" t="s">
        <v>521</v>
      </c>
      <c r="P266" s="138" t="s">
        <v>521</v>
      </c>
      <c r="Q266" s="134">
        <f t="shared" si="18"/>
        <v>12</v>
      </c>
      <c r="R266" s="135" t="str">
        <f t="shared" si="19"/>
        <v>NO</v>
      </c>
      <c r="S266" s="136" t="str">
        <f t="shared" si="20"/>
        <v>Bajo</v>
      </c>
      <c r="T266" s="45"/>
    </row>
    <row r="267" spans="1:20" s="48" customFormat="1" ht="32.1" customHeight="1" x14ac:dyDescent="0.2">
      <c r="A267" s="141" t="s">
        <v>3401</v>
      </c>
      <c r="B267" s="137" t="s">
        <v>3411</v>
      </c>
      <c r="C267" s="139" t="s">
        <v>3484</v>
      </c>
      <c r="D267" s="133">
        <v>38</v>
      </c>
      <c r="E267" s="138" t="s">
        <v>521</v>
      </c>
      <c r="F267" s="138" t="s">
        <v>521</v>
      </c>
      <c r="G267" s="138" t="s">
        <v>521</v>
      </c>
      <c r="H267" s="138">
        <v>33.6</v>
      </c>
      <c r="I267" s="140" t="s">
        <v>521</v>
      </c>
      <c r="J267" s="140" t="s">
        <v>521</v>
      </c>
      <c r="K267" s="138" t="s">
        <v>521</v>
      </c>
      <c r="L267" s="138">
        <v>0</v>
      </c>
      <c r="M267" s="138" t="s">
        <v>521</v>
      </c>
      <c r="N267" s="138" t="s">
        <v>521</v>
      </c>
      <c r="O267" s="138" t="s">
        <v>521</v>
      </c>
      <c r="P267" s="138" t="s">
        <v>521</v>
      </c>
      <c r="Q267" s="134">
        <f t="shared" si="18"/>
        <v>16.8</v>
      </c>
      <c r="R267" s="135" t="str">
        <f t="shared" si="19"/>
        <v>NO</v>
      </c>
      <c r="S267" s="136" t="str">
        <f t="shared" si="20"/>
        <v>Medio</v>
      </c>
      <c r="T267" s="45"/>
    </row>
    <row r="268" spans="1:20" s="48" customFormat="1" ht="32.1" customHeight="1" x14ac:dyDescent="0.2">
      <c r="A268" s="141" t="s">
        <v>3401</v>
      </c>
      <c r="B268" s="137" t="s">
        <v>3480</v>
      </c>
      <c r="C268" s="139" t="s">
        <v>3481</v>
      </c>
      <c r="D268" s="133">
        <v>39</v>
      </c>
      <c r="E268" s="138" t="s">
        <v>521</v>
      </c>
      <c r="F268" s="138" t="s">
        <v>521</v>
      </c>
      <c r="G268" s="138" t="s">
        <v>521</v>
      </c>
      <c r="H268" s="138" t="s">
        <v>521</v>
      </c>
      <c r="I268" s="140" t="s">
        <v>521</v>
      </c>
      <c r="J268" s="140">
        <v>57.6</v>
      </c>
      <c r="K268" s="138" t="s">
        <v>521</v>
      </c>
      <c r="L268" s="138">
        <v>0</v>
      </c>
      <c r="M268" s="138" t="s">
        <v>521</v>
      </c>
      <c r="N268" s="138" t="s">
        <v>521</v>
      </c>
      <c r="O268" s="138" t="s">
        <v>521</v>
      </c>
      <c r="P268" s="138" t="s">
        <v>521</v>
      </c>
      <c r="Q268" s="134">
        <f t="shared" si="18"/>
        <v>28.8</v>
      </c>
      <c r="R268" s="135" t="str">
        <f t="shared" si="19"/>
        <v>NO</v>
      </c>
      <c r="S268" s="136" t="str">
        <f t="shared" si="20"/>
        <v>Medio</v>
      </c>
      <c r="T268" s="45"/>
    </row>
    <row r="269" spans="1:20" s="48" customFormat="1" ht="32.1" customHeight="1" x14ac:dyDescent="0.2">
      <c r="A269" s="141" t="s">
        <v>3401</v>
      </c>
      <c r="B269" s="137" t="s">
        <v>1388</v>
      </c>
      <c r="C269" s="139" t="s">
        <v>3448</v>
      </c>
      <c r="D269" s="133">
        <v>283</v>
      </c>
      <c r="E269" s="138" t="s">
        <v>521</v>
      </c>
      <c r="F269" s="138">
        <v>0</v>
      </c>
      <c r="G269" s="138" t="s">
        <v>521</v>
      </c>
      <c r="H269" s="138" t="s">
        <v>521</v>
      </c>
      <c r="I269" s="140" t="s">
        <v>521</v>
      </c>
      <c r="J269" s="140">
        <v>0</v>
      </c>
      <c r="K269" s="138">
        <v>0</v>
      </c>
      <c r="L269" s="138" t="s">
        <v>521</v>
      </c>
      <c r="M269" s="138">
        <v>0</v>
      </c>
      <c r="N269" s="138"/>
      <c r="O269" s="138" t="s">
        <v>521</v>
      </c>
      <c r="P269" s="138" t="s">
        <v>521</v>
      </c>
      <c r="Q269" s="134">
        <f t="shared" si="18"/>
        <v>0</v>
      </c>
      <c r="R269" s="135" t="str">
        <f t="shared" si="19"/>
        <v>SI</v>
      </c>
      <c r="S269" s="136" t="str">
        <f t="shared" si="20"/>
        <v>Sin Riesgo</v>
      </c>
      <c r="T269" s="45"/>
    </row>
    <row r="270" spans="1:20" s="48" customFormat="1" ht="32.1" customHeight="1" x14ac:dyDescent="0.2">
      <c r="A270" s="141" t="s">
        <v>3401</v>
      </c>
      <c r="B270" s="137" t="s">
        <v>3453</v>
      </c>
      <c r="C270" s="139" t="s">
        <v>3454</v>
      </c>
      <c r="D270" s="133">
        <v>236</v>
      </c>
      <c r="E270" s="138" t="s">
        <v>521</v>
      </c>
      <c r="F270" s="138" t="s">
        <v>521</v>
      </c>
      <c r="G270" s="138" t="s">
        <v>521</v>
      </c>
      <c r="H270" s="138">
        <v>0</v>
      </c>
      <c r="I270" s="140" t="s">
        <v>521</v>
      </c>
      <c r="J270" s="140" t="s">
        <v>521</v>
      </c>
      <c r="K270" s="138"/>
      <c r="L270" s="138" t="s">
        <v>521</v>
      </c>
      <c r="M270" s="138" t="s">
        <v>521</v>
      </c>
      <c r="N270" s="138" t="s">
        <v>521</v>
      </c>
      <c r="O270" s="138" t="s">
        <v>521</v>
      </c>
      <c r="P270" s="138" t="s">
        <v>521</v>
      </c>
      <c r="Q270" s="134">
        <f t="shared" si="18"/>
        <v>0</v>
      </c>
      <c r="R270" s="135" t="str">
        <f t="shared" si="19"/>
        <v>SI</v>
      </c>
      <c r="S270" s="136" t="str">
        <f t="shared" si="20"/>
        <v>Sin Riesgo</v>
      </c>
      <c r="T270" s="45"/>
    </row>
    <row r="271" spans="1:20" s="48" customFormat="1" ht="32.1" customHeight="1" x14ac:dyDescent="0.2">
      <c r="A271" s="141" t="s">
        <v>3401</v>
      </c>
      <c r="B271" s="137" t="s">
        <v>1880</v>
      </c>
      <c r="C271" s="139" t="s">
        <v>3452</v>
      </c>
      <c r="D271" s="133">
        <v>139</v>
      </c>
      <c r="E271" s="138" t="s">
        <v>521</v>
      </c>
      <c r="F271" s="138">
        <v>24</v>
      </c>
      <c r="G271" s="138" t="s">
        <v>521</v>
      </c>
      <c r="H271" s="138" t="s">
        <v>521</v>
      </c>
      <c r="I271" s="140">
        <v>0</v>
      </c>
      <c r="J271" s="140" t="s">
        <v>521</v>
      </c>
      <c r="K271" s="138">
        <v>0</v>
      </c>
      <c r="L271" s="138" t="s">
        <v>521</v>
      </c>
      <c r="M271" s="138" t="s">
        <v>521</v>
      </c>
      <c r="N271" s="138">
        <v>0</v>
      </c>
      <c r="O271" s="138">
        <v>0</v>
      </c>
      <c r="P271" s="138" t="s">
        <v>521</v>
      </c>
      <c r="Q271" s="134">
        <f t="shared" si="18"/>
        <v>4.8</v>
      </c>
      <c r="R271" s="135" t="str">
        <f t="shared" si="19"/>
        <v>SI</v>
      </c>
      <c r="S271" s="136" t="str">
        <f t="shared" si="20"/>
        <v>Sin Riesgo</v>
      </c>
      <c r="T271" s="45"/>
    </row>
    <row r="272" spans="1:20" s="48" customFormat="1" ht="32.1" customHeight="1" x14ac:dyDescent="0.2">
      <c r="A272" s="141" t="s">
        <v>3401</v>
      </c>
      <c r="B272" s="137" t="s">
        <v>3447</v>
      </c>
      <c r="C272" s="139" t="s">
        <v>4300</v>
      </c>
      <c r="D272" s="133">
        <v>887</v>
      </c>
      <c r="E272" s="138"/>
      <c r="F272" s="138">
        <v>24</v>
      </c>
      <c r="G272" s="138">
        <v>24</v>
      </c>
      <c r="H272" s="138">
        <v>24</v>
      </c>
      <c r="I272" s="140">
        <v>0</v>
      </c>
      <c r="J272" s="140">
        <v>0</v>
      </c>
      <c r="K272" s="138">
        <v>0</v>
      </c>
      <c r="L272" s="138"/>
      <c r="M272" s="138">
        <v>0</v>
      </c>
      <c r="N272" s="138"/>
      <c r="O272" s="138"/>
      <c r="P272" s="138"/>
      <c r="Q272" s="134">
        <f t="shared" si="18"/>
        <v>10.285714285714286</v>
      </c>
      <c r="R272" s="135" t="str">
        <f t="shared" si="19"/>
        <v>NO</v>
      </c>
      <c r="S272" s="136" t="str">
        <f t="shared" si="20"/>
        <v>Bajo</v>
      </c>
      <c r="T272" s="45"/>
    </row>
    <row r="273" spans="1:20" s="48" customFormat="1" ht="32.1" customHeight="1" x14ac:dyDescent="0.2">
      <c r="A273" s="141" t="s">
        <v>3401</v>
      </c>
      <c r="B273" s="137" t="s">
        <v>3447</v>
      </c>
      <c r="C273" s="139" t="s">
        <v>4301</v>
      </c>
      <c r="D273" s="133">
        <v>887</v>
      </c>
      <c r="E273" s="138" t="s">
        <v>521</v>
      </c>
      <c r="F273" s="138">
        <v>0</v>
      </c>
      <c r="G273" s="138">
        <v>0</v>
      </c>
      <c r="H273" s="138">
        <v>0</v>
      </c>
      <c r="I273" s="140">
        <v>0</v>
      </c>
      <c r="J273" s="140">
        <v>0</v>
      </c>
      <c r="K273" s="138">
        <v>0</v>
      </c>
      <c r="L273" s="138" t="s">
        <v>521</v>
      </c>
      <c r="M273" s="138">
        <v>0</v>
      </c>
      <c r="N273" s="138" t="s">
        <v>521</v>
      </c>
      <c r="O273" s="138" t="s">
        <v>521</v>
      </c>
      <c r="P273" s="138" t="s">
        <v>521</v>
      </c>
      <c r="Q273" s="134">
        <f t="shared" si="18"/>
        <v>0</v>
      </c>
      <c r="R273" s="135" t="str">
        <f t="shared" ref="R273:R302" si="21">IF(Q273&lt;5,"SI","NO")</f>
        <v>SI</v>
      </c>
      <c r="S273" s="136" t="str">
        <f t="shared" si="20"/>
        <v>Sin Riesgo</v>
      </c>
      <c r="T273" s="45"/>
    </row>
    <row r="274" spans="1:20" s="48" customFormat="1" ht="32.1" customHeight="1" x14ac:dyDescent="0.2">
      <c r="A274" s="141" t="s">
        <v>3401</v>
      </c>
      <c r="B274" s="137" t="s">
        <v>3449</v>
      </c>
      <c r="C274" s="139" t="s">
        <v>3450</v>
      </c>
      <c r="D274" s="133">
        <v>229</v>
      </c>
      <c r="E274" s="138" t="s">
        <v>521</v>
      </c>
      <c r="F274" s="138" t="s">
        <v>521</v>
      </c>
      <c r="G274" s="138">
        <v>0</v>
      </c>
      <c r="H274" s="138" t="s">
        <v>521</v>
      </c>
      <c r="I274" s="140" t="s">
        <v>521</v>
      </c>
      <c r="J274" s="140" t="s">
        <v>521</v>
      </c>
      <c r="K274" s="138">
        <v>0</v>
      </c>
      <c r="L274" s="138" t="s">
        <v>521</v>
      </c>
      <c r="M274" s="138" t="s">
        <v>521</v>
      </c>
      <c r="N274" s="138" t="s">
        <v>521</v>
      </c>
      <c r="O274" s="138" t="s">
        <v>521</v>
      </c>
      <c r="P274" s="138" t="s">
        <v>521</v>
      </c>
      <c r="Q274" s="134">
        <f t="shared" si="18"/>
        <v>0</v>
      </c>
      <c r="R274" s="135" t="str">
        <f t="shared" si="21"/>
        <v>SI</v>
      </c>
      <c r="S274" s="136" t="str">
        <f t="shared" si="20"/>
        <v>Sin Riesgo</v>
      </c>
      <c r="T274" s="45"/>
    </row>
    <row r="275" spans="1:20" s="48" customFormat="1" ht="32.1" customHeight="1" x14ac:dyDescent="0.2">
      <c r="A275" s="141" t="s">
        <v>3401</v>
      </c>
      <c r="B275" s="137" t="s">
        <v>3402</v>
      </c>
      <c r="C275" s="139" t="s">
        <v>3482</v>
      </c>
      <c r="D275" s="133">
        <v>54</v>
      </c>
      <c r="E275" s="138" t="s">
        <v>521</v>
      </c>
      <c r="F275" s="138" t="s">
        <v>521</v>
      </c>
      <c r="G275" s="138" t="s">
        <v>521</v>
      </c>
      <c r="H275" s="138" t="s">
        <v>521</v>
      </c>
      <c r="I275" s="140" t="s">
        <v>521</v>
      </c>
      <c r="J275" s="140" t="s">
        <v>521</v>
      </c>
      <c r="K275" s="138">
        <v>0</v>
      </c>
      <c r="L275" s="138" t="s">
        <v>521</v>
      </c>
      <c r="M275" s="138" t="s">
        <v>521</v>
      </c>
      <c r="N275" s="138" t="s">
        <v>521</v>
      </c>
      <c r="O275" s="138" t="s">
        <v>521</v>
      </c>
      <c r="P275" s="138" t="s">
        <v>521</v>
      </c>
      <c r="Q275" s="134">
        <f t="shared" si="18"/>
        <v>0</v>
      </c>
      <c r="R275" s="135" t="str">
        <f t="shared" si="21"/>
        <v>SI</v>
      </c>
      <c r="S275" s="136" t="str">
        <f t="shared" si="20"/>
        <v>Sin Riesgo</v>
      </c>
      <c r="T275" s="45"/>
    </row>
    <row r="276" spans="1:20" s="48" customFormat="1" ht="32.1" customHeight="1" x14ac:dyDescent="0.2">
      <c r="A276" s="141" t="s">
        <v>3401</v>
      </c>
      <c r="B276" s="137" t="s">
        <v>1760</v>
      </c>
      <c r="C276" s="139" t="s">
        <v>3451</v>
      </c>
      <c r="D276" s="133">
        <v>305</v>
      </c>
      <c r="E276" s="138" t="s">
        <v>521</v>
      </c>
      <c r="F276" s="138" t="s">
        <v>521</v>
      </c>
      <c r="G276" s="138" t="s">
        <v>521</v>
      </c>
      <c r="H276" s="138" t="s">
        <v>521</v>
      </c>
      <c r="I276" s="140">
        <v>0</v>
      </c>
      <c r="J276" s="140" t="s">
        <v>521</v>
      </c>
      <c r="K276" s="138">
        <v>0</v>
      </c>
      <c r="L276" s="138" t="s">
        <v>521</v>
      </c>
      <c r="M276" s="138" t="s">
        <v>521</v>
      </c>
      <c r="N276" s="138" t="s">
        <v>521</v>
      </c>
      <c r="O276" s="138">
        <v>19.399999999999999</v>
      </c>
      <c r="P276" s="138" t="s">
        <v>521</v>
      </c>
      <c r="Q276" s="134">
        <f t="shared" si="18"/>
        <v>6.4666666666666659</v>
      </c>
      <c r="R276" s="135" t="str">
        <f t="shared" si="21"/>
        <v>NO</v>
      </c>
      <c r="S276" s="136" t="str">
        <f t="shared" si="20"/>
        <v>Bajo</v>
      </c>
      <c r="T276" s="45"/>
    </row>
    <row r="277" spans="1:20" s="48" customFormat="1" ht="32.1" customHeight="1" x14ac:dyDescent="0.2">
      <c r="A277" s="141" t="s">
        <v>3401</v>
      </c>
      <c r="B277" s="137" t="s">
        <v>3422</v>
      </c>
      <c r="C277" s="139" t="s">
        <v>3458</v>
      </c>
      <c r="D277" s="133">
        <v>800</v>
      </c>
      <c r="E277" s="138" t="s">
        <v>521</v>
      </c>
      <c r="F277" s="138">
        <v>0</v>
      </c>
      <c r="G277" s="138">
        <v>0</v>
      </c>
      <c r="H277" s="138">
        <v>0</v>
      </c>
      <c r="I277" s="140">
        <v>0</v>
      </c>
      <c r="J277" s="140">
        <v>0</v>
      </c>
      <c r="K277" s="138" t="s">
        <v>521</v>
      </c>
      <c r="L277" s="138">
        <v>0</v>
      </c>
      <c r="M277" s="138"/>
      <c r="N277" s="138" t="s">
        <v>521</v>
      </c>
      <c r="O277" s="138">
        <v>0</v>
      </c>
      <c r="P277" s="138">
        <v>0</v>
      </c>
      <c r="Q277" s="134">
        <f t="shared" si="18"/>
        <v>0</v>
      </c>
      <c r="R277" s="135" t="str">
        <f t="shared" si="21"/>
        <v>SI</v>
      </c>
      <c r="S277" s="136" t="str">
        <f t="shared" si="20"/>
        <v>Sin Riesgo</v>
      </c>
      <c r="T277" s="45"/>
    </row>
    <row r="278" spans="1:20" s="48" customFormat="1" ht="32.1" customHeight="1" x14ac:dyDescent="0.2">
      <c r="A278" s="141" t="s">
        <v>3401</v>
      </c>
      <c r="B278" s="137" t="s">
        <v>3444</v>
      </c>
      <c r="C278" s="139" t="s">
        <v>3445</v>
      </c>
      <c r="D278" s="133">
        <v>72</v>
      </c>
      <c r="E278" s="138" t="s">
        <v>521</v>
      </c>
      <c r="F278" s="138">
        <v>0</v>
      </c>
      <c r="G278" s="138">
        <v>24</v>
      </c>
      <c r="H278" s="138">
        <v>0</v>
      </c>
      <c r="I278" s="140" t="s">
        <v>521</v>
      </c>
      <c r="J278" s="140">
        <v>0</v>
      </c>
      <c r="K278" s="138" t="s">
        <v>521</v>
      </c>
      <c r="L278" s="138">
        <v>0</v>
      </c>
      <c r="M278" s="138" t="s">
        <v>521</v>
      </c>
      <c r="N278" s="138" t="s">
        <v>521</v>
      </c>
      <c r="O278" s="138">
        <v>0</v>
      </c>
      <c r="P278" s="138" t="s">
        <v>521</v>
      </c>
      <c r="Q278" s="134">
        <f t="shared" si="18"/>
        <v>4</v>
      </c>
      <c r="R278" s="135" t="str">
        <f t="shared" si="21"/>
        <v>SI</v>
      </c>
      <c r="S278" s="136" t="str">
        <f t="shared" si="20"/>
        <v>Sin Riesgo</v>
      </c>
      <c r="T278" s="45"/>
    </row>
    <row r="279" spans="1:20" s="48" customFormat="1" ht="32.1" customHeight="1" x14ac:dyDescent="0.2">
      <c r="A279" s="141" t="s">
        <v>3401</v>
      </c>
      <c r="B279" s="137" t="s">
        <v>3436</v>
      </c>
      <c r="C279" s="139" t="s">
        <v>3437</v>
      </c>
      <c r="D279" s="133">
        <v>133</v>
      </c>
      <c r="E279" s="138" t="s">
        <v>521</v>
      </c>
      <c r="F279" s="138">
        <v>40</v>
      </c>
      <c r="G279" s="138">
        <v>57.6</v>
      </c>
      <c r="H279" s="138">
        <v>24</v>
      </c>
      <c r="I279" s="140">
        <v>0</v>
      </c>
      <c r="J279" s="140" t="s">
        <v>521</v>
      </c>
      <c r="K279" s="138" t="s">
        <v>521</v>
      </c>
      <c r="L279" s="138">
        <v>0</v>
      </c>
      <c r="M279" s="138" t="s">
        <v>521</v>
      </c>
      <c r="N279" s="138" t="s">
        <v>521</v>
      </c>
      <c r="O279" s="138">
        <v>0</v>
      </c>
      <c r="P279" s="138" t="s">
        <v>521</v>
      </c>
      <c r="Q279" s="134">
        <f t="shared" si="18"/>
        <v>20.266666666666666</v>
      </c>
      <c r="R279" s="135" t="str">
        <f t="shared" si="21"/>
        <v>NO</v>
      </c>
      <c r="S279" s="136" t="str">
        <f t="shared" si="20"/>
        <v>Medio</v>
      </c>
      <c r="T279" s="45"/>
    </row>
    <row r="280" spans="1:20" s="48" customFormat="1" ht="30" x14ac:dyDescent="0.2">
      <c r="A280" s="141" t="s">
        <v>3401</v>
      </c>
      <c r="B280" s="137" t="s">
        <v>3420</v>
      </c>
      <c r="C280" s="139" t="s">
        <v>3421</v>
      </c>
      <c r="D280" s="133">
        <v>110</v>
      </c>
      <c r="E280" s="138" t="s">
        <v>521</v>
      </c>
      <c r="F280" s="138">
        <v>0</v>
      </c>
      <c r="G280" s="138" t="s">
        <v>521</v>
      </c>
      <c r="H280" s="138" t="s">
        <v>521</v>
      </c>
      <c r="I280" s="140" t="s">
        <v>521</v>
      </c>
      <c r="J280" s="140">
        <v>0</v>
      </c>
      <c r="K280" s="138"/>
      <c r="L280" s="138" t="s">
        <v>521</v>
      </c>
      <c r="M280" s="138">
        <v>0</v>
      </c>
      <c r="N280" s="138" t="s">
        <v>521</v>
      </c>
      <c r="O280" s="138">
        <v>0</v>
      </c>
      <c r="P280" s="138" t="s">
        <v>521</v>
      </c>
      <c r="Q280" s="134">
        <f t="shared" si="18"/>
        <v>0</v>
      </c>
      <c r="R280" s="135" t="str">
        <f t="shared" si="21"/>
        <v>SI</v>
      </c>
      <c r="S280" s="136" t="str">
        <f t="shared" si="20"/>
        <v>Sin Riesgo</v>
      </c>
      <c r="T280" s="45"/>
    </row>
    <row r="281" spans="1:20" s="48" customFormat="1" ht="45" x14ac:dyDescent="0.2">
      <c r="A281" s="141" t="s">
        <v>3401</v>
      </c>
      <c r="B281" s="137" t="s">
        <v>3414</v>
      </c>
      <c r="C281" s="139" t="s">
        <v>3415</v>
      </c>
      <c r="D281" s="133">
        <v>583</v>
      </c>
      <c r="E281" s="138" t="s">
        <v>521</v>
      </c>
      <c r="F281" s="138">
        <v>9.6</v>
      </c>
      <c r="G281" s="138">
        <v>0</v>
      </c>
      <c r="H281" s="138" t="s">
        <v>521</v>
      </c>
      <c r="I281" s="140">
        <v>57.6</v>
      </c>
      <c r="J281" s="140" t="s">
        <v>521</v>
      </c>
      <c r="K281" s="138"/>
      <c r="L281" s="138" t="s">
        <v>521</v>
      </c>
      <c r="M281" s="138">
        <v>24</v>
      </c>
      <c r="N281" s="138" t="s">
        <v>521</v>
      </c>
      <c r="O281" s="138" t="s">
        <v>521</v>
      </c>
      <c r="P281" s="138">
        <v>0</v>
      </c>
      <c r="Q281" s="134">
        <f t="shared" si="18"/>
        <v>18.240000000000002</v>
      </c>
      <c r="R281" s="135" t="str">
        <f t="shared" si="21"/>
        <v>NO</v>
      </c>
      <c r="S281" s="136" t="str">
        <f t="shared" si="20"/>
        <v>Medio</v>
      </c>
      <c r="T281" s="45"/>
    </row>
    <row r="282" spans="1:20" s="48" customFormat="1" ht="30" x14ac:dyDescent="0.2">
      <c r="A282" s="141" t="s">
        <v>3401</v>
      </c>
      <c r="B282" s="137" t="s">
        <v>190</v>
      </c>
      <c r="C282" s="139" t="s">
        <v>3416</v>
      </c>
      <c r="D282" s="133">
        <v>243</v>
      </c>
      <c r="E282" s="138" t="s">
        <v>521</v>
      </c>
      <c r="F282" s="138">
        <v>24</v>
      </c>
      <c r="G282" s="138">
        <v>33.6</v>
      </c>
      <c r="H282" s="138" t="s">
        <v>521</v>
      </c>
      <c r="I282" s="140" t="s">
        <v>521</v>
      </c>
      <c r="J282" s="140">
        <v>24</v>
      </c>
      <c r="K282" s="138"/>
      <c r="L282" s="138" t="s">
        <v>521</v>
      </c>
      <c r="M282" s="138">
        <v>0</v>
      </c>
      <c r="N282" s="138" t="s">
        <v>521</v>
      </c>
      <c r="O282" s="138" t="s">
        <v>521</v>
      </c>
      <c r="P282" s="138"/>
      <c r="Q282" s="134">
        <f t="shared" si="18"/>
        <v>20.399999999999999</v>
      </c>
      <c r="R282" s="135" t="str">
        <f t="shared" si="21"/>
        <v>NO</v>
      </c>
      <c r="S282" s="136" t="str">
        <f t="shared" si="20"/>
        <v>Medio</v>
      </c>
      <c r="T282" s="45"/>
    </row>
    <row r="283" spans="1:20" s="48" customFormat="1" ht="45" x14ac:dyDescent="0.2">
      <c r="A283" s="141" t="s">
        <v>3401</v>
      </c>
      <c r="B283" s="137" t="s">
        <v>3422</v>
      </c>
      <c r="C283" s="139" t="s">
        <v>3423</v>
      </c>
      <c r="D283" s="133">
        <v>30</v>
      </c>
      <c r="E283" s="138" t="s">
        <v>521</v>
      </c>
      <c r="F283" s="138" t="s">
        <v>521</v>
      </c>
      <c r="G283" s="138" t="s">
        <v>521</v>
      </c>
      <c r="H283" s="138" t="s">
        <v>521</v>
      </c>
      <c r="I283" s="140" t="s">
        <v>521</v>
      </c>
      <c r="J283" s="140">
        <v>0</v>
      </c>
      <c r="K283" s="138"/>
      <c r="L283" s="138" t="s">
        <v>521</v>
      </c>
      <c r="M283" s="138" t="s">
        <v>521</v>
      </c>
      <c r="N283" s="138" t="s">
        <v>521</v>
      </c>
      <c r="O283" s="138" t="s">
        <v>521</v>
      </c>
      <c r="P283" s="138" t="s">
        <v>521</v>
      </c>
      <c r="Q283" s="134">
        <f t="shared" si="18"/>
        <v>0</v>
      </c>
      <c r="R283" s="135" t="str">
        <f t="shared" si="21"/>
        <v>SI</v>
      </c>
      <c r="S283" s="136" t="str">
        <f t="shared" si="20"/>
        <v>Sin Riesgo</v>
      </c>
      <c r="T283" s="45"/>
    </row>
    <row r="284" spans="1:20" s="48" customFormat="1" ht="32.1" customHeight="1" x14ac:dyDescent="0.2">
      <c r="A284" s="141" t="s">
        <v>3401</v>
      </c>
      <c r="B284" s="137" t="s">
        <v>3062</v>
      </c>
      <c r="C284" s="139" t="s">
        <v>3424</v>
      </c>
      <c r="D284" s="133">
        <v>19</v>
      </c>
      <c r="E284" s="138" t="s">
        <v>521</v>
      </c>
      <c r="F284" s="138" t="s">
        <v>521</v>
      </c>
      <c r="G284" s="138" t="s">
        <v>521</v>
      </c>
      <c r="H284" s="138" t="s">
        <v>521</v>
      </c>
      <c r="I284" s="140" t="s">
        <v>521</v>
      </c>
      <c r="J284" s="140" t="s">
        <v>521</v>
      </c>
      <c r="K284" s="138">
        <v>0</v>
      </c>
      <c r="L284" s="138" t="s">
        <v>521</v>
      </c>
      <c r="M284" s="138" t="s">
        <v>521</v>
      </c>
      <c r="N284" s="138" t="s">
        <v>521</v>
      </c>
      <c r="O284" s="138" t="s">
        <v>521</v>
      </c>
      <c r="P284" s="138" t="s">
        <v>521</v>
      </c>
      <c r="Q284" s="134">
        <f t="shared" si="18"/>
        <v>0</v>
      </c>
      <c r="R284" s="135" t="str">
        <f t="shared" si="21"/>
        <v>SI</v>
      </c>
      <c r="S284" s="136" t="str">
        <f t="shared" si="20"/>
        <v>Sin Riesgo</v>
      </c>
      <c r="T284" s="45"/>
    </row>
    <row r="285" spans="1:20" s="48" customFormat="1" ht="32.1" customHeight="1" x14ac:dyDescent="0.2">
      <c r="A285" s="141" t="s">
        <v>3401</v>
      </c>
      <c r="B285" s="137" t="s">
        <v>1760</v>
      </c>
      <c r="C285" s="139" t="s">
        <v>3419</v>
      </c>
      <c r="D285" s="133">
        <v>204</v>
      </c>
      <c r="E285" s="138" t="s">
        <v>521</v>
      </c>
      <c r="F285" s="138" t="s">
        <v>521</v>
      </c>
      <c r="G285" s="138" t="s">
        <v>521</v>
      </c>
      <c r="H285" s="138" t="s">
        <v>521</v>
      </c>
      <c r="I285" s="140" t="s">
        <v>521</v>
      </c>
      <c r="J285" s="140" t="s">
        <v>521</v>
      </c>
      <c r="K285" s="138">
        <v>0</v>
      </c>
      <c r="L285" s="138" t="s">
        <v>521</v>
      </c>
      <c r="M285" s="138" t="s">
        <v>521</v>
      </c>
      <c r="N285" s="138" t="s">
        <v>521</v>
      </c>
      <c r="O285" s="138" t="s">
        <v>521</v>
      </c>
      <c r="P285" s="138" t="s">
        <v>521</v>
      </c>
      <c r="Q285" s="134">
        <f t="shared" si="18"/>
        <v>0</v>
      </c>
      <c r="R285" s="135" t="str">
        <f t="shared" si="21"/>
        <v>SI</v>
      </c>
      <c r="S285" s="136" t="str">
        <f t="shared" si="20"/>
        <v>Sin Riesgo</v>
      </c>
      <c r="T285" s="45"/>
    </row>
    <row r="286" spans="1:20" s="48" customFormat="1" ht="32.1" customHeight="1" x14ac:dyDescent="0.2">
      <c r="A286" s="141" t="s">
        <v>3401</v>
      </c>
      <c r="B286" s="137" t="s">
        <v>1388</v>
      </c>
      <c r="C286" s="139" t="s">
        <v>3418</v>
      </c>
      <c r="D286" s="133">
        <v>196</v>
      </c>
      <c r="E286" s="138" t="s">
        <v>521</v>
      </c>
      <c r="F286" s="138">
        <v>0</v>
      </c>
      <c r="G286" s="138" t="s">
        <v>521</v>
      </c>
      <c r="H286" s="138">
        <v>0</v>
      </c>
      <c r="I286" s="140" t="s">
        <v>521</v>
      </c>
      <c r="J286" s="140" t="s">
        <v>521</v>
      </c>
      <c r="K286" s="138"/>
      <c r="L286" s="138" t="s">
        <v>521</v>
      </c>
      <c r="M286" s="138" t="s">
        <v>521</v>
      </c>
      <c r="N286" s="138" t="s">
        <v>521</v>
      </c>
      <c r="O286" s="138" t="s">
        <v>521</v>
      </c>
      <c r="P286" s="138" t="s">
        <v>521</v>
      </c>
      <c r="Q286" s="134">
        <f t="shared" si="18"/>
        <v>0</v>
      </c>
      <c r="R286" s="135" t="str">
        <f t="shared" si="21"/>
        <v>SI</v>
      </c>
      <c r="S286" s="136" t="str">
        <f t="shared" si="20"/>
        <v>Sin Riesgo</v>
      </c>
      <c r="T286" s="45"/>
    </row>
    <row r="287" spans="1:20" s="48" customFormat="1" ht="32.1" customHeight="1" x14ac:dyDescent="0.2">
      <c r="A287" s="141" t="s">
        <v>3401</v>
      </c>
      <c r="B287" s="137" t="s">
        <v>877</v>
      </c>
      <c r="C287" s="139" t="s">
        <v>3417</v>
      </c>
      <c r="D287" s="133">
        <v>123</v>
      </c>
      <c r="E287" s="138" t="s">
        <v>521</v>
      </c>
      <c r="F287" s="138" t="s">
        <v>521</v>
      </c>
      <c r="G287" s="138" t="s">
        <v>521</v>
      </c>
      <c r="H287" s="138">
        <v>0</v>
      </c>
      <c r="I287" s="140" t="s">
        <v>521</v>
      </c>
      <c r="J287" s="140" t="s">
        <v>521</v>
      </c>
      <c r="K287" s="138"/>
      <c r="L287" s="138" t="s">
        <v>521</v>
      </c>
      <c r="M287" s="138">
        <v>24</v>
      </c>
      <c r="N287" s="138"/>
      <c r="O287" s="138" t="s">
        <v>521</v>
      </c>
      <c r="P287" s="138" t="s">
        <v>521</v>
      </c>
      <c r="Q287" s="134">
        <f t="shared" si="18"/>
        <v>12</v>
      </c>
      <c r="R287" s="135" t="str">
        <f t="shared" si="21"/>
        <v>NO</v>
      </c>
      <c r="S287" s="136" t="str">
        <f t="shared" si="20"/>
        <v>Bajo</v>
      </c>
      <c r="T287" s="45"/>
    </row>
    <row r="288" spans="1:20" s="48" customFormat="1" ht="32.1" customHeight="1" x14ac:dyDescent="0.2">
      <c r="A288" s="141" t="s">
        <v>3401</v>
      </c>
      <c r="B288" s="137" t="s">
        <v>3411</v>
      </c>
      <c r="C288" s="139" t="s">
        <v>3412</v>
      </c>
      <c r="D288" s="133">
        <v>52</v>
      </c>
      <c r="E288" s="138" t="s">
        <v>521</v>
      </c>
      <c r="F288" s="138" t="s">
        <v>521</v>
      </c>
      <c r="G288" s="138" t="s">
        <v>521</v>
      </c>
      <c r="H288" s="138" t="s">
        <v>521</v>
      </c>
      <c r="I288" s="140">
        <v>0</v>
      </c>
      <c r="J288" s="140" t="s">
        <v>521</v>
      </c>
      <c r="K288" s="138" t="s">
        <v>521</v>
      </c>
      <c r="L288" s="138">
        <v>0</v>
      </c>
      <c r="M288" s="138" t="s">
        <v>521</v>
      </c>
      <c r="N288" s="138" t="s">
        <v>521</v>
      </c>
      <c r="O288" s="138" t="s">
        <v>521</v>
      </c>
      <c r="P288" s="138" t="s">
        <v>521</v>
      </c>
      <c r="Q288" s="134">
        <f t="shared" si="18"/>
        <v>0</v>
      </c>
      <c r="R288" s="135" t="str">
        <f t="shared" si="21"/>
        <v>SI</v>
      </c>
      <c r="S288" s="136" t="str">
        <f t="shared" si="20"/>
        <v>Sin Riesgo</v>
      </c>
      <c r="T288" s="45"/>
    </row>
    <row r="289" spans="1:20" s="48" customFormat="1" ht="32.1" customHeight="1" x14ac:dyDescent="0.2">
      <c r="A289" s="141" t="s">
        <v>3401</v>
      </c>
      <c r="B289" s="137" t="s">
        <v>3409</v>
      </c>
      <c r="C289" s="139" t="s">
        <v>3410</v>
      </c>
      <c r="D289" s="133">
        <v>186</v>
      </c>
      <c r="E289" s="138" t="s">
        <v>521</v>
      </c>
      <c r="F289" s="138" t="s">
        <v>521</v>
      </c>
      <c r="G289" s="138">
        <v>0</v>
      </c>
      <c r="H289" s="138" t="s">
        <v>521</v>
      </c>
      <c r="I289" s="140" t="s">
        <v>521</v>
      </c>
      <c r="J289" s="140" t="s">
        <v>521</v>
      </c>
      <c r="K289" s="138" t="s">
        <v>521</v>
      </c>
      <c r="L289" s="138">
        <v>0</v>
      </c>
      <c r="M289" s="138">
        <v>2.4</v>
      </c>
      <c r="N289" s="138"/>
      <c r="O289" s="138"/>
      <c r="P289" s="138"/>
      <c r="Q289" s="134">
        <f t="shared" ref="Q289:Q320" si="22">AVERAGE(E289:P289)</f>
        <v>0.79999999999999993</v>
      </c>
      <c r="R289" s="135" t="str">
        <f t="shared" si="21"/>
        <v>SI</v>
      </c>
      <c r="S289" s="136" t="str">
        <f t="shared" ref="S289:S320" si="23">IF(Q289&lt;5,"Sin Riesgo",IF(Q289 &lt;=14,"Bajo",IF(Q289&lt;=35,"Medio",IF(Q289&lt;=80,"Alto","Inviable Sanitariamente"))))</f>
        <v>Sin Riesgo</v>
      </c>
      <c r="T289" s="45"/>
    </row>
    <row r="290" spans="1:20" s="48" customFormat="1" ht="32.1" customHeight="1" x14ac:dyDescent="0.2">
      <c r="A290" s="141" t="s">
        <v>3401</v>
      </c>
      <c r="B290" s="137" t="s">
        <v>3407</v>
      </c>
      <c r="C290" s="139" t="s">
        <v>3408</v>
      </c>
      <c r="D290" s="133">
        <v>35</v>
      </c>
      <c r="E290" s="138" t="s">
        <v>521</v>
      </c>
      <c r="F290" s="138" t="s">
        <v>521</v>
      </c>
      <c r="G290" s="138" t="s">
        <v>521</v>
      </c>
      <c r="H290" s="138">
        <v>57.6</v>
      </c>
      <c r="I290" s="140" t="s">
        <v>521</v>
      </c>
      <c r="J290" s="140" t="s">
        <v>521</v>
      </c>
      <c r="K290" s="138" t="s">
        <v>521</v>
      </c>
      <c r="L290" s="138">
        <v>0</v>
      </c>
      <c r="M290" s="138" t="s">
        <v>521</v>
      </c>
      <c r="N290" s="138" t="s">
        <v>521</v>
      </c>
      <c r="O290" s="138" t="s">
        <v>521</v>
      </c>
      <c r="P290" s="138" t="s">
        <v>521</v>
      </c>
      <c r="Q290" s="134">
        <f t="shared" si="22"/>
        <v>28.8</v>
      </c>
      <c r="R290" s="135" t="str">
        <f t="shared" si="21"/>
        <v>NO</v>
      </c>
      <c r="S290" s="136" t="str">
        <f t="shared" si="23"/>
        <v>Medio</v>
      </c>
      <c r="T290" s="45"/>
    </row>
    <row r="291" spans="1:20" s="48" customFormat="1" ht="32.1" customHeight="1" x14ac:dyDescent="0.2">
      <c r="A291" s="141" t="s">
        <v>3401</v>
      </c>
      <c r="B291" s="137" t="s">
        <v>1880</v>
      </c>
      <c r="C291" s="139" t="s">
        <v>3440</v>
      </c>
      <c r="D291" s="133">
        <v>857</v>
      </c>
      <c r="E291" s="138" t="s">
        <v>521</v>
      </c>
      <c r="F291" s="138">
        <v>49.6</v>
      </c>
      <c r="G291" s="138">
        <v>9.6</v>
      </c>
      <c r="H291" s="138">
        <v>9.6</v>
      </c>
      <c r="I291" s="140">
        <v>0</v>
      </c>
      <c r="J291" s="140">
        <v>2.4</v>
      </c>
      <c r="K291" s="138">
        <v>0</v>
      </c>
      <c r="L291" s="138" t="s">
        <v>521</v>
      </c>
      <c r="M291" s="138" t="s">
        <v>521</v>
      </c>
      <c r="N291" s="138"/>
      <c r="O291" s="138" t="s">
        <v>521</v>
      </c>
      <c r="P291" s="138"/>
      <c r="Q291" s="134">
        <f t="shared" si="22"/>
        <v>11.866666666666667</v>
      </c>
      <c r="R291" s="135" t="str">
        <f t="shared" si="21"/>
        <v>NO</v>
      </c>
      <c r="S291" s="136" t="str">
        <f t="shared" si="23"/>
        <v>Bajo</v>
      </c>
      <c r="T291" s="45"/>
    </row>
    <row r="292" spans="1:20" s="48" customFormat="1" ht="32.1" customHeight="1" x14ac:dyDescent="0.2">
      <c r="A292" s="141" t="s">
        <v>3401</v>
      </c>
      <c r="B292" s="137" t="s">
        <v>3442</v>
      </c>
      <c r="C292" s="139" t="s">
        <v>3443</v>
      </c>
      <c r="D292" s="133">
        <v>156</v>
      </c>
      <c r="E292" s="138" t="s">
        <v>521</v>
      </c>
      <c r="F292" s="138">
        <v>0</v>
      </c>
      <c r="G292" s="138" t="s">
        <v>521</v>
      </c>
      <c r="H292" s="138">
        <v>9.6</v>
      </c>
      <c r="I292" s="140">
        <v>0</v>
      </c>
      <c r="J292" s="140">
        <v>0</v>
      </c>
      <c r="K292" s="138">
        <v>40</v>
      </c>
      <c r="L292" s="138" t="s">
        <v>521</v>
      </c>
      <c r="M292" s="138" t="s">
        <v>521</v>
      </c>
      <c r="N292" s="138">
        <v>0</v>
      </c>
      <c r="O292" s="138"/>
      <c r="P292" s="138"/>
      <c r="Q292" s="134">
        <f t="shared" si="22"/>
        <v>8.2666666666666675</v>
      </c>
      <c r="R292" s="135" t="str">
        <f t="shared" si="21"/>
        <v>NO</v>
      </c>
      <c r="S292" s="136" t="str">
        <f t="shared" si="23"/>
        <v>Bajo</v>
      </c>
      <c r="T292" s="45"/>
    </row>
    <row r="293" spans="1:20" s="48" customFormat="1" ht="32.1" customHeight="1" x14ac:dyDescent="0.2">
      <c r="A293" s="141" t="s">
        <v>3401</v>
      </c>
      <c r="B293" s="137" t="s">
        <v>3149</v>
      </c>
      <c r="C293" s="139" t="s">
        <v>3441</v>
      </c>
      <c r="D293" s="133">
        <v>140</v>
      </c>
      <c r="E293" s="138" t="s">
        <v>521</v>
      </c>
      <c r="F293" s="138">
        <v>40</v>
      </c>
      <c r="G293" s="138">
        <v>24</v>
      </c>
      <c r="H293" s="138">
        <v>12</v>
      </c>
      <c r="I293" s="140">
        <v>0</v>
      </c>
      <c r="J293" s="140">
        <v>0</v>
      </c>
      <c r="K293" s="138">
        <v>0</v>
      </c>
      <c r="L293" s="138" t="s">
        <v>521</v>
      </c>
      <c r="M293" s="138" t="s">
        <v>521</v>
      </c>
      <c r="N293" s="138"/>
      <c r="O293" s="138" t="s">
        <v>521</v>
      </c>
      <c r="P293" s="138" t="s">
        <v>521</v>
      </c>
      <c r="Q293" s="134">
        <f t="shared" si="22"/>
        <v>12.666666666666666</v>
      </c>
      <c r="R293" s="135" t="str">
        <f t="shared" si="21"/>
        <v>NO</v>
      </c>
      <c r="S293" s="136" t="str">
        <f t="shared" si="23"/>
        <v>Bajo</v>
      </c>
      <c r="T293" s="45"/>
    </row>
    <row r="294" spans="1:20" s="48" customFormat="1" ht="32.1" customHeight="1" x14ac:dyDescent="0.2">
      <c r="A294" s="141" t="s">
        <v>3401</v>
      </c>
      <c r="B294" s="137" t="s">
        <v>3402</v>
      </c>
      <c r="C294" s="139" t="s">
        <v>3403</v>
      </c>
      <c r="D294" s="133">
        <v>287</v>
      </c>
      <c r="E294" s="138" t="s">
        <v>521</v>
      </c>
      <c r="F294" s="138">
        <v>0</v>
      </c>
      <c r="G294" s="138" t="s">
        <v>521</v>
      </c>
      <c r="H294" s="138" t="s">
        <v>521</v>
      </c>
      <c r="I294" s="140">
        <v>0</v>
      </c>
      <c r="J294" s="140">
        <v>0</v>
      </c>
      <c r="K294" s="138"/>
      <c r="L294" s="138" t="s">
        <v>521</v>
      </c>
      <c r="M294" s="138" t="s">
        <v>521</v>
      </c>
      <c r="N294" s="138">
        <v>0</v>
      </c>
      <c r="O294" s="138">
        <v>0</v>
      </c>
      <c r="P294" s="138" t="s">
        <v>521</v>
      </c>
      <c r="Q294" s="134">
        <f t="shared" si="22"/>
        <v>0</v>
      </c>
      <c r="R294" s="135" t="str">
        <f t="shared" si="21"/>
        <v>SI</v>
      </c>
      <c r="S294" s="136" t="str">
        <f t="shared" si="23"/>
        <v>Sin Riesgo</v>
      </c>
      <c r="T294" s="45"/>
    </row>
    <row r="295" spans="1:20" s="48" customFormat="1" ht="32.1" customHeight="1" x14ac:dyDescent="0.2">
      <c r="A295" s="141" t="s">
        <v>3401</v>
      </c>
      <c r="B295" s="137" t="s">
        <v>3455</v>
      </c>
      <c r="C295" s="139" t="s">
        <v>3456</v>
      </c>
      <c r="D295" s="133">
        <v>98</v>
      </c>
      <c r="E295" s="138" t="s">
        <v>521</v>
      </c>
      <c r="F295" s="138">
        <v>24</v>
      </c>
      <c r="G295" s="138">
        <v>0</v>
      </c>
      <c r="H295" s="138">
        <v>0</v>
      </c>
      <c r="I295" s="140">
        <v>0</v>
      </c>
      <c r="J295" s="140">
        <v>0</v>
      </c>
      <c r="K295" s="138"/>
      <c r="L295" s="138">
        <v>0</v>
      </c>
      <c r="M295" s="138">
        <v>0</v>
      </c>
      <c r="N295" s="138" t="s">
        <v>521</v>
      </c>
      <c r="O295" s="138">
        <v>0</v>
      </c>
      <c r="P295" s="138" t="s">
        <v>521</v>
      </c>
      <c r="Q295" s="134">
        <f t="shared" si="22"/>
        <v>3</v>
      </c>
      <c r="R295" s="135" t="str">
        <f t="shared" si="21"/>
        <v>SI</v>
      </c>
      <c r="S295" s="136" t="str">
        <f t="shared" si="23"/>
        <v>Sin Riesgo</v>
      </c>
      <c r="T295" s="45"/>
    </row>
    <row r="296" spans="1:20" s="48" customFormat="1" ht="32.1" customHeight="1" x14ac:dyDescent="0.2">
      <c r="A296" s="141" t="s">
        <v>3401</v>
      </c>
      <c r="B296" s="137" t="s">
        <v>3474</v>
      </c>
      <c r="C296" s="139" t="s">
        <v>3475</v>
      </c>
      <c r="D296" s="133">
        <v>189</v>
      </c>
      <c r="E296" s="138" t="s">
        <v>521</v>
      </c>
      <c r="F296" s="138">
        <v>0</v>
      </c>
      <c r="G296" s="138">
        <v>0</v>
      </c>
      <c r="H296" s="138">
        <v>0</v>
      </c>
      <c r="I296" s="140">
        <v>0</v>
      </c>
      <c r="J296" s="140">
        <v>0</v>
      </c>
      <c r="K296" s="138"/>
      <c r="L296" s="138">
        <v>0</v>
      </c>
      <c r="M296" s="138">
        <v>0</v>
      </c>
      <c r="N296" s="138">
        <v>0</v>
      </c>
      <c r="O296" s="138">
        <v>0</v>
      </c>
      <c r="P296" s="138">
        <v>0</v>
      </c>
      <c r="Q296" s="134">
        <f t="shared" si="22"/>
        <v>0</v>
      </c>
      <c r="R296" s="135" t="str">
        <f t="shared" si="21"/>
        <v>SI</v>
      </c>
      <c r="S296" s="136" t="str">
        <f t="shared" si="23"/>
        <v>Sin Riesgo</v>
      </c>
      <c r="T296" s="45"/>
    </row>
    <row r="297" spans="1:20" s="48" customFormat="1" ht="32.1" customHeight="1" x14ac:dyDescent="0.2">
      <c r="A297" s="141" t="s">
        <v>3401</v>
      </c>
      <c r="B297" s="137" t="s">
        <v>3476</v>
      </c>
      <c r="C297" s="139" t="s">
        <v>3477</v>
      </c>
      <c r="D297" s="133">
        <v>168</v>
      </c>
      <c r="E297" s="138" t="s">
        <v>521</v>
      </c>
      <c r="F297" s="138">
        <v>0</v>
      </c>
      <c r="G297" s="138">
        <v>0</v>
      </c>
      <c r="H297" s="138">
        <v>0</v>
      </c>
      <c r="I297" s="140">
        <v>0</v>
      </c>
      <c r="J297" s="140">
        <v>0</v>
      </c>
      <c r="K297" s="138"/>
      <c r="L297" s="138">
        <v>0</v>
      </c>
      <c r="M297" s="138">
        <v>0</v>
      </c>
      <c r="N297" s="138"/>
      <c r="O297" s="138">
        <v>0</v>
      </c>
      <c r="P297" s="138">
        <v>0</v>
      </c>
      <c r="Q297" s="134">
        <f t="shared" si="22"/>
        <v>0</v>
      </c>
      <c r="R297" s="135" t="str">
        <f t="shared" si="21"/>
        <v>SI</v>
      </c>
      <c r="S297" s="136" t="str">
        <f t="shared" si="23"/>
        <v>Sin Riesgo</v>
      </c>
      <c r="T297" s="45"/>
    </row>
    <row r="298" spans="1:20" s="48" customFormat="1" ht="32.1" customHeight="1" x14ac:dyDescent="0.2">
      <c r="A298" s="141" t="s">
        <v>3401</v>
      </c>
      <c r="B298" s="137" t="s">
        <v>3427</v>
      </c>
      <c r="C298" s="139" t="s">
        <v>3457</v>
      </c>
      <c r="D298" s="133">
        <v>220</v>
      </c>
      <c r="E298" s="138" t="s">
        <v>521</v>
      </c>
      <c r="F298" s="138">
        <v>33.6</v>
      </c>
      <c r="G298" s="138" t="s">
        <v>521</v>
      </c>
      <c r="H298" s="138">
        <v>9.6</v>
      </c>
      <c r="I298" s="140">
        <v>9.6</v>
      </c>
      <c r="J298" s="140">
        <v>0</v>
      </c>
      <c r="K298" s="138"/>
      <c r="L298" s="138">
        <v>9.6</v>
      </c>
      <c r="M298" s="138">
        <v>0</v>
      </c>
      <c r="N298" s="138">
        <v>7.7</v>
      </c>
      <c r="O298" s="138">
        <v>0</v>
      </c>
      <c r="P298" s="138" t="s">
        <v>521</v>
      </c>
      <c r="Q298" s="134">
        <f t="shared" si="22"/>
        <v>8.7625000000000011</v>
      </c>
      <c r="R298" s="135" t="str">
        <f t="shared" si="21"/>
        <v>NO</v>
      </c>
      <c r="S298" s="136" t="str">
        <f t="shared" si="23"/>
        <v>Bajo</v>
      </c>
      <c r="T298" s="45"/>
    </row>
    <row r="299" spans="1:20" s="48" customFormat="1" ht="32.1" customHeight="1" x14ac:dyDescent="0.2">
      <c r="A299" s="141" t="s">
        <v>3401</v>
      </c>
      <c r="B299" s="137" t="s">
        <v>2242</v>
      </c>
      <c r="C299" s="139" t="s">
        <v>3468</v>
      </c>
      <c r="D299" s="133">
        <v>448</v>
      </c>
      <c r="E299" s="138" t="s">
        <v>521</v>
      </c>
      <c r="F299" s="138">
        <v>0</v>
      </c>
      <c r="G299" s="138" t="s">
        <v>521</v>
      </c>
      <c r="H299" s="138">
        <v>33.6</v>
      </c>
      <c r="I299" s="140" t="s">
        <v>521</v>
      </c>
      <c r="J299" s="140">
        <v>0</v>
      </c>
      <c r="K299" s="138"/>
      <c r="L299" s="138">
        <v>0</v>
      </c>
      <c r="M299" s="138">
        <v>0</v>
      </c>
      <c r="N299" s="138" t="s">
        <v>521</v>
      </c>
      <c r="O299" s="138">
        <v>0</v>
      </c>
      <c r="P299" s="138" t="s">
        <v>521</v>
      </c>
      <c r="Q299" s="134">
        <f t="shared" si="22"/>
        <v>5.6000000000000005</v>
      </c>
      <c r="R299" s="135" t="str">
        <f t="shared" si="21"/>
        <v>NO</v>
      </c>
      <c r="S299" s="136" t="str">
        <f t="shared" si="23"/>
        <v>Bajo</v>
      </c>
      <c r="T299" s="45"/>
    </row>
    <row r="300" spans="1:20" s="48" customFormat="1" ht="32.1" customHeight="1" x14ac:dyDescent="0.2">
      <c r="A300" s="141" t="s">
        <v>3401</v>
      </c>
      <c r="B300" s="137" t="s">
        <v>3433</v>
      </c>
      <c r="C300" s="139" t="s">
        <v>3434</v>
      </c>
      <c r="D300" s="133">
        <v>90</v>
      </c>
      <c r="E300" s="138" t="s">
        <v>521</v>
      </c>
      <c r="F300" s="138" t="s">
        <v>521</v>
      </c>
      <c r="G300" s="138" t="s">
        <v>521</v>
      </c>
      <c r="H300" s="138" t="s">
        <v>521</v>
      </c>
      <c r="I300" s="140" t="s">
        <v>521</v>
      </c>
      <c r="J300" s="140">
        <v>9.6</v>
      </c>
      <c r="K300" s="138"/>
      <c r="L300" s="138" t="s">
        <v>521</v>
      </c>
      <c r="M300" s="138" t="s">
        <v>521</v>
      </c>
      <c r="N300" s="138" t="s">
        <v>521</v>
      </c>
      <c r="O300" s="138" t="s">
        <v>521</v>
      </c>
      <c r="P300" s="138" t="s">
        <v>521</v>
      </c>
      <c r="Q300" s="134">
        <f t="shared" si="22"/>
        <v>9.6</v>
      </c>
      <c r="R300" s="135" t="str">
        <f t="shared" si="21"/>
        <v>NO</v>
      </c>
      <c r="S300" s="136" t="str">
        <f t="shared" si="23"/>
        <v>Bajo</v>
      </c>
      <c r="T300" s="45"/>
    </row>
    <row r="301" spans="1:20" s="48" customFormat="1" ht="32.1" customHeight="1" x14ac:dyDescent="0.2">
      <c r="A301" s="141" t="s">
        <v>3401</v>
      </c>
      <c r="B301" s="137" t="s">
        <v>2242</v>
      </c>
      <c r="C301" s="139" t="s">
        <v>3435</v>
      </c>
      <c r="D301" s="133">
        <v>97</v>
      </c>
      <c r="E301" s="138" t="s">
        <v>521</v>
      </c>
      <c r="F301" s="138" t="s">
        <v>521</v>
      </c>
      <c r="G301" s="138" t="s">
        <v>521</v>
      </c>
      <c r="H301" s="138">
        <v>33.6</v>
      </c>
      <c r="I301" s="140" t="s">
        <v>521</v>
      </c>
      <c r="J301" s="140" t="s">
        <v>521</v>
      </c>
      <c r="K301" s="138"/>
      <c r="L301" s="138" t="s">
        <v>521</v>
      </c>
      <c r="M301" s="138" t="s">
        <v>521</v>
      </c>
      <c r="N301" s="138" t="s">
        <v>521</v>
      </c>
      <c r="O301" s="138" t="s">
        <v>521</v>
      </c>
      <c r="P301" s="138" t="s">
        <v>521</v>
      </c>
      <c r="Q301" s="134">
        <f t="shared" si="22"/>
        <v>33.6</v>
      </c>
      <c r="R301" s="135" t="str">
        <f t="shared" si="21"/>
        <v>NO</v>
      </c>
      <c r="S301" s="136" t="str">
        <f t="shared" si="23"/>
        <v>Medio</v>
      </c>
      <c r="T301" s="45"/>
    </row>
    <row r="302" spans="1:20" s="48" customFormat="1" ht="32.1" customHeight="1" x14ac:dyDescent="0.2">
      <c r="A302" s="141" t="s">
        <v>3401</v>
      </c>
      <c r="B302" s="137" t="s">
        <v>3427</v>
      </c>
      <c r="C302" s="139" t="s">
        <v>3483</v>
      </c>
      <c r="D302" s="133">
        <v>65</v>
      </c>
      <c r="E302" s="138" t="s">
        <v>521</v>
      </c>
      <c r="F302" s="138" t="s">
        <v>521</v>
      </c>
      <c r="G302" s="138">
        <v>33.6</v>
      </c>
      <c r="H302" s="138" t="s">
        <v>521</v>
      </c>
      <c r="I302" s="140" t="s">
        <v>521</v>
      </c>
      <c r="J302" s="140" t="s">
        <v>521</v>
      </c>
      <c r="K302" s="138"/>
      <c r="L302" s="138" t="s">
        <v>521</v>
      </c>
      <c r="M302" s="138">
        <v>9.6</v>
      </c>
      <c r="N302" s="138" t="s">
        <v>521</v>
      </c>
      <c r="O302" s="138" t="s">
        <v>521</v>
      </c>
      <c r="P302" s="138" t="s">
        <v>521</v>
      </c>
      <c r="Q302" s="134">
        <f t="shared" si="22"/>
        <v>21.6</v>
      </c>
      <c r="R302" s="135" t="str">
        <f t="shared" si="21"/>
        <v>NO</v>
      </c>
      <c r="S302" s="136" t="str">
        <f t="shared" si="23"/>
        <v>Medio</v>
      </c>
      <c r="T302" s="45"/>
    </row>
    <row r="303" spans="1:20" s="48" customFormat="1" ht="32.1" customHeight="1" x14ac:dyDescent="0.2">
      <c r="A303" s="141" t="s">
        <v>3401</v>
      </c>
      <c r="B303" s="137" t="s">
        <v>3431</v>
      </c>
      <c r="C303" s="139" t="s">
        <v>3432</v>
      </c>
      <c r="D303" s="133">
        <v>579</v>
      </c>
      <c r="E303" s="138" t="s">
        <v>521</v>
      </c>
      <c r="F303" s="138">
        <v>0</v>
      </c>
      <c r="G303" s="138" t="s">
        <v>521</v>
      </c>
      <c r="H303" s="138" t="s">
        <v>521</v>
      </c>
      <c r="I303" s="140">
        <v>33.6</v>
      </c>
      <c r="J303" s="140" t="s">
        <v>521</v>
      </c>
      <c r="K303" s="138"/>
      <c r="L303" s="138">
        <v>0</v>
      </c>
      <c r="M303" s="138" t="s">
        <v>521</v>
      </c>
      <c r="N303" s="138">
        <v>0</v>
      </c>
      <c r="O303" s="138">
        <v>0</v>
      </c>
      <c r="P303" s="138" t="s">
        <v>521</v>
      </c>
      <c r="Q303" s="134">
        <f t="shared" si="22"/>
        <v>6.7200000000000006</v>
      </c>
      <c r="R303" s="135" t="str">
        <f t="shared" ref="R303:R320" si="24">IF(Q303&lt;5,"SI","NO")</f>
        <v>NO</v>
      </c>
      <c r="S303" s="136" t="str">
        <f t="shared" si="23"/>
        <v>Bajo</v>
      </c>
      <c r="T303" s="45"/>
    </row>
    <row r="304" spans="1:20" s="48" customFormat="1" ht="32.1" customHeight="1" x14ac:dyDescent="0.2">
      <c r="A304" s="141" t="s">
        <v>3401</v>
      </c>
      <c r="B304" s="137" t="s">
        <v>49</v>
      </c>
      <c r="C304" s="139" t="s">
        <v>3426</v>
      </c>
      <c r="D304" s="133">
        <v>250</v>
      </c>
      <c r="E304" s="138" t="s">
        <v>521</v>
      </c>
      <c r="F304" s="138" t="s">
        <v>521</v>
      </c>
      <c r="G304" s="138">
        <v>0</v>
      </c>
      <c r="H304" s="138" t="s">
        <v>521</v>
      </c>
      <c r="I304" s="140">
        <v>24</v>
      </c>
      <c r="J304" s="140" t="s">
        <v>521</v>
      </c>
      <c r="K304" s="138"/>
      <c r="L304" s="138" t="s">
        <v>521</v>
      </c>
      <c r="M304" s="138">
        <v>0</v>
      </c>
      <c r="N304" s="138" t="s">
        <v>521</v>
      </c>
      <c r="O304" s="138">
        <v>0</v>
      </c>
      <c r="P304" s="138" t="s">
        <v>521</v>
      </c>
      <c r="Q304" s="134">
        <f t="shared" si="22"/>
        <v>6</v>
      </c>
      <c r="R304" s="135" t="str">
        <f t="shared" si="24"/>
        <v>NO</v>
      </c>
      <c r="S304" s="136" t="str">
        <f t="shared" si="23"/>
        <v>Bajo</v>
      </c>
      <c r="T304" s="45"/>
    </row>
    <row r="305" spans="1:20" s="48" customFormat="1" ht="32.1" customHeight="1" x14ac:dyDescent="0.2">
      <c r="A305" s="141" t="s">
        <v>3401</v>
      </c>
      <c r="B305" s="137" t="s">
        <v>3427</v>
      </c>
      <c r="C305" s="139" t="s">
        <v>3428</v>
      </c>
      <c r="D305" s="133">
        <v>139</v>
      </c>
      <c r="E305" s="138" t="s">
        <v>521</v>
      </c>
      <c r="F305" s="138" t="s">
        <v>521</v>
      </c>
      <c r="G305" s="138" t="s">
        <v>521</v>
      </c>
      <c r="H305" s="138" t="s">
        <v>521</v>
      </c>
      <c r="I305" s="140" t="s">
        <v>521</v>
      </c>
      <c r="J305" s="140" t="s">
        <v>521</v>
      </c>
      <c r="K305" s="138" t="s">
        <v>521</v>
      </c>
      <c r="L305" s="138" t="s">
        <v>521</v>
      </c>
      <c r="M305" s="138" t="s">
        <v>521</v>
      </c>
      <c r="N305" s="138" t="s">
        <v>521</v>
      </c>
      <c r="O305" s="138">
        <v>0</v>
      </c>
      <c r="P305" s="138" t="s">
        <v>521</v>
      </c>
      <c r="Q305" s="134">
        <f t="shared" si="22"/>
        <v>0</v>
      </c>
      <c r="R305" s="135" t="str">
        <f t="shared" si="24"/>
        <v>SI</v>
      </c>
      <c r="S305" s="136" t="str">
        <f t="shared" si="23"/>
        <v>Sin Riesgo</v>
      </c>
      <c r="T305" s="45"/>
    </row>
    <row r="306" spans="1:20" s="48" customFormat="1" ht="32.1" customHeight="1" x14ac:dyDescent="0.2">
      <c r="A306" s="141" t="s">
        <v>3401</v>
      </c>
      <c r="B306" s="137" t="s">
        <v>3429</v>
      </c>
      <c r="C306" s="139" t="s">
        <v>3430</v>
      </c>
      <c r="D306" s="133">
        <v>80</v>
      </c>
      <c r="E306" s="138" t="s">
        <v>521</v>
      </c>
      <c r="F306" s="138" t="s">
        <v>521</v>
      </c>
      <c r="G306" s="138" t="s">
        <v>521</v>
      </c>
      <c r="H306" s="138" t="s">
        <v>521</v>
      </c>
      <c r="I306" s="140" t="s">
        <v>521</v>
      </c>
      <c r="J306" s="140" t="s">
        <v>521</v>
      </c>
      <c r="K306" s="138" t="s">
        <v>521</v>
      </c>
      <c r="L306" s="138" t="s">
        <v>521</v>
      </c>
      <c r="M306" s="138" t="s">
        <v>521</v>
      </c>
      <c r="N306" s="138" t="s">
        <v>521</v>
      </c>
      <c r="O306" s="138">
        <v>0</v>
      </c>
      <c r="P306" s="138">
        <v>0</v>
      </c>
      <c r="Q306" s="134">
        <f t="shared" si="22"/>
        <v>0</v>
      </c>
      <c r="R306" s="135" t="str">
        <f t="shared" si="24"/>
        <v>SI</v>
      </c>
      <c r="S306" s="136" t="str">
        <f t="shared" si="23"/>
        <v>Sin Riesgo</v>
      </c>
      <c r="T306" s="45"/>
    </row>
    <row r="307" spans="1:20" s="48" customFormat="1" ht="32.1" customHeight="1" x14ac:dyDescent="0.2">
      <c r="A307" s="141" t="s">
        <v>3401</v>
      </c>
      <c r="B307" s="137" t="s">
        <v>3471</v>
      </c>
      <c r="C307" s="139" t="s">
        <v>3472</v>
      </c>
      <c r="D307" s="133">
        <v>220</v>
      </c>
      <c r="E307" s="138" t="s">
        <v>521</v>
      </c>
      <c r="F307" s="138">
        <v>0</v>
      </c>
      <c r="G307" s="138" t="s">
        <v>521</v>
      </c>
      <c r="H307" s="138">
        <v>0</v>
      </c>
      <c r="I307" s="140">
        <v>0</v>
      </c>
      <c r="J307" s="140">
        <v>0</v>
      </c>
      <c r="K307" s="138" t="s">
        <v>521</v>
      </c>
      <c r="L307" s="138">
        <v>33.6</v>
      </c>
      <c r="M307" s="138" t="s">
        <v>521</v>
      </c>
      <c r="N307" s="138" t="s">
        <v>521</v>
      </c>
      <c r="O307" s="138">
        <v>0</v>
      </c>
      <c r="P307" s="138" t="s">
        <v>521</v>
      </c>
      <c r="Q307" s="134">
        <f t="shared" si="22"/>
        <v>5.6000000000000005</v>
      </c>
      <c r="R307" s="135" t="str">
        <f t="shared" si="24"/>
        <v>NO</v>
      </c>
      <c r="S307" s="136" t="str">
        <f t="shared" si="23"/>
        <v>Bajo</v>
      </c>
      <c r="T307" s="45"/>
    </row>
    <row r="308" spans="1:20" s="48" customFormat="1" ht="32.1" customHeight="1" x14ac:dyDescent="0.2">
      <c r="A308" s="141" t="s">
        <v>3401</v>
      </c>
      <c r="B308" s="137" t="s">
        <v>3461</v>
      </c>
      <c r="C308" s="139" t="s">
        <v>3462</v>
      </c>
      <c r="D308" s="133">
        <v>308</v>
      </c>
      <c r="E308" s="138" t="s">
        <v>521</v>
      </c>
      <c r="F308" s="138">
        <v>0</v>
      </c>
      <c r="G308" s="138">
        <v>0</v>
      </c>
      <c r="H308" s="138" t="s">
        <v>521</v>
      </c>
      <c r="I308" s="140">
        <v>0</v>
      </c>
      <c r="J308" s="140">
        <v>0</v>
      </c>
      <c r="K308" s="138" t="s">
        <v>521</v>
      </c>
      <c r="L308" s="138">
        <v>0</v>
      </c>
      <c r="M308" s="138">
        <v>0</v>
      </c>
      <c r="N308" s="138" t="s">
        <v>521</v>
      </c>
      <c r="O308" s="138">
        <v>0</v>
      </c>
      <c r="P308" s="138"/>
      <c r="Q308" s="134">
        <f t="shared" si="22"/>
        <v>0</v>
      </c>
      <c r="R308" s="135" t="str">
        <f t="shared" si="24"/>
        <v>SI</v>
      </c>
      <c r="S308" s="136" t="str">
        <f t="shared" si="23"/>
        <v>Sin Riesgo</v>
      </c>
      <c r="T308" s="45"/>
    </row>
    <row r="309" spans="1:20" s="48" customFormat="1" ht="32.1" customHeight="1" x14ac:dyDescent="0.2">
      <c r="A309" s="141" t="s">
        <v>3401</v>
      </c>
      <c r="B309" s="137" t="s">
        <v>2144</v>
      </c>
      <c r="C309" s="139" t="s">
        <v>3473</v>
      </c>
      <c r="D309" s="133">
        <v>204</v>
      </c>
      <c r="E309" s="138" t="s">
        <v>521</v>
      </c>
      <c r="F309" s="138">
        <v>0</v>
      </c>
      <c r="G309" s="138" t="s">
        <v>521</v>
      </c>
      <c r="H309" s="138">
        <v>33.6</v>
      </c>
      <c r="I309" s="140" t="s">
        <v>521</v>
      </c>
      <c r="J309" s="140">
        <v>0</v>
      </c>
      <c r="K309" s="138">
        <v>0</v>
      </c>
      <c r="L309" s="138" t="s">
        <v>521</v>
      </c>
      <c r="M309" s="138" t="s">
        <v>521</v>
      </c>
      <c r="N309" s="138"/>
      <c r="O309" s="138" t="s">
        <v>521</v>
      </c>
      <c r="P309" s="138">
        <v>0</v>
      </c>
      <c r="Q309" s="134">
        <f t="shared" si="22"/>
        <v>6.7200000000000006</v>
      </c>
      <c r="R309" s="135" t="str">
        <f t="shared" si="24"/>
        <v>NO</v>
      </c>
      <c r="S309" s="136" t="str">
        <f t="shared" si="23"/>
        <v>Bajo</v>
      </c>
      <c r="T309" s="45"/>
    </row>
    <row r="310" spans="1:20" s="48" customFormat="1" ht="32.1" customHeight="1" x14ac:dyDescent="0.2">
      <c r="A310" s="141" t="s">
        <v>3401</v>
      </c>
      <c r="B310" s="137" t="s">
        <v>3459</v>
      </c>
      <c r="C310" s="139" t="s">
        <v>3460</v>
      </c>
      <c r="D310" s="133">
        <v>492</v>
      </c>
      <c r="E310" s="138" t="s">
        <v>521</v>
      </c>
      <c r="F310" s="138">
        <v>0</v>
      </c>
      <c r="G310" s="138" t="s">
        <v>521</v>
      </c>
      <c r="H310" s="138">
        <v>0</v>
      </c>
      <c r="I310" s="140" t="s">
        <v>521</v>
      </c>
      <c r="J310" s="140">
        <v>0</v>
      </c>
      <c r="K310" s="138">
        <v>0</v>
      </c>
      <c r="L310" s="138">
        <v>2.4</v>
      </c>
      <c r="M310" s="138" t="s">
        <v>521</v>
      </c>
      <c r="N310" s="138" t="s">
        <v>521</v>
      </c>
      <c r="O310" s="138">
        <v>19.399999999999999</v>
      </c>
      <c r="P310" s="138" t="s">
        <v>521</v>
      </c>
      <c r="Q310" s="134">
        <f t="shared" si="22"/>
        <v>3.6333333333333329</v>
      </c>
      <c r="R310" s="135" t="str">
        <f t="shared" si="24"/>
        <v>SI</v>
      </c>
      <c r="S310" s="136" t="str">
        <f t="shared" si="23"/>
        <v>Sin Riesgo</v>
      </c>
      <c r="T310" s="45"/>
    </row>
    <row r="311" spans="1:20" s="48" customFormat="1" ht="32.1" customHeight="1" x14ac:dyDescent="0.2">
      <c r="A311" s="141" t="s">
        <v>3401</v>
      </c>
      <c r="B311" s="137" t="s">
        <v>190</v>
      </c>
      <c r="C311" s="139" t="s">
        <v>3446</v>
      </c>
      <c r="D311" s="133">
        <v>579</v>
      </c>
      <c r="E311" s="138" t="s">
        <v>521</v>
      </c>
      <c r="F311" s="138">
        <v>0</v>
      </c>
      <c r="G311" s="138">
        <v>0</v>
      </c>
      <c r="H311" s="138">
        <v>0</v>
      </c>
      <c r="I311" s="140">
        <v>0</v>
      </c>
      <c r="J311" s="140">
        <v>0</v>
      </c>
      <c r="K311" s="138" t="s">
        <v>521</v>
      </c>
      <c r="L311" s="138">
        <v>0</v>
      </c>
      <c r="M311" s="138">
        <v>0</v>
      </c>
      <c r="N311" s="138" t="s">
        <v>521</v>
      </c>
      <c r="O311" s="138">
        <v>0</v>
      </c>
      <c r="P311" s="138" t="s">
        <v>521</v>
      </c>
      <c r="Q311" s="134">
        <f t="shared" si="22"/>
        <v>0</v>
      </c>
      <c r="R311" s="135" t="str">
        <f t="shared" si="24"/>
        <v>SI</v>
      </c>
      <c r="S311" s="136" t="str">
        <f t="shared" si="23"/>
        <v>Sin Riesgo</v>
      </c>
      <c r="T311" s="45"/>
    </row>
    <row r="312" spans="1:20" s="48" customFormat="1" ht="32.1" customHeight="1" x14ac:dyDescent="0.2">
      <c r="A312" s="141" t="s">
        <v>3401</v>
      </c>
      <c r="B312" s="137" t="s">
        <v>3062</v>
      </c>
      <c r="C312" s="139" t="s">
        <v>3406</v>
      </c>
      <c r="D312" s="133">
        <v>817</v>
      </c>
      <c r="E312" s="138" t="s">
        <v>521</v>
      </c>
      <c r="F312" s="138">
        <v>0</v>
      </c>
      <c r="G312" s="138">
        <v>0</v>
      </c>
      <c r="H312" s="138">
        <v>0</v>
      </c>
      <c r="I312" s="140" t="s">
        <v>521</v>
      </c>
      <c r="J312" s="140" t="s">
        <v>521</v>
      </c>
      <c r="K312" s="138"/>
      <c r="L312" s="138">
        <v>0</v>
      </c>
      <c r="M312" s="138" t="s">
        <v>521</v>
      </c>
      <c r="N312" s="138" t="s">
        <v>521</v>
      </c>
      <c r="O312" s="138">
        <v>0</v>
      </c>
      <c r="P312" s="138" t="s">
        <v>521</v>
      </c>
      <c r="Q312" s="134">
        <f t="shared" si="22"/>
        <v>0</v>
      </c>
      <c r="R312" s="135" t="str">
        <f t="shared" si="24"/>
        <v>SI</v>
      </c>
      <c r="S312" s="136" t="str">
        <f t="shared" si="23"/>
        <v>Sin Riesgo</v>
      </c>
      <c r="T312" s="45"/>
    </row>
    <row r="313" spans="1:20" s="48" customFormat="1" ht="32.1" customHeight="1" x14ac:dyDescent="0.2">
      <c r="A313" s="141" t="s">
        <v>3401</v>
      </c>
      <c r="B313" s="137" t="s">
        <v>3404</v>
      </c>
      <c r="C313" s="139" t="s">
        <v>3405</v>
      </c>
      <c r="D313" s="133">
        <v>74</v>
      </c>
      <c r="E313" s="138" t="s">
        <v>521</v>
      </c>
      <c r="F313" s="138" t="s">
        <v>521</v>
      </c>
      <c r="G313" s="138" t="s">
        <v>521</v>
      </c>
      <c r="H313" s="138" t="s">
        <v>521</v>
      </c>
      <c r="I313" s="140">
        <v>33.6</v>
      </c>
      <c r="J313" s="140">
        <v>0</v>
      </c>
      <c r="K313" s="138"/>
      <c r="L313" s="138" t="s">
        <v>521</v>
      </c>
      <c r="M313" s="138" t="s">
        <v>521</v>
      </c>
      <c r="N313" s="138"/>
      <c r="O313" s="138" t="s">
        <v>521</v>
      </c>
      <c r="P313" s="138" t="s">
        <v>521</v>
      </c>
      <c r="Q313" s="134">
        <f t="shared" si="22"/>
        <v>16.8</v>
      </c>
      <c r="R313" s="135" t="str">
        <f t="shared" si="24"/>
        <v>NO</v>
      </c>
      <c r="S313" s="136" t="str">
        <f t="shared" si="23"/>
        <v>Medio</v>
      </c>
      <c r="T313" s="45"/>
    </row>
    <row r="314" spans="1:20" s="48" customFormat="1" ht="32.1" customHeight="1" x14ac:dyDescent="0.2">
      <c r="A314" s="141" t="s">
        <v>3401</v>
      </c>
      <c r="B314" s="137" t="s">
        <v>2144</v>
      </c>
      <c r="C314" s="139" t="s">
        <v>3465</v>
      </c>
      <c r="D314" s="133">
        <v>126</v>
      </c>
      <c r="E314" s="138" t="s">
        <v>521</v>
      </c>
      <c r="F314" s="138" t="s">
        <v>521</v>
      </c>
      <c r="G314" s="138" t="s">
        <v>521</v>
      </c>
      <c r="H314" s="138" t="s">
        <v>521</v>
      </c>
      <c r="I314" s="140">
        <v>33.6</v>
      </c>
      <c r="J314" s="140" t="s">
        <v>521</v>
      </c>
      <c r="K314" s="138">
        <v>0</v>
      </c>
      <c r="L314" s="138" t="s">
        <v>521</v>
      </c>
      <c r="M314" s="138" t="s">
        <v>521</v>
      </c>
      <c r="N314" s="138" t="s">
        <v>521</v>
      </c>
      <c r="O314" s="138" t="s">
        <v>521</v>
      </c>
      <c r="P314" s="138" t="s">
        <v>521</v>
      </c>
      <c r="Q314" s="134">
        <f t="shared" si="22"/>
        <v>16.8</v>
      </c>
      <c r="R314" s="135" t="str">
        <f t="shared" si="24"/>
        <v>NO</v>
      </c>
      <c r="S314" s="136" t="str">
        <f t="shared" si="23"/>
        <v>Medio</v>
      </c>
      <c r="T314" s="45"/>
    </row>
    <row r="315" spans="1:20" s="48" customFormat="1" ht="32.1" customHeight="1" x14ac:dyDescent="0.2">
      <c r="A315" s="141" t="s">
        <v>3401</v>
      </c>
      <c r="B315" s="137" t="s">
        <v>3466</v>
      </c>
      <c r="C315" s="139" t="s">
        <v>3467</v>
      </c>
      <c r="D315" s="133">
        <v>57</v>
      </c>
      <c r="E315" s="138" t="s">
        <v>521</v>
      </c>
      <c r="F315" s="138" t="s">
        <v>521</v>
      </c>
      <c r="G315" s="138" t="s">
        <v>521</v>
      </c>
      <c r="H315" s="138" t="s">
        <v>521</v>
      </c>
      <c r="I315" s="140" t="s">
        <v>521</v>
      </c>
      <c r="J315" s="140">
        <v>0</v>
      </c>
      <c r="K315" s="138">
        <v>0</v>
      </c>
      <c r="L315" s="138" t="s">
        <v>521</v>
      </c>
      <c r="M315" s="138" t="s">
        <v>521</v>
      </c>
      <c r="N315" s="138" t="s">
        <v>521</v>
      </c>
      <c r="O315" s="138" t="s">
        <v>521</v>
      </c>
      <c r="P315" s="138" t="s">
        <v>521</v>
      </c>
      <c r="Q315" s="134">
        <f t="shared" si="22"/>
        <v>0</v>
      </c>
      <c r="R315" s="135" t="str">
        <f t="shared" si="24"/>
        <v>SI</v>
      </c>
      <c r="S315" s="136" t="str">
        <f t="shared" si="23"/>
        <v>Sin Riesgo</v>
      </c>
      <c r="T315" s="45"/>
    </row>
    <row r="316" spans="1:20" s="48" customFormat="1" ht="32.1" customHeight="1" x14ac:dyDescent="0.2">
      <c r="A316" s="141" t="s">
        <v>3401</v>
      </c>
      <c r="B316" s="137" t="s">
        <v>3463</v>
      </c>
      <c r="C316" s="139" t="s">
        <v>3464</v>
      </c>
      <c r="D316" s="133">
        <v>704</v>
      </c>
      <c r="E316" s="138" t="s">
        <v>521</v>
      </c>
      <c r="F316" s="138">
        <v>0</v>
      </c>
      <c r="G316" s="138" t="s">
        <v>521</v>
      </c>
      <c r="H316" s="138">
        <v>0</v>
      </c>
      <c r="I316" s="140">
        <v>0</v>
      </c>
      <c r="J316" s="140" t="s">
        <v>521</v>
      </c>
      <c r="K316" s="138">
        <v>0</v>
      </c>
      <c r="L316" s="138">
        <v>0</v>
      </c>
      <c r="M316" s="138">
        <v>0</v>
      </c>
      <c r="N316" s="138" t="s">
        <v>521</v>
      </c>
      <c r="O316" s="138">
        <v>19.399999999999999</v>
      </c>
      <c r="P316" s="138">
        <v>0</v>
      </c>
      <c r="Q316" s="134">
        <f t="shared" si="22"/>
        <v>2.4249999999999998</v>
      </c>
      <c r="R316" s="135" t="str">
        <f t="shared" si="24"/>
        <v>SI</v>
      </c>
      <c r="S316" s="136" t="str">
        <f t="shared" si="23"/>
        <v>Sin Riesgo</v>
      </c>
      <c r="T316" s="45"/>
    </row>
    <row r="317" spans="1:20" s="48" customFormat="1" ht="32.1" customHeight="1" x14ac:dyDescent="0.2">
      <c r="A317" s="141" t="s">
        <v>3401</v>
      </c>
      <c r="B317" s="137" t="s">
        <v>3407</v>
      </c>
      <c r="C317" s="139" t="s">
        <v>3413</v>
      </c>
      <c r="D317" s="133">
        <v>233</v>
      </c>
      <c r="E317" s="138" t="s">
        <v>521</v>
      </c>
      <c r="F317" s="138">
        <v>0</v>
      </c>
      <c r="G317" s="138">
        <v>0</v>
      </c>
      <c r="H317" s="138" t="s">
        <v>521</v>
      </c>
      <c r="I317" s="140">
        <v>0</v>
      </c>
      <c r="J317" s="140">
        <v>0</v>
      </c>
      <c r="K317" s="138" t="s">
        <v>521</v>
      </c>
      <c r="L317" s="138">
        <v>0</v>
      </c>
      <c r="M317" s="138">
        <v>0</v>
      </c>
      <c r="N317" s="138">
        <v>0</v>
      </c>
      <c r="O317" s="138">
        <v>0</v>
      </c>
      <c r="P317" s="138">
        <v>0</v>
      </c>
      <c r="Q317" s="134">
        <f t="shared" si="22"/>
        <v>0</v>
      </c>
      <c r="R317" s="135" t="str">
        <f t="shared" si="24"/>
        <v>SI</v>
      </c>
      <c r="S317" s="136" t="str">
        <f t="shared" si="23"/>
        <v>Sin Riesgo</v>
      </c>
      <c r="T317" s="45"/>
    </row>
    <row r="318" spans="1:20" s="48" customFormat="1" ht="32.1" customHeight="1" x14ac:dyDescent="0.2">
      <c r="A318" s="141" t="s">
        <v>3401</v>
      </c>
      <c r="B318" s="137" t="s">
        <v>3442</v>
      </c>
      <c r="C318" s="139" t="s">
        <v>3491</v>
      </c>
      <c r="D318" s="133">
        <v>309</v>
      </c>
      <c r="E318" s="138" t="s">
        <v>521</v>
      </c>
      <c r="F318" s="138">
        <v>24</v>
      </c>
      <c r="G318" s="138">
        <v>0</v>
      </c>
      <c r="H318" s="138">
        <v>0</v>
      </c>
      <c r="I318" s="140">
        <v>0</v>
      </c>
      <c r="J318" s="140">
        <v>0</v>
      </c>
      <c r="K318" s="138" t="s">
        <v>521</v>
      </c>
      <c r="L318" s="138">
        <v>0</v>
      </c>
      <c r="M318" s="138" t="s">
        <v>521</v>
      </c>
      <c r="N318" s="138"/>
      <c r="O318" s="138" t="s">
        <v>521</v>
      </c>
      <c r="P318" s="138" t="s">
        <v>521</v>
      </c>
      <c r="Q318" s="134">
        <f t="shared" si="22"/>
        <v>4</v>
      </c>
      <c r="R318" s="135" t="str">
        <f t="shared" si="24"/>
        <v>SI</v>
      </c>
      <c r="S318" s="136" t="str">
        <f t="shared" si="23"/>
        <v>Sin Riesgo</v>
      </c>
      <c r="T318" s="45"/>
    </row>
    <row r="319" spans="1:20" s="48" customFormat="1" ht="32.1" customHeight="1" x14ac:dyDescent="0.2">
      <c r="A319" s="141" t="s">
        <v>3401</v>
      </c>
      <c r="B319" s="137" t="s">
        <v>3433</v>
      </c>
      <c r="C319" s="139" t="s">
        <v>3490</v>
      </c>
      <c r="D319" s="133">
        <v>561</v>
      </c>
      <c r="E319" s="138" t="s">
        <v>521</v>
      </c>
      <c r="F319" s="138">
        <v>0</v>
      </c>
      <c r="G319" s="138" t="s">
        <v>521</v>
      </c>
      <c r="H319" s="138">
        <v>0</v>
      </c>
      <c r="I319" s="140" t="s">
        <v>521</v>
      </c>
      <c r="J319" s="140">
        <v>0</v>
      </c>
      <c r="K319" s="138" t="s">
        <v>521</v>
      </c>
      <c r="L319" s="138">
        <v>0</v>
      </c>
      <c r="M319" s="138">
        <v>0</v>
      </c>
      <c r="N319" s="138"/>
      <c r="O319" s="138">
        <v>0</v>
      </c>
      <c r="P319" s="138" t="s">
        <v>521</v>
      </c>
      <c r="Q319" s="134">
        <f t="shared" si="22"/>
        <v>0</v>
      </c>
      <c r="R319" s="135" t="str">
        <f t="shared" si="24"/>
        <v>SI</v>
      </c>
      <c r="S319" s="136" t="str">
        <f t="shared" si="23"/>
        <v>Sin Riesgo</v>
      </c>
      <c r="T319" s="45"/>
    </row>
    <row r="320" spans="1:20" s="48" customFormat="1" ht="32.1" customHeight="1" x14ac:dyDescent="0.2">
      <c r="A320" s="141" t="s">
        <v>3401</v>
      </c>
      <c r="B320" s="137" t="s">
        <v>1388</v>
      </c>
      <c r="C320" s="139" t="s">
        <v>2731</v>
      </c>
      <c r="D320" s="133">
        <v>139</v>
      </c>
      <c r="E320" s="138" t="s">
        <v>521</v>
      </c>
      <c r="F320" s="138">
        <v>33.6</v>
      </c>
      <c r="G320" s="138" t="s">
        <v>521</v>
      </c>
      <c r="H320" s="138" t="s">
        <v>521</v>
      </c>
      <c r="I320" s="140">
        <v>33.6</v>
      </c>
      <c r="J320" s="140" t="s">
        <v>521</v>
      </c>
      <c r="K320" s="138" t="s">
        <v>521</v>
      </c>
      <c r="L320" s="138" t="s">
        <v>521</v>
      </c>
      <c r="M320" s="138">
        <v>33.6</v>
      </c>
      <c r="N320" s="138"/>
      <c r="O320" s="138" t="s">
        <v>521</v>
      </c>
      <c r="P320" s="138" t="s">
        <v>521</v>
      </c>
      <c r="Q320" s="134">
        <f t="shared" si="22"/>
        <v>33.6</v>
      </c>
      <c r="R320" s="135" t="str">
        <f t="shared" si="24"/>
        <v>NO</v>
      </c>
      <c r="S320" s="136" t="str">
        <f t="shared" si="23"/>
        <v>Medio</v>
      </c>
      <c r="T320" s="45"/>
    </row>
    <row r="321" spans="1:20" s="48" customFormat="1" ht="32.1" customHeight="1" x14ac:dyDescent="0.2">
      <c r="A321" s="141" t="s">
        <v>3492</v>
      </c>
      <c r="B321" s="137" t="s">
        <v>3160</v>
      </c>
      <c r="C321" s="139" t="s">
        <v>3493</v>
      </c>
      <c r="D321" s="133">
        <v>55</v>
      </c>
      <c r="E321" s="138" t="s">
        <v>521</v>
      </c>
      <c r="F321" s="138" t="s">
        <v>521</v>
      </c>
      <c r="G321" s="138" t="s">
        <v>521</v>
      </c>
      <c r="H321" s="138" t="s">
        <v>521</v>
      </c>
      <c r="I321" s="140" t="s">
        <v>521</v>
      </c>
      <c r="J321" s="140" t="s">
        <v>521</v>
      </c>
      <c r="K321" s="138" t="s">
        <v>521</v>
      </c>
      <c r="L321" s="138" t="s">
        <v>521</v>
      </c>
      <c r="M321" s="138" t="s">
        <v>521</v>
      </c>
      <c r="N321" s="138">
        <v>0</v>
      </c>
      <c r="O321" s="138" t="s">
        <v>521</v>
      </c>
      <c r="P321" s="138" t="s">
        <v>521</v>
      </c>
      <c r="Q321" s="134">
        <f>AVERAGE(E321:P321)</f>
        <v>0</v>
      </c>
      <c r="R321" s="135" t="str">
        <f t="shared" ref="R321:R362" si="25">IF(Q321&lt;5,"SI","NO")</f>
        <v>SI</v>
      </c>
      <c r="S321" s="136" t="str">
        <f t="shared" ref="S321:S381" si="26">IF(Q321&lt;5,"Sin Riesgo",IF(Q321 &lt;=14,"Bajo",IF(Q321&lt;=35,"Medio",IF(Q321&lt;=80,"Alto","Inviable Sanitariamente"))))</f>
        <v>Sin Riesgo</v>
      </c>
      <c r="T321" s="45"/>
    </row>
    <row r="322" spans="1:20" s="48" customFormat="1" ht="32.1" customHeight="1" x14ac:dyDescent="0.2">
      <c r="A322" s="141" t="s">
        <v>3492</v>
      </c>
      <c r="B322" s="137" t="s">
        <v>3494</v>
      </c>
      <c r="C322" s="139" t="s">
        <v>3495</v>
      </c>
      <c r="D322" s="133">
        <v>350</v>
      </c>
      <c r="E322" s="138" t="s">
        <v>521</v>
      </c>
      <c r="F322" s="138" t="s">
        <v>521</v>
      </c>
      <c r="G322" s="138" t="s">
        <v>521</v>
      </c>
      <c r="H322" s="138" t="s">
        <v>521</v>
      </c>
      <c r="I322" s="140" t="s">
        <v>521</v>
      </c>
      <c r="J322" s="140">
        <v>30.1</v>
      </c>
      <c r="K322" s="138" t="s">
        <v>521</v>
      </c>
      <c r="L322" s="138" t="s">
        <v>521</v>
      </c>
      <c r="M322" s="138" t="s">
        <v>521</v>
      </c>
      <c r="N322" s="138" t="s">
        <v>521</v>
      </c>
      <c r="O322" s="138" t="s">
        <v>521</v>
      </c>
      <c r="P322" s="138" t="s">
        <v>521</v>
      </c>
      <c r="Q322" s="134">
        <f>AVERAGE(E322:P322)</f>
        <v>30.1</v>
      </c>
      <c r="R322" s="135" t="str">
        <f t="shared" si="25"/>
        <v>NO</v>
      </c>
      <c r="S322" s="136" t="str">
        <f t="shared" si="26"/>
        <v>Medio</v>
      </c>
      <c r="T322" s="45"/>
    </row>
    <row r="323" spans="1:20" s="48" customFormat="1" ht="32.1" customHeight="1" x14ac:dyDescent="0.2">
      <c r="A323" s="141" t="s">
        <v>3492</v>
      </c>
      <c r="B323" s="137" t="s">
        <v>3329</v>
      </c>
      <c r="C323" s="139" t="s">
        <v>3496</v>
      </c>
      <c r="D323" s="133">
        <v>476</v>
      </c>
      <c r="E323" s="138" t="s">
        <v>521</v>
      </c>
      <c r="F323" s="138" t="s">
        <v>521</v>
      </c>
      <c r="G323" s="138" t="s">
        <v>521</v>
      </c>
      <c r="H323" s="138" t="s">
        <v>521</v>
      </c>
      <c r="I323" s="140" t="s">
        <v>521</v>
      </c>
      <c r="J323" s="140">
        <v>0</v>
      </c>
      <c r="K323" s="138" t="s">
        <v>521</v>
      </c>
      <c r="L323" s="138" t="s">
        <v>521</v>
      </c>
      <c r="M323" s="138" t="s">
        <v>521</v>
      </c>
      <c r="N323" s="138" t="s">
        <v>521</v>
      </c>
      <c r="O323" s="138" t="s">
        <v>521</v>
      </c>
      <c r="P323" s="138" t="s">
        <v>521</v>
      </c>
      <c r="Q323" s="134">
        <f t="shared" ref="Q323:Q383" si="27">AVERAGE(E323:P323)</f>
        <v>0</v>
      </c>
      <c r="R323" s="135" t="str">
        <f t="shared" si="25"/>
        <v>SI</v>
      </c>
      <c r="S323" s="136" t="str">
        <f t="shared" si="26"/>
        <v>Sin Riesgo</v>
      </c>
      <c r="T323" s="45"/>
    </row>
    <row r="324" spans="1:20" s="48" customFormat="1" ht="32.1" customHeight="1" x14ac:dyDescent="0.2">
      <c r="A324" s="141" t="s">
        <v>3492</v>
      </c>
      <c r="B324" s="137" t="s">
        <v>3497</v>
      </c>
      <c r="C324" s="139" t="s">
        <v>3498</v>
      </c>
      <c r="D324" s="133">
        <v>200</v>
      </c>
      <c r="E324" s="138" t="s">
        <v>521</v>
      </c>
      <c r="F324" s="138" t="s">
        <v>521</v>
      </c>
      <c r="G324" s="138" t="s">
        <v>521</v>
      </c>
      <c r="H324" s="138" t="s">
        <v>521</v>
      </c>
      <c r="I324" s="140" t="s">
        <v>521</v>
      </c>
      <c r="J324" s="140" t="s">
        <v>521</v>
      </c>
      <c r="K324" s="138" t="s">
        <v>521</v>
      </c>
      <c r="L324" s="138" t="s">
        <v>521</v>
      </c>
      <c r="M324" s="138" t="s">
        <v>521</v>
      </c>
      <c r="N324" s="138" t="s">
        <v>521</v>
      </c>
      <c r="O324" s="138">
        <v>26.6</v>
      </c>
      <c r="P324" s="138" t="s">
        <v>521</v>
      </c>
      <c r="Q324" s="134">
        <f t="shared" si="27"/>
        <v>26.6</v>
      </c>
      <c r="R324" s="135" t="str">
        <f t="shared" si="25"/>
        <v>NO</v>
      </c>
      <c r="S324" s="136" t="str">
        <f t="shared" si="26"/>
        <v>Medio</v>
      </c>
      <c r="T324" s="45"/>
    </row>
    <row r="325" spans="1:20" s="48" customFormat="1" ht="32.1" customHeight="1" x14ac:dyDescent="0.2">
      <c r="A325" s="141" t="s">
        <v>3492</v>
      </c>
      <c r="B325" s="137" t="s">
        <v>1333</v>
      </c>
      <c r="C325" s="139" t="s">
        <v>3499</v>
      </c>
      <c r="D325" s="133">
        <v>75</v>
      </c>
      <c r="E325" s="138" t="s">
        <v>521</v>
      </c>
      <c r="F325" s="138" t="s">
        <v>521</v>
      </c>
      <c r="G325" s="138" t="s">
        <v>521</v>
      </c>
      <c r="H325" s="138" t="s">
        <v>521</v>
      </c>
      <c r="I325" s="140" t="s">
        <v>521</v>
      </c>
      <c r="J325" s="140">
        <v>26.5</v>
      </c>
      <c r="K325" s="138" t="s">
        <v>521</v>
      </c>
      <c r="L325" s="138" t="s">
        <v>521</v>
      </c>
      <c r="M325" s="138" t="s">
        <v>521</v>
      </c>
      <c r="N325" s="138" t="s">
        <v>521</v>
      </c>
      <c r="O325" s="138" t="s">
        <v>521</v>
      </c>
      <c r="P325" s="138" t="s">
        <v>521</v>
      </c>
      <c r="Q325" s="134">
        <f t="shared" si="27"/>
        <v>26.5</v>
      </c>
      <c r="R325" s="135" t="str">
        <f t="shared" si="25"/>
        <v>NO</v>
      </c>
      <c r="S325" s="136" t="str">
        <f t="shared" si="26"/>
        <v>Medio</v>
      </c>
      <c r="T325" s="45"/>
    </row>
    <row r="326" spans="1:20" s="48" customFormat="1" ht="32.1" customHeight="1" x14ac:dyDescent="0.2">
      <c r="A326" s="141" t="s">
        <v>3492</v>
      </c>
      <c r="B326" s="137" t="s">
        <v>2876</v>
      </c>
      <c r="C326" s="139" t="s">
        <v>3500</v>
      </c>
      <c r="D326" s="133">
        <v>145</v>
      </c>
      <c r="E326" s="138" t="s">
        <v>521</v>
      </c>
      <c r="F326" s="138" t="s">
        <v>521</v>
      </c>
      <c r="G326" s="138" t="s">
        <v>521</v>
      </c>
      <c r="H326" s="138" t="s">
        <v>521</v>
      </c>
      <c r="I326" s="140" t="s">
        <v>521</v>
      </c>
      <c r="J326" s="140">
        <v>25.2</v>
      </c>
      <c r="K326" s="138" t="s">
        <v>521</v>
      </c>
      <c r="L326" s="138" t="s">
        <v>521</v>
      </c>
      <c r="M326" s="138" t="s">
        <v>521</v>
      </c>
      <c r="N326" s="138" t="s">
        <v>521</v>
      </c>
      <c r="O326" s="138" t="s">
        <v>521</v>
      </c>
      <c r="P326" s="138" t="s">
        <v>521</v>
      </c>
      <c r="Q326" s="134">
        <f t="shared" si="27"/>
        <v>25.2</v>
      </c>
      <c r="R326" s="135" t="str">
        <f t="shared" si="25"/>
        <v>NO</v>
      </c>
      <c r="S326" s="136" t="str">
        <f t="shared" si="26"/>
        <v>Medio</v>
      </c>
      <c r="T326" s="45"/>
    </row>
    <row r="327" spans="1:20" s="48" customFormat="1" ht="32.1" customHeight="1" x14ac:dyDescent="0.2">
      <c r="A327" s="141" t="s">
        <v>3501</v>
      </c>
      <c r="B327" s="137" t="s">
        <v>904</v>
      </c>
      <c r="C327" s="139" t="s">
        <v>3502</v>
      </c>
      <c r="D327" s="133">
        <v>66</v>
      </c>
      <c r="E327" s="138" t="s">
        <v>521</v>
      </c>
      <c r="F327" s="138" t="s">
        <v>521</v>
      </c>
      <c r="G327" s="138" t="s">
        <v>521</v>
      </c>
      <c r="H327" s="138" t="s">
        <v>521</v>
      </c>
      <c r="I327" s="140" t="s">
        <v>521</v>
      </c>
      <c r="J327" s="140" t="s">
        <v>521</v>
      </c>
      <c r="K327" s="138" t="s">
        <v>521</v>
      </c>
      <c r="L327" s="138" t="s">
        <v>521</v>
      </c>
      <c r="M327" s="138" t="s">
        <v>521</v>
      </c>
      <c r="N327" s="138">
        <v>0</v>
      </c>
      <c r="O327" s="138">
        <v>0</v>
      </c>
      <c r="P327" s="138" t="s">
        <v>521</v>
      </c>
      <c r="Q327" s="134">
        <f t="shared" si="27"/>
        <v>0</v>
      </c>
      <c r="R327" s="135" t="str">
        <f t="shared" si="25"/>
        <v>SI</v>
      </c>
      <c r="S327" s="136" t="str">
        <f t="shared" si="26"/>
        <v>Sin Riesgo</v>
      </c>
      <c r="T327" s="45"/>
    </row>
    <row r="328" spans="1:20" s="48" customFormat="1" ht="32.1" customHeight="1" x14ac:dyDescent="0.2">
      <c r="A328" s="141" t="s">
        <v>3501</v>
      </c>
      <c r="B328" s="137" t="s">
        <v>3503</v>
      </c>
      <c r="C328" s="139" t="s">
        <v>3504</v>
      </c>
      <c r="D328" s="133">
        <v>50</v>
      </c>
      <c r="E328" s="138" t="s">
        <v>521</v>
      </c>
      <c r="F328" s="138" t="s">
        <v>521</v>
      </c>
      <c r="G328" s="138" t="s">
        <v>521</v>
      </c>
      <c r="H328" s="138" t="s">
        <v>521</v>
      </c>
      <c r="I328" s="140" t="s">
        <v>521</v>
      </c>
      <c r="J328" s="140" t="s">
        <v>521</v>
      </c>
      <c r="K328" s="138" t="s">
        <v>521</v>
      </c>
      <c r="L328" s="138" t="s">
        <v>521</v>
      </c>
      <c r="M328" s="138" t="s">
        <v>521</v>
      </c>
      <c r="N328" s="138">
        <v>0</v>
      </c>
      <c r="O328" s="138">
        <v>0</v>
      </c>
      <c r="P328" s="138" t="s">
        <v>521</v>
      </c>
      <c r="Q328" s="134">
        <f t="shared" si="27"/>
        <v>0</v>
      </c>
      <c r="R328" s="135" t="str">
        <f t="shared" si="25"/>
        <v>SI</v>
      </c>
      <c r="S328" s="136" t="str">
        <f t="shared" si="26"/>
        <v>Sin Riesgo</v>
      </c>
      <c r="T328" s="45"/>
    </row>
    <row r="329" spans="1:20" s="48" customFormat="1" ht="32.1" customHeight="1" x14ac:dyDescent="0.2">
      <c r="A329" s="141" t="s">
        <v>3501</v>
      </c>
      <c r="B329" s="137" t="s">
        <v>3505</v>
      </c>
      <c r="C329" s="139" t="s">
        <v>3506</v>
      </c>
      <c r="D329" s="133">
        <v>30</v>
      </c>
      <c r="E329" s="138" t="s">
        <v>521</v>
      </c>
      <c r="F329" s="138" t="s">
        <v>521</v>
      </c>
      <c r="G329" s="138" t="s">
        <v>521</v>
      </c>
      <c r="H329" s="138" t="s">
        <v>521</v>
      </c>
      <c r="I329" s="140" t="s">
        <v>521</v>
      </c>
      <c r="J329" s="140" t="s">
        <v>521</v>
      </c>
      <c r="K329" s="138" t="s">
        <v>521</v>
      </c>
      <c r="L329" s="138" t="s">
        <v>521</v>
      </c>
      <c r="M329" s="138">
        <v>0</v>
      </c>
      <c r="N329" s="138">
        <v>19.399999999999999</v>
      </c>
      <c r="O329" s="138">
        <v>24</v>
      </c>
      <c r="P329" s="138">
        <v>0</v>
      </c>
      <c r="Q329" s="134">
        <f t="shared" si="27"/>
        <v>10.85</v>
      </c>
      <c r="R329" s="135" t="str">
        <f t="shared" si="25"/>
        <v>NO</v>
      </c>
      <c r="S329" s="136" t="str">
        <f t="shared" si="26"/>
        <v>Bajo</v>
      </c>
      <c r="T329" s="45"/>
    </row>
    <row r="330" spans="1:20" s="48" customFormat="1" ht="32.1" customHeight="1" x14ac:dyDescent="0.2">
      <c r="A330" s="141" t="s">
        <v>3501</v>
      </c>
      <c r="B330" s="137" t="s">
        <v>3507</v>
      </c>
      <c r="C330" s="139" t="s">
        <v>3508</v>
      </c>
      <c r="D330" s="133">
        <v>25</v>
      </c>
      <c r="E330" s="138" t="s">
        <v>521</v>
      </c>
      <c r="F330" s="138" t="s">
        <v>521</v>
      </c>
      <c r="G330" s="138" t="s">
        <v>521</v>
      </c>
      <c r="H330" s="138" t="s">
        <v>521</v>
      </c>
      <c r="I330" s="140" t="s">
        <v>521</v>
      </c>
      <c r="J330" s="140" t="s">
        <v>521</v>
      </c>
      <c r="K330" s="138" t="s">
        <v>521</v>
      </c>
      <c r="L330" s="138" t="s">
        <v>521</v>
      </c>
      <c r="M330" s="138">
        <v>0</v>
      </c>
      <c r="N330" s="138">
        <v>24</v>
      </c>
      <c r="O330" s="138">
        <v>52.6</v>
      </c>
      <c r="P330" s="138">
        <v>0</v>
      </c>
      <c r="Q330" s="134">
        <f t="shared" si="27"/>
        <v>19.149999999999999</v>
      </c>
      <c r="R330" s="135" t="str">
        <f t="shared" si="25"/>
        <v>NO</v>
      </c>
      <c r="S330" s="136" t="str">
        <f t="shared" si="26"/>
        <v>Medio</v>
      </c>
      <c r="T330" s="45"/>
    </row>
    <row r="331" spans="1:20" s="48" customFormat="1" ht="32.1" customHeight="1" x14ac:dyDescent="0.2">
      <c r="A331" s="141" t="s">
        <v>3501</v>
      </c>
      <c r="B331" s="137" t="s">
        <v>3509</v>
      </c>
      <c r="C331" s="139" t="s">
        <v>3510</v>
      </c>
      <c r="D331" s="133">
        <v>82</v>
      </c>
      <c r="E331" s="138" t="s">
        <v>521</v>
      </c>
      <c r="F331" s="138" t="s">
        <v>521</v>
      </c>
      <c r="G331" s="138" t="s">
        <v>521</v>
      </c>
      <c r="H331" s="138" t="s">
        <v>521</v>
      </c>
      <c r="I331" s="140" t="s">
        <v>521</v>
      </c>
      <c r="J331" s="140" t="s">
        <v>521</v>
      </c>
      <c r="K331" s="138" t="s">
        <v>521</v>
      </c>
      <c r="L331" s="138" t="s">
        <v>521</v>
      </c>
      <c r="M331" s="138" t="s">
        <v>521</v>
      </c>
      <c r="N331" s="138">
        <v>0</v>
      </c>
      <c r="O331" s="138">
        <v>0</v>
      </c>
      <c r="P331" s="138" t="s">
        <v>521</v>
      </c>
      <c r="Q331" s="134">
        <f t="shared" si="27"/>
        <v>0</v>
      </c>
      <c r="R331" s="135" t="str">
        <f t="shared" si="25"/>
        <v>SI</v>
      </c>
      <c r="S331" s="136" t="str">
        <f t="shared" si="26"/>
        <v>Sin Riesgo</v>
      </c>
      <c r="T331" s="45"/>
    </row>
    <row r="332" spans="1:20" s="48" customFormat="1" ht="32.1" customHeight="1" x14ac:dyDescent="0.2">
      <c r="A332" s="141" t="s">
        <v>3501</v>
      </c>
      <c r="B332" s="137" t="s">
        <v>3509</v>
      </c>
      <c r="C332" s="139" t="s">
        <v>3511</v>
      </c>
      <c r="D332" s="133">
        <v>82</v>
      </c>
      <c r="E332" s="138" t="s">
        <v>521</v>
      </c>
      <c r="F332" s="138" t="s">
        <v>521</v>
      </c>
      <c r="G332" s="138" t="s">
        <v>521</v>
      </c>
      <c r="H332" s="138" t="s">
        <v>521</v>
      </c>
      <c r="I332" s="140" t="s">
        <v>521</v>
      </c>
      <c r="J332" s="140" t="s">
        <v>521</v>
      </c>
      <c r="K332" s="138" t="s">
        <v>521</v>
      </c>
      <c r="L332" s="138" t="s">
        <v>521</v>
      </c>
      <c r="M332" s="138" t="s">
        <v>521</v>
      </c>
      <c r="N332" s="138">
        <v>0</v>
      </c>
      <c r="O332" s="138">
        <v>30.2</v>
      </c>
      <c r="P332" s="138" t="s">
        <v>521</v>
      </c>
      <c r="Q332" s="134">
        <f t="shared" si="27"/>
        <v>15.1</v>
      </c>
      <c r="R332" s="135" t="str">
        <f t="shared" si="25"/>
        <v>NO</v>
      </c>
      <c r="S332" s="136" t="str">
        <f t="shared" si="26"/>
        <v>Medio</v>
      </c>
      <c r="T332" s="45"/>
    </row>
    <row r="333" spans="1:20" s="48" customFormat="1" ht="32.1" customHeight="1" x14ac:dyDescent="0.2">
      <c r="A333" s="141" t="s">
        <v>3501</v>
      </c>
      <c r="B333" s="137" t="s">
        <v>3509</v>
      </c>
      <c r="C333" s="139" t="s">
        <v>3512</v>
      </c>
      <c r="D333" s="133">
        <v>82</v>
      </c>
      <c r="E333" s="138" t="s">
        <v>521</v>
      </c>
      <c r="F333" s="138" t="s">
        <v>521</v>
      </c>
      <c r="G333" s="138" t="s">
        <v>521</v>
      </c>
      <c r="H333" s="138" t="s">
        <v>521</v>
      </c>
      <c r="I333" s="140" t="s">
        <v>521</v>
      </c>
      <c r="J333" s="140" t="s">
        <v>521</v>
      </c>
      <c r="K333" s="138" t="s">
        <v>521</v>
      </c>
      <c r="L333" s="138" t="s">
        <v>521</v>
      </c>
      <c r="M333" s="138" t="s">
        <v>521</v>
      </c>
      <c r="N333" s="138">
        <v>19.399999999999999</v>
      </c>
      <c r="O333" s="138">
        <v>0</v>
      </c>
      <c r="P333" s="138" t="s">
        <v>521</v>
      </c>
      <c r="Q333" s="134">
        <f t="shared" si="27"/>
        <v>9.6999999999999993</v>
      </c>
      <c r="R333" s="135" t="str">
        <f t="shared" si="25"/>
        <v>NO</v>
      </c>
      <c r="S333" s="136" t="str">
        <f t="shared" si="26"/>
        <v>Bajo</v>
      </c>
      <c r="T333" s="45"/>
    </row>
    <row r="334" spans="1:20" s="48" customFormat="1" ht="32.1" customHeight="1" x14ac:dyDescent="0.2">
      <c r="A334" s="141" t="s">
        <v>3501</v>
      </c>
      <c r="B334" s="137" t="s">
        <v>3513</v>
      </c>
      <c r="C334" s="139" t="s">
        <v>3514</v>
      </c>
      <c r="D334" s="133">
        <v>205</v>
      </c>
      <c r="E334" s="138" t="s">
        <v>521</v>
      </c>
      <c r="F334" s="138" t="s">
        <v>521</v>
      </c>
      <c r="G334" s="138" t="s">
        <v>521</v>
      </c>
      <c r="H334" s="138" t="s">
        <v>521</v>
      </c>
      <c r="I334" s="140" t="s">
        <v>521</v>
      </c>
      <c r="J334" s="140" t="s">
        <v>521</v>
      </c>
      <c r="K334" s="138" t="s">
        <v>521</v>
      </c>
      <c r="L334" s="138" t="s">
        <v>521</v>
      </c>
      <c r="M334" s="138">
        <v>0</v>
      </c>
      <c r="N334" s="138">
        <v>31.5</v>
      </c>
      <c r="O334" s="138">
        <v>52.6</v>
      </c>
      <c r="P334" s="138">
        <v>34.700000000000003</v>
      </c>
      <c r="Q334" s="134">
        <f t="shared" si="27"/>
        <v>29.7</v>
      </c>
      <c r="R334" s="135" t="str">
        <f t="shared" si="25"/>
        <v>NO</v>
      </c>
      <c r="S334" s="136" t="str">
        <f t="shared" si="26"/>
        <v>Medio</v>
      </c>
      <c r="T334" s="45"/>
    </row>
    <row r="335" spans="1:20" s="48" customFormat="1" ht="32.1" customHeight="1" x14ac:dyDescent="0.2">
      <c r="A335" s="141" t="s">
        <v>3501</v>
      </c>
      <c r="B335" s="137" t="s">
        <v>3515</v>
      </c>
      <c r="C335" s="139" t="s">
        <v>3516</v>
      </c>
      <c r="D335" s="133" t="s">
        <v>521</v>
      </c>
      <c r="E335" s="138" t="s">
        <v>521</v>
      </c>
      <c r="F335" s="138" t="s">
        <v>521</v>
      </c>
      <c r="G335" s="138" t="s">
        <v>521</v>
      </c>
      <c r="H335" s="138" t="s">
        <v>521</v>
      </c>
      <c r="I335" s="140" t="s">
        <v>521</v>
      </c>
      <c r="J335" s="140" t="s">
        <v>521</v>
      </c>
      <c r="K335" s="138" t="s">
        <v>521</v>
      </c>
      <c r="L335" s="138" t="s">
        <v>521</v>
      </c>
      <c r="M335" s="138">
        <v>0</v>
      </c>
      <c r="N335" s="138">
        <v>31.5</v>
      </c>
      <c r="O335" s="138">
        <v>52.6</v>
      </c>
      <c r="P335" s="138">
        <v>34.700000000000003</v>
      </c>
      <c r="Q335" s="134">
        <f t="shared" si="27"/>
        <v>29.7</v>
      </c>
      <c r="R335" s="135" t="str">
        <f t="shared" si="25"/>
        <v>NO</v>
      </c>
      <c r="S335" s="136" t="str">
        <f t="shared" si="26"/>
        <v>Medio</v>
      </c>
      <c r="T335" s="45"/>
    </row>
    <row r="336" spans="1:20" s="48" customFormat="1" ht="32.1" customHeight="1" x14ac:dyDescent="0.2">
      <c r="A336" s="141" t="s">
        <v>3501</v>
      </c>
      <c r="B336" s="137" t="s">
        <v>655</v>
      </c>
      <c r="C336" s="139" t="s">
        <v>3517</v>
      </c>
      <c r="D336" s="133">
        <v>114</v>
      </c>
      <c r="E336" s="138" t="s">
        <v>521</v>
      </c>
      <c r="F336" s="138" t="s">
        <v>521</v>
      </c>
      <c r="G336" s="138" t="s">
        <v>521</v>
      </c>
      <c r="H336" s="138" t="s">
        <v>521</v>
      </c>
      <c r="I336" s="140" t="s">
        <v>521</v>
      </c>
      <c r="J336" s="140" t="s">
        <v>521</v>
      </c>
      <c r="K336" s="138" t="s">
        <v>521</v>
      </c>
      <c r="L336" s="138" t="s">
        <v>521</v>
      </c>
      <c r="M336" s="138">
        <v>0</v>
      </c>
      <c r="N336" s="138">
        <v>19.399999999999999</v>
      </c>
      <c r="O336" s="138">
        <v>0</v>
      </c>
      <c r="P336" s="138">
        <v>44.2</v>
      </c>
      <c r="Q336" s="134">
        <f t="shared" si="27"/>
        <v>15.9</v>
      </c>
      <c r="R336" s="135" t="str">
        <f t="shared" si="25"/>
        <v>NO</v>
      </c>
      <c r="S336" s="136" t="str">
        <f t="shared" si="26"/>
        <v>Medio</v>
      </c>
      <c r="T336" s="45"/>
    </row>
    <row r="337" spans="1:20" s="48" customFormat="1" ht="32.1" customHeight="1" x14ac:dyDescent="0.2">
      <c r="A337" s="141" t="s">
        <v>3501</v>
      </c>
      <c r="B337" s="137" t="s">
        <v>3518</v>
      </c>
      <c r="C337" s="139" t="s">
        <v>3519</v>
      </c>
      <c r="D337" s="133">
        <v>30</v>
      </c>
      <c r="E337" s="138" t="s">
        <v>521</v>
      </c>
      <c r="F337" s="138" t="s">
        <v>521</v>
      </c>
      <c r="G337" s="138" t="s">
        <v>521</v>
      </c>
      <c r="H337" s="138" t="s">
        <v>521</v>
      </c>
      <c r="I337" s="140" t="s">
        <v>521</v>
      </c>
      <c r="J337" s="140" t="s">
        <v>521</v>
      </c>
      <c r="K337" s="138">
        <v>100</v>
      </c>
      <c r="L337" s="138" t="s">
        <v>521</v>
      </c>
      <c r="M337" s="138" t="s">
        <v>521</v>
      </c>
      <c r="N337" s="138" t="s">
        <v>521</v>
      </c>
      <c r="O337" s="138" t="s">
        <v>521</v>
      </c>
      <c r="P337" s="138" t="s">
        <v>521</v>
      </c>
      <c r="Q337" s="134">
        <f t="shared" si="27"/>
        <v>100</v>
      </c>
      <c r="R337" s="135" t="str">
        <f t="shared" si="25"/>
        <v>NO</v>
      </c>
      <c r="S337" s="136" t="str">
        <f t="shared" si="26"/>
        <v>Inviable Sanitariamente</v>
      </c>
      <c r="T337" s="45"/>
    </row>
    <row r="338" spans="1:20" s="48" customFormat="1" ht="32.1" customHeight="1" x14ac:dyDescent="0.2">
      <c r="A338" s="141" t="s">
        <v>3501</v>
      </c>
      <c r="B338" s="137" t="s">
        <v>1576</v>
      </c>
      <c r="C338" s="139" t="s">
        <v>3520</v>
      </c>
      <c r="D338" s="133">
        <v>18</v>
      </c>
      <c r="E338" s="138" t="s">
        <v>521</v>
      </c>
      <c r="F338" s="138" t="s">
        <v>521</v>
      </c>
      <c r="G338" s="138" t="s">
        <v>521</v>
      </c>
      <c r="H338" s="138" t="s">
        <v>521</v>
      </c>
      <c r="I338" s="140" t="s">
        <v>521</v>
      </c>
      <c r="J338" s="140" t="s">
        <v>521</v>
      </c>
      <c r="K338" s="138" t="s">
        <v>521</v>
      </c>
      <c r="L338" s="138" t="s">
        <v>521</v>
      </c>
      <c r="M338" s="138" t="s">
        <v>521</v>
      </c>
      <c r="N338" s="138">
        <v>33.6</v>
      </c>
      <c r="O338" s="138">
        <v>40.4</v>
      </c>
      <c r="P338" s="138" t="s">
        <v>521</v>
      </c>
      <c r="Q338" s="134">
        <f t="shared" si="27"/>
        <v>37</v>
      </c>
      <c r="R338" s="135" t="str">
        <f t="shared" si="25"/>
        <v>NO</v>
      </c>
      <c r="S338" s="136" t="str">
        <f t="shared" si="26"/>
        <v>Alto</v>
      </c>
      <c r="T338" s="45"/>
    </row>
    <row r="339" spans="1:20" s="48" customFormat="1" ht="32.1" customHeight="1" x14ac:dyDescent="0.2">
      <c r="A339" s="141" t="s">
        <v>3501</v>
      </c>
      <c r="B339" s="137" t="s">
        <v>1259</v>
      </c>
      <c r="C339" s="139" t="s">
        <v>3521</v>
      </c>
      <c r="D339" s="133" t="s">
        <v>521</v>
      </c>
      <c r="E339" s="138" t="s">
        <v>521</v>
      </c>
      <c r="F339" s="138" t="s">
        <v>521</v>
      </c>
      <c r="G339" s="138" t="s">
        <v>521</v>
      </c>
      <c r="H339" s="138" t="s">
        <v>521</v>
      </c>
      <c r="I339" s="140" t="s">
        <v>521</v>
      </c>
      <c r="J339" s="140" t="s">
        <v>521</v>
      </c>
      <c r="K339" s="138" t="s">
        <v>521</v>
      </c>
      <c r="L339" s="138" t="s">
        <v>521</v>
      </c>
      <c r="M339" s="138" t="s">
        <v>521</v>
      </c>
      <c r="N339" s="138">
        <v>24</v>
      </c>
      <c r="O339" s="138">
        <v>31.5</v>
      </c>
      <c r="P339" s="138" t="s">
        <v>521</v>
      </c>
      <c r="Q339" s="134">
        <f t="shared" si="27"/>
        <v>27.75</v>
      </c>
      <c r="R339" s="135" t="str">
        <f t="shared" si="25"/>
        <v>NO</v>
      </c>
      <c r="S339" s="136" t="str">
        <f t="shared" si="26"/>
        <v>Medio</v>
      </c>
      <c r="T339" s="45"/>
    </row>
    <row r="340" spans="1:20" s="48" customFormat="1" ht="32.1" customHeight="1" x14ac:dyDescent="0.2">
      <c r="A340" s="141" t="s">
        <v>3501</v>
      </c>
      <c r="B340" s="137" t="s">
        <v>3522</v>
      </c>
      <c r="C340" s="139" t="s">
        <v>3523</v>
      </c>
      <c r="D340" s="133">
        <v>22</v>
      </c>
      <c r="E340" s="138" t="s">
        <v>521</v>
      </c>
      <c r="F340" s="138" t="s">
        <v>521</v>
      </c>
      <c r="G340" s="138" t="s">
        <v>521</v>
      </c>
      <c r="H340" s="138" t="s">
        <v>521</v>
      </c>
      <c r="I340" s="140" t="s">
        <v>521</v>
      </c>
      <c r="J340" s="140" t="s">
        <v>521</v>
      </c>
      <c r="K340" s="138" t="s">
        <v>521</v>
      </c>
      <c r="L340" s="138" t="s">
        <v>521</v>
      </c>
      <c r="M340" s="138" t="s">
        <v>521</v>
      </c>
      <c r="N340" s="138" t="s">
        <v>521</v>
      </c>
      <c r="O340" s="138">
        <v>24</v>
      </c>
      <c r="P340" s="138" t="s">
        <v>521</v>
      </c>
      <c r="Q340" s="134">
        <f t="shared" si="27"/>
        <v>24</v>
      </c>
      <c r="R340" s="135" t="str">
        <f t="shared" si="25"/>
        <v>NO</v>
      </c>
      <c r="S340" s="136" t="str">
        <f t="shared" si="26"/>
        <v>Medio</v>
      </c>
      <c r="T340" s="45"/>
    </row>
    <row r="341" spans="1:20" s="48" customFormat="1" ht="32.1" customHeight="1" x14ac:dyDescent="0.2">
      <c r="A341" s="141" t="s">
        <v>3501</v>
      </c>
      <c r="B341" s="137" t="s">
        <v>1315</v>
      </c>
      <c r="C341" s="139" t="s">
        <v>3524</v>
      </c>
      <c r="D341" s="133">
        <v>68</v>
      </c>
      <c r="E341" s="138" t="s">
        <v>521</v>
      </c>
      <c r="F341" s="138" t="s">
        <v>521</v>
      </c>
      <c r="G341" s="138" t="s">
        <v>521</v>
      </c>
      <c r="H341" s="138" t="s">
        <v>521</v>
      </c>
      <c r="I341" s="140" t="s">
        <v>521</v>
      </c>
      <c r="J341" s="140" t="s">
        <v>521</v>
      </c>
      <c r="K341" s="138" t="s">
        <v>521</v>
      </c>
      <c r="L341" s="138" t="s">
        <v>521</v>
      </c>
      <c r="M341" s="138" t="s">
        <v>521</v>
      </c>
      <c r="N341" s="138">
        <v>38.700000000000003</v>
      </c>
      <c r="O341" s="138">
        <v>19.399999999999999</v>
      </c>
      <c r="P341" s="138" t="s">
        <v>521</v>
      </c>
      <c r="Q341" s="134">
        <f t="shared" si="27"/>
        <v>29.05</v>
      </c>
      <c r="R341" s="135" t="str">
        <f t="shared" si="25"/>
        <v>NO</v>
      </c>
      <c r="S341" s="136" t="str">
        <f t="shared" si="26"/>
        <v>Medio</v>
      </c>
      <c r="T341" s="45"/>
    </row>
    <row r="342" spans="1:20" s="48" customFormat="1" ht="32.1" customHeight="1" x14ac:dyDescent="0.2">
      <c r="A342" s="141" t="s">
        <v>3525</v>
      </c>
      <c r="B342" s="137" t="s">
        <v>3526</v>
      </c>
      <c r="C342" s="139" t="s">
        <v>3527</v>
      </c>
      <c r="D342" s="133">
        <v>86</v>
      </c>
      <c r="E342" s="138" t="s">
        <v>521</v>
      </c>
      <c r="F342" s="138" t="s">
        <v>521</v>
      </c>
      <c r="G342" s="138">
        <v>0</v>
      </c>
      <c r="H342" s="138" t="s">
        <v>521</v>
      </c>
      <c r="I342" s="140" t="s">
        <v>521</v>
      </c>
      <c r="J342" s="140" t="s">
        <v>521</v>
      </c>
      <c r="K342" s="138" t="s">
        <v>521</v>
      </c>
      <c r="L342" s="138">
        <v>0</v>
      </c>
      <c r="M342" s="138" t="s">
        <v>521</v>
      </c>
      <c r="N342" s="138" t="s">
        <v>521</v>
      </c>
      <c r="O342" s="138" t="s">
        <v>521</v>
      </c>
      <c r="P342" s="138" t="s">
        <v>521</v>
      </c>
      <c r="Q342" s="134">
        <f t="shared" si="27"/>
        <v>0</v>
      </c>
      <c r="R342" s="135" t="str">
        <f t="shared" si="25"/>
        <v>SI</v>
      </c>
      <c r="S342" s="136" t="str">
        <f t="shared" si="26"/>
        <v>Sin Riesgo</v>
      </c>
      <c r="T342" s="45"/>
    </row>
    <row r="343" spans="1:20" s="48" customFormat="1" ht="32.1" customHeight="1" x14ac:dyDescent="0.2">
      <c r="A343" s="141" t="s">
        <v>3525</v>
      </c>
      <c r="B343" s="137" t="s">
        <v>3528</v>
      </c>
      <c r="C343" s="139" t="s">
        <v>3529</v>
      </c>
      <c r="D343" s="133">
        <v>176</v>
      </c>
      <c r="E343" s="138" t="s">
        <v>521</v>
      </c>
      <c r="F343" s="138" t="s">
        <v>521</v>
      </c>
      <c r="G343" s="138">
        <v>0</v>
      </c>
      <c r="H343" s="138" t="s">
        <v>521</v>
      </c>
      <c r="I343" s="140" t="s">
        <v>521</v>
      </c>
      <c r="J343" s="140">
        <v>0</v>
      </c>
      <c r="K343" s="138" t="s">
        <v>521</v>
      </c>
      <c r="L343" s="138" t="s">
        <v>521</v>
      </c>
      <c r="M343" s="138">
        <v>24</v>
      </c>
      <c r="N343" s="138" t="s">
        <v>521</v>
      </c>
      <c r="O343" s="138" t="s">
        <v>521</v>
      </c>
      <c r="P343" s="138">
        <v>0</v>
      </c>
      <c r="Q343" s="134">
        <f t="shared" si="27"/>
        <v>6</v>
      </c>
      <c r="R343" s="135" t="str">
        <f t="shared" si="25"/>
        <v>NO</v>
      </c>
      <c r="S343" s="136" t="str">
        <f t="shared" si="26"/>
        <v>Bajo</v>
      </c>
      <c r="T343" s="45"/>
    </row>
    <row r="344" spans="1:20" s="48" customFormat="1" ht="32.1" customHeight="1" x14ac:dyDescent="0.2">
      <c r="A344" s="141" t="s">
        <v>3525</v>
      </c>
      <c r="B344" s="137" t="s">
        <v>3530</v>
      </c>
      <c r="C344" s="139" t="s">
        <v>3531</v>
      </c>
      <c r="D344" s="133">
        <v>360</v>
      </c>
      <c r="E344" s="138">
        <v>0</v>
      </c>
      <c r="F344" s="138" t="s">
        <v>521</v>
      </c>
      <c r="G344" s="138">
        <v>24</v>
      </c>
      <c r="H344" s="138" t="s">
        <v>521</v>
      </c>
      <c r="I344" s="140" t="s">
        <v>521</v>
      </c>
      <c r="J344" s="140" t="s">
        <v>521</v>
      </c>
      <c r="K344" s="138" t="s">
        <v>521</v>
      </c>
      <c r="L344" s="138">
        <v>24</v>
      </c>
      <c r="M344" s="138" t="s">
        <v>521</v>
      </c>
      <c r="N344" s="138" t="s">
        <v>521</v>
      </c>
      <c r="O344" s="138">
        <v>0</v>
      </c>
      <c r="P344" s="138" t="s">
        <v>521</v>
      </c>
      <c r="Q344" s="134">
        <f t="shared" si="27"/>
        <v>12</v>
      </c>
      <c r="R344" s="135" t="str">
        <f t="shared" si="25"/>
        <v>NO</v>
      </c>
      <c r="S344" s="136" t="str">
        <f t="shared" si="26"/>
        <v>Bajo</v>
      </c>
      <c r="T344" s="45"/>
    </row>
    <row r="345" spans="1:20" s="48" customFormat="1" ht="32.1" customHeight="1" x14ac:dyDescent="0.2">
      <c r="A345" s="141" t="s">
        <v>3525</v>
      </c>
      <c r="B345" s="137" t="s">
        <v>3278</v>
      </c>
      <c r="C345" s="139" t="s">
        <v>3532</v>
      </c>
      <c r="D345" s="133">
        <v>110</v>
      </c>
      <c r="E345" s="138" t="s">
        <v>521</v>
      </c>
      <c r="F345" s="138" t="s">
        <v>521</v>
      </c>
      <c r="G345" s="138" t="s">
        <v>521</v>
      </c>
      <c r="H345" s="138" t="s">
        <v>521</v>
      </c>
      <c r="I345" s="140">
        <v>24</v>
      </c>
      <c r="J345" s="140" t="s">
        <v>521</v>
      </c>
      <c r="K345" s="138" t="s">
        <v>521</v>
      </c>
      <c r="L345" s="138" t="s">
        <v>521</v>
      </c>
      <c r="M345" s="138">
        <v>64</v>
      </c>
      <c r="N345" s="138" t="s">
        <v>521</v>
      </c>
      <c r="O345" s="138" t="s">
        <v>521</v>
      </c>
      <c r="P345" s="138" t="s">
        <v>521</v>
      </c>
      <c r="Q345" s="134">
        <f t="shared" si="27"/>
        <v>44</v>
      </c>
      <c r="R345" s="135" t="str">
        <f t="shared" si="25"/>
        <v>NO</v>
      </c>
      <c r="S345" s="136" t="str">
        <f t="shared" si="26"/>
        <v>Alto</v>
      </c>
      <c r="T345" s="45"/>
    </row>
    <row r="346" spans="1:20" s="48" customFormat="1" ht="32.1" customHeight="1" x14ac:dyDescent="0.2">
      <c r="A346" s="141" t="s">
        <v>3525</v>
      </c>
      <c r="B346" s="137" t="s">
        <v>3533</v>
      </c>
      <c r="C346" s="139" t="s">
        <v>3534</v>
      </c>
      <c r="D346" s="133">
        <v>253</v>
      </c>
      <c r="E346" s="138">
        <v>0</v>
      </c>
      <c r="F346" s="138" t="s">
        <v>521</v>
      </c>
      <c r="G346" s="138" t="s">
        <v>521</v>
      </c>
      <c r="H346" s="138" t="s">
        <v>521</v>
      </c>
      <c r="I346" s="140" t="s">
        <v>521</v>
      </c>
      <c r="J346" s="140">
        <v>24</v>
      </c>
      <c r="K346" s="138" t="s">
        <v>521</v>
      </c>
      <c r="L346" s="138">
        <v>40</v>
      </c>
      <c r="M346" s="138" t="s">
        <v>521</v>
      </c>
      <c r="N346" s="138" t="s">
        <v>521</v>
      </c>
      <c r="O346" s="138">
        <v>0</v>
      </c>
      <c r="P346" s="138" t="s">
        <v>521</v>
      </c>
      <c r="Q346" s="134">
        <f t="shared" si="27"/>
        <v>16</v>
      </c>
      <c r="R346" s="135" t="str">
        <f t="shared" si="25"/>
        <v>NO</v>
      </c>
      <c r="S346" s="136" t="str">
        <f t="shared" si="26"/>
        <v>Medio</v>
      </c>
      <c r="T346" s="45"/>
    </row>
    <row r="347" spans="1:20" s="48" customFormat="1" ht="32.1" customHeight="1" x14ac:dyDescent="0.2">
      <c r="A347" s="141" t="s">
        <v>3525</v>
      </c>
      <c r="B347" s="137" t="s">
        <v>3390</v>
      </c>
      <c r="C347" s="139" t="s">
        <v>3535</v>
      </c>
      <c r="D347" s="133">
        <v>50</v>
      </c>
      <c r="E347" s="138" t="s">
        <v>521</v>
      </c>
      <c r="F347" s="138" t="s">
        <v>521</v>
      </c>
      <c r="G347" s="138" t="s">
        <v>521</v>
      </c>
      <c r="H347" s="138">
        <v>64</v>
      </c>
      <c r="I347" s="140" t="s">
        <v>521</v>
      </c>
      <c r="J347" s="140" t="s">
        <v>521</v>
      </c>
      <c r="K347" s="138" t="s">
        <v>521</v>
      </c>
      <c r="L347" s="138" t="s">
        <v>521</v>
      </c>
      <c r="M347" s="138" t="s">
        <v>521</v>
      </c>
      <c r="N347" s="138" t="s">
        <v>521</v>
      </c>
      <c r="O347" s="138">
        <v>64</v>
      </c>
      <c r="P347" s="138" t="s">
        <v>521</v>
      </c>
      <c r="Q347" s="134">
        <f t="shared" si="27"/>
        <v>64</v>
      </c>
      <c r="R347" s="135" t="str">
        <f t="shared" si="25"/>
        <v>NO</v>
      </c>
      <c r="S347" s="136" t="str">
        <f t="shared" si="26"/>
        <v>Alto</v>
      </c>
      <c r="T347" s="45"/>
    </row>
    <row r="348" spans="1:20" s="48" customFormat="1" ht="32.1" customHeight="1" x14ac:dyDescent="0.2">
      <c r="A348" s="141" t="s">
        <v>3525</v>
      </c>
      <c r="B348" s="137" t="s">
        <v>3536</v>
      </c>
      <c r="C348" s="139" t="s">
        <v>3537</v>
      </c>
      <c r="D348" s="133">
        <v>95</v>
      </c>
      <c r="E348" s="138" t="s">
        <v>521</v>
      </c>
      <c r="F348" s="138" t="s">
        <v>521</v>
      </c>
      <c r="G348" s="138">
        <v>0</v>
      </c>
      <c r="H348" s="138" t="s">
        <v>521</v>
      </c>
      <c r="I348" s="140" t="s">
        <v>521</v>
      </c>
      <c r="J348" s="140" t="s">
        <v>521</v>
      </c>
      <c r="K348" s="138" t="s">
        <v>521</v>
      </c>
      <c r="L348" s="138">
        <v>0</v>
      </c>
      <c r="M348" s="138" t="s">
        <v>521</v>
      </c>
      <c r="N348" s="138" t="s">
        <v>521</v>
      </c>
      <c r="O348" s="138" t="s">
        <v>521</v>
      </c>
      <c r="P348" s="138" t="s">
        <v>521</v>
      </c>
      <c r="Q348" s="134">
        <f t="shared" si="27"/>
        <v>0</v>
      </c>
      <c r="R348" s="135" t="str">
        <f t="shared" si="25"/>
        <v>SI</v>
      </c>
      <c r="S348" s="136" t="str">
        <f t="shared" si="26"/>
        <v>Sin Riesgo</v>
      </c>
      <c r="T348" s="45"/>
    </row>
    <row r="349" spans="1:20" s="48" customFormat="1" ht="32.1" customHeight="1" x14ac:dyDescent="0.2">
      <c r="A349" s="141" t="s">
        <v>3525</v>
      </c>
      <c r="B349" s="137" t="s">
        <v>3538</v>
      </c>
      <c r="C349" s="139" t="s">
        <v>3539</v>
      </c>
      <c r="D349" s="133">
        <v>64</v>
      </c>
      <c r="E349" s="138" t="s">
        <v>521</v>
      </c>
      <c r="F349" s="138" t="s">
        <v>521</v>
      </c>
      <c r="G349" s="138" t="s">
        <v>521</v>
      </c>
      <c r="H349" s="138" t="s">
        <v>521</v>
      </c>
      <c r="I349" s="140">
        <v>88</v>
      </c>
      <c r="J349" s="140" t="s">
        <v>521</v>
      </c>
      <c r="K349" s="138" t="s">
        <v>521</v>
      </c>
      <c r="L349" s="138" t="s">
        <v>521</v>
      </c>
      <c r="M349" s="138" t="s">
        <v>521</v>
      </c>
      <c r="N349" s="138">
        <v>88</v>
      </c>
      <c r="O349" s="138" t="s">
        <v>521</v>
      </c>
      <c r="P349" s="138" t="s">
        <v>521</v>
      </c>
      <c r="Q349" s="134">
        <f t="shared" si="27"/>
        <v>88</v>
      </c>
      <c r="R349" s="135" t="str">
        <f t="shared" si="25"/>
        <v>NO</v>
      </c>
      <c r="S349" s="136" t="str">
        <f t="shared" si="26"/>
        <v>Inviable Sanitariamente</v>
      </c>
      <c r="T349" s="45"/>
    </row>
    <row r="350" spans="1:20" s="48" customFormat="1" ht="32.1" customHeight="1" x14ac:dyDescent="0.2">
      <c r="A350" s="141" t="s">
        <v>3525</v>
      </c>
      <c r="B350" s="137" t="s">
        <v>1222</v>
      </c>
      <c r="C350" s="139" t="s">
        <v>3540</v>
      </c>
      <c r="D350" s="133">
        <v>270</v>
      </c>
      <c r="E350" s="138">
        <v>64</v>
      </c>
      <c r="F350" s="138" t="s">
        <v>521</v>
      </c>
      <c r="G350" s="138">
        <v>64</v>
      </c>
      <c r="H350" s="138" t="s">
        <v>521</v>
      </c>
      <c r="I350" s="140" t="s">
        <v>521</v>
      </c>
      <c r="J350" s="140" t="s">
        <v>521</v>
      </c>
      <c r="K350" s="138" t="s">
        <v>521</v>
      </c>
      <c r="L350" s="138">
        <v>64</v>
      </c>
      <c r="M350" s="138" t="s">
        <v>521</v>
      </c>
      <c r="N350" s="138" t="s">
        <v>521</v>
      </c>
      <c r="O350" s="138">
        <v>64</v>
      </c>
      <c r="P350" s="138" t="s">
        <v>521</v>
      </c>
      <c r="Q350" s="134">
        <f t="shared" si="27"/>
        <v>64</v>
      </c>
      <c r="R350" s="135" t="str">
        <f t="shared" si="25"/>
        <v>NO</v>
      </c>
      <c r="S350" s="136" t="str">
        <f t="shared" si="26"/>
        <v>Alto</v>
      </c>
      <c r="T350" s="45"/>
    </row>
    <row r="351" spans="1:20" s="48" customFormat="1" ht="32.1" customHeight="1" x14ac:dyDescent="0.2">
      <c r="A351" s="141" t="s">
        <v>3525</v>
      </c>
      <c r="B351" s="137" t="s">
        <v>3541</v>
      </c>
      <c r="C351" s="139" t="s">
        <v>3542</v>
      </c>
      <c r="D351" s="133">
        <v>64</v>
      </c>
      <c r="E351" s="138" t="s">
        <v>521</v>
      </c>
      <c r="F351" s="138" t="s">
        <v>521</v>
      </c>
      <c r="G351" s="138" t="s">
        <v>521</v>
      </c>
      <c r="H351" s="138" t="s">
        <v>521</v>
      </c>
      <c r="I351" s="140">
        <v>88</v>
      </c>
      <c r="J351" s="140" t="s">
        <v>521</v>
      </c>
      <c r="K351" s="138" t="s">
        <v>521</v>
      </c>
      <c r="L351" s="138" t="s">
        <v>521</v>
      </c>
      <c r="M351" s="138" t="s">
        <v>521</v>
      </c>
      <c r="N351" s="138">
        <v>64</v>
      </c>
      <c r="O351" s="138" t="s">
        <v>521</v>
      </c>
      <c r="P351" s="138" t="s">
        <v>521</v>
      </c>
      <c r="Q351" s="134">
        <f t="shared" si="27"/>
        <v>76</v>
      </c>
      <c r="R351" s="135" t="str">
        <f t="shared" si="25"/>
        <v>NO</v>
      </c>
      <c r="S351" s="136" t="str">
        <f t="shared" si="26"/>
        <v>Alto</v>
      </c>
      <c r="T351" s="45"/>
    </row>
    <row r="352" spans="1:20" s="48" customFormat="1" ht="32.1" customHeight="1" x14ac:dyDescent="0.2">
      <c r="A352" s="141" t="s">
        <v>3525</v>
      </c>
      <c r="B352" s="137" t="s">
        <v>3543</v>
      </c>
      <c r="C352" s="139" t="s">
        <v>3544</v>
      </c>
      <c r="D352" s="133">
        <v>51</v>
      </c>
      <c r="E352" s="138" t="s">
        <v>521</v>
      </c>
      <c r="F352" s="138" t="s">
        <v>521</v>
      </c>
      <c r="G352" s="138">
        <v>64</v>
      </c>
      <c r="H352" s="138" t="s">
        <v>521</v>
      </c>
      <c r="I352" s="140" t="s">
        <v>521</v>
      </c>
      <c r="J352" s="140" t="s">
        <v>521</v>
      </c>
      <c r="K352" s="138" t="s">
        <v>521</v>
      </c>
      <c r="L352" s="138" t="s">
        <v>521</v>
      </c>
      <c r="M352" s="138" t="s">
        <v>521</v>
      </c>
      <c r="N352" s="138" t="s">
        <v>521</v>
      </c>
      <c r="O352" s="138">
        <v>64</v>
      </c>
      <c r="P352" s="138" t="s">
        <v>521</v>
      </c>
      <c r="Q352" s="134">
        <f t="shared" si="27"/>
        <v>64</v>
      </c>
      <c r="R352" s="135" t="str">
        <f t="shared" si="25"/>
        <v>NO</v>
      </c>
      <c r="S352" s="136" t="str">
        <f t="shared" si="26"/>
        <v>Alto</v>
      </c>
      <c r="T352" s="45"/>
    </row>
    <row r="353" spans="1:20" s="48" customFormat="1" ht="32.1" customHeight="1" x14ac:dyDescent="0.2">
      <c r="A353" s="141" t="s">
        <v>3525</v>
      </c>
      <c r="B353" s="137" t="s">
        <v>3027</v>
      </c>
      <c r="C353" s="139" t="s">
        <v>3545</v>
      </c>
      <c r="D353" s="133">
        <v>62</v>
      </c>
      <c r="E353" s="138" t="s">
        <v>521</v>
      </c>
      <c r="F353" s="138" t="s">
        <v>521</v>
      </c>
      <c r="G353" s="138" t="s">
        <v>521</v>
      </c>
      <c r="H353" s="138" t="s">
        <v>521</v>
      </c>
      <c r="I353" s="140" t="s">
        <v>521</v>
      </c>
      <c r="J353" s="140">
        <v>0</v>
      </c>
      <c r="K353" s="138" t="s">
        <v>521</v>
      </c>
      <c r="L353" s="138" t="s">
        <v>521</v>
      </c>
      <c r="M353" s="138" t="s">
        <v>521</v>
      </c>
      <c r="N353" s="138" t="s">
        <v>521</v>
      </c>
      <c r="O353" s="138">
        <v>0</v>
      </c>
      <c r="P353" s="138" t="s">
        <v>521</v>
      </c>
      <c r="Q353" s="134">
        <f t="shared" si="27"/>
        <v>0</v>
      </c>
      <c r="R353" s="135" t="str">
        <f t="shared" si="25"/>
        <v>SI</v>
      </c>
      <c r="S353" s="136" t="str">
        <f t="shared" si="26"/>
        <v>Sin Riesgo</v>
      </c>
      <c r="T353" s="45"/>
    </row>
    <row r="354" spans="1:20" s="48" customFormat="1" ht="32.1" customHeight="1" x14ac:dyDescent="0.2">
      <c r="A354" s="141" t="s">
        <v>3525</v>
      </c>
      <c r="B354" s="137" t="s">
        <v>3546</v>
      </c>
      <c r="C354" s="139" t="s">
        <v>3547</v>
      </c>
      <c r="D354" s="133">
        <v>29</v>
      </c>
      <c r="E354" s="138" t="s">
        <v>521</v>
      </c>
      <c r="F354" s="138" t="s">
        <v>521</v>
      </c>
      <c r="G354" s="138" t="s">
        <v>521</v>
      </c>
      <c r="H354" s="138">
        <v>88</v>
      </c>
      <c r="I354" s="140" t="s">
        <v>521</v>
      </c>
      <c r="J354" s="140" t="s">
        <v>521</v>
      </c>
      <c r="K354" s="138" t="s">
        <v>521</v>
      </c>
      <c r="L354" s="138" t="s">
        <v>521</v>
      </c>
      <c r="M354" s="138" t="s">
        <v>521</v>
      </c>
      <c r="N354" s="138">
        <v>88</v>
      </c>
      <c r="O354" s="138" t="s">
        <v>521</v>
      </c>
      <c r="P354" s="138" t="s">
        <v>521</v>
      </c>
      <c r="Q354" s="134">
        <f t="shared" si="27"/>
        <v>88</v>
      </c>
      <c r="R354" s="135" t="str">
        <f t="shared" si="25"/>
        <v>NO</v>
      </c>
      <c r="S354" s="136" t="str">
        <f t="shared" si="26"/>
        <v>Inviable Sanitariamente</v>
      </c>
      <c r="T354" s="45"/>
    </row>
    <row r="355" spans="1:20" s="48" customFormat="1" ht="32.1" customHeight="1" x14ac:dyDescent="0.2">
      <c r="A355" s="141" t="s">
        <v>3525</v>
      </c>
      <c r="B355" s="137" t="s">
        <v>3548</v>
      </c>
      <c r="C355" s="139" t="s">
        <v>3549</v>
      </c>
      <c r="D355" s="133">
        <v>47</v>
      </c>
      <c r="E355" s="138" t="s">
        <v>521</v>
      </c>
      <c r="F355" s="138" t="s">
        <v>521</v>
      </c>
      <c r="G355" s="138" t="s">
        <v>521</v>
      </c>
      <c r="H355" s="138">
        <v>0</v>
      </c>
      <c r="I355" s="140" t="s">
        <v>521</v>
      </c>
      <c r="J355" s="140" t="s">
        <v>521</v>
      </c>
      <c r="K355" s="138" t="s">
        <v>521</v>
      </c>
      <c r="L355" s="138" t="s">
        <v>521</v>
      </c>
      <c r="M355" s="138">
        <v>0</v>
      </c>
      <c r="N355" s="138" t="s">
        <v>521</v>
      </c>
      <c r="O355" s="138" t="s">
        <v>521</v>
      </c>
      <c r="P355" s="138" t="s">
        <v>521</v>
      </c>
      <c r="Q355" s="134">
        <f t="shared" si="27"/>
        <v>0</v>
      </c>
      <c r="R355" s="135" t="str">
        <f t="shared" si="25"/>
        <v>SI</v>
      </c>
      <c r="S355" s="136" t="str">
        <f t="shared" si="26"/>
        <v>Sin Riesgo</v>
      </c>
      <c r="T355" s="45"/>
    </row>
    <row r="356" spans="1:20" s="48" customFormat="1" ht="32.1" customHeight="1" x14ac:dyDescent="0.2">
      <c r="A356" s="141" t="s">
        <v>3525</v>
      </c>
      <c r="B356" s="137" t="s">
        <v>935</v>
      </c>
      <c r="C356" s="139" t="s">
        <v>3550</v>
      </c>
      <c r="D356" s="133">
        <v>117</v>
      </c>
      <c r="E356" s="138" t="s">
        <v>521</v>
      </c>
      <c r="F356" s="138" t="s">
        <v>521</v>
      </c>
      <c r="G356" s="138">
        <v>64</v>
      </c>
      <c r="H356" s="138" t="s">
        <v>521</v>
      </c>
      <c r="I356" s="140" t="s">
        <v>521</v>
      </c>
      <c r="J356" s="140" t="s">
        <v>521</v>
      </c>
      <c r="K356" s="138" t="s">
        <v>521</v>
      </c>
      <c r="L356" s="138" t="s">
        <v>521</v>
      </c>
      <c r="M356" s="138">
        <v>85.7</v>
      </c>
      <c r="N356" s="138" t="s">
        <v>521</v>
      </c>
      <c r="O356" s="138" t="s">
        <v>521</v>
      </c>
      <c r="P356" s="138" t="s">
        <v>521</v>
      </c>
      <c r="Q356" s="134">
        <f t="shared" si="27"/>
        <v>74.849999999999994</v>
      </c>
      <c r="R356" s="135" t="str">
        <f t="shared" si="25"/>
        <v>NO</v>
      </c>
      <c r="S356" s="136" t="str">
        <f t="shared" si="26"/>
        <v>Alto</v>
      </c>
      <c r="T356" s="45"/>
    </row>
    <row r="357" spans="1:20" s="48" customFormat="1" ht="32.1" customHeight="1" x14ac:dyDescent="0.2">
      <c r="A357" s="141" t="s">
        <v>3525</v>
      </c>
      <c r="B357" s="137" t="s">
        <v>3551</v>
      </c>
      <c r="C357" s="139" t="s">
        <v>3552</v>
      </c>
      <c r="D357" s="133">
        <v>65</v>
      </c>
      <c r="E357" s="138" t="s">
        <v>521</v>
      </c>
      <c r="F357" s="138" t="s">
        <v>521</v>
      </c>
      <c r="G357" s="138" t="s">
        <v>521</v>
      </c>
      <c r="H357" s="138" t="s">
        <v>521</v>
      </c>
      <c r="I357" s="140">
        <v>88</v>
      </c>
      <c r="J357" s="140" t="s">
        <v>521</v>
      </c>
      <c r="K357" s="138" t="s">
        <v>521</v>
      </c>
      <c r="L357" s="138" t="s">
        <v>521</v>
      </c>
      <c r="M357" s="138" t="s">
        <v>521</v>
      </c>
      <c r="N357" s="138" t="s">
        <v>521</v>
      </c>
      <c r="O357" s="138" t="s">
        <v>521</v>
      </c>
      <c r="P357" s="138">
        <v>88</v>
      </c>
      <c r="Q357" s="134">
        <f t="shared" si="27"/>
        <v>88</v>
      </c>
      <c r="R357" s="135" t="str">
        <f t="shared" si="25"/>
        <v>NO</v>
      </c>
      <c r="S357" s="136" t="str">
        <f t="shared" si="26"/>
        <v>Inviable Sanitariamente</v>
      </c>
      <c r="T357" s="45"/>
    </row>
    <row r="358" spans="1:20" s="48" customFormat="1" ht="32.1" customHeight="1" x14ac:dyDescent="0.2">
      <c r="A358" s="141" t="s">
        <v>3525</v>
      </c>
      <c r="B358" s="137" t="s">
        <v>746</v>
      </c>
      <c r="C358" s="139" t="s">
        <v>3553</v>
      </c>
      <c r="D358" s="133">
        <v>27</v>
      </c>
      <c r="E358" s="138">
        <v>0</v>
      </c>
      <c r="F358" s="138" t="s">
        <v>521</v>
      </c>
      <c r="G358" s="138" t="s">
        <v>521</v>
      </c>
      <c r="H358" s="138" t="s">
        <v>521</v>
      </c>
      <c r="I358" s="140" t="s">
        <v>521</v>
      </c>
      <c r="J358" s="140" t="s">
        <v>521</v>
      </c>
      <c r="K358" s="138" t="s">
        <v>521</v>
      </c>
      <c r="L358" s="138" t="s">
        <v>521</v>
      </c>
      <c r="M358" s="138" t="s">
        <v>521</v>
      </c>
      <c r="N358" s="138" t="s">
        <v>521</v>
      </c>
      <c r="O358" s="138" t="s">
        <v>521</v>
      </c>
      <c r="P358" s="138">
        <v>0</v>
      </c>
      <c r="Q358" s="134">
        <f t="shared" si="27"/>
        <v>0</v>
      </c>
      <c r="R358" s="135" t="str">
        <f t="shared" si="25"/>
        <v>SI</v>
      </c>
      <c r="S358" s="136" t="str">
        <f t="shared" si="26"/>
        <v>Sin Riesgo</v>
      </c>
      <c r="T358" s="45"/>
    </row>
    <row r="359" spans="1:20" s="48" customFormat="1" ht="32.1" customHeight="1" x14ac:dyDescent="0.2">
      <c r="A359" s="141" t="s">
        <v>3525</v>
      </c>
      <c r="B359" s="137" t="s">
        <v>3164</v>
      </c>
      <c r="C359" s="139" t="s">
        <v>3554</v>
      </c>
      <c r="D359" s="133">
        <v>89</v>
      </c>
      <c r="E359" s="138" t="s">
        <v>521</v>
      </c>
      <c r="F359" s="138">
        <v>33.6</v>
      </c>
      <c r="G359" s="138" t="s">
        <v>521</v>
      </c>
      <c r="H359" s="138" t="s">
        <v>521</v>
      </c>
      <c r="I359" s="140" t="s">
        <v>521</v>
      </c>
      <c r="J359" s="140" t="s">
        <v>521</v>
      </c>
      <c r="K359" s="138" t="s">
        <v>521</v>
      </c>
      <c r="L359" s="138" t="s">
        <v>521</v>
      </c>
      <c r="M359" s="138">
        <v>0</v>
      </c>
      <c r="N359" s="138" t="s">
        <v>521</v>
      </c>
      <c r="O359" s="138" t="s">
        <v>521</v>
      </c>
      <c r="P359" s="138" t="s">
        <v>521</v>
      </c>
      <c r="Q359" s="134">
        <f t="shared" si="27"/>
        <v>16.8</v>
      </c>
      <c r="R359" s="135" t="str">
        <f t="shared" si="25"/>
        <v>NO</v>
      </c>
      <c r="S359" s="136" t="str">
        <f t="shared" si="26"/>
        <v>Medio</v>
      </c>
      <c r="T359" s="45"/>
    </row>
    <row r="360" spans="1:20" s="48" customFormat="1" ht="32.1" customHeight="1" x14ac:dyDescent="0.2">
      <c r="A360" s="141" t="s">
        <v>3555</v>
      </c>
      <c r="B360" s="137" t="s">
        <v>669</v>
      </c>
      <c r="C360" s="139" t="s">
        <v>3556</v>
      </c>
      <c r="D360" s="133">
        <v>67</v>
      </c>
      <c r="E360" s="138" t="s">
        <v>521</v>
      </c>
      <c r="F360" s="138" t="s">
        <v>521</v>
      </c>
      <c r="G360" s="138" t="s">
        <v>521</v>
      </c>
      <c r="H360" s="138" t="s">
        <v>521</v>
      </c>
      <c r="I360" s="140">
        <v>0</v>
      </c>
      <c r="J360" s="140" t="s">
        <v>521</v>
      </c>
      <c r="K360" s="138">
        <v>1.9</v>
      </c>
      <c r="L360" s="138" t="s">
        <v>521</v>
      </c>
      <c r="M360" s="138">
        <v>0</v>
      </c>
      <c r="N360" s="138" t="s">
        <v>521</v>
      </c>
      <c r="O360" s="138">
        <v>71</v>
      </c>
      <c r="P360" s="138" t="s">
        <v>521</v>
      </c>
      <c r="Q360" s="134">
        <f t="shared" si="27"/>
        <v>18.225000000000001</v>
      </c>
      <c r="R360" s="135" t="str">
        <f t="shared" si="25"/>
        <v>NO</v>
      </c>
      <c r="S360" s="136" t="str">
        <f t="shared" si="26"/>
        <v>Medio</v>
      </c>
      <c r="T360" s="45"/>
    </row>
    <row r="361" spans="1:20" s="48" customFormat="1" ht="32.1" customHeight="1" x14ac:dyDescent="0.2">
      <c r="A361" s="141" t="s">
        <v>3555</v>
      </c>
      <c r="B361" s="137" t="s">
        <v>3557</v>
      </c>
      <c r="C361" s="139" t="s">
        <v>3558</v>
      </c>
      <c r="D361" s="133">
        <v>103</v>
      </c>
      <c r="E361" s="138" t="s">
        <v>521</v>
      </c>
      <c r="F361" s="138" t="s">
        <v>521</v>
      </c>
      <c r="G361" s="138" t="s">
        <v>521</v>
      </c>
      <c r="H361" s="138" t="s">
        <v>521</v>
      </c>
      <c r="I361" s="140">
        <v>40.700000000000003</v>
      </c>
      <c r="J361" s="140" t="s">
        <v>521</v>
      </c>
      <c r="K361" s="138">
        <v>21.3</v>
      </c>
      <c r="L361" s="138" t="s">
        <v>521</v>
      </c>
      <c r="M361" s="138">
        <v>40.700000000000003</v>
      </c>
      <c r="N361" s="138" t="s">
        <v>521</v>
      </c>
      <c r="O361" s="138">
        <v>53.6</v>
      </c>
      <c r="P361" s="138" t="s">
        <v>521</v>
      </c>
      <c r="Q361" s="134">
        <f t="shared" si="27"/>
        <v>39.075000000000003</v>
      </c>
      <c r="R361" s="135" t="str">
        <f t="shared" si="25"/>
        <v>NO</v>
      </c>
      <c r="S361" s="136" t="str">
        <f t="shared" si="26"/>
        <v>Alto</v>
      </c>
      <c r="T361" s="45"/>
    </row>
    <row r="362" spans="1:20" s="48" customFormat="1" ht="32.1" customHeight="1" x14ac:dyDescent="0.2">
      <c r="A362" s="141" t="s">
        <v>3555</v>
      </c>
      <c r="B362" s="137" t="s">
        <v>3559</v>
      </c>
      <c r="C362" s="139" t="s">
        <v>3560</v>
      </c>
      <c r="D362" s="133">
        <v>432</v>
      </c>
      <c r="E362" s="138" t="s">
        <v>521</v>
      </c>
      <c r="F362" s="138" t="s">
        <v>521</v>
      </c>
      <c r="G362" s="138" t="s">
        <v>521</v>
      </c>
      <c r="H362" s="138">
        <v>0</v>
      </c>
      <c r="I362" s="140" t="s">
        <v>521</v>
      </c>
      <c r="J362" s="140">
        <v>0</v>
      </c>
      <c r="K362" s="138" t="s">
        <v>521</v>
      </c>
      <c r="L362" s="138">
        <v>0</v>
      </c>
      <c r="M362" s="138" t="s">
        <v>521</v>
      </c>
      <c r="N362" s="138">
        <v>27.1</v>
      </c>
      <c r="O362" s="138" t="s">
        <v>521</v>
      </c>
      <c r="P362" s="138">
        <v>0</v>
      </c>
      <c r="Q362" s="134">
        <f t="shared" si="27"/>
        <v>5.42</v>
      </c>
      <c r="R362" s="135" t="str">
        <f t="shared" si="25"/>
        <v>NO</v>
      </c>
      <c r="S362" s="136" t="str">
        <f t="shared" si="26"/>
        <v>Bajo</v>
      </c>
      <c r="T362" s="45"/>
    </row>
    <row r="363" spans="1:20" s="48" customFormat="1" ht="32.1" customHeight="1" x14ac:dyDescent="0.2">
      <c r="A363" s="141" t="s">
        <v>3555</v>
      </c>
      <c r="B363" s="137" t="s">
        <v>1446</v>
      </c>
      <c r="C363" s="139" t="s">
        <v>3561</v>
      </c>
      <c r="D363" s="133">
        <v>310</v>
      </c>
      <c r="E363" s="138" t="s">
        <v>521</v>
      </c>
      <c r="F363" s="138" t="s">
        <v>521</v>
      </c>
      <c r="G363" s="138" t="s">
        <v>521</v>
      </c>
      <c r="H363" s="138">
        <v>0</v>
      </c>
      <c r="I363" s="140" t="s">
        <v>521</v>
      </c>
      <c r="J363" s="140">
        <v>0</v>
      </c>
      <c r="K363" s="138" t="s">
        <v>521</v>
      </c>
      <c r="L363" s="138">
        <v>0</v>
      </c>
      <c r="M363" s="138" t="s">
        <v>521</v>
      </c>
      <c r="N363" s="138">
        <v>19.399999999999999</v>
      </c>
      <c r="O363" s="138" t="s">
        <v>521</v>
      </c>
      <c r="P363" s="138">
        <v>0</v>
      </c>
      <c r="Q363" s="134">
        <f t="shared" si="27"/>
        <v>3.88</v>
      </c>
      <c r="R363" s="135" t="str">
        <f t="shared" ref="R363:R426" si="28">IF(Q363&lt;5,"SI","NO")</f>
        <v>SI</v>
      </c>
      <c r="S363" s="136" t="str">
        <f t="shared" si="26"/>
        <v>Sin Riesgo</v>
      </c>
      <c r="T363" s="45"/>
    </row>
    <row r="364" spans="1:20" s="48" customFormat="1" ht="32.1" customHeight="1" x14ac:dyDescent="0.2">
      <c r="A364" s="141" t="s">
        <v>3555</v>
      </c>
      <c r="B364" s="137" t="s">
        <v>3562</v>
      </c>
      <c r="C364" s="139" t="s">
        <v>3563</v>
      </c>
      <c r="D364" s="133">
        <v>311</v>
      </c>
      <c r="E364" s="138" t="s">
        <v>521</v>
      </c>
      <c r="F364" s="138" t="s">
        <v>521</v>
      </c>
      <c r="G364" s="138" t="s">
        <v>521</v>
      </c>
      <c r="H364" s="138">
        <v>0</v>
      </c>
      <c r="I364" s="140" t="s">
        <v>521</v>
      </c>
      <c r="J364" s="140">
        <v>0</v>
      </c>
      <c r="K364" s="138" t="s">
        <v>521</v>
      </c>
      <c r="L364" s="138">
        <v>0</v>
      </c>
      <c r="M364" s="138" t="s">
        <v>521</v>
      </c>
      <c r="N364" s="138">
        <v>19.399999999999999</v>
      </c>
      <c r="O364" s="138" t="s">
        <v>521</v>
      </c>
      <c r="P364" s="138">
        <v>0</v>
      </c>
      <c r="Q364" s="134">
        <f t="shared" si="27"/>
        <v>3.88</v>
      </c>
      <c r="R364" s="135" t="str">
        <f t="shared" si="28"/>
        <v>SI</v>
      </c>
      <c r="S364" s="136" t="str">
        <f t="shared" si="26"/>
        <v>Sin Riesgo</v>
      </c>
      <c r="T364" s="45"/>
    </row>
    <row r="365" spans="1:20" s="48" customFormat="1" ht="32.1" customHeight="1" x14ac:dyDescent="0.2">
      <c r="A365" s="141" t="s">
        <v>3555</v>
      </c>
      <c r="B365" s="137" t="s">
        <v>3564</v>
      </c>
      <c r="C365" s="139" t="s">
        <v>3565</v>
      </c>
      <c r="D365" s="133">
        <v>284</v>
      </c>
      <c r="E365" s="138" t="s">
        <v>521</v>
      </c>
      <c r="F365" s="138" t="s">
        <v>521</v>
      </c>
      <c r="G365" s="138" t="s">
        <v>521</v>
      </c>
      <c r="H365" s="138">
        <v>0</v>
      </c>
      <c r="I365" s="140" t="s">
        <v>521</v>
      </c>
      <c r="J365" s="140">
        <v>0</v>
      </c>
      <c r="K365" s="138" t="s">
        <v>521</v>
      </c>
      <c r="L365" s="138">
        <v>0</v>
      </c>
      <c r="M365" s="138" t="s">
        <v>521</v>
      </c>
      <c r="N365" s="138">
        <v>7.7</v>
      </c>
      <c r="O365" s="138" t="s">
        <v>521</v>
      </c>
      <c r="P365" s="138">
        <v>0</v>
      </c>
      <c r="Q365" s="134">
        <f t="shared" si="27"/>
        <v>1.54</v>
      </c>
      <c r="R365" s="135" t="str">
        <f t="shared" si="28"/>
        <v>SI</v>
      </c>
      <c r="S365" s="136" t="str">
        <f t="shared" si="26"/>
        <v>Sin Riesgo</v>
      </c>
      <c r="T365" s="45"/>
    </row>
    <row r="366" spans="1:20" s="48" customFormat="1" ht="32.1" customHeight="1" x14ac:dyDescent="0.2">
      <c r="A366" s="141" t="s">
        <v>3555</v>
      </c>
      <c r="B366" s="137" t="s">
        <v>2256</v>
      </c>
      <c r="C366" s="139" t="s">
        <v>3566</v>
      </c>
      <c r="D366" s="133">
        <v>620</v>
      </c>
      <c r="E366" s="138" t="s">
        <v>521</v>
      </c>
      <c r="F366" s="138" t="s">
        <v>521</v>
      </c>
      <c r="G366" s="138" t="s">
        <v>521</v>
      </c>
      <c r="H366" s="138" t="s">
        <v>521</v>
      </c>
      <c r="I366" s="140">
        <v>0</v>
      </c>
      <c r="J366" s="140" t="s">
        <v>521</v>
      </c>
      <c r="K366" s="138">
        <v>46.5</v>
      </c>
      <c r="L366" s="138" t="s">
        <v>521</v>
      </c>
      <c r="M366" s="138">
        <v>27.1</v>
      </c>
      <c r="N366" s="138" t="s">
        <v>521</v>
      </c>
      <c r="O366" s="138">
        <v>0</v>
      </c>
      <c r="P366" s="138" t="s">
        <v>521</v>
      </c>
      <c r="Q366" s="134">
        <f t="shared" si="27"/>
        <v>18.399999999999999</v>
      </c>
      <c r="R366" s="135" t="str">
        <f t="shared" si="28"/>
        <v>NO</v>
      </c>
      <c r="S366" s="136" t="str">
        <f t="shared" si="26"/>
        <v>Medio</v>
      </c>
      <c r="T366" s="45"/>
    </row>
    <row r="367" spans="1:20" s="48" customFormat="1" ht="32.1" customHeight="1" x14ac:dyDescent="0.2">
      <c r="A367" s="141" t="s">
        <v>3555</v>
      </c>
      <c r="B367" s="137" t="s">
        <v>1463</v>
      </c>
      <c r="C367" s="139" t="s">
        <v>3567</v>
      </c>
      <c r="D367" s="133">
        <v>339</v>
      </c>
      <c r="E367" s="138" t="s">
        <v>521</v>
      </c>
      <c r="F367" s="138" t="s">
        <v>521</v>
      </c>
      <c r="G367" s="138" t="s">
        <v>521</v>
      </c>
      <c r="H367" s="138" t="s">
        <v>521</v>
      </c>
      <c r="I367" s="140">
        <v>0</v>
      </c>
      <c r="J367" s="140" t="s">
        <v>521</v>
      </c>
      <c r="K367" s="138">
        <v>38.700000000000003</v>
      </c>
      <c r="L367" s="138" t="s">
        <v>521</v>
      </c>
      <c r="M367" s="138">
        <v>27.1</v>
      </c>
      <c r="N367" s="138" t="s">
        <v>521</v>
      </c>
      <c r="O367" s="138">
        <v>0</v>
      </c>
      <c r="P367" s="138" t="s">
        <v>521</v>
      </c>
      <c r="Q367" s="134">
        <f t="shared" si="27"/>
        <v>16.450000000000003</v>
      </c>
      <c r="R367" s="135" t="str">
        <f t="shared" si="28"/>
        <v>NO</v>
      </c>
      <c r="S367" s="136" t="str">
        <f t="shared" si="26"/>
        <v>Medio</v>
      </c>
      <c r="T367" s="45"/>
    </row>
    <row r="368" spans="1:20" s="48" customFormat="1" ht="32.1" customHeight="1" x14ac:dyDescent="0.2">
      <c r="A368" s="141" t="s">
        <v>3555</v>
      </c>
      <c r="B368" s="137" t="s">
        <v>2412</v>
      </c>
      <c r="C368" s="139" t="s">
        <v>3568</v>
      </c>
      <c r="D368" s="133">
        <v>554</v>
      </c>
      <c r="E368" s="138" t="s">
        <v>521</v>
      </c>
      <c r="F368" s="138" t="s">
        <v>521</v>
      </c>
      <c r="G368" s="138" t="s">
        <v>521</v>
      </c>
      <c r="H368" s="138" t="s">
        <v>521</v>
      </c>
      <c r="I368" s="140">
        <v>0</v>
      </c>
      <c r="J368" s="140" t="s">
        <v>521</v>
      </c>
      <c r="K368" s="138">
        <v>0</v>
      </c>
      <c r="L368" s="138" t="s">
        <v>521</v>
      </c>
      <c r="M368" s="138">
        <v>78.7</v>
      </c>
      <c r="N368" s="138" t="s">
        <v>521</v>
      </c>
      <c r="O368" s="138">
        <v>0</v>
      </c>
      <c r="P368" s="138" t="s">
        <v>521</v>
      </c>
      <c r="Q368" s="134">
        <f t="shared" si="27"/>
        <v>19.675000000000001</v>
      </c>
      <c r="R368" s="135" t="str">
        <f t="shared" si="28"/>
        <v>NO</v>
      </c>
      <c r="S368" s="136" t="str">
        <f t="shared" si="26"/>
        <v>Medio</v>
      </c>
      <c r="T368" s="45"/>
    </row>
    <row r="369" spans="1:20" s="48" customFormat="1" ht="32.1" customHeight="1" x14ac:dyDescent="0.2">
      <c r="A369" s="141" t="s">
        <v>3555</v>
      </c>
      <c r="B369" s="137" t="s">
        <v>3569</v>
      </c>
      <c r="C369" s="139" t="s">
        <v>3570</v>
      </c>
      <c r="D369" s="133">
        <v>332</v>
      </c>
      <c r="E369" s="138" t="s">
        <v>521</v>
      </c>
      <c r="F369" s="138" t="s">
        <v>521</v>
      </c>
      <c r="G369" s="138" t="s">
        <v>521</v>
      </c>
      <c r="H369" s="138" t="s">
        <v>521</v>
      </c>
      <c r="I369" s="140">
        <v>0</v>
      </c>
      <c r="J369" s="140" t="s">
        <v>521</v>
      </c>
      <c r="K369" s="138">
        <v>65.8</v>
      </c>
      <c r="L369" s="138" t="s">
        <v>521</v>
      </c>
      <c r="M369" s="138">
        <v>78.7</v>
      </c>
      <c r="N369" s="138" t="s">
        <v>521</v>
      </c>
      <c r="O369" s="138">
        <v>0</v>
      </c>
      <c r="P369" s="138" t="s">
        <v>521</v>
      </c>
      <c r="Q369" s="134">
        <f t="shared" si="27"/>
        <v>36.125</v>
      </c>
      <c r="R369" s="135" t="str">
        <f t="shared" si="28"/>
        <v>NO</v>
      </c>
      <c r="S369" s="136" t="str">
        <f t="shared" si="26"/>
        <v>Alto</v>
      </c>
      <c r="T369" s="45"/>
    </row>
    <row r="370" spans="1:20" s="48" customFormat="1" ht="32.1" customHeight="1" x14ac:dyDescent="0.2">
      <c r="A370" s="141" t="s">
        <v>3555</v>
      </c>
      <c r="B370" s="137" t="s">
        <v>3571</v>
      </c>
      <c r="C370" s="139" t="s">
        <v>3572</v>
      </c>
      <c r="D370" s="133">
        <v>27</v>
      </c>
      <c r="E370" s="138" t="s">
        <v>521</v>
      </c>
      <c r="F370" s="138" t="s">
        <v>521</v>
      </c>
      <c r="G370" s="138" t="s">
        <v>521</v>
      </c>
      <c r="H370" s="138">
        <v>0</v>
      </c>
      <c r="I370" s="140" t="s">
        <v>521</v>
      </c>
      <c r="J370" s="140">
        <v>0</v>
      </c>
      <c r="K370" s="138" t="s">
        <v>521</v>
      </c>
      <c r="L370" s="138">
        <v>0</v>
      </c>
      <c r="M370" s="138" t="s">
        <v>521</v>
      </c>
      <c r="N370" s="138">
        <v>27.1</v>
      </c>
      <c r="O370" s="138" t="s">
        <v>521</v>
      </c>
      <c r="P370" s="138">
        <v>0</v>
      </c>
      <c r="Q370" s="134">
        <f t="shared" si="27"/>
        <v>5.42</v>
      </c>
      <c r="R370" s="135" t="str">
        <f t="shared" si="28"/>
        <v>NO</v>
      </c>
      <c r="S370" s="136" t="str">
        <f t="shared" si="26"/>
        <v>Bajo</v>
      </c>
      <c r="T370" s="45"/>
    </row>
    <row r="371" spans="1:20" s="48" customFormat="1" ht="32.1" customHeight="1" x14ac:dyDescent="0.2">
      <c r="A371" s="141" t="s">
        <v>3555</v>
      </c>
      <c r="B371" s="137" t="s">
        <v>3573</v>
      </c>
      <c r="C371" s="139" t="s">
        <v>3574</v>
      </c>
      <c r="D371" s="133">
        <v>384</v>
      </c>
      <c r="E371" s="138" t="s">
        <v>521</v>
      </c>
      <c r="F371" s="138" t="s">
        <v>521</v>
      </c>
      <c r="G371" s="138" t="s">
        <v>521</v>
      </c>
      <c r="H371" s="138">
        <v>0</v>
      </c>
      <c r="I371" s="140" t="s">
        <v>521</v>
      </c>
      <c r="J371" s="140">
        <v>0</v>
      </c>
      <c r="K371" s="138" t="s">
        <v>521</v>
      </c>
      <c r="L371" s="138">
        <v>0</v>
      </c>
      <c r="M371" s="138" t="s">
        <v>521</v>
      </c>
      <c r="N371" s="138">
        <v>19.399999999999999</v>
      </c>
      <c r="O371" s="138" t="s">
        <v>521</v>
      </c>
      <c r="P371" s="138">
        <v>0</v>
      </c>
      <c r="Q371" s="134">
        <f t="shared" si="27"/>
        <v>3.88</v>
      </c>
      <c r="R371" s="135" t="str">
        <f t="shared" si="28"/>
        <v>SI</v>
      </c>
      <c r="S371" s="136" t="str">
        <f t="shared" si="26"/>
        <v>Sin Riesgo</v>
      </c>
      <c r="T371" s="45"/>
    </row>
    <row r="372" spans="1:20" s="48" customFormat="1" ht="32.1" customHeight="1" x14ac:dyDescent="0.2">
      <c r="A372" s="141" t="s">
        <v>3555</v>
      </c>
      <c r="B372" s="137" t="s">
        <v>3575</v>
      </c>
      <c r="C372" s="139" t="s">
        <v>3576</v>
      </c>
      <c r="D372" s="133">
        <v>170</v>
      </c>
      <c r="E372" s="138" t="s">
        <v>521</v>
      </c>
      <c r="F372" s="138" t="s">
        <v>521</v>
      </c>
      <c r="G372" s="138" t="s">
        <v>521</v>
      </c>
      <c r="H372" s="138">
        <v>27.1</v>
      </c>
      <c r="I372" s="140" t="s">
        <v>521</v>
      </c>
      <c r="J372" s="140">
        <v>0</v>
      </c>
      <c r="K372" s="138" t="s">
        <v>521</v>
      </c>
      <c r="L372" s="138">
        <v>0</v>
      </c>
      <c r="M372" s="138" t="s">
        <v>521</v>
      </c>
      <c r="N372" s="138">
        <v>0</v>
      </c>
      <c r="O372" s="138" t="s">
        <v>521</v>
      </c>
      <c r="P372" s="138">
        <v>0</v>
      </c>
      <c r="Q372" s="134">
        <f t="shared" si="27"/>
        <v>5.42</v>
      </c>
      <c r="R372" s="135" t="str">
        <f t="shared" si="28"/>
        <v>NO</v>
      </c>
      <c r="S372" s="136" t="str">
        <f t="shared" si="26"/>
        <v>Bajo</v>
      </c>
      <c r="T372" s="45"/>
    </row>
    <row r="373" spans="1:20" s="48" customFormat="1" ht="32.1" customHeight="1" x14ac:dyDescent="0.2">
      <c r="A373" s="141" t="s">
        <v>3555</v>
      </c>
      <c r="B373" s="137" t="s">
        <v>3062</v>
      </c>
      <c r="C373" s="139" t="s">
        <v>3577</v>
      </c>
      <c r="D373" s="133">
        <v>254</v>
      </c>
      <c r="E373" s="138" t="s">
        <v>521</v>
      </c>
      <c r="F373" s="138" t="s">
        <v>521</v>
      </c>
      <c r="G373" s="138" t="s">
        <v>521</v>
      </c>
      <c r="H373" s="138">
        <v>0</v>
      </c>
      <c r="I373" s="140" t="s">
        <v>521</v>
      </c>
      <c r="J373" s="140">
        <v>0</v>
      </c>
      <c r="K373" s="138" t="s">
        <v>521</v>
      </c>
      <c r="L373" s="138">
        <v>0</v>
      </c>
      <c r="M373" s="138" t="s">
        <v>521</v>
      </c>
      <c r="N373" s="138">
        <v>19.399999999999999</v>
      </c>
      <c r="O373" s="138" t="s">
        <v>521</v>
      </c>
      <c r="P373" s="138">
        <v>0</v>
      </c>
      <c r="Q373" s="134">
        <f t="shared" si="27"/>
        <v>3.88</v>
      </c>
      <c r="R373" s="135" t="str">
        <f t="shared" si="28"/>
        <v>SI</v>
      </c>
      <c r="S373" s="136" t="str">
        <f t="shared" si="26"/>
        <v>Sin Riesgo</v>
      </c>
      <c r="T373" s="45"/>
    </row>
    <row r="374" spans="1:20" s="48" customFormat="1" ht="32.1" customHeight="1" x14ac:dyDescent="0.2">
      <c r="A374" s="141" t="s">
        <v>3555</v>
      </c>
      <c r="B374" s="137" t="s">
        <v>3578</v>
      </c>
      <c r="C374" s="139" t="s">
        <v>3579</v>
      </c>
      <c r="D374" s="133">
        <v>200</v>
      </c>
      <c r="E374" s="138" t="s">
        <v>521</v>
      </c>
      <c r="F374" s="138" t="s">
        <v>521</v>
      </c>
      <c r="G374" s="138" t="s">
        <v>521</v>
      </c>
      <c r="H374" s="138" t="s">
        <v>521</v>
      </c>
      <c r="I374" s="140" t="s">
        <v>521</v>
      </c>
      <c r="J374" s="140">
        <v>0</v>
      </c>
      <c r="K374" s="138" t="s">
        <v>521</v>
      </c>
      <c r="L374" s="138">
        <v>0</v>
      </c>
      <c r="M374" s="138" t="s">
        <v>521</v>
      </c>
      <c r="N374" s="138">
        <v>27.1</v>
      </c>
      <c r="O374" s="138" t="s">
        <v>521</v>
      </c>
      <c r="P374" s="138">
        <v>0</v>
      </c>
      <c r="Q374" s="134">
        <f t="shared" si="27"/>
        <v>6.7750000000000004</v>
      </c>
      <c r="R374" s="135" t="str">
        <f t="shared" si="28"/>
        <v>NO</v>
      </c>
      <c r="S374" s="136" t="str">
        <f t="shared" si="26"/>
        <v>Bajo</v>
      </c>
      <c r="T374" s="45"/>
    </row>
    <row r="375" spans="1:20" s="48" customFormat="1" ht="32.1" customHeight="1" x14ac:dyDescent="0.2">
      <c r="A375" s="141" t="s">
        <v>3555</v>
      </c>
      <c r="B375" s="137" t="s">
        <v>3071</v>
      </c>
      <c r="C375" s="139" t="s">
        <v>3580</v>
      </c>
      <c r="D375" s="133">
        <v>65</v>
      </c>
      <c r="E375" s="138" t="s">
        <v>521</v>
      </c>
      <c r="F375" s="138" t="s">
        <v>521</v>
      </c>
      <c r="G375" s="138" t="s">
        <v>521</v>
      </c>
      <c r="H375" s="138" t="s">
        <v>521</v>
      </c>
      <c r="I375" s="140" t="s">
        <v>521</v>
      </c>
      <c r="J375" s="140">
        <v>0</v>
      </c>
      <c r="K375" s="138" t="s">
        <v>521</v>
      </c>
      <c r="L375" s="138">
        <v>0</v>
      </c>
      <c r="M375" s="138" t="s">
        <v>521</v>
      </c>
      <c r="N375" s="138">
        <v>0</v>
      </c>
      <c r="O375" s="138" t="s">
        <v>521</v>
      </c>
      <c r="P375" s="138">
        <v>0</v>
      </c>
      <c r="Q375" s="134">
        <f t="shared" si="27"/>
        <v>0</v>
      </c>
      <c r="R375" s="135" t="str">
        <f t="shared" si="28"/>
        <v>SI</v>
      </c>
      <c r="S375" s="136" t="str">
        <f t="shared" si="26"/>
        <v>Sin Riesgo</v>
      </c>
      <c r="T375" s="45"/>
    </row>
    <row r="376" spans="1:20" s="48" customFormat="1" ht="32.1" customHeight="1" x14ac:dyDescent="0.2">
      <c r="A376" s="141" t="s">
        <v>3555</v>
      </c>
      <c r="B376" s="137" t="s">
        <v>3094</v>
      </c>
      <c r="C376" s="139" t="s">
        <v>3581</v>
      </c>
      <c r="D376" s="133">
        <v>40</v>
      </c>
      <c r="E376" s="138" t="s">
        <v>521</v>
      </c>
      <c r="F376" s="138" t="s">
        <v>521</v>
      </c>
      <c r="G376" s="138" t="s">
        <v>521</v>
      </c>
      <c r="H376" s="138" t="s">
        <v>521</v>
      </c>
      <c r="I376" s="140" t="s">
        <v>521</v>
      </c>
      <c r="J376" s="140">
        <v>0</v>
      </c>
      <c r="K376" s="138" t="s">
        <v>521</v>
      </c>
      <c r="L376" s="138">
        <v>0</v>
      </c>
      <c r="M376" s="138" t="s">
        <v>521</v>
      </c>
      <c r="N376" s="138">
        <v>0</v>
      </c>
      <c r="O376" s="138" t="s">
        <v>521</v>
      </c>
      <c r="P376" s="138">
        <v>0</v>
      </c>
      <c r="Q376" s="134">
        <f t="shared" si="27"/>
        <v>0</v>
      </c>
      <c r="R376" s="135" t="str">
        <f t="shared" si="28"/>
        <v>SI</v>
      </c>
      <c r="S376" s="136" t="str">
        <f t="shared" si="26"/>
        <v>Sin Riesgo</v>
      </c>
      <c r="T376" s="45"/>
    </row>
    <row r="377" spans="1:20" s="48" customFormat="1" ht="32.1" customHeight="1" x14ac:dyDescent="0.2">
      <c r="A377" s="141" t="s">
        <v>3555</v>
      </c>
      <c r="B377" s="137" t="s">
        <v>646</v>
      </c>
      <c r="C377" s="139" t="s">
        <v>3582</v>
      </c>
      <c r="D377" s="133">
        <v>220</v>
      </c>
      <c r="E377" s="138" t="s">
        <v>521</v>
      </c>
      <c r="F377" s="138" t="s">
        <v>521</v>
      </c>
      <c r="G377" s="138" t="s">
        <v>521</v>
      </c>
      <c r="H377" s="138" t="s">
        <v>521</v>
      </c>
      <c r="I377" s="140" t="s">
        <v>521</v>
      </c>
      <c r="J377" s="140">
        <v>0</v>
      </c>
      <c r="K377" s="138" t="s">
        <v>521</v>
      </c>
      <c r="L377" s="138">
        <v>0</v>
      </c>
      <c r="M377" s="138" t="s">
        <v>521</v>
      </c>
      <c r="N377" s="138">
        <v>0</v>
      </c>
      <c r="O377" s="138" t="s">
        <v>521</v>
      </c>
      <c r="P377" s="138">
        <v>0</v>
      </c>
      <c r="Q377" s="134">
        <f t="shared" si="27"/>
        <v>0</v>
      </c>
      <c r="R377" s="135" t="str">
        <f t="shared" si="28"/>
        <v>SI</v>
      </c>
      <c r="S377" s="136" t="str">
        <f t="shared" si="26"/>
        <v>Sin Riesgo</v>
      </c>
      <c r="T377" s="45"/>
    </row>
    <row r="378" spans="1:20" s="48" customFormat="1" ht="32.1" customHeight="1" x14ac:dyDescent="0.2">
      <c r="A378" s="141" t="s">
        <v>3555</v>
      </c>
      <c r="B378" s="137" t="s">
        <v>2866</v>
      </c>
      <c r="C378" s="139" t="s">
        <v>3583</v>
      </c>
      <c r="D378" s="133">
        <v>35</v>
      </c>
      <c r="E378" s="138" t="s">
        <v>521</v>
      </c>
      <c r="F378" s="138" t="s">
        <v>521</v>
      </c>
      <c r="G378" s="138" t="s">
        <v>521</v>
      </c>
      <c r="H378" s="138" t="s">
        <v>521</v>
      </c>
      <c r="I378" s="140" t="s">
        <v>521</v>
      </c>
      <c r="J378" s="140">
        <v>0</v>
      </c>
      <c r="K378" s="138" t="s">
        <v>521</v>
      </c>
      <c r="L378" s="138">
        <v>19.399999999999999</v>
      </c>
      <c r="M378" s="138" t="s">
        <v>521</v>
      </c>
      <c r="N378" s="138">
        <v>0</v>
      </c>
      <c r="O378" s="138" t="s">
        <v>521</v>
      </c>
      <c r="P378" s="138">
        <v>0</v>
      </c>
      <c r="Q378" s="134">
        <f t="shared" si="27"/>
        <v>4.8499999999999996</v>
      </c>
      <c r="R378" s="135" t="str">
        <f t="shared" si="28"/>
        <v>SI</v>
      </c>
      <c r="S378" s="136" t="str">
        <f t="shared" si="26"/>
        <v>Sin Riesgo</v>
      </c>
      <c r="T378" s="45"/>
    </row>
    <row r="379" spans="1:20" s="48" customFormat="1" ht="32.1" customHeight="1" x14ac:dyDescent="0.2">
      <c r="A379" s="141" t="s">
        <v>3555</v>
      </c>
      <c r="B379" s="137" t="s">
        <v>3584</v>
      </c>
      <c r="C379" s="139" t="s">
        <v>3585</v>
      </c>
      <c r="D379" s="133">
        <v>163</v>
      </c>
      <c r="E379" s="138" t="s">
        <v>521</v>
      </c>
      <c r="F379" s="138" t="s">
        <v>521</v>
      </c>
      <c r="G379" s="138" t="s">
        <v>521</v>
      </c>
      <c r="H379" s="138" t="s">
        <v>521</v>
      </c>
      <c r="I379" s="140">
        <v>19.399999999999999</v>
      </c>
      <c r="J379" s="140" t="s">
        <v>521</v>
      </c>
      <c r="K379" s="138">
        <v>0</v>
      </c>
      <c r="L379" s="138" t="s">
        <v>521</v>
      </c>
      <c r="M379" s="138">
        <v>27.1</v>
      </c>
      <c r="N379" s="138" t="s">
        <v>521</v>
      </c>
      <c r="O379" s="138">
        <v>27.1</v>
      </c>
      <c r="P379" s="138" t="s">
        <v>521</v>
      </c>
      <c r="Q379" s="134">
        <f t="shared" si="27"/>
        <v>18.399999999999999</v>
      </c>
      <c r="R379" s="135" t="str">
        <f t="shared" si="28"/>
        <v>NO</v>
      </c>
      <c r="S379" s="136" t="str">
        <f t="shared" si="26"/>
        <v>Medio</v>
      </c>
      <c r="T379" s="45"/>
    </row>
    <row r="380" spans="1:20" s="48" customFormat="1" ht="32.1" customHeight="1" x14ac:dyDescent="0.2">
      <c r="A380" s="141" t="s">
        <v>3555</v>
      </c>
      <c r="B380" s="137" t="s">
        <v>3586</v>
      </c>
      <c r="C380" s="139" t="s">
        <v>3587</v>
      </c>
      <c r="D380" s="133">
        <v>109</v>
      </c>
      <c r="E380" s="138" t="s">
        <v>521</v>
      </c>
      <c r="F380" s="138" t="s">
        <v>521</v>
      </c>
      <c r="G380" s="138" t="s">
        <v>521</v>
      </c>
      <c r="H380" s="138" t="s">
        <v>521</v>
      </c>
      <c r="I380" s="140">
        <v>19.399999999999999</v>
      </c>
      <c r="J380" s="140" t="s">
        <v>521</v>
      </c>
      <c r="K380" s="138">
        <v>7.7</v>
      </c>
      <c r="L380" s="138" t="s">
        <v>521</v>
      </c>
      <c r="M380" s="138">
        <v>27.1</v>
      </c>
      <c r="N380" s="138" t="s">
        <v>521</v>
      </c>
      <c r="O380" s="138">
        <v>27.1</v>
      </c>
      <c r="P380" s="138" t="s">
        <v>521</v>
      </c>
      <c r="Q380" s="134">
        <f t="shared" si="27"/>
        <v>20.325000000000003</v>
      </c>
      <c r="R380" s="135" t="str">
        <f t="shared" si="28"/>
        <v>NO</v>
      </c>
      <c r="S380" s="136" t="str">
        <f t="shared" si="26"/>
        <v>Medio</v>
      </c>
      <c r="T380" s="45"/>
    </row>
    <row r="381" spans="1:20" s="48" customFormat="1" ht="32.1" customHeight="1" x14ac:dyDescent="0.2">
      <c r="A381" s="141" t="s">
        <v>3555</v>
      </c>
      <c r="B381" s="137" t="s">
        <v>3571</v>
      </c>
      <c r="C381" s="139" t="s">
        <v>3588</v>
      </c>
      <c r="D381" s="133">
        <v>342</v>
      </c>
      <c r="E381" s="138" t="s">
        <v>521</v>
      </c>
      <c r="F381" s="138" t="s">
        <v>521</v>
      </c>
      <c r="G381" s="138" t="s">
        <v>521</v>
      </c>
      <c r="H381" s="138" t="s">
        <v>521</v>
      </c>
      <c r="I381" s="140">
        <v>19.399999999999999</v>
      </c>
      <c r="J381" s="140" t="s">
        <v>521</v>
      </c>
      <c r="K381" s="138">
        <v>0</v>
      </c>
      <c r="L381" s="138" t="s">
        <v>521</v>
      </c>
      <c r="M381" s="138">
        <v>48.4</v>
      </c>
      <c r="N381" s="138" t="s">
        <v>521</v>
      </c>
      <c r="O381" s="138">
        <v>27.1</v>
      </c>
      <c r="P381" s="138" t="s">
        <v>521</v>
      </c>
      <c r="Q381" s="134">
        <f t="shared" si="27"/>
        <v>23.725000000000001</v>
      </c>
      <c r="R381" s="135" t="str">
        <f t="shared" si="28"/>
        <v>NO</v>
      </c>
      <c r="S381" s="136" t="str">
        <f t="shared" si="26"/>
        <v>Medio</v>
      </c>
      <c r="T381" s="45"/>
    </row>
    <row r="382" spans="1:20" s="48" customFormat="1" ht="32.1" customHeight="1" x14ac:dyDescent="0.2">
      <c r="A382" s="141" t="s">
        <v>3555</v>
      </c>
      <c r="B382" s="137" t="s">
        <v>3094</v>
      </c>
      <c r="C382" s="139" t="s">
        <v>3589</v>
      </c>
      <c r="D382" s="133">
        <v>182</v>
      </c>
      <c r="E382" s="138" t="s">
        <v>521</v>
      </c>
      <c r="F382" s="138" t="s">
        <v>521</v>
      </c>
      <c r="G382" s="138" t="s">
        <v>521</v>
      </c>
      <c r="H382" s="138" t="s">
        <v>521</v>
      </c>
      <c r="I382" s="140">
        <v>19.399999999999999</v>
      </c>
      <c r="J382" s="140" t="s">
        <v>521</v>
      </c>
      <c r="K382" s="138">
        <v>7.7</v>
      </c>
      <c r="L382" s="138" t="s">
        <v>521</v>
      </c>
      <c r="M382" s="138">
        <v>27.1</v>
      </c>
      <c r="N382" s="138" t="s">
        <v>521</v>
      </c>
      <c r="O382" s="138">
        <v>19.399999999999999</v>
      </c>
      <c r="P382" s="138" t="s">
        <v>521</v>
      </c>
      <c r="Q382" s="134">
        <f t="shared" si="27"/>
        <v>18.399999999999999</v>
      </c>
      <c r="R382" s="135" t="str">
        <f t="shared" si="28"/>
        <v>NO</v>
      </c>
      <c r="S382" s="136" t="str">
        <f t="shared" ref="S382:S445" si="29">IF(Q382&lt;5,"Sin Riesgo",IF(Q382 &lt;=14,"Bajo",IF(Q382&lt;=35,"Medio",IF(Q382&lt;=80,"Alto","Inviable Sanitariamente"))))</f>
        <v>Medio</v>
      </c>
      <c r="T382" s="45"/>
    </row>
    <row r="383" spans="1:20" s="48" customFormat="1" ht="32.1" customHeight="1" x14ac:dyDescent="0.2">
      <c r="A383" s="141" t="s">
        <v>3555</v>
      </c>
      <c r="B383" s="137" t="s">
        <v>800</v>
      </c>
      <c r="C383" s="139" t="s">
        <v>3590</v>
      </c>
      <c r="D383" s="133">
        <v>307</v>
      </c>
      <c r="E383" s="138" t="s">
        <v>521</v>
      </c>
      <c r="F383" s="138" t="s">
        <v>521</v>
      </c>
      <c r="G383" s="138" t="s">
        <v>521</v>
      </c>
      <c r="H383" s="138" t="s">
        <v>521</v>
      </c>
      <c r="I383" s="140">
        <v>19.399999999999999</v>
      </c>
      <c r="J383" s="140" t="s">
        <v>521</v>
      </c>
      <c r="K383" s="138">
        <v>0</v>
      </c>
      <c r="L383" s="138" t="s">
        <v>521</v>
      </c>
      <c r="M383" s="138">
        <v>46.5</v>
      </c>
      <c r="N383" s="138" t="s">
        <v>521</v>
      </c>
      <c r="O383" s="138">
        <v>27.1</v>
      </c>
      <c r="P383" s="138" t="s">
        <v>521</v>
      </c>
      <c r="Q383" s="134">
        <f t="shared" si="27"/>
        <v>23.25</v>
      </c>
      <c r="R383" s="135" t="str">
        <f t="shared" si="28"/>
        <v>NO</v>
      </c>
      <c r="S383" s="136" t="str">
        <f t="shared" si="29"/>
        <v>Medio</v>
      </c>
      <c r="T383" s="45"/>
    </row>
    <row r="384" spans="1:20" s="48" customFormat="1" ht="32.1" customHeight="1" x14ac:dyDescent="0.2">
      <c r="A384" s="141" t="s">
        <v>3555</v>
      </c>
      <c r="B384" s="137" t="s">
        <v>3591</v>
      </c>
      <c r="C384" s="139" t="s">
        <v>3592</v>
      </c>
      <c r="D384" s="133">
        <v>86</v>
      </c>
      <c r="E384" s="138" t="s">
        <v>521</v>
      </c>
      <c r="F384" s="138" t="s">
        <v>521</v>
      </c>
      <c r="G384" s="138" t="s">
        <v>521</v>
      </c>
      <c r="H384" s="138" t="s">
        <v>521</v>
      </c>
      <c r="I384" s="140">
        <v>19.399999999999999</v>
      </c>
      <c r="J384" s="140" t="s">
        <v>521</v>
      </c>
      <c r="K384" s="138">
        <v>0</v>
      </c>
      <c r="L384" s="138" t="s">
        <v>521</v>
      </c>
      <c r="M384" s="138">
        <v>27.1</v>
      </c>
      <c r="N384" s="138" t="s">
        <v>521</v>
      </c>
      <c r="O384" s="138">
        <v>27.1</v>
      </c>
      <c r="P384" s="138" t="s">
        <v>521</v>
      </c>
      <c r="Q384" s="134">
        <f t="shared" ref="Q384:Q447" si="30">AVERAGE(E384:P384)</f>
        <v>18.399999999999999</v>
      </c>
      <c r="R384" s="135" t="str">
        <f t="shared" si="28"/>
        <v>NO</v>
      </c>
      <c r="S384" s="136" t="str">
        <f t="shared" si="29"/>
        <v>Medio</v>
      </c>
      <c r="T384" s="45"/>
    </row>
    <row r="385" spans="1:20" s="48" customFormat="1" ht="32.1" customHeight="1" x14ac:dyDescent="0.2">
      <c r="A385" s="141" t="s">
        <v>3555</v>
      </c>
      <c r="B385" s="137" t="s">
        <v>3593</v>
      </c>
      <c r="C385" s="139" t="s">
        <v>3594</v>
      </c>
      <c r="D385" s="133">
        <v>108</v>
      </c>
      <c r="E385" s="138" t="s">
        <v>521</v>
      </c>
      <c r="F385" s="138" t="s">
        <v>521</v>
      </c>
      <c r="G385" s="138" t="s">
        <v>521</v>
      </c>
      <c r="H385" s="138" t="s">
        <v>521</v>
      </c>
      <c r="I385" s="140">
        <v>19.399999999999999</v>
      </c>
      <c r="J385" s="140" t="s">
        <v>521</v>
      </c>
      <c r="K385" s="138">
        <v>0</v>
      </c>
      <c r="L385" s="138" t="s">
        <v>521</v>
      </c>
      <c r="M385" s="138">
        <v>48.4</v>
      </c>
      <c r="N385" s="138" t="s">
        <v>521</v>
      </c>
      <c r="O385" s="138">
        <v>27.1</v>
      </c>
      <c r="P385" s="138" t="s">
        <v>521</v>
      </c>
      <c r="Q385" s="134">
        <f t="shared" si="30"/>
        <v>23.725000000000001</v>
      </c>
      <c r="R385" s="135" t="str">
        <f t="shared" si="28"/>
        <v>NO</v>
      </c>
      <c r="S385" s="136" t="str">
        <f t="shared" si="29"/>
        <v>Medio</v>
      </c>
      <c r="T385" s="45"/>
    </row>
    <row r="386" spans="1:20" s="48" customFormat="1" ht="32.1" customHeight="1" x14ac:dyDescent="0.2">
      <c r="A386" s="141" t="s">
        <v>3555</v>
      </c>
      <c r="B386" s="137" t="s">
        <v>3595</v>
      </c>
      <c r="C386" s="139" t="s">
        <v>3596</v>
      </c>
      <c r="D386" s="133">
        <v>171</v>
      </c>
      <c r="E386" s="138" t="s">
        <v>521</v>
      </c>
      <c r="F386" s="138" t="s">
        <v>521</v>
      </c>
      <c r="G386" s="138" t="s">
        <v>521</v>
      </c>
      <c r="H386" s="138" t="s">
        <v>521</v>
      </c>
      <c r="I386" s="140">
        <v>19.399999999999999</v>
      </c>
      <c r="J386" s="140" t="s">
        <v>521</v>
      </c>
      <c r="K386" s="138">
        <v>0</v>
      </c>
      <c r="L386" s="138" t="s">
        <v>521</v>
      </c>
      <c r="M386" s="138">
        <v>46.5</v>
      </c>
      <c r="N386" s="138" t="s">
        <v>521</v>
      </c>
      <c r="O386" s="138">
        <v>27.1</v>
      </c>
      <c r="P386" s="138" t="s">
        <v>521</v>
      </c>
      <c r="Q386" s="134">
        <f t="shared" si="30"/>
        <v>23.25</v>
      </c>
      <c r="R386" s="135" t="str">
        <f t="shared" si="28"/>
        <v>NO</v>
      </c>
      <c r="S386" s="136" t="str">
        <f t="shared" si="29"/>
        <v>Medio</v>
      </c>
      <c r="T386" s="45"/>
    </row>
    <row r="387" spans="1:20" s="48" customFormat="1" ht="32.1" customHeight="1" x14ac:dyDescent="0.2">
      <c r="A387" s="141" t="s">
        <v>3555</v>
      </c>
      <c r="B387" s="137" t="s">
        <v>2866</v>
      </c>
      <c r="C387" s="139" t="s">
        <v>3597</v>
      </c>
      <c r="D387" s="133">
        <v>66</v>
      </c>
      <c r="E387" s="138" t="s">
        <v>521</v>
      </c>
      <c r="F387" s="138" t="s">
        <v>521</v>
      </c>
      <c r="G387" s="138" t="s">
        <v>521</v>
      </c>
      <c r="H387" s="138" t="s">
        <v>521</v>
      </c>
      <c r="I387" s="140">
        <v>19.399999999999999</v>
      </c>
      <c r="J387" s="140" t="s">
        <v>521</v>
      </c>
      <c r="K387" s="138">
        <v>0</v>
      </c>
      <c r="L387" s="138" t="s">
        <v>521</v>
      </c>
      <c r="M387" s="138">
        <v>27.1</v>
      </c>
      <c r="N387" s="138" t="s">
        <v>521</v>
      </c>
      <c r="O387" s="138">
        <v>27.1</v>
      </c>
      <c r="P387" s="138" t="s">
        <v>521</v>
      </c>
      <c r="Q387" s="134">
        <f t="shared" si="30"/>
        <v>18.399999999999999</v>
      </c>
      <c r="R387" s="135" t="str">
        <f t="shared" si="28"/>
        <v>NO</v>
      </c>
      <c r="S387" s="136" t="str">
        <f t="shared" si="29"/>
        <v>Medio</v>
      </c>
      <c r="T387" s="45"/>
    </row>
    <row r="388" spans="1:20" s="48" customFormat="1" ht="32.1" customHeight="1" x14ac:dyDescent="0.2">
      <c r="A388" s="141" t="s">
        <v>3555</v>
      </c>
      <c r="B388" s="137" t="s">
        <v>3598</v>
      </c>
      <c r="C388" s="139" t="s">
        <v>3599</v>
      </c>
      <c r="D388" s="133">
        <v>58</v>
      </c>
      <c r="E388" s="138" t="s">
        <v>521</v>
      </c>
      <c r="F388" s="138" t="s">
        <v>521</v>
      </c>
      <c r="G388" s="138" t="s">
        <v>521</v>
      </c>
      <c r="H388" s="138" t="s">
        <v>521</v>
      </c>
      <c r="I388" s="140">
        <v>78.7</v>
      </c>
      <c r="J388" s="140" t="s">
        <v>521</v>
      </c>
      <c r="K388" s="138" t="s">
        <v>521</v>
      </c>
      <c r="L388" s="138" t="s">
        <v>521</v>
      </c>
      <c r="M388" s="138" t="s">
        <v>521</v>
      </c>
      <c r="N388" s="138">
        <v>71</v>
      </c>
      <c r="O388" s="138" t="s">
        <v>521</v>
      </c>
      <c r="P388" s="138" t="s">
        <v>521</v>
      </c>
      <c r="Q388" s="134">
        <f t="shared" si="30"/>
        <v>74.849999999999994</v>
      </c>
      <c r="R388" s="135" t="str">
        <f t="shared" si="28"/>
        <v>NO</v>
      </c>
      <c r="S388" s="136" t="str">
        <f t="shared" si="29"/>
        <v>Alto</v>
      </c>
      <c r="T388" s="45"/>
    </row>
    <row r="389" spans="1:20" s="48" customFormat="1" ht="45" x14ac:dyDescent="0.2">
      <c r="A389" s="141" t="s">
        <v>3555</v>
      </c>
      <c r="B389" s="137" t="s">
        <v>3600</v>
      </c>
      <c r="C389" s="139" t="s">
        <v>3601</v>
      </c>
      <c r="D389" s="133">
        <v>385</v>
      </c>
      <c r="E389" s="138" t="s">
        <v>521</v>
      </c>
      <c r="F389" s="138" t="s">
        <v>521</v>
      </c>
      <c r="G389" s="138" t="s">
        <v>521</v>
      </c>
      <c r="H389" s="138" t="s">
        <v>521</v>
      </c>
      <c r="I389" s="140" t="s">
        <v>521</v>
      </c>
      <c r="J389" s="140">
        <v>1.9</v>
      </c>
      <c r="K389" s="138" t="s">
        <v>521</v>
      </c>
      <c r="L389" s="138">
        <v>0</v>
      </c>
      <c r="M389" s="138" t="s">
        <v>521</v>
      </c>
      <c r="N389" s="138">
        <v>1.9</v>
      </c>
      <c r="O389" s="138" t="s">
        <v>521</v>
      </c>
      <c r="P389" s="138">
        <v>1.9</v>
      </c>
      <c r="Q389" s="134">
        <f t="shared" si="30"/>
        <v>1.4249999999999998</v>
      </c>
      <c r="R389" s="135" t="str">
        <f t="shared" si="28"/>
        <v>SI</v>
      </c>
      <c r="S389" s="136" t="str">
        <f t="shared" si="29"/>
        <v>Sin Riesgo</v>
      </c>
      <c r="T389" s="45"/>
    </row>
    <row r="390" spans="1:20" s="48" customFormat="1" ht="45" x14ac:dyDescent="0.2">
      <c r="A390" s="141" t="s">
        <v>3555</v>
      </c>
      <c r="B390" s="137" t="s">
        <v>3602</v>
      </c>
      <c r="C390" s="139" t="s">
        <v>3603</v>
      </c>
      <c r="D390" s="133">
        <v>92</v>
      </c>
      <c r="E390" s="138" t="s">
        <v>521</v>
      </c>
      <c r="F390" s="138" t="s">
        <v>521</v>
      </c>
      <c r="G390" s="138" t="s">
        <v>521</v>
      </c>
      <c r="H390" s="138" t="s">
        <v>521</v>
      </c>
      <c r="I390" s="140" t="s">
        <v>521</v>
      </c>
      <c r="J390" s="140">
        <v>0</v>
      </c>
      <c r="K390" s="138" t="s">
        <v>521</v>
      </c>
      <c r="L390" s="138">
        <v>27.1</v>
      </c>
      <c r="M390" s="138" t="s">
        <v>521</v>
      </c>
      <c r="N390" s="138">
        <v>19.399999999999999</v>
      </c>
      <c r="O390" s="138" t="s">
        <v>521</v>
      </c>
      <c r="P390" s="138">
        <v>0</v>
      </c>
      <c r="Q390" s="134">
        <f t="shared" si="30"/>
        <v>11.625</v>
      </c>
      <c r="R390" s="135" t="str">
        <f t="shared" si="28"/>
        <v>NO</v>
      </c>
      <c r="S390" s="136" t="str">
        <f t="shared" si="29"/>
        <v>Bajo</v>
      </c>
      <c r="T390" s="45"/>
    </row>
    <row r="391" spans="1:20" s="48" customFormat="1" ht="30" x14ac:dyDescent="0.2">
      <c r="A391" s="141" t="s">
        <v>3555</v>
      </c>
      <c r="B391" s="137" t="s">
        <v>2709</v>
      </c>
      <c r="C391" s="139" t="s">
        <v>3604</v>
      </c>
      <c r="D391" s="133">
        <v>60</v>
      </c>
      <c r="E391" s="138" t="s">
        <v>521</v>
      </c>
      <c r="F391" s="138" t="s">
        <v>521</v>
      </c>
      <c r="G391" s="138" t="s">
        <v>521</v>
      </c>
      <c r="H391" s="138" t="s">
        <v>521</v>
      </c>
      <c r="I391" s="140" t="s">
        <v>521</v>
      </c>
      <c r="J391" s="140">
        <v>0</v>
      </c>
      <c r="K391" s="138" t="s">
        <v>521</v>
      </c>
      <c r="L391" s="138">
        <v>7.7</v>
      </c>
      <c r="M391" s="138" t="s">
        <v>521</v>
      </c>
      <c r="N391" s="138">
        <v>58.1</v>
      </c>
      <c r="O391" s="138" t="s">
        <v>521</v>
      </c>
      <c r="P391" s="138">
        <v>19.399999999999999</v>
      </c>
      <c r="Q391" s="134">
        <f t="shared" si="30"/>
        <v>21.299999999999997</v>
      </c>
      <c r="R391" s="135" t="str">
        <f t="shared" si="28"/>
        <v>NO</v>
      </c>
      <c r="S391" s="136" t="str">
        <f t="shared" si="29"/>
        <v>Medio</v>
      </c>
      <c r="T391" s="45"/>
    </row>
    <row r="392" spans="1:20" s="48" customFormat="1" ht="45" x14ac:dyDescent="0.2">
      <c r="A392" s="141" t="s">
        <v>3555</v>
      </c>
      <c r="B392" s="137" t="s">
        <v>3605</v>
      </c>
      <c r="C392" s="139" t="s">
        <v>3606</v>
      </c>
      <c r="D392" s="133">
        <v>173</v>
      </c>
      <c r="E392" s="138" t="s">
        <v>521</v>
      </c>
      <c r="F392" s="138" t="s">
        <v>521</v>
      </c>
      <c r="G392" s="138" t="s">
        <v>521</v>
      </c>
      <c r="H392" s="138" t="s">
        <v>521</v>
      </c>
      <c r="I392" s="140" t="s">
        <v>521</v>
      </c>
      <c r="J392" s="140">
        <v>1.9</v>
      </c>
      <c r="K392" s="138" t="s">
        <v>521</v>
      </c>
      <c r="L392" s="138">
        <v>1.9</v>
      </c>
      <c r="M392" s="138" t="s">
        <v>521</v>
      </c>
      <c r="N392" s="138">
        <v>1.9</v>
      </c>
      <c r="O392" s="138" t="s">
        <v>521</v>
      </c>
      <c r="P392" s="138">
        <v>1.9</v>
      </c>
      <c r="Q392" s="134">
        <f t="shared" si="30"/>
        <v>1.9</v>
      </c>
      <c r="R392" s="135" t="str">
        <f t="shared" si="28"/>
        <v>SI</v>
      </c>
      <c r="S392" s="136" t="str">
        <f t="shared" si="29"/>
        <v>Sin Riesgo</v>
      </c>
      <c r="T392" s="45"/>
    </row>
    <row r="393" spans="1:20" s="48" customFormat="1" ht="30" x14ac:dyDescent="0.2">
      <c r="A393" s="141" t="s">
        <v>3555</v>
      </c>
      <c r="B393" s="137" t="s">
        <v>3607</v>
      </c>
      <c r="C393" s="139" t="s">
        <v>3608</v>
      </c>
      <c r="D393" s="133">
        <v>52</v>
      </c>
      <c r="E393" s="138" t="s">
        <v>521</v>
      </c>
      <c r="F393" s="138" t="s">
        <v>521</v>
      </c>
      <c r="G393" s="138" t="s">
        <v>521</v>
      </c>
      <c r="H393" s="138" t="s">
        <v>521</v>
      </c>
      <c r="I393" s="140" t="s">
        <v>521</v>
      </c>
      <c r="J393" s="140">
        <v>0</v>
      </c>
      <c r="K393" s="138" t="s">
        <v>521</v>
      </c>
      <c r="L393" s="138">
        <v>27.1</v>
      </c>
      <c r="M393" s="138" t="s">
        <v>521</v>
      </c>
      <c r="N393" s="138">
        <v>38.700000000000003</v>
      </c>
      <c r="O393" s="138" t="s">
        <v>521</v>
      </c>
      <c r="P393" s="138">
        <v>0</v>
      </c>
      <c r="Q393" s="134">
        <f t="shared" si="30"/>
        <v>16.450000000000003</v>
      </c>
      <c r="R393" s="135" t="str">
        <f t="shared" si="28"/>
        <v>NO</v>
      </c>
      <c r="S393" s="136" t="str">
        <f t="shared" si="29"/>
        <v>Medio</v>
      </c>
      <c r="T393" s="45"/>
    </row>
    <row r="394" spans="1:20" s="48" customFormat="1" ht="45" x14ac:dyDescent="0.2">
      <c r="A394" s="141" t="s">
        <v>3555</v>
      </c>
      <c r="B394" s="137" t="s">
        <v>636</v>
      </c>
      <c r="C394" s="139" t="s">
        <v>3609</v>
      </c>
      <c r="D394" s="133">
        <v>213</v>
      </c>
      <c r="E394" s="138" t="s">
        <v>521</v>
      </c>
      <c r="F394" s="138" t="s">
        <v>521</v>
      </c>
      <c r="G394" s="138" t="s">
        <v>521</v>
      </c>
      <c r="H394" s="138" t="s">
        <v>521</v>
      </c>
      <c r="I394" s="140">
        <v>46.5</v>
      </c>
      <c r="J394" s="140" t="s">
        <v>521</v>
      </c>
      <c r="K394" s="138">
        <v>27.1</v>
      </c>
      <c r="L394" s="138" t="s">
        <v>521</v>
      </c>
      <c r="M394" s="138">
        <v>19.399999999999999</v>
      </c>
      <c r="N394" s="138" t="s">
        <v>521</v>
      </c>
      <c r="O394" s="138">
        <v>7.7</v>
      </c>
      <c r="P394" s="138" t="s">
        <v>521</v>
      </c>
      <c r="Q394" s="134">
        <f t="shared" si="30"/>
        <v>25.175000000000001</v>
      </c>
      <c r="R394" s="135" t="str">
        <f t="shared" si="28"/>
        <v>NO</v>
      </c>
      <c r="S394" s="136" t="str">
        <f t="shared" si="29"/>
        <v>Medio</v>
      </c>
      <c r="T394" s="45"/>
    </row>
    <row r="395" spans="1:20" s="48" customFormat="1" ht="45" x14ac:dyDescent="0.2">
      <c r="A395" s="141" t="s">
        <v>3555</v>
      </c>
      <c r="B395" s="137" t="s">
        <v>3610</v>
      </c>
      <c r="C395" s="139" t="s">
        <v>3611</v>
      </c>
      <c r="D395" s="133">
        <v>80</v>
      </c>
      <c r="E395" s="138" t="s">
        <v>521</v>
      </c>
      <c r="F395" s="138" t="s">
        <v>521</v>
      </c>
      <c r="G395" s="138" t="s">
        <v>521</v>
      </c>
      <c r="H395" s="138" t="s">
        <v>521</v>
      </c>
      <c r="I395" s="140">
        <v>46.5</v>
      </c>
      <c r="J395" s="140" t="s">
        <v>521</v>
      </c>
      <c r="K395" s="138">
        <v>65.8</v>
      </c>
      <c r="L395" s="138" t="s">
        <v>521</v>
      </c>
      <c r="M395" s="138">
        <v>19.399999999999999</v>
      </c>
      <c r="N395" s="138" t="s">
        <v>521</v>
      </c>
      <c r="O395" s="138">
        <v>27.1</v>
      </c>
      <c r="P395" s="138" t="s">
        <v>521</v>
      </c>
      <c r="Q395" s="134">
        <f t="shared" si="30"/>
        <v>39.699999999999996</v>
      </c>
      <c r="R395" s="135" t="str">
        <f t="shared" si="28"/>
        <v>NO</v>
      </c>
      <c r="S395" s="136" t="str">
        <f t="shared" si="29"/>
        <v>Alto</v>
      </c>
      <c r="T395" s="45"/>
    </row>
    <row r="396" spans="1:20" s="48" customFormat="1" ht="45" x14ac:dyDescent="0.2">
      <c r="A396" s="141" t="s">
        <v>3555</v>
      </c>
      <c r="B396" s="137" t="s">
        <v>3612</v>
      </c>
      <c r="C396" s="139" t="s">
        <v>3613</v>
      </c>
      <c r="D396" s="133">
        <v>58</v>
      </c>
      <c r="E396" s="138" t="s">
        <v>521</v>
      </c>
      <c r="F396" s="138" t="s">
        <v>521</v>
      </c>
      <c r="G396" s="138" t="s">
        <v>521</v>
      </c>
      <c r="H396" s="138" t="s">
        <v>521</v>
      </c>
      <c r="I396" s="140">
        <v>46.5</v>
      </c>
      <c r="J396" s="140" t="s">
        <v>521</v>
      </c>
      <c r="K396" s="138">
        <v>27.1</v>
      </c>
      <c r="L396" s="138" t="s">
        <v>521</v>
      </c>
      <c r="M396" s="138">
        <v>19.399999999999999</v>
      </c>
      <c r="N396" s="138" t="s">
        <v>521</v>
      </c>
      <c r="O396" s="138">
        <v>19.399999999999999</v>
      </c>
      <c r="P396" s="138" t="s">
        <v>521</v>
      </c>
      <c r="Q396" s="134">
        <f t="shared" si="30"/>
        <v>28.1</v>
      </c>
      <c r="R396" s="135" t="str">
        <f t="shared" si="28"/>
        <v>NO</v>
      </c>
      <c r="S396" s="136" t="str">
        <f t="shared" si="29"/>
        <v>Medio</v>
      </c>
      <c r="T396" s="45"/>
    </row>
    <row r="397" spans="1:20" s="48" customFormat="1" ht="45" x14ac:dyDescent="0.2">
      <c r="A397" s="141" t="s">
        <v>3555</v>
      </c>
      <c r="B397" s="137" t="s">
        <v>196</v>
      </c>
      <c r="C397" s="139" t="s">
        <v>3614</v>
      </c>
      <c r="D397" s="133">
        <v>287</v>
      </c>
      <c r="E397" s="138" t="s">
        <v>521</v>
      </c>
      <c r="F397" s="138" t="s">
        <v>521</v>
      </c>
      <c r="G397" s="138" t="s">
        <v>521</v>
      </c>
      <c r="H397" s="138" t="s">
        <v>521</v>
      </c>
      <c r="I397" s="140">
        <v>27.1</v>
      </c>
      <c r="J397" s="140" t="s">
        <v>521</v>
      </c>
      <c r="K397" s="138">
        <v>27.1</v>
      </c>
      <c r="L397" s="138" t="s">
        <v>521</v>
      </c>
      <c r="M397" s="138">
        <v>27.1</v>
      </c>
      <c r="N397" s="138" t="s">
        <v>521</v>
      </c>
      <c r="O397" s="138">
        <v>19.399999999999999</v>
      </c>
      <c r="P397" s="138" t="s">
        <v>521</v>
      </c>
      <c r="Q397" s="134">
        <f t="shared" si="30"/>
        <v>25.175000000000004</v>
      </c>
      <c r="R397" s="135" t="str">
        <f t="shared" si="28"/>
        <v>NO</v>
      </c>
      <c r="S397" s="136" t="str">
        <f t="shared" si="29"/>
        <v>Medio</v>
      </c>
      <c r="T397" s="45"/>
    </row>
    <row r="398" spans="1:20" s="48" customFormat="1" ht="32.1" customHeight="1" x14ac:dyDescent="0.2">
      <c r="A398" s="141" t="s">
        <v>3615</v>
      </c>
      <c r="B398" s="137" t="s">
        <v>3616</v>
      </c>
      <c r="C398" s="139" t="s">
        <v>3617</v>
      </c>
      <c r="D398" s="133">
        <v>160</v>
      </c>
      <c r="E398" s="138" t="s">
        <v>521</v>
      </c>
      <c r="F398" s="138" t="s">
        <v>521</v>
      </c>
      <c r="G398" s="138" t="s">
        <v>521</v>
      </c>
      <c r="H398" s="138" t="s">
        <v>521</v>
      </c>
      <c r="I398" s="140" t="s">
        <v>521</v>
      </c>
      <c r="J398" s="140">
        <v>0</v>
      </c>
      <c r="K398" s="138" t="s">
        <v>521</v>
      </c>
      <c r="L398" s="138" t="s">
        <v>521</v>
      </c>
      <c r="M398" s="138" t="s">
        <v>521</v>
      </c>
      <c r="N398" s="138" t="s">
        <v>521</v>
      </c>
      <c r="O398" s="138" t="s">
        <v>521</v>
      </c>
      <c r="P398" s="138" t="s">
        <v>521</v>
      </c>
      <c r="Q398" s="134">
        <f t="shared" si="30"/>
        <v>0</v>
      </c>
      <c r="R398" s="135" t="str">
        <f t="shared" si="28"/>
        <v>SI</v>
      </c>
      <c r="S398" s="136" t="str">
        <f t="shared" si="29"/>
        <v>Sin Riesgo</v>
      </c>
      <c r="T398" s="45"/>
    </row>
    <row r="399" spans="1:20" s="48" customFormat="1" ht="32.1" customHeight="1" x14ac:dyDescent="0.2">
      <c r="A399" s="141" t="s">
        <v>3615</v>
      </c>
      <c r="B399" s="137" t="s">
        <v>3618</v>
      </c>
      <c r="C399" s="139" t="s">
        <v>3619</v>
      </c>
      <c r="D399" s="133">
        <v>25</v>
      </c>
      <c r="E399" s="138" t="s">
        <v>521</v>
      </c>
      <c r="F399" s="138" t="s">
        <v>521</v>
      </c>
      <c r="G399" s="138" t="s">
        <v>521</v>
      </c>
      <c r="H399" s="138" t="s">
        <v>521</v>
      </c>
      <c r="I399" s="140">
        <v>70.8</v>
      </c>
      <c r="J399" s="140" t="s">
        <v>521</v>
      </c>
      <c r="K399" s="138" t="s">
        <v>521</v>
      </c>
      <c r="L399" s="138" t="s">
        <v>521</v>
      </c>
      <c r="M399" s="138" t="s">
        <v>521</v>
      </c>
      <c r="N399" s="138" t="s">
        <v>521</v>
      </c>
      <c r="O399" s="138" t="s">
        <v>521</v>
      </c>
      <c r="P399" s="138" t="s">
        <v>521</v>
      </c>
      <c r="Q399" s="134">
        <f t="shared" si="30"/>
        <v>70.8</v>
      </c>
      <c r="R399" s="135" t="str">
        <f t="shared" si="28"/>
        <v>NO</v>
      </c>
      <c r="S399" s="136" t="str">
        <f t="shared" si="29"/>
        <v>Alto</v>
      </c>
      <c r="T399" s="45"/>
    </row>
    <row r="400" spans="1:20" s="48" customFormat="1" ht="32.1" customHeight="1" x14ac:dyDescent="0.2">
      <c r="A400" s="141" t="s">
        <v>3615</v>
      </c>
      <c r="B400" s="137" t="s">
        <v>3620</v>
      </c>
      <c r="C400" s="139" t="s">
        <v>4303</v>
      </c>
      <c r="D400" s="133">
        <v>20</v>
      </c>
      <c r="E400" s="138" t="s">
        <v>521</v>
      </c>
      <c r="F400" s="138" t="s">
        <v>521</v>
      </c>
      <c r="G400" s="138" t="s">
        <v>521</v>
      </c>
      <c r="H400" s="138" t="s">
        <v>521</v>
      </c>
      <c r="I400" s="140" t="s">
        <v>521</v>
      </c>
      <c r="J400" s="140">
        <v>70.8</v>
      </c>
      <c r="K400" s="138" t="s">
        <v>521</v>
      </c>
      <c r="L400" s="138" t="s">
        <v>521</v>
      </c>
      <c r="M400" s="138" t="s">
        <v>521</v>
      </c>
      <c r="N400" s="138" t="s">
        <v>521</v>
      </c>
      <c r="O400" s="138" t="s">
        <v>521</v>
      </c>
      <c r="P400" s="138" t="s">
        <v>521</v>
      </c>
      <c r="Q400" s="134">
        <f t="shared" si="30"/>
        <v>70.8</v>
      </c>
      <c r="R400" s="135" t="str">
        <f t="shared" si="28"/>
        <v>NO</v>
      </c>
      <c r="S400" s="136" t="str">
        <f t="shared" si="29"/>
        <v>Alto</v>
      </c>
      <c r="T400" s="45"/>
    </row>
    <row r="401" spans="1:20" s="48" customFormat="1" ht="32.1" customHeight="1" x14ac:dyDescent="0.2">
      <c r="A401" s="141" t="s">
        <v>3615</v>
      </c>
      <c r="B401" s="137" t="s">
        <v>3621</v>
      </c>
      <c r="C401" s="139" t="s">
        <v>3622</v>
      </c>
      <c r="D401" s="133">
        <v>37</v>
      </c>
      <c r="E401" s="138" t="s">
        <v>521</v>
      </c>
      <c r="F401" s="138" t="s">
        <v>521</v>
      </c>
      <c r="G401" s="138" t="s">
        <v>521</v>
      </c>
      <c r="H401" s="138" t="s">
        <v>521</v>
      </c>
      <c r="I401" s="140" t="s">
        <v>521</v>
      </c>
      <c r="J401" s="140">
        <v>70.8</v>
      </c>
      <c r="K401" s="138" t="s">
        <v>521</v>
      </c>
      <c r="L401" s="138" t="s">
        <v>521</v>
      </c>
      <c r="M401" s="138" t="s">
        <v>521</v>
      </c>
      <c r="N401" s="138" t="s">
        <v>521</v>
      </c>
      <c r="O401" s="138" t="s">
        <v>521</v>
      </c>
      <c r="P401" s="138" t="s">
        <v>521</v>
      </c>
      <c r="Q401" s="134">
        <f t="shared" si="30"/>
        <v>70.8</v>
      </c>
      <c r="R401" s="135" t="str">
        <f t="shared" si="28"/>
        <v>NO</v>
      </c>
      <c r="S401" s="136" t="str">
        <f t="shared" si="29"/>
        <v>Alto</v>
      </c>
      <c r="T401" s="45"/>
    </row>
    <row r="402" spans="1:20" s="48" customFormat="1" ht="32.1" customHeight="1" x14ac:dyDescent="0.2">
      <c r="A402" s="141" t="s">
        <v>3615</v>
      </c>
      <c r="B402" s="137" t="s">
        <v>3623</v>
      </c>
      <c r="C402" s="139" t="s">
        <v>3624</v>
      </c>
      <c r="D402" s="133">
        <v>18</v>
      </c>
      <c r="E402" s="138" t="s">
        <v>521</v>
      </c>
      <c r="F402" s="138" t="s">
        <v>521</v>
      </c>
      <c r="G402" s="138" t="s">
        <v>521</v>
      </c>
      <c r="H402" s="138" t="s">
        <v>521</v>
      </c>
      <c r="I402" s="140" t="s">
        <v>521</v>
      </c>
      <c r="J402" s="140">
        <v>70.8</v>
      </c>
      <c r="K402" s="138"/>
      <c r="L402" s="138" t="s">
        <v>521</v>
      </c>
      <c r="M402" s="138" t="s">
        <v>521</v>
      </c>
      <c r="N402" s="138" t="s">
        <v>521</v>
      </c>
      <c r="O402" s="138" t="s">
        <v>521</v>
      </c>
      <c r="P402" s="138" t="s">
        <v>521</v>
      </c>
      <c r="Q402" s="134">
        <f t="shared" si="30"/>
        <v>70.8</v>
      </c>
      <c r="R402" s="135" t="str">
        <f t="shared" si="28"/>
        <v>NO</v>
      </c>
      <c r="S402" s="136" t="str">
        <f t="shared" si="29"/>
        <v>Alto</v>
      </c>
      <c r="T402" s="45"/>
    </row>
    <row r="403" spans="1:20" s="48" customFormat="1" ht="32.1" customHeight="1" x14ac:dyDescent="0.2">
      <c r="A403" s="141" t="s">
        <v>3615</v>
      </c>
      <c r="B403" s="137" t="s">
        <v>1005</v>
      </c>
      <c r="C403" s="139" t="s">
        <v>3625</v>
      </c>
      <c r="D403" s="133">
        <v>39</v>
      </c>
      <c r="E403" s="138" t="s">
        <v>521</v>
      </c>
      <c r="F403" s="138" t="s">
        <v>521</v>
      </c>
      <c r="G403" s="138">
        <v>76.900000000000006</v>
      </c>
      <c r="H403" s="138"/>
      <c r="I403" s="140" t="s">
        <v>521</v>
      </c>
      <c r="J403" s="140" t="s">
        <v>521</v>
      </c>
      <c r="K403" s="138" t="s">
        <v>521</v>
      </c>
      <c r="L403" s="138" t="s">
        <v>521</v>
      </c>
      <c r="M403" s="138" t="s">
        <v>521</v>
      </c>
      <c r="N403" s="138" t="s">
        <v>521</v>
      </c>
      <c r="O403" s="138" t="s">
        <v>521</v>
      </c>
      <c r="P403" s="138" t="s">
        <v>521</v>
      </c>
      <c r="Q403" s="134">
        <f t="shared" si="30"/>
        <v>76.900000000000006</v>
      </c>
      <c r="R403" s="135" t="str">
        <f t="shared" si="28"/>
        <v>NO</v>
      </c>
      <c r="S403" s="136" t="str">
        <f t="shared" si="29"/>
        <v>Alto</v>
      </c>
      <c r="T403" s="45"/>
    </row>
    <row r="404" spans="1:20" s="48" customFormat="1" ht="32.1" customHeight="1" x14ac:dyDescent="0.2">
      <c r="A404" s="141" t="s">
        <v>3615</v>
      </c>
      <c r="B404" s="137" t="s">
        <v>3626</v>
      </c>
      <c r="C404" s="139" t="s">
        <v>3627</v>
      </c>
      <c r="D404" s="133">
        <v>19</v>
      </c>
      <c r="E404" s="138" t="s">
        <v>521</v>
      </c>
      <c r="F404" s="138" t="s">
        <v>521</v>
      </c>
      <c r="G404" s="138" t="s">
        <v>521</v>
      </c>
      <c r="H404" s="138" t="s">
        <v>521</v>
      </c>
      <c r="I404" s="140" t="s">
        <v>521</v>
      </c>
      <c r="J404" s="140">
        <v>70.8</v>
      </c>
      <c r="K404" s="138" t="s">
        <v>521</v>
      </c>
      <c r="L404" s="138" t="s">
        <v>521</v>
      </c>
      <c r="M404" s="138" t="s">
        <v>521</v>
      </c>
      <c r="N404" s="138" t="s">
        <v>521</v>
      </c>
      <c r="O404" s="138" t="s">
        <v>521</v>
      </c>
      <c r="P404" s="138" t="s">
        <v>521</v>
      </c>
      <c r="Q404" s="134">
        <f t="shared" si="30"/>
        <v>70.8</v>
      </c>
      <c r="R404" s="135" t="str">
        <f t="shared" si="28"/>
        <v>NO</v>
      </c>
      <c r="S404" s="136" t="str">
        <f t="shared" si="29"/>
        <v>Alto</v>
      </c>
      <c r="T404" s="45"/>
    </row>
    <row r="405" spans="1:20" s="48" customFormat="1" ht="32.1" customHeight="1" x14ac:dyDescent="0.2">
      <c r="A405" s="141" t="s">
        <v>3615</v>
      </c>
      <c r="B405" s="137" t="s">
        <v>2264</v>
      </c>
      <c r="C405" s="139" t="s">
        <v>3628</v>
      </c>
      <c r="D405" s="133">
        <v>22</v>
      </c>
      <c r="E405" s="138" t="s">
        <v>521</v>
      </c>
      <c r="F405" s="138" t="s">
        <v>521</v>
      </c>
      <c r="G405" s="138">
        <v>76.900000000000006</v>
      </c>
      <c r="H405" s="138" t="s">
        <v>521</v>
      </c>
      <c r="I405" s="140"/>
      <c r="J405" s="140" t="s">
        <v>521</v>
      </c>
      <c r="K405" s="138" t="s">
        <v>521</v>
      </c>
      <c r="L405" s="138" t="s">
        <v>521</v>
      </c>
      <c r="M405" s="138" t="s">
        <v>521</v>
      </c>
      <c r="N405" s="138" t="s">
        <v>521</v>
      </c>
      <c r="O405" s="138" t="s">
        <v>521</v>
      </c>
      <c r="P405" s="138" t="s">
        <v>521</v>
      </c>
      <c r="Q405" s="134">
        <f t="shared" si="30"/>
        <v>76.900000000000006</v>
      </c>
      <c r="R405" s="135" t="str">
        <f t="shared" si="28"/>
        <v>NO</v>
      </c>
      <c r="S405" s="136" t="str">
        <f t="shared" si="29"/>
        <v>Alto</v>
      </c>
      <c r="T405" s="45"/>
    </row>
    <row r="406" spans="1:20" s="48" customFormat="1" ht="32.1" customHeight="1" x14ac:dyDescent="0.2">
      <c r="A406" s="141" t="s">
        <v>3615</v>
      </c>
      <c r="B406" s="137" t="s">
        <v>3629</v>
      </c>
      <c r="C406" s="139" t="s">
        <v>4302</v>
      </c>
      <c r="D406" s="133">
        <v>26</v>
      </c>
      <c r="E406" s="138" t="s">
        <v>521</v>
      </c>
      <c r="F406" s="138" t="s">
        <v>521</v>
      </c>
      <c r="G406" s="138" t="s">
        <v>521</v>
      </c>
      <c r="H406" s="138" t="s">
        <v>521</v>
      </c>
      <c r="I406" s="140">
        <v>70.8</v>
      </c>
      <c r="J406" s="140" t="s">
        <v>521</v>
      </c>
      <c r="K406" s="138" t="s">
        <v>521</v>
      </c>
      <c r="L406" s="138" t="s">
        <v>521</v>
      </c>
      <c r="M406" s="138" t="s">
        <v>521</v>
      </c>
      <c r="N406" s="138" t="s">
        <v>521</v>
      </c>
      <c r="O406" s="138" t="s">
        <v>521</v>
      </c>
      <c r="P406" s="138" t="s">
        <v>521</v>
      </c>
      <c r="Q406" s="134">
        <f t="shared" si="30"/>
        <v>70.8</v>
      </c>
      <c r="R406" s="135" t="str">
        <f t="shared" si="28"/>
        <v>NO</v>
      </c>
      <c r="S406" s="136" t="str">
        <f t="shared" si="29"/>
        <v>Alto</v>
      </c>
      <c r="T406" s="45"/>
    </row>
    <row r="407" spans="1:20" s="48" customFormat="1" ht="32.1" customHeight="1" x14ac:dyDescent="0.2">
      <c r="A407" s="141" t="s">
        <v>3615</v>
      </c>
      <c r="B407" s="137" t="s">
        <v>3630</v>
      </c>
      <c r="C407" s="139" t="s">
        <v>4304</v>
      </c>
      <c r="D407" s="133">
        <v>36</v>
      </c>
      <c r="E407" s="138" t="s">
        <v>521</v>
      </c>
      <c r="F407" s="138" t="s">
        <v>521</v>
      </c>
      <c r="G407" s="138" t="s">
        <v>521</v>
      </c>
      <c r="H407" s="138" t="s">
        <v>521</v>
      </c>
      <c r="I407" s="140" t="s">
        <v>521</v>
      </c>
      <c r="J407" s="140">
        <v>70.8</v>
      </c>
      <c r="K407" s="138" t="s">
        <v>521</v>
      </c>
      <c r="L407" s="138" t="s">
        <v>521</v>
      </c>
      <c r="M407" s="138" t="s">
        <v>521</v>
      </c>
      <c r="N407" s="138" t="s">
        <v>521</v>
      </c>
      <c r="O407" s="138" t="s">
        <v>521</v>
      </c>
      <c r="P407" s="138" t="s">
        <v>521</v>
      </c>
      <c r="Q407" s="134">
        <f t="shared" si="30"/>
        <v>70.8</v>
      </c>
      <c r="R407" s="135" t="str">
        <f t="shared" si="28"/>
        <v>NO</v>
      </c>
      <c r="S407" s="136" t="str">
        <f t="shared" si="29"/>
        <v>Alto</v>
      </c>
      <c r="T407" s="45"/>
    </row>
    <row r="408" spans="1:20" s="48" customFormat="1" ht="32.1" customHeight="1" x14ac:dyDescent="0.2">
      <c r="A408" s="141" t="s">
        <v>3615</v>
      </c>
      <c r="B408" s="137" t="s">
        <v>3027</v>
      </c>
      <c r="C408" s="139" t="s">
        <v>3631</v>
      </c>
      <c r="D408" s="133">
        <v>25</v>
      </c>
      <c r="E408" s="138" t="s">
        <v>521</v>
      </c>
      <c r="F408" s="138" t="s">
        <v>521</v>
      </c>
      <c r="G408" s="138" t="s">
        <v>521</v>
      </c>
      <c r="H408" s="138" t="s">
        <v>521</v>
      </c>
      <c r="I408" s="140" t="s">
        <v>521</v>
      </c>
      <c r="J408" s="140">
        <v>70.8</v>
      </c>
      <c r="K408" s="138" t="s">
        <v>521</v>
      </c>
      <c r="L408" s="138" t="s">
        <v>521</v>
      </c>
      <c r="M408" s="138" t="s">
        <v>521</v>
      </c>
      <c r="N408" s="138" t="s">
        <v>521</v>
      </c>
      <c r="O408" s="138" t="s">
        <v>521</v>
      </c>
      <c r="P408" s="138" t="s">
        <v>521</v>
      </c>
      <c r="Q408" s="134">
        <f t="shared" si="30"/>
        <v>70.8</v>
      </c>
      <c r="R408" s="135" t="str">
        <f t="shared" si="28"/>
        <v>NO</v>
      </c>
      <c r="S408" s="136" t="str">
        <f t="shared" si="29"/>
        <v>Alto</v>
      </c>
      <c r="T408" s="45"/>
    </row>
    <row r="409" spans="1:20" s="48" customFormat="1" ht="32.1" customHeight="1" x14ac:dyDescent="0.2">
      <c r="A409" s="141" t="s">
        <v>3615</v>
      </c>
      <c r="B409" s="137" t="s">
        <v>3632</v>
      </c>
      <c r="C409" s="139" t="s">
        <v>3633</v>
      </c>
      <c r="D409" s="133">
        <v>32</v>
      </c>
      <c r="E409" s="138" t="s">
        <v>521</v>
      </c>
      <c r="F409" s="138" t="s">
        <v>521</v>
      </c>
      <c r="G409" s="138" t="s">
        <v>521</v>
      </c>
      <c r="H409" s="138" t="s">
        <v>521</v>
      </c>
      <c r="I409" s="140" t="s">
        <v>521</v>
      </c>
      <c r="J409" s="140">
        <v>70.8</v>
      </c>
      <c r="K409" s="138" t="s">
        <v>521</v>
      </c>
      <c r="L409" s="138" t="s">
        <v>521</v>
      </c>
      <c r="M409" s="138" t="s">
        <v>521</v>
      </c>
      <c r="N409" s="138" t="s">
        <v>521</v>
      </c>
      <c r="O409" s="138" t="s">
        <v>521</v>
      </c>
      <c r="P409" s="138" t="s">
        <v>521</v>
      </c>
      <c r="Q409" s="134">
        <f t="shared" si="30"/>
        <v>70.8</v>
      </c>
      <c r="R409" s="135" t="str">
        <f t="shared" si="28"/>
        <v>NO</v>
      </c>
      <c r="S409" s="136" t="str">
        <f t="shared" si="29"/>
        <v>Alto</v>
      </c>
      <c r="T409" s="45"/>
    </row>
    <row r="410" spans="1:20" s="48" customFormat="1" ht="32.1" customHeight="1" x14ac:dyDescent="0.2">
      <c r="A410" s="141" t="s">
        <v>3634</v>
      </c>
      <c r="B410" s="137" t="s">
        <v>3635</v>
      </c>
      <c r="C410" s="139" t="s">
        <v>3636</v>
      </c>
      <c r="D410" s="133">
        <v>637</v>
      </c>
      <c r="E410" s="138" t="s">
        <v>521</v>
      </c>
      <c r="F410" s="138" t="s">
        <v>521</v>
      </c>
      <c r="G410" s="138" t="s">
        <v>521</v>
      </c>
      <c r="H410" s="138" t="s">
        <v>521</v>
      </c>
      <c r="I410" s="140" t="s">
        <v>521</v>
      </c>
      <c r="J410" s="140" t="s">
        <v>521</v>
      </c>
      <c r="K410" s="138">
        <v>6.5</v>
      </c>
      <c r="L410" s="138">
        <v>0</v>
      </c>
      <c r="M410" s="138">
        <v>0</v>
      </c>
      <c r="N410" s="138">
        <v>0</v>
      </c>
      <c r="O410" s="138">
        <v>18.3</v>
      </c>
      <c r="P410" s="138">
        <v>0.9</v>
      </c>
      <c r="Q410" s="134">
        <f t="shared" si="30"/>
        <v>4.2833333333333332</v>
      </c>
      <c r="R410" s="135" t="str">
        <f t="shared" si="28"/>
        <v>SI</v>
      </c>
      <c r="S410" s="136" t="str">
        <f t="shared" si="29"/>
        <v>Sin Riesgo</v>
      </c>
      <c r="T410" s="45"/>
    </row>
    <row r="411" spans="1:20" s="48" customFormat="1" ht="32.1" customHeight="1" x14ac:dyDescent="0.2">
      <c r="A411" s="141" t="s">
        <v>3634</v>
      </c>
      <c r="B411" s="137" t="s">
        <v>1160</v>
      </c>
      <c r="C411" s="139" t="s">
        <v>3637</v>
      </c>
      <c r="D411" s="133">
        <v>145</v>
      </c>
      <c r="E411" s="138" t="s">
        <v>521</v>
      </c>
      <c r="F411" s="138" t="s">
        <v>521</v>
      </c>
      <c r="G411" s="138" t="s">
        <v>521</v>
      </c>
      <c r="H411" s="138" t="s">
        <v>521</v>
      </c>
      <c r="I411" s="140" t="s">
        <v>521</v>
      </c>
      <c r="J411" s="140" t="s">
        <v>521</v>
      </c>
      <c r="K411" s="138">
        <v>0</v>
      </c>
      <c r="L411" s="138">
        <v>0</v>
      </c>
      <c r="M411" s="138">
        <v>8.6999999999999993</v>
      </c>
      <c r="N411" s="138">
        <v>0</v>
      </c>
      <c r="O411" s="138">
        <v>0</v>
      </c>
      <c r="P411" s="138">
        <v>0</v>
      </c>
      <c r="Q411" s="134">
        <f t="shared" si="30"/>
        <v>1.45</v>
      </c>
      <c r="R411" s="135" t="str">
        <f t="shared" si="28"/>
        <v>SI</v>
      </c>
      <c r="S411" s="136" t="str">
        <f t="shared" si="29"/>
        <v>Sin Riesgo</v>
      </c>
      <c r="T411" s="45"/>
    </row>
    <row r="412" spans="1:20" s="48" customFormat="1" ht="32.1" customHeight="1" x14ac:dyDescent="0.2">
      <c r="A412" s="141" t="s">
        <v>3634</v>
      </c>
      <c r="B412" s="137" t="s">
        <v>103</v>
      </c>
      <c r="C412" s="139" t="s">
        <v>3638</v>
      </c>
      <c r="D412" s="133">
        <v>158</v>
      </c>
      <c r="E412" s="138" t="s">
        <v>521</v>
      </c>
      <c r="F412" s="138" t="s">
        <v>521</v>
      </c>
      <c r="G412" s="138" t="s">
        <v>521</v>
      </c>
      <c r="H412" s="138" t="s">
        <v>521</v>
      </c>
      <c r="I412" s="140" t="s">
        <v>521</v>
      </c>
      <c r="J412" s="140" t="s">
        <v>521</v>
      </c>
      <c r="K412" s="138">
        <v>0</v>
      </c>
      <c r="L412" s="138">
        <v>0</v>
      </c>
      <c r="M412" s="138">
        <v>0</v>
      </c>
      <c r="N412" s="138">
        <v>0</v>
      </c>
      <c r="O412" s="138">
        <v>0</v>
      </c>
      <c r="P412" s="138">
        <v>0</v>
      </c>
      <c r="Q412" s="134">
        <f t="shared" si="30"/>
        <v>0</v>
      </c>
      <c r="R412" s="135" t="str">
        <f t="shared" si="28"/>
        <v>SI</v>
      </c>
      <c r="S412" s="136" t="str">
        <f t="shared" si="29"/>
        <v>Sin Riesgo</v>
      </c>
      <c r="T412" s="45"/>
    </row>
    <row r="413" spans="1:20" s="48" customFormat="1" ht="32.1" customHeight="1" x14ac:dyDescent="0.2">
      <c r="A413" s="141" t="s">
        <v>3634</v>
      </c>
      <c r="B413" s="137" t="s">
        <v>624</v>
      </c>
      <c r="C413" s="139" t="s">
        <v>3639</v>
      </c>
      <c r="D413" s="133">
        <v>722</v>
      </c>
      <c r="E413" s="138" t="s">
        <v>521</v>
      </c>
      <c r="F413" s="138" t="s">
        <v>521</v>
      </c>
      <c r="G413" s="138" t="s">
        <v>521</v>
      </c>
      <c r="H413" s="138" t="s">
        <v>521</v>
      </c>
      <c r="I413" s="140" t="s">
        <v>521</v>
      </c>
      <c r="J413" s="140" t="s">
        <v>521</v>
      </c>
      <c r="K413" s="138">
        <v>17.399999999999999</v>
      </c>
      <c r="L413" s="138">
        <v>0</v>
      </c>
      <c r="M413" s="138">
        <v>25.3</v>
      </c>
      <c r="N413" s="138">
        <v>7</v>
      </c>
      <c r="O413" s="138">
        <v>26.2</v>
      </c>
      <c r="P413" s="138">
        <v>7</v>
      </c>
      <c r="Q413" s="134">
        <f t="shared" si="30"/>
        <v>13.816666666666668</v>
      </c>
      <c r="R413" s="135" t="str">
        <f t="shared" si="28"/>
        <v>NO</v>
      </c>
      <c r="S413" s="136" t="str">
        <f t="shared" si="29"/>
        <v>Bajo</v>
      </c>
      <c r="T413" s="45"/>
    </row>
    <row r="414" spans="1:20" s="48" customFormat="1" ht="32.1" customHeight="1" x14ac:dyDescent="0.2">
      <c r="A414" s="141" t="s">
        <v>3634</v>
      </c>
      <c r="B414" s="137" t="s">
        <v>1160</v>
      </c>
      <c r="C414" s="139" t="s">
        <v>3640</v>
      </c>
      <c r="D414" s="133">
        <v>145</v>
      </c>
      <c r="E414" s="138" t="s">
        <v>521</v>
      </c>
      <c r="F414" s="138" t="s">
        <v>521</v>
      </c>
      <c r="G414" s="138" t="s">
        <v>521</v>
      </c>
      <c r="H414" s="138" t="s">
        <v>521</v>
      </c>
      <c r="I414" s="140" t="s">
        <v>521</v>
      </c>
      <c r="J414" s="140" t="s">
        <v>521</v>
      </c>
      <c r="K414" s="138">
        <v>0</v>
      </c>
      <c r="L414" s="138">
        <v>0</v>
      </c>
      <c r="M414" s="138">
        <v>8.6999999999999993</v>
      </c>
      <c r="N414" s="138">
        <v>0</v>
      </c>
      <c r="O414" s="138">
        <v>0</v>
      </c>
      <c r="P414" s="138">
        <v>0</v>
      </c>
      <c r="Q414" s="134">
        <f t="shared" si="30"/>
        <v>1.45</v>
      </c>
      <c r="R414" s="135" t="str">
        <f t="shared" si="28"/>
        <v>SI</v>
      </c>
      <c r="S414" s="136" t="str">
        <f t="shared" si="29"/>
        <v>Sin Riesgo</v>
      </c>
      <c r="T414" s="45"/>
    </row>
    <row r="415" spans="1:20" s="48" customFormat="1" ht="32.1" customHeight="1" x14ac:dyDescent="0.2">
      <c r="A415" s="141" t="s">
        <v>3634</v>
      </c>
      <c r="B415" s="137" t="s">
        <v>3641</v>
      </c>
      <c r="C415" s="139" t="s">
        <v>3642</v>
      </c>
      <c r="D415" s="133">
        <v>300</v>
      </c>
      <c r="E415" s="138" t="s">
        <v>521</v>
      </c>
      <c r="F415" s="138" t="s">
        <v>521</v>
      </c>
      <c r="G415" s="138" t="s">
        <v>521</v>
      </c>
      <c r="H415" s="138" t="s">
        <v>521</v>
      </c>
      <c r="I415" s="140" t="s">
        <v>521</v>
      </c>
      <c r="J415" s="140" t="s">
        <v>521</v>
      </c>
      <c r="K415" s="138">
        <v>0</v>
      </c>
      <c r="L415" s="138">
        <v>0</v>
      </c>
      <c r="M415" s="138">
        <v>24.4</v>
      </c>
      <c r="N415" s="138">
        <v>0</v>
      </c>
      <c r="O415" s="138">
        <v>0</v>
      </c>
      <c r="P415" s="138">
        <v>0</v>
      </c>
      <c r="Q415" s="134">
        <f t="shared" si="30"/>
        <v>4.0666666666666664</v>
      </c>
      <c r="R415" s="135" t="str">
        <f t="shared" si="28"/>
        <v>SI</v>
      </c>
      <c r="S415" s="136" t="str">
        <f t="shared" si="29"/>
        <v>Sin Riesgo</v>
      </c>
      <c r="T415" s="45"/>
    </row>
    <row r="416" spans="1:20" s="48" customFormat="1" ht="32.1" customHeight="1" x14ac:dyDescent="0.2">
      <c r="A416" s="141" t="s">
        <v>3634</v>
      </c>
      <c r="B416" s="137" t="s">
        <v>3643</v>
      </c>
      <c r="C416" s="139" t="s">
        <v>3644</v>
      </c>
      <c r="D416" s="133">
        <v>1160</v>
      </c>
      <c r="E416" s="138" t="s">
        <v>521</v>
      </c>
      <c r="F416" s="138" t="s">
        <v>521</v>
      </c>
      <c r="G416" s="138" t="s">
        <v>521</v>
      </c>
      <c r="H416" s="138" t="s">
        <v>521</v>
      </c>
      <c r="I416" s="140" t="s">
        <v>521</v>
      </c>
      <c r="J416" s="140" t="s">
        <v>521</v>
      </c>
      <c r="K416" s="138">
        <v>0</v>
      </c>
      <c r="L416" s="138">
        <v>0</v>
      </c>
      <c r="M416" s="138">
        <v>0</v>
      </c>
      <c r="N416" s="138">
        <v>0</v>
      </c>
      <c r="O416" s="138">
        <v>16.600000000000001</v>
      </c>
      <c r="P416" s="138">
        <v>0</v>
      </c>
      <c r="Q416" s="134">
        <f t="shared" si="30"/>
        <v>2.7666666666666671</v>
      </c>
      <c r="R416" s="135" t="str">
        <f t="shared" si="28"/>
        <v>SI</v>
      </c>
      <c r="S416" s="136" t="str">
        <f t="shared" si="29"/>
        <v>Sin Riesgo</v>
      </c>
      <c r="T416" s="45"/>
    </row>
    <row r="417" spans="1:20" s="48" customFormat="1" ht="32.1" customHeight="1" x14ac:dyDescent="0.2">
      <c r="A417" s="141" t="s">
        <v>3634</v>
      </c>
      <c r="B417" s="137" t="s">
        <v>3645</v>
      </c>
      <c r="C417" s="139" t="s">
        <v>3646</v>
      </c>
      <c r="D417" s="133">
        <v>164</v>
      </c>
      <c r="E417" s="138" t="s">
        <v>521</v>
      </c>
      <c r="F417" s="138" t="s">
        <v>521</v>
      </c>
      <c r="G417" s="138" t="s">
        <v>521</v>
      </c>
      <c r="H417" s="138" t="s">
        <v>521</v>
      </c>
      <c r="I417" s="140" t="s">
        <v>521</v>
      </c>
      <c r="J417" s="140" t="s">
        <v>521</v>
      </c>
      <c r="K417" s="138">
        <v>0</v>
      </c>
      <c r="L417" s="138">
        <v>0</v>
      </c>
      <c r="M417" s="138">
        <v>0</v>
      </c>
      <c r="N417" s="138">
        <v>17.399999999999999</v>
      </c>
      <c r="O417" s="138">
        <v>17.399999999999999</v>
      </c>
      <c r="P417" s="138">
        <v>0</v>
      </c>
      <c r="Q417" s="134">
        <f t="shared" si="30"/>
        <v>5.8</v>
      </c>
      <c r="R417" s="135" t="str">
        <f t="shared" si="28"/>
        <v>NO</v>
      </c>
      <c r="S417" s="136" t="str">
        <f t="shared" si="29"/>
        <v>Bajo</v>
      </c>
      <c r="T417" s="45"/>
    </row>
    <row r="418" spans="1:20" s="48" customFormat="1" ht="32.1" customHeight="1" x14ac:dyDescent="0.2">
      <c r="A418" s="141" t="s">
        <v>3634</v>
      </c>
      <c r="B418" s="137" t="s">
        <v>3647</v>
      </c>
      <c r="C418" s="139" t="s">
        <v>3648</v>
      </c>
      <c r="D418" s="133">
        <v>524</v>
      </c>
      <c r="E418" s="138" t="s">
        <v>521</v>
      </c>
      <c r="F418" s="138" t="s">
        <v>521</v>
      </c>
      <c r="G418" s="138" t="s">
        <v>521</v>
      </c>
      <c r="H418" s="138" t="s">
        <v>521</v>
      </c>
      <c r="I418" s="140" t="s">
        <v>521</v>
      </c>
      <c r="J418" s="140" t="s">
        <v>521</v>
      </c>
      <c r="K418" s="138">
        <v>14</v>
      </c>
      <c r="L418" s="138">
        <v>0</v>
      </c>
      <c r="M418" s="138">
        <v>0</v>
      </c>
      <c r="N418" s="138">
        <v>0</v>
      </c>
      <c r="O418" s="138">
        <v>0</v>
      </c>
      <c r="P418" s="138">
        <v>0</v>
      </c>
      <c r="Q418" s="134">
        <f t="shared" si="30"/>
        <v>2.3333333333333335</v>
      </c>
      <c r="R418" s="135" t="str">
        <f t="shared" si="28"/>
        <v>SI</v>
      </c>
      <c r="S418" s="136" t="str">
        <f t="shared" si="29"/>
        <v>Sin Riesgo</v>
      </c>
      <c r="T418" s="45"/>
    </row>
    <row r="419" spans="1:20" s="48" customFormat="1" ht="32.1" customHeight="1" x14ac:dyDescent="0.2">
      <c r="A419" s="141" t="s">
        <v>3634</v>
      </c>
      <c r="B419" s="137" t="s">
        <v>3649</v>
      </c>
      <c r="C419" s="139" t="s">
        <v>3650</v>
      </c>
      <c r="D419" s="133">
        <v>1487</v>
      </c>
      <c r="E419" s="138" t="s">
        <v>521</v>
      </c>
      <c r="F419" s="138" t="s">
        <v>521</v>
      </c>
      <c r="G419" s="138" t="s">
        <v>521</v>
      </c>
      <c r="H419" s="138" t="s">
        <v>521</v>
      </c>
      <c r="I419" s="140" t="s">
        <v>521</v>
      </c>
      <c r="J419" s="140" t="s">
        <v>521</v>
      </c>
      <c r="K419" s="138">
        <v>0</v>
      </c>
      <c r="L419" s="138">
        <v>0</v>
      </c>
      <c r="M419" s="138">
        <v>0</v>
      </c>
      <c r="N419" s="138">
        <v>0</v>
      </c>
      <c r="O419" s="138">
        <v>1.7</v>
      </c>
      <c r="P419" s="138">
        <v>0</v>
      </c>
      <c r="Q419" s="134">
        <f t="shared" si="30"/>
        <v>0.28333333333333333</v>
      </c>
      <c r="R419" s="135" t="str">
        <f t="shared" si="28"/>
        <v>SI</v>
      </c>
      <c r="S419" s="136" t="str">
        <f t="shared" si="29"/>
        <v>Sin Riesgo</v>
      </c>
      <c r="T419" s="45"/>
    </row>
    <row r="420" spans="1:20" s="48" customFormat="1" ht="32.1" customHeight="1" x14ac:dyDescent="0.2">
      <c r="A420" s="141" t="s">
        <v>3634</v>
      </c>
      <c r="B420" s="137" t="s">
        <v>3651</v>
      </c>
      <c r="C420" s="139" t="s">
        <v>3652</v>
      </c>
      <c r="D420" s="133">
        <v>728</v>
      </c>
      <c r="E420" s="138" t="s">
        <v>521</v>
      </c>
      <c r="F420" s="138" t="s">
        <v>521</v>
      </c>
      <c r="G420" s="138" t="s">
        <v>521</v>
      </c>
      <c r="H420" s="138" t="s">
        <v>521</v>
      </c>
      <c r="I420" s="140" t="s">
        <v>521</v>
      </c>
      <c r="J420" s="140" t="s">
        <v>521</v>
      </c>
      <c r="K420" s="138">
        <v>0</v>
      </c>
      <c r="L420" s="138">
        <v>0</v>
      </c>
      <c r="M420" s="138">
        <v>0</v>
      </c>
      <c r="N420" s="138">
        <v>0</v>
      </c>
      <c r="O420" s="138">
        <v>1.7</v>
      </c>
      <c r="P420" s="138">
        <v>0</v>
      </c>
      <c r="Q420" s="134">
        <f t="shared" si="30"/>
        <v>0.28333333333333333</v>
      </c>
      <c r="R420" s="135" t="str">
        <f t="shared" si="28"/>
        <v>SI</v>
      </c>
      <c r="S420" s="136" t="str">
        <f t="shared" si="29"/>
        <v>Sin Riesgo</v>
      </c>
      <c r="T420" s="45"/>
    </row>
    <row r="421" spans="1:20" s="48" customFormat="1" ht="32.1" customHeight="1" x14ac:dyDescent="0.2">
      <c r="A421" s="141" t="s">
        <v>3634</v>
      </c>
      <c r="B421" s="137" t="s">
        <v>3653</v>
      </c>
      <c r="C421" s="139" t="s">
        <v>3654</v>
      </c>
      <c r="D421" s="133">
        <v>322</v>
      </c>
      <c r="E421" s="138" t="s">
        <v>521</v>
      </c>
      <c r="F421" s="138" t="s">
        <v>521</v>
      </c>
      <c r="G421" s="138" t="s">
        <v>521</v>
      </c>
      <c r="H421" s="138" t="s">
        <v>521</v>
      </c>
      <c r="I421" s="140" t="s">
        <v>521</v>
      </c>
      <c r="J421" s="140" t="s">
        <v>521</v>
      </c>
      <c r="K421" s="138">
        <v>0</v>
      </c>
      <c r="L421" s="138">
        <v>0</v>
      </c>
      <c r="M421" s="138">
        <v>0</v>
      </c>
      <c r="N421" s="138">
        <v>0</v>
      </c>
      <c r="O421" s="138">
        <v>1.7</v>
      </c>
      <c r="P421" s="138">
        <v>0</v>
      </c>
      <c r="Q421" s="134">
        <f t="shared" si="30"/>
        <v>0.28333333333333333</v>
      </c>
      <c r="R421" s="135" t="str">
        <f t="shared" si="28"/>
        <v>SI</v>
      </c>
      <c r="S421" s="136" t="str">
        <f t="shared" si="29"/>
        <v>Sin Riesgo</v>
      </c>
      <c r="T421" s="45"/>
    </row>
    <row r="422" spans="1:20" s="48" customFormat="1" ht="32.1" customHeight="1" x14ac:dyDescent="0.2">
      <c r="A422" s="141" t="s">
        <v>3634</v>
      </c>
      <c r="B422" s="137" t="s">
        <v>3655</v>
      </c>
      <c r="C422" s="139" t="s">
        <v>3656</v>
      </c>
      <c r="D422" s="133">
        <v>164</v>
      </c>
      <c r="E422" s="138" t="s">
        <v>521</v>
      </c>
      <c r="F422" s="138" t="s">
        <v>521</v>
      </c>
      <c r="G422" s="138" t="s">
        <v>521</v>
      </c>
      <c r="H422" s="138" t="s">
        <v>521</v>
      </c>
      <c r="I422" s="140" t="s">
        <v>521</v>
      </c>
      <c r="J422" s="140" t="s">
        <v>521</v>
      </c>
      <c r="K422" s="138">
        <v>0</v>
      </c>
      <c r="L422" s="138">
        <v>0</v>
      </c>
      <c r="M422" s="138">
        <v>0</v>
      </c>
      <c r="N422" s="138">
        <v>0</v>
      </c>
      <c r="O422" s="138">
        <v>1.7</v>
      </c>
      <c r="P422" s="138">
        <v>0</v>
      </c>
      <c r="Q422" s="134">
        <f t="shared" si="30"/>
        <v>0.28333333333333333</v>
      </c>
      <c r="R422" s="135" t="str">
        <f t="shared" si="28"/>
        <v>SI</v>
      </c>
      <c r="S422" s="136" t="str">
        <f t="shared" si="29"/>
        <v>Sin Riesgo</v>
      </c>
      <c r="T422" s="45"/>
    </row>
    <row r="423" spans="1:20" s="48" customFormat="1" ht="32.1" customHeight="1" x14ac:dyDescent="0.2">
      <c r="A423" s="141" t="s">
        <v>3634</v>
      </c>
      <c r="B423" s="137" t="s">
        <v>3657</v>
      </c>
      <c r="C423" s="139" t="s">
        <v>3658</v>
      </c>
      <c r="D423" s="133">
        <v>149</v>
      </c>
      <c r="E423" s="138" t="s">
        <v>521</v>
      </c>
      <c r="F423" s="138" t="s">
        <v>521</v>
      </c>
      <c r="G423" s="138" t="s">
        <v>521</v>
      </c>
      <c r="H423" s="138" t="s">
        <v>521</v>
      </c>
      <c r="I423" s="140" t="s">
        <v>521</v>
      </c>
      <c r="J423" s="140" t="s">
        <v>521</v>
      </c>
      <c r="K423" s="138">
        <v>0</v>
      </c>
      <c r="L423" s="138">
        <v>0</v>
      </c>
      <c r="M423" s="138">
        <v>0</v>
      </c>
      <c r="N423" s="138">
        <v>0</v>
      </c>
      <c r="O423" s="138">
        <v>0</v>
      </c>
      <c r="P423" s="138">
        <v>0</v>
      </c>
      <c r="Q423" s="134">
        <f t="shared" si="30"/>
        <v>0</v>
      </c>
      <c r="R423" s="135" t="str">
        <f t="shared" si="28"/>
        <v>SI</v>
      </c>
      <c r="S423" s="136" t="str">
        <f t="shared" si="29"/>
        <v>Sin Riesgo</v>
      </c>
      <c r="T423" s="45"/>
    </row>
    <row r="424" spans="1:20" s="48" customFormat="1" ht="32.1" customHeight="1" x14ac:dyDescent="0.2">
      <c r="A424" s="141" t="s">
        <v>3634</v>
      </c>
      <c r="B424" s="137" t="s">
        <v>3659</v>
      </c>
      <c r="C424" s="139" t="s">
        <v>3660</v>
      </c>
      <c r="D424" s="133">
        <v>95</v>
      </c>
      <c r="E424" s="138" t="s">
        <v>521</v>
      </c>
      <c r="F424" s="138" t="s">
        <v>521</v>
      </c>
      <c r="G424" s="138" t="s">
        <v>521</v>
      </c>
      <c r="H424" s="138" t="s">
        <v>521</v>
      </c>
      <c r="I424" s="140" t="s">
        <v>521</v>
      </c>
      <c r="J424" s="140" t="s">
        <v>521</v>
      </c>
      <c r="K424" s="138">
        <v>26.2</v>
      </c>
      <c r="L424" s="138">
        <v>23.5</v>
      </c>
      <c r="M424" s="138">
        <v>26.2</v>
      </c>
      <c r="N424" s="138">
        <v>26.2</v>
      </c>
      <c r="O424" s="138">
        <v>26.2</v>
      </c>
      <c r="P424" s="138">
        <v>34.9</v>
      </c>
      <c r="Q424" s="134">
        <f t="shared" si="30"/>
        <v>27.200000000000003</v>
      </c>
      <c r="R424" s="135" t="str">
        <f t="shared" si="28"/>
        <v>NO</v>
      </c>
      <c r="S424" s="136" t="str">
        <f t="shared" si="29"/>
        <v>Medio</v>
      </c>
      <c r="T424" s="45"/>
    </row>
    <row r="425" spans="1:20" s="48" customFormat="1" ht="32.1" customHeight="1" x14ac:dyDescent="0.2">
      <c r="A425" s="141" t="s">
        <v>3634</v>
      </c>
      <c r="B425" s="137" t="s">
        <v>2090</v>
      </c>
      <c r="C425" s="139" t="s">
        <v>3661</v>
      </c>
      <c r="D425" s="133">
        <v>342</v>
      </c>
      <c r="E425" s="138" t="s">
        <v>521</v>
      </c>
      <c r="F425" s="138" t="s">
        <v>521</v>
      </c>
      <c r="G425" s="138" t="s">
        <v>521</v>
      </c>
      <c r="H425" s="138" t="s">
        <v>521</v>
      </c>
      <c r="I425" s="140" t="s">
        <v>521</v>
      </c>
      <c r="J425" s="140" t="s">
        <v>521</v>
      </c>
      <c r="K425" s="138">
        <v>0</v>
      </c>
      <c r="L425" s="138">
        <v>0</v>
      </c>
      <c r="M425" s="138">
        <v>0</v>
      </c>
      <c r="N425" s="138">
        <v>0</v>
      </c>
      <c r="O425" s="138">
        <v>0</v>
      </c>
      <c r="P425" s="138">
        <v>0</v>
      </c>
      <c r="Q425" s="134">
        <f t="shared" si="30"/>
        <v>0</v>
      </c>
      <c r="R425" s="135" t="str">
        <f t="shared" si="28"/>
        <v>SI</v>
      </c>
      <c r="S425" s="136" t="str">
        <f t="shared" si="29"/>
        <v>Sin Riesgo</v>
      </c>
      <c r="T425" s="45"/>
    </row>
    <row r="426" spans="1:20" s="48" customFormat="1" ht="32.1" customHeight="1" x14ac:dyDescent="0.2">
      <c r="A426" s="141" t="s">
        <v>3634</v>
      </c>
      <c r="B426" s="137" t="s">
        <v>3662</v>
      </c>
      <c r="C426" s="139" t="s">
        <v>3663</v>
      </c>
      <c r="D426" s="133">
        <v>499</v>
      </c>
      <c r="E426" s="138" t="s">
        <v>521</v>
      </c>
      <c r="F426" s="138" t="s">
        <v>521</v>
      </c>
      <c r="G426" s="138" t="s">
        <v>521</v>
      </c>
      <c r="H426" s="138" t="s">
        <v>521</v>
      </c>
      <c r="I426" s="140" t="s">
        <v>521</v>
      </c>
      <c r="J426" s="140" t="s">
        <v>521</v>
      </c>
      <c r="K426" s="138">
        <v>0</v>
      </c>
      <c r="L426" s="138">
        <v>0</v>
      </c>
      <c r="M426" s="138">
        <v>0</v>
      </c>
      <c r="N426" s="138">
        <v>0</v>
      </c>
      <c r="O426" s="138">
        <v>0</v>
      </c>
      <c r="P426" s="138">
        <v>0</v>
      </c>
      <c r="Q426" s="134">
        <f t="shared" si="30"/>
        <v>0</v>
      </c>
      <c r="R426" s="135" t="str">
        <f t="shared" si="28"/>
        <v>SI</v>
      </c>
      <c r="S426" s="136" t="str">
        <f t="shared" si="29"/>
        <v>Sin Riesgo</v>
      </c>
      <c r="T426" s="45"/>
    </row>
    <row r="427" spans="1:20" s="48" customFormat="1" ht="32.1" customHeight="1" x14ac:dyDescent="0.2">
      <c r="A427" s="141" t="s">
        <v>3634</v>
      </c>
      <c r="B427" s="137" t="s">
        <v>3664</v>
      </c>
      <c r="C427" s="139" t="s">
        <v>3665</v>
      </c>
      <c r="D427" s="133">
        <v>3288</v>
      </c>
      <c r="E427" s="138" t="s">
        <v>521</v>
      </c>
      <c r="F427" s="138" t="s">
        <v>521</v>
      </c>
      <c r="G427" s="138" t="s">
        <v>521</v>
      </c>
      <c r="H427" s="138" t="s">
        <v>521</v>
      </c>
      <c r="I427" s="140" t="s">
        <v>521</v>
      </c>
      <c r="J427" s="140" t="s">
        <v>521</v>
      </c>
      <c r="K427" s="138">
        <v>0.3</v>
      </c>
      <c r="L427" s="138">
        <v>0</v>
      </c>
      <c r="M427" s="138">
        <v>1.4</v>
      </c>
      <c r="N427" s="138">
        <v>0</v>
      </c>
      <c r="O427" s="138">
        <v>1.4</v>
      </c>
      <c r="P427" s="138">
        <v>2.8</v>
      </c>
      <c r="Q427" s="134">
        <f t="shared" si="30"/>
        <v>0.98333333333333328</v>
      </c>
      <c r="R427" s="135" t="str">
        <f t="shared" ref="R427:R486" si="31">IF(Q427&lt;5,"SI","NO")</f>
        <v>SI</v>
      </c>
      <c r="S427" s="136" t="str">
        <f t="shared" si="29"/>
        <v>Sin Riesgo</v>
      </c>
      <c r="T427" s="45"/>
    </row>
    <row r="428" spans="1:20" s="48" customFormat="1" ht="32.1" customHeight="1" x14ac:dyDescent="0.2">
      <c r="A428" s="141" t="s">
        <v>3634</v>
      </c>
      <c r="B428" s="137" t="s">
        <v>2512</v>
      </c>
      <c r="C428" s="139" t="s">
        <v>3666</v>
      </c>
      <c r="D428" s="133">
        <v>692</v>
      </c>
      <c r="E428" s="138" t="s">
        <v>521</v>
      </c>
      <c r="F428" s="138" t="s">
        <v>521</v>
      </c>
      <c r="G428" s="138" t="s">
        <v>521</v>
      </c>
      <c r="H428" s="138" t="s">
        <v>521</v>
      </c>
      <c r="I428" s="140" t="s">
        <v>521</v>
      </c>
      <c r="J428" s="140" t="s">
        <v>521</v>
      </c>
      <c r="K428" s="138">
        <v>0</v>
      </c>
      <c r="L428" s="138">
        <v>0</v>
      </c>
      <c r="M428" s="138">
        <v>0</v>
      </c>
      <c r="N428" s="138">
        <v>0</v>
      </c>
      <c r="O428" s="138">
        <v>0</v>
      </c>
      <c r="P428" s="138">
        <v>0</v>
      </c>
      <c r="Q428" s="134">
        <f t="shared" si="30"/>
        <v>0</v>
      </c>
      <c r="R428" s="135" t="str">
        <f t="shared" si="31"/>
        <v>SI</v>
      </c>
      <c r="S428" s="136" t="str">
        <f t="shared" si="29"/>
        <v>Sin Riesgo</v>
      </c>
      <c r="T428" s="45"/>
    </row>
    <row r="429" spans="1:20" s="48" customFormat="1" ht="32.1" customHeight="1" x14ac:dyDescent="0.2">
      <c r="A429" s="141" t="s">
        <v>3634</v>
      </c>
      <c r="B429" s="137" t="s">
        <v>3667</v>
      </c>
      <c r="C429" s="139" t="s">
        <v>3668</v>
      </c>
      <c r="D429" s="133">
        <v>374</v>
      </c>
      <c r="E429" s="138" t="s">
        <v>521</v>
      </c>
      <c r="F429" s="138" t="s">
        <v>521</v>
      </c>
      <c r="G429" s="138" t="s">
        <v>521</v>
      </c>
      <c r="H429" s="138" t="s">
        <v>521</v>
      </c>
      <c r="I429" s="140" t="s">
        <v>521</v>
      </c>
      <c r="J429" s="140" t="s">
        <v>521</v>
      </c>
      <c r="K429" s="138">
        <v>0</v>
      </c>
      <c r="L429" s="138">
        <v>0</v>
      </c>
      <c r="M429" s="138">
        <v>0</v>
      </c>
      <c r="N429" s="138">
        <v>0</v>
      </c>
      <c r="O429" s="138">
        <v>3.5</v>
      </c>
      <c r="P429" s="138">
        <v>3.5</v>
      </c>
      <c r="Q429" s="134">
        <f t="shared" si="30"/>
        <v>1.1666666666666667</v>
      </c>
      <c r="R429" s="135" t="str">
        <f t="shared" si="31"/>
        <v>SI</v>
      </c>
      <c r="S429" s="136" t="str">
        <f t="shared" si="29"/>
        <v>Sin Riesgo</v>
      </c>
      <c r="T429" s="45"/>
    </row>
    <row r="430" spans="1:20" s="48" customFormat="1" ht="32.1" customHeight="1" x14ac:dyDescent="0.2">
      <c r="A430" s="141" t="s">
        <v>3634</v>
      </c>
      <c r="B430" s="137" t="s">
        <v>3669</v>
      </c>
      <c r="C430" s="139" t="s">
        <v>3670</v>
      </c>
      <c r="D430" s="133">
        <v>918</v>
      </c>
      <c r="E430" s="138" t="s">
        <v>521</v>
      </c>
      <c r="F430" s="138" t="s">
        <v>521</v>
      </c>
      <c r="G430" s="138" t="s">
        <v>521</v>
      </c>
      <c r="H430" s="138" t="s">
        <v>521</v>
      </c>
      <c r="I430" s="140" t="s">
        <v>521</v>
      </c>
      <c r="J430" s="140" t="s">
        <v>521</v>
      </c>
      <c r="K430" s="138">
        <v>0</v>
      </c>
      <c r="L430" s="138">
        <v>0</v>
      </c>
      <c r="M430" s="138">
        <v>0</v>
      </c>
      <c r="N430" s="138">
        <v>0</v>
      </c>
      <c r="O430" s="138">
        <v>12.2</v>
      </c>
      <c r="P430" s="138">
        <v>0</v>
      </c>
      <c r="Q430" s="134">
        <f t="shared" si="30"/>
        <v>2.0333333333333332</v>
      </c>
      <c r="R430" s="135" t="str">
        <f t="shared" si="31"/>
        <v>SI</v>
      </c>
      <c r="S430" s="136" t="str">
        <f t="shared" si="29"/>
        <v>Sin Riesgo</v>
      </c>
      <c r="T430" s="45"/>
    </row>
    <row r="431" spans="1:20" s="48" customFormat="1" ht="32.1" customHeight="1" x14ac:dyDescent="0.2">
      <c r="A431" s="141" t="s">
        <v>3634</v>
      </c>
      <c r="B431" s="137" t="s">
        <v>3671</v>
      </c>
      <c r="C431" s="139" t="s">
        <v>3672</v>
      </c>
      <c r="D431" s="133">
        <v>857</v>
      </c>
      <c r="E431" s="138" t="s">
        <v>521</v>
      </c>
      <c r="F431" s="138" t="s">
        <v>521</v>
      </c>
      <c r="G431" s="138" t="s">
        <v>521</v>
      </c>
      <c r="H431" s="138" t="s">
        <v>521</v>
      </c>
      <c r="I431" s="140" t="s">
        <v>521</v>
      </c>
      <c r="J431" s="140" t="s">
        <v>521</v>
      </c>
      <c r="K431" s="138">
        <v>0</v>
      </c>
      <c r="L431" s="138">
        <v>0</v>
      </c>
      <c r="M431" s="138">
        <v>0</v>
      </c>
      <c r="N431" s="138">
        <v>0</v>
      </c>
      <c r="O431" s="138">
        <v>0</v>
      </c>
      <c r="P431" s="138">
        <v>0</v>
      </c>
      <c r="Q431" s="134">
        <f t="shared" si="30"/>
        <v>0</v>
      </c>
      <c r="R431" s="135" t="str">
        <f t="shared" si="31"/>
        <v>SI</v>
      </c>
      <c r="S431" s="136" t="str">
        <f t="shared" si="29"/>
        <v>Sin Riesgo</v>
      </c>
      <c r="T431" s="45"/>
    </row>
    <row r="432" spans="1:20" s="48" customFormat="1" ht="32.1" customHeight="1" x14ac:dyDescent="0.2">
      <c r="A432" s="141" t="s">
        <v>3634</v>
      </c>
      <c r="B432" s="137" t="s">
        <v>3673</v>
      </c>
      <c r="C432" s="139" t="s">
        <v>3674</v>
      </c>
      <c r="D432" s="133">
        <v>1799</v>
      </c>
      <c r="E432" s="138" t="s">
        <v>521</v>
      </c>
      <c r="F432" s="138" t="s">
        <v>521</v>
      </c>
      <c r="G432" s="138" t="s">
        <v>521</v>
      </c>
      <c r="H432" s="138" t="s">
        <v>521</v>
      </c>
      <c r="I432" s="140" t="s">
        <v>521</v>
      </c>
      <c r="J432" s="140" t="s">
        <v>521</v>
      </c>
      <c r="K432" s="138">
        <v>0</v>
      </c>
      <c r="L432" s="138">
        <v>0</v>
      </c>
      <c r="M432" s="138">
        <v>0</v>
      </c>
      <c r="N432" s="138">
        <v>0</v>
      </c>
      <c r="O432" s="138">
        <v>0</v>
      </c>
      <c r="P432" s="138">
        <v>0</v>
      </c>
      <c r="Q432" s="134">
        <f t="shared" si="30"/>
        <v>0</v>
      </c>
      <c r="R432" s="135" t="str">
        <f t="shared" si="31"/>
        <v>SI</v>
      </c>
      <c r="S432" s="136" t="str">
        <f t="shared" si="29"/>
        <v>Sin Riesgo</v>
      </c>
      <c r="T432" s="45"/>
    </row>
    <row r="433" spans="1:20" s="48" customFormat="1" ht="32.1" customHeight="1" x14ac:dyDescent="0.2">
      <c r="A433" s="141" t="s">
        <v>3634</v>
      </c>
      <c r="B433" s="137" t="s">
        <v>3675</v>
      </c>
      <c r="C433" s="139" t="s">
        <v>3676</v>
      </c>
      <c r="D433" s="133">
        <v>430</v>
      </c>
      <c r="E433" s="138" t="s">
        <v>521</v>
      </c>
      <c r="F433" s="138" t="s">
        <v>521</v>
      </c>
      <c r="G433" s="138" t="s">
        <v>521</v>
      </c>
      <c r="H433" s="138" t="s">
        <v>521</v>
      </c>
      <c r="I433" s="140" t="s">
        <v>521</v>
      </c>
      <c r="J433" s="140" t="s">
        <v>521</v>
      </c>
      <c r="K433" s="138">
        <v>0</v>
      </c>
      <c r="L433" s="138">
        <v>0</v>
      </c>
      <c r="M433" s="138">
        <v>0</v>
      </c>
      <c r="N433" s="138">
        <v>0</v>
      </c>
      <c r="O433" s="138">
        <v>0</v>
      </c>
      <c r="P433" s="138">
        <v>0</v>
      </c>
      <c r="Q433" s="134">
        <f t="shared" si="30"/>
        <v>0</v>
      </c>
      <c r="R433" s="135" t="str">
        <f t="shared" si="31"/>
        <v>SI</v>
      </c>
      <c r="S433" s="136" t="str">
        <f t="shared" si="29"/>
        <v>Sin Riesgo</v>
      </c>
      <c r="T433" s="45"/>
    </row>
    <row r="434" spans="1:20" s="48" customFormat="1" ht="32.1" customHeight="1" x14ac:dyDescent="0.2">
      <c r="A434" s="141" t="s">
        <v>3677</v>
      </c>
      <c r="B434" s="137" t="s">
        <v>2791</v>
      </c>
      <c r="C434" s="139" t="s">
        <v>3678</v>
      </c>
      <c r="D434" s="133">
        <v>180</v>
      </c>
      <c r="E434" s="138" t="s">
        <v>521</v>
      </c>
      <c r="F434" s="138" t="s">
        <v>521</v>
      </c>
      <c r="G434" s="138" t="s">
        <v>521</v>
      </c>
      <c r="H434" s="138" t="s">
        <v>521</v>
      </c>
      <c r="I434" s="140">
        <v>100</v>
      </c>
      <c r="J434" s="140" t="s">
        <v>521</v>
      </c>
      <c r="K434" s="138" t="s">
        <v>521</v>
      </c>
      <c r="L434" s="138" t="s">
        <v>521</v>
      </c>
      <c r="M434" s="138" t="s">
        <v>521</v>
      </c>
      <c r="N434" s="138" t="s">
        <v>521</v>
      </c>
      <c r="O434" s="138" t="s">
        <v>521</v>
      </c>
      <c r="P434" s="138" t="s">
        <v>521</v>
      </c>
      <c r="Q434" s="134">
        <f t="shared" si="30"/>
        <v>100</v>
      </c>
      <c r="R434" s="135" t="str">
        <f t="shared" si="31"/>
        <v>NO</v>
      </c>
      <c r="S434" s="136" t="str">
        <f t="shared" si="29"/>
        <v>Inviable Sanitariamente</v>
      </c>
      <c r="T434" s="45"/>
    </row>
    <row r="435" spans="1:20" s="48" customFormat="1" ht="32.1" customHeight="1" x14ac:dyDescent="0.2">
      <c r="A435" s="141" t="s">
        <v>3677</v>
      </c>
      <c r="B435" s="137" t="s">
        <v>3679</v>
      </c>
      <c r="C435" s="139" t="s">
        <v>3680</v>
      </c>
      <c r="D435" s="133">
        <v>200</v>
      </c>
      <c r="E435" s="138" t="s">
        <v>521</v>
      </c>
      <c r="F435" s="138" t="s">
        <v>521</v>
      </c>
      <c r="G435" s="138" t="s">
        <v>521</v>
      </c>
      <c r="H435" s="138" t="s">
        <v>521</v>
      </c>
      <c r="I435" s="140" t="s">
        <v>521</v>
      </c>
      <c r="J435" s="140" t="s">
        <v>521</v>
      </c>
      <c r="K435" s="138" t="s">
        <v>521</v>
      </c>
      <c r="L435" s="138" t="s">
        <v>521</v>
      </c>
      <c r="M435" s="138">
        <v>70.8</v>
      </c>
      <c r="N435" s="138" t="s">
        <v>521</v>
      </c>
      <c r="O435" s="138" t="s">
        <v>521</v>
      </c>
      <c r="P435" s="138" t="s">
        <v>521</v>
      </c>
      <c r="Q435" s="134">
        <f t="shared" si="30"/>
        <v>70.8</v>
      </c>
      <c r="R435" s="135" t="str">
        <f t="shared" si="31"/>
        <v>NO</v>
      </c>
      <c r="S435" s="136" t="str">
        <f t="shared" si="29"/>
        <v>Alto</v>
      </c>
      <c r="T435" s="45"/>
    </row>
    <row r="436" spans="1:20" s="48" customFormat="1" ht="32.1" customHeight="1" x14ac:dyDescent="0.2">
      <c r="A436" s="141" t="s">
        <v>3677</v>
      </c>
      <c r="B436" s="137" t="s">
        <v>3681</v>
      </c>
      <c r="C436" s="139" t="s">
        <v>3682</v>
      </c>
      <c r="D436" s="133">
        <v>175</v>
      </c>
      <c r="E436" s="138" t="s">
        <v>521</v>
      </c>
      <c r="F436" s="138">
        <v>100</v>
      </c>
      <c r="G436" s="138" t="s">
        <v>521</v>
      </c>
      <c r="H436" s="138" t="s">
        <v>521</v>
      </c>
      <c r="I436" s="140" t="s">
        <v>521</v>
      </c>
      <c r="J436" s="140"/>
      <c r="K436" s="138" t="s">
        <v>521</v>
      </c>
      <c r="L436" s="138" t="s">
        <v>521</v>
      </c>
      <c r="M436" s="138" t="s">
        <v>521</v>
      </c>
      <c r="N436" s="138" t="s">
        <v>521</v>
      </c>
      <c r="O436" s="138" t="s">
        <v>521</v>
      </c>
      <c r="P436" s="138">
        <v>70.8</v>
      </c>
      <c r="Q436" s="134">
        <f t="shared" si="30"/>
        <v>85.4</v>
      </c>
      <c r="R436" s="135" t="str">
        <f t="shared" si="31"/>
        <v>NO</v>
      </c>
      <c r="S436" s="136" t="str">
        <f t="shared" si="29"/>
        <v>Inviable Sanitariamente</v>
      </c>
      <c r="T436" s="45"/>
    </row>
    <row r="437" spans="1:20" s="48" customFormat="1" ht="32.1" customHeight="1" x14ac:dyDescent="0.2">
      <c r="A437" s="141" t="s">
        <v>3677</v>
      </c>
      <c r="B437" s="137" t="s">
        <v>3683</v>
      </c>
      <c r="C437" s="139" t="s">
        <v>3684</v>
      </c>
      <c r="D437" s="133">
        <v>145</v>
      </c>
      <c r="E437" s="138" t="s">
        <v>521</v>
      </c>
      <c r="F437" s="138">
        <v>100</v>
      </c>
      <c r="G437" s="138" t="s">
        <v>521</v>
      </c>
      <c r="H437" s="138" t="s">
        <v>521</v>
      </c>
      <c r="I437" s="140" t="s">
        <v>521</v>
      </c>
      <c r="J437" s="140"/>
      <c r="K437" s="138" t="s">
        <v>521</v>
      </c>
      <c r="L437" s="138" t="s">
        <v>521</v>
      </c>
      <c r="M437" s="138" t="s">
        <v>521</v>
      </c>
      <c r="N437" s="138" t="s">
        <v>521</v>
      </c>
      <c r="O437" s="138" t="s">
        <v>521</v>
      </c>
      <c r="P437" s="138" t="s">
        <v>521</v>
      </c>
      <c r="Q437" s="134">
        <f t="shared" si="30"/>
        <v>100</v>
      </c>
      <c r="R437" s="135" t="str">
        <f t="shared" si="31"/>
        <v>NO</v>
      </c>
      <c r="S437" s="136" t="str">
        <f t="shared" si="29"/>
        <v>Inviable Sanitariamente</v>
      </c>
      <c r="T437" s="45"/>
    </row>
    <row r="438" spans="1:20" s="48" customFormat="1" ht="32.1" customHeight="1" x14ac:dyDescent="0.2">
      <c r="A438" s="141" t="s">
        <v>3677</v>
      </c>
      <c r="B438" s="137" t="s">
        <v>3685</v>
      </c>
      <c r="C438" s="139" t="s">
        <v>3686</v>
      </c>
      <c r="D438" s="133">
        <v>2400</v>
      </c>
      <c r="E438" s="138" t="s">
        <v>521</v>
      </c>
      <c r="F438" s="138" t="s">
        <v>521</v>
      </c>
      <c r="G438" s="138" t="s">
        <v>521</v>
      </c>
      <c r="H438" s="138" t="s">
        <v>521</v>
      </c>
      <c r="I438" s="140" t="s">
        <v>521</v>
      </c>
      <c r="J438" s="140" t="s">
        <v>521</v>
      </c>
      <c r="K438" s="138" t="s">
        <v>521</v>
      </c>
      <c r="L438" s="138">
        <v>0</v>
      </c>
      <c r="M438" s="138" t="s">
        <v>521</v>
      </c>
      <c r="N438" s="138" t="s">
        <v>521</v>
      </c>
      <c r="O438" s="138" t="s">
        <v>521</v>
      </c>
      <c r="P438" s="138" t="s">
        <v>521</v>
      </c>
      <c r="Q438" s="134">
        <f t="shared" si="30"/>
        <v>0</v>
      </c>
      <c r="R438" s="135" t="str">
        <f t="shared" si="31"/>
        <v>SI</v>
      </c>
      <c r="S438" s="136" t="str">
        <f t="shared" si="29"/>
        <v>Sin Riesgo</v>
      </c>
      <c r="T438" s="45"/>
    </row>
    <row r="439" spans="1:20" s="48" customFormat="1" ht="32.1" customHeight="1" x14ac:dyDescent="0.2">
      <c r="A439" s="141" t="s">
        <v>3677</v>
      </c>
      <c r="B439" s="137" t="s">
        <v>3687</v>
      </c>
      <c r="C439" s="139" t="s">
        <v>3688</v>
      </c>
      <c r="D439" s="133">
        <v>800</v>
      </c>
      <c r="E439" s="138" t="s">
        <v>521</v>
      </c>
      <c r="F439" s="138">
        <v>96.4</v>
      </c>
      <c r="G439" s="138" t="s">
        <v>521</v>
      </c>
      <c r="H439" s="138" t="s">
        <v>521</v>
      </c>
      <c r="I439" s="140" t="s">
        <v>521</v>
      </c>
      <c r="J439" s="140" t="s">
        <v>521</v>
      </c>
      <c r="K439" s="138" t="s">
        <v>521</v>
      </c>
      <c r="L439" s="138" t="s">
        <v>521</v>
      </c>
      <c r="M439" s="138" t="s">
        <v>521</v>
      </c>
      <c r="N439" s="138" t="s">
        <v>521</v>
      </c>
      <c r="O439" s="138" t="s">
        <v>521</v>
      </c>
      <c r="P439" s="138" t="s">
        <v>521</v>
      </c>
      <c r="Q439" s="134">
        <f t="shared" si="30"/>
        <v>96.4</v>
      </c>
      <c r="R439" s="135" t="str">
        <f t="shared" si="31"/>
        <v>NO</v>
      </c>
      <c r="S439" s="136" t="str">
        <f t="shared" si="29"/>
        <v>Inviable Sanitariamente</v>
      </c>
      <c r="T439" s="45"/>
    </row>
    <row r="440" spans="1:20" s="48" customFormat="1" ht="32.1" customHeight="1" x14ac:dyDescent="0.2">
      <c r="A440" s="141" t="s">
        <v>3677</v>
      </c>
      <c r="B440" s="137" t="s">
        <v>3689</v>
      </c>
      <c r="C440" s="139" t="s">
        <v>3690</v>
      </c>
      <c r="D440" s="133">
        <v>100</v>
      </c>
      <c r="E440" s="138" t="s">
        <v>521</v>
      </c>
      <c r="F440" s="138" t="s">
        <v>521</v>
      </c>
      <c r="G440" s="138" t="s">
        <v>521</v>
      </c>
      <c r="H440" s="138" t="s">
        <v>521</v>
      </c>
      <c r="I440" s="140" t="s">
        <v>521</v>
      </c>
      <c r="J440" s="140" t="s">
        <v>521</v>
      </c>
      <c r="K440" s="138" t="s">
        <v>521</v>
      </c>
      <c r="L440" s="138" t="s">
        <v>521</v>
      </c>
      <c r="M440" s="138">
        <v>97.4</v>
      </c>
      <c r="N440" s="138" t="s">
        <v>521</v>
      </c>
      <c r="O440" s="138" t="s">
        <v>521</v>
      </c>
      <c r="P440" s="138" t="s">
        <v>521</v>
      </c>
      <c r="Q440" s="134">
        <f t="shared" si="30"/>
        <v>97.4</v>
      </c>
      <c r="R440" s="135" t="str">
        <f t="shared" si="31"/>
        <v>NO</v>
      </c>
      <c r="S440" s="136" t="str">
        <f t="shared" si="29"/>
        <v>Inviable Sanitariamente</v>
      </c>
      <c r="T440" s="45"/>
    </row>
    <row r="441" spans="1:20" s="48" customFormat="1" ht="32.1" customHeight="1" x14ac:dyDescent="0.2">
      <c r="A441" s="141" t="s">
        <v>3677</v>
      </c>
      <c r="B441" s="137" t="s">
        <v>847</v>
      </c>
      <c r="C441" s="139" t="s">
        <v>3691</v>
      </c>
      <c r="D441" s="133">
        <v>200</v>
      </c>
      <c r="E441" s="138" t="s">
        <v>521</v>
      </c>
      <c r="F441" s="138" t="s">
        <v>521</v>
      </c>
      <c r="G441" s="138" t="s">
        <v>521</v>
      </c>
      <c r="H441" s="138" t="s">
        <v>521</v>
      </c>
      <c r="I441" s="140" t="s">
        <v>521</v>
      </c>
      <c r="J441" s="140" t="s">
        <v>521</v>
      </c>
      <c r="K441" s="138" t="s">
        <v>521</v>
      </c>
      <c r="L441" s="138" t="s">
        <v>521</v>
      </c>
      <c r="M441" s="138">
        <v>70.8</v>
      </c>
      <c r="N441" s="138" t="s">
        <v>521</v>
      </c>
      <c r="O441" s="138" t="s">
        <v>521</v>
      </c>
      <c r="P441" s="138" t="s">
        <v>521</v>
      </c>
      <c r="Q441" s="134">
        <f t="shared" si="30"/>
        <v>70.8</v>
      </c>
      <c r="R441" s="135" t="str">
        <f t="shared" si="31"/>
        <v>NO</v>
      </c>
      <c r="S441" s="136" t="str">
        <f t="shared" si="29"/>
        <v>Alto</v>
      </c>
      <c r="T441" s="45"/>
    </row>
    <row r="442" spans="1:20" s="48" customFormat="1" ht="32.1" customHeight="1" x14ac:dyDescent="0.2">
      <c r="A442" s="141" t="s">
        <v>3677</v>
      </c>
      <c r="B442" s="137" t="s">
        <v>3692</v>
      </c>
      <c r="C442" s="139" t="s">
        <v>3693</v>
      </c>
      <c r="D442" s="133">
        <v>200</v>
      </c>
      <c r="E442" s="138" t="s">
        <v>521</v>
      </c>
      <c r="F442" s="138" t="s">
        <v>521</v>
      </c>
      <c r="G442" s="138" t="s">
        <v>521</v>
      </c>
      <c r="H442" s="138" t="s">
        <v>521</v>
      </c>
      <c r="I442" s="140" t="s">
        <v>521</v>
      </c>
      <c r="J442" s="140" t="s">
        <v>521</v>
      </c>
      <c r="K442" s="138" t="s">
        <v>521</v>
      </c>
      <c r="L442" s="138" t="s">
        <v>521</v>
      </c>
      <c r="M442" s="138" t="s">
        <v>521</v>
      </c>
      <c r="N442" s="138" t="s">
        <v>521</v>
      </c>
      <c r="O442" s="138" t="s">
        <v>521</v>
      </c>
      <c r="P442" s="138">
        <v>70.8</v>
      </c>
      <c r="Q442" s="134">
        <f t="shared" si="30"/>
        <v>70.8</v>
      </c>
      <c r="R442" s="135" t="str">
        <f t="shared" si="31"/>
        <v>NO</v>
      </c>
      <c r="S442" s="136" t="str">
        <f t="shared" si="29"/>
        <v>Alto</v>
      </c>
      <c r="T442" s="45"/>
    </row>
    <row r="443" spans="1:20" s="48" customFormat="1" ht="32.1" customHeight="1" x14ac:dyDescent="0.2">
      <c r="A443" s="141" t="s">
        <v>3677</v>
      </c>
      <c r="B443" s="137" t="s">
        <v>610</v>
      </c>
      <c r="C443" s="139" t="s">
        <v>3694</v>
      </c>
      <c r="D443" s="133">
        <v>100</v>
      </c>
      <c r="E443" s="138" t="s">
        <v>521</v>
      </c>
      <c r="F443" s="138">
        <v>96.4</v>
      </c>
      <c r="G443" s="138" t="s">
        <v>521</v>
      </c>
      <c r="H443" s="138" t="s">
        <v>521</v>
      </c>
      <c r="I443" s="140" t="s">
        <v>521</v>
      </c>
      <c r="J443" s="140" t="s">
        <v>521</v>
      </c>
      <c r="K443" s="138" t="s">
        <v>521</v>
      </c>
      <c r="L443" s="138" t="s">
        <v>521</v>
      </c>
      <c r="M443" s="138" t="s">
        <v>521</v>
      </c>
      <c r="N443" s="138" t="s">
        <v>521</v>
      </c>
      <c r="O443" s="138" t="s">
        <v>521</v>
      </c>
      <c r="P443" s="138" t="s">
        <v>521</v>
      </c>
      <c r="Q443" s="134">
        <f t="shared" si="30"/>
        <v>96.4</v>
      </c>
      <c r="R443" s="135" t="str">
        <f t="shared" si="31"/>
        <v>NO</v>
      </c>
      <c r="S443" s="136" t="str">
        <f t="shared" si="29"/>
        <v>Inviable Sanitariamente</v>
      </c>
      <c r="T443" s="45"/>
    </row>
    <row r="444" spans="1:20" s="48" customFormat="1" ht="32.1" customHeight="1" x14ac:dyDescent="0.2">
      <c r="A444" s="141" t="s">
        <v>3677</v>
      </c>
      <c r="B444" s="137" t="s">
        <v>138</v>
      </c>
      <c r="C444" s="139" t="s">
        <v>3695</v>
      </c>
      <c r="D444" s="133">
        <v>200</v>
      </c>
      <c r="E444" s="138" t="s">
        <v>521</v>
      </c>
      <c r="F444" s="138" t="s">
        <v>521</v>
      </c>
      <c r="G444" s="138" t="s">
        <v>521</v>
      </c>
      <c r="H444" s="138" t="s">
        <v>521</v>
      </c>
      <c r="I444" s="140" t="s">
        <v>521</v>
      </c>
      <c r="J444" s="140" t="s">
        <v>521</v>
      </c>
      <c r="K444" s="138" t="s">
        <v>521</v>
      </c>
      <c r="L444" s="138" t="s">
        <v>521</v>
      </c>
      <c r="M444" s="138">
        <v>70.8</v>
      </c>
      <c r="N444" s="138" t="s">
        <v>521</v>
      </c>
      <c r="O444" s="138" t="s">
        <v>521</v>
      </c>
      <c r="P444" s="138" t="s">
        <v>521</v>
      </c>
      <c r="Q444" s="134">
        <f t="shared" si="30"/>
        <v>70.8</v>
      </c>
      <c r="R444" s="135" t="str">
        <f t="shared" si="31"/>
        <v>NO</v>
      </c>
      <c r="S444" s="136" t="str">
        <f t="shared" si="29"/>
        <v>Alto</v>
      </c>
      <c r="T444" s="45"/>
    </row>
    <row r="445" spans="1:20" s="48" customFormat="1" ht="32.1" customHeight="1" x14ac:dyDescent="0.2">
      <c r="A445" s="141" t="s">
        <v>3677</v>
      </c>
      <c r="B445" s="137" t="s">
        <v>3179</v>
      </c>
      <c r="C445" s="139" t="s">
        <v>3696</v>
      </c>
      <c r="D445" s="133">
        <v>200</v>
      </c>
      <c r="E445" s="138" t="s">
        <v>521</v>
      </c>
      <c r="F445" s="138" t="s">
        <v>521</v>
      </c>
      <c r="G445" s="138" t="s">
        <v>521</v>
      </c>
      <c r="H445" s="138" t="s">
        <v>521</v>
      </c>
      <c r="I445" s="140">
        <v>100</v>
      </c>
      <c r="J445" s="140" t="s">
        <v>521</v>
      </c>
      <c r="K445" s="138" t="s">
        <v>521</v>
      </c>
      <c r="L445" s="138" t="s">
        <v>521</v>
      </c>
      <c r="M445" s="138" t="s">
        <v>521</v>
      </c>
      <c r="N445" s="138" t="s">
        <v>521</v>
      </c>
      <c r="O445" s="138" t="s">
        <v>521</v>
      </c>
      <c r="P445" s="138" t="s">
        <v>521</v>
      </c>
      <c r="Q445" s="134">
        <f t="shared" si="30"/>
        <v>100</v>
      </c>
      <c r="R445" s="135" t="str">
        <f t="shared" si="31"/>
        <v>NO</v>
      </c>
      <c r="S445" s="136" t="str">
        <f t="shared" si="29"/>
        <v>Inviable Sanitariamente</v>
      </c>
      <c r="T445" s="45"/>
    </row>
    <row r="446" spans="1:20" s="48" customFormat="1" ht="32.1" customHeight="1" x14ac:dyDescent="0.2">
      <c r="A446" s="141" t="s">
        <v>3677</v>
      </c>
      <c r="B446" s="137" t="s">
        <v>3697</v>
      </c>
      <c r="C446" s="139" t="s">
        <v>3698</v>
      </c>
      <c r="D446" s="133">
        <v>350</v>
      </c>
      <c r="E446" s="138" t="s">
        <v>521</v>
      </c>
      <c r="F446" s="138" t="s">
        <v>521</v>
      </c>
      <c r="G446" s="138" t="s">
        <v>521</v>
      </c>
      <c r="H446" s="138" t="s">
        <v>521</v>
      </c>
      <c r="I446" s="140" t="s">
        <v>521</v>
      </c>
      <c r="J446" s="140" t="s">
        <v>521</v>
      </c>
      <c r="K446" s="138" t="s">
        <v>521</v>
      </c>
      <c r="L446" s="138">
        <v>70.8</v>
      </c>
      <c r="M446" s="138" t="s">
        <v>521</v>
      </c>
      <c r="N446" s="138" t="s">
        <v>521</v>
      </c>
      <c r="O446" s="138" t="s">
        <v>521</v>
      </c>
      <c r="P446" s="138">
        <v>70.8</v>
      </c>
      <c r="Q446" s="134">
        <f t="shared" si="30"/>
        <v>70.8</v>
      </c>
      <c r="R446" s="135" t="str">
        <f t="shared" si="31"/>
        <v>NO</v>
      </c>
      <c r="S446" s="136" t="str">
        <f t="shared" ref="S446:S505" si="32">IF(Q446&lt;5,"Sin Riesgo",IF(Q446 &lt;=14,"Bajo",IF(Q446&lt;=35,"Medio",IF(Q446&lt;=80,"Alto","Inviable Sanitariamente"))))</f>
        <v>Alto</v>
      </c>
      <c r="T446" s="45"/>
    </row>
    <row r="447" spans="1:20" s="48" customFormat="1" ht="32.1" customHeight="1" x14ac:dyDescent="0.2">
      <c r="A447" s="141" t="s">
        <v>3677</v>
      </c>
      <c r="B447" s="137" t="s">
        <v>3699</v>
      </c>
      <c r="C447" s="139" t="s">
        <v>3700</v>
      </c>
      <c r="D447" s="133">
        <v>110</v>
      </c>
      <c r="E447" s="138">
        <v>100</v>
      </c>
      <c r="F447" s="138" t="s">
        <v>521</v>
      </c>
      <c r="G447" s="138" t="s">
        <v>521</v>
      </c>
      <c r="H447" s="138" t="s">
        <v>521</v>
      </c>
      <c r="I447" s="140"/>
      <c r="J447" s="140" t="s">
        <v>521</v>
      </c>
      <c r="K447" s="138" t="s">
        <v>521</v>
      </c>
      <c r="L447" s="138" t="s">
        <v>521</v>
      </c>
      <c r="M447" s="138" t="s">
        <v>521</v>
      </c>
      <c r="N447" s="138" t="s">
        <v>521</v>
      </c>
      <c r="O447" s="138" t="s">
        <v>521</v>
      </c>
      <c r="P447" s="138" t="s">
        <v>521</v>
      </c>
      <c r="Q447" s="134">
        <f t="shared" si="30"/>
        <v>100</v>
      </c>
      <c r="R447" s="135" t="str">
        <f t="shared" si="31"/>
        <v>NO</v>
      </c>
      <c r="S447" s="136" t="str">
        <f t="shared" si="32"/>
        <v>Inviable Sanitariamente</v>
      </c>
      <c r="T447" s="45"/>
    </row>
    <row r="448" spans="1:20" s="48" customFormat="1" ht="32.1" customHeight="1" x14ac:dyDescent="0.2">
      <c r="A448" s="141" t="s">
        <v>3677</v>
      </c>
      <c r="B448" s="137" t="s">
        <v>3701</v>
      </c>
      <c r="C448" s="139" t="s">
        <v>3702</v>
      </c>
      <c r="D448" s="133">
        <v>200</v>
      </c>
      <c r="E448" s="138" t="s">
        <v>521</v>
      </c>
      <c r="F448" s="138" t="s">
        <v>521</v>
      </c>
      <c r="G448" s="138" t="s">
        <v>521</v>
      </c>
      <c r="H448" s="138" t="s">
        <v>521</v>
      </c>
      <c r="I448" s="140" t="s">
        <v>521</v>
      </c>
      <c r="J448" s="140" t="s">
        <v>521</v>
      </c>
      <c r="K448" s="138" t="s">
        <v>521</v>
      </c>
      <c r="L448" s="138">
        <v>96.4</v>
      </c>
      <c r="M448" s="138" t="s">
        <v>521</v>
      </c>
      <c r="N448" s="138" t="s">
        <v>521</v>
      </c>
      <c r="O448" s="138" t="s">
        <v>521</v>
      </c>
      <c r="P448" s="138" t="s">
        <v>521</v>
      </c>
      <c r="Q448" s="134">
        <f t="shared" ref="Q448:Q506" si="33">AVERAGE(E448:P448)</f>
        <v>96.4</v>
      </c>
      <c r="R448" s="135" t="str">
        <f t="shared" si="31"/>
        <v>NO</v>
      </c>
      <c r="S448" s="136" t="str">
        <f t="shared" si="32"/>
        <v>Inviable Sanitariamente</v>
      </c>
      <c r="T448" s="45"/>
    </row>
    <row r="449" spans="1:20" s="48" customFormat="1" ht="32.1" customHeight="1" x14ac:dyDescent="0.2">
      <c r="A449" s="141" t="s">
        <v>3677</v>
      </c>
      <c r="B449" s="137" t="s">
        <v>3703</v>
      </c>
      <c r="C449" s="139" t="s">
        <v>3704</v>
      </c>
      <c r="D449" s="133">
        <v>200</v>
      </c>
      <c r="E449" s="138" t="s">
        <v>521</v>
      </c>
      <c r="F449" s="138" t="s">
        <v>521</v>
      </c>
      <c r="G449" s="138" t="s">
        <v>521</v>
      </c>
      <c r="H449" s="138">
        <v>100</v>
      </c>
      <c r="I449" s="140" t="s">
        <v>521</v>
      </c>
      <c r="J449" s="140" t="s">
        <v>521</v>
      </c>
      <c r="K449" s="138" t="s">
        <v>521</v>
      </c>
      <c r="L449" s="138" t="s">
        <v>521</v>
      </c>
      <c r="M449" s="138" t="s">
        <v>521</v>
      </c>
      <c r="N449" s="138" t="s">
        <v>521</v>
      </c>
      <c r="O449" s="138" t="s">
        <v>521</v>
      </c>
      <c r="P449" s="138" t="s">
        <v>521</v>
      </c>
      <c r="Q449" s="134">
        <f t="shared" si="33"/>
        <v>100</v>
      </c>
      <c r="R449" s="135" t="str">
        <f t="shared" si="31"/>
        <v>NO</v>
      </c>
      <c r="S449" s="136" t="str">
        <f t="shared" si="32"/>
        <v>Inviable Sanitariamente</v>
      </c>
      <c r="T449" s="45"/>
    </row>
    <row r="450" spans="1:20" s="48" customFormat="1" ht="32.1" customHeight="1" x14ac:dyDescent="0.2">
      <c r="A450" s="141" t="s">
        <v>3677</v>
      </c>
      <c r="B450" s="137" t="s">
        <v>3705</v>
      </c>
      <c r="C450" s="139" t="s">
        <v>3706</v>
      </c>
      <c r="D450" s="133">
        <v>250</v>
      </c>
      <c r="E450" s="138" t="s">
        <v>521</v>
      </c>
      <c r="F450" s="138" t="s">
        <v>521</v>
      </c>
      <c r="G450" s="138" t="s">
        <v>521</v>
      </c>
      <c r="H450" s="138" t="s">
        <v>521</v>
      </c>
      <c r="I450" s="140" t="s">
        <v>521</v>
      </c>
      <c r="J450" s="140" t="s">
        <v>521</v>
      </c>
      <c r="K450" s="138" t="s">
        <v>521</v>
      </c>
      <c r="L450" s="138" t="s">
        <v>521</v>
      </c>
      <c r="M450" s="138">
        <v>70.8</v>
      </c>
      <c r="N450" s="138" t="s">
        <v>521</v>
      </c>
      <c r="O450" s="138" t="s">
        <v>521</v>
      </c>
      <c r="P450" s="138" t="s">
        <v>521</v>
      </c>
      <c r="Q450" s="134">
        <f t="shared" si="33"/>
        <v>70.8</v>
      </c>
      <c r="R450" s="135" t="str">
        <f t="shared" si="31"/>
        <v>NO</v>
      </c>
      <c r="S450" s="136" t="str">
        <f t="shared" si="32"/>
        <v>Alto</v>
      </c>
      <c r="T450" s="45"/>
    </row>
    <row r="451" spans="1:20" s="48" customFormat="1" ht="32.1" customHeight="1" x14ac:dyDescent="0.2">
      <c r="A451" s="141" t="s">
        <v>3677</v>
      </c>
      <c r="B451" s="137" t="s">
        <v>3707</v>
      </c>
      <c r="C451" s="139" t="s">
        <v>3708</v>
      </c>
      <c r="D451" s="133">
        <v>100</v>
      </c>
      <c r="E451" s="138" t="s">
        <v>521</v>
      </c>
      <c r="F451" s="138" t="s">
        <v>521</v>
      </c>
      <c r="G451" s="138" t="s">
        <v>521</v>
      </c>
      <c r="H451" s="138">
        <v>100</v>
      </c>
      <c r="I451" s="140" t="s">
        <v>521</v>
      </c>
      <c r="J451" s="140" t="s">
        <v>521</v>
      </c>
      <c r="K451" s="138" t="s">
        <v>521</v>
      </c>
      <c r="L451" s="138" t="s">
        <v>521</v>
      </c>
      <c r="M451" s="138" t="s">
        <v>521</v>
      </c>
      <c r="N451" s="138" t="s">
        <v>521</v>
      </c>
      <c r="O451" s="138" t="s">
        <v>521</v>
      </c>
      <c r="P451" s="138" t="s">
        <v>521</v>
      </c>
      <c r="Q451" s="134">
        <f t="shared" si="33"/>
        <v>100</v>
      </c>
      <c r="R451" s="135" t="str">
        <f t="shared" si="31"/>
        <v>NO</v>
      </c>
      <c r="S451" s="136" t="str">
        <f t="shared" si="32"/>
        <v>Inviable Sanitariamente</v>
      </c>
      <c r="T451" s="45"/>
    </row>
    <row r="452" spans="1:20" s="48" customFormat="1" ht="32.1" customHeight="1" x14ac:dyDescent="0.2">
      <c r="A452" s="141" t="s">
        <v>3677</v>
      </c>
      <c r="B452" s="137" t="s">
        <v>712</v>
      </c>
      <c r="C452" s="139" t="s">
        <v>3709</v>
      </c>
      <c r="D452" s="133">
        <v>250</v>
      </c>
      <c r="E452" s="138" t="s">
        <v>521</v>
      </c>
      <c r="F452" s="138" t="s">
        <v>521</v>
      </c>
      <c r="G452" s="138" t="s">
        <v>521</v>
      </c>
      <c r="H452" s="138">
        <v>100</v>
      </c>
      <c r="I452" s="140" t="s">
        <v>521</v>
      </c>
      <c r="J452" s="140" t="s">
        <v>521</v>
      </c>
      <c r="K452" s="138" t="s">
        <v>521</v>
      </c>
      <c r="L452" s="138" t="s">
        <v>521</v>
      </c>
      <c r="M452" s="138" t="s">
        <v>521</v>
      </c>
      <c r="N452" s="138" t="s">
        <v>521</v>
      </c>
      <c r="O452" s="138" t="s">
        <v>521</v>
      </c>
      <c r="P452" s="138" t="s">
        <v>521</v>
      </c>
      <c r="Q452" s="134">
        <f t="shared" si="33"/>
        <v>100</v>
      </c>
      <c r="R452" s="135" t="str">
        <f t="shared" si="31"/>
        <v>NO</v>
      </c>
      <c r="S452" s="136" t="str">
        <f t="shared" si="32"/>
        <v>Inviable Sanitariamente</v>
      </c>
      <c r="T452" s="45"/>
    </row>
    <row r="453" spans="1:20" s="48" customFormat="1" ht="32.1" customHeight="1" x14ac:dyDescent="0.2">
      <c r="A453" s="141" t="s">
        <v>3677</v>
      </c>
      <c r="B453" s="137" t="s">
        <v>3710</v>
      </c>
      <c r="C453" s="139" t="s">
        <v>3711</v>
      </c>
      <c r="D453" s="133">
        <v>200</v>
      </c>
      <c r="E453" s="138" t="s">
        <v>521</v>
      </c>
      <c r="F453" s="138" t="s">
        <v>521</v>
      </c>
      <c r="G453" s="138" t="s">
        <v>521</v>
      </c>
      <c r="H453" s="138">
        <v>100</v>
      </c>
      <c r="I453" s="140" t="s">
        <v>521</v>
      </c>
      <c r="J453" s="140" t="s">
        <v>521</v>
      </c>
      <c r="K453" s="138" t="s">
        <v>521</v>
      </c>
      <c r="L453" s="138" t="s">
        <v>521</v>
      </c>
      <c r="M453" s="138" t="s">
        <v>521</v>
      </c>
      <c r="N453" s="138" t="s">
        <v>521</v>
      </c>
      <c r="O453" s="138" t="s">
        <v>521</v>
      </c>
      <c r="P453" s="138" t="s">
        <v>521</v>
      </c>
      <c r="Q453" s="134">
        <f t="shared" si="33"/>
        <v>100</v>
      </c>
      <c r="R453" s="135" t="str">
        <f t="shared" si="31"/>
        <v>NO</v>
      </c>
      <c r="S453" s="136" t="str">
        <f t="shared" si="32"/>
        <v>Inviable Sanitariamente</v>
      </c>
      <c r="T453" s="45"/>
    </row>
    <row r="454" spans="1:20" s="48" customFormat="1" ht="32.1" customHeight="1" x14ac:dyDescent="0.2">
      <c r="A454" s="141" t="s">
        <v>3677</v>
      </c>
      <c r="B454" s="137" t="s">
        <v>3712</v>
      </c>
      <c r="C454" s="139" t="s">
        <v>3713</v>
      </c>
      <c r="D454" s="133">
        <v>200</v>
      </c>
      <c r="E454" s="138" t="s">
        <v>521</v>
      </c>
      <c r="F454" s="138" t="s">
        <v>521</v>
      </c>
      <c r="G454" s="138" t="s">
        <v>521</v>
      </c>
      <c r="H454" s="138">
        <v>0</v>
      </c>
      <c r="I454" s="140" t="s">
        <v>521</v>
      </c>
      <c r="J454" s="140" t="s">
        <v>521</v>
      </c>
      <c r="K454" s="138" t="s">
        <v>521</v>
      </c>
      <c r="L454" s="138" t="s">
        <v>521</v>
      </c>
      <c r="M454" s="138" t="s">
        <v>521</v>
      </c>
      <c r="N454" s="138" t="s">
        <v>521</v>
      </c>
      <c r="O454" s="138" t="s">
        <v>521</v>
      </c>
      <c r="P454" s="138" t="s">
        <v>521</v>
      </c>
      <c r="Q454" s="134">
        <f t="shared" si="33"/>
        <v>0</v>
      </c>
      <c r="R454" s="135" t="str">
        <f t="shared" si="31"/>
        <v>SI</v>
      </c>
      <c r="S454" s="136" t="str">
        <f t="shared" si="32"/>
        <v>Sin Riesgo</v>
      </c>
      <c r="T454" s="45"/>
    </row>
    <row r="455" spans="1:20" s="48" customFormat="1" ht="32.1" customHeight="1" x14ac:dyDescent="0.2">
      <c r="A455" s="141" t="s">
        <v>3677</v>
      </c>
      <c r="B455" s="137" t="s">
        <v>3714</v>
      </c>
      <c r="C455" s="139" t="s">
        <v>3715</v>
      </c>
      <c r="D455" s="133">
        <v>140</v>
      </c>
      <c r="E455" s="138" t="s">
        <v>521</v>
      </c>
      <c r="F455" s="138" t="s">
        <v>521</v>
      </c>
      <c r="G455" s="138" t="s">
        <v>521</v>
      </c>
      <c r="H455" s="138" t="s">
        <v>521</v>
      </c>
      <c r="I455" s="140">
        <v>100</v>
      </c>
      <c r="J455" s="140" t="s">
        <v>521</v>
      </c>
      <c r="K455" s="138" t="s">
        <v>521</v>
      </c>
      <c r="L455" s="138" t="s">
        <v>521</v>
      </c>
      <c r="M455" s="138" t="s">
        <v>521</v>
      </c>
      <c r="N455" s="138" t="s">
        <v>521</v>
      </c>
      <c r="O455" s="138" t="s">
        <v>521</v>
      </c>
      <c r="P455" s="138" t="s">
        <v>521</v>
      </c>
      <c r="Q455" s="134">
        <f t="shared" si="33"/>
        <v>100</v>
      </c>
      <c r="R455" s="135" t="str">
        <f t="shared" si="31"/>
        <v>NO</v>
      </c>
      <c r="S455" s="136" t="str">
        <f t="shared" si="32"/>
        <v>Inviable Sanitariamente</v>
      </c>
      <c r="T455" s="45"/>
    </row>
    <row r="456" spans="1:20" s="48" customFormat="1" ht="32.1" customHeight="1" x14ac:dyDescent="0.2">
      <c r="A456" s="141" t="s">
        <v>3677</v>
      </c>
      <c r="B456" s="137" t="s">
        <v>3716</v>
      </c>
      <c r="C456" s="139" t="s">
        <v>3717</v>
      </c>
      <c r="D456" s="133">
        <v>100</v>
      </c>
      <c r="E456" s="138" t="s">
        <v>521</v>
      </c>
      <c r="F456" s="138" t="s">
        <v>521</v>
      </c>
      <c r="G456" s="138" t="s">
        <v>521</v>
      </c>
      <c r="H456" s="138" t="s">
        <v>521</v>
      </c>
      <c r="I456" s="140">
        <v>100</v>
      </c>
      <c r="J456" s="140" t="s">
        <v>521</v>
      </c>
      <c r="K456" s="138" t="s">
        <v>521</v>
      </c>
      <c r="L456" s="138" t="s">
        <v>521</v>
      </c>
      <c r="M456" s="138" t="s">
        <v>521</v>
      </c>
      <c r="N456" s="138" t="s">
        <v>521</v>
      </c>
      <c r="O456" s="138" t="s">
        <v>521</v>
      </c>
      <c r="P456" s="138" t="s">
        <v>521</v>
      </c>
      <c r="Q456" s="134">
        <f t="shared" si="33"/>
        <v>100</v>
      </c>
      <c r="R456" s="135" t="str">
        <f t="shared" si="31"/>
        <v>NO</v>
      </c>
      <c r="S456" s="136" t="str">
        <f t="shared" si="32"/>
        <v>Inviable Sanitariamente</v>
      </c>
      <c r="T456" s="45"/>
    </row>
    <row r="457" spans="1:20" s="48" customFormat="1" ht="32.1" customHeight="1" x14ac:dyDescent="0.2">
      <c r="A457" s="141" t="s">
        <v>3677</v>
      </c>
      <c r="B457" s="137" t="s">
        <v>2837</v>
      </c>
      <c r="C457" s="139" t="s">
        <v>3718</v>
      </c>
      <c r="D457" s="133">
        <v>100</v>
      </c>
      <c r="E457" s="138" t="s">
        <v>521</v>
      </c>
      <c r="F457" s="138" t="s">
        <v>521</v>
      </c>
      <c r="G457" s="138" t="s">
        <v>521</v>
      </c>
      <c r="H457" s="138" t="s">
        <v>521</v>
      </c>
      <c r="I457" s="140">
        <v>100</v>
      </c>
      <c r="J457" s="140" t="s">
        <v>521</v>
      </c>
      <c r="K457" s="138" t="s">
        <v>521</v>
      </c>
      <c r="L457" s="138" t="s">
        <v>521</v>
      </c>
      <c r="M457" s="138" t="s">
        <v>521</v>
      </c>
      <c r="N457" s="138" t="s">
        <v>521</v>
      </c>
      <c r="O457" s="138" t="s">
        <v>521</v>
      </c>
      <c r="P457" s="138" t="s">
        <v>521</v>
      </c>
      <c r="Q457" s="134">
        <f t="shared" si="33"/>
        <v>100</v>
      </c>
      <c r="R457" s="135" t="str">
        <f t="shared" si="31"/>
        <v>NO</v>
      </c>
      <c r="S457" s="136" t="str">
        <f t="shared" si="32"/>
        <v>Inviable Sanitariamente</v>
      </c>
      <c r="T457" s="45"/>
    </row>
    <row r="458" spans="1:20" s="48" customFormat="1" ht="32.1" customHeight="1" x14ac:dyDescent="0.2">
      <c r="A458" s="141" t="s">
        <v>3677</v>
      </c>
      <c r="B458" s="137" t="s">
        <v>3719</v>
      </c>
      <c r="C458" s="139" t="s">
        <v>3720</v>
      </c>
      <c r="D458" s="133">
        <v>320</v>
      </c>
      <c r="E458" s="138" t="s">
        <v>521</v>
      </c>
      <c r="F458" s="138" t="s">
        <v>521</v>
      </c>
      <c r="G458" s="138" t="s">
        <v>521</v>
      </c>
      <c r="H458" s="138" t="s">
        <v>521</v>
      </c>
      <c r="I458" s="140">
        <v>100</v>
      </c>
      <c r="J458" s="140" t="s">
        <v>521</v>
      </c>
      <c r="K458" s="138" t="s">
        <v>521</v>
      </c>
      <c r="L458" s="138" t="s">
        <v>521</v>
      </c>
      <c r="M458" s="138" t="s">
        <v>521</v>
      </c>
      <c r="N458" s="138" t="s">
        <v>521</v>
      </c>
      <c r="O458" s="138" t="s">
        <v>521</v>
      </c>
      <c r="P458" s="138" t="s">
        <v>521</v>
      </c>
      <c r="Q458" s="134">
        <f t="shared" si="33"/>
        <v>100</v>
      </c>
      <c r="R458" s="135" t="str">
        <f t="shared" si="31"/>
        <v>NO</v>
      </c>
      <c r="S458" s="136" t="str">
        <f t="shared" si="32"/>
        <v>Inviable Sanitariamente</v>
      </c>
      <c r="T458" s="45"/>
    </row>
    <row r="459" spans="1:20" s="48" customFormat="1" ht="32.1" customHeight="1" x14ac:dyDescent="0.2">
      <c r="A459" s="141" t="s">
        <v>3677</v>
      </c>
      <c r="B459" s="137" t="s">
        <v>3721</v>
      </c>
      <c r="C459" s="139" t="s">
        <v>3722</v>
      </c>
      <c r="D459" s="133">
        <v>100</v>
      </c>
      <c r="E459" s="138" t="s">
        <v>521</v>
      </c>
      <c r="F459" s="138" t="s">
        <v>521</v>
      </c>
      <c r="G459" s="138" t="s">
        <v>521</v>
      </c>
      <c r="H459" s="138" t="s">
        <v>521</v>
      </c>
      <c r="I459" s="140" t="s">
        <v>521</v>
      </c>
      <c r="J459" s="140" t="s">
        <v>521</v>
      </c>
      <c r="K459" s="138" t="s">
        <v>521</v>
      </c>
      <c r="L459" s="138">
        <v>100</v>
      </c>
      <c r="M459" s="138" t="s">
        <v>521</v>
      </c>
      <c r="N459" s="138" t="s">
        <v>521</v>
      </c>
      <c r="O459" s="138" t="s">
        <v>521</v>
      </c>
      <c r="P459" s="138" t="s">
        <v>521</v>
      </c>
      <c r="Q459" s="134">
        <f t="shared" si="33"/>
        <v>100</v>
      </c>
      <c r="R459" s="135" t="str">
        <f t="shared" si="31"/>
        <v>NO</v>
      </c>
      <c r="S459" s="136" t="str">
        <f t="shared" si="32"/>
        <v>Inviable Sanitariamente</v>
      </c>
      <c r="T459" s="45"/>
    </row>
    <row r="460" spans="1:20" s="48" customFormat="1" ht="32.1" customHeight="1" x14ac:dyDescent="0.2">
      <c r="A460" s="141" t="s">
        <v>3677</v>
      </c>
      <c r="B460" s="137" t="s">
        <v>991</v>
      </c>
      <c r="C460" s="139" t="s">
        <v>3723</v>
      </c>
      <c r="D460" s="133">
        <v>120</v>
      </c>
      <c r="E460" s="138" t="s">
        <v>521</v>
      </c>
      <c r="F460" s="138" t="s">
        <v>521</v>
      </c>
      <c r="G460" s="138" t="s">
        <v>521</v>
      </c>
      <c r="H460" s="138" t="s">
        <v>521</v>
      </c>
      <c r="I460" s="140" t="s">
        <v>521</v>
      </c>
      <c r="J460" s="140" t="s">
        <v>521</v>
      </c>
      <c r="K460" s="138" t="s">
        <v>521</v>
      </c>
      <c r="L460" s="138" t="s">
        <v>521</v>
      </c>
      <c r="M460" s="138" t="s">
        <v>521</v>
      </c>
      <c r="N460" s="138" t="s">
        <v>521</v>
      </c>
      <c r="O460" s="138">
        <v>70.8</v>
      </c>
      <c r="P460" s="138" t="s">
        <v>521</v>
      </c>
      <c r="Q460" s="134">
        <f t="shared" si="33"/>
        <v>70.8</v>
      </c>
      <c r="R460" s="135" t="str">
        <f t="shared" si="31"/>
        <v>NO</v>
      </c>
      <c r="S460" s="136" t="str">
        <f t="shared" si="32"/>
        <v>Alto</v>
      </c>
      <c r="T460" s="45"/>
    </row>
    <row r="461" spans="1:20" s="48" customFormat="1" ht="32.1" customHeight="1" x14ac:dyDescent="0.2">
      <c r="A461" s="141" t="s">
        <v>3677</v>
      </c>
      <c r="B461" s="137" t="s">
        <v>3724</v>
      </c>
      <c r="C461" s="139" t="s">
        <v>3725</v>
      </c>
      <c r="D461" s="133">
        <v>60</v>
      </c>
      <c r="E461" s="138" t="s">
        <v>521</v>
      </c>
      <c r="F461" s="138" t="s">
        <v>521</v>
      </c>
      <c r="G461" s="138" t="s">
        <v>521</v>
      </c>
      <c r="H461" s="138" t="s">
        <v>521</v>
      </c>
      <c r="I461" s="140" t="s">
        <v>521</v>
      </c>
      <c r="J461" s="140" t="s">
        <v>521</v>
      </c>
      <c r="K461" s="138" t="s">
        <v>521</v>
      </c>
      <c r="L461" s="138" t="s">
        <v>521</v>
      </c>
      <c r="M461" s="138" t="s">
        <v>521</v>
      </c>
      <c r="N461" s="138" t="s">
        <v>521</v>
      </c>
      <c r="O461" s="138">
        <v>70.8</v>
      </c>
      <c r="P461" s="138" t="s">
        <v>521</v>
      </c>
      <c r="Q461" s="134">
        <f t="shared" si="33"/>
        <v>70.8</v>
      </c>
      <c r="R461" s="135" t="str">
        <f t="shared" si="31"/>
        <v>NO</v>
      </c>
      <c r="S461" s="136" t="str">
        <f t="shared" si="32"/>
        <v>Alto</v>
      </c>
      <c r="T461" s="45"/>
    </row>
    <row r="462" spans="1:20" s="48" customFormat="1" ht="32.1" customHeight="1" x14ac:dyDescent="0.2">
      <c r="A462" s="141" t="s">
        <v>3726</v>
      </c>
      <c r="B462" s="137" t="s">
        <v>3727</v>
      </c>
      <c r="C462" s="139" t="s">
        <v>3728</v>
      </c>
      <c r="D462" s="133">
        <v>270</v>
      </c>
      <c r="E462" s="138" t="s">
        <v>521</v>
      </c>
      <c r="F462" s="138" t="s">
        <v>521</v>
      </c>
      <c r="G462" s="138" t="s">
        <v>521</v>
      </c>
      <c r="H462" s="138" t="s">
        <v>521</v>
      </c>
      <c r="I462" s="140" t="s">
        <v>521</v>
      </c>
      <c r="J462" s="140" t="s">
        <v>521</v>
      </c>
      <c r="K462" s="138" t="s">
        <v>521</v>
      </c>
      <c r="L462" s="138" t="s">
        <v>521</v>
      </c>
      <c r="M462" s="138">
        <v>100</v>
      </c>
      <c r="N462" s="138" t="s">
        <v>521</v>
      </c>
      <c r="O462" s="138" t="s">
        <v>521</v>
      </c>
      <c r="P462" s="138" t="s">
        <v>521</v>
      </c>
      <c r="Q462" s="134">
        <f t="shared" si="33"/>
        <v>100</v>
      </c>
      <c r="R462" s="135" t="str">
        <f t="shared" si="31"/>
        <v>NO</v>
      </c>
      <c r="S462" s="136" t="str">
        <f t="shared" si="32"/>
        <v>Inviable Sanitariamente</v>
      </c>
      <c r="T462" s="45"/>
    </row>
    <row r="463" spans="1:20" s="48" customFormat="1" ht="32.1" customHeight="1" x14ac:dyDescent="0.2">
      <c r="A463" s="141" t="s">
        <v>3726</v>
      </c>
      <c r="B463" s="137" t="s">
        <v>3729</v>
      </c>
      <c r="C463" s="139" t="s">
        <v>3730</v>
      </c>
      <c r="D463" s="133">
        <v>90</v>
      </c>
      <c r="E463" s="138" t="s">
        <v>521</v>
      </c>
      <c r="F463" s="138" t="s">
        <v>521</v>
      </c>
      <c r="G463" s="138" t="s">
        <v>521</v>
      </c>
      <c r="H463" s="138" t="s">
        <v>521</v>
      </c>
      <c r="I463" s="140" t="s">
        <v>521</v>
      </c>
      <c r="J463" s="140" t="s">
        <v>521</v>
      </c>
      <c r="K463" s="138" t="s">
        <v>521</v>
      </c>
      <c r="L463" s="138" t="s">
        <v>521</v>
      </c>
      <c r="M463" s="138">
        <v>96.3</v>
      </c>
      <c r="N463" s="138" t="s">
        <v>521</v>
      </c>
      <c r="O463" s="138" t="s">
        <v>521</v>
      </c>
      <c r="P463" s="138" t="s">
        <v>521</v>
      </c>
      <c r="Q463" s="134">
        <f t="shared" si="33"/>
        <v>96.3</v>
      </c>
      <c r="R463" s="135" t="str">
        <f t="shared" si="31"/>
        <v>NO</v>
      </c>
      <c r="S463" s="136" t="str">
        <f t="shared" si="32"/>
        <v>Inviable Sanitariamente</v>
      </c>
      <c r="T463" s="45"/>
    </row>
    <row r="464" spans="1:20" s="48" customFormat="1" ht="32.1" customHeight="1" x14ac:dyDescent="0.2">
      <c r="A464" s="141" t="s">
        <v>3726</v>
      </c>
      <c r="B464" s="137" t="s">
        <v>3731</v>
      </c>
      <c r="C464" s="139" t="s">
        <v>3732</v>
      </c>
      <c r="D464" s="133">
        <v>34</v>
      </c>
      <c r="E464" s="138" t="s">
        <v>521</v>
      </c>
      <c r="F464" s="138" t="s">
        <v>521</v>
      </c>
      <c r="G464" s="138" t="s">
        <v>521</v>
      </c>
      <c r="H464" s="138" t="s">
        <v>521</v>
      </c>
      <c r="I464" s="140" t="s">
        <v>521</v>
      </c>
      <c r="J464" s="140">
        <v>71</v>
      </c>
      <c r="K464" s="138"/>
      <c r="L464" s="138" t="s">
        <v>521</v>
      </c>
      <c r="M464" s="138" t="s">
        <v>521</v>
      </c>
      <c r="N464" s="138" t="s">
        <v>521</v>
      </c>
      <c r="O464" s="138" t="s">
        <v>521</v>
      </c>
      <c r="P464" s="138" t="s">
        <v>521</v>
      </c>
      <c r="Q464" s="134">
        <f t="shared" si="33"/>
        <v>71</v>
      </c>
      <c r="R464" s="135" t="str">
        <f t="shared" si="31"/>
        <v>NO</v>
      </c>
      <c r="S464" s="136" t="str">
        <f t="shared" si="32"/>
        <v>Alto</v>
      </c>
      <c r="T464" s="45"/>
    </row>
    <row r="465" spans="1:20" s="48" customFormat="1" ht="32.1" customHeight="1" x14ac:dyDescent="0.2">
      <c r="A465" s="141" t="s">
        <v>3726</v>
      </c>
      <c r="B465" s="137" t="s">
        <v>3733</v>
      </c>
      <c r="C465" s="139" t="s">
        <v>3734</v>
      </c>
      <c r="D465" s="133">
        <v>74</v>
      </c>
      <c r="E465" s="138" t="s">
        <v>521</v>
      </c>
      <c r="F465" s="138" t="s">
        <v>521</v>
      </c>
      <c r="G465" s="138" t="s">
        <v>521</v>
      </c>
      <c r="H465" s="138" t="s">
        <v>521</v>
      </c>
      <c r="I465" s="140" t="s">
        <v>521</v>
      </c>
      <c r="J465" s="140">
        <v>97.3</v>
      </c>
      <c r="K465" s="138"/>
      <c r="L465" s="138" t="s">
        <v>521</v>
      </c>
      <c r="M465" s="138" t="s">
        <v>521</v>
      </c>
      <c r="N465" s="138" t="s">
        <v>521</v>
      </c>
      <c r="O465" s="138" t="s">
        <v>521</v>
      </c>
      <c r="P465" s="138" t="s">
        <v>521</v>
      </c>
      <c r="Q465" s="134">
        <f t="shared" si="33"/>
        <v>97.3</v>
      </c>
      <c r="R465" s="135" t="str">
        <f t="shared" si="31"/>
        <v>NO</v>
      </c>
      <c r="S465" s="136" t="str">
        <f t="shared" si="32"/>
        <v>Inviable Sanitariamente</v>
      </c>
      <c r="T465" s="45"/>
    </row>
    <row r="466" spans="1:20" s="48" customFormat="1" ht="32.1" customHeight="1" x14ac:dyDescent="0.2">
      <c r="A466" s="141" t="s">
        <v>3726</v>
      </c>
      <c r="B466" s="137" t="s">
        <v>3735</v>
      </c>
      <c r="C466" s="139" t="s">
        <v>3736</v>
      </c>
      <c r="D466" s="133">
        <v>23</v>
      </c>
      <c r="E466" s="138" t="s">
        <v>521</v>
      </c>
      <c r="F466" s="138" t="s">
        <v>521</v>
      </c>
      <c r="G466" s="138">
        <v>96.8</v>
      </c>
      <c r="H466" s="138" t="s">
        <v>521</v>
      </c>
      <c r="I466" s="140" t="s">
        <v>521</v>
      </c>
      <c r="J466" s="140" t="s">
        <v>521</v>
      </c>
      <c r="K466" s="138" t="s">
        <v>521</v>
      </c>
      <c r="L466" s="138" t="s">
        <v>521</v>
      </c>
      <c r="M466" s="138" t="s">
        <v>521</v>
      </c>
      <c r="N466" s="138" t="s">
        <v>521</v>
      </c>
      <c r="O466" s="138" t="s">
        <v>521</v>
      </c>
      <c r="P466" s="138" t="s">
        <v>521</v>
      </c>
      <c r="Q466" s="134">
        <f t="shared" si="33"/>
        <v>96.8</v>
      </c>
      <c r="R466" s="135" t="str">
        <f t="shared" si="31"/>
        <v>NO</v>
      </c>
      <c r="S466" s="136" t="str">
        <f t="shared" si="32"/>
        <v>Inviable Sanitariamente</v>
      </c>
      <c r="T466" s="45"/>
    </row>
    <row r="467" spans="1:20" s="48" customFormat="1" ht="32.1" customHeight="1" x14ac:dyDescent="0.2">
      <c r="A467" s="141" t="s">
        <v>3726</v>
      </c>
      <c r="B467" s="137" t="s">
        <v>3737</v>
      </c>
      <c r="C467" s="139" t="s">
        <v>3738</v>
      </c>
      <c r="D467" s="133">
        <v>75</v>
      </c>
      <c r="E467" s="138" t="s">
        <v>521</v>
      </c>
      <c r="F467" s="138" t="s">
        <v>521</v>
      </c>
      <c r="G467" s="138" t="s">
        <v>521</v>
      </c>
      <c r="H467" s="138" t="s">
        <v>521</v>
      </c>
      <c r="I467" s="140" t="s">
        <v>521</v>
      </c>
      <c r="J467" s="140">
        <v>70</v>
      </c>
      <c r="K467" s="138"/>
      <c r="L467" s="138" t="s">
        <v>521</v>
      </c>
      <c r="M467" s="138" t="s">
        <v>521</v>
      </c>
      <c r="N467" s="138" t="s">
        <v>521</v>
      </c>
      <c r="O467" s="138" t="s">
        <v>521</v>
      </c>
      <c r="P467" s="138" t="s">
        <v>521</v>
      </c>
      <c r="Q467" s="134">
        <f t="shared" si="33"/>
        <v>70</v>
      </c>
      <c r="R467" s="135" t="str">
        <f t="shared" si="31"/>
        <v>NO</v>
      </c>
      <c r="S467" s="136" t="str">
        <f t="shared" si="32"/>
        <v>Alto</v>
      </c>
      <c r="T467" s="45"/>
    </row>
    <row r="468" spans="1:20" s="48" customFormat="1" ht="32.1" customHeight="1" x14ac:dyDescent="0.2">
      <c r="A468" s="141" t="s">
        <v>3726</v>
      </c>
      <c r="B468" s="137" t="s">
        <v>3739</v>
      </c>
      <c r="C468" s="139" t="s">
        <v>3740</v>
      </c>
      <c r="D468" s="133">
        <v>40</v>
      </c>
      <c r="E468" s="138" t="s">
        <v>521</v>
      </c>
      <c r="F468" s="138" t="s">
        <v>521</v>
      </c>
      <c r="G468" s="138">
        <v>24</v>
      </c>
      <c r="H468" s="138" t="s">
        <v>521</v>
      </c>
      <c r="I468" s="140" t="s">
        <v>521</v>
      </c>
      <c r="J468" s="140" t="s">
        <v>521</v>
      </c>
      <c r="K468" s="138" t="s">
        <v>521</v>
      </c>
      <c r="L468" s="138" t="s">
        <v>521</v>
      </c>
      <c r="M468" s="138" t="s">
        <v>521</v>
      </c>
      <c r="N468" s="138" t="s">
        <v>521</v>
      </c>
      <c r="O468" s="138" t="s">
        <v>521</v>
      </c>
      <c r="P468" s="138" t="s">
        <v>521</v>
      </c>
      <c r="Q468" s="134">
        <f t="shared" si="33"/>
        <v>24</v>
      </c>
      <c r="R468" s="135" t="str">
        <f t="shared" si="31"/>
        <v>NO</v>
      </c>
      <c r="S468" s="136" t="str">
        <f t="shared" si="32"/>
        <v>Medio</v>
      </c>
      <c r="T468" s="45"/>
    </row>
    <row r="469" spans="1:20" s="48" customFormat="1" ht="32.1" customHeight="1" x14ac:dyDescent="0.2">
      <c r="A469" s="141" t="s">
        <v>3726</v>
      </c>
      <c r="B469" s="137" t="s">
        <v>3741</v>
      </c>
      <c r="C469" s="139" t="s">
        <v>3742</v>
      </c>
      <c r="D469" s="133">
        <v>102</v>
      </c>
      <c r="E469" s="138" t="s">
        <v>521</v>
      </c>
      <c r="F469" s="138" t="s">
        <v>521</v>
      </c>
      <c r="G469" s="138" t="s">
        <v>521</v>
      </c>
      <c r="H469" s="138" t="s">
        <v>521</v>
      </c>
      <c r="I469" s="140">
        <v>24</v>
      </c>
      <c r="J469" s="140" t="s">
        <v>521</v>
      </c>
      <c r="K469" s="138" t="s">
        <v>521</v>
      </c>
      <c r="L469" s="138" t="s">
        <v>521</v>
      </c>
      <c r="M469" s="138" t="s">
        <v>521</v>
      </c>
      <c r="N469" s="138" t="s">
        <v>521</v>
      </c>
      <c r="O469" s="138" t="s">
        <v>521</v>
      </c>
      <c r="P469" s="138" t="s">
        <v>521</v>
      </c>
      <c r="Q469" s="134">
        <f t="shared" si="33"/>
        <v>24</v>
      </c>
      <c r="R469" s="135" t="str">
        <f t="shared" si="31"/>
        <v>NO</v>
      </c>
      <c r="S469" s="136" t="str">
        <f t="shared" si="32"/>
        <v>Medio</v>
      </c>
      <c r="T469" s="45"/>
    </row>
    <row r="470" spans="1:20" s="48" customFormat="1" ht="32.1" customHeight="1" x14ac:dyDescent="0.2">
      <c r="A470" s="141" t="s">
        <v>3743</v>
      </c>
      <c r="B470" s="137" t="s">
        <v>3744</v>
      </c>
      <c r="C470" s="139" t="s">
        <v>3745</v>
      </c>
      <c r="D470" s="133">
        <v>360</v>
      </c>
      <c r="E470" s="138" t="s">
        <v>521</v>
      </c>
      <c r="F470" s="138" t="s">
        <v>521</v>
      </c>
      <c r="G470" s="138" t="s">
        <v>521</v>
      </c>
      <c r="H470" s="138" t="s">
        <v>521</v>
      </c>
      <c r="I470" s="140" t="s">
        <v>521</v>
      </c>
      <c r="J470" s="140">
        <v>53.1</v>
      </c>
      <c r="K470" s="138" t="s">
        <v>521</v>
      </c>
      <c r="L470" s="138" t="s">
        <v>521</v>
      </c>
      <c r="M470" s="138" t="s">
        <v>521</v>
      </c>
      <c r="N470" s="138" t="s">
        <v>521</v>
      </c>
      <c r="O470" s="138" t="s">
        <v>521</v>
      </c>
      <c r="P470" s="138">
        <v>53.1</v>
      </c>
      <c r="Q470" s="134">
        <f t="shared" si="33"/>
        <v>53.1</v>
      </c>
      <c r="R470" s="135" t="str">
        <f t="shared" si="31"/>
        <v>NO</v>
      </c>
      <c r="S470" s="136" t="str">
        <f t="shared" si="32"/>
        <v>Alto</v>
      </c>
      <c r="T470" s="45"/>
    </row>
    <row r="471" spans="1:20" s="48" customFormat="1" ht="32.1" customHeight="1" x14ac:dyDescent="0.2">
      <c r="A471" s="141" t="s">
        <v>3743</v>
      </c>
      <c r="B471" s="137" t="s">
        <v>437</v>
      </c>
      <c r="C471" s="139" t="s">
        <v>3746</v>
      </c>
      <c r="D471" s="133">
        <v>60</v>
      </c>
      <c r="E471" s="138" t="s">
        <v>521</v>
      </c>
      <c r="F471" s="138" t="s">
        <v>521</v>
      </c>
      <c r="G471" s="138" t="s">
        <v>521</v>
      </c>
      <c r="H471" s="138" t="s">
        <v>521</v>
      </c>
      <c r="I471" s="140" t="s">
        <v>521</v>
      </c>
      <c r="J471" s="140">
        <v>53.1</v>
      </c>
      <c r="K471" s="138" t="s">
        <v>521</v>
      </c>
      <c r="L471" s="138" t="s">
        <v>521</v>
      </c>
      <c r="M471" s="138" t="s">
        <v>521</v>
      </c>
      <c r="N471" s="138" t="s">
        <v>521</v>
      </c>
      <c r="O471" s="138" t="s">
        <v>521</v>
      </c>
      <c r="P471" s="138" t="s">
        <v>521</v>
      </c>
      <c r="Q471" s="134">
        <f t="shared" si="33"/>
        <v>53.1</v>
      </c>
      <c r="R471" s="135" t="str">
        <f t="shared" si="31"/>
        <v>NO</v>
      </c>
      <c r="S471" s="136" t="str">
        <f t="shared" si="32"/>
        <v>Alto</v>
      </c>
      <c r="T471" s="45"/>
    </row>
    <row r="472" spans="1:20" s="48" customFormat="1" ht="32.1" customHeight="1" x14ac:dyDescent="0.2">
      <c r="A472" s="141" t="s">
        <v>3743</v>
      </c>
      <c r="B472" s="137" t="s">
        <v>3747</v>
      </c>
      <c r="C472" s="139" t="s">
        <v>3748</v>
      </c>
      <c r="D472" s="133">
        <v>230</v>
      </c>
      <c r="E472" s="138" t="s">
        <v>521</v>
      </c>
      <c r="F472" s="138" t="s">
        <v>521</v>
      </c>
      <c r="G472" s="138">
        <v>53.1</v>
      </c>
      <c r="H472" s="138" t="s">
        <v>521</v>
      </c>
      <c r="I472" s="140" t="s">
        <v>521</v>
      </c>
      <c r="J472" s="140">
        <v>53.1</v>
      </c>
      <c r="K472" s="138" t="s">
        <v>521</v>
      </c>
      <c r="L472" s="138" t="s">
        <v>521</v>
      </c>
      <c r="M472" s="138" t="s">
        <v>521</v>
      </c>
      <c r="N472" s="138" t="s">
        <v>521</v>
      </c>
      <c r="O472" s="138" t="s">
        <v>521</v>
      </c>
      <c r="P472" s="138" t="s">
        <v>521</v>
      </c>
      <c r="Q472" s="134">
        <f t="shared" si="33"/>
        <v>53.1</v>
      </c>
      <c r="R472" s="135" t="str">
        <f t="shared" si="31"/>
        <v>NO</v>
      </c>
      <c r="S472" s="136" t="str">
        <f t="shared" si="32"/>
        <v>Alto</v>
      </c>
      <c r="T472" s="45"/>
    </row>
    <row r="473" spans="1:20" s="48" customFormat="1" ht="32.1" customHeight="1" x14ac:dyDescent="0.2">
      <c r="A473" s="141" t="s">
        <v>3743</v>
      </c>
      <c r="B473" s="137" t="s">
        <v>144</v>
      </c>
      <c r="C473" s="139" t="s">
        <v>3749</v>
      </c>
      <c r="D473" s="133">
        <v>156</v>
      </c>
      <c r="E473" s="138" t="s">
        <v>521</v>
      </c>
      <c r="F473" s="138" t="s">
        <v>521</v>
      </c>
      <c r="G473" s="138">
        <v>53.1</v>
      </c>
      <c r="H473" s="138" t="s">
        <v>521</v>
      </c>
      <c r="I473" s="140" t="s">
        <v>521</v>
      </c>
      <c r="J473" s="140">
        <v>53.1</v>
      </c>
      <c r="K473" s="138" t="s">
        <v>521</v>
      </c>
      <c r="L473" s="138" t="s">
        <v>521</v>
      </c>
      <c r="M473" s="138" t="s">
        <v>521</v>
      </c>
      <c r="N473" s="138" t="s">
        <v>521</v>
      </c>
      <c r="O473" s="138" t="s">
        <v>521</v>
      </c>
      <c r="P473" s="138" t="s">
        <v>521</v>
      </c>
      <c r="Q473" s="134">
        <f t="shared" si="33"/>
        <v>53.1</v>
      </c>
      <c r="R473" s="135" t="str">
        <f t="shared" si="31"/>
        <v>NO</v>
      </c>
      <c r="S473" s="136" t="str">
        <f t="shared" si="32"/>
        <v>Alto</v>
      </c>
      <c r="T473" s="45"/>
    </row>
    <row r="474" spans="1:20" s="48" customFormat="1" ht="32.1" customHeight="1" x14ac:dyDescent="0.2">
      <c r="A474" s="141" t="s">
        <v>3743</v>
      </c>
      <c r="B474" s="137" t="s">
        <v>3750</v>
      </c>
      <c r="C474" s="139" t="s">
        <v>3751</v>
      </c>
      <c r="D474" s="133">
        <v>36</v>
      </c>
      <c r="E474" s="138" t="s">
        <v>521</v>
      </c>
      <c r="F474" s="138" t="s">
        <v>521</v>
      </c>
      <c r="G474" s="138">
        <v>53.1</v>
      </c>
      <c r="H474" s="138" t="s">
        <v>521</v>
      </c>
      <c r="I474" s="140" t="s">
        <v>521</v>
      </c>
      <c r="J474" s="140">
        <v>53.1</v>
      </c>
      <c r="K474" s="138" t="s">
        <v>521</v>
      </c>
      <c r="L474" s="138" t="s">
        <v>521</v>
      </c>
      <c r="M474" s="138" t="s">
        <v>521</v>
      </c>
      <c r="N474" s="138" t="s">
        <v>521</v>
      </c>
      <c r="O474" s="138" t="s">
        <v>521</v>
      </c>
      <c r="P474" s="138" t="s">
        <v>521</v>
      </c>
      <c r="Q474" s="134">
        <f t="shared" si="33"/>
        <v>53.1</v>
      </c>
      <c r="R474" s="135" t="str">
        <f t="shared" si="31"/>
        <v>NO</v>
      </c>
      <c r="S474" s="136" t="str">
        <f t="shared" si="32"/>
        <v>Alto</v>
      </c>
      <c r="T474" s="45"/>
    </row>
    <row r="475" spans="1:20" s="48" customFormat="1" ht="32.1" customHeight="1" x14ac:dyDescent="0.2">
      <c r="A475" s="141" t="s">
        <v>3743</v>
      </c>
      <c r="B475" s="137" t="s">
        <v>3752</v>
      </c>
      <c r="C475" s="139" t="s">
        <v>3753</v>
      </c>
      <c r="D475" s="133">
        <v>32</v>
      </c>
      <c r="E475" s="138">
        <v>53.1</v>
      </c>
      <c r="F475" s="138" t="s">
        <v>521</v>
      </c>
      <c r="G475" s="138" t="s">
        <v>521</v>
      </c>
      <c r="H475" s="138" t="s">
        <v>521</v>
      </c>
      <c r="I475" s="140" t="s">
        <v>521</v>
      </c>
      <c r="J475" s="140">
        <v>53.1</v>
      </c>
      <c r="K475" s="138" t="s">
        <v>521</v>
      </c>
      <c r="L475" s="138" t="s">
        <v>521</v>
      </c>
      <c r="M475" s="138" t="s">
        <v>521</v>
      </c>
      <c r="N475" s="138" t="s">
        <v>521</v>
      </c>
      <c r="O475" s="138" t="s">
        <v>521</v>
      </c>
      <c r="P475" s="138" t="s">
        <v>521</v>
      </c>
      <c r="Q475" s="134">
        <f t="shared" si="33"/>
        <v>53.1</v>
      </c>
      <c r="R475" s="135" t="str">
        <f t="shared" si="31"/>
        <v>NO</v>
      </c>
      <c r="S475" s="136" t="str">
        <f t="shared" si="32"/>
        <v>Alto</v>
      </c>
      <c r="T475" s="45"/>
    </row>
    <row r="476" spans="1:20" s="48" customFormat="1" ht="32.1" customHeight="1" x14ac:dyDescent="0.2">
      <c r="A476" s="141" t="s">
        <v>3743</v>
      </c>
      <c r="B476" s="137" t="s">
        <v>945</v>
      </c>
      <c r="C476" s="139" t="s">
        <v>3754</v>
      </c>
      <c r="D476" s="133">
        <v>60</v>
      </c>
      <c r="E476" s="138" t="s">
        <v>521</v>
      </c>
      <c r="F476" s="138" t="s">
        <v>521</v>
      </c>
      <c r="G476" s="138"/>
      <c r="H476" s="138" t="s">
        <v>521</v>
      </c>
      <c r="I476" s="140">
        <v>53.1</v>
      </c>
      <c r="J476" s="140" t="s">
        <v>521</v>
      </c>
      <c r="K476" s="138" t="s">
        <v>521</v>
      </c>
      <c r="L476" s="138" t="s">
        <v>521</v>
      </c>
      <c r="M476" s="138" t="s">
        <v>521</v>
      </c>
      <c r="N476" s="138" t="s">
        <v>521</v>
      </c>
      <c r="O476" s="138" t="s">
        <v>521</v>
      </c>
      <c r="P476" s="138" t="s">
        <v>521</v>
      </c>
      <c r="Q476" s="134">
        <f t="shared" si="33"/>
        <v>53.1</v>
      </c>
      <c r="R476" s="135" t="str">
        <f t="shared" si="31"/>
        <v>NO</v>
      </c>
      <c r="S476" s="136" t="str">
        <f t="shared" si="32"/>
        <v>Alto</v>
      </c>
      <c r="T476" s="45"/>
    </row>
    <row r="477" spans="1:20" s="48" customFormat="1" ht="32.1" customHeight="1" x14ac:dyDescent="0.2">
      <c r="A477" s="141" t="s">
        <v>3743</v>
      </c>
      <c r="B477" s="137" t="s">
        <v>3755</v>
      </c>
      <c r="C477" s="139" t="s">
        <v>3756</v>
      </c>
      <c r="D477" s="133">
        <v>40</v>
      </c>
      <c r="E477" s="138" t="s">
        <v>521</v>
      </c>
      <c r="F477" s="138" t="s">
        <v>521</v>
      </c>
      <c r="G477" s="138" t="s">
        <v>521</v>
      </c>
      <c r="H477" s="138" t="s">
        <v>521</v>
      </c>
      <c r="I477" s="140" t="s">
        <v>521</v>
      </c>
      <c r="J477" s="140">
        <v>53.1</v>
      </c>
      <c r="K477" s="138" t="s">
        <v>521</v>
      </c>
      <c r="L477" s="138" t="s">
        <v>521</v>
      </c>
      <c r="M477" s="138" t="s">
        <v>521</v>
      </c>
      <c r="N477" s="138" t="s">
        <v>521</v>
      </c>
      <c r="O477" s="138" t="s">
        <v>521</v>
      </c>
      <c r="P477" s="138" t="s">
        <v>521</v>
      </c>
      <c r="Q477" s="134">
        <f t="shared" si="33"/>
        <v>53.1</v>
      </c>
      <c r="R477" s="135" t="str">
        <f t="shared" si="31"/>
        <v>NO</v>
      </c>
      <c r="S477" s="136" t="str">
        <f t="shared" si="32"/>
        <v>Alto</v>
      </c>
      <c r="T477" s="45"/>
    </row>
    <row r="478" spans="1:20" s="48" customFormat="1" ht="32.1" customHeight="1" x14ac:dyDescent="0.2">
      <c r="A478" s="141" t="s">
        <v>2898</v>
      </c>
      <c r="B478" s="137" t="s">
        <v>3757</v>
      </c>
      <c r="C478" s="139" t="s">
        <v>3758</v>
      </c>
      <c r="D478" s="133">
        <v>100</v>
      </c>
      <c r="E478" s="138">
        <v>97.6</v>
      </c>
      <c r="F478" s="138" t="s">
        <v>521</v>
      </c>
      <c r="G478" s="138" t="s">
        <v>521</v>
      </c>
      <c r="H478" s="138" t="s">
        <v>521</v>
      </c>
      <c r="I478" s="140" t="s">
        <v>521</v>
      </c>
      <c r="J478" s="140" t="s">
        <v>521</v>
      </c>
      <c r="K478" s="138" t="s">
        <v>521</v>
      </c>
      <c r="L478" s="138" t="s">
        <v>521</v>
      </c>
      <c r="M478" s="138" t="s">
        <v>521</v>
      </c>
      <c r="N478" s="138" t="s">
        <v>521</v>
      </c>
      <c r="O478" s="138">
        <v>97.6</v>
      </c>
      <c r="P478" s="138" t="s">
        <v>521</v>
      </c>
      <c r="Q478" s="134">
        <f t="shared" si="33"/>
        <v>97.6</v>
      </c>
      <c r="R478" s="135" t="str">
        <f t="shared" si="31"/>
        <v>NO</v>
      </c>
      <c r="S478" s="136" t="str">
        <f t="shared" si="32"/>
        <v>Inviable Sanitariamente</v>
      </c>
      <c r="T478" s="45"/>
    </row>
    <row r="479" spans="1:20" s="48" customFormat="1" ht="32.1" customHeight="1" x14ac:dyDescent="0.2">
      <c r="A479" s="141" t="s">
        <v>2898</v>
      </c>
      <c r="B479" s="137" t="s">
        <v>3759</v>
      </c>
      <c r="C479" s="139" t="s">
        <v>3760</v>
      </c>
      <c r="D479" s="133">
        <v>40</v>
      </c>
      <c r="E479" s="138" t="s">
        <v>521</v>
      </c>
      <c r="F479" s="138" t="s">
        <v>521</v>
      </c>
      <c r="G479" s="138" t="s">
        <v>521</v>
      </c>
      <c r="H479" s="138" t="s">
        <v>521</v>
      </c>
      <c r="I479" s="140">
        <v>88</v>
      </c>
      <c r="J479" s="140" t="s">
        <v>521</v>
      </c>
      <c r="K479" s="138" t="s">
        <v>521</v>
      </c>
      <c r="L479" s="138" t="s">
        <v>521</v>
      </c>
      <c r="M479" s="138" t="s">
        <v>521</v>
      </c>
      <c r="N479" s="138" t="s">
        <v>521</v>
      </c>
      <c r="O479" s="138">
        <v>64</v>
      </c>
      <c r="P479" s="138" t="s">
        <v>521</v>
      </c>
      <c r="Q479" s="134">
        <f t="shared" si="33"/>
        <v>76</v>
      </c>
      <c r="R479" s="135" t="str">
        <f t="shared" si="31"/>
        <v>NO</v>
      </c>
      <c r="S479" s="136" t="str">
        <f t="shared" si="32"/>
        <v>Alto</v>
      </c>
      <c r="T479" s="45"/>
    </row>
    <row r="480" spans="1:20" s="48" customFormat="1" ht="32.1" customHeight="1" x14ac:dyDescent="0.2">
      <c r="A480" s="141" t="s">
        <v>2898</v>
      </c>
      <c r="B480" s="137" t="s">
        <v>3761</v>
      </c>
      <c r="C480" s="139" t="s">
        <v>3762</v>
      </c>
      <c r="D480" s="133">
        <v>130</v>
      </c>
      <c r="E480" s="138">
        <v>64</v>
      </c>
      <c r="F480" s="138" t="s">
        <v>521</v>
      </c>
      <c r="G480" s="138" t="s">
        <v>521</v>
      </c>
      <c r="H480" s="138" t="s">
        <v>521</v>
      </c>
      <c r="I480" s="140" t="s">
        <v>521</v>
      </c>
      <c r="J480" s="140" t="s">
        <v>521</v>
      </c>
      <c r="K480" s="138" t="s">
        <v>521</v>
      </c>
      <c r="L480" s="138" t="s">
        <v>521</v>
      </c>
      <c r="M480" s="138" t="s">
        <v>521</v>
      </c>
      <c r="N480" s="138">
        <v>64</v>
      </c>
      <c r="O480" s="138" t="s">
        <v>521</v>
      </c>
      <c r="P480" s="138" t="s">
        <v>521</v>
      </c>
      <c r="Q480" s="134">
        <f t="shared" si="33"/>
        <v>64</v>
      </c>
      <c r="R480" s="135" t="str">
        <f t="shared" si="31"/>
        <v>NO</v>
      </c>
      <c r="S480" s="136" t="str">
        <f t="shared" si="32"/>
        <v>Alto</v>
      </c>
      <c r="T480" s="45"/>
    </row>
    <row r="481" spans="1:20" s="48" customFormat="1" ht="32.1" customHeight="1" x14ac:dyDescent="0.2">
      <c r="A481" s="141" t="s">
        <v>2898</v>
      </c>
      <c r="B481" s="137" t="s">
        <v>3763</v>
      </c>
      <c r="C481" s="139" t="s">
        <v>3764</v>
      </c>
      <c r="D481" s="133">
        <v>68</v>
      </c>
      <c r="E481" s="138" t="s">
        <v>521</v>
      </c>
      <c r="F481" s="138" t="s">
        <v>521</v>
      </c>
      <c r="G481" s="138" t="s">
        <v>521</v>
      </c>
      <c r="H481" s="138">
        <v>88</v>
      </c>
      <c r="I481" s="140" t="s">
        <v>521</v>
      </c>
      <c r="J481" s="140" t="s">
        <v>521</v>
      </c>
      <c r="K481" s="138" t="s">
        <v>521</v>
      </c>
      <c r="L481" s="138" t="s">
        <v>521</v>
      </c>
      <c r="M481" s="138" t="s">
        <v>521</v>
      </c>
      <c r="N481" s="138" t="s">
        <v>521</v>
      </c>
      <c r="O481" s="138" t="s">
        <v>521</v>
      </c>
      <c r="P481" s="138" t="s">
        <v>521</v>
      </c>
      <c r="Q481" s="134">
        <f t="shared" si="33"/>
        <v>88</v>
      </c>
      <c r="R481" s="135" t="str">
        <f t="shared" si="31"/>
        <v>NO</v>
      </c>
      <c r="S481" s="136" t="str">
        <f t="shared" si="32"/>
        <v>Inviable Sanitariamente</v>
      </c>
      <c r="T481" s="45"/>
    </row>
    <row r="482" spans="1:20" s="48" customFormat="1" ht="32.1" customHeight="1" x14ac:dyDescent="0.2">
      <c r="A482" s="141" t="s">
        <v>2898</v>
      </c>
      <c r="B482" s="137" t="s">
        <v>3765</v>
      </c>
      <c r="C482" s="139" t="s">
        <v>3766</v>
      </c>
      <c r="D482" s="133">
        <v>100</v>
      </c>
      <c r="E482" s="138" t="s">
        <v>521</v>
      </c>
      <c r="F482" s="138">
        <v>60.8</v>
      </c>
      <c r="G482" s="138" t="s">
        <v>521</v>
      </c>
      <c r="H482" s="138" t="s">
        <v>521</v>
      </c>
      <c r="I482" s="140" t="s">
        <v>521</v>
      </c>
      <c r="J482" s="140" t="s">
        <v>521</v>
      </c>
      <c r="K482" s="138" t="s">
        <v>521</v>
      </c>
      <c r="L482" s="138" t="s">
        <v>521</v>
      </c>
      <c r="M482" s="138" t="s">
        <v>521</v>
      </c>
      <c r="N482" s="138">
        <v>24</v>
      </c>
      <c r="O482" s="138" t="s">
        <v>521</v>
      </c>
      <c r="P482" s="138" t="s">
        <v>521</v>
      </c>
      <c r="Q482" s="134">
        <f t="shared" si="33"/>
        <v>42.4</v>
      </c>
      <c r="R482" s="135" t="str">
        <f t="shared" si="31"/>
        <v>NO</v>
      </c>
      <c r="S482" s="136" t="str">
        <f t="shared" si="32"/>
        <v>Alto</v>
      </c>
      <c r="T482" s="45"/>
    </row>
    <row r="483" spans="1:20" s="48" customFormat="1" ht="32.1" customHeight="1" x14ac:dyDescent="0.2">
      <c r="A483" s="141" t="s">
        <v>2898</v>
      </c>
      <c r="B483" s="137" t="s">
        <v>579</v>
      </c>
      <c r="C483" s="139" t="s">
        <v>3767</v>
      </c>
      <c r="D483" s="133">
        <v>53</v>
      </c>
      <c r="E483" s="138" t="s">
        <v>521</v>
      </c>
      <c r="F483" s="138">
        <v>97.6</v>
      </c>
      <c r="G483" s="138" t="s">
        <v>521</v>
      </c>
      <c r="H483" s="138" t="s">
        <v>521</v>
      </c>
      <c r="I483" s="140" t="s">
        <v>521</v>
      </c>
      <c r="J483" s="140" t="s">
        <v>521</v>
      </c>
      <c r="K483" s="138" t="s">
        <v>521</v>
      </c>
      <c r="L483" s="138" t="s">
        <v>521</v>
      </c>
      <c r="M483" s="138" t="s">
        <v>521</v>
      </c>
      <c r="N483" s="138">
        <v>97.6</v>
      </c>
      <c r="O483" s="138" t="s">
        <v>521</v>
      </c>
      <c r="P483" s="138" t="s">
        <v>521</v>
      </c>
      <c r="Q483" s="134">
        <f t="shared" si="33"/>
        <v>97.6</v>
      </c>
      <c r="R483" s="135" t="str">
        <f t="shared" si="31"/>
        <v>NO</v>
      </c>
      <c r="S483" s="136" t="str">
        <f t="shared" si="32"/>
        <v>Inviable Sanitariamente</v>
      </c>
      <c r="T483" s="45"/>
    </row>
    <row r="484" spans="1:20" s="48" customFormat="1" ht="32.1" customHeight="1" x14ac:dyDescent="0.2">
      <c r="A484" s="141" t="s">
        <v>2898</v>
      </c>
      <c r="B484" s="137" t="s">
        <v>3768</v>
      </c>
      <c r="C484" s="139" t="s">
        <v>3769</v>
      </c>
      <c r="D484" s="133">
        <v>76</v>
      </c>
      <c r="E484" s="138">
        <v>64</v>
      </c>
      <c r="F484" s="138" t="s">
        <v>521</v>
      </c>
      <c r="G484" s="138" t="s">
        <v>521</v>
      </c>
      <c r="H484" s="138" t="s">
        <v>521</v>
      </c>
      <c r="I484" s="140" t="s">
        <v>521</v>
      </c>
      <c r="J484" s="140" t="s">
        <v>521</v>
      </c>
      <c r="K484" s="138" t="s">
        <v>521</v>
      </c>
      <c r="L484" s="138" t="s">
        <v>521</v>
      </c>
      <c r="M484" s="138" t="s">
        <v>521</v>
      </c>
      <c r="N484" s="138">
        <v>88</v>
      </c>
      <c r="O484" s="138" t="s">
        <v>521</v>
      </c>
      <c r="P484" s="138" t="s">
        <v>521</v>
      </c>
      <c r="Q484" s="134">
        <f t="shared" si="33"/>
        <v>76</v>
      </c>
      <c r="R484" s="135" t="str">
        <f t="shared" si="31"/>
        <v>NO</v>
      </c>
      <c r="S484" s="136" t="str">
        <f t="shared" si="32"/>
        <v>Alto</v>
      </c>
      <c r="T484" s="45"/>
    </row>
    <row r="485" spans="1:20" s="48" customFormat="1" ht="32.1" customHeight="1" x14ac:dyDescent="0.2">
      <c r="A485" s="141" t="s">
        <v>2898</v>
      </c>
      <c r="B485" s="137" t="s">
        <v>3770</v>
      </c>
      <c r="C485" s="139" t="s">
        <v>3771</v>
      </c>
      <c r="D485" s="133">
        <v>40</v>
      </c>
      <c r="E485" s="138" t="s">
        <v>521</v>
      </c>
      <c r="F485" s="138" t="s">
        <v>521</v>
      </c>
      <c r="G485" s="138" t="s">
        <v>521</v>
      </c>
      <c r="H485" s="138" t="s">
        <v>521</v>
      </c>
      <c r="I485" s="140">
        <v>64</v>
      </c>
      <c r="J485" s="140" t="s">
        <v>521</v>
      </c>
      <c r="K485" s="138" t="s">
        <v>521</v>
      </c>
      <c r="L485" s="138" t="s">
        <v>521</v>
      </c>
      <c r="M485" s="138" t="s">
        <v>521</v>
      </c>
      <c r="N485" s="138" t="s">
        <v>521</v>
      </c>
      <c r="O485" s="138" t="s">
        <v>521</v>
      </c>
      <c r="P485" s="138" t="s">
        <v>521</v>
      </c>
      <c r="Q485" s="134">
        <f t="shared" si="33"/>
        <v>64</v>
      </c>
      <c r="R485" s="135" t="str">
        <f t="shared" si="31"/>
        <v>NO</v>
      </c>
      <c r="S485" s="136" t="str">
        <f t="shared" si="32"/>
        <v>Alto</v>
      </c>
      <c r="T485" s="45"/>
    </row>
    <row r="486" spans="1:20" s="48" customFormat="1" ht="32.1" customHeight="1" x14ac:dyDescent="0.2">
      <c r="A486" s="141" t="s">
        <v>2898</v>
      </c>
      <c r="B486" s="137" t="s">
        <v>3772</v>
      </c>
      <c r="C486" s="139" t="s">
        <v>3773</v>
      </c>
      <c r="D486" s="133">
        <v>50</v>
      </c>
      <c r="E486" s="138" t="s">
        <v>521</v>
      </c>
      <c r="F486" s="138" t="s">
        <v>521</v>
      </c>
      <c r="G486" s="138" t="s">
        <v>521</v>
      </c>
      <c r="H486" s="138" t="s">
        <v>521</v>
      </c>
      <c r="I486" s="140" t="s">
        <v>521</v>
      </c>
      <c r="J486" s="140">
        <v>97.6</v>
      </c>
      <c r="K486" s="138" t="s">
        <v>521</v>
      </c>
      <c r="L486" s="138" t="s">
        <v>521</v>
      </c>
      <c r="M486" s="138" t="s">
        <v>521</v>
      </c>
      <c r="N486" s="138" t="s">
        <v>521</v>
      </c>
      <c r="O486" s="138" t="s">
        <v>521</v>
      </c>
      <c r="P486" s="138" t="s">
        <v>521</v>
      </c>
      <c r="Q486" s="134">
        <f t="shared" si="33"/>
        <v>97.6</v>
      </c>
      <c r="R486" s="135" t="str">
        <f t="shared" si="31"/>
        <v>NO</v>
      </c>
      <c r="S486" s="136" t="str">
        <f t="shared" si="32"/>
        <v>Inviable Sanitariamente</v>
      </c>
      <c r="T486" s="45"/>
    </row>
    <row r="487" spans="1:20" s="48" customFormat="1" ht="32.1" customHeight="1" x14ac:dyDescent="0.2">
      <c r="A487" s="141" t="s">
        <v>2898</v>
      </c>
      <c r="B487" s="137" t="s">
        <v>3774</v>
      </c>
      <c r="C487" s="139" t="s">
        <v>3775</v>
      </c>
      <c r="D487" s="133">
        <v>100</v>
      </c>
      <c r="E487" s="138" t="s">
        <v>521</v>
      </c>
      <c r="F487" s="138">
        <v>64</v>
      </c>
      <c r="G487" s="138" t="s">
        <v>521</v>
      </c>
      <c r="H487" s="138" t="s">
        <v>521</v>
      </c>
      <c r="I487" s="140" t="s">
        <v>521</v>
      </c>
      <c r="J487" s="140" t="s">
        <v>521</v>
      </c>
      <c r="K487" s="138" t="s">
        <v>521</v>
      </c>
      <c r="L487" s="138" t="s">
        <v>521</v>
      </c>
      <c r="M487" s="138" t="s">
        <v>521</v>
      </c>
      <c r="N487" s="138" t="s">
        <v>521</v>
      </c>
      <c r="O487" s="138">
        <v>88</v>
      </c>
      <c r="P487" s="138" t="s">
        <v>521</v>
      </c>
      <c r="Q487" s="134">
        <f t="shared" si="33"/>
        <v>76</v>
      </c>
      <c r="R487" s="135" t="str">
        <f t="shared" ref="R487:R550" si="34">IF(Q487&lt;5,"SI","NO")</f>
        <v>NO</v>
      </c>
      <c r="S487" s="136" t="str">
        <f t="shared" si="32"/>
        <v>Alto</v>
      </c>
      <c r="T487" s="45"/>
    </row>
    <row r="488" spans="1:20" s="48" customFormat="1" ht="32.1" customHeight="1" x14ac:dyDescent="0.2">
      <c r="A488" s="141" t="s">
        <v>2898</v>
      </c>
      <c r="B488" s="137" t="s">
        <v>3776</v>
      </c>
      <c r="C488" s="139" t="s">
        <v>3777</v>
      </c>
      <c r="D488" s="133">
        <v>70</v>
      </c>
      <c r="E488" s="138" t="s">
        <v>521</v>
      </c>
      <c r="F488" s="138" t="s">
        <v>521</v>
      </c>
      <c r="G488" s="138" t="s">
        <v>521</v>
      </c>
      <c r="H488" s="138">
        <v>97.6</v>
      </c>
      <c r="I488" s="140" t="s">
        <v>521</v>
      </c>
      <c r="J488" s="140" t="s">
        <v>521</v>
      </c>
      <c r="K488" s="138" t="s">
        <v>521</v>
      </c>
      <c r="L488" s="138" t="s">
        <v>521</v>
      </c>
      <c r="M488" s="138" t="s">
        <v>521</v>
      </c>
      <c r="N488" s="138" t="s">
        <v>521</v>
      </c>
      <c r="O488" s="138" t="s">
        <v>521</v>
      </c>
      <c r="P488" s="138" t="s">
        <v>521</v>
      </c>
      <c r="Q488" s="134">
        <f t="shared" si="33"/>
        <v>97.6</v>
      </c>
      <c r="R488" s="135" t="str">
        <f t="shared" si="34"/>
        <v>NO</v>
      </c>
      <c r="S488" s="136" t="str">
        <f t="shared" si="32"/>
        <v>Inviable Sanitariamente</v>
      </c>
      <c r="T488" s="45"/>
    </row>
    <row r="489" spans="1:20" s="48" customFormat="1" ht="32.1" customHeight="1" x14ac:dyDescent="0.2">
      <c r="A489" s="141" t="s">
        <v>2898</v>
      </c>
      <c r="B489" s="137" t="s">
        <v>3778</v>
      </c>
      <c r="C489" s="139" t="s">
        <v>3779</v>
      </c>
      <c r="D489" s="133">
        <v>40</v>
      </c>
      <c r="E489" s="138" t="s">
        <v>521</v>
      </c>
      <c r="F489" s="138" t="s">
        <v>521</v>
      </c>
      <c r="G489" s="138" t="s">
        <v>521</v>
      </c>
      <c r="H489" s="138" t="s">
        <v>521</v>
      </c>
      <c r="I489" s="140" t="s">
        <v>521</v>
      </c>
      <c r="J489" s="140">
        <v>97.6</v>
      </c>
      <c r="K489" s="138" t="s">
        <v>521</v>
      </c>
      <c r="L489" s="138" t="s">
        <v>521</v>
      </c>
      <c r="M489" s="138" t="s">
        <v>521</v>
      </c>
      <c r="N489" s="138" t="s">
        <v>521</v>
      </c>
      <c r="O489" s="138" t="s">
        <v>521</v>
      </c>
      <c r="P489" s="138" t="s">
        <v>521</v>
      </c>
      <c r="Q489" s="134">
        <f t="shared" si="33"/>
        <v>97.6</v>
      </c>
      <c r="R489" s="135" t="str">
        <f t="shared" si="34"/>
        <v>NO</v>
      </c>
      <c r="S489" s="136" t="str">
        <f t="shared" si="32"/>
        <v>Inviable Sanitariamente</v>
      </c>
      <c r="T489" s="45"/>
    </row>
    <row r="490" spans="1:20" s="48" customFormat="1" ht="32.1" customHeight="1" x14ac:dyDescent="0.2">
      <c r="A490" s="141" t="s">
        <v>2898</v>
      </c>
      <c r="B490" s="137" t="s">
        <v>3780</v>
      </c>
      <c r="C490" s="139" t="s">
        <v>3781</v>
      </c>
      <c r="D490" s="133">
        <v>30</v>
      </c>
      <c r="E490" s="138" t="s">
        <v>521</v>
      </c>
      <c r="F490" s="138" t="s">
        <v>521</v>
      </c>
      <c r="G490" s="138" t="s">
        <v>521</v>
      </c>
      <c r="H490" s="138" t="s">
        <v>521</v>
      </c>
      <c r="I490" s="140">
        <v>97.6</v>
      </c>
      <c r="J490" s="140" t="s">
        <v>521</v>
      </c>
      <c r="K490" s="138" t="s">
        <v>521</v>
      </c>
      <c r="L490" s="138" t="s">
        <v>521</v>
      </c>
      <c r="M490" s="138" t="s">
        <v>521</v>
      </c>
      <c r="N490" s="138" t="s">
        <v>521</v>
      </c>
      <c r="O490" s="138">
        <v>88</v>
      </c>
      <c r="P490" s="138" t="s">
        <v>521</v>
      </c>
      <c r="Q490" s="134">
        <f t="shared" si="33"/>
        <v>92.8</v>
      </c>
      <c r="R490" s="135" t="str">
        <f t="shared" si="34"/>
        <v>NO</v>
      </c>
      <c r="S490" s="136" t="str">
        <f t="shared" si="32"/>
        <v>Inviable Sanitariamente</v>
      </c>
      <c r="T490" s="45"/>
    </row>
    <row r="491" spans="1:20" s="48" customFormat="1" ht="32.1" customHeight="1" x14ac:dyDescent="0.2">
      <c r="A491" s="141" t="s">
        <v>2898</v>
      </c>
      <c r="B491" s="137" t="s">
        <v>1134</v>
      </c>
      <c r="C491" s="139" t="s">
        <v>3782</v>
      </c>
      <c r="D491" s="133">
        <v>95</v>
      </c>
      <c r="E491" s="138" t="s">
        <v>521</v>
      </c>
      <c r="F491" s="138" t="s">
        <v>521</v>
      </c>
      <c r="G491" s="138" t="s">
        <v>521</v>
      </c>
      <c r="H491" s="138" t="s">
        <v>521</v>
      </c>
      <c r="I491" s="140" t="s">
        <v>521</v>
      </c>
      <c r="J491" s="140">
        <v>97.6</v>
      </c>
      <c r="K491" s="138" t="s">
        <v>521</v>
      </c>
      <c r="L491" s="138" t="s">
        <v>521</v>
      </c>
      <c r="M491" s="138" t="s">
        <v>521</v>
      </c>
      <c r="N491" s="138" t="s">
        <v>521</v>
      </c>
      <c r="O491" s="138" t="s">
        <v>521</v>
      </c>
      <c r="P491" s="138">
        <v>88</v>
      </c>
      <c r="Q491" s="134">
        <f t="shared" si="33"/>
        <v>92.8</v>
      </c>
      <c r="R491" s="135" t="str">
        <f t="shared" si="34"/>
        <v>NO</v>
      </c>
      <c r="S491" s="136" t="str">
        <f t="shared" si="32"/>
        <v>Inviable Sanitariamente</v>
      </c>
      <c r="T491" s="45"/>
    </row>
    <row r="492" spans="1:20" s="48" customFormat="1" ht="32.1" customHeight="1" x14ac:dyDescent="0.2">
      <c r="A492" s="141" t="s">
        <v>2898</v>
      </c>
      <c r="B492" s="137" t="s">
        <v>1739</v>
      </c>
      <c r="C492" s="139" t="s">
        <v>3783</v>
      </c>
      <c r="D492" s="133">
        <v>52</v>
      </c>
      <c r="E492" s="138" t="s">
        <v>521</v>
      </c>
      <c r="F492" s="138" t="s">
        <v>521</v>
      </c>
      <c r="G492" s="138" t="s">
        <v>521</v>
      </c>
      <c r="H492" s="138" t="s">
        <v>521</v>
      </c>
      <c r="I492" s="140">
        <v>97.6</v>
      </c>
      <c r="J492" s="140" t="s">
        <v>521</v>
      </c>
      <c r="K492" s="138" t="s">
        <v>521</v>
      </c>
      <c r="L492" s="138" t="s">
        <v>521</v>
      </c>
      <c r="M492" s="138" t="s">
        <v>521</v>
      </c>
      <c r="N492" s="138" t="s">
        <v>521</v>
      </c>
      <c r="O492" s="138" t="s">
        <v>521</v>
      </c>
      <c r="P492" s="138" t="s">
        <v>521</v>
      </c>
      <c r="Q492" s="134">
        <f t="shared" si="33"/>
        <v>97.6</v>
      </c>
      <c r="R492" s="135" t="str">
        <f t="shared" si="34"/>
        <v>NO</v>
      </c>
      <c r="S492" s="136" t="str">
        <f t="shared" si="32"/>
        <v>Inviable Sanitariamente</v>
      </c>
      <c r="T492" s="45"/>
    </row>
    <row r="493" spans="1:20" s="48" customFormat="1" ht="32.1" customHeight="1" x14ac:dyDescent="0.2">
      <c r="A493" s="141" t="s">
        <v>2898</v>
      </c>
      <c r="B493" s="137" t="s">
        <v>3784</v>
      </c>
      <c r="C493" s="139" t="s">
        <v>3785</v>
      </c>
      <c r="D493" s="133">
        <v>56</v>
      </c>
      <c r="E493" s="138" t="s">
        <v>521</v>
      </c>
      <c r="F493" s="138" t="s">
        <v>521</v>
      </c>
      <c r="G493" s="138" t="s">
        <v>521</v>
      </c>
      <c r="H493" s="138">
        <v>97.6</v>
      </c>
      <c r="I493" s="140" t="s">
        <v>521</v>
      </c>
      <c r="J493" s="140" t="s">
        <v>521</v>
      </c>
      <c r="K493" s="138" t="s">
        <v>521</v>
      </c>
      <c r="L493" s="138" t="s">
        <v>521</v>
      </c>
      <c r="M493" s="138" t="s">
        <v>521</v>
      </c>
      <c r="N493" s="138" t="s">
        <v>521</v>
      </c>
      <c r="O493" s="138" t="s">
        <v>521</v>
      </c>
      <c r="P493" s="138">
        <v>64</v>
      </c>
      <c r="Q493" s="134">
        <f t="shared" si="33"/>
        <v>80.8</v>
      </c>
      <c r="R493" s="135" t="str">
        <f t="shared" si="34"/>
        <v>NO</v>
      </c>
      <c r="S493" s="136" t="str">
        <f t="shared" si="32"/>
        <v>Inviable Sanitariamente</v>
      </c>
      <c r="T493" s="45"/>
    </row>
    <row r="494" spans="1:20" s="48" customFormat="1" ht="32.1" customHeight="1" x14ac:dyDescent="0.2">
      <c r="A494" s="141" t="s">
        <v>2898</v>
      </c>
      <c r="B494" s="137" t="s">
        <v>3786</v>
      </c>
      <c r="C494" s="139" t="s">
        <v>3787</v>
      </c>
      <c r="D494" s="133">
        <v>40</v>
      </c>
      <c r="E494" s="138" t="s">
        <v>521</v>
      </c>
      <c r="F494" s="138" t="s">
        <v>521</v>
      </c>
      <c r="G494" s="138" t="s">
        <v>521</v>
      </c>
      <c r="H494" s="138">
        <v>88</v>
      </c>
      <c r="I494" s="140" t="s">
        <v>521</v>
      </c>
      <c r="J494" s="140" t="s">
        <v>521</v>
      </c>
      <c r="K494" s="138" t="s">
        <v>521</v>
      </c>
      <c r="L494" s="138" t="s">
        <v>521</v>
      </c>
      <c r="M494" s="138" t="s">
        <v>521</v>
      </c>
      <c r="N494" s="138" t="s">
        <v>521</v>
      </c>
      <c r="O494" s="138" t="s">
        <v>521</v>
      </c>
      <c r="P494" s="138" t="s">
        <v>521</v>
      </c>
      <c r="Q494" s="134">
        <f t="shared" si="33"/>
        <v>88</v>
      </c>
      <c r="R494" s="135" t="str">
        <f t="shared" si="34"/>
        <v>NO</v>
      </c>
      <c r="S494" s="136" t="str">
        <f t="shared" si="32"/>
        <v>Inviable Sanitariamente</v>
      </c>
      <c r="T494" s="45"/>
    </row>
    <row r="495" spans="1:20" s="48" customFormat="1" ht="32.1" customHeight="1" x14ac:dyDescent="0.2">
      <c r="A495" s="141" t="s">
        <v>3788</v>
      </c>
      <c r="B495" s="137" t="s">
        <v>3789</v>
      </c>
      <c r="C495" s="139" t="s">
        <v>3790</v>
      </c>
      <c r="D495" s="133">
        <v>152</v>
      </c>
      <c r="E495" s="138">
        <v>0</v>
      </c>
      <c r="F495" s="138" t="s">
        <v>521</v>
      </c>
      <c r="G495" s="138" t="s">
        <v>521</v>
      </c>
      <c r="H495" s="138" t="s">
        <v>521</v>
      </c>
      <c r="I495" s="140" t="s">
        <v>521</v>
      </c>
      <c r="J495" s="140" t="s">
        <v>521</v>
      </c>
      <c r="K495" s="138" t="s">
        <v>521</v>
      </c>
      <c r="L495" s="138" t="s">
        <v>521</v>
      </c>
      <c r="M495" s="138" t="s">
        <v>521</v>
      </c>
      <c r="N495" s="138" t="s">
        <v>521</v>
      </c>
      <c r="O495" s="138" t="s">
        <v>521</v>
      </c>
      <c r="P495" s="138" t="s">
        <v>521</v>
      </c>
      <c r="Q495" s="134">
        <f t="shared" si="33"/>
        <v>0</v>
      </c>
      <c r="R495" s="135" t="str">
        <f t="shared" si="34"/>
        <v>SI</v>
      </c>
      <c r="S495" s="136" t="str">
        <f t="shared" si="32"/>
        <v>Sin Riesgo</v>
      </c>
      <c r="T495" s="45"/>
    </row>
    <row r="496" spans="1:20" s="48" customFormat="1" ht="32.1" customHeight="1" x14ac:dyDescent="0.2">
      <c r="A496" s="141" t="s">
        <v>3788</v>
      </c>
      <c r="B496" s="137" t="s">
        <v>3791</v>
      </c>
      <c r="C496" s="139" t="s">
        <v>3792</v>
      </c>
      <c r="D496" s="133">
        <v>395</v>
      </c>
      <c r="E496" s="138">
        <v>0</v>
      </c>
      <c r="F496" s="138" t="s">
        <v>521</v>
      </c>
      <c r="G496" s="138" t="s">
        <v>521</v>
      </c>
      <c r="H496" s="138">
        <v>24</v>
      </c>
      <c r="I496" s="140" t="s">
        <v>521</v>
      </c>
      <c r="J496" s="140" t="s">
        <v>521</v>
      </c>
      <c r="K496" s="138">
        <v>24</v>
      </c>
      <c r="L496" s="138" t="s">
        <v>521</v>
      </c>
      <c r="M496" s="138" t="s">
        <v>521</v>
      </c>
      <c r="N496" s="138" t="s">
        <v>521</v>
      </c>
      <c r="O496" s="138" t="s">
        <v>521</v>
      </c>
      <c r="P496" s="138" t="s">
        <v>521</v>
      </c>
      <c r="Q496" s="134">
        <f t="shared" si="33"/>
        <v>16</v>
      </c>
      <c r="R496" s="135" t="str">
        <f t="shared" si="34"/>
        <v>NO</v>
      </c>
      <c r="S496" s="136" t="str">
        <f t="shared" si="32"/>
        <v>Medio</v>
      </c>
      <c r="T496" s="45"/>
    </row>
    <row r="497" spans="1:20" s="48" customFormat="1" ht="32.1" customHeight="1" x14ac:dyDescent="0.2">
      <c r="A497" s="141" t="s">
        <v>3788</v>
      </c>
      <c r="B497" s="137" t="s">
        <v>3793</v>
      </c>
      <c r="C497" s="139" t="s">
        <v>3794</v>
      </c>
      <c r="D497" s="133">
        <v>278</v>
      </c>
      <c r="E497" s="138">
        <v>0</v>
      </c>
      <c r="F497" s="138" t="s">
        <v>521</v>
      </c>
      <c r="G497" s="138" t="s">
        <v>521</v>
      </c>
      <c r="H497" s="138">
        <v>24</v>
      </c>
      <c r="I497" s="140" t="s">
        <v>521</v>
      </c>
      <c r="J497" s="140" t="s">
        <v>521</v>
      </c>
      <c r="K497" s="138">
        <v>24</v>
      </c>
      <c r="L497" s="138" t="s">
        <v>521</v>
      </c>
      <c r="M497" s="138" t="s">
        <v>521</v>
      </c>
      <c r="N497" s="138">
        <v>24</v>
      </c>
      <c r="O497" s="138" t="s">
        <v>521</v>
      </c>
      <c r="P497" s="138" t="s">
        <v>521</v>
      </c>
      <c r="Q497" s="134">
        <f t="shared" si="33"/>
        <v>18</v>
      </c>
      <c r="R497" s="135" t="str">
        <f t="shared" si="34"/>
        <v>NO</v>
      </c>
      <c r="S497" s="136" t="str">
        <f t="shared" si="32"/>
        <v>Medio</v>
      </c>
      <c r="T497" s="45"/>
    </row>
    <row r="498" spans="1:20" s="48" customFormat="1" ht="32.1" customHeight="1" x14ac:dyDescent="0.2">
      <c r="A498" s="141" t="s">
        <v>3788</v>
      </c>
      <c r="B498" s="137" t="s">
        <v>3795</v>
      </c>
      <c r="C498" s="139" t="s">
        <v>3796</v>
      </c>
      <c r="D498" s="133">
        <v>353</v>
      </c>
      <c r="E498" s="138">
        <v>0</v>
      </c>
      <c r="F498" s="138" t="s">
        <v>521</v>
      </c>
      <c r="G498" s="138" t="s">
        <v>521</v>
      </c>
      <c r="H498" s="138">
        <v>24</v>
      </c>
      <c r="I498" s="140" t="s">
        <v>521</v>
      </c>
      <c r="J498" s="140" t="s">
        <v>521</v>
      </c>
      <c r="K498" s="138">
        <v>24</v>
      </c>
      <c r="L498" s="138" t="s">
        <v>521</v>
      </c>
      <c r="M498" s="138" t="s">
        <v>521</v>
      </c>
      <c r="N498" s="138" t="s">
        <v>521</v>
      </c>
      <c r="O498" s="138" t="s">
        <v>521</v>
      </c>
      <c r="P498" s="138" t="s">
        <v>521</v>
      </c>
      <c r="Q498" s="134">
        <f t="shared" si="33"/>
        <v>16</v>
      </c>
      <c r="R498" s="135" t="str">
        <f t="shared" si="34"/>
        <v>NO</v>
      </c>
      <c r="S498" s="136" t="str">
        <f t="shared" si="32"/>
        <v>Medio</v>
      </c>
      <c r="T498" s="45"/>
    </row>
    <row r="499" spans="1:20" s="48" customFormat="1" ht="32.1" customHeight="1" x14ac:dyDescent="0.2">
      <c r="A499" s="141" t="s">
        <v>3788</v>
      </c>
      <c r="B499" s="137" t="s">
        <v>3797</v>
      </c>
      <c r="C499" s="139" t="s">
        <v>3798</v>
      </c>
      <c r="D499" s="133">
        <v>100</v>
      </c>
      <c r="E499" s="138">
        <v>0</v>
      </c>
      <c r="F499" s="138" t="s">
        <v>521</v>
      </c>
      <c r="G499" s="138" t="s">
        <v>521</v>
      </c>
      <c r="H499" s="138" t="s">
        <v>521</v>
      </c>
      <c r="I499" s="140" t="s">
        <v>521</v>
      </c>
      <c r="J499" s="140" t="s">
        <v>521</v>
      </c>
      <c r="K499" s="138" t="s">
        <v>521</v>
      </c>
      <c r="L499" s="138" t="s">
        <v>521</v>
      </c>
      <c r="M499" s="138" t="s">
        <v>521</v>
      </c>
      <c r="N499" s="138" t="s">
        <v>521</v>
      </c>
      <c r="O499" s="138" t="s">
        <v>521</v>
      </c>
      <c r="P499" s="138" t="s">
        <v>521</v>
      </c>
      <c r="Q499" s="134">
        <f t="shared" si="33"/>
        <v>0</v>
      </c>
      <c r="R499" s="135" t="str">
        <f t="shared" si="34"/>
        <v>SI</v>
      </c>
      <c r="S499" s="136" t="str">
        <f t="shared" si="32"/>
        <v>Sin Riesgo</v>
      </c>
      <c r="T499" s="45"/>
    </row>
    <row r="500" spans="1:20" s="48" customFormat="1" ht="32.1" customHeight="1" x14ac:dyDescent="0.2">
      <c r="A500" s="141" t="s">
        <v>3788</v>
      </c>
      <c r="B500" s="137" t="s">
        <v>3799</v>
      </c>
      <c r="C500" s="139" t="s">
        <v>3800</v>
      </c>
      <c r="D500" s="133">
        <v>887</v>
      </c>
      <c r="E500" s="138">
        <v>0</v>
      </c>
      <c r="F500" s="138" t="s">
        <v>521</v>
      </c>
      <c r="G500" s="138" t="s">
        <v>521</v>
      </c>
      <c r="H500" s="138" t="s">
        <v>521</v>
      </c>
      <c r="I500" s="140" t="s">
        <v>521</v>
      </c>
      <c r="J500" s="140">
        <v>0</v>
      </c>
      <c r="K500" s="138" t="s">
        <v>521</v>
      </c>
      <c r="L500" s="138">
        <v>0</v>
      </c>
      <c r="M500" s="138">
        <v>0</v>
      </c>
      <c r="N500" s="138">
        <v>0</v>
      </c>
      <c r="O500" s="138" t="s">
        <v>521</v>
      </c>
      <c r="P500" s="138" t="s">
        <v>521</v>
      </c>
      <c r="Q500" s="134">
        <f t="shared" si="33"/>
        <v>0</v>
      </c>
      <c r="R500" s="135" t="str">
        <f t="shared" si="34"/>
        <v>SI</v>
      </c>
      <c r="S500" s="136" t="str">
        <f t="shared" si="32"/>
        <v>Sin Riesgo</v>
      </c>
      <c r="T500" s="45"/>
    </row>
    <row r="501" spans="1:20" s="48" customFormat="1" ht="32.1" customHeight="1" x14ac:dyDescent="0.2">
      <c r="A501" s="141" t="s">
        <v>3788</v>
      </c>
      <c r="B501" s="137" t="s">
        <v>3801</v>
      </c>
      <c r="C501" s="139" t="s">
        <v>3802</v>
      </c>
      <c r="D501" s="133">
        <v>350</v>
      </c>
      <c r="E501" s="138" t="s">
        <v>521</v>
      </c>
      <c r="F501" s="138" t="s">
        <v>521</v>
      </c>
      <c r="G501" s="138" t="s">
        <v>521</v>
      </c>
      <c r="H501" s="138">
        <v>24</v>
      </c>
      <c r="I501" s="140" t="s">
        <v>521</v>
      </c>
      <c r="J501" s="140" t="s">
        <v>521</v>
      </c>
      <c r="K501" s="138" t="s">
        <v>521</v>
      </c>
      <c r="L501" s="138" t="s">
        <v>521</v>
      </c>
      <c r="M501" s="138" t="s">
        <v>521</v>
      </c>
      <c r="N501" s="138">
        <v>24</v>
      </c>
      <c r="O501" s="138" t="s">
        <v>521</v>
      </c>
      <c r="P501" s="138">
        <v>0</v>
      </c>
      <c r="Q501" s="134">
        <f t="shared" si="33"/>
        <v>16</v>
      </c>
      <c r="R501" s="135" t="str">
        <f t="shared" si="34"/>
        <v>NO</v>
      </c>
      <c r="S501" s="136" t="str">
        <f t="shared" si="32"/>
        <v>Medio</v>
      </c>
      <c r="T501" s="45"/>
    </row>
    <row r="502" spans="1:20" s="48" customFormat="1" ht="32.1" customHeight="1" x14ac:dyDescent="0.2">
      <c r="A502" s="141" t="s">
        <v>3788</v>
      </c>
      <c r="B502" s="137" t="s">
        <v>3803</v>
      </c>
      <c r="C502" s="139" t="s">
        <v>3804</v>
      </c>
      <c r="D502" s="133">
        <v>114</v>
      </c>
      <c r="E502" s="138" t="s">
        <v>521</v>
      </c>
      <c r="F502" s="138" t="s">
        <v>521</v>
      </c>
      <c r="G502" s="138" t="s">
        <v>521</v>
      </c>
      <c r="H502" s="138">
        <v>24</v>
      </c>
      <c r="I502" s="140" t="s">
        <v>521</v>
      </c>
      <c r="J502" s="140" t="s">
        <v>521</v>
      </c>
      <c r="K502" s="138" t="s">
        <v>521</v>
      </c>
      <c r="L502" s="138" t="s">
        <v>521</v>
      </c>
      <c r="M502" s="138" t="s">
        <v>521</v>
      </c>
      <c r="N502" s="138" t="s">
        <v>521</v>
      </c>
      <c r="O502" s="138" t="s">
        <v>521</v>
      </c>
      <c r="P502" s="138" t="s">
        <v>521</v>
      </c>
      <c r="Q502" s="134">
        <f t="shared" si="33"/>
        <v>24</v>
      </c>
      <c r="R502" s="135" t="str">
        <f t="shared" si="34"/>
        <v>NO</v>
      </c>
      <c r="S502" s="136" t="str">
        <f t="shared" si="32"/>
        <v>Medio</v>
      </c>
      <c r="T502" s="45"/>
    </row>
    <row r="503" spans="1:20" s="48" customFormat="1" ht="32.1" customHeight="1" x14ac:dyDescent="0.2">
      <c r="A503" s="141" t="s">
        <v>3788</v>
      </c>
      <c r="B503" s="137" t="s">
        <v>3805</v>
      </c>
      <c r="C503" s="139" t="s">
        <v>3806</v>
      </c>
      <c r="D503" s="133">
        <v>155</v>
      </c>
      <c r="E503" s="138" t="s">
        <v>521</v>
      </c>
      <c r="F503" s="138" t="s">
        <v>521</v>
      </c>
      <c r="G503" s="138" t="s">
        <v>521</v>
      </c>
      <c r="H503" s="138">
        <v>0</v>
      </c>
      <c r="I503" s="140" t="s">
        <v>521</v>
      </c>
      <c r="J503" s="140" t="s">
        <v>521</v>
      </c>
      <c r="K503" s="138" t="s">
        <v>521</v>
      </c>
      <c r="L503" s="138" t="s">
        <v>521</v>
      </c>
      <c r="M503" s="138" t="s">
        <v>521</v>
      </c>
      <c r="N503" s="138" t="s">
        <v>521</v>
      </c>
      <c r="O503" s="138" t="s">
        <v>521</v>
      </c>
      <c r="P503" s="138" t="s">
        <v>521</v>
      </c>
      <c r="Q503" s="134">
        <f t="shared" si="33"/>
        <v>0</v>
      </c>
      <c r="R503" s="135" t="str">
        <f t="shared" si="34"/>
        <v>SI</v>
      </c>
      <c r="S503" s="136" t="str">
        <f t="shared" si="32"/>
        <v>Sin Riesgo</v>
      </c>
      <c r="T503" s="45"/>
    </row>
    <row r="504" spans="1:20" s="48" customFormat="1" ht="32.1" customHeight="1" x14ac:dyDescent="0.2">
      <c r="A504" s="141" t="s">
        <v>3788</v>
      </c>
      <c r="B504" s="137" t="s">
        <v>3807</v>
      </c>
      <c r="C504" s="139" t="s">
        <v>3808</v>
      </c>
      <c r="D504" s="133">
        <v>248</v>
      </c>
      <c r="E504" s="138" t="s">
        <v>521</v>
      </c>
      <c r="F504" s="138" t="s">
        <v>521</v>
      </c>
      <c r="G504" s="138" t="s">
        <v>521</v>
      </c>
      <c r="H504" s="138">
        <v>0</v>
      </c>
      <c r="I504" s="140" t="s">
        <v>521</v>
      </c>
      <c r="J504" s="140" t="s">
        <v>521</v>
      </c>
      <c r="K504" s="138">
        <v>88</v>
      </c>
      <c r="L504" s="138" t="s">
        <v>521</v>
      </c>
      <c r="M504" s="138" t="s">
        <v>521</v>
      </c>
      <c r="N504" s="138">
        <v>64</v>
      </c>
      <c r="O504" s="138" t="s">
        <v>521</v>
      </c>
      <c r="P504" s="138" t="s">
        <v>521</v>
      </c>
      <c r="Q504" s="134">
        <f t="shared" si="33"/>
        <v>50.666666666666664</v>
      </c>
      <c r="R504" s="135" t="str">
        <f t="shared" si="34"/>
        <v>NO</v>
      </c>
      <c r="S504" s="136" t="str">
        <f t="shared" si="32"/>
        <v>Alto</v>
      </c>
      <c r="T504" s="45"/>
    </row>
    <row r="505" spans="1:20" s="48" customFormat="1" ht="32.1" customHeight="1" x14ac:dyDescent="0.2">
      <c r="A505" s="141" t="s">
        <v>3788</v>
      </c>
      <c r="B505" s="137" t="s">
        <v>3809</v>
      </c>
      <c r="C505" s="139" t="s">
        <v>3810</v>
      </c>
      <c r="D505" s="133">
        <v>207</v>
      </c>
      <c r="E505" s="138" t="s">
        <v>521</v>
      </c>
      <c r="F505" s="138" t="s">
        <v>521</v>
      </c>
      <c r="G505" s="138" t="s">
        <v>521</v>
      </c>
      <c r="H505" s="138">
        <v>0</v>
      </c>
      <c r="I505" s="140" t="s">
        <v>521</v>
      </c>
      <c r="J505" s="140" t="s">
        <v>521</v>
      </c>
      <c r="K505" s="138" t="s">
        <v>521</v>
      </c>
      <c r="L505" s="138" t="s">
        <v>521</v>
      </c>
      <c r="M505" s="138" t="s">
        <v>521</v>
      </c>
      <c r="N505" s="138" t="s">
        <v>521</v>
      </c>
      <c r="O505" s="138" t="s">
        <v>521</v>
      </c>
      <c r="P505" s="138" t="s">
        <v>521</v>
      </c>
      <c r="Q505" s="134">
        <f t="shared" si="33"/>
        <v>0</v>
      </c>
      <c r="R505" s="135" t="str">
        <f t="shared" si="34"/>
        <v>SI</v>
      </c>
      <c r="S505" s="136" t="str">
        <f t="shared" si="32"/>
        <v>Sin Riesgo</v>
      </c>
      <c r="T505" s="45"/>
    </row>
    <row r="506" spans="1:20" s="48" customFormat="1" ht="32.1" customHeight="1" x14ac:dyDescent="0.2">
      <c r="A506" s="141" t="s">
        <v>3788</v>
      </c>
      <c r="B506" s="137" t="s">
        <v>3811</v>
      </c>
      <c r="C506" s="139" t="s">
        <v>3812</v>
      </c>
      <c r="D506" s="133">
        <v>189</v>
      </c>
      <c r="E506" s="138" t="s">
        <v>521</v>
      </c>
      <c r="F506" s="138" t="s">
        <v>521</v>
      </c>
      <c r="G506" s="138" t="s">
        <v>521</v>
      </c>
      <c r="H506" s="138">
        <v>24</v>
      </c>
      <c r="I506" s="140" t="s">
        <v>521</v>
      </c>
      <c r="J506" s="140">
        <v>0</v>
      </c>
      <c r="K506" s="138" t="s">
        <v>521</v>
      </c>
      <c r="L506" s="138" t="s">
        <v>521</v>
      </c>
      <c r="M506" s="138" t="s">
        <v>521</v>
      </c>
      <c r="N506" s="138" t="s">
        <v>521</v>
      </c>
      <c r="O506" s="138" t="s">
        <v>521</v>
      </c>
      <c r="P506" s="138" t="s">
        <v>521</v>
      </c>
      <c r="Q506" s="134">
        <f t="shared" si="33"/>
        <v>12</v>
      </c>
      <c r="R506" s="135" t="str">
        <f t="shared" si="34"/>
        <v>NO</v>
      </c>
      <c r="S506" s="136" t="str">
        <f t="shared" ref="S506:S569" si="35">IF(Q506&lt;5,"Sin Riesgo",IF(Q506 &lt;=14,"Bajo",IF(Q506&lt;=35,"Medio",IF(Q506&lt;=80,"Alto","Inviable Sanitariamente"))))</f>
        <v>Bajo</v>
      </c>
      <c r="T506" s="45"/>
    </row>
    <row r="507" spans="1:20" s="48" customFormat="1" ht="32.1" customHeight="1" x14ac:dyDescent="0.2">
      <c r="A507" s="141" t="s">
        <v>3788</v>
      </c>
      <c r="B507" s="137" t="s">
        <v>3813</v>
      </c>
      <c r="C507" s="139" t="s">
        <v>3814</v>
      </c>
      <c r="D507" s="133">
        <v>82</v>
      </c>
      <c r="E507" s="138" t="s">
        <v>521</v>
      </c>
      <c r="F507" s="138" t="s">
        <v>521</v>
      </c>
      <c r="G507" s="138" t="s">
        <v>521</v>
      </c>
      <c r="H507" s="138">
        <v>0</v>
      </c>
      <c r="I507" s="140" t="s">
        <v>521</v>
      </c>
      <c r="J507" s="140" t="s">
        <v>521</v>
      </c>
      <c r="K507" s="138" t="s">
        <v>521</v>
      </c>
      <c r="L507" s="138" t="s">
        <v>521</v>
      </c>
      <c r="M507" s="138" t="s">
        <v>521</v>
      </c>
      <c r="N507" s="138" t="s">
        <v>521</v>
      </c>
      <c r="O507" s="138" t="s">
        <v>521</v>
      </c>
      <c r="P507" s="138" t="s">
        <v>521</v>
      </c>
      <c r="Q507" s="134">
        <f t="shared" ref="Q507:Q570" si="36">AVERAGE(E507:P507)</f>
        <v>0</v>
      </c>
      <c r="R507" s="135" t="str">
        <f t="shared" si="34"/>
        <v>SI</v>
      </c>
      <c r="S507" s="136" t="str">
        <f t="shared" si="35"/>
        <v>Sin Riesgo</v>
      </c>
      <c r="T507" s="45"/>
    </row>
    <row r="508" spans="1:20" s="48" customFormat="1" ht="32.1" customHeight="1" x14ac:dyDescent="0.2">
      <c r="A508" s="141" t="s">
        <v>3788</v>
      </c>
      <c r="B508" s="137" t="s">
        <v>3815</v>
      </c>
      <c r="C508" s="139" t="s">
        <v>3816</v>
      </c>
      <c r="D508" s="133">
        <v>113</v>
      </c>
      <c r="E508" s="138" t="s">
        <v>521</v>
      </c>
      <c r="F508" s="138" t="s">
        <v>521</v>
      </c>
      <c r="G508" s="138" t="s">
        <v>521</v>
      </c>
      <c r="H508" s="138">
        <v>24</v>
      </c>
      <c r="I508" s="140" t="s">
        <v>521</v>
      </c>
      <c r="J508" s="140" t="s">
        <v>521</v>
      </c>
      <c r="K508" s="138" t="s">
        <v>521</v>
      </c>
      <c r="L508" s="138" t="s">
        <v>521</v>
      </c>
      <c r="M508" s="138" t="s">
        <v>521</v>
      </c>
      <c r="N508" s="138" t="s">
        <v>521</v>
      </c>
      <c r="O508" s="138" t="s">
        <v>521</v>
      </c>
      <c r="P508" s="138" t="s">
        <v>521</v>
      </c>
      <c r="Q508" s="134">
        <f t="shared" si="36"/>
        <v>24</v>
      </c>
      <c r="R508" s="135" t="str">
        <f t="shared" si="34"/>
        <v>NO</v>
      </c>
      <c r="S508" s="136" t="str">
        <f t="shared" si="35"/>
        <v>Medio</v>
      </c>
      <c r="T508" s="45"/>
    </row>
    <row r="509" spans="1:20" s="48" customFormat="1" ht="32.1" customHeight="1" x14ac:dyDescent="0.2">
      <c r="A509" s="141" t="s">
        <v>3788</v>
      </c>
      <c r="B509" s="137" t="s">
        <v>3817</v>
      </c>
      <c r="C509" s="139" t="s">
        <v>3818</v>
      </c>
      <c r="D509" s="133">
        <v>150</v>
      </c>
      <c r="E509" s="138" t="s">
        <v>521</v>
      </c>
      <c r="F509" s="138" t="s">
        <v>521</v>
      </c>
      <c r="G509" s="138" t="s">
        <v>521</v>
      </c>
      <c r="H509" s="138" t="s">
        <v>521</v>
      </c>
      <c r="I509" s="140">
        <v>24</v>
      </c>
      <c r="J509" s="140" t="s">
        <v>521</v>
      </c>
      <c r="K509" s="138" t="s">
        <v>521</v>
      </c>
      <c r="L509" s="138" t="s">
        <v>521</v>
      </c>
      <c r="M509" s="138" t="s">
        <v>521</v>
      </c>
      <c r="N509" s="138" t="s">
        <v>521</v>
      </c>
      <c r="O509" s="138" t="s">
        <v>521</v>
      </c>
      <c r="P509" s="138" t="s">
        <v>521</v>
      </c>
      <c r="Q509" s="134">
        <f t="shared" si="36"/>
        <v>24</v>
      </c>
      <c r="R509" s="135" t="str">
        <f t="shared" si="34"/>
        <v>NO</v>
      </c>
      <c r="S509" s="136" t="str">
        <f t="shared" si="35"/>
        <v>Medio</v>
      </c>
      <c r="T509" s="45"/>
    </row>
    <row r="510" spans="1:20" s="48" customFormat="1" ht="32.1" customHeight="1" x14ac:dyDescent="0.2">
      <c r="A510" s="141" t="s">
        <v>3788</v>
      </c>
      <c r="B510" s="137" t="s">
        <v>3819</v>
      </c>
      <c r="C510" s="139" t="s">
        <v>3820</v>
      </c>
      <c r="D510" s="133">
        <v>158</v>
      </c>
      <c r="E510" s="138" t="s">
        <v>521</v>
      </c>
      <c r="F510" s="138" t="s">
        <v>521</v>
      </c>
      <c r="G510" s="138" t="s">
        <v>521</v>
      </c>
      <c r="H510" s="138" t="s">
        <v>521</v>
      </c>
      <c r="I510" s="140">
        <v>88</v>
      </c>
      <c r="J510" s="140" t="s">
        <v>521</v>
      </c>
      <c r="K510" s="138" t="s">
        <v>521</v>
      </c>
      <c r="L510" s="138" t="s">
        <v>521</v>
      </c>
      <c r="M510" s="138" t="s">
        <v>521</v>
      </c>
      <c r="N510" s="138">
        <v>0</v>
      </c>
      <c r="O510" s="138" t="s">
        <v>521</v>
      </c>
      <c r="P510" s="138" t="s">
        <v>521</v>
      </c>
      <c r="Q510" s="134">
        <f t="shared" si="36"/>
        <v>44</v>
      </c>
      <c r="R510" s="135" t="str">
        <f t="shared" si="34"/>
        <v>NO</v>
      </c>
      <c r="S510" s="136" t="str">
        <f t="shared" si="35"/>
        <v>Alto</v>
      </c>
      <c r="T510" s="45"/>
    </row>
    <row r="511" spans="1:20" s="48" customFormat="1" ht="32.1" customHeight="1" x14ac:dyDescent="0.2">
      <c r="A511" s="141" t="s">
        <v>3788</v>
      </c>
      <c r="B511" s="137" t="s">
        <v>3821</v>
      </c>
      <c r="C511" s="139" t="s">
        <v>3822</v>
      </c>
      <c r="D511" s="133">
        <v>56</v>
      </c>
      <c r="E511" s="138" t="s">
        <v>521</v>
      </c>
      <c r="F511" s="138" t="s">
        <v>521</v>
      </c>
      <c r="G511" s="138" t="s">
        <v>521</v>
      </c>
      <c r="H511" s="138" t="s">
        <v>521</v>
      </c>
      <c r="I511" s="140">
        <v>48</v>
      </c>
      <c r="J511" s="140" t="s">
        <v>521</v>
      </c>
      <c r="K511" s="138" t="s">
        <v>521</v>
      </c>
      <c r="L511" s="138" t="s">
        <v>521</v>
      </c>
      <c r="M511" s="138" t="s">
        <v>521</v>
      </c>
      <c r="N511" s="138" t="s">
        <v>521</v>
      </c>
      <c r="O511" s="138" t="s">
        <v>521</v>
      </c>
      <c r="P511" s="138" t="s">
        <v>521</v>
      </c>
      <c r="Q511" s="134">
        <f t="shared" si="36"/>
        <v>48</v>
      </c>
      <c r="R511" s="135" t="str">
        <f t="shared" si="34"/>
        <v>NO</v>
      </c>
      <c r="S511" s="136" t="str">
        <f t="shared" si="35"/>
        <v>Alto</v>
      </c>
      <c r="T511" s="45"/>
    </row>
    <row r="512" spans="1:20" s="48" customFormat="1" ht="32.1" customHeight="1" x14ac:dyDescent="0.2">
      <c r="A512" s="141" t="s">
        <v>3788</v>
      </c>
      <c r="B512" s="137" t="s">
        <v>3823</v>
      </c>
      <c r="C512" s="139" t="s">
        <v>3824</v>
      </c>
      <c r="D512" s="133">
        <v>68</v>
      </c>
      <c r="E512" s="138" t="s">
        <v>521</v>
      </c>
      <c r="F512" s="138" t="s">
        <v>521</v>
      </c>
      <c r="G512" s="138" t="s">
        <v>521</v>
      </c>
      <c r="H512" s="138" t="s">
        <v>521</v>
      </c>
      <c r="I512" s="140">
        <v>0</v>
      </c>
      <c r="J512" s="140" t="s">
        <v>521</v>
      </c>
      <c r="K512" s="138" t="s">
        <v>521</v>
      </c>
      <c r="L512" s="138" t="s">
        <v>521</v>
      </c>
      <c r="M512" s="138" t="s">
        <v>521</v>
      </c>
      <c r="N512" s="138" t="s">
        <v>521</v>
      </c>
      <c r="O512" s="138" t="s">
        <v>521</v>
      </c>
      <c r="P512" s="138" t="s">
        <v>521</v>
      </c>
      <c r="Q512" s="134">
        <f t="shared" si="36"/>
        <v>0</v>
      </c>
      <c r="R512" s="135" t="str">
        <f t="shared" si="34"/>
        <v>SI</v>
      </c>
      <c r="S512" s="136" t="str">
        <f t="shared" si="35"/>
        <v>Sin Riesgo</v>
      </c>
      <c r="T512" s="45"/>
    </row>
    <row r="513" spans="1:20" s="48" customFormat="1" ht="32.1" customHeight="1" x14ac:dyDescent="0.2">
      <c r="A513" s="141" t="s">
        <v>3788</v>
      </c>
      <c r="B513" s="137" t="s">
        <v>3825</v>
      </c>
      <c r="C513" s="139" t="s">
        <v>3826</v>
      </c>
      <c r="D513" s="133">
        <v>229</v>
      </c>
      <c r="E513" s="138" t="s">
        <v>521</v>
      </c>
      <c r="F513" s="138" t="s">
        <v>521</v>
      </c>
      <c r="G513" s="138" t="s">
        <v>521</v>
      </c>
      <c r="H513" s="138" t="s">
        <v>521</v>
      </c>
      <c r="I513" s="140">
        <v>0</v>
      </c>
      <c r="J513" s="140" t="s">
        <v>521</v>
      </c>
      <c r="K513" s="138">
        <v>2.4</v>
      </c>
      <c r="L513" s="138" t="s">
        <v>521</v>
      </c>
      <c r="M513" s="138" t="s">
        <v>521</v>
      </c>
      <c r="N513" s="138" t="s">
        <v>521</v>
      </c>
      <c r="O513" s="138" t="s">
        <v>521</v>
      </c>
      <c r="P513" s="138" t="s">
        <v>521</v>
      </c>
      <c r="Q513" s="134">
        <f t="shared" si="36"/>
        <v>1.2</v>
      </c>
      <c r="R513" s="135" t="str">
        <f t="shared" si="34"/>
        <v>SI</v>
      </c>
      <c r="S513" s="136" t="str">
        <f t="shared" si="35"/>
        <v>Sin Riesgo</v>
      </c>
      <c r="T513" s="45"/>
    </row>
    <row r="514" spans="1:20" s="48" customFormat="1" ht="32.1" customHeight="1" x14ac:dyDescent="0.2">
      <c r="A514" s="141" t="s">
        <v>3788</v>
      </c>
      <c r="B514" s="137" t="s">
        <v>3827</v>
      </c>
      <c r="C514" s="139" t="s">
        <v>3828</v>
      </c>
      <c r="D514" s="133">
        <v>156</v>
      </c>
      <c r="E514" s="138" t="s">
        <v>521</v>
      </c>
      <c r="F514" s="138" t="s">
        <v>521</v>
      </c>
      <c r="G514" s="138" t="s">
        <v>521</v>
      </c>
      <c r="H514" s="138" t="s">
        <v>521</v>
      </c>
      <c r="I514" s="140">
        <v>0</v>
      </c>
      <c r="J514" s="140" t="s">
        <v>521</v>
      </c>
      <c r="K514" s="138" t="s">
        <v>521</v>
      </c>
      <c r="L514" s="138">
        <v>0</v>
      </c>
      <c r="M514" s="138" t="s">
        <v>521</v>
      </c>
      <c r="N514" s="138" t="s">
        <v>521</v>
      </c>
      <c r="O514" s="138" t="s">
        <v>521</v>
      </c>
      <c r="P514" s="138" t="s">
        <v>521</v>
      </c>
      <c r="Q514" s="134">
        <f t="shared" si="36"/>
        <v>0</v>
      </c>
      <c r="R514" s="135" t="str">
        <f t="shared" si="34"/>
        <v>SI</v>
      </c>
      <c r="S514" s="136" t="str">
        <f t="shared" si="35"/>
        <v>Sin Riesgo</v>
      </c>
      <c r="T514" s="45"/>
    </row>
    <row r="515" spans="1:20" s="48" customFormat="1" ht="32.1" customHeight="1" x14ac:dyDescent="0.2">
      <c r="A515" s="141" t="s">
        <v>3788</v>
      </c>
      <c r="B515" s="137" t="s">
        <v>3829</v>
      </c>
      <c r="C515" s="139" t="s">
        <v>3830</v>
      </c>
      <c r="D515" s="133">
        <v>378</v>
      </c>
      <c r="E515" s="138" t="s">
        <v>521</v>
      </c>
      <c r="F515" s="138" t="s">
        <v>521</v>
      </c>
      <c r="G515" s="138" t="s">
        <v>521</v>
      </c>
      <c r="H515" s="138" t="s">
        <v>521</v>
      </c>
      <c r="I515" s="140">
        <v>0</v>
      </c>
      <c r="J515" s="140" t="s">
        <v>521</v>
      </c>
      <c r="K515" s="138">
        <v>2.4</v>
      </c>
      <c r="L515" s="138" t="s">
        <v>521</v>
      </c>
      <c r="M515" s="138" t="s">
        <v>521</v>
      </c>
      <c r="N515" s="138" t="s">
        <v>521</v>
      </c>
      <c r="O515" s="138" t="s">
        <v>521</v>
      </c>
      <c r="P515" s="138">
        <v>88</v>
      </c>
      <c r="Q515" s="134">
        <f t="shared" si="36"/>
        <v>30.133333333333336</v>
      </c>
      <c r="R515" s="135" t="str">
        <f t="shared" si="34"/>
        <v>NO</v>
      </c>
      <c r="S515" s="136" t="str">
        <f t="shared" si="35"/>
        <v>Medio</v>
      </c>
      <c r="T515" s="45"/>
    </row>
    <row r="516" spans="1:20" s="48" customFormat="1" ht="32.1" customHeight="1" x14ac:dyDescent="0.2">
      <c r="A516" s="141" t="s">
        <v>3788</v>
      </c>
      <c r="B516" s="137" t="s">
        <v>3831</v>
      </c>
      <c r="C516" s="139" t="s">
        <v>3832</v>
      </c>
      <c r="D516" s="133">
        <v>153</v>
      </c>
      <c r="E516" s="138" t="s">
        <v>521</v>
      </c>
      <c r="F516" s="138" t="s">
        <v>521</v>
      </c>
      <c r="G516" s="138" t="s">
        <v>521</v>
      </c>
      <c r="H516" s="138" t="s">
        <v>521</v>
      </c>
      <c r="I516" s="140">
        <v>0</v>
      </c>
      <c r="J516" s="140" t="s">
        <v>521</v>
      </c>
      <c r="K516" s="138" t="s">
        <v>521</v>
      </c>
      <c r="L516" s="138" t="s">
        <v>521</v>
      </c>
      <c r="M516" s="138" t="s">
        <v>521</v>
      </c>
      <c r="N516" s="138" t="s">
        <v>521</v>
      </c>
      <c r="O516" s="138" t="s">
        <v>521</v>
      </c>
      <c r="P516" s="138">
        <v>66.400000000000006</v>
      </c>
      <c r="Q516" s="134">
        <f t="shared" si="36"/>
        <v>33.200000000000003</v>
      </c>
      <c r="R516" s="135" t="str">
        <f t="shared" si="34"/>
        <v>NO</v>
      </c>
      <c r="S516" s="136" t="str">
        <f t="shared" si="35"/>
        <v>Medio</v>
      </c>
      <c r="T516" s="45"/>
    </row>
    <row r="517" spans="1:20" s="48" customFormat="1" ht="32.1" customHeight="1" x14ac:dyDescent="0.2">
      <c r="A517" s="141" t="s">
        <v>3788</v>
      </c>
      <c r="B517" s="137" t="s">
        <v>3833</v>
      </c>
      <c r="C517" s="139" t="s">
        <v>3834</v>
      </c>
      <c r="D517" s="133">
        <v>53</v>
      </c>
      <c r="E517" s="138" t="s">
        <v>521</v>
      </c>
      <c r="F517" s="138" t="s">
        <v>521</v>
      </c>
      <c r="G517" s="138" t="s">
        <v>521</v>
      </c>
      <c r="H517" s="138" t="s">
        <v>521</v>
      </c>
      <c r="I517" s="140">
        <v>0</v>
      </c>
      <c r="J517" s="140" t="s">
        <v>521</v>
      </c>
      <c r="K517" s="138" t="s">
        <v>521</v>
      </c>
      <c r="L517" s="138" t="s">
        <v>521</v>
      </c>
      <c r="M517" s="138" t="s">
        <v>521</v>
      </c>
      <c r="N517" s="138" t="s">
        <v>521</v>
      </c>
      <c r="O517" s="138" t="s">
        <v>521</v>
      </c>
      <c r="P517" s="138">
        <v>64</v>
      </c>
      <c r="Q517" s="134">
        <f t="shared" si="36"/>
        <v>32</v>
      </c>
      <c r="R517" s="135" t="str">
        <f t="shared" si="34"/>
        <v>NO</v>
      </c>
      <c r="S517" s="136" t="str">
        <f t="shared" si="35"/>
        <v>Medio</v>
      </c>
      <c r="T517" s="45"/>
    </row>
    <row r="518" spans="1:20" s="48" customFormat="1" ht="32.1" customHeight="1" x14ac:dyDescent="0.2">
      <c r="A518" s="141" t="s">
        <v>3788</v>
      </c>
      <c r="B518" s="137" t="s">
        <v>3835</v>
      </c>
      <c r="C518" s="139" t="s">
        <v>3836</v>
      </c>
      <c r="D518" s="133">
        <v>61</v>
      </c>
      <c r="E518" s="138" t="s">
        <v>521</v>
      </c>
      <c r="F518" s="138" t="s">
        <v>521</v>
      </c>
      <c r="G518" s="138" t="s">
        <v>521</v>
      </c>
      <c r="H518" s="138" t="s">
        <v>521</v>
      </c>
      <c r="I518" s="140">
        <v>66.400000000000006</v>
      </c>
      <c r="J518" s="140" t="s">
        <v>521</v>
      </c>
      <c r="K518" s="138" t="s">
        <v>521</v>
      </c>
      <c r="L518" s="138" t="s">
        <v>521</v>
      </c>
      <c r="M518" s="138" t="s">
        <v>521</v>
      </c>
      <c r="N518" s="138" t="s">
        <v>521</v>
      </c>
      <c r="O518" s="138" t="s">
        <v>521</v>
      </c>
      <c r="P518" s="138" t="s">
        <v>521</v>
      </c>
      <c r="Q518" s="134">
        <f t="shared" si="36"/>
        <v>66.400000000000006</v>
      </c>
      <c r="R518" s="135" t="str">
        <f t="shared" si="34"/>
        <v>NO</v>
      </c>
      <c r="S518" s="136" t="str">
        <f t="shared" si="35"/>
        <v>Alto</v>
      </c>
      <c r="T518" s="45"/>
    </row>
    <row r="519" spans="1:20" s="48" customFormat="1" ht="32.1" customHeight="1" x14ac:dyDescent="0.2">
      <c r="A519" s="141" t="s">
        <v>3788</v>
      </c>
      <c r="B519" s="137" t="s">
        <v>3837</v>
      </c>
      <c r="C519" s="139" t="s">
        <v>3838</v>
      </c>
      <c r="D519" s="133">
        <v>25</v>
      </c>
      <c r="E519" s="138" t="s">
        <v>521</v>
      </c>
      <c r="F519" s="138" t="s">
        <v>521</v>
      </c>
      <c r="G519" s="138" t="s">
        <v>521</v>
      </c>
      <c r="H519" s="138" t="s">
        <v>521</v>
      </c>
      <c r="I519" s="140">
        <v>0</v>
      </c>
      <c r="J519" s="140" t="s">
        <v>521</v>
      </c>
      <c r="K519" s="138" t="s">
        <v>521</v>
      </c>
      <c r="L519" s="138" t="s">
        <v>521</v>
      </c>
      <c r="M519" s="138" t="s">
        <v>521</v>
      </c>
      <c r="N519" s="138" t="s">
        <v>521</v>
      </c>
      <c r="O519" s="138" t="s">
        <v>521</v>
      </c>
      <c r="P519" s="138">
        <v>64</v>
      </c>
      <c r="Q519" s="134">
        <f t="shared" si="36"/>
        <v>32</v>
      </c>
      <c r="R519" s="135" t="str">
        <f t="shared" si="34"/>
        <v>NO</v>
      </c>
      <c r="S519" s="136" t="str">
        <f t="shared" si="35"/>
        <v>Medio</v>
      </c>
      <c r="T519" s="45"/>
    </row>
    <row r="520" spans="1:20" s="48" customFormat="1" ht="32.1" customHeight="1" x14ac:dyDescent="0.2">
      <c r="A520" s="141" t="s">
        <v>3788</v>
      </c>
      <c r="B520" s="137" t="s">
        <v>3839</v>
      </c>
      <c r="C520" s="139" t="s">
        <v>3840</v>
      </c>
      <c r="D520" s="133">
        <v>18</v>
      </c>
      <c r="E520" s="138" t="s">
        <v>521</v>
      </c>
      <c r="F520" s="138" t="s">
        <v>521</v>
      </c>
      <c r="G520" s="138" t="s">
        <v>521</v>
      </c>
      <c r="H520" s="138" t="s">
        <v>521</v>
      </c>
      <c r="I520" s="140">
        <v>64</v>
      </c>
      <c r="J520" s="140" t="s">
        <v>521</v>
      </c>
      <c r="K520" s="138" t="s">
        <v>521</v>
      </c>
      <c r="L520" s="138" t="s">
        <v>521</v>
      </c>
      <c r="M520" s="138" t="s">
        <v>521</v>
      </c>
      <c r="N520" s="138" t="s">
        <v>521</v>
      </c>
      <c r="O520" s="138" t="s">
        <v>521</v>
      </c>
      <c r="P520" s="138">
        <v>26.4</v>
      </c>
      <c r="Q520" s="134">
        <f t="shared" si="36"/>
        <v>45.2</v>
      </c>
      <c r="R520" s="135" t="str">
        <f t="shared" si="34"/>
        <v>NO</v>
      </c>
      <c r="S520" s="136" t="str">
        <f t="shared" si="35"/>
        <v>Alto</v>
      </c>
      <c r="T520" s="45"/>
    </row>
    <row r="521" spans="1:20" s="48" customFormat="1" ht="32.1" customHeight="1" x14ac:dyDescent="0.2">
      <c r="A521" s="141" t="s">
        <v>3788</v>
      </c>
      <c r="B521" s="137" t="s">
        <v>3841</v>
      </c>
      <c r="C521" s="139" t="s">
        <v>3842</v>
      </c>
      <c r="D521" s="133">
        <v>335</v>
      </c>
      <c r="E521" s="138" t="s">
        <v>521</v>
      </c>
      <c r="F521" s="138" t="s">
        <v>521</v>
      </c>
      <c r="G521" s="138" t="s">
        <v>521</v>
      </c>
      <c r="H521" s="138" t="s">
        <v>521</v>
      </c>
      <c r="I521" s="140">
        <v>64</v>
      </c>
      <c r="J521" s="140" t="s">
        <v>521</v>
      </c>
      <c r="K521" s="138">
        <v>0</v>
      </c>
      <c r="L521" s="138">
        <v>66.400000000000006</v>
      </c>
      <c r="M521" s="138" t="s">
        <v>521</v>
      </c>
      <c r="N521" s="138" t="s">
        <v>521</v>
      </c>
      <c r="O521" s="138" t="s">
        <v>521</v>
      </c>
      <c r="P521" s="138">
        <v>26.4</v>
      </c>
      <c r="Q521" s="134">
        <f t="shared" si="36"/>
        <v>39.200000000000003</v>
      </c>
      <c r="R521" s="135" t="str">
        <f t="shared" si="34"/>
        <v>NO</v>
      </c>
      <c r="S521" s="136" t="str">
        <f t="shared" si="35"/>
        <v>Alto</v>
      </c>
      <c r="T521" s="45"/>
    </row>
    <row r="522" spans="1:20" s="48" customFormat="1" ht="32.1" customHeight="1" x14ac:dyDescent="0.2">
      <c r="A522" s="141" t="s">
        <v>3788</v>
      </c>
      <c r="B522" s="137" t="s">
        <v>3843</v>
      </c>
      <c r="C522" s="139" t="s">
        <v>3844</v>
      </c>
      <c r="D522" s="133">
        <v>30</v>
      </c>
      <c r="E522" s="138" t="s">
        <v>521</v>
      </c>
      <c r="F522" s="138" t="s">
        <v>521</v>
      </c>
      <c r="G522" s="138" t="s">
        <v>521</v>
      </c>
      <c r="H522" s="138" t="s">
        <v>521</v>
      </c>
      <c r="I522" s="140" t="s">
        <v>521</v>
      </c>
      <c r="J522" s="140">
        <v>24</v>
      </c>
      <c r="K522" s="138" t="s">
        <v>521</v>
      </c>
      <c r="L522" s="138" t="s">
        <v>521</v>
      </c>
      <c r="M522" s="138" t="s">
        <v>521</v>
      </c>
      <c r="N522" s="138" t="s">
        <v>521</v>
      </c>
      <c r="O522" s="138" t="s">
        <v>521</v>
      </c>
      <c r="P522" s="138" t="s">
        <v>521</v>
      </c>
      <c r="Q522" s="134">
        <f t="shared" si="36"/>
        <v>24</v>
      </c>
      <c r="R522" s="135" t="str">
        <f t="shared" si="34"/>
        <v>NO</v>
      </c>
      <c r="S522" s="136" t="str">
        <f t="shared" si="35"/>
        <v>Medio</v>
      </c>
      <c r="T522" s="45"/>
    </row>
    <row r="523" spans="1:20" s="48" customFormat="1" ht="32.1" customHeight="1" x14ac:dyDescent="0.2">
      <c r="A523" s="141" t="s">
        <v>3788</v>
      </c>
      <c r="B523" s="137" t="s">
        <v>3845</v>
      </c>
      <c r="C523" s="139" t="s">
        <v>3846</v>
      </c>
      <c r="D523" s="133">
        <v>144</v>
      </c>
      <c r="E523" s="138" t="s">
        <v>521</v>
      </c>
      <c r="F523" s="138" t="s">
        <v>521</v>
      </c>
      <c r="G523" s="138" t="s">
        <v>521</v>
      </c>
      <c r="H523" s="138" t="s">
        <v>521</v>
      </c>
      <c r="I523" s="140" t="s">
        <v>521</v>
      </c>
      <c r="J523" s="140">
        <v>0</v>
      </c>
      <c r="K523" s="138" t="s">
        <v>521</v>
      </c>
      <c r="L523" s="138" t="s">
        <v>521</v>
      </c>
      <c r="M523" s="138" t="s">
        <v>521</v>
      </c>
      <c r="N523" s="138" t="s">
        <v>521</v>
      </c>
      <c r="O523" s="138" t="s">
        <v>521</v>
      </c>
      <c r="P523" s="138" t="s">
        <v>521</v>
      </c>
      <c r="Q523" s="134">
        <f t="shared" si="36"/>
        <v>0</v>
      </c>
      <c r="R523" s="135" t="str">
        <f t="shared" si="34"/>
        <v>SI</v>
      </c>
      <c r="S523" s="136" t="str">
        <f t="shared" si="35"/>
        <v>Sin Riesgo</v>
      </c>
      <c r="T523" s="45"/>
    </row>
    <row r="524" spans="1:20" s="48" customFormat="1" ht="32.1" customHeight="1" x14ac:dyDescent="0.2">
      <c r="A524" s="141" t="s">
        <v>3788</v>
      </c>
      <c r="B524" s="137" t="s">
        <v>3847</v>
      </c>
      <c r="C524" s="139" t="s">
        <v>3848</v>
      </c>
      <c r="D524" s="133">
        <v>100</v>
      </c>
      <c r="E524" s="138" t="s">
        <v>521</v>
      </c>
      <c r="F524" s="138" t="s">
        <v>521</v>
      </c>
      <c r="G524" s="138" t="s">
        <v>521</v>
      </c>
      <c r="H524" s="138" t="s">
        <v>521</v>
      </c>
      <c r="I524" s="140" t="s">
        <v>521</v>
      </c>
      <c r="J524" s="140">
        <v>0</v>
      </c>
      <c r="K524" s="138" t="s">
        <v>521</v>
      </c>
      <c r="L524" s="138" t="s">
        <v>521</v>
      </c>
      <c r="M524" s="138" t="s">
        <v>521</v>
      </c>
      <c r="N524" s="138" t="s">
        <v>521</v>
      </c>
      <c r="O524" s="138" t="s">
        <v>521</v>
      </c>
      <c r="P524" s="138" t="s">
        <v>521</v>
      </c>
      <c r="Q524" s="134">
        <f t="shared" si="36"/>
        <v>0</v>
      </c>
      <c r="R524" s="135" t="str">
        <f t="shared" si="34"/>
        <v>SI</v>
      </c>
      <c r="S524" s="136" t="str">
        <f t="shared" si="35"/>
        <v>Sin Riesgo</v>
      </c>
      <c r="T524" s="45"/>
    </row>
    <row r="525" spans="1:20" s="48" customFormat="1" ht="32.1" customHeight="1" x14ac:dyDescent="0.2">
      <c r="A525" s="141" t="s">
        <v>3788</v>
      </c>
      <c r="B525" s="137" t="s">
        <v>3849</v>
      </c>
      <c r="C525" s="139" t="s">
        <v>3850</v>
      </c>
      <c r="D525" s="133">
        <v>24</v>
      </c>
      <c r="E525" s="138" t="s">
        <v>521</v>
      </c>
      <c r="F525" s="138" t="s">
        <v>521</v>
      </c>
      <c r="G525" s="138" t="s">
        <v>521</v>
      </c>
      <c r="H525" s="138" t="s">
        <v>521</v>
      </c>
      <c r="I525" s="140" t="s">
        <v>521</v>
      </c>
      <c r="J525" s="140">
        <v>0</v>
      </c>
      <c r="K525" s="138" t="s">
        <v>521</v>
      </c>
      <c r="L525" s="138" t="s">
        <v>521</v>
      </c>
      <c r="M525" s="138" t="s">
        <v>521</v>
      </c>
      <c r="N525" s="138" t="s">
        <v>521</v>
      </c>
      <c r="O525" s="138" t="s">
        <v>521</v>
      </c>
      <c r="P525" s="138" t="s">
        <v>521</v>
      </c>
      <c r="Q525" s="134">
        <f t="shared" si="36"/>
        <v>0</v>
      </c>
      <c r="R525" s="135" t="str">
        <f t="shared" si="34"/>
        <v>SI</v>
      </c>
      <c r="S525" s="136" t="str">
        <f t="shared" si="35"/>
        <v>Sin Riesgo</v>
      </c>
      <c r="T525" s="45"/>
    </row>
    <row r="526" spans="1:20" s="48" customFormat="1" ht="32.1" customHeight="1" x14ac:dyDescent="0.2">
      <c r="A526" s="141" t="s">
        <v>3788</v>
      </c>
      <c r="B526" s="137" t="s">
        <v>3851</v>
      </c>
      <c r="C526" s="139" t="s">
        <v>3852</v>
      </c>
      <c r="D526" s="133">
        <v>142</v>
      </c>
      <c r="E526" s="138" t="s">
        <v>521</v>
      </c>
      <c r="F526" s="138" t="s">
        <v>521</v>
      </c>
      <c r="G526" s="138" t="s">
        <v>521</v>
      </c>
      <c r="H526" s="138" t="s">
        <v>521</v>
      </c>
      <c r="I526" s="140" t="s">
        <v>521</v>
      </c>
      <c r="J526" s="140">
        <v>24</v>
      </c>
      <c r="K526" s="138" t="s">
        <v>521</v>
      </c>
      <c r="L526" s="138" t="s">
        <v>521</v>
      </c>
      <c r="M526" s="138" t="s">
        <v>521</v>
      </c>
      <c r="N526" s="138" t="s">
        <v>521</v>
      </c>
      <c r="O526" s="138" t="s">
        <v>521</v>
      </c>
      <c r="P526" s="138" t="s">
        <v>521</v>
      </c>
      <c r="Q526" s="134">
        <f t="shared" si="36"/>
        <v>24</v>
      </c>
      <c r="R526" s="135" t="str">
        <f t="shared" si="34"/>
        <v>NO</v>
      </c>
      <c r="S526" s="136" t="str">
        <f t="shared" si="35"/>
        <v>Medio</v>
      </c>
      <c r="T526" s="45"/>
    </row>
    <row r="527" spans="1:20" s="48" customFormat="1" ht="32.1" customHeight="1" x14ac:dyDescent="0.2">
      <c r="A527" s="141" t="s">
        <v>3788</v>
      </c>
      <c r="B527" s="137" t="s">
        <v>3853</v>
      </c>
      <c r="C527" s="139" t="s">
        <v>3854</v>
      </c>
      <c r="D527" s="133">
        <v>99</v>
      </c>
      <c r="E527" s="138" t="s">
        <v>521</v>
      </c>
      <c r="F527" s="138" t="s">
        <v>521</v>
      </c>
      <c r="G527" s="138" t="s">
        <v>521</v>
      </c>
      <c r="H527" s="138" t="s">
        <v>521</v>
      </c>
      <c r="I527" s="140" t="s">
        <v>521</v>
      </c>
      <c r="J527" s="140">
        <v>24</v>
      </c>
      <c r="K527" s="138">
        <v>88</v>
      </c>
      <c r="L527" s="138" t="s">
        <v>521</v>
      </c>
      <c r="M527" s="138" t="s">
        <v>521</v>
      </c>
      <c r="N527" s="138" t="s">
        <v>521</v>
      </c>
      <c r="O527" s="138">
        <v>0</v>
      </c>
      <c r="P527" s="138" t="s">
        <v>521</v>
      </c>
      <c r="Q527" s="134">
        <f t="shared" si="36"/>
        <v>37.333333333333336</v>
      </c>
      <c r="R527" s="135" t="str">
        <f t="shared" si="34"/>
        <v>NO</v>
      </c>
      <c r="S527" s="136" t="str">
        <f t="shared" si="35"/>
        <v>Alto</v>
      </c>
      <c r="T527" s="45"/>
    </row>
    <row r="528" spans="1:20" s="48" customFormat="1" ht="32.1" customHeight="1" x14ac:dyDescent="0.2">
      <c r="A528" s="141" t="s">
        <v>3788</v>
      </c>
      <c r="B528" s="137" t="s">
        <v>3855</v>
      </c>
      <c r="C528" s="139" t="s">
        <v>3856</v>
      </c>
      <c r="D528" s="133">
        <v>69</v>
      </c>
      <c r="E528" s="138" t="s">
        <v>521</v>
      </c>
      <c r="F528" s="138" t="s">
        <v>521</v>
      </c>
      <c r="G528" s="138" t="s">
        <v>521</v>
      </c>
      <c r="H528" s="138" t="s">
        <v>521</v>
      </c>
      <c r="I528" s="140" t="s">
        <v>521</v>
      </c>
      <c r="J528" s="140">
        <v>24</v>
      </c>
      <c r="K528" s="138" t="s">
        <v>521</v>
      </c>
      <c r="L528" s="138" t="s">
        <v>521</v>
      </c>
      <c r="M528" s="138" t="s">
        <v>521</v>
      </c>
      <c r="N528" s="138" t="s">
        <v>521</v>
      </c>
      <c r="O528" s="138" t="s">
        <v>521</v>
      </c>
      <c r="P528" s="138" t="s">
        <v>521</v>
      </c>
      <c r="Q528" s="134">
        <f t="shared" si="36"/>
        <v>24</v>
      </c>
      <c r="R528" s="135" t="str">
        <f t="shared" si="34"/>
        <v>NO</v>
      </c>
      <c r="S528" s="136" t="str">
        <f t="shared" si="35"/>
        <v>Medio</v>
      </c>
      <c r="T528" s="45"/>
    </row>
    <row r="529" spans="1:20" s="48" customFormat="1" ht="32.1" customHeight="1" x14ac:dyDescent="0.2">
      <c r="A529" s="141" t="s">
        <v>3788</v>
      </c>
      <c r="B529" s="137" t="s">
        <v>3857</v>
      </c>
      <c r="C529" s="139" t="s">
        <v>3858</v>
      </c>
      <c r="D529" s="133">
        <v>154</v>
      </c>
      <c r="E529" s="138" t="s">
        <v>521</v>
      </c>
      <c r="F529" s="138" t="s">
        <v>521</v>
      </c>
      <c r="G529" s="138" t="s">
        <v>521</v>
      </c>
      <c r="H529" s="138" t="s">
        <v>521</v>
      </c>
      <c r="I529" s="140" t="s">
        <v>521</v>
      </c>
      <c r="J529" s="140">
        <v>0</v>
      </c>
      <c r="K529" s="138">
        <v>88</v>
      </c>
      <c r="L529" s="138" t="s">
        <v>521</v>
      </c>
      <c r="M529" s="138" t="s">
        <v>521</v>
      </c>
      <c r="N529" s="138" t="s">
        <v>521</v>
      </c>
      <c r="O529" s="138">
        <v>0</v>
      </c>
      <c r="P529" s="138" t="s">
        <v>521</v>
      </c>
      <c r="Q529" s="134">
        <f t="shared" si="36"/>
        <v>29.333333333333332</v>
      </c>
      <c r="R529" s="135" t="str">
        <f t="shared" si="34"/>
        <v>NO</v>
      </c>
      <c r="S529" s="136" t="str">
        <f t="shared" si="35"/>
        <v>Medio</v>
      </c>
      <c r="T529" s="45"/>
    </row>
    <row r="530" spans="1:20" s="48" customFormat="1" ht="32.1" customHeight="1" x14ac:dyDescent="0.2">
      <c r="A530" s="141" t="s">
        <v>3788</v>
      </c>
      <c r="B530" s="137" t="s">
        <v>3859</v>
      </c>
      <c r="C530" s="139" t="s">
        <v>3860</v>
      </c>
      <c r="D530" s="133">
        <v>142</v>
      </c>
      <c r="E530" s="138" t="s">
        <v>521</v>
      </c>
      <c r="F530" s="138" t="s">
        <v>521</v>
      </c>
      <c r="G530" s="138" t="s">
        <v>521</v>
      </c>
      <c r="H530" s="138" t="s">
        <v>521</v>
      </c>
      <c r="I530" s="140" t="s">
        <v>521</v>
      </c>
      <c r="J530" s="140">
        <v>24</v>
      </c>
      <c r="K530" s="138" t="s">
        <v>521</v>
      </c>
      <c r="L530" s="138" t="s">
        <v>521</v>
      </c>
      <c r="M530" s="138" t="s">
        <v>521</v>
      </c>
      <c r="N530" s="138" t="s">
        <v>521</v>
      </c>
      <c r="O530" s="138" t="s">
        <v>521</v>
      </c>
      <c r="P530" s="138" t="s">
        <v>521</v>
      </c>
      <c r="Q530" s="134">
        <f t="shared" si="36"/>
        <v>24</v>
      </c>
      <c r="R530" s="135" t="str">
        <f t="shared" si="34"/>
        <v>NO</v>
      </c>
      <c r="S530" s="136" t="str">
        <f t="shared" si="35"/>
        <v>Medio</v>
      </c>
      <c r="T530" s="45"/>
    </row>
    <row r="531" spans="1:20" s="48" customFormat="1" ht="32.1" customHeight="1" x14ac:dyDescent="0.2">
      <c r="A531" s="141" t="s">
        <v>3788</v>
      </c>
      <c r="B531" s="137" t="s">
        <v>3861</v>
      </c>
      <c r="C531" s="139" t="s">
        <v>3862</v>
      </c>
      <c r="D531" s="133">
        <v>83</v>
      </c>
      <c r="E531" s="138" t="s">
        <v>521</v>
      </c>
      <c r="F531" s="138" t="s">
        <v>521</v>
      </c>
      <c r="G531" s="138" t="s">
        <v>521</v>
      </c>
      <c r="H531" s="138" t="s">
        <v>521</v>
      </c>
      <c r="I531" s="140" t="s">
        <v>521</v>
      </c>
      <c r="J531" s="140">
        <v>0</v>
      </c>
      <c r="K531" s="138" t="s">
        <v>521</v>
      </c>
      <c r="L531" s="138" t="s">
        <v>521</v>
      </c>
      <c r="M531" s="138" t="s">
        <v>521</v>
      </c>
      <c r="N531" s="138" t="s">
        <v>521</v>
      </c>
      <c r="O531" s="138" t="s">
        <v>521</v>
      </c>
      <c r="P531" s="138" t="s">
        <v>521</v>
      </c>
      <c r="Q531" s="134">
        <f t="shared" si="36"/>
        <v>0</v>
      </c>
      <c r="R531" s="135" t="str">
        <f t="shared" si="34"/>
        <v>SI</v>
      </c>
      <c r="S531" s="136" t="str">
        <f t="shared" si="35"/>
        <v>Sin Riesgo</v>
      </c>
      <c r="T531" s="45"/>
    </row>
    <row r="532" spans="1:20" s="48" customFormat="1" ht="32.1" customHeight="1" x14ac:dyDescent="0.2">
      <c r="A532" s="141" t="s">
        <v>3788</v>
      </c>
      <c r="B532" s="137" t="s">
        <v>3863</v>
      </c>
      <c r="C532" s="139" t="s">
        <v>3864</v>
      </c>
      <c r="D532" s="133">
        <v>190</v>
      </c>
      <c r="E532" s="138" t="s">
        <v>521</v>
      </c>
      <c r="F532" s="138" t="s">
        <v>521</v>
      </c>
      <c r="G532" s="138" t="s">
        <v>521</v>
      </c>
      <c r="H532" s="138" t="s">
        <v>521</v>
      </c>
      <c r="I532" s="140" t="s">
        <v>521</v>
      </c>
      <c r="J532" s="140" t="s">
        <v>521</v>
      </c>
      <c r="K532" s="138">
        <v>0</v>
      </c>
      <c r="L532" s="138" t="s">
        <v>521</v>
      </c>
      <c r="M532" s="138" t="s">
        <v>521</v>
      </c>
      <c r="N532" s="138" t="s">
        <v>521</v>
      </c>
      <c r="O532" s="138" t="s">
        <v>521</v>
      </c>
      <c r="P532" s="138" t="s">
        <v>521</v>
      </c>
      <c r="Q532" s="134">
        <f t="shared" si="36"/>
        <v>0</v>
      </c>
      <c r="R532" s="135" t="str">
        <f t="shared" si="34"/>
        <v>SI</v>
      </c>
      <c r="S532" s="136" t="str">
        <f t="shared" si="35"/>
        <v>Sin Riesgo</v>
      </c>
      <c r="T532" s="45"/>
    </row>
    <row r="533" spans="1:20" s="48" customFormat="1" ht="32.1" customHeight="1" x14ac:dyDescent="0.2">
      <c r="A533" s="141" t="s">
        <v>3788</v>
      </c>
      <c r="B533" s="137" t="s">
        <v>3865</v>
      </c>
      <c r="C533" s="139" t="s">
        <v>3866</v>
      </c>
      <c r="D533" s="133">
        <v>217</v>
      </c>
      <c r="E533" s="138" t="s">
        <v>521</v>
      </c>
      <c r="F533" s="138" t="s">
        <v>521</v>
      </c>
      <c r="G533" s="138" t="s">
        <v>521</v>
      </c>
      <c r="H533" s="138" t="s">
        <v>521</v>
      </c>
      <c r="I533" s="140" t="s">
        <v>521</v>
      </c>
      <c r="J533" s="140" t="s">
        <v>521</v>
      </c>
      <c r="K533" s="138">
        <v>24</v>
      </c>
      <c r="L533" s="138" t="s">
        <v>521</v>
      </c>
      <c r="M533" s="138" t="s">
        <v>521</v>
      </c>
      <c r="N533" s="138" t="s">
        <v>521</v>
      </c>
      <c r="O533" s="138">
        <v>26.4</v>
      </c>
      <c r="P533" s="138" t="s">
        <v>521</v>
      </c>
      <c r="Q533" s="134">
        <f t="shared" si="36"/>
        <v>25.2</v>
      </c>
      <c r="R533" s="135" t="str">
        <f t="shared" si="34"/>
        <v>NO</v>
      </c>
      <c r="S533" s="136" t="str">
        <f t="shared" si="35"/>
        <v>Medio</v>
      </c>
      <c r="T533" s="45"/>
    </row>
    <row r="534" spans="1:20" s="48" customFormat="1" ht="32.1" customHeight="1" x14ac:dyDescent="0.2">
      <c r="A534" s="141" t="s">
        <v>3788</v>
      </c>
      <c r="B534" s="137" t="s">
        <v>3867</v>
      </c>
      <c r="C534" s="139" t="s">
        <v>3868</v>
      </c>
      <c r="D534" s="133">
        <v>51</v>
      </c>
      <c r="E534" s="138" t="s">
        <v>521</v>
      </c>
      <c r="F534" s="138" t="s">
        <v>521</v>
      </c>
      <c r="G534" s="138" t="s">
        <v>521</v>
      </c>
      <c r="H534" s="138" t="s">
        <v>521</v>
      </c>
      <c r="I534" s="140" t="s">
        <v>521</v>
      </c>
      <c r="J534" s="140" t="s">
        <v>521</v>
      </c>
      <c r="K534" s="138">
        <v>24</v>
      </c>
      <c r="L534" s="138" t="s">
        <v>521</v>
      </c>
      <c r="M534" s="138" t="s">
        <v>521</v>
      </c>
      <c r="N534" s="138" t="s">
        <v>521</v>
      </c>
      <c r="O534" s="138" t="s">
        <v>521</v>
      </c>
      <c r="P534" s="138" t="s">
        <v>521</v>
      </c>
      <c r="Q534" s="134">
        <f t="shared" si="36"/>
        <v>24</v>
      </c>
      <c r="R534" s="135" t="str">
        <f t="shared" si="34"/>
        <v>NO</v>
      </c>
      <c r="S534" s="136" t="str">
        <f t="shared" si="35"/>
        <v>Medio</v>
      </c>
      <c r="T534" s="45"/>
    </row>
    <row r="535" spans="1:20" s="48" customFormat="1" ht="32.1" customHeight="1" x14ac:dyDescent="0.2">
      <c r="A535" s="141" t="s">
        <v>3788</v>
      </c>
      <c r="B535" s="137" t="s">
        <v>3869</v>
      </c>
      <c r="C535" s="139" t="s">
        <v>3870</v>
      </c>
      <c r="D535" s="133">
        <v>40</v>
      </c>
      <c r="E535" s="138" t="s">
        <v>521</v>
      </c>
      <c r="F535" s="138" t="s">
        <v>521</v>
      </c>
      <c r="G535" s="138" t="s">
        <v>521</v>
      </c>
      <c r="H535" s="138" t="s">
        <v>521</v>
      </c>
      <c r="I535" s="140" t="s">
        <v>521</v>
      </c>
      <c r="J535" s="140" t="s">
        <v>521</v>
      </c>
      <c r="K535" s="138">
        <v>24</v>
      </c>
      <c r="L535" s="138" t="s">
        <v>521</v>
      </c>
      <c r="M535" s="138" t="s">
        <v>521</v>
      </c>
      <c r="N535" s="138" t="s">
        <v>521</v>
      </c>
      <c r="O535" s="138">
        <v>26.4</v>
      </c>
      <c r="P535" s="138" t="s">
        <v>521</v>
      </c>
      <c r="Q535" s="134">
        <f t="shared" si="36"/>
        <v>25.2</v>
      </c>
      <c r="R535" s="135" t="str">
        <f t="shared" si="34"/>
        <v>NO</v>
      </c>
      <c r="S535" s="136" t="str">
        <f t="shared" si="35"/>
        <v>Medio</v>
      </c>
      <c r="T535" s="45"/>
    </row>
    <row r="536" spans="1:20" s="48" customFormat="1" ht="32.1" customHeight="1" x14ac:dyDescent="0.2">
      <c r="A536" s="141" t="s">
        <v>3788</v>
      </c>
      <c r="B536" s="137" t="s">
        <v>3871</v>
      </c>
      <c r="C536" s="139" t="s">
        <v>3872</v>
      </c>
      <c r="D536" s="133">
        <v>38</v>
      </c>
      <c r="E536" s="138" t="s">
        <v>521</v>
      </c>
      <c r="F536" s="138" t="s">
        <v>521</v>
      </c>
      <c r="G536" s="138" t="s">
        <v>521</v>
      </c>
      <c r="H536" s="138" t="s">
        <v>521</v>
      </c>
      <c r="I536" s="140" t="s">
        <v>521</v>
      </c>
      <c r="J536" s="140" t="s">
        <v>521</v>
      </c>
      <c r="K536" s="138">
        <v>0</v>
      </c>
      <c r="L536" s="138" t="s">
        <v>521</v>
      </c>
      <c r="M536" s="138" t="s">
        <v>521</v>
      </c>
      <c r="N536" s="138" t="s">
        <v>521</v>
      </c>
      <c r="O536" s="138" t="s">
        <v>521</v>
      </c>
      <c r="P536" s="138" t="s">
        <v>521</v>
      </c>
      <c r="Q536" s="134">
        <f t="shared" si="36"/>
        <v>0</v>
      </c>
      <c r="R536" s="135" t="str">
        <f t="shared" si="34"/>
        <v>SI</v>
      </c>
      <c r="S536" s="136" t="str">
        <f t="shared" si="35"/>
        <v>Sin Riesgo</v>
      </c>
      <c r="T536" s="45"/>
    </row>
    <row r="537" spans="1:20" s="48" customFormat="1" ht="32.1" customHeight="1" x14ac:dyDescent="0.2">
      <c r="A537" s="141" t="s">
        <v>3788</v>
      </c>
      <c r="B537" s="137" t="s">
        <v>3873</v>
      </c>
      <c r="C537" s="139" t="s">
        <v>3874</v>
      </c>
      <c r="D537" s="133">
        <v>155</v>
      </c>
      <c r="E537" s="138" t="s">
        <v>521</v>
      </c>
      <c r="F537" s="138" t="s">
        <v>521</v>
      </c>
      <c r="G537" s="138" t="s">
        <v>521</v>
      </c>
      <c r="H537" s="138" t="s">
        <v>521</v>
      </c>
      <c r="I537" s="140" t="s">
        <v>521</v>
      </c>
      <c r="J537" s="140" t="s">
        <v>521</v>
      </c>
      <c r="K537" s="138" t="s">
        <v>521</v>
      </c>
      <c r="L537" s="138">
        <v>0</v>
      </c>
      <c r="M537" s="138" t="s">
        <v>521</v>
      </c>
      <c r="N537" s="138" t="s">
        <v>521</v>
      </c>
      <c r="O537" s="138" t="s">
        <v>521</v>
      </c>
      <c r="P537" s="138" t="s">
        <v>521</v>
      </c>
      <c r="Q537" s="134">
        <f t="shared" si="36"/>
        <v>0</v>
      </c>
      <c r="R537" s="135" t="str">
        <f t="shared" si="34"/>
        <v>SI</v>
      </c>
      <c r="S537" s="136" t="str">
        <f t="shared" si="35"/>
        <v>Sin Riesgo</v>
      </c>
      <c r="T537" s="45"/>
    </row>
    <row r="538" spans="1:20" s="48" customFormat="1" ht="32.1" customHeight="1" x14ac:dyDescent="0.2">
      <c r="A538" s="141" t="s">
        <v>3788</v>
      </c>
      <c r="B538" s="137" t="s">
        <v>3875</v>
      </c>
      <c r="C538" s="139" t="s">
        <v>3876</v>
      </c>
      <c r="D538" s="133">
        <v>180</v>
      </c>
      <c r="E538" s="138" t="s">
        <v>521</v>
      </c>
      <c r="F538" s="138" t="s">
        <v>521</v>
      </c>
      <c r="G538" s="138" t="s">
        <v>521</v>
      </c>
      <c r="H538" s="138" t="s">
        <v>521</v>
      </c>
      <c r="I538" s="140" t="s">
        <v>521</v>
      </c>
      <c r="J538" s="140" t="s">
        <v>521</v>
      </c>
      <c r="K538" s="138" t="s">
        <v>521</v>
      </c>
      <c r="L538" s="138">
        <v>0</v>
      </c>
      <c r="M538" s="138" t="s">
        <v>521</v>
      </c>
      <c r="N538" s="138" t="s">
        <v>521</v>
      </c>
      <c r="O538" s="138" t="s">
        <v>521</v>
      </c>
      <c r="P538" s="138" t="s">
        <v>521</v>
      </c>
      <c r="Q538" s="134">
        <f t="shared" si="36"/>
        <v>0</v>
      </c>
      <c r="R538" s="135" t="str">
        <f t="shared" si="34"/>
        <v>SI</v>
      </c>
      <c r="S538" s="136" t="str">
        <f t="shared" si="35"/>
        <v>Sin Riesgo</v>
      </c>
      <c r="T538" s="45"/>
    </row>
    <row r="539" spans="1:20" s="48" customFormat="1" ht="32.1" customHeight="1" x14ac:dyDescent="0.2">
      <c r="A539" s="141" t="s">
        <v>3788</v>
      </c>
      <c r="B539" s="137" t="s">
        <v>3877</v>
      </c>
      <c r="C539" s="139" t="s">
        <v>3878</v>
      </c>
      <c r="D539" s="133">
        <v>93</v>
      </c>
      <c r="E539" s="138" t="s">
        <v>521</v>
      </c>
      <c r="F539" s="138" t="s">
        <v>521</v>
      </c>
      <c r="G539" s="138" t="s">
        <v>521</v>
      </c>
      <c r="H539" s="138" t="s">
        <v>521</v>
      </c>
      <c r="I539" s="140" t="s">
        <v>521</v>
      </c>
      <c r="J539" s="140" t="s">
        <v>521</v>
      </c>
      <c r="K539" s="138" t="s">
        <v>521</v>
      </c>
      <c r="L539" s="138">
        <v>0</v>
      </c>
      <c r="M539" s="138" t="s">
        <v>521</v>
      </c>
      <c r="N539" s="138" t="s">
        <v>521</v>
      </c>
      <c r="O539" s="138" t="s">
        <v>521</v>
      </c>
      <c r="P539" s="138" t="s">
        <v>521</v>
      </c>
      <c r="Q539" s="134">
        <f t="shared" si="36"/>
        <v>0</v>
      </c>
      <c r="R539" s="135" t="str">
        <f t="shared" si="34"/>
        <v>SI</v>
      </c>
      <c r="S539" s="136" t="str">
        <f t="shared" si="35"/>
        <v>Sin Riesgo</v>
      </c>
      <c r="T539" s="45"/>
    </row>
    <row r="540" spans="1:20" s="48" customFormat="1" ht="32.1" customHeight="1" x14ac:dyDescent="0.2">
      <c r="A540" s="141" t="s">
        <v>3788</v>
      </c>
      <c r="B540" s="137" t="s">
        <v>3879</v>
      </c>
      <c r="C540" s="139" t="s">
        <v>3880</v>
      </c>
      <c r="D540" s="133">
        <v>34</v>
      </c>
      <c r="E540" s="138" t="s">
        <v>521</v>
      </c>
      <c r="F540" s="138" t="s">
        <v>521</v>
      </c>
      <c r="G540" s="138" t="s">
        <v>521</v>
      </c>
      <c r="H540" s="138" t="s">
        <v>521</v>
      </c>
      <c r="I540" s="140" t="s">
        <v>521</v>
      </c>
      <c r="J540" s="140" t="s">
        <v>521</v>
      </c>
      <c r="K540" s="138" t="s">
        <v>521</v>
      </c>
      <c r="L540" s="138">
        <v>0</v>
      </c>
      <c r="M540" s="138" t="s">
        <v>521</v>
      </c>
      <c r="N540" s="138" t="s">
        <v>521</v>
      </c>
      <c r="O540" s="138" t="s">
        <v>521</v>
      </c>
      <c r="P540" s="138" t="s">
        <v>521</v>
      </c>
      <c r="Q540" s="134">
        <f t="shared" si="36"/>
        <v>0</v>
      </c>
      <c r="R540" s="135" t="str">
        <f t="shared" si="34"/>
        <v>SI</v>
      </c>
      <c r="S540" s="136" t="str">
        <f t="shared" si="35"/>
        <v>Sin Riesgo</v>
      </c>
      <c r="T540" s="45"/>
    </row>
    <row r="541" spans="1:20" s="48" customFormat="1" ht="32.1" customHeight="1" x14ac:dyDescent="0.2">
      <c r="A541" s="141" t="s">
        <v>3788</v>
      </c>
      <c r="B541" s="137" t="s">
        <v>3881</v>
      </c>
      <c r="C541" s="139" t="s">
        <v>3882</v>
      </c>
      <c r="D541" s="133">
        <v>37</v>
      </c>
      <c r="E541" s="138" t="s">
        <v>521</v>
      </c>
      <c r="F541" s="138" t="s">
        <v>521</v>
      </c>
      <c r="G541" s="138" t="s">
        <v>521</v>
      </c>
      <c r="H541" s="138" t="s">
        <v>521</v>
      </c>
      <c r="I541" s="140" t="s">
        <v>521</v>
      </c>
      <c r="J541" s="140" t="s">
        <v>521</v>
      </c>
      <c r="K541" s="138" t="s">
        <v>521</v>
      </c>
      <c r="L541" s="138">
        <v>2.4</v>
      </c>
      <c r="M541" s="138" t="s">
        <v>521</v>
      </c>
      <c r="N541" s="138" t="s">
        <v>521</v>
      </c>
      <c r="O541" s="138" t="s">
        <v>521</v>
      </c>
      <c r="P541" s="138" t="s">
        <v>521</v>
      </c>
      <c r="Q541" s="134">
        <f t="shared" si="36"/>
        <v>2.4</v>
      </c>
      <c r="R541" s="135" t="str">
        <f t="shared" si="34"/>
        <v>SI</v>
      </c>
      <c r="S541" s="136" t="str">
        <f t="shared" si="35"/>
        <v>Sin Riesgo</v>
      </c>
      <c r="T541" s="45"/>
    </row>
    <row r="542" spans="1:20" s="48" customFormat="1" ht="32.1" customHeight="1" x14ac:dyDescent="0.2">
      <c r="A542" s="141" t="s">
        <v>3788</v>
      </c>
      <c r="B542" s="137" t="s">
        <v>3883</v>
      </c>
      <c r="C542" s="139" t="s">
        <v>3884</v>
      </c>
      <c r="D542" s="133">
        <v>15</v>
      </c>
      <c r="E542" s="138" t="s">
        <v>521</v>
      </c>
      <c r="F542" s="138" t="s">
        <v>521</v>
      </c>
      <c r="G542" s="138" t="s">
        <v>521</v>
      </c>
      <c r="H542" s="138" t="s">
        <v>521</v>
      </c>
      <c r="I542" s="140" t="s">
        <v>521</v>
      </c>
      <c r="J542" s="140" t="s">
        <v>521</v>
      </c>
      <c r="K542" s="138" t="s">
        <v>521</v>
      </c>
      <c r="L542" s="138">
        <v>0</v>
      </c>
      <c r="M542" s="138" t="s">
        <v>521</v>
      </c>
      <c r="N542" s="138" t="s">
        <v>521</v>
      </c>
      <c r="O542" s="138" t="s">
        <v>521</v>
      </c>
      <c r="P542" s="138" t="s">
        <v>521</v>
      </c>
      <c r="Q542" s="134">
        <f t="shared" si="36"/>
        <v>0</v>
      </c>
      <c r="R542" s="135" t="str">
        <f t="shared" si="34"/>
        <v>SI</v>
      </c>
      <c r="S542" s="136" t="str">
        <f t="shared" si="35"/>
        <v>Sin Riesgo</v>
      </c>
      <c r="T542" s="45"/>
    </row>
    <row r="543" spans="1:20" s="48" customFormat="1" ht="32.1" customHeight="1" x14ac:dyDescent="0.2">
      <c r="A543" s="141" t="s">
        <v>3788</v>
      </c>
      <c r="B543" s="137" t="s">
        <v>3885</v>
      </c>
      <c r="C543" s="139" t="s">
        <v>3886</v>
      </c>
      <c r="D543" s="133">
        <v>70</v>
      </c>
      <c r="E543" s="138" t="s">
        <v>521</v>
      </c>
      <c r="F543" s="138" t="s">
        <v>521</v>
      </c>
      <c r="G543" s="138" t="s">
        <v>521</v>
      </c>
      <c r="H543" s="138" t="s">
        <v>521</v>
      </c>
      <c r="I543" s="140" t="s">
        <v>521</v>
      </c>
      <c r="J543" s="140" t="s">
        <v>521</v>
      </c>
      <c r="K543" s="138" t="s">
        <v>521</v>
      </c>
      <c r="L543" s="138">
        <v>0</v>
      </c>
      <c r="M543" s="138" t="s">
        <v>521</v>
      </c>
      <c r="N543" s="138" t="s">
        <v>521</v>
      </c>
      <c r="O543" s="138" t="s">
        <v>521</v>
      </c>
      <c r="P543" s="138" t="s">
        <v>521</v>
      </c>
      <c r="Q543" s="134">
        <f t="shared" si="36"/>
        <v>0</v>
      </c>
      <c r="R543" s="135" t="str">
        <f t="shared" si="34"/>
        <v>SI</v>
      </c>
      <c r="S543" s="136" t="str">
        <f t="shared" si="35"/>
        <v>Sin Riesgo</v>
      </c>
      <c r="T543" s="45"/>
    </row>
    <row r="544" spans="1:20" s="48" customFormat="1" ht="32.1" customHeight="1" x14ac:dyDescent="0.2">
      <c r="A544" s="141" t="s">
        <v>3788</v>
      </c>
      <c r="B544" s="137" t="s">
        <v>3887</v>
      </c>
      <c r="C544" s="139" t="s">
        <v>3888</v>
      </c>
      <c r="D544" s="133">
        <v>41</v>
      </c>
      <c r="E544" s="138" t="s">
        <v>521</v>
      </c>
      <c r="F544" s="138" t="s">
        <v>521</v>
      </c>
      <c r="G544" s="138" t="s">
        <v>521</v>
      </c>
      <c r="H544" s="138" t="s">
        <v>521</v>
      </c>
      <c r="I544" s="140" t="s">
        <v>521</v>
      </c>
      <c r="J544" s="140" t="s">
        <v>521</v>
      </c>
      <c r="K544" s="138" t="s">
        <v>521</v>
      </c>
      <c r="L544" s="138">
        <v>0</v>
      </c>
      <c r="M544" s="138" t="s">
        <v>521</v>
      </c>
      <c r="N544" s="138" t="s">
        <v>521</v>
      </c>
      <c r="O544" s="138" t="s">
        <v>521</v>
      </c>
      <c r="P544" s="138" t="s">
        <v>521</v>
      </c>
      <c r="Q544" s="134">
        <f t="shared" si="36"/>
        <v>0</v>
      </c>
      <c r="R544" s="135" t="str">
        <f t="shared" si="34"/>
        <v>SI</v>
      </c>
      <c r="S544" s="136" t="str">
        <f t="shared" si="35"/>
        <v>Sin Riesgo</v>
      </c>
      <c r="T544" s="45"/>
    </row>
    <row r="545" spans="1:20" s="48" customFormat="1" ht="32.1" customHeight="1" x14ac:dyDescent="0.2">
      <c r="A545" s="141" t="s">
        <v>3788</v>
      </c>
      <c r="B545" s="137" t="s">
        <v>3889</v>
      </c>
      <c r="C545" s="139" t="s">
        <v>3890</v>
      </c>
      <c r="D545" s="133">
        <v>107</v>
      </c>
      <c r="E545" s="138" t="s">
        <v>521</v>
      </c>
      <c r="F545" s="138" t="s">
        <v>521</v>
      </c>
      <c r="G545" s="138" t="s">
        <v>521</v>
      </c>
      <c r="H545" s="138" t="s">
        <v>521</v>
      </c>
      <c r="I545" s="140" t="s">
        <v>521</v>
      </c>
      <c r="J545" s="140" t="s">
        <v>521</v>
      </c>
      <c r="K545" s="138" t="s">
        <v>521</v>
      </c>
      <c r="L545" s="138">
        <v>2.4</v>
      </c>
      <c r="M545" s="138" t="s">
        <v>521</v>
      </c>
      <c r="N545" s="138" t="s">
        <v>521</v>
      </c>
      <c r="O545" s="138" t="s">
        <v>521</v>
      </c>
      <c r="P545" s="138" t="s">
        <v>521</v>
      </c>
      <c r="Q545" s="134">
        <f t="shared" si="36"/>
        <v>2.4</v>
      </c>
      <c r="R545" s="135" t="str">
        <f t="shared" si="34"/>
        <v>SI</v>
      </c>
      <c r="S545" s="136" t="str">
        <f t="shared" si="35"/>
        <v>Sin Riesgo</v>
      </c>
      <c r="T545" s="45"/>
    </row>
    <row r="546" spans="1:20" s="48" customFormat="1" ht="32.1" customHeight="1" x14ac:dyDescent="0.2">
      <c r="A546" s="141" t="s">
        <v>3788</v>
      </c>
      <c r="B546" s="137" t="s">
        <v>3891</v>
      </c>
      <c r="C546" s="139" t="s">
        <v>3892</v>
      </c>
      <c r="D546" s="133">
        <v>149</v>
      </c>
      <c r="E546" s="138" t="s">
        <v>521</v>
      </c>
      <c r="F546" s="138" t="s">
        <v>521</v>
      </c>
      <c r="G546" s="138" t="s">
        <v>521</v>
      </c>
      <c r="H546" s="138" t="s">
        <v>521</v>
      </c>
      <c r="I546" s="140" t="s">
        <v>521</v>
      </c>
      <c r="J546" s="140" t="s">
        <v>521</v>
      </c>
      <c r="K546" s="138" t="s">
        <v>521</v>
      </c>
      <c r="L546" s="138">
        <v>0</v>
      </c>
      <c r="M546" s="138" t="s">
        <v>521</v>
      </c>
      <c r="N546" s="138" t="s">
        <v>521</v>
      </c>
      <c r="O546" s="138" t="s">
        <v>521</v>
      </c>
      <c r="P546" s="138" t="s">
        <v>521</v>
      </c>
      <c r="Q546" s="134">
        <f t="shared" si="36"/>
        <v>0</v>
      </c>
      <c r="R546" s="135" t="str">
        <f t="shared" si="34"/>
        <v>SI</v>
      </c>
      <c r="S546" s="136" t="str">
        <f t="shared" si="35"/>
        <v>Sin Riesgo</v>
      </c>
      <c r="T546" s="45"/>
    </row>
    <row r="547" spans="1:20" s="48" customFormat="1" ht="32.1" customHeight="1" x14ac:dyDescent="0.2">
      <c r="A547" s="141" t="s">
        <v>3788</v>
      </c>
      <c r="B547" s="137" t="s">
        <v>3893</v>
      </c>
      <c r="C547" s="139" t="s">
        <v>3894</v>
      </c>
      <c r="D547" s="133">
        <v>232</v>
      </c>
      <c r="E547" s="138" t="s">
        <v>521</v>
      </c>
      <c r="F547" s="138" t="s">
        <v>521</v>
      </c>
      <c r="G547" s="138" t="s">
        <v>521</v>
      </c>
      <c r="H547" s="138" t="s">
        <v>521</v>
      </c>
      <c r="I547" s="140" t="s">
        <v>521</v>
      </c>
      <c r="J547" s="140" t="s">
        <v>521</v>
      </c>
      <c r="K547" s="138" t="s">
        <v>521</v>
      </c>
      <c r="L547" s="138" t="s">
        <v>521</v>
      </c>
      <c r="M547" s="138">
        <v>0</v>
      </c>
      <c r="N547" s="138" t="s">
        <v>521</v>
      </c>
      <c r="O547" s="138" t="s">
        <v>521</v>
      </c>
      <c r="P547" s="138">
        <v>24</v>
      </c>
      <c r="Q547" s="134">
        <f t="shared" si="36"/>
        <v>12</v>
      </c>
      <c r="R547" s="135" t="str">
        <f t="shared" si="34"/>
        <v>NO</v>
      </c>
      <c r="S547" s="136" t="str">
        <f t="shared" si="35"/>
        <v>Bajo</v>
      </c>
      <c r="T547" s="45"/>
    </row>
    <row r="548" spans="1:20" s="48" customFormat="1" ht="32.1" customHeight="1" x14ac:dyDescent="0.2">
      <c r="A548" s="141" t="s">
        <v>3788</v>
      </c>
      <c r="B548" s="137" t="s">
        <v>3895</v>
      </c>
      <c r="C548" s="139" t="s">
        <v>3896</v>
      </c>
      <c r="D548" s="133">
        <v>56</v>
      </c>
      <c r="E548" s="138" t="s">
        <v>521</v>
      </c>
      <c r="F548" s="138" t="s">
        <v>521</v>
      </c>
      <c r="G548" s="138" t="s">
        <v>521</v>
      </c>
      <c r="H548" s="138" t="s">
        <v>521</v>
      </c>
      <c r="I548" s="140" t="s">
        <v>521</v>
      </c>
      <c r="J548" s="140" t="s">
        <v>521</v>
      </c>
      <c r="K548" s="138" t="s">
        <v>521</v>
      </c>
      <c r="L548" s="138" t="s">
        <v>521</v>
      </c>
      <c r="M548" s="138">
        <v>0</v>
      </c>
      <c r="N548" s="138" t="s">
        <v>521</v>
      </c>
      <c r="O548" s="138" t="s">
        <v>521</v>
      </c>
      <c r="P548" s="138" t="s">
        <v>521</v>
      </c>
      <c r="Q548" s="134">
        <f t="shared" si="36"/>
        <v>0</v>
      </c>
      <c r="R548" s="135" t="str">
        <f t="shared" si="34"/>
        <v>SI</v>
      </c>
      <c r="S548" s="136" t="str">
        <f t="shared" si="35"/>
        <v>Sin Riesgo</v>
      </c>
      <c r="T548" s="45"/>
    </row>
    <row r="549" spans="1:20" s="48" customFormat="1" ht="32.1" customHeight="1" x14ac:dyDescent="0.2">
      <c r="A549" s="141" t="s">
        <v>3788</v>
      </c>
      <c r="B549" s="137" t="s">
        <v>3897</v>
      </c>
      <c r="C549" s="139" t="s">
        <v>3898</v>
      </c>
      <c r="D549" s="133">
        <v>68</v>
      </c>
      <c r="E549" s="138" t="s">
        <v>521</v>
      </c>
      <c r="F549" s="138" t="s">
        <v>521</v>
      </c>
      <c r="G549" s="138" t="s">
        <v>521</v>
      </c>
      <c r="H549" s="138" t="s">
        <v>521</v>
      </c>
      <c r="I549" s="140" t="s">
        <v>521</v>
      </c>
      <c r="J549" s="140" t="s">
        <v>521</v>
      </c>
      <c r="K549" s="138" t="s">
        <v>521</v>
      </c>
      <c r="L549" s="138" t="s">
        <v>521</v>
      </c>
      <c r="M549" s="138">
        <v>0</v>
      </c>
      <c r="N549" s="138" t="s">
        <v>521</v>
      </c>
      <c r="O549" s="138" t="s">
        <v>521</v>
      </c>
      <c r="P549" s="138" t="s">
        <v>521</v>
      </c>
      <c r="Q549" s="134">
        <f t="shared" si="36"/>
        <v>0</v>
      </c>
      <c r="R549" s="135" t="str">
        <f t="shared" si="34"/>
        <v>SI</v>
      </c>
      <c r="S549" s="136" t="str">
        <f t="shared" si="35"/>
        <v>Sin Riesgo</v>
      </c>
      <c r="T549" s="45"/>
    </row>
    <row r="550" spans="1:20" s="48" customFormat="1" ht="32.1" customHeight="1" x14ac:dyDescent="0.2">
      <c r="A550" s="141" t="s">
        <v>3788</v>
      </c>
      <c r="B550" s="137" t="s">
        <v>3899</v>
      </c>
      <c r="C550" s="139" t="s">
        <v>3900</v>
      </c>
      <c r="D550" s="133">
        <v>86</v>
      </c>
      <c r="E550" s="138" t="s">
        <v>521</v>
      </c>
      <c r="F550" s="138" t="s">
        <v>521</v>
      </c>
      <c r="G550" s="138" t="s">
        <v>521</v>
      </c>
      <c r="H550" s="138" t="s">
        <v>521</v>
      </c>
      <c r="I550" s="140" t="s">
        <v>521</v>
      </c>
      <c r="J550" s="140" t="s">
        <v>521</v>
      </c>
      <c r="K550" s="138" t="s">
        <v>521</v>
      </c>
      <c r="L550" s="138" t="s">
        <v>521</v>
      </c>
      <c r="M550" s="138">
        <v>24</v>
      </c>
      <c r="N550" s="138" t="s">
        <v>521</v>
      </c>
      <c r="O550" s="138" t="s">
        <v>521</v>
      </c>
      <c r="P550" s="138" t="s">
        <v>521</v>
      </c>
      <c r="Q550" s="134">
        <f t="shared" si="36"/>
        <v>24</v>
      </c>
      <c r="R550" s="135" t="str">
        <f t="shared" si="34"/>
        <v>NO</v>
      </c>
      <c r="S550" s="136" t="str">
        <f t="shared" si="35"/>
        <v>Medio</v>
      </c>
      <c r="T550" s="45"/>
    </row>
    <row r="551" spans="1:20" s="48" customFormat="1" ht="32.1" customHeight="1" x14ac:dyDescent="0.2">
      <c r="A551" s="141" t="s">
        <v>3901</v>
      </c>
      <c r="B551" s="137" t="s">
        <v>3902</v>
      </c>
      <c r="C551" s="139" t="s">
        <v>3903</v>
      </c>
      <c r="D551" s="133">
        <v>941</v>
      </c>
      <c r="E551" s="138" t="s">
        <v>521</v>
      </c>
      <c r="F551" s="138" t="s">
        <v>521</v>
      </c>
      <c r="G551" s="138" t="s">
        <v>521</v>
      </c>
      <c r="H551" s="138" t="s">
        <v>521</v>
      </c>
      <c r="I551" s="140" t="s">
        <v>521</v>
      </c>
      <c r="J551" s="140" t="s">
        <v>521</v>
      </c>
      <c r="K551" s="138" t="s">
        <v>521</v>
      </c>
      <c r="L551" s="138" t="s">
        <v>521</v>
      </c>
      <c r="M551" s="138" t="s">
        <v>521</v>
      </c>
      <c r="N551" s="138" t="s">
        <v>521</v>
      </c>
      <c r="O551" s="138" t="s">
        <v>521</v>
      </c>
      <c r="P551" s="138" t="s">
        <v>521</v>
      </c>
      <c r="Q551" s="134" t="e">
        <f t="shared" si="36"/>
        <v>#DIV/0!</v>
      </c>
      <c r="R551" s="135" t="e">
        <f t="shared" ref="R551:R574" si="37">IF(Q551&lt;5,"SI","NO")</f>
        <v>#DIV/0!</v>
      </c>
      <c r="S551" s="136" t="e">
        <f t="shared" si="35"/>
        <v>#DIV/0!</v>
      </c>
      <c r="T551" s="45"/>
    </row>
    <row r="552" spans="1:20" s="48" customFormat="1" ht="32.1" customHeight="1" x14ac:dyDescent="0.2">
      <c r="A552" s="141" t="s">
        <v>3901</v>
      </c>
      <c r="B552" s="137" t="s">
        <v>904</v>
      </c>
      <c r="C552" s="139" t="s">
        <v>3904</v>
      </c>
      <c r="D552" s="133">
        <v>569</v>
      </c>
      <c r="E552" s="138" t="s">
        <v>521</v>
      </c>
      <c r="F552" s="138" t="s">
        <v>521</v>
      </c>
      <c r="G552" s="138" t="s">
        <v>521</v>
      </c>
      <c r="H552" s="138" t="s">
        <v>521</v>
      </c>
      <c r="I552" s="140" t="s">
        <v>521</v>
      </c>
      <c r="J552" s="140" t="s">
        <v>521</v>
      </c>
      <c r="K552" s="138" t="s">
        <v>521</v>
      </c>
      <c r="L552" s="138">
        <v>19.100000000000001</v>
      </c>
      <c r="M552" s="138">
        <v>2.7</v>
      </c>
      <c r="N552" s="138">
        <v>97.3</v>
      </c>
      <c r="O552" s="138" t="s">
        <v>521</v>
      </c>
      <c r="P552" s="138" t="s">
        <v>521</v>
      </c>
      <c r="Q552" s="134">
        <f t="shared" si="36"/>
        <v>39.699999999999996</v>
      </c>
      <c r="R552" s="135" t="str">
        <f t="shared" si="37"/>
        <v>NO</v>
      </c>
      <c r="S552" s="136" t="str">
        <f t="shared" si="35"/>
        <v>Alto</v>
      </c>
      <c r="T552" s="45"/>
    </row>
    <row r="553" spans="1:20" s="48" customFormat="1" ht="32.1" customHeight="1" x14ac:dyDescent="0.2">
      <c r="A553" s="141" t="s">
        <v>3901</v>
      </c>
      <c r="B553" s="137" t="s">
        <v>3905</v>
      </c>
      <c r="C553" s="139" t="s">
        <v>3906</v>
      </c>
      <c r="D553" s="133">
        <v>160</v>
      </c>
      <c r="E553" s="138" t="s">
        <v>521</v>
      </c>
      <c r="F553" s="138" t="s">
        <v>521</v>
      </c>
      <c r="G553" s="138" t="s">
        <v>521</v>
      </c>
      <c r="H553" s="138" t="s">
        <v>521</v>
      </c>
      <c r="I553" s="140" t="s">
        <v>521</v>
      </c>
      <c r="J553" s="140">
        <v>52.6</v>
      </c>
      <c r="K553" s="138" t="s">
        <v>521</v>
      </c>
      <c r="L553" s="138" t="s">
        <v>521</v>
      </c>
      <c r="M553" s="138">
        <v>70.8</v>
      </c>
      <c r="N553" s="138" t="s">
        <v>521</v>
      </c>
      <c r="O553" s="138" t="s">
        <v>521</v>
      </c>
      <c r="P553" s="138" t="s">
        <v>521</v>
      </c>
      <c r="Q553" s="134">
        <f t="shared" si="36"/>
        <v>61.7</v>
      </c>
      <c r="R553" s="135" t="str">
        <f t="shared" si="37"/>
        <v>NO</v>
      </c>
      <c r="S553" s="136" t="str">
        <f t="shared" si="35"/>
        <v>Alto</v>
      </c>
      <c r="T553" s="45"/>
    </row>
    <row r="554" spans="1:20" s="48" customFormat="1" ht="32.1" customHeight="1" x14ac:dyDescent="0.2">
      <c r="A554" s="141" t="s">
        <v>3901</v>
      </c>
      <c r="B554" s="137" t="s">
        <v>3907</v>
      </c>
      <c r="C554" s="139" t="s">
        <v>3908</v>
      </c>
      <c r="D554" s="133">
        <v>38</v>
      </c>
      <c r="E554" s="138">
        <v>97.3</v>
      </c>
      <c r="F554" s="138" t="s">
        <v>521</v>
      </c>
      <c r="G554" s="138" t="s">
        <v>521</v>
      </c>
      <c r="H554" s="138" t="s">
        <v>521</v>
      </c>
      <c r="I554" s="140" t="s">
        <v>521</v>
      </c>
      <c r="J554" s="140" t="s">
        <v>521</v>
      </c>
      <c r="K554" s="138" t="s">
        <v>521</v>
      </c>
      <c r="L554" s="138">
        <v>70.8</v>
      </c>
      <c r="M554" s="138" t="s">
        <v>521</v>
      </c>
      <c r="N554" s="138" t="s">
        <v>521</v>
      </c>
      <c r="O554" s="138" t="s">
        <v>521</v>
      </c>
      <c r="P554" s="138" t="s">
        <v>521</v>
      </c>
      <c r="Q554" s="134">
        <f t="shared" si="36"/>
        <v>84.05</v>
      </c>
      <c r="R554" s="135" t="str">
        <f t="shared" si="37"/>
        <v>NO</v>
      </c>
      <c r="S554" s="136" t="str">
        <f t="shared" si="35"/>
        <v>Inviable Sanitariamente</v>
      </c>
      <c r="T554" s="45"/>
    </row>
    <row r="555" spans="1:20" s="48" customFormat="1" ht="32.1" customHeight="1" x14ac:dyDescent="0.2">
      <c r="A555" s="141" t="s">
        <v>3901</v>
      </c>
      <c r="B555" s="137" t="s">
        <v>746</v>
      </c>
      <c r="C555" s="139" t="s">
        <v>3909</v>
      </c>
      <c r="D555" s="133">
        <v>30</v>
      </c>
      <c r="E555" s="138" t="s">
        <v>521</v>
      </c>
      <c r="F555" s="138" t="s">
        <v>521</v>
      </c>
      <c r="G555" s="138" t="s">
        <v>521</v>
      </c>
      <c r="H555" s="138" t="s">
        <v>521</v>
      </c>
      <c r="I555" s="140">
        <v>70.8</v>
      </c>
      <c r="J555" s="140" t="s">
        <v>521</v>
      </c>
      <c r="K555" s="138" t="s">
        <v>521</v>
      </c>
      <c r="L555" s="138" t="s">
        <v>521</v>
      </c>
      <c r="M555" s="138" t="s">
        <v>521</v>
      </c>
      <c r="N555" s="138" t="s">
        <v>521</v>
      </c>
      <c r="O555" s="138" t="s">
        <v>521</v>
      </c>
      <c r="P555" s="138" t="s">
        <v>521</v>
      </c>
      <c r="Q555" s="134">
        <f t="shared" si="36"/>
        <v>70.8</v>
      </c>
      <c r="R555" s="135" t="str">
        <f t="shared" si="37"/>
        <v>NO</v>
      </c>
      <c r="S555" s="136" t="str">
        <f t="shared" si="35"/>
        <v>Alto</v>
      </c>
      <c r="T555" s="45"/>
    </row>
    <row r="556" spans="1:20" s="48" customFormat="1" ht="32.1" customHeight="1" x14ac:dyDescent="0.2">
      <c r="A556" s="141" t="s">
        <v>3901</v>
      </c>
      <c r="B556" s="137" t="s">
        <v>1315</v>
      </c>
      <c r="C556" s="139" t="s">
        <v>3910</v>
      </c>
      <c r="D556" s="133">
        <v>26</v>
      </c>
      <c r="E556" s="138" t="s">
        <v>521</v>
      </c>
      <c r="F556" s="138" t="s">
        <v>521</v>
      </c>
      <c r="G556" s="138" t="s">
        <v>521</v>
      </c>
      <c r="H556" s="138">
        <v>64</v>
      </c>
      <c r="I556" s="140" t="s">
        <v>521</v>
      </c>
      <c r="J556" s="140" t="s">
        <v>521</v>
      </c>
      <c r="K556" s="138" t="s">
        <v>521</v>
      </c>
      <c r="L556" s="138" t="s">
        <v>521</v>
      </c>
      <c r="M556" s="138" t="s">
        <v>521</v>
      </c>
      <c r="N556" s="138" t="s">
        <v>521</v>
      </c>
      <c r="O556" s="138" t="s">
        <v>521</v>
      </c>
      <c r="P556" s="138" t="s">
        <v>521</v>
      </c>
      <c r="Q556" s="134">
        <f t="shared" si="36"/>
        <v>64</v>
      </c>
      <c r="R556" s="135" t="str">
        <f t="shared" si="37"/>
        <v>NO</v>
      </c>
      <c r="S556" s="136" t="str">
        <f t="shared" si="35"/>
        <v>Alto</v>
      </c>
      <c r="T556" s="45"/>
    </row>
    <row r="557" spans="1:20" s="48" customFormat="1" ht="32.1" customHeight="1" x14ac:dyDescent="0.2">
      <c r="A557" s="141" t="s">
        <v>3901</v>
      </c>
      <c r="B557" s="137" t="s">
        <v>3431</v>
      </c>
      <c r="C557" s="139" t="s">
        <v>3911</v>
      </c>
      <c r="D557" s="133">
        <v>14</v>
      </c>
      <c r="E557" s="138" t="s">
        <v>521</v>
      </c>
      <c r="F557" s="138">
        <v>96.4</v>
      </c>
      <c r="G557" s="138" t="s">
        <v>521</v>
      </c>
      <c r="H557" s="138" t="s">
        <v>521</v>
      </c>
      <c r="I557" s="140" t="s">
        <v>521</v>
      </c>
      <c r="J557" s="140" t="s">
        <v>521</v>
      </c>
      <c r="K557" s="138" t="s">
        <v>521</v>
      </c>
      <c r="L557" s="138" t="s">
        <v>521</v>
      </c>
      <c r="M557" s="138" t="s">
        <v>521</v>
      </c>
      <c r="N557" s="138" t="s">
        <v>521</v>
      </c>
      <c r="O557" s="138" t="s">
        <v>521</v>
      </c>
      <c r="P557" s="138" t="s">
        <v>521</v>
      </c>
      <c r="Q557" s="134">
        <f t="shared" si="36"/>
        <v>96.4</v>
      </c>
      <c r="R557" s="135" t="str">
        <f t="shared" si="37"/>
        <v>NO</v>
      </c>
      <c r="S557" s="136" t="str">
        <f t="shared" si="35"/>
        <v>Inviable Sanitariamente</v>
      </c>
      <c r="T557" s="45"/>
    </row>
    <row r="558" spans="1:20" s="48" customFormat="1" ht="32.1" customHeight="1" x14ac:dyDescent="0.2">
      <c r="A558" s="141" t="s">
        <v>3901</v>
      </c>
      <c r="B558" s="137" t="s">
        <v>1624</v>
      </c>
      <c r="C558" s="139" t="s">
        <v>3912</v>
      </c>
      <c r="D558" s="133">
        <v>70</v>
      </c>
      <c r="E558" s="138" t="s">
        <v>521</v>
      </c>
      <c r="F558" s="138" t="s">
        <v>521</v>
      </c>
      <c r="G558" s="138" t="s">
        <v>521</v>
      </c>
      <c r="H558" s="138" t="s">
        <v>521</v>
      </c>
      <c r="I558" s="140">
        <v>88</v>
      </c>
      <c r="J558" s="140" t="s">
        <v>521</v>
      </c>
      <c r="K558" s="138" t="s">
        <v>521</v>
      </c>
      <c r="L558" s="138" t="s">
        <v>521</v>
      </c>
      <c r="M558" s="138" t="s">
        <v>521</v>
      </c>
      <c r="N558" s="138" t="s">
        <v>521</v>
      </c>
      <c r="O558" s="138" t="s">
        <v>521</v>
      </c>
      <c r="P558" s="138" t="s">
        <v>521</v>
      </c>
      <c r="Q558" s="134">
        <f t="shared" si="36"/>
        <v>88</v>
      </c>
      <c r="R558" s="135" t="str">
        <f t="shared" si="37"/>
        <v>NO</v>
      </c>
      <c r="S558" s="136" t="str">
        <f t="shared" si="35"/>
        <v>Inviable Sanitariamente</v>
      </c>
      <c r="T558" s="45"/>
    </row>
    <row r="559" spans="1:20" s="48" customFormat="1" ht="32.1" customHeight="1" x14ac:dyDescent="0.2">
      <c r="A559" s="141" t="s">
        <v>3901</v>
      </c>
      <c r="B559" s="137" t="s">
        <v>3913</v>
      </c>
      <c r="C559" s="139" t="s">
        <v>3914</v>
      </c>
      <c r="D559" s="133">
        <v>40</v>
      </c>
      <c r="E559" s="138" t="s">
        <v>521</v>
      </c>
      <c r="F559" s="138" t="s">
        <v>521</v>
      </c>
      <c r="G559" s="138" t="s">
        <v>521</v>
      </c>
      <c r="H559" s="138" t="s">
        <v>521</v>
      </c>
      <c r="I559" s="140">
        <v>97.3</v>
      </c>
      <c r="J559" s="140" t="s">
        <v>521</v>
      </c>
      <c r="K559" s="138" t="s">
        <v>521</v>
      </c>
      <c r="L559" s="138" t="s">
        <v>521</v>
      </c>
      <c r="M559" s="138" t="s">
        <v>521</v>
      </c>
      <c r="N559" s="138" t="s">
        <v>521</v>
      </c>
      <c r="O559" s="138" t="s">
        <v>521</v>
      </c>
      <c r="P559" s="138" t="s">
        <v>521</v>
      </c>
      <c r="Q559" s="134">
        <f t="shared" si="36"/>
        <v>97.3</v>
      </c>
      <c r="R559" s="135" t="str">
        <f t="shared" si="37"/>
        <v>NO</v>
      </c>
      <c r="S559" s="136" t="str">
        <f t="shared" si="35"/>
        <v>Inviable Sanitariamente</v>
      </c>
      <c r="T559" s="45"/>
    </row>
    <row r="560" spans="1:20" s="48" customFormat="1" ht="32.1" customHeight="1" x14ac:dyDescent="0.2">
      <c r="A560" s="141" t="s">
        <v>3901</v>
      </c>
      <c r="B560" s="137" t="s">
        <v>3915</v>
      </c>
      <c r="C560" s="139" t="s">
        <v>3916</v>
      </c>
      <c r="D560" s="133">
        <v>50</v>
      </c>
      <c r="E560" s="138" t="s">
        <v>521</v>
      </c>
      <c r="F560" s="138" t="s">
        <v>521</v>
      </c>
      <c r="G560" s="138" t="s">
        <v>521</v>
      </c>
      <c r="H560" s="138" t="s">
        <v>521</v>
      </c>
      <c r="I560" s="140" t="s">
        <v>521</v>
      </c>
      <c r="J560" s="140">
        <v>44.2</v>
      </c>
      <c r="K560" s="138" t="s">
        <v>521</v>
      </c>
      <c r="L560" s="138">
        <v>70.8</v>
      </c>
      <c r="M560" s="138" t="s">
        <v>521</v>
      </c>
      <c r="N560" s="138" t="s">
        <v>521</v>
      </c>
      <c r="O560" s="138" t="s">
        <v>521</v>
      </c>
      <c r="P560" s="138" t="s">
        <v>521</v>
      </c>
      <c r="Q560" s="134">
        <f t="shared" si="36"/>
        <v>57.5</v>
      </c>
      <c r="R560" s="135" t="str">
        <f t="shared" si="37"/>
        <v>NO</v>
      </c>
      <c r="S560" s="136" t="str">
        <f t="shared" si="35"/>
        <v>Alto</v>
      </c>
      <c r="T560" s="45"/>
    </row>
    <row r="561" spans="1:20" s="48" customFormat="1" ht="32.1" customHeight="1" x14ac:dyDescent="0.2">
      <c r="A561" s="141" t="s">
        <v>3901</v>
      </c>
      <c r="B561" s="137" t="s">
        <v>3917</v>
      </c>
      <c r="C561" s="139" t="s">
        <v>3918</v>
      </c>
      <c r="D561" s="133">
        <v>50</v>
      </c>
      <c r="E561" s="138" t="s">
        <v>521</v>
      </c>
      <c r="F561" s="138" t="s">
        <v>521</v>
      </c>
      <c r="G561" s="138">
        <v>70.8</v>
      </c>
      <c r="H561" s="138" t="s">
        <v>521</v>
      </c>
      <c r="I561" s="140" t="s">
        <v>521</v>
      </c>
      <c r="J561" s="140" t="s">
        <v>521</v>
      </c>
      <c r="K561" s="138" t="s">
        <v>521</v>
      </c>
      <c r="L561" s="138" t="s">
        <v>521</v>
      </c>
      <c r="M561" s="138" t="s">
        <v>521</v>
      </c>
      <c r="N561" s="138" t="s">
        <v>521</v>
      </c>
      <c r="O561" s="138" t="s">
        <v>521</v>
      </c>
      <c r="P561" s="138" t="s">
        <v>521</v>
      </c>
      <c r="Q561" s="134">
        <f t="shared" si="36"/>
        <v>70.8</v>
      </c>
      <c r="R561" s="135" t="str">
        <f t="shared" si="37"/>
        <v>NO</v>
      </c>
      <c r="S561" s="136" t="str">
        <f t="shared" si="35"/>
        <v>Alto</v>
      </c>
      <c r="T561" s="45"/>
    </row>
    <row r="562" spans="1:20" s="48" customFormat="1" ht="32.1" customHeight="1" x14ac:dyDescent="0.2">
      <c r="A562" s="141" t="s">
        <v>3901</v>
      </c>
      <c r="B562" s="137" t="s">
        <v>3919</v>
      </c>
      <c r="C562" s="139" t="s">
        <v>3920</v>
      </c>
      <c r="D562" s="133">
        <v>100</v>
      </c>
      <c r="E562" s="138" t="s">
        <v>521</v>
      </c>
      <c r="F562" s="138" t="s">
        <v>521</v>
      </c>
      <c r="G562" s="138" t="s">
        <v>521</v>
      </c>
      <c r="H562" s="138" t="s">
        <v>521</v>
      </c>
      <c r="I562" s="140">
        <v>97.3</v>
      </c>
      <c r="J562" s="140" t="s">
        <v>521</v>
      </c>
      <c r="K562" s="138" t="s">
        <v>521</v>
      </c>
      <c r="L562" s="138" t="s">
        <v>521</v>
      </c>
      <c r="M562" s="138" t="s">
        <v>521</v>
      </c>
      <c r="N562" s="138" t="s">
        <v>521</v>
      </c>
      <c r="O562" s="138" t="s">
        <v>521</v>
      </c>
      <c r="P562" s="138" t="s">
        <v>521</v>
      </c>
      <c r="Q562" s="134">
        <f t="shared" si="36"/>
        <v>97.3</v>
      </c>
      <c r="R562" s="135" t="str">
        <f t="shared" si="37"/>
        <v>NO</v>
      </c>
      <c r="S562" s="136" t="str">
        <f t="shared" si="35"/>
        <v>Inviable Sanitariamente</v>
      </c>
      <c r="T562" s="45"/>
    </row>
    <row r="563" spans="1:20" s="48" customFormat="1" ht="32.1" customHeight="1" x14ac:dyDescent="0.2">
      <c r="A563" s="141" t="s">
        <v>3901</v>
      </c>
      <c r="B563" s="137" t="s">
        <v>945</v>
      </c>
      <c r="C563" s="139" t="s">
        <v>3921</v>
      </c>
      <c r="D563" s="133">
        <v>140</v>
      </c>
      <c r="E563" s="138" t="s">
        <v>521</v>
      </c>
      <c r="F563" s="138" t="s">
        <v>521</v>
      </c>
      <c r="G563" s="138" t="s">
        <v>521</v>
      </c>
      <c r="H563" s="138" t="s">
        <v>521</v>
      </c>
      <c r="I563" s="140" t="s">
        <v>521</v>
      </c>
      <c r="J563" s="140" t="s">
        <v>521</v>
      </c>
      <c r="K563" s="138">
        <v>64</v>
      </c>
      <c r="L563" s="138">
        <v>70.8</v>
      </c>
      <c r="M563" s="138" t="s">
        <v>521</v>
      </c>
      <c r="N563" s="138" t="s">
        <v>521</v>
      </c>
      <c r="O563" s="138" t="s">
        <v>521</v>
      </c>
      <c r="P563" s="138" t="s">
        <v>521</v>
      </c>
      <c r="Q563" s="134">
        <f t="shared" si="36"/>
        <v>67.400000000000006</v>
      </c>
      <c r="R563" s="135" t="str">
        <f t="shared" si="37"/>
        <v>NO</v>
      </c>
      <c r="S563" s="136" t="str">
        <f t="shared" si="35"/>
        <v>Alto</v>
      </c>
      <c r="T563" s="45"/>
    </row>
    <row r="564" spans="1:20" s="48" customFormat="1" ht="32.1" customHeight="1" x14ac:dyDescent="0.2">
      <c r="A564" s="141" t="s">
        <v>3901</v>
      </c>
      <c r="B564" s="137" t="s">
        <v>3922</v>
      </c>
      <c r="C564" s="139" t="s">
        <v>3923</v>
      </c>
      <c r="D564" s="133">
        <v>30</v>
      </c>
      <c r="E564" s="138" t="s">
        <v>521</v>
      </c>
      <c r="F564" s="138" t="s">
        <v>521</v>
      </c>
      <c r="G564" s="138" t="s">
        <v>521</v>
      </c>
      <c r="H564" s="138">
        <v>64</v>
      </c>
      <c r="I564" s="140" t="s">
        <v>521</v>
      </c>
      <c r="J564" s="140" t="s">
        <v>521</v>
      </c>
      <c r="K564" s="138" t="s">
        <v>521</v>
      </c>
      <c r="L564" s="138" t="s">
        <v>521</v>
      </c>
      <c r="M564" s="138" t="s">
        <v>521</v>
      </c>
      <c r="N564" s="138" t="s">
        <v>521</v>
      </c>
      <c r="O564" s="138" t="s">
        <v>521</v>
      </c>
      <c r="P564" s="138" t="s">
        <v>521</v>
      </c>
      <c r="Q564" s="134">
        <f t="shared" si="36"/>
        <v>64</v>
      </c>
      <c r="R564" s="135" t="str">
        <f t="shared" si="37"/>
        <v>NO</v>
      </c>
      <c r="S564" s="136" t="str">
        <f t="shared" si="35"/>
        <v>Alto</v>
      </c>
      <c r="T564" s="45"/>
    </row>
    <row r="565" spans="1:20" s="48" customFormat="1" ht="32.1" customHeight="1" x14ac:dyDescent="0.2">
      <c r="A565" s="141" t="s">
        <v>3901</v>
      </c>
      <c r="B565" s="137" t="s">
        <v>3924</v>
      </c>
      <c r="C565" s="139" t="s">
        <v>3925</v>
      </c>
      <c r="D565" s="133">
        <v>33</v>
      </c>
      <c r="E565" s="138" t="s">
        <v>521</v>
      </c>
      <c r="F565" s="138" t="s">
        <v>521</v>
      </c>
      <c r="G565" s="138" t="s">
        <v>521</v>
      </c>
      <c r="H565" s="138" t="s">
        <v>521</v>
      </c>
      <c r="I565" s="140" t="s">
        <v>521</v>
      </c>
      <c r="J565" s="140" t="s">
        <v>521</v>
      </c>
      <c r="K565" s="138">
        <v>88</v>
      </c>
      <c r="L565" s="138">
        <v>70.8</v>
      </c>
      <c r="M565" s="138" t="s">
        <v>521</v>
      </c>
      <c r="N565" s="138" t="s">
        <v>521</v>
      </c>
      <c r="O565" s="138" t="s">
        <v>521</v>
      </c>
      <c r="P565" s="138" t="s">
        <v>521</v>
      </c>
      <c r="Q565" s="134">
        <f t="shared" si="36"/>
        <v>79.400000000000006</v>
      </c>
      <c r="R565" s="135" t="str">
        <f t="shared" si="37"/>
        <v>NO</v>
      </c>
      <c r="S565" s="136" t="str">
        <f t="shared" si="35"/>
        <v>Alto</v>
      </c>
      <c r="T565" s="45"/>
    </row>
    <row r="566" spans="1:20" s="48" customFormat="1" ht="32.1" customHeight="1" x14ac:dyDescent="0.2">
      <c r="A566" s="141" t="s">
        <v>3901</v>
      </c>
      <c r="B566" s="137" t="s">
        <v>3379</v>
      </c>
      <c r="C566" s="139" t="s">
        <v>3926</v>
      </c>
      <c r="D566" s="133">
        <v>37</v>
      </c>
      <c r="E566" s="138" t="s">
        <v>521</v>
      </c>
      <c r="F566" s="138" t="s">
        <v>521</v>
      </c>
      <c r="G566" s="138">
        <v>70.8</v>
      </c>
      <c r="H566" s="138" t="s">
        <v>521</v>
      </c>
      <c r="I566" s="140" t="s">
        <v>521</v>
      </c>
      <c r="J566" s="140" t="s">
        <v>521</v>
      </c>
      <c r="K566" s="138" t="s">
        <v>521</v>
      </c>
      <c r="L566" s="138">
        <v>97.3</v>
      </c>
      <c r="M566" s="138" t="s">
        <v>521</v>
      </c>
      <c r="N566" s="138" t="s">
        <v>521</v>
      </c>
      <c r="O566" s="138" t="s">
        <v>521</v>
      </c>
      <c r="P566" s="138" t="s">
        <v>521</v>
      </c>
      <c r="Q566" s="134">
        <f t="shared" si="36"/>
        <v>84.05</v>
      </c>
      <c r="R566" s="135" t="str">
        <f t="shared" si="37"/>
        <v>NO</v>
      </c>
      <c r="S566" s="136" t="str">
        <f t="shared" si="35"/>
        <v>Inviable Sanitariamente</v>
      </c>
      <c r="T566" s="45"/>
    </row>
    <row r="567" spans="1:20" s="48" customFormat="1" ht="32.1" customHeight="1" x14ac:dyDescent="0.2">
      <c r="A567" s="141" t="s">
        <v>3901</v>
      </c>
      <c r="B567" s="137" t="s">
        <v>3927</v>
      </c>
      <c r="C567" s="139" t="s">
        <v>3928</v>
      </c>
      <c r="D567" s="133">
        <v>29</v>
      </c>
      <c r="E567" s="138" t="s">
        <v>521</v>
      </c>
      <c r="F567" s="138" t="s">
        <v>521</v>
      </c>
      <c r="G567" s="138" t="s">
        <v>521</v>
      </c>
      <c r="H567" s="138" t="s">
        <v>521</v>
      </c>
      <c r="I567" s="140">
        <v>70.8</v>
      </c>
      <c r="J567" s="140" t="s">
        <v>521</v>
      </c>
      <c r="K567" s="138" t="s">
        <v>521</v>
      </c>
      <c r="L567" s="138" t="s">
        <v>521</v>
      </c>
      <c r="M567" s="138" t="s">
        <v>521</v>
      </c>
      <c r="N567" s="138" t="s">
        <v>521</v>
      </c>
      <c r="O567" s="138" t="s">
        <v>521</v>
      </c>
      <c r="P567" s="138" t="s">
        <v>521</v>
      </c>
      <c r="Q567" s="134">
        <f t="shared" si="36"/>
        <v>70.8</v>
      </c>
      <c r="R567" s="135" t="str">
        <f t="shared" si="37"/>
        <v>NO</v>
      </c>
      <c r="S567" s="136" t="str">
        <f t="shared" si="35"/>
        <v>Alto</v>
      </c>
      <c r="T567" s="45"/>
    </row>
    <row r="568" spans="1:20" s="48" customFormat="1" ht="32.1" customHeight="1" x14ac:dyDescent="0.2">
      <c r="A568" s="141" t="s">
        <v>3901</v>
      </c>
      <c r="B568" s="137" t="s">
        <v>3929</v>
      </c>
      <c r="C568" s="139" t="s">
        <v>3930</v>
      </c>
      <c r="D568" s="133">
        <v>300</v>
      </c>
      <c r="E568" s="138" t="s">
        <v>521</v>
      </c>
      <c r="F568" s="138" t="s">
        <v>521</v>
      </c>
      <c r="G568" s="138" t="s">
        <v>521</v>
      </c>
      <c r="H568" s="138" t="s">
        <v>521</v>
      </c>
      <c r="I568" s="140">
        <v>70.8</v>
      </c>
      <c r="J568" s="140" t="s">
        <v>521</v>
      </c>
      <c r="K568" s="138" t="s">
        <v>521</v>
      </c>
      <c r="L568" s="138" t="s">
        <v>521</v>
      </c>
      <c r="M568" s="138" t="s">
        <v>521</v>
      </c>
      <c r="N568" s="138" t="s">
        <v>521</v>
      </c>
      <c r="O568" s="138" t="s">
        <v>521</v>
      </c>
      <c r="P568" s="138" t="s">
        <v>521</v>
      </c>
      <c r="Q568" s="134">
        <f t="shared" si="36"/>
        <v>70.8</v>
      </c>
      <c r="R568" s="135" t="str">
        <f t="shared" si="37"/>
        <v>NO</v>
      </c>
      <c r="S568" s="136" t="str">
        <f t="shared" si="35"/>
        <v>Alto</v>
      </c>
      <c r="T568" s="45"/>
    </row>
    <row r="569" spans="1:20" s="48" customFormat="1" ht="32.1" customHeight="1" x14ac:dyDescent="0.2">
      <c r="A569" s="141" t="s">
        <v>3901</v>
      </c>
      <c r="B569" s="137" t="s">
        <v>3931</v>
      </c>
      <c r="C569" s="139" t="s">
        <v>3932</v>
      </c>
      <c r="D569" s="133">
        <v>16</v>
      </c>
      <c r="E569" s="138" t="s">
        <v>521</v>
      </c>
      <c r="F569" s="138" t="s">
        <v>521</v>
      </c>
      <c r="G569" s="138" t="s">
        <v>521</v>
      </c>
      <c r="H569" s="138">
        <v>97.3</v>
      </c>
      <c r="I569" s="140" t="s">
        <v>521</v>
      </c>
      <c r="J569" s="140" t="s">
        <v>521</v>
      </c>
      <c r="K569" s="138" t="s">
        <v>521</v>
      </c>
      <c r="L569" s="138" t="s">
        <v>521</v>
      </c>
      <c r="M569" s="138" t="s">
        <v>521</v>
      </c>
      <c r="N569" s="138" t="s">
        <v>521</v>
      </c>
      <c r="O569" s="138" t="s">
        <v>521</v>
      </c>
      <c r="P569" s="138" t="s">
        <v>521</v>
      </c>
      <c r="Q569" s="134">
        <f t="shared" si="36"/>
        <v>97.3</v>
      </c>
      <c r="R569" s="135" t="str">
        <f t="shared" si="37"/>
        <v>NO</v>
      </c>
      <c r="S569" s="136" t="str">
        <f t="shared" si="35"/>
        <v>Inviable Sanitariamente</v>
      </c>
      <c r="T569" s="45"/>
    </row>
    <row r="570" spans="1:20" s="48" customFormat="1" ht="32.1" customHeight="1" x14ac:dyDescent="0.2">
      <c r="A570" s="141" t="s">
        <v>3901</v>
      </c>
      <c r="B570" s="137" t="s">
        <v>3933</v>
      </c>
      <c r="C570" s="139" t="s">
        <v>3934</v>
      </c>
      <c r="D570" s="133">
        <v>74</v>
      </c>
      <c r="E570" s="138" t="s">
        <v>521</v>
      </c>
      <c r="F570" s="138" t="s">
        <v>521</v>
      </c>
      <c r="G570" s="138" t="s">
        <v>521</v>
      </c>
      <c r="H570" s="138">
        <v>64</v>
      </c>
      <c r="I570" s="140" t="s">
        <v>521</v>
      </c>
      <c r="J570" s="140" t="s">
        <v>521</v>
      </c>
      <c r="K570" s="138" t="s">
        <v>521</v>
      </c>
      <c r="L570" s="138" t="s">
        <v>521</v>
      </c>
      <c r="M570" s="138" t="s">
        <v>521</v>
      </c>
      <c r="N570" s="138" t="s">
        <v>521</v>
      </c>
      <c r="O570" s="138" t="s">
        <v>521</v>
      </c>
      <c r="P570" s="138" t="s">
        <v>521</v>
      </c>
      <c r="Q570" s="134">
        <f t="shared" si="36"/>
        <v>64</v>
      </c>
      <c r="R570" s="135" t="str">
        <f t="shared" si="37"/>
        <v>NO</v>
      </c>
      <c r="S570" s="136" t="str">
        <f>IF(Q570&lt;5,"Sin Riesgo",IF(Q570 &lt;=14,"Bajo",IF(Q570&lt;=35,"Medio",IF(Q570&lt;=80,"Alto","Inviable Sanitariamente"))))</f>
        <v>Alto</v>
      </c>
      <c r="T570" s="45"/>
    </row>
    <row r="571" spans="1:20" s="48" customFormat="1" ht="32.1" customHeight="1" x14ac:dyDescent="0.2">
      <c r="A571" s="141" t="s">
        <v>3901</v>
      </c>
      <c r="B571" s="137" t="s">
        <v>3935</v>
      </c>
      <c r="C571" s="139" t="s">
        <v>3936</v>
      </c>
      <c r="D571" s="133">
        <v>15</v>
      </c>
      <c r="E571" s="138" t="s">
        <v>521</v>
      </c>
      <c r="F571" s="138" t="s">
        <v>521</v>
      </c>
      <c r="G571" s="138" t="s">
        <v>521</v>
      </c>
      <c r="H571" s="138">
        <v>52.6</v>
      </c>
      <c r="I571" s="140" t="s">
        <v>521</v>
      </c>
      <c r="J571" s="140" t="s">
        <v>521</v>
      </c>
      <c r="K571" s="138" t="s">
        <v>521</v>
      </c>
      <c r="L571" s="138" t="s">
        <v>521</v>
      </c>
      <c r="M571" s="138" t="s">
        <v>521</v>
      </c>
      <c r="N571" s="138" t="s">
        <v>521</v>
      </c>
      <c r="O571" s="138" t="s">
        <v>521</v>
      </c>
      <c r="P571" s="138" t="s">
        <v>521</v>
      </c>
      <c r="Q571" s="134">
        <f>AVERAGE(E571:P571)</f>
        <v>52.6</v>
      </c>
      <c r="R571" s="135" t="str">
        <f t="shared" si="37"/>
        <v>NO</v>
      </c>
      <c r="S571" s="136" t="str">
        <f>IF(Q571&lt;5,"Sin Riesgo",IF(Q571 &lt;=14,"Bajo",IF(Q571&lt;=35,"Medio",IF(Q571&lt;=80,"Alto","Inviable Sanitariamente"))))</f>
        <v>Alto</v>
      </c>
      <c r="T571" s="45"/>
    </row>
    <row r="572" spans="1:20" s="48" customFormat="1" ht="32.1" customHeight="1" x14ac:dyDescent="0.2">
      <c r="A572" s="141" t="s">
        <v>3901</v>
      </c>
      <c r="B572" s="137" t="s">
        <v>3937</v>
      </c>
      <c r="C572" s="139" t="s">
        <v>3938</v>
      </c>
      <c r="D572" s="133">
        <v>13</v>
      </c>
      <c r="E572" s="138" t="s">
        <v>521</v>
      </c>
      <c r="F572" s="138" t="s">
        <v>521</v>
      </c>
      <c r="G572" s="138">
        <v>97.3</v>
      </c>
      <c r="H572" s="138" t="s">
        <v>521</v>
      </c>
      <c r="I572" s="140" t="s">
        <v>521</v>
      </c>
      <c r="J572" s="140" t="s">
        <v>521</v>
      </c>
      <c r="K572" s="138" t="s">
        <v>521</v>
      </c>
      <c r="L572" s="138" t="s">
        <v>521</v>
      </c>
      <c r="M572" s="138" t="s">
        <v>521</v>
      </c>
      <c r="N572" s="138" t="s">
        <v>521</v>
      </c>
      <c r="O572" s="138" t="s">
        <v>521</v>
      </c>
      <c r="P572" s="138" t="s">
        <v>521</v>
      </c>
      <c r="Q572" s="134">
        <f>AVERAGE(E572:P572)</f>
        <v>97.3</v>
      </c>
      <c r="R572" s="135" t="str">
        <f t="shared" si="37"/>
        <v>NO</v>
      </c>
      <c r="S572" s="136" t="str">
        <f>IF(Q572&lt;5,"Sin Riesgo",IF(Q572 &lt;=14,"Bajo",IF(Q572&lt;=35,"Medio",IF(Q572&lt;=80,"Alto","Inviable Sanitariamente"))))</f>
        <v>Inviable Sanitariamente</v>
      </c>
      <c r="T572" s="45"/>
    </row>
    <row r="573" spans="1:20" s="48" customFormat="1" ht="32.1" customHeight="1" x14ac:dyDescent="0.2">
      <c r="A573" s="141" t="s">
        <v>3901</v>
      </c>
      <c r="B573" s="137" t="s">
        <v>3939</v>
      </c>
      <c r="C573" s="139" t="s">
        <v>3940</v>
      </c>
      <c r="D573" s="133">
        <v>25</v>
      </c>
      <c r="E573" s="138">
        <v>70.8</v>
      </c>
      <c r="F573" s="138" t="s">
        <v>521</v>
      </c>
      <c r="G573" s="138" t="s">
        <v>521</v>
      </c>
      <c r="H573" s="138" t="s">
        <v>521</v>
      </c>
      <c r="I573" s="140" t="s">
        <v>521</v>
      </c>
      <c r="J573" s="140" t="s">
        <v>521</v>
      </c>
      <c r="K573" s="138" t="s">
        <v>521</v>
      </c>
      <c r="L573" s="138" t="s">
        <v>521</v>
      </c>
      <c r="M573" s="138" t="s">
        <v>521</v>
      </c>
      <c r="N573" s="138" t="s">
        <v>521</v>
      </c>
      <c r="O573" s="138" t="s">
        <v>521</v>
      </c>
      <c r="P573" s="138" t="s">
        <v>521</v>
      </c>
      <c r="Q573" s="134">
        <f>AVERAGE(E573:P573)</f>
        <v>70.8</v>
      </c>
      <c r="R573" s="135" t="str">
        <f t="shared" si="37"/>
        <v>NO</v>
      </c>
      <c r="S573" s="136" t="str">
        <f>IF(Q573&lt;5,"Sin Riesgo",IF(Q573 &lt;=14,"Bajo",IF(Q573&lt;=35,"Medio",IF(Q573&lt;=80,"Alto","Inviable Sanitariamente"))))</f>
        <v>Alto</v>
      </c>
      <c r="T573" s="45"/>
    </row>
    <row r="574" spans="1:20" s="48" customFormat="1" ht="32.1" customHeight="1" x14ac:dyDescent="0.2">
      <c r="A574" s="141" t="s">
        <v>3901</v>
      </c>
      <c r="B574" s="137" t="s">
        <v>3941</v>
      </c>
      <c r="C574" s="139" t="s">
        <v>3942</v>
      </c>
      <c r="D574" s="133">
        <v>26</v>
      </c>
      <c r="E574" s="138" t="s">
        <v>521</v>
      </c>
      <c r="F574" s="138">
        <v>70.8</v>
      </c>
      <c r="G574" s="138" t="s">
        <v>521</v>
      </c>
      <c r="H574" s="138" t="s">
        <v>521</v>
      </c>
      <c r="I574" s="140" t="s">
        <v>521</v>
      </c>
      <c r="J574" s="140" t="s">
        <v>521</v>
      </c>
      <c r="K574" s="138" t="s">
        <v>521</v>
      </c>
      <c r="L574" s="138" t="s">
        <v>521</v>
      </c>
      <c r="M574" s="138" t="s">
        <v>521</v>
      </c>
      <c r="N574" s="138" t="s">
        <v>521</v>
      </c>
      <c r="O574" s="138" t="s">
        <v>521</v>
      </c>
      <c r="P574" s="138" t="s">
        <v>521</v>
      </c>
      <c r="Q574" s="134">
        <f>AVERAGE(E574:P574)</f>
        <v>70.8</v>
      </c>
      <c r="R574" s="135" t="str">
        <f t="shared" si="37"/>
        <v>NO</v>
      </c>
      <c r="S574" s="136" t="str">
        <f>IF(Q574&lt;5,"Sin Riesgo",IF(Q574 &lt;=14,"Bajo",IF(Q574&lt;=35,"Medio",IF(Q574&lt;=80,"Alto","Inviable Sanitariamente"))))</f>
        <v>Alto</v>
      </c>
      <c r="T574" s="45"/>
    </row>
    <row r="575" spans="1:20" ht="15" x14ac:dyDescent="0.2">
      <c r="A575" s="116"/>
      <c r="B575" s="239"/>
      <c r="D575" s="116"/>
      <c r="Q575" s="242"/>
      <c r="R575" s="114"/>
      <c r="S575" s="115"/>
    </row>
    <row r="576" spans="1:20" ht="36.75" customHeight="1" x14ac:dyDescent="0.2">
      <c r="A576" s="243" t="s">
        <v>600</v>
      </c>
      <c r="B576" s="243" t="s">
        <v>405</v>
      </c>
      <c r="C576" s="287"/>
      <c r="D576" s="287"/>
      <c r="E576" s="287"/>
      <c r="F576" s="287"/>
      <c r="G576" s="287"/>
      <c r="H576" s="287"/>
      <c r="I576" s="287"/>
      <c r="J576" s="287"/>
      <c r="K576" s="287"/>
      <c r="L576" s="287"/>
      <c r="M576" s="287"/>
      <c r="N576" s="287"/>
      <c r="O576" s="287"/>
      <c r="P576" s="287"/>
      <c r="Q576" s="287"/>
      <c r="R576" s="287"/>
      <c r="S576" s="287"/>
    </row>
    <row r="577" spans="1:19" ht="36.75" customHeight="1" x14ac:dyDescent="0.2">
      <c r="A577" s="244" t="s">
        <v>406</v>
      </c>
      <c r="B577" s="245">
        <f>COUNTIF(E12:P574,"&lt;=5")</f>
        <v>740</v>
      </c>
      <c r="C577" s="287"/>
      <c r="D577" s="287"/>
      <c r="E577" s="287"/>
      <c r="F577" s="287"/>
      <c r="G577" s="287"/>
      <c r="H577" s="287"/>
      <c r="I577" s="287"/>
      <c r="J577" s="287"/>
      <c r="K577" s="287"/>
      <c r="L577" s="287"/>
      <c r="M577" s="287"/>
      <c r="N577" s="287"/>
      <c r="O577" s="287"/>
      <c r="P577" s="287"/>
      <c r="Q577" s="287"/>
      <c r="R577" s="287"/>
      <c r="S577" s="287"/>
    </row>
    <row r="578" spans="1:19" ht="36.75" customHeight="1" x14ac:dyDescent="0.2">
      <c r="A578" s="246" t="s">
        <v>407</v>
      </c>
      <c r="B578" s="247">
        <f>COUNTIFS(E12:P574,"&gt;5",E12:P574,"&lt;=14")</f>
        <v>30</v>
      </c>
      <c r="C578" s="241"/>
      <c r="D578" s="248"/>
      <c r="E578" s="249"/>
      <c r="F578" s="249"/>
      <c r="G578" s="249"/>
      <c r="H578" s="249"/>
      <c r="I578" s="249"/>
      <c r="J578" s="249"/>
      <c r="K578" s="249"/>
      <c r="L578" s="249"/>
      <c r="M578" s="249"/>
      <c r="N578" s="249"/>
      <c r="O578" s="249"/>
      <c r="P578" s="249"/>
      <c r="Q578" s="250"/>
      <c r="R578" s="240"/>
      <c r="S578" s="240"/>
    </row>
    <row r="579" spans="1:19" ht="36.75" customHeight="1" x14ac:dyDescent="0.2">
      <c r="A579" s="251" t="s">
        <v>408</v>
      </c>
      <c r="B579" s="245">
        <f>COUNTIFS(E12:P574,"&gt;14",E12:P574,"&lt;=35")</f>
        <v>215</v>
      </c>
      <c r="C579" s="275"/>
      <c r="D579" s="248"/>
      <c r="E579" s="249"/>
      <c r="F579" s="249"/>
      <c r="G579" s="249"/>
      <c r="H579" s="249"/>
      <c r="I579" s="249"/>
      <c r="J579" s="249"/>
      <c r="K579" s="249"/>
      <c r="L579" s="249"/>
      <c r="M579" s="249"/>
      <c r="N579" s="249"/>
      <c r="O579" s="249"/>
      <c r="P579" s="249"/>
      <c r="Q579" s="250"/>
      <c r="R579" s="240"/>
      <c r="S579" s="240"/>
    </row>
    <row r="580" spans="1:19" ht="36.75" customHeight="1" x14ac:dyDescent="0.2">
      <c r="A580" s="252" t="s">
        <v>409</v>
      </c>
      <c r="B580" s="245">
        <f>COUNTIFS(E12:P574,"&gt;35",E12:P574,"&lt;=80")</f>
        <v>213</v>
      </c>
      <c r="C580" s="275"/>
      <c r="D580" s="248"/>
      <c r="E580" s="249"/>
      <c r="F580" s="249"/>
      <c r="G580" s="249"/>
      <c r="H580" s="249"/>
      <c r="I580" s="249"/>
      <c r="J580" s="249"/>
      <c r="K580" s="249"/>
      <c r="L580" s="249"/>
      <c r="M580" s="249"/>
      <c r="N580" s="249"/>
      <c r="O580" s="249"/>
      <c r="P580" s="249"/>
      <c r="Q580" s="242"/>
      <c r="R580" s="114"/>
      <c r="S580" s="115"/>
    </row>
    <row r="581" spans="1:19" ht="36.75" customHeight="1" x14ac:dyDescent="0.2">
      <c r="A581" s="253" t="s">
        <v>410</v>
      </c>
      <c r="B581" s="245">
        <f>COUNTIFS(E12:P574,"&gt;80",E12:P574,"&lt;=100")</f>
        <v>167</v>
      </c>
      <c r="D581" s="116"/>
      <c r="Q581" s="242"/>
      <c r="R581" s="114"/>
      <c r="S581" s="115"/>
    </row>
    <row r="582" spans="1:19" ht="36.75" customHeight="1" x14ac:dyDescent="0.2">
      <c r="A582" s="254" t="s">
        <v>411</v>
      </c>
      <c r="B582" s="255">
        <f>COUNT(E12:P567)</f>
        <v>1358</v>
      </c>
      <c r="D582" s="116"/>
      <c r="Q582" s="242"/>
      <c r="R582" s="114"/>
      <c r="S582" s="115"/>
    </row>
    <row r="583" spans="1:19" ht="36.75" customHeight="1" x14ac:dyDescent="0.2">
      <c r="A583" s="256" t="s">
        <v>602</v>
      </c>
      <c r="B583" s="257">
        <f>B582-B577</f>
        <v>618</v>
      </c>
      <c r="D583" s="116"/>
      <c r="Q583" s="242"/>
      <c r="R583" s="114"/>
      <c r="S583" s="115"/>
    </row>
    <row r="584" spans="1:19" ht="32.1" customHeight="1" x14ac:dyDescent="0.2">
      <c r="A584" s="116"/>
      <c r="B584" s="239"/>
      <c r="D584" s="116"/>
      <c r="Q584" s="242"/>
      <c r="R584" s="114"/>
      <c r="S584" s="115"/>
    </row>
    <row r="585" spans="1:19" ht="32.1" customHeight="1" x14ac:dyDescent="0.2">
      <c r="A585" s="116"/>
      <c r="B585" s="239"/>
      <c r="D585" s="116"/>
      <c r="Q585" s="242"/>
      <c r="R585" s="114"/>
      <c r="S585" s="115"/>
    </row>
    <row r="586" spans="1:19" ht="32.1" customHeight="1" x14ac:dyDescent="0.2">
      <c r="A586" s="116"/>
      <c r="B586" s="239"/>
      <c r="D586" s="116"/>
      <c r="Q586" s="242"/>
      <c r="R586" s="114"/>
      <c r="S586" s="115"/>
    </row>
    <row r="587" spans="1:19" ht="32.1" customHeight="1" x14ac:dyDescent="0.2">
      <c r="A587" s="116"/>
      <c r="B587" s="239"/>
      <c r="D587" s="116"/>
      <c r="Q587" s="242"/>
      <c r="R587" s="114"/>
      <c r="S587" s="115"/>
    </row>
    <row r="588" spans="1:19" ht="32.1" customHeight="1" x14ac:dyDescent="0.2">
      <c r="A588" s="116"/>
      <c r="B588" s="239"/>
      <c r="D588" s="116"/>
      <c r="Q588" s="242"/>
      <c r="R588" s="114"/>
      <c r="S588" s="115"/>
    </row>
    <row r="589" spans="1:19" ht="32.1" customHeight="1" x14ac:dyDescent="0.2">
      <c r="A589" s="116"/>
      <c r="B589" s="239"/>
      <c r="D589" s="116"/>
      <c r="Q589" s="242"/>
      <c r="R589" s="114"/>
      <c r="S589" s="115"/>
    </row>
    <row r="590" spans="1:19" ht="32.1" customHeight="1" x14ac:dyDescent="0.2">
      <c r="A590" s="116"/>
      <c r="B590" s="239"/>
      <c r="D590" s="116"/>
      <c r="Q590" s="242"/>
      <c r="R590" s="114"/>
      <c r="S590" s="115"/>
    </row>
    <row r="591" spans="1:19" ht="32.1" customHeight="1" x14ac:dyDescent="0.2">
      <c r="A591" s="116"/>
      <c r="B591" s="239"/>
      <c r="D591" s="116"/>
      <c r="Q591" s="242"/>
      <c r="R591" s="114"/>
      <c r="S591" s="115"/>
    </row>
    <row r="592" spans="1:19" ht="32.1" customHeight="1" x14ac:dyDescent="0.2">
      <c r="A592" s="116"/>
      <c r="B592" s="239"/>
      <c r="D592" s="116"/>
      <c r="Q592" s="242"/>
      <c r="R592" s="114"/>
      <c r="S592" s="115"/>
    </row>
    <row r="593" spans="1:19" ht="32.1" customHeight="1" x14ac:dyDescent="0.2">
      <c r="A593" s="116"/>
      <c r="B593" s="239"/>
      <c r="D593" s="116"/>
      <c r="Q593" s="242"/>
      <c r="R593" s="114"/>
      <c r="S593" s="115"/>
    </row>
    <row r="594" spans="1:19" ht="32.1" customHeight="1" x14ac:dyDescent="0.2">
      <c r="A594" s="116"/>
      <c r="B594" s="239"/>
      <c r="D594" s="116"/>
      <c r="Q594" s="242"/>
      <c r="R594" s="114"/>
      <c r="S594" s="115"/>
    </row>
    <row r="595" spans="1:19" ht="32.1" customHeight="1" x14ac:dyDescent="0.2">
      <c r="A595" s="116"/>
      <c r="B595" s="239"/>
      <c r="D595" s="116"/>
      <c r="Q595" s="242"/>
      <c r="R595" s="114"/>
      <c r="S595" s="115"/>
    </row>
    <row r="596" spans="1:19" ht="32.1" customHeight="1" x14ac:dyDescent="0.2">
      <c r="A596" s="116"/>
      <c r="B596" s="239"/>
      <c r="D596" s="116"/>
      <c r="Q596" s="242"/>
      <c r="R596" s="114"/>
      <c r="S596" s="115"/>
    </row>
    <row r="597" spans="1:19" ht="32.1" customHeight="1" x14ac:dyDescent="0.2">
      <c r="A597" s="116"/>
      <c r="B597" s="239"/>
      <c r="D597" s="116"/>
      <c r="Q597" s="242"/>
      <c r="R597" s="114"/>
      <c r="S597" s="115"/>
    </row>
    <row r="598" spans="1:19" ht="32.1" customHeight="1" x14ac:dyDescent="0.2">
      <c r="A598" s="116"/>
      <c r="B598" s="239"/>
      <c r="D598" s="116"/>
      <c r="Q598" s="242"/>
      <c r="R598" s="114"/>
      <c r="S598" s="115"/>
    </row>
    <row r="599" spans="1:19" ht="32.1" customHeight="1" x14ac:dyDescent="0.2">
      <c r="A599" s="116"/>
      <c r="B599" s="239"/>
      <c r="D599" s="116"/>
      <c r="Q599" s="242"/>
      <c r="R599" s="114"/>
      <c r="S599" s="115"/>
    </row>
    <row r="600" spans="1:19" ht="32.1" customHeight="1" x14ac:dyDescent="0.2">
      <c r="Q600" s="242"/>
      <c r="R600" s="114"/>
      <c r="S600" s="115"/>
    </row>
    <row r="601" spans="1:19" ht="32.1" customHeight="1" x14ac:dyDescent="0.2"/>
    <row r="602" spans="1:19" ht="32.1" customHeight="1" x14ac:dyDescent="0.2"/>
    <row r="603" spans="1:19" ht="32.1" customHeight="1" x14ac:dyDescent="0.2"/>
    <row r="604" spans="1:19" ht="32.1" customHeight="1" x14ac:dyDescent="0.2"/>
    <row r="605" spans="1:19" ht="32.1" customHeight="1" x14ac:dyDescent="0.2"/>
    <row r="606" spans="1:19" ht="32.1" customHeight="1" x14ac:dyDescent="0.2"/>
    <row r="607" spans="1:19" ht="32.1" customHeight="1" x14ac:dyDescent="0.2"/>
    <row r="608" spans="1:19" ht="15" x14ac:dyDescent="0.2"/>
    <row r="609" ht="15" x14ac:dyDescent="0.2"/>
    <row r="610" ht="15" x14ac:dyDescent="0.2"/>
    <row r="611" ht="15" x14ac:dyDescent="0.2"/>
    <row r="612" ht="15" x14ac:dyDescent="0.2"/>
    <row r="613" ht="15" x14ac:dyDescent="0.2"/>
    <row r="614" ht="15" x14ac:dyDescent="0.2"/>
    <row r="615" ht="15" x14ac:dyDescent="0.2"/>
    <row r="616" ht="15" x14ac:dyDescent="0.2"/>
    <row r="617" ht="15" x14ac:dyDescent="0.2"/>
    <row r="618" ht="15" x14ac:dyDescent="0.2"/>
    <row r="619" ht="15" x14ac:dyDescent="0.2"/>
    <row r="620" ht="15" x14ac:dyDescent="0.2"/>
    <row r="621" ht="15" x14ac:dyDescent="0.2"/>
    <row r="622" ht="15" x14ac:dyDescent="0.2"/>
    <row r="623" ht="15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</sheetData>
  <autoFilter ref="A11:W574" xr:uid="{00000000-0009-0000-0000-000006000000}">
    <filterColumn colId="0">
      <filters>
        <filter val="Guarne"/>
      </filters>
    </filterColumn>
    <sortState ref="A260:W322">
      <sortCondition ref="C11:C583"/>
    </sortState>
  </autoFilter>
  <customSheetViews>
    <customSheetView guid="{75DD7674-E7DE-4BB1-A36D-76AA33452CB3}" scale="60" showAutoFilter="1" hiddenRows="1" hiddenColumns="1">
      <pane xSplit="3" ySplit="11" topLeftCell="D13" activePane="bottomRight" state="frozenSplit"/>
      <selection pane="bottomRight" activeCell="I3" sqref="I3"/>
      <pageMargins left="0" right="0" top="0" bottom="0" header="0" footer="0"/>
      <printOptions horizontalCentered="1"/>
      <pageSetup paperSize="14" scale="75" orientation="landscape" r:id="rId1"/>
      <headerFooter alignWithMargins="0">
        <oddHeader xml:space="preserve">&amp;L
&amp;C&amp;"Arial,Negrita"&amp;12
&amp;R
&amp;"Arial,Negrita"&amp;12
</oddHeader>
        <oddFooter>&amp;L                                       NA: APLICA.     INDICE DE RIESGO DE CALIDAD DEL  AGUA- IRCA- APTA PARA EL CONSUMO HUMANO. 0 - 5 % % SE CONSIDERA NO APTA PARA EL CONSUMO: 5.1 - 100 %&amp;R
&amp;P</oddFooter>
      </headerFooter>
      <autoFilter ref="A11:W548" xr:uid="{00000000-0000-0000-0000-000000000000}">
        <sortState ref="A13:W548">
          <sortCondition ref="A11:A570"/>
        </sortState>
      </autoFilter>
    </customSheetView>
    <customSheetView guid="{AEDE1BDB-8710-4CDA-8488-31F49D423ACE}" scale="60" hiddenRows="1">
      <pane xSplit="3" ySplit="11" topLeftCell="D537" activePane="bottomRight" state="frozenSplit"/>
      <selection pane="bottomRight" activeCell="D553" sqref="D553"/>
      <pageMargins left="0" right="0" top="0" bottom="0" header="0" footer="0"/>
      <printOptions horizontalCentered="1"/>
      <pageSetup paperSize="14" scale="75" orientation="landscape" r:id="rId2"/>
      <headerFooter alignWithMargins="0">
        <oddHeader xml:space="preserve">&amp;L
&amp;C&amp;"Arial,Negrita"&amp;12
&amp;R
&amp;"Arial,Negrita"&amp;12
</oddHeader>
        <oddFooter>&amp;L                                       NA: APLICA.     INDICE DE RIESGO DE CALIDAD DEL  AGUA- IRCA- APTA PARA EL CONSUMO HUMANO. 0 - 5 % % SE CONSIDERA NO APTA PARA EL CONSUMO: 5.1 - 100 %&amp;R
&amp;P</oddFooter>
      </headerFooter>
    </customSheetView>
    <customSheetView guid="{FCC3B493-4306-43B2-9C73-76324485DD47}" scale="60" hiddenRows="1" hiddenColumns="1">
      <pane xSplit="3" ySplit="11" topLeftCell="D407" activePane="bottomRight" state="frozenSplit"/>
      <selection pane="bottomRight" activeCell="I421" sqref="I421"/>
      <pageMargins left="0" right="0" top="0" bottom="0" header="0" footer="0"/>
      <printOptions horizontalCentered="1"/>
      <pageSetup paperSize="14" scale="75" orientation="landscape" r:id="rId3"/>
      <headerFooter alignWithMargins="0">
        <oddHeader xml:space="preserve">&amp;L
&amp;C&amp;"Arial,Negrita"&amp;12
&amp;R
&amp;"Arial,Negrita"&amp;12
</oddHeader>
        <oddFooter>&amp;L                                       NA: APLICA.     INDICE DE RIESGO DE CALIDAD DEL  AGUA- IRCA- APTA PARA EL CONSUMO HUMANO. 0 - 5 % % SE CONSIDERA NO APTA PARA EL CONSUMO: 5.1 - 100 %&amp;R
&amp;P</oddFooter>
      </headerFooter>
    </customSheetView>
    <customSheetView guid="{45C8AF51-29EC-46A5-AB7F-1F0634E55D82}" scale="60" hiddenRows="1" hiddenColumns="1">
      <pane xSplit="2.484076433121019" ySplit="11" topLeftCell="D14" activePane="bottomRight" state="frozenSplit"/>
      <selection pane="bottomRight" activeCell="S14" sqref="S14"/>
      <pageMargins left="0" right="0" top="0" bottom="0" header="0" footer="0"/>
      <printOptions horizontalCentered="1"/>
      <pageSetup paperSize="14" scale="75" orientation="landscape" r:id="rId4"/>
      <headerFooter alignWithMargins="0">
        <oddHeader xml:space="preserve">&amp;L
&amp;C&amp;"Arial,Negrita"&amp;12
&amp;R
&amp;"Arial,Negrita"&amp;12
</oddHeader>
        <oddFooter>&amp;L                                       NA: APLICA.     INDICE DE RIESGO DE CALIDAD DEL  AGUA- IRCA- APTA PARA EL CONSUMO HUMANO. 0 - 5 % % SE CONSIDERA NO APTA PARA EL CONSUMO: 5.1 - 100 %&amp;R
&amp;P</oddFooter>
      </headerFooter>
    </customSheetView>
  </customSheetViews>
  <mergeCells count="20">
    <mergeCell ref="H5:J6"/>
    <mergeCell ref="K5:M6"/>
    <mergeCell ref="N5:P6"/>
    <mergeCell ref="Q5:R6"/>
    <mergeCell ref="S5:S6"/>
    <mergeCell ref="B1:D1"/>
    <mergeCell ref="B2:D2"/>
    <mergeCell ref="B3:D3"/>
    <mergeCell ref="E5:G6"/>
    <mergeCell ref="B5:C6"/>
    <mergeCell ref="Q10:Q11"/>
    <mergeCell ref="D10:D11"/>
    <mergeCell ref="S10:S11"/>
    <mergeCell ref="E10:P10"/>
    <mergeCell ref="R10:R11"/>
    <mergeCell ref="A8:B8"/>
    <mergeCell ref="A10:A11"/>
    <mergeCell ref="B10:B11"/>
    <mergeCell ref="C10:C11"/>
    <mergeCell ref="A7:B7"/>
  </mergeCells>
  <conditionalFormatting sqref="R12:R574">
    <cfRule type="cellIs" dxfId="126" priority="85" stopIfTrue="1" operator="equal">
      <formula>"NO"</formula>
    </cfRule>
  </conditionalFormatting>
  <conditionalFormatting sqref="S12:S574">
    <cfRule type="cellIs" dxfId="125" priority="84" stopIfTrue="1" operator="equal">
      <formula>"INVIABLE SANITARIAMENTE"</formula>
    </cfRule>
  </conditionalFormatting>
  <conditionalFormatting sqref="S12:S574">
    <cfRule type="containsText" dxfId="124" priority="83" stopIfTrue="1" operator="containsText" text="SIN RIESGO">
      <formula>NOT(ISERROR(SEARCH("SIN RIESGO",S12)))</formula>
    </cfRule>
  </conditionalFormatting>
  <conditionalFormatting sqref="E33:Q37 E31:G32 I31:Q32 E38:I42 K38:Q42 E43:Q120 E125:Q125 Q121:Q124 E133:Q133 Q126:Q132 E136:Q137 Q134:Q135 Q138:Q143 E12:Q30 E144:Q574">
    <cfRule type="containsBlanks" dxfId="123" priority="76" stopIfTrue="1">
      <formula>LEN(TRIM(E12))=0</formula>
    </cfRule>
    <cfRule type="cellIs" dxfId="122" priority="77" stopIfTrue="1" operator="between">
      <formula>80.1</formula>
      <formula>100</formula>
    </cfRule>
    <cfRule type="cellIs" dxfId="121" priority="78" stopIfTrue="1" operator="between">
      <formula>35.1</formula>
      <formula>80</formula>
    </cfRule>
    <cfRule type="cellIs" dxfId="120" priority="79" stopIfTrue="1" operator="between">
      <formula>14.1</formula>
      <formula>35</formula>
    </cfRule>
    <cfRule type="cellIs" dxfId="119" priority="80" stopIfTrue="1" operator="between">
      <formula>5.1</formula>
      <formula>14</formula>
    </cfRule>
    <cfRule type="cellIs" dxfId="118" priority="81" stopIfTrue="1" operator="between">
      <formula>0</formula>
      <formula>5</formula>
    </cfRule>
    <cfRule type="containsBlanks" dxfId="117" priority="82" stopIfTrue="1">
      <formula>LEN(TRIM(E12))=0</formula>
    </cfRule>
  </conditionalFormatting>
  <conditionalFormatting sqref="S12:S574">
    <cfRule type="containsText" dxfId="116" priority="71" stopIfTrue="1" operator="containsText" text="INVIABLE SANITARIAMENTE">
      <formula>NOT(ISERROR(SEARCH("INVIABLE SANITARIAMENTE",S12)))</formula>
    </cfRule>
    <cfRule type="containsText" dxfId="115" priority="72" stopIfTrue="1" operator="containsText" text="ALTO">
      <formula>NOT(ISERROR(SEARCH("ALTO",S12)))</formula>
    </cfRule>
    <cfRule type="containsText" dxfId="114" priority="73" stopIfTrue="1" operator="containsText" text="MEDIO">
      <formula>NOT(ISERROR(SEARCH("MEDIO",S12)))</formula>
    </cfRule>
    <cfRule type="containsText" dxfId="113" priority="74" stopIfTrue="1" operator="containsText" text="BAJO">
      <formula>NOT(ISERROR(SEARCH("BAJO",S12)))</formula>
    </cfRule>
    <cfRule type="containsText" dxfId="112" priority="75" stopIfTrue="1" operator="containsText" text="SIN RIESGO">
      <formula>NOT(ISERROR(SEARCH("SIN RIESGO",S12)))</formula>
    </cfRule>
  </conditionalFormatting>
  <conditionalFormatting sqref="I43:J120 I38:I42 I125:J125 I133:J133 I136:J137 I12:J37 I144:J574">
    <cfRule type="containsBlanks" dxfId="111" priority="50" stopIfTrue="1">
      <formula>LEN(TRIM(I12))=0</formula>
    </cfRule>
    <cfRule type="cellIs" dxfId="110" priority="51" stopIfTrue="1" operator="between">
      <formula>79.1</formula>
      <formula>100</formula>
    </cfRule>
    <cfRule type="cellIs" dxfId="109" priority="52" stopIfTrue="1" operator="between">
      <formula>34.1</formula>
      <formula>79</formula>
    </cfRule>
    <cfRule type="cellIs" dxfId="108" priority="53" stopIfTrue="1" operator="between">
      <formula>13.1</formula>
      <formula>34</formula>
    </cfRule>
    <cfRule type="cellIs" dxfId="107" priority="54" stopIfTrue="1" operator="between">
      <formula>5.1</formula>
      <formula>13</formula>
    </cfRule>
    <cfRule type="cellIs" dxfId="106" priority="55" stopIfTrue="1" operator="between">
      <formula>0</formula>
      <formula>5</formula>
    </cfRule>
    <cfRule type="containsBlanks" dxfId="105" priority="56" stopIfTrue="1">
      <formula>LEN(TRIM(I12))=0</formula>
    </cfRule>
  </conditionalFormatting>
  <conditionalFormatting sqref="H31:H32">
    <cfRule type="containsBlanks" dxfId="104" priority="36" stopIfTrue="1">
      <formula>LEN(TRIM(H31))=0</formula>
    </cfRule>
    <cfRule type="cellIs" dxfId="103" priority="37" stopIfTrue="1" operator="between">
      <formula>80.1</formula>
      <formula>100</formula>
    </cfRule>
    <cfRule type="cellIs" dxfId="102" priority="38" stopIfTrue="1" operator="between">
      <formula>35.1</formula>
      <formula>80</formula>
    </cfRule>
    <cfRule type="cellIs" dxfId="101" priority="39" stopIfTrue="1" operator="between">
      <formula>14.1</formula>
      <formula>35</formula>
    </cfRule>
    <cfRule type="cellIs" dxfId="100" priority="40" stopIfTrue="1" operator="between">
      <formula>5.1</formula>
      <formula>14</formula>
    </cfRule>
    <cfRule type="cellIs" dxfId="99" priority="41" stopIfTrue="1" operator="between">
      <formula>0</formula>
      <formula>5</formula>
    </cfRule>
    <cfRule type="containsBlanks" dxfId="98" priority="42" stopIfTrue="1">
      <formula>LEN(TRIM(H31))=0</formula>
    </cfRule>
  </conditionalFormatting>
  <conditionalFormatting sqref="J38:J42">
    <cfRule type="containsBlanks" dxfId="97" priority="29" stopIfTrue="1">
      <formula>LEN(TRIM(J38))=0</formula>
    </cfRule>
    <cfRule type="cellIs" dxfId="96" priority="30" stopIfTrue="1" operator="between">
      <formula>80.1</formula>
      <formula>100</formula>
    </cfRule>
    <cfRule type="cellIs" dxfId="95" priority="31" stopIfTrue="1" operator="between">
      <formula>35.1</formula>
      <formula>80</formula>
    </cfRule>
    <cfRule type="cellIs" dxfId="94" priority="32" stopIfTrue="1" operator="between">
      <formula>14.1</formula>
      <formula>35</formula>
    </cfRule>
    <cfRule type="cellIs" dxfId="93" priority="33" stopIfTrue="1" operator="between">
      <formula>5.1</formula>
      <formula>14</formula>
    </cfRule>
    <cfRule type="cellIs" dxfId="92" priority="34" stopIfTrue="1" operator="between">
      <formula>0</formula>
      <formula>5</formula>
    </cfRule>
    <cfRule type="containsBlanks" dxfId="91" priority="35" stopIfTrue="1">
      <formula>LEN(TRIM(J38))=0</formula>
    </cfRule>
  </conditionalFormatting>
  <conditionalFormatting sqref="E121:P124">
    <cfRule type="containsBlanks" dxfId="90" priority="22" stopIfTrue="1">
      <formula>LEN(TRIM(E121))=0</formula>
    </cfRule>
    <cfRule type="cellIs" dxfId="89" priority="23" stopIfTrue="1" operator="between">
      <formula>80.1</formula>
      <formula>100</formula>
    </cfRule>
    <cfRule type="cellIs" dxfId="88" priority="24" stopIfTrue="1" operator="between">
      <formula>35.1</formula>
      <formula>80</formula>
    </cfRule>
    <cfRule type="cellIs" dxfId="87" priority="25" stopIfTrue="1" operator="between">
      <formula>14.1</formula>
      <formula>35</formula>
    </cfRule>
    <cfRule type="cellIs" dxfId="86" priority="26" stopIfTrue="1" operator="between">
      <formula>5.1</formula>
      <formula>14</formula>
    </cfRule>
    <cfRule type="cellIs" dxfId="85" priority="27" stopIfTrue="1" operator="between">
      <formula>0</formula>
      <formula>5</formula>
    </cfRule>
    <cfRule type="containsBlanks" dxfId="84" priority="28" stopIfTrue="1">
      <formula>LEN(TRIM(E121))=0</formula>
    </cfRule>
  </conditionalFormatting>
  <conditionalFormatting sqref="E126:P132">
    <cfRule type="containsBlanks" dxfId="83" priority="15" stopIfTrue="1">
      <formula>LEN(TRIM(E126))=0</formula>
    </cfRule>
    <cfRule type="cellIs" dxfId="82" priority="16" stopIfTrue="1" operator="between">
      <formula>80.1</formula>
      <formula>100</formula>
    </cfRule>
    <cfRule type="cellIs" dxfId="81" priority="17" stopIfTrue="1" operator="between">
      <formula>35.1</formula>
      <formula>80</formula>
    </cfRule>
    <cfRule type="cellIs" dxfId="80" priority="18" stopIfTrue="1" operator="between">
      <formula>14.1</formula>
      <formula>35</formula>
    </cfRule>
    <cfRule type="cellIs" dxfId="79" priority="19" stopIfTrue="1" operator="between">
      <formula>5.1</formula>
      <formula>14</formula>
    </cfRule>
    <cfRule type="cellIs" dxfId="78" priority="20" stopIfTrue="1" operator="between">
      <formula>0</formula>
      <formula>5</formula>
    </cfRule>
    <cfRule type="containsBlanks" dxfId="77" priority="21" stopIfTrue="1">
      <formula>LEN(TRIM(E126))=0</formula>
    </cfRule>
  </conditionalFormatting>
  <conditionalFormatting sqref="E134:P135">
    <cfRule type="containsBlanks" dxfId="76" priority="8" stopIfTrue="1">
      <formula>LEN(TRIM(E134))=0</formula>
    </cfRule>
    <cfRule type="cellIs" dxfId="75" priority="9" stopIfTrue="1" operator="between">
      <formula>80.1</formula>
      <formula>100</formula>
    </cfRule>
    <cfRule type="cellIs" dxfId="74" priority="10" stopIfTrue="1" operator="between">
      <formula>35.1</formula>
      <formula>80</formula>
    </cfRule>
    <cfRule type="cellIs" dxfId="73" priority="11" stopIfTrue="1" operator="between">
      <formula>14.1</formula>
      <formula>35</formula>
    </cfRule>
    <cfRule type="cellIs" dxfId="72" priority="12" stopIfTrue="1" operator="between">
      <formula>5.1</formula>
      <formula>14</formula>
    </cfRule>
    <cfRule type="cellIs" dxfId="71" priority="13" stopIfTrue="1" operator="between">
      <formula>0</formula>
      <formula>5</formula>
    </cfRule>
    <cfRule type="containsBlanks" dxfId="70" priority="14" stopIfTrue="1">
      <formula>LEN(TRIM(E134))=0</formula>
    </cfRule>
  </conditionalFormatting>
  <conditionalFormatting sqref="E138:P143">
    <cfRule type="containsBlanks" dxfId="69" priority="1" stopIfTrue="1">
      <formula>LEN(TRIM(E138))=0</formula>
    </cfRule>
    <cfRule type="cellIs" dxfId="68" priority="2" stopIfTrue="1" operator="between">
      <formula>80.1</formula>
      <formula>100</formula>
    </cfRule>
    <cfRule type="cellIs" dxfId="67" priority="3" stopIfTrue="1" operator="between">
      <formula>35.1</formula>
      <formula>80</formula>
    </cfRule>
    <cfRule type="cellIs" dxfId="66" priority="4" stopIfTrue="1" operator="between">
      <formula>14.1</formula>
      <formula>35</formula>
    </cfRule>
    <cfRule type="cellIs" dxfId="65" priority="5" stopIfTrue="1" operator="between">
      <formula>5.1</formula>
      <formula>14</formula>
    </cfRule>
    <cfRule type="cellIs" dxfId="64" priority="6" stopIfTrue="1" operator="between">
      <formula>0</formula>
      <formula>5</formula>
    </cfRule>
    <cfRule type="containsBlanks" dxfId="63" priority="7" stopIfTrue="1">
      <formula>LEN(TRIM(E138))=0</formula>
    </cfRule>
  </conditionalFormatting>
  <printOptions horizontalCentered="1"/>
  <pageMargins left="0.28999999999999998" right="0.2" top="0.6692913385826772" bottom="0.9055118110236221" header="0.43" footer="0.59055118110236227"/>
  <pageSetup paperSize="14" scale="75" orientation="landscape" r:id="rId5"/>
  <headerFooter alignWithMargins="0">
    <oddHeader xml:space="preserve">&amp;L
&amp;C&amp;"Arial,Negrita"&amp;12
&amp;R
&amp;"Arial,Negrita"&amp;12
</oddHeader>
    <oddFooter>&amp;L                                       NA: APLICA.     INDICE DE RIESGO DE CALIDAD DEL  AGUA- IRCA- APTA PARA EL CONSUMO HUMANO. 0 - 5 % % SE CONSIDERA NO APTA PARA EL CONSUMO: 5.1 - 100 %&amp;R
&amp;P</oddFooter>
  </headerFooter>
  <drawing r:id="rId6"/>
  <legacyDrawing r:id="rId7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0"/>
  </sheetPr>
  <dimension ref="A1:W753"/>
  <sheetViews>
    <sheetView showGridLines="0" zoomScale="70" zoomScaleNormal="70" workbookViewId="0">
      <selection activeCell="A11" sqref="A11"/>
    </sheetView>
  </sheetViews>
  <sheetFormatPr baseColWidth="10" defaultColWidth="0" defaultRowHeight="12.75" customHeight="1" zeroHeight="1" x14ac:dyDescent="0.2"/>
  <cols>
    <col min="1" max="1" width="36.5703125" style="15" customWidth="1"/>
    <col min="2" max="2" width="46.42578125" style="10" customWidth="1"/>
    <col min="3" max="3" width="63.42578125" style="11" customWidth="1"/>
    <col min="4" max="4" width="28.28515625" style="15" customWidth="1"/>
    <col min="5" max="16" width="10.7109375" style="9" customWidth="1"/>
    <col min="17" max="17" width="14.85546875" style="9" customWidth="1"/>
    <col min="18" max="18" width="14.140625" style="9" customWidth="1"/>
    <col min="19" max="19" width="42.28515625" style="9" bestFit="1" customWidth="1"/>
    <col min="20" max="20" width="9.85546875" style="9" hidden="1" customWidth="1"/>
    <col min="21" max="16384" width="11.42578125" style="9" hidden="1"/>
  </cols>
  <sheetData>
    <row r="1" spans="1:23" s="4" customFormat="1" ht="18" customHeight="1" x14ac:dyDescent="0.2">
      <c r="A1" s="45"/>
      <c r="B1" s="324" t="s">
        <v>0</v>
      </c>
      <c r="C1" s="324"/>
      <c r="D1" s="324"/>
      <c r="E1" s="273"/>
      <c r="F1" s="273"/>
      <c r="G1" s="273"/>
      <c r="H1" s="273"/>
      <c r="I1" s="273"/>
      <c r="J1" s="273"/>
      <c r="K1" s="273"/>
      <c r="L1" s="273"/>
      <c r="M1" s="273"/>
      <c r="N1" s="273"/>
      <c r="O1" s="273"/>
      <c r="P1" s="273"/>
      <c r="Q1" s="273"/>
      <c r="R1" s="129"/>
      <c r="S1" s="18" t="s">
        <v>1</v>
      </c>
      <c r="T1" s="3"/>
      <c r="V1" s="5"/>
      <c r="W1" s="5"/>
    </row>
    <row r="2" spans="1:23" s="6" customFormat="1" ht="18" customHeight="1" x14ac:dyDescent="0.2">
      <c r="A2" s="45"/>
      <c r="B2" s="324" t="s">
        <v>2</v>
      </c>
      <c r="C2" s="324"/>
      <c r="D2" s="324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7"/>
      <c r="S2" s="19" t="s">
        <v>3</v>
      </c>
      <c r="T2" s="3"/>
      <c r="V2" s="5"/>
      <c r="W2" s="5"/>
    </row>
    <row r="3" spans="1:23" s="4" customFormat="1" ht="18" customHeight="1" x14ac:dyDescent="0.2">
      <c r="A3" s="45"/>
      <c r="B3" s="339" t="s">
        <v>4</v>
      </c>
      <c r="C3" s="339"/>
      <c r="D3" s="339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38"/>
      <c r="S3" s="19" t="s">
        <v>5</v>
      </c>
      <c r="T3" s="3"/>
      <c r="V3" s="5"/>
      <c r="W3" s="5"/>
    </row>
    <row r="4" spans="1:23" s="4" customFormat="1" ht="18" customHeight="1" x14ac:dyDescent="0.25">
      <c r="A4" s="45"/>
      <c r="B4" s="24" t="s">
        <v>6</v>
      </c>
      <c r="C4" s="28"/>
      <c r="D4" s="28"/>
      <c r="E4"/>
      <c r="F4"/>
      <c r="G4"/>
      <c r="H4"/>
      <c r="I4"/>
      <c r="J4"/>
      <c r="K4"/>
      <c r="L4"/>
      <c r="M4"/>
      <c r="N4"/>
      <c r="O4"/>
      <c r="P4"/>
      <c r="Q4"/>
      <c r="R4" s="17"/>
      <c r="S4" s="19" t="s">
        <v>7</v>
      </c>
      <c r="T4" s="3"/>
      <c r="V4" s="5"/>
      <c r="W4" s="5"/>
    </row>
    <row r="5" spans="1:23" s="14" customFormat="1" ht="15.75" customHeight="1" x14ac:dyDescent="0.2">
      <c r="A5" s="46"/>
      <c r="B5" s="346" t="s">
        <v>4325</v>
      </c>
      <c r="C5" s="346"/>
      <c r="D5" s="28"/>
      <c r="E5" s="338" t="s">
        <v>413</v>
      </c>
      <c r="F5" s="338"/>
      <c r="G5" s="338"/>
      <c r="H5" s="352" t="s">
        <v>9</v>
      </c>
      <c r="I5" s="352"/>
      <c r="J5" s="352"/>
      <c r="K5" s="345" t="s">
        <v>10</v>
      </c>
      <c r="L5" s="345"/>
      <c r="M5" s="345"/>
      <c r="N5" s="337" t="s">
        <v>11</v>
      </c>
      <c r="O5" s="337"/>
      <c r="P5" s="337"/>
      <c r="Q5" s="331" t="s">
        <v>12</v>
      </c>
      <c r="R5" s="331"/>
      <c r="S5" s="332" t="s">
        <v>13</v>
      </c>
    </row>
    <row r="6" spans="1:23" s="14" customFormat="1" ht="16.5" customHeight="1" x14ac:dyDescent="0.2">
      <c r="A6" s="46"/>
      <c r="B6" s="346"/>
      <c r="C6" s="346"/>
      <c r="D6" s="84" t="s">
        <v>14</v>
      </c>
      <c r="E6" s="338"/>
      <c r="F6" s="338"/>
      <c r="G6" s="338"/>
      <c r="H6" s="352"/>
      <c r="I6" s="352"/>
      <c r="J6" s="352"/>
      <c r="K6" s="345"/>
      <c r="L6" s="345"/>
      <c r="M6" s="345"/>
      <c r="N6" s="337"/>
      <c r="O6" s="337"/>
      <c r="P6" s="337"/>
      <c r="Q6" s="331"/>
      <c r="R6" s="331"/>
      <c r="S6" s="332"/>
    </row>
    <row r="7" spans="1:23" s="14" customFormat="1" ht="1.5" customHeight="1" x14ac:dyDescent="0.2">
      <c r="A7" s="46"/>
      <c r="B7" s="55"/>
      <c r="C7" s="85"/>
      <c r="D7" s="85"/>
      <c r="E7" s="184"/>
      <c r="F7" s="184"/>
      <c r="G7" s="184"/>
      <c r="H7" s="184"/>
      <c r="I7" s="184"/>
      <c r="J7" s="184"/>
      <c r="K7" s="184"/>
      <c r="L7" s="184"/>
      <c r="M7" s="184"/>
      <c r="N7" s="184"/>
      <c r="O7" s="184"/>
      <c r="P7" s="184"/>
      <c r="Q7" s="184"/>
      <c r="R7" s="184"/>
      <c r="S7" s="184"/>
    </row>
    <row r="8" spans="1:23" s="66" customFormat="1" ht="27" customHeight="1" x14ac:dyDescent="0.2">
      <c r="A8" s="87" t="s">
        <v>3943</v>
      </c>
      <c r="B8" s="43"/>
      <c r="C8" s="148"/>
      <c r="D8" s="130"/>
      <c r="E8" s="148"/>
      <c r="F8" s="148"/>
      <c r="G8" s="148"/>
      <c r="H8" s="148"/>
      <c r="I8" s="148"/>
      <c r="J8" s="148"/>
      <c r="K8" s="148"/>
      <c r="L8" s="148"/>
      <c r="M8" s="148"/>
      <c r="N8" s="148"/>
      <c r="O8" s="148"/>
      <c r="P8" s="148"/>
      <c r="Q8" s="148"/>
      <c r="R8" s="148"/>
      <c r="S8" s="149"/>
    </row>
    <row r="9" spans="1:23" s="41" customFormat="1" ht="18" customHeight="1" x14ac:dyDescent="0.2">
      <c r="A9" s="327" t="s">
        <v>16</v>
      </c>
      <c r="B9" s="325" t="s">
        <v>17</v>
      </c>
      <c r="C9" s="325" t="s">
        <v>18</v>
      </c>
      <c r="D9" s="350" t="s">
        <v>19</v>
      </c>
      <c r="E9" s="325" t="s">
        <v>20</v>
      </c>
      <c r="F9" s="325"/>
      <c r="G9" s="325"/>
      <c r="H9" s="325"/>
      <c r="I9" s="325"/>
      <c r="J9" s="325"/>
      <c r="K9" s="325"/>
      <c r="L9" s="325"/>
      <c r="M9" s="325"/>
      <c r="N9" s="325"/>
      <c r="O9" s="325"/>
      <c r="P9" s="325"/>
      <c r="Q9" s="348" t="s">
        <v>21</v>
      </c>
      <c r="R9" s="348" t="s">
        <v>22</v>
      </c>
      <c r="S9" s="325" t="s">
        <v>23</v>
      </c>
      <c r="T9" s="47"/>
    </row>
    <row r="10" spans="1:23" s="41" customFormat="1" ht="33" customHeight="1" x14ac:dyDescent="0.2">
      <c r="A10" s="327"/>
      <c r="B10" s="325"/>
      <c r="C10" s="325"/>
      <c r="D10" s="351"/>
      <c r="E10" s="132" t="s">
        <v>24</v>
      </c>
      <c r="F10" s="132" t="s">
        <v>25</v>
      </c>
      <c r="G10" s="132" t="s">
        <v>26</v>
      </c>
      <c r="H10" s="132" t="s">
        <v>27</v>
      </c>
      <c r="I10" s="132" t="s">
        <v>28</v>
      </c>
      <c r="J10" s="132" t="s">
        <v>29</v>
      </c>
      <c r="K10" s="132" t="s">
        <v>30</v>
      </c>
      <c r="L10" s="132" t="s">
        <v>31</v>
      </c>
      <c r="M10" s="132" t="s">
        <v>32</v>
      </c>
      <c r="N10" s="132" t="s">
        <v>33</v>
      </c>
      <c r="O10" s="132" t="s">
        <v>34</v>
      </c>
      <c r="P10" s="132" t="s">
        <v>35</v>
      </c>
      <c r="Q10" s="348"/>
      <c r="R10" s="348"/>
      <c r="S10" s="325"/>
      <c r="T10" s="47"/>
    </row>
    <row r="11" spans="1:23" s="48" customFormat="1" ht="32.1" customHeight="1" x14ac:dyDescent="0.2">
      <c r="A11" s="141" t="s">
        <v>3944</v>
      </c>
      <c r="B11" s="137" t="s">
        <v>3945</v>
      </c>
      <c r="C11" s="139" t="s">
        <v>3946</v>
      </c>
      <c r="D11" s="133">
        <v>416</v>
      </c>
      <c r="E11" s="138">
        <v>88</v>
      </c>
      <c r="F11" s="138" t="s">
        <v>521</v>
      </c>
      <c r="G11" s="138" t="s">
        <v>521</v>
      </c>
      <c r="H11" s="138" t="s">
        <v>521</v>
      </c>
      <c r="I11" s="140" t="s">
        <v>521</v>
      </c>
      <c r="J11" s="140" t="s">
        <v>521</v>
      </c>
      <c r="K11" s="138" t="s">
        <v>521</v>
      </c>
      <c r="L11" s="138" t="s">
        <v>521</v>
      </c>
      <c r="M11" s="138" t="s">
        <v>521</v>
      </c>
      <c r="N11" s="138" t="s">
        <v>521</v>
      </c>
      <c r="O11" s="138" t="s">
        <v>521</v>
      </c>
      <c r="P11" s="138" t="s">
        <v>521</v>
      </c>
      <c r="Q11" s="134">
        <f t="shared" ref="Q11:Q52" si="0">AVERAGE(E11:P11)</f>
        <v>88</v>
      </c>
      <c r="R11" s="135" t="s">
        <v>39</v>
      </c>
      <c r="S11" s="136" t="str">
        <f t="shared" ref="S11:S52" si="1">IF(Q11&lt;=5,"Sin Riesgo",IF(Q11 &lt;=14,"Bajo",IF(Q11&lt;=35,"Medio",IF(Q11&lt;=80,"Alto","Inviable Sanitariamente"))))</f>
        <v>Inviable Sanitariamente</v>
      </c>
      <c r="T11" s="45"/>
    </row>
    <row r="12" spans="1:23" s="48" customFormat="1" ht="32.1" customHeight="1" x14ac:dyDescent="0.2">
      <c r="A12" s="141" t="s">
        <v>3944</v>
      </c>
      <c r="B12" s="137" t="s">
        <v>3947</v>
      </c>
      <c r="C12" s="139" t="s">
        <v>3948</v>
      </c>
      <c r="D12" s="133">
        <v>150</v>
      </c>
      <c r="E12" s="138">
        <v>26.5</v>
      </c>
      <c r="F12" s="138" t="s">
        <v>521</v>
      </c>
      <c r="G12" s="138" t="s">
        <v>521</v>
      </c>
      <c r="H12" s="138" t="s">
        <v>521</v>
      </c>
      <c r="I12" s="140" t="s">
        <v>521</v>
      </c>
      <c r="J12" s="140" t="s">
        <v>521</v>
      </c>
      <c r="K12" s="138" t="s">
        <v>521</v>
      </c>
      <c r="L12" s="138" t="s">
        <v>521</v>
      </c>
      <c r="M12" s="138" t="s">
        <v>521</v>
      </c>
      <c r="N12" s="138" t="s">
        <v>521</v>
      </c>
      <c r="O12" s="138" t="s">
        <v>521</v>
      </c>
      <c r="P12" s="138" t="s">
        <v>521</v>
      </c>
      <c r="Q12" s="134">
        <f t="shared" si="0"/>
        <v>26.5</v>
      </c>
      <c r="R12" s="135" t="s">
        <v>39</v>
      </c>
      <c r="S12" s="136" t="str">
        <f t="shared" si="1"/>
        <v>Medio</v>
      </c>
      <c r="T12" s="45"/>
    </row>
    <row r="13" spans="1:23" s="48" customFormat="1" ht="32.1" customHeight="1" x14ac:dyDescent="0.2">
      <c r="A13" s="141" t="s">
        <v>3944</v>
      </c>
      <c r="B13" s="137" t="s">
        <v>3949</v>
      </c>
      <c r="C13" s="139" t="s">
        <v>3950</v>
      </c>
      <c r="D13" s="133">
        <v>1320</v>
      </c>
      <c r="E13" s="138">
        <v>70.8</v>
      </c>
      <c r="F13" s="138" t="s">
        <v>521</v>
      </c>
      <c r="G13" s="138" t="s">
        <v>521</v>
      </c>
      <c r="H13" s="138" t="s">
        <v>521</v>
      </c>
      <c r="I13" s="140" t="s">
        <v>521</v>
      </c>
      <c r="J13" s="140" t="s">
        <v>521</v>
      </c>
      <c r="K13" s="138" t="s">
        <v>521</v>
      </c>
      <c r="L13" s="138" t="s">
        <v>521</v>
      </c>
      <c r="M13" s="138" t="s">
        <v>521</v>
      </c>
      <c r="N13" s="138" t="s">
        <v>521</v>
      </c>
      <c r="O13" s="138" t="s">
        <v>521</v>
      </c>
      <c r="P13" s="138" t="s">
        <v>521</v>
      </c>
      <c r="Q13" s="134">
        <f t="shared" si="0"/>
        <v>70.8</v>
      </c>
      <c r="R13" s="135" t="s">
        <v>39</v>
      </c>
      <c r="S13" s="136" t="str">
        <f t="shared" si="1"/>
        <v>Alto</v>
      </c>
      <c r="T13" s="45"/>
    </row>
    <row r="14" spans="1:23" s="48" customFormat="1" ht="32.1" customHeight="1" x14ac:dyDescent="0.2">
      <c r="A14" s="141" t="s">
        <v>3944</v>
      </c>
      <c r="B14" s="137" t="s">
        <v>3951</v>
      </c>
      <c r="C14" s="139" t="s">
        <v>3952</v>
      </c>
      <c r="D14" s="133">
        <v>349</v>
      </c>
      <c r="E14" s="138">
        <v>26.4</v>
      </c>
      <c r="F14" s="138" t="s">
        <v>521</v>
      </c>
      <c r="G14" s="138" t="s">
        <v>521</v>
      </c>
      <c r="H14" s="138" t="s">
        <v>521</v>
      </c>
      <c r="I14" s="140" t="s">
        <v>521</v>
      </c>
      <c r="J14" s="140" t="s">
        <v>521</v>
      </c>
      <c r="K14" s="138" t="s">
        <v>521</v>
      </c>
      <c r="L14" s="138" t="s">
        <v>521</v>
      </c>
      <c r="M14" s="138" t="s">
        <v>521</v>
      </c>
      <c r="N14" s="138" t="s">
        <v>521</v>
      </c>
      <c r="O14" s="138" t="s">
        <v>521</v>
      </c>
      <c r="P14" s="138" t="s">
        <v>521</v>
      </c>
      <c r="Q14" s="134">
        <f t="shared" si="0"/>
        <v>26.4</v>
      </c>
      <c r="R14" s="135" t="s">
        <v>39</v>
      </c>
      <c r="S14" s="136" t="str">
        <f t="shared" si="1"/>
        <v>Medio</v>
      </c>
      <c r="T14" s="45"/>
    </row>
    <row r="15" spans="1:23" s="48" customFormat="1" ht="32.1" customHeight="1" x14ac:dyDescent="0.2">
      <c r="A15" s="141" t="s">
        <v>3944</v>
      </c>
      <c r="B15" s="137" t="s">
        <v>3953</v>
      </c>
      <c r="C15" s="139" t="s">
        <v>3753</v>
      </c>
      <c r="D15" s="133">
        <v>58</v>
      </c>
      <c r="E15" s="138" t="s">
        <v>521</v>
      </c>
      <c r="F15" s="138" t="s">
        <v>521</v>
      </c>
      <c r="G15" s="138" t="s">
        <v>521</v>
      </c>
      <c r="H15" s="138" t="s">
        <v>521</v>
      </c>
      <c r="I15" s="140" t="s">
        <v>521</v>
      </c>
      <c r="J15" s="140">
        <v>26.4</v>
      </c>
      <c r="K15" s="138" t="s">
        <v>521</v>
      </c>
      <c r="L15" s="138" t="s">
        <v>521</v>
      </c>
      <c r="M15" s="138" t="s">
        <v>521</v>
      </c>
      <c r="N15" s="138" t="s">
        <v>521</v>
      </c>
      <c r="O15" s="138" t="s">
        <v>521</v>
      </c>
      <c r="P15" s="138" t="s">
        <v>521</v>
      </c>
      <c r="Q15" s="134">
        <f t="shared" si="0"/>
        <v>26.4</v>
      </c>
      <c r="R15" s="135" t="s">
        <v>39</v>
      </c>
      <c r="S15" s="136" t="str">
        <f t="shared" si="1"/>
        <v>Medio</v>
      </c>
      <c r="T15" s="45"/>
    </row>
    <row r="16" spans="1:23" s="48" customFormat="1" ht="32.1" customHeight="1" x14ac:dyDescent="0.2">
      <c r="A16" s="141" t="s">
        <v>3944</v>
      </c>
      <c r="B16" s="137" t="s">
        <v>3954</v>
      </c>
      <c r="C16" s="139" t="s">
        <v>3955</v>
      </c>
      <c r="D16" s="133">
        <v>40</v>
      </c>
      <c r="E16" s="138" t="s">
        <v>521</v>
      </c>
      <c r="F16" s="138" t="s">
        <v>521</v>
      </c>
      <c r="G16" s="138" t="s">
        <v>521</v>
      </c>
      <c r="H16" s="138" t="s">
        <v>521</v>
      </c>
      <c r="I16" s="140" t="s">
        <v>521</v>
      </c>
      <c r="J16" s="140">
        <v>24</v>
      </c>
      <c r="K16" s="138" t="s">
        <v>521</v>
      </c>
      <c r="L16" s="138" t="s">
        <v>521</v>
      </c>
      <c r="M16" s="138" t="s">
        <v>521</v>
      </c>
      <c r="N16" s="138" t="s">
        <v>521</v>
      </c>
      <c r="O16" s="138" t="s">
        <v>521</v>
      </c>
      <c r="P16" s="138" t="s">
        <v>521</v>
      </c>
      <c r="Q16" s="134">
        <f t="shared" si="0"/>
        <v>24</v>
      </c>
      <c r="R16" s="135" t="s">
        <v>39</v>
      </c>
      <c r="S16" s="136" t="str">
        <f t="shared" si="1"/>
        <v>Medio</v>
      </c>
      <c r="T16" s="45"/>
    </row>
    <row r="17" spans="1:20" s="48" customFormat="1" ht="32.1" customHeight="1" x14ac:dyDescent="0.2">
      <c r="A17" s="141" t="s">
        <v>3944</v>
      </c>
      <c r="B17" s="137" t="s">
        <v>3956</v>
      </c>
      <c r="C17" s="139" t="s">
        <v>3957</v>
      </c>
      <c r="D17" s="133">
        <v>36</v>
      </c>
      <c r="E17" s="138"/>
      <c r="F17" s="138"/>
      <c r="G17" s="138">
        <v>53.1</v>
      </c>
      <c r="H17" s="138"/>
      <c r="I17" s="140"/>
      <c r="J17" s="140"/>
      <c r="K17" s="138"/>
      <c r="L17" s="138"/>
      <c r="M17" s="138"/>
      <c r="N17" s="138"/>
      <c r="O17" s="138"/>
      <c r="P17" s="138"/>
      <c r="Q17" s="134">
        <f t="shared" si="0"/>
        <v>53.1</v>
      </c>
      <c r="R17" s="135" t="str">
        <f>IF(Q17&lt;5,"SI","NO")</f>
        <v>NO</v>
      </c>
      <c r="S17" s="136" t="str">
        <f t="shared" si="1"/>
        <v>Alto</v>
      </c>
      <c r="T17" s="45"/>
    </row>
    <row r="18" spans="1:20" s="48" customFormat="1" ht="32.1" customHeight="1" x14ac:dyDescent="0.2">
      <c r="A18" s="141" t="s">
        <v>3958</v>
      </c>
      <c r="B18" s="137" t="s">
        <v>3959</v>
      </c>
      <c r="C18" s="139" t="s">
        <v>3960</v>
      </c>
      <c r="D18" s="133">
        <v>16</v>
      </c>
      <c r="E18" s="138" t="s">
        <v>521</v>
      </c>
      <c r="F18" s="138" t="s">
        <v>521</v>
      </c>
      <c r="G18" s="138" t="s">
        <v>521</v>
      </c>
      <c r="H18" s="138" t="s">
        <v>521</v>
      </c>
      <c r="I18" s="140">
        <v>96.4</v>
      </c>
      <c r="J18" s="140" t="s">
        <v>521</v>
      </c>
      <c r="K18" s="138" t="s">
        <v>521</v>
      </c>
      <c r="L18" s="138" t="s">
        <v>521</v>
      </c>
      <c r="M18" s="138" t="s">
        <v>521</v>
      </c>
      <c r="N18" s="138" t="s">
        <v>521</v>
      </c>
      <c r="O18" s="138" t="s">
        <v>521</v>
      </c>
      <c r="P18" s="138" t="s">
        <v>521</v>
      </c>
      <c r="Q18" s="134">
        <f t="shared" si="0"/>
        <v>96.4</v>
      </c>
      <c r="R18" s="135" t="s">
        <v>39</v>
      </c>
      <c r="S18" s="136" t="str">
        <f t="shared" si="1"/>
        <v>Inviable Sanitariamente</v>
      </c>
      <c r="T18" s="45"/>
    </row>
    <row r="19" spans="1:20" s="48" customFormat="1" ht="32.1" customHeight="1" x14ac:dyDescent="0.2">
      <c r="A19" s="141" t="s">
        <v>3958</v>
      </c>
      <c r="B19" s="137" t="s">
        <v>3961</v>
      </c>
      <c r="C19" s="139" t="s">
        <v>3962</v>
      </c>
      <c r="D19" s="133">
        <v>80</v>
      </c>
      <c r="E19" s="138" t="s">
        <v>521</v>
      </c>
      <c r="F19" s="138" t="s">
        <v>521</v>
      </c>
      <c r="G19" s="138" t="s">
        <v>521</v>
      </c>
      <c r="H19" s="138" t="s">
        <v>521</v>
      </c>
      <c r="I19" s="140">
        <v>96.4</v>
      </c>
      <c r="J19" s="140" t="s">
        <v>521</v>
      </c>
      <c r="K19" s="138" t="s">
        <v>521</v>
      </c>
      <c r="L19" s="138" t="s">
        <v>521</v>
      </c>
      <c r="M19" s="138" t="s">
        <v>521</v>
      </c>
      <c r="N19" s="138" t="s">
        <v>521</v>
      </c>
      <c r="O19" s="138" t="s">
        <v>521</v>
      </c>
      <c r="P19" s="138" t="s">
        <v>521</v>
      </c>
      <c r="Q19" s="134">
        <f t="shared" si="0"/>
        <v>96.4</v>
      </c>
      <c r="R19" s="135" t="s">
        <v>39</v>
      </c>
      <c r="S19" s="136" t="str">
        <f t="shared" si="1"/>
        <v>Inviable Sanitariamente</v>
      </c>
      <c r="T19" s="45"/>
    </row>
    <row r="20" spans="1:20" s="48" customFormat="1" ht="32.1" customHeight="1" x14ac:dyDescent="0.2">
      <c r="A20" s="141" t="s">
        <v>3958</v>
      </c>
      <c r="B20" s="137" t="s">
        <v>3963</v>
      </c>
      <c r="C20" s="139" t="s">
        <v>3964</v>
      </c>
      <c r="D20" s="133">
        <v>45</v>
      </c>
      <c r="E20" s="138" t="s">
        <v>521</v>
      </c>
      <c r="F20" s="138" t="s">
        <v>521</v>
      </c>
      <c r="G20" s="138" t="s">
        <v>521</v>
      </c>
      <c r="H20" s="138" t="s">
        <v>521</v>
      </c>
      <c r="I20" s="140">
        <v>96.4</v>
      </c>
      <c r="J20" s="140" t="s">
        <v>521</v>
      </c>
      <c r="K20" s="138" t="s">
        <v>521</v>
      </c>
      <c r="L20" s="138" t="s">
        <v>521</v>
      </c>
      <c r="M20" s="138" t="s">
        <v>521</v>
      </c>
      <c r="N20" s="138" t="s">
        <v>521</v>
      </c>
      <c r="O20" s="138" t="s">
        <v>521</v>
      </c>
      <c r="P20" s="138" t="s">
        <v>521</v>
      </c>
      <c r="Q20" s="134">
        <f t="shared" si="0"/>
        <v>96.4</v>
      </c>
      <c r="R20" s="135" t="s">
        <v>39</v>
      </c>
      <c r="S20" s="136" t="str">
        <f t="shared" si="1"/>
        <v>Inviable Sanitariamente</v>
      </c>
      <c r="T20" s="45"/>
    </row>
    <row r="21" spans="1:20" s="48" customFormat="1" ht="32.1" customHeight="1" x14ac:dyDescent="0.2">
      <c r="A21" s="141" t="s">
        <v>3958</v>
      </c>
      <c r="B21" s="137" t="s">
        <v>3965</v>
      </c>
      <c r="C21" s="139" t="s">
        <v>3966</v>
      </c>
      <c r="D21" s="133">
        <v>30</v>
      </c>
      <c r="E21" s="138">
        <v>96.4</v>
      </c>
      <c r="F21" s="138" t="s">
        <v>521</v>
      </c>
      <c r="G21" s="138" t="s">
        <v>521</v>
      </c>
      <c r="H21" s="138" t="s">
        <v>521</v>
      </c>
      <c r="I21" s="140" t="s">
        <v>521</v>
      </c>
      <c r="J21" s="140" t="s">
        <v>521</v>
      </c>
      <c r="K21" s="138" t="s">
        <v>521</v>
      </c>
      <c r="L21" s="138" t="s">
        <v>521</v>
      </c>
      <c r="M21" s="138" t="s">
        <v>521</v>
      </c>
      <c r="N21" s="138" t="s">
        <v>521</v>
      </c>
      <c r="O21" s="138" t="s">
        <v>521</v>
      </c>
      <c r="P21" s="138" t="s">
        <v>521</v>
      </c>
      <c r="Q21" s="134">
        <f t="shared" si="0"/>
        <v>96.4</v>
      </c>
      <c r="R21" s="135" t="s">
        <v>39</v>
      </c>
      <c r="S21" s="136" t="str">
        <f t="shared" si="1"/>
        <v>Inviable Sanitariamente</v>
      </c>
      <c r="T21" s="45"/>
    </row>
    <row r="22" spans="1:20" s="48" customFormat="1" ht="32.1" customHeight="1" x14ac:dyDescent="0.2">
      <c r="A22" s="141" t="s">
        <v>3958</v>
      </c>
      <c r="B22" s="137" t="s">
        <v>3967</v>
      </c>
      <c r="C22" s="139" t="s">
        <v>3968</v>
      </c>
      <c r="D22" s="133">
        <v>70</v>
      </c>
      <c r="E22" s="138">
        <v>96.4</v>
      </c>
      <c r="F22" s="138" t="s">
        <v>521</v>
      </c>
      <c r="G22" s="138" t="s">
        <v>521</v>
      </c>
      <c r="H22" s="138" t="s">
        <v>521</v>
      </c>
      <c r="I22" s="140" t="s">
        <v>521</v>
      </c>
      <c r="J22" s="140" t="s">
        <v>521</v>
      </c>
      <c r="K22" s="138" t="s">
        <v>521</v>
      </c>
      <c r="L22" s="138" t="s">
        <v>521</v>
      </c>
      <c r="M22" s="138" t="s">
        <v>521</v>
      </c>
      <c r="N22" s="138" t="s">
        <v>521</v>
      </c>
      <c r="O22" s="138" t="s">
        <v>521</v>
      </c>
      <c r="P22" s="138" t="s">
        <v>521</v>
      </c>
      <c r="Q22" s="134">
        <f t="shared" si="0"/>
        <v>96.4</v>
      </c>
      <c r="R22" s="135" t="s">
        <v>39</v>
      </c>
      <c r="S22" s="136" t="str">
        <f t="shared" si="1"/>
        <v>Inviable Sanitariamente</v>
      </c>
      <c r="T22" s="45"/>
    </row>
    <row r="23" spans="1:20" s="48" customFormat="1" ht="32.1" customHeight="1" x14ac:dyDescent="0.2">
      <c r="A23" s="141" t="s">
        <v>3958</v>
      </c>
      <c r="B23" s="137" t="s">
        <v>3969</v>
      </c>
      <c r="C23" s="139" t="s">
        <v>3970</v>
      </c>
      <c r="D23" s="133">
        <v>62</v>
      </c>
      <c r="E23" s="138" t="s">
        <v>521</v>
      </c>
      <c r="F23" s="138">
        <v>96.4</v>
      </c>
      <c r="G23" s="138" t="s">
        <v>521</v>
      </c>
      <c r="H23" s="138" t="s">
        <v>521</v>
      </c>
      <c r="I23" s="140" t="s">
        <v>521</v>
      </c>
      <c r="J23" s="140" t="s">
        <v>521</v>
      </c>
      <c r="K23" s="138" t="s">
        <v>521</v>
      </c>
      <c r="L23" s="138" t="s">
        <v>521</v>
      </c>
      <c r="M23" s="138" t="s">
        <v>521</v>
      </c>
      <c r="N23" s="138" t="s">
        <v>521</v>
      </c>
      <c r="O23" s="138" t="s">
        <v>521</v>
      </c>
      <c r="P23" s="138" t="s">
        <v>521</v>
      </c>
      <c r="Q23" s="134">
        <f t="shared" si="0"/>
        <v>96.4</v>
      </c>
      <c r="R23" s="135" t="s">
        <v>39</v>
      </c>
      <c r="S23" s="136" t="str">
        <f t="shared" si="1"/>
        <v>Inviable Sanitariamente</v>
      </c>
      <c r="T23" s="45"/>
    </row>
    <row r="24" spans="1:20" s="48" customFormat="1" ht="32.1" customHeight="1" x14ac:dyDescent="0.2">
      <c r="A24" s="141" t="s">
        <v>3958</v>
      </c>
      <c r="B24" s="137" t="s">
        <v>1446</v>
      </c>
      <c r="C24" s="139" t="s">
        <v>3971</v>
      </c>
      <c r="D24" s="133">
        <v>168</v>
      </c>
      <c r="E24" s="138" t="s">
        <v>521</v>
      </c>
      <c r="F24" s="138" t="s">
        <v>521</v>
      </c>
      <c r="G24" s="138" t="s">
        <v>521</v>
      </c>
      <c r="H24" s="138" t="s">
        <v>521</v>
      </c>
      <c r="I24" s="140">
        <v>96.4</v>
      </c>
      <c r="J24" s="140" t="s">
        <v>521</v>
      </c>
      <c r="K24" s="138" t="s">
        <v>521</v>
      </c>
      <c r="L24" s="138" t="s">
        <v>521</v>
      </c>
      <c r="M24" s="138" t="s">
        <v>521</v>
      </c>
      <c r="N24" s="138" t="s">
        <v>521</v>
      </c>
      <c r="O24" s="138" t="s">
        <v>521</v>
      </c>
      <c r="P24" s="138" t="s">
        <v>521</v>
      </c>
      <c r="Q24" s="134">
        <f t="shared" si="0"/>
        <v>96.4</v>
      </c>
      <c r="R24" s="135" t="s">
        <v>39</v>
      </c>
      <c r="S24" s="136" t="str">
        <f t="shared" si="1"/>
        <v>Inviable Sanitariamente</v>
      </c>
      <c r="T24" s="45"/>
    </row>
    <row r="25" spans="1:20" s="48" customFormat="1" ht="32.1" customHeight="1" x14ac:dyDescent="0.2">
      <c r="A25" s="141" t="s">
        <v>3958</v>
      </c>
      <c r="B25" s="137" t="s">
        <v>3972</v>
      </c>
      <c r="C25" s="139" t="s">
        <v>3973</v>
      </c>
      <c r="D25" s="133">
        <v>42</v>
      </c>
      <c r="E25" s="138" t="s">
        <v>521</v>
      </c>
      <c r="F25" s="138" t="s">
        <v>521</v>
      </c>
      <c r="G25" s="138" t="s">
        <v>521</v>
      </c>
      <c r="H25" s="138" t="s">
        <v>521</v>
      </c>
      <c r="I25" s="140">
        <v>96.4</v>
      </c>
      <c r="J25" s="140" t="s">
        <v>521</v>
      </c>
      <c r="K25" s="138" t="s">
        <v>521</v>
      </c>
      <c r="L25" s="138" t="s">
        <v>521</v>
      </c>
      <c r="M25" s="138" t="s">
        <v>521</v>
      </c>
      <c r="N25" s="138" t="s">
        <v>521</v>
      </c>
      <c r="O25" s="138" t="s">
        <v>521</v>
      </c>
      <c r="P25" s="138" t="s">
        <v>521</v>
      </c>
      <c r="Q25" s="134">
        <f t="shared" si="0"/>
        <v>96.4</v>
      </c>
      <c r="R25" s="135" t="s">
        <v>39</v>
      </c>
      <c r="S25" s="136" t="str">
        <f t="shared" si="1"/>
        <v>Inviable Sanitariamente</v>
      </c>
      <c r="T25" s="45"/>
    </row>
    <row r="26" spans="1:20" s="48" customFormat="1" ht="32.1" customHeight="1" x14ac:dyDescent="0.2">
      <c r="A26" s="141" t="s">
        <v>3958</v>
      </c>
      <c r="B26" s="137" t="s">
        <v>3974</v>
      </c>
      <c r="C26" s="139" t="s">
        <v>3975</v>
      </c>
      <c r="D26" s="133">
        <v>68</v>
      </c>
      <c r="E26" s="138" t="s">
        <v>521</v>
      </c>
      <c r="F26" s="138">
        <v>96.4</v>
      </c>
      <c r="G26" s="138" t="s">
        <v>521</v>
      </c>
      <c r="H26" s="138" t="s">
        <v>521</v>
      </c>
      <c r="I26" s="140" t="s">
        <v>521</v>
      </c>
      <c r="J26" s="140" t="s">
        <v>521</v>
      </c>
      <c r="K26" s="138" t="s">
        <v>521</v>
      </c>
      <c r="L26" s="138" t="s">
        <v>521</v>
      </c>
      <c r="M26" s="138" t="s">
        <v>521</v>
      </c>
      <c r="N26" s="138" t="s">
        <v>521</v>
      </c>
      <c r="O26" s="138" t="s">
        <v>521</v>
      </c>
      <c r="P26" s="138" t="s">
        <v>521</v>
      </c>
      <c r="Q26" s="134">
        <f t="shared" si="0"/>
        <v>96.4</v>
      </c>
      <c r="R26" s="135" t="s">
        <v>39</v>
      </c>
      <c r="S26" s="136" t="str">
        <f t="shared" si="1"/>
        <v>Inviable Sanitariamente</v>
      </c>
      <c r="T26" s="45"/>
    </row>
    <row r="27" spans="1:20" s="48" customFormat="1" ht="32.1" customHeight="1" x14ac:dyDescent="0.2">
      <c r="A27" s="141" t="s">
        <v>3958</v>
      </c>
      <c r="B27" s="137" t="s">
        <v>3976</v>
      </c>
      <c r="C27" s="139" t="s">
        <v>3977</v>
      </c>
      <c r="D27" s="133">
        <v>51</v>
      </c>
      <c r="E27" s="138">
        <v>96.4</v>
      </c>
      <c r="F27" s="138" t="s">
        <v>521</v>
      </c>
      <c r="G27" s="138" t="s">
        <v>521</v>
      </c>
      <c r="H27" s="138" t="s">
        <v>521</v>
      </c>
      <c r="I27" s="140" t="s">
        <v>521</v>
      </c>
      <c r="J27" s="140" t="s">
        <v>521</v>
      </c>
      <c r="K27" s="138" t="s">
        <v>521</v>
      </c>
      <c r="L27" s="138" t="s">
        <v>521</v>
      </c>
      <c r="M27" s="138" t="s">
        <v>521</v>
      </c>
      <c r="N27" s="138" t="s">
        <v>521</v>
      </c>
      <c r="O27" s="138" t="s">
        <v>521</v>
      </c>
      <c r="P27" s="138" t="s">
        <v>521</v>
      </c>
      <c r="Q27" s="134">
        <f t="shared" si="0"/>
        <v>96.4</v>
      </c>
      <c r="R27" s="135" t="s">
        <v>39</v>
      </c>
      <c r="S27" s="136" t="str">
        <f t="shared" si="1"/>
        <v>Inviable Sanitariamente</v>
      </c>
      <c r="T27" s="45"/>
    </row>
    <row r="28" spans="1:20" s="48" customFormat="1" ht="32.1" customHeight="1" x14ac:dyDescent="0.2">
      <c r="A28" s="141" t="s">
        <v>3958</v>
      </c>
      <c r="B28" s="137" t="s">
        <v>3185</v>
      </c>
      <c r="C28" s="139" t="s">
        <v>3978</v>
      </c>
      <c r="D28" s="133">
        <v>30</v>
      </c>
      <c r="E28" s="138" t="s">
        <v>521</v>
      </c>
      <c r="F28" s="138">
        <v>96.4</v>
      </c>
      <c r="G28" s="138" t="s">
        <v>521</v>
      </c>
      <c r="H28" s="138" t="s">
        <v>521</v>
      </c>
      <c r="I28" s="140" t="s">
        <v>521</v>
      </c>
      <c r="J28" s="140" t="s">
        <v>521</v>
      </c>
      <c r="K28" s="138" t="s">
        <v>521</v>
      </c>
      <c r="L28" s="138" t="s">
        <v>521</v>
      </c>
      <c r="M28" s="138" t="s">
        <v>521</v>
      </c>
      <c r="N28" s="138" t="s">
        <v>521</v>
      </c>
      <c r="O28" s="138" t="s">
        <v>521</v>
      </c>
      <c r="P28" s="138" t="s">
        <v>521</v>
      </c>
      <c r="Q28" s="134">
        <f t="shared" si="0"/>
        <v>96.4</v>
      </c>
      <c r="R28" s="135" t="s">
        <v>39</v>
      </c>
      <c r="S28" s="136" t="str">
        <f t="shared" si="1"/>
        <v>Inviable Sanitariamente</v>
      </c>
      <c r="T28" s="45"/>
    </row>
    <row r="29" spans="1:20" s="48" customFormat="1" ht="32.1" customHeight="1" x14ac:dyDescent="0.2">
      <c r="A29" s="141" t="s">
        <v>3958</v>
      </c>
      <c r="B29" s="137" t="s">
        <v>3979</v>
      </c>
      <c r="C29" s="139" t="s">
        <v>3980</v>
      </c>
      <c r="D29" s="133">
        <v>70</v>
      </c>
      <c r="E29" s="138" t="s">
        <v>521</v>
      </c>
      <c r="F29" s="138" t="s">
        <v>521</v>
      </c>
      <c r="G29" s="138" t="s">
        <v>521</v>
      </c>
      <c r="H29" s="138" t="s">
        <v>521</v>
      </c>
      <c r="I29" s="140">
        <v>96.4</v>
      </c>
      <c r="J29" s="140" t="s">
        <v>521</v>
      </c>
      <c r="K29" s="138" t="s">
        <v>521</v>
      </c>
      <c r="L29" s="138" t="s">
        <v>521</v>
      </c>
      <c r="M29" s="138" t="s">
        <v>521</v>
      </c>
      <c r="N29" s="138" t="s">
        <v>521</v>
      </c>
      <c r="O29" s="138" t="s">
        <v>521</v>
      </c>
      <c r="P29" s="138" t="s">
        <v>521</v>
      </c>
      <c r="Q29" s="134">
        <f t="shared" si="0"/>
        <v>96.4</v>
      </c>
      <c r="R29" s="135" t="s">
        <v>39</v>
      </c>
      <c r="S29" s="136" t="str">
        <f t="shared" si="1"/>
        <v>Inviable Sanitariamente</v>
      </c>
      <c r="T29" s="45"/>
    </row>
    <row r="30" spans="1:20" s="48" customFormat="1" ht="32.1" customHeight="1" x14ac:dyDescent="0.2">
      <c r="A30" s="141" t="s">
        <v>3958</v>
      </c>
      <c r="B30" s="137" t="s">
        <v>3981</v>
      </c>
      <c r="C30" s="139" t="s">
        <v>3982</v>
      </c>
      <c r="D30" s="133">
        <v>49</v>
      </c>
      <c r="E30" s="138" t="s">
        <v>521</v>
      </c>
      <c r="F30" s="138" t="s">
        <v>521</v>
      </c>
      <c r="G30" s="138" t="s">
        <v>521</v>
      </c>
      <c r="H30" s="138" t="s">
        <v>521</v>
      </c>
      <c r="I30" s="140">
        <v>96.4</v>
      </c>
      <c r="J30" s="140" t="s">
        <v>521</v>
      </c>
      <c r="K30" s="138" t="s">
        <v>521</v>
      </c>
      <c r="L30" s="138" t="s">
        <v>521</v>
      </c>
      <c r="M30" s="138" t="s">
        <v>521</v>
      </c>
      <c r="N30" s="138" t="s">
        <v>521</v>
      </c>
      <c r="O30" s="138" t="s">
        <v>521</v>
      </c>
      <c r="P30" s="138" t="s">
        <v>521</v>
      </c>
      <c r="Q30" s="134">
        <f t="shared" si="0"/>
        <v>96.4</v>
      </c>
      <c r="R30" s="135" t="s">
        <v>39</v>
      </c>
      <c r="S30" s="136" t="str">
        <f t="shared" si="1"/>
        <v>Inviable Sanitariamente</v>
      </c>
      <c r="T30" s="45"/>
    </row>
    <row r="31" spans="1:20" s="48" customFormat="1" ht="32.1" customHeight="1" x14ac:dyDescent="0.2">
      <c r="A31" s="141" t="s">
        <v>3958</v>
      </c>
      <c r="B31" s="137" t="s">
        <v>3983</v>
      </c>
      <c r="C31" s="139" t="s">
        <v>3984</v>
      </c>
      <c r="D31" s="133">
        <v>64</v>
      </c>
      <c r="E31" s="138" t="s">
        <v>521</v>
      </c>
      <c r="F31" s="138" t="s">
        <v>521</v>
      </c>
      <c r="G31" s="138" t="s">
        <v>521</v>
      </c>
      <c r="H31" s="138" t="s">
        <v>521</v>
      </c>
      <c r="I31" s="140">
        <v>96.4</v>
      </c>
      <c r="J31" s="140" t="s">
        <v>521</v>
      </c>
      <c r="K31" s="138" t="s">
        <v>521</v>
      </c>
      <c r="L31" s="138" t="s">
        <v>521</v>
      </c>
      <c r="M31" s="138" t="s">
        <v>521</v>
      </c>
      <c r="N31" s="138" t="s">
        <v>521</v>
      </c>
      <c r="O31" s="138" t="s">
        <v>521</v>
      </c>
      <c r="P31" s="138" t="s">
        <v>521</v>
      </c>
      <c r="Q31" s="134">
        <f t="shared" si="0"/>
        <v>96.4</v>
      </c>
      <c r="R31" s="135" t="s">
        <v>39</v>
      </c>
      <c r="S31" s="136" t="str">
        <f t="shared" si="1"/>
        <v>Inviable Sanitariamente</v>
      </c>
      <c r="T31" s="45"/>
    </row>
    <row r="32" spans="1:20" s="48" customFormat="1" ht="32.1" customHeight="1" x14ac:dyDescent="0.2">
      <c r="A32" s="141" t="s">
        <v>3958</v>
      </c>
      <c r="B32" s="137" t="s">
        <v>3985</v>
      </c>
      <c r="C32" s="139" t="s">
        <v>3986</v>
      </c>
      <c r="D32" s="133">
        <v>58</v>
      </c>
      <c r="E32" s="138">
        <v>96.4</v>
      </c>
      <c r="F32" s="138" t="s">
        <v>521</v>
      </c>
      <c r="G32" s="138" t="s">
        <v>521</v>
      </c>
      <c r="H32" s="138" t="s">
        <v>521</v>
      </c>
      <c r="I32" s="140" t="s">
        <v>521</v>
      </c>
      <c r="J32" s="140" t="s">
        <v>521</v>
      </c>
      <c r="K32" s="138" t="s">
        <v>521</v>
      </c>
      <c r="L32" s="138" t="s">
        <v>521</v>
      </c>
      <c r="M32" s="138" t="s">
        <v>521</v>
      </c>
      <c r="N32" s="138" t="s">
        <v>521</v>
      </c>
      <c r="O32" s="138" t="s">
        <v>521</v>
      </c>
      <c r="P32" s="138" t="s">
        <v>521</v>
      </c>
      <c r="Q32" s="134">
        <f t="shared" si="0"/>
        <v>96.4</v>
      </c>
      <c r="R32" s="135" t="s">
        <v>39</v>
      </c>
      <c r="S32" s="136" t="str">
        <f t="shared" si="1"/>
        <v>Inviable Sanitariamente</v>
      </c>
      <c r="T32" s="45"/>
    </row>
    <row r="33" spans="1:20" s="48" customFormat="1" ht="32.1" customHeight="1" x14ac:dyDescent="0.2">
      <c r="A33" s="141" t="s">
        <v>3958</v>
      </c>
      <c r="B33" s="137" t="s">
        <v>4332</v>
      </c>
      <c r="C33" s="139" t="s">
        <v>4296</v>
      </c>
      <c r="D33" s="133">
        <v>90</v>
      </c>
      <c r="E33" s="138"/>
      <c r="F33" s="138"/>
      <c r="G33" s="138"/>
      <c r="H33" s="138">
        <v>96.4</v>
      </c>
      <c r="I33" s="140"/>
      <c r="J33" s="140"/>
      <c r="K33" s="138"/>
      <c r="L33" s="138"/>
      <c r="M33" s="138"/>
      <c r="N33" s="138"/>
      <c r="O33" s="138"/>
      <c r="P33" s="138"/>
      <c r="Q33" s="134">
        <f>AVERAGE(E33:P33)</f>
        <v>96.4</v>
      </c>
      <c r="R33" s="135" t="s">
        <v>39</v>
      </c>
      <c r="S33" s="136" t="str">
        <f>IF(Q33&lt;=5,"Sin Riesgo",IF(Q33 &lt;=14,"Bajo",IF(Q33&lt;=35,"Medio",IF(Q33&lt;=80,"Alto","Inviable Sanitariamente"))))</f>
        <v>Inviable Sanitariamente</v>
      </c>
      <c r="T33" s="45"/>
    </row>
    <row r="34" spans="1:20" s="48" customFormat="1" ht="32.1" customHeight="1" x14ac:dyDescent="0.2">
      <c r="A34" s="141" t="s">
        <v>3987</v>
      </c>
      <c r="B34" s="137" t="s">
        <v>3988</v>
      </c>
      <c r="C34" s="139" t="s">
        <v>3989</v>
      </c>
      <c r="D34" s="133">
        <v>1532</v>
      </c>
      <c r="E34" s="138" t="s">
        <v>521</v>
      </c>
      <c r="F34" s="138" t="s">
        <v>521</v>
      </c>
      <c r="G34" s="138" t="s">
        <v>521</v>
      </c>
      <c r="H34" s="138" t="s">
        <v>521</v>
      </c>
      <c r="I34" s="140">
        <v>98</v>
      </c>
      <c r="J34" s="140" t="s">
        <v>521</v>
      </c>
      <c r="K34" s="138" t="s">
        <v>521</v>
      </c>
      <c r="L34" s="138" t="s">
        <v>521</v>
      </c>
      <c r="M34" s="138" t="s">
        <v>521</v>
      </c>
      <c r="N34" s="138" t="s">
        <v>521</v>
      </c>
      <c r="O34" s="138" t="s">
        <v>521</v>
      </c>
      <c r="P34" s="138">
        <v>100</v>
      </c>
      <c r="Q34" s="134">
        <f t="shared" si="0"/>
        <v>99</v>
      </c>
      <c r="R34" s="135" t="s">
        <v>39</v>
      </c>
      <c r="S34" s="136" t="str">
        <f t="shared" si="1"/>
        <v>Inviable Sanitariamente</v>
      </c>
      <c r="T34" s="45"/>
    </row>
    <row r="35" spans="1:20" s="48" customFormat="1" ht="32.1" customHeight="1" x14ac:dyDescent="0.2">
      <c r="A35" s="141" t="s">
        <v>3987</v>
      </c>
      <c r="B35" s="137" t="s">
        <v>3990</v>
      </c>
      <c r="C35" s="139" t="s">
        <v>3991</v>
      </c>
      <c r="D35" s="133">
        <v>100</v>
      </c>
      <c r="E35" s="138" t="s">
        <v>521</v>
      </c>
      <c r="F35" s="138" t="s">
        <v>521</v>
      </c>
      <c r="G35" s="138" t="s">
        <v>521</v>
      </c>
      <c r="H35" s="138" t="s">
        <v>521</v>
      </c>
      <c r="I35" s="140">
        <v>100</v>
      </c>
      <c r="J35" s="140" t="s">
        <v>521</v>
      </c>
      <c r="K35" s="138" t="s">
        <v>521</v>
      </c>
      <c r="L35" s="138" t="s">
        <v>521</v>
      </c>
      <c r="M35" s="138" t="s">
        <v>521</v>
      </c>
      <c r="N35" s="138" t="s">
        <v>521</v>
      </c>
      <c r="O35" s="138" t="s">
        <v>521</v>
      </c>
      <c r="P35" s="138" t="s">
        <v>521</v>
      </c>
      <c r="Q35" s="134">
        <f t="shared" si="0"/>
        <v>100</v>
      </c>
      <c r="R35" s="135" t="s">
        <v>39</v>
      </c>
      <c r="S35" s="136" t="str">
        <f t="shared" si="1"/>
        <v>Inviable Sanitariamente</v>
      </c>
      <c r="T35" s="45"/>
    </row>
    <row r="36" spans="1:20" s="48" customFormat="1" ht="32.1" customHeight="1" x14ac:dyDescent="0.2">
      <c r="A36" s="141" t="s">
        <v>3987</v>
      </c>
      <c r="B36" s="137" t="s">
        <v>3992</v>
      </c>
      <c r="C36" s="139" t="s">
        <v>3993</v>
      </c>
      <c r="D36" s="133">
        <v>110</v>
      </c>
      <c r="E36" s="138" t="s">
        <v>521</v>
      </c>
      <c r="F36" s="138" t="s">
        <v>521</v>
      </c>
      <c r="G36" s="138" t="s">
        <v>521</v>
      </c>
      <c r="H36" s="138" t="s">
        <v>521</v>
      </c>
      <c r="I36" s="140">
        <v>62.5</v>
      </c>
      <c r="J36" s="140" t="s">
        <v>521</v>
      </c>
      <c r="K36" s="138" t="s">
        <v>521</v>
      </c>
      <c r="L36" s="138" t="s">
        <v>521</v>
      </c>
      <c r="M36" s="138" t="s">
        <v>521</v>
      </c>
      <c r="N36" s="138" t="s">
        <v>521</v>
      </c>
      <c r="O36" s="138" t="s">
        <v>521</v>
      </c>
      <c r="P36" s="138">
        <v>100</v>
      </c>
      <c r="Q36" s="134">
        <f t="shared" si="0"/>
        <v>81.25</v>
      </c>
      <c r="R36" s="135" t="s">
        <v>39</v>
      </c>
      <c r="S36" s="136" t="str">
        <f t="shared" si="1"/>
        <v>Inviable Sanitariamente</v>
      </c>
      <c r="T36" s="45"/>
    </row>
    <row r="37" spans="1:20" s="48" customFormat="1" ht="32.1" customHeight="1" x14ac:dyDescent="0.2">
      <c r="A37" s="141" t="s">
        <v>3987</v>
      </c>
      <c r="B37" s="137" t="s">
        <v>3994</v>
      </c>
      <c r="C37" s="139" t="s">
        <v>3995</v>
      </c>
      <c r="D37" s="133">
        <v>300</v>
      </c>
      <c r="E37" s="138" t="s">
        <v>521</v>
      </c>
      <c r="F37" s="138" t="s">
        <v>521</v>
      </c>
      <c r="G37" s="138" t="s">
        <v>521</v>
      </c>
      <c r="H37" s="138" t="s">
        <v>521</v>
      </c>
      <c r="I37" s="140">
        <v>100</v>
      </c>
      <c r="J37" s="140" t="s">
        <v>521</v>
      </c>
      <c r="K37" s="138" t="s">
        <v>521</v>
      </c>
      <c r="L37" s="138" t="s">
        <v>521</v>
      </c>
      <c r="M37" s="138" t="s">
        <v>521</v>
      </c>
      <c r="N37" s="138" t="s">
        <v>521</v>
      </c>
      <c r="O37" s="138" t="s">
        <v>521</v>
      </c>
      <c r="P37" s="138" t="s">
        <v>521</v>
      </c>
      <c r="Q37" s="134">
        <f t="shared" si="0"/>
        <v>100</v>
      </c>
      <c r="R37" s="135" t="s">
        <v>39</v>
      </c>
      <c r="S37" s="136" t="str">
        <f t="shared" si="1"/>
        <v>Inviable Sanitariamente</v>
      </c>
      <c r="T37" s="45" t="s">
        <v>3996</v>
      </c>
    </row>
    <row r="38" spans="1:20" s="48" customFormat="1" ht="32.1" customHeight="1" x14ac:dyDescent="0.2">
      <c r="A38" s="141" t="s">
        <v>3997</v>
      </c>
      <c r="B38" s="137" t="s">
        <v>3998</v>
      </c>
      <c r="C38" s="139" t="s">
        <v>3999</v>
      </c>
      <c r="D38" s="133">
        <v>98</v>
      </c>
      <c r="E38" s="138"/>
      <c r="F38" s="138"/>
      <c r="G38" s="138"/>
      <c r="H38" s="138"/>
      <c r="I38" s="140"/>
      <c r="J38" s="140"/>
      <c r="K38" s="138"/>
      <c r="L38" s="138">
        <v>97.3</v>
      </c>
      <c r="M38" s="138"/>
      <c r="N38" s="138"/>
      <c r="O38" s="138"/>
      <c r="P38" s="138"/>
      <c r="Q38" s="134">
        <f t="shared" si="0"/>
        <v>97.3</v>
      </c>
      <c r="R38" s="135" t="str">
        <f>IF(Q38&lt;5,"SI","NO")</f>
        <v>NO</v>
      </c>
      <c r="S38" s="136" t="str">
        <f t="shared" si="1"/>
        <v>Inviable Sanitariamente</v>
      </c>
      <c r="T38" s="45"/>
    </row>
    <row r="39" spans="1:20" s="48" customFormat="1" ht="32.1" customHeight="1" x14ac:dyDescent="0.2">
      <c r="A39" s="141" t="s">
        <v>3997</v>
      </c>
      <c r="B39" s="137" t="s">
        <v>4000</v>
      </c>
      <c r="C39" s="139" t="s">
        <v>4001</v>
      </c>
      <c r="D39" s="133">
        <v>250</v>
      </c>
      <c r="E39" s="138"/>
      <c r="F39" s="138"/>
      <c r="G39" s="138"/>
      <c r="H39" s="138"/>
      <c r="I39" s="140"/>
      <c r="J39" s="140"/>
      <c r="K39" s="138"/>
      <c r="L39" s="138">
        <v>97.3</v>
      </c>
      <c r="M39" s="138"/>
      <c r="N39" s="138"/>
      <c r="O39" s="138"/>
      <c r="P39" s="138"/>
      <c r="Q39" s="134">
        <f t="shared" si="0"/>
        <v>97.3</v>
      </c>
      <c r="R39" s="135" t="str">
        <f>IF(Q39&lt;5,"SI","NO")</f>
        <v>NO</v>
      </c>
      <c r="S39" s="136" t="str">
        <f t="shared" si="1"/>
        <v>Inviable Sanitariamente</v>
      </c>
      <c r="T39" s="45"/>
    </row>
    <row r="40" spans="1:20" s="48" customFormat="1" ht="32.1" customHeight="1" x14ac:dyDescent="0.2">
      <c r="A40" s="141" t="s">
        <v>4002</v>
      </c>
      <c r="B40" s="137" t="s">
        <v>4003</v>
      </c>
      <c r="C40" s="139" t="s">
        <v>4004</v>
      </c>
      <c r="D40" s="133">
        <v>800</v>
      </c>
      <c r="E40" s="138" t="s">
        <v>521</v>
      </c>
      <c r="F40" s="138">
        <v>97.3</v>
      </c>
      <c r="G40" s="138" t="s">
        <v>521</v>
      </c>
      <c r="H40" s="138" t="s">
        <v>521</v>
      </c>
      <c r="I40" s="140" t="s">
        <v>521</v>
      </c>
      <c r="J40" s="140" t="s">
        <v>288</v>
      </c>
      <c r="K40" s="138" t="s">
        <v>521</v>
      </c>
      <c r="L40" s="138" t="s">
        <v>521</v>
      </c>
      <c r="M40" s="138" t="s">
        <v>521</v>
      </c>
      <c r="N40" s="138" t="s">
        <v>521</v>
      </c>
      <c r="O40" s="138" t="s">
        <v>521</v>
      </c>
      <c r="P40" s="138" t="s">
        <v>521</v>
      </c>
      <c r="Q40" s="134">
        <f t="shared" si="0"/>
        <v>97.3</v>
      </c>
      <c r="R40" s="135" t="s">
        <v>39</v>
      </c>
      <c r="S40" s="136" t="str">
        <f t="shared" si="1"/>
        <v>Inviable Sanitariamente</v>
      </c>
      <c r="T40" s="45"/>
    </row>
    <row r="41" spans="1:20" s="48" customFormat="1" ht="32.1" customHeight="1" x14ac:dyDescent="0.2">
      <c r="A41" s="141" t="s">
        <v>4002</v>
      </c>
      <c r="B41" s="137" t="s">
        <v>81</v>
      </c>
      <c r="C41" s="139" t="s">
        <v>4005</v>
      </c>
      <c r="D41" s="133">
        <v>180</v>
      </c>
      <c r="E41" s="138">
        <v>97.3</v>
      </c>
      <c r="F41" s="138" t="s">
        <v>521</v>
      </c>
      <c r="G41" s="138" t="s">
        <v>521</v>
      </c>
      <c r="H41" s="138" t="s">
        <v>288</v>
      </c>
      <c r="I41" s="140" t="s">
        <v>521</v>
      </c>
      <c r="J41" s="140" t="s">
        <v>521</v>
      </c>
      <c r="K41" s="138" t="s">
        <v>521</v>
      </c>
      <c r="L41" s="138" t="s">
        <v>521</v>
      </c>
      <c r="M41" s="138" t="s">
        <v>521</v>
      </c>
      <c r="N41" s="138" t="s">
        <v>521</v>
      </c>
      <c r="O41" s="138" t="s">
        <v>521</v>
      </c>
      <c r="P41" s="138" t="s">
        <v>521</v>
      </c>
      <c r="Q41" s="134">
        <f t="shared" si="0"/>
        <v>97.3</v>
      </c>
      <c r="R41" s="135" t="s">
        <v>39</v>
      </c>
      <c r="S41" s="136" t="str">
        <f t="shared" si="1"/>
        <v>Inviable Sanitariamente</v>
      </c>
      <c r="T41" s="45"/>
    </row>
    <row r="42" spans="1:20" s="48" customFormat="1" ht="32.1" customHeight="1" x14ac:dyDescent="0.2">
      <c r="A42" s="141" t="s">
        <v>4002</v>
      </c>
      <c r="B42" s="137" t="s">
        <v>4006</v>
      </c>
      <c r="C42" s="139" t="s">
        <v>4007</v>
      </c>
      <c r="D42" s="133">
        <v>392</v>
      </c>
      <c r="E42" s="138">
        <v>97.3</v>
      </c>
      <c r="F42" s="138" t="s">
        <v>521</v>
      </c>
      <c r="G42" s="138" t="s">
        <v>521</v>
      </c>
      <c r="H42" s="138" t="s">
        <v>521</v>
      </c>
      <c r="I42" s="140" t="s">
        <v>521</v>
      </c>
      <c r="J42" s="140" t="s">
        <v>288</v>
      </c>
      <c r="K42" s="138" t="s">
        <v>521</v>
      </c>
      <c r="L42" s="138" t="s">
        <v>521</v>
      </c>
      <c r="M42" s="138" t="s">
        <v>521</v>
      </c>
      <c r="N42" s="138" t="s">
        <v>521</v>
      </c>
      <c r="O42" s="138" t="s">
        <v>521</v>
      </c>
      <c r="P42" s="138" t="s">
        <v>521</v>
      </c>
      <c r="Q42" s="134">
        <f t="shared" si="0"/>
        <v>97.3</v>
      </c>
      <c r="R42" s="135" t="s">
        <v>39</v>
      </c>
      <c r="S42" s="136" t="str">
        <f t="shared" si="1"/>
        <v>Inviable Sanitariamente</v>
      </c>
      <c r="T42" s="45"/>
    </row>
    <row r="43" spans="1:20" s="48" customFormat="1" ht="32.1" customHeight="1" x14ac:dyDescent="0.2">
      <c r="A43" s="141" t="s">
        <v>4002</v>
      </c>
      <c r="B43" s="137" t="s">
        <v>4008</v>
      </c>
      <c r="C43" s="139" t="s">
        <v>4009</v>
      </c>
      <c r="D43" s="133">
        <v>200</v>
      </c>
      <c r="E43" s="138" t="s">
        <v>521</v>
      </c>
      <c r="F43" s="138" t="s">
        <v>521</v>
      </c>
      <c r="G43" s="138" t="s">
        <v>521</v>
      </c>
      <c r="H43" s="138">
        <v>97.3</v>
      </c>
      <c r="I43" s="140" t="s">
        <v>521</v>
      </c>
      <c r="J43" s="140" t="s">
        <v>288</v>
      </c>
      <c r="K43" s="138" t="s">
        <v>521</v>
      </c>
      <c r="L43" s="138" t="s">
        <v>521</v>
      </c>
      <c r="M43" s="138" t="s">
        <v>521</v>
      </c>
      <c r="N43" s="138" t="s">
        <v>521</v>
      </c>
      <c r="O43" s="138" t="s">
        <v>521</v>
      </c>
      <c r="P43" s="138" t="s">
        <v>521</v>
      </c>
      <c r="Q43" s="134">
        <f t="shared" si="0"/>
        <v>97.3</v>
      </c>
      <c r="R43" s="135" t="s">
        <v>39</v>
      </c>
      <c r="S43" s="136" t="str">
        <f t="shared" si="1"/>
        <v>Inviable Sanitariamente</v>
      </c>
      <c r="T43" s="45"/>
    </row>
    <row r="44" spans="1:20" s="48" customFormat="1" ht="32.1" customHeight="1" x14ac:dyDescent="0.2">
      <c r="A44" s="141" t="s">
        <v>4002</v>
      </c>
      <c r="B44" s="137" t="s">
        <v>4010</v>
      </c>
      <c r="C44" s="139" t="s">
        <v>4011</v>
      </c>
      <c r="D44" s="133">
        <v>328</v>
      </c>
      <c r="E44" s="138">
        <v>97.3</v>
      </c>
      <c r="F44" s="138" t="s">
        <v>521</v>
      </c>
      <c r="G44" s="138" t="s">
        <v>521</v>
      </c>
      <c r="H44" s="138" t="s">
        <v>288</v>
      </c>
      <c r="I44" s="140" t="s">
        <v>521</v>
      </c>
      <c r="J44" s="140" t="s">
        <v>521</v>
      </c>
      <c r="K44" s="138" t="s">
        <v>521</v>
      </c>
      <c r="L44" s="138" t="s">
        <v>521</v>
      </c>
      <c r="M44" s="138" t="s">
        <v>521</v>
      </c>
      <c r="N44" s="138" t="s">
        <v>521</v>
      </c>
      <c r="O44" s="138" t="s">
        <v>521</v>
      </c>
      <c r="P44" s="138" t="s">
        <v>521</v>
      </c>
      <c r="Q44" s="134">
        <f t="shared" si="0"/>
        <v>97.3</v>
      </c>
      <c r="R44" s="135" t="s">
        <v>39</v>
      </c>
      <c r="S44" s="136" t="str">
        <f t="shared" si="1"/>
        <v>Inviable Sanitariamente</v>
      </c>
      <c r="T44" s="45"/>
    </row>
    <row r="45" spans="1:20" s="48" customFormat="1" ht="32.1" customHeight="1" x14ac:dyDescent="0.2">
      <c r="A45" s="141" t="s">
        <v>4002</v>
      </c>
      <c r="B45" s="137" t="s">
        <v>4012</v>
      </c>
      <c r="C45" s="139" t="s">
        <v>4013</v>
      </c>
      <c r="D45" s="133">
        <v>90</v>
      </c>
      <c r="E45" s="138">
        <v>97.3</v>
      </c>
      <c r="F45" s="138" t="s">
        <v>521</v>
      </c>
      <c r="G45" s="138" t="s">
        <v>521</v>
      </c>
      <c r="H45" s="138" t="s">
        <v>521</v>
      </c>
      <c r="I45" s="140" t="s">
        <v>521</v>
      </c>
      <c r="J45" s="140" t="s">
        <v>288</v>
      </c>
      <c r="K45" s="138" t="s">
        <v>521</v>
      </c>
      <c r="L45" s="138" t="s">
        <v>521</v>
      </c>
      <c r="M45" s="138" t="s">
        <v>521</v>
      </c>
      <c r="N45" s="138" t="s">
        <v>521</v>
      </c>
      <c r="O45" s="138" t="s">
        <v>521</v>
      </c>
      <c r="P45" s="138" t="s">
        <v>521</v>
      </c>
      <c r="Q45" s="134">
        <f t="shared" si="0"/>
        <v>97.3</v>
      </c>
      <c r="R45" s="135" t="s">
        <v>39</v>
      </c>
      <c r="S45" s="136" t="str">
        <f t="shared" si="1"/>
        <v>Inviable Sanitariamente</v>
      </c>
      <c r="T45" s="45"/>
    </row>
    <row r="46" spans="1:20" s="48" customFormat="1" ht="32.1" customHeight="1" x14ac:dyDescent="0.2">
      <c r="A46" s="141" t="s">
        <v>4014</v>
      </c>
      <c r="B46" s="137" t="s">
        <v>4015</v>
      </c>
      <c r="C46" s="139" t="s">
        <v>4016</v>
      </c>
      <c r="D46" s="133">
        <v>145</v>
      </c>
      <c r="E46" s="138" t="s">
        <v>521</v>
      </c>
      <c r="F46" s="138" t="s">
        <v>521</v>
      </c>
      <c r="G46" s="138" t="s">
        <v>521</v>
      </c>
      <c r="H46" s="138" t="s">
        <v>521</v>
      </c>
      <c r="I46" s="140" t="s">
        <v>521</v>
      </c>
      <c r="J46" s="140" t="s">
        <v>521</v>
      </c>
      <c r="K46" s="138" t="s">
        <v>521</v>
      </c>
      <c r="L46" s="138" t="s">
        <v>521</v>
      </c>
      <c r="M46" s="138">
        <v>97.3</v>
      </c>
      <c r="N46" s="138" t="s">
        <v>521</v>
      </c>
      <c r="O46" s="138" t="s">
        <v>521</v>
      </c>
      <c r="P46" s="138" t="s">
        <v>521</v>
      </c>
      <c r="Q46" s="134">
        <f t="shared" si="0"/>
        <v>97.3</v>
      </c>
      <c r="R46" s="135" t="s">
        <v>39</v>
      </c>
      <c r="S46" s="136" t="str">
        <f t="shared" si="1"/>
        <v>Inviable Sanitariamente</v>
      </c>
      <c r="T46" s="45"/>
    </row>
    <row r="47" spans="1:20" s="48" customFormat="1" ht="32.1" customHeight="1" x14ac:dyDescent="0.2">
      <c r="A47" s="141" t="s">
        <v>4014</v>
      </c>
      <c r="B47" s="137" t="s">
        <v>4017</v>
      </c>
      <c r="C47" s="139" t="s">
        <v>4018</v>
      </c>
      <c r="D47" s="133">
        <v>156</v>
      </c>
      <c r="E47" s="138" t="s">
        <v>521</v>
      </c>
      <c r="F47" s="138" t="s">
        <v>521</v>
      </c>
      <c r="G47" s="138" t="s">
        <v>521</v>
      </c>
      <c r="H47" s="138" t="s">
        <v>521</v>
      </c>
      <c r="I47" s="140" t="s">
        <v>521</v>
      </c>
      <c r="J47" s="140" t="s">
        <v>521</v>
      </c>
      <c r="K47" s="138" t="s">
        <v>521</v>
      </c>
      <c r="L47" s="138" t="s">
        <v>521</v>
      </c>
      <c r="M47" s="138" t="s">
        <v>521</v>
      </c>
      <c r="N47" s="138">
        <v>97.3</v>
      </c>
      <c r="O47" s="138" t="s">
        <v>521</v>
      </c>
      <c r="P47" s="138" t="s">
        <v>521</v>
      </c>
      <c r="Q47" s="134">
        <f t="shared" si="0"/>
        <v>97.3</v>
      </c>
      <c r="R47" s="135" t="s">
        <v>39</v>
      </c>
      <c r="S47" s="136" t="str">
        <f t="shared" si="1"/>
        <v>Inviable Sanitariamente</v>
      </c>
      <c r="T47" s="45"/>
    </row>
    <row r="48" spans="1:20" s="48" customFormat="1" ht="32.1" customHeight="1" x14ac:dyDescent="0.2">
      <c r="A48" s="141" t="s">
        <v>4014</v>
      </c>
      <c r="B48" s="137" t="s">
        <v>4019</v>
      </c>
      <c r="C48" s="139" t="s">
        <v>4020</v>
      </c>
      <c r="D48" s="133">
        <v>980</v>
      </c>
      <c r="E48" s="138" t="s">
        <v>521</v>
      </c>
      <c r="F48" s="138" t="s">
        <v>521</v>
      </c>
      <c r="G48" s="138" t="s">
        <v>521</v>
      </c>
      <c r="H48" s="138" t="s">
        <v>521</v>
      </c>
      <c r="I48" s="140" t="s">
        <v>521</v>
      </c>
      <c r="J48" s="140" t="s">
        <v>521</v>
      </c>
      <c r="K48" s="138" t="s">
        <v>521</v>
      </c>
      <c r="L48" s="138" t="s">
        <v>521</v>
      </c>
      <c r="M48" s="138" t="s">
        <v>521</v>
      </c>
      <c r="N48" s="138" t="s">
        <v>521</v>
      </c>
      <c r="O48" s="138" t="s">
        <v>521</v>
      </c>
      <c r="P48" s="138">
        <v>97.3</v>
      </c>
      <c r="Q48" s="134">
        <f t="shared" si="0"/>
        <v>97.3</v>
      </c>
      <c r="R48" s="135" t="s">
        <v>39</v>
      </c>
      <c r="S48" s="136" t="str">
        <f t="shared" si="1"/>
        <v>Inviable Sanitariamente</v>
      </c>
      <c r="T48" s="45"/>
    </row>
    <row r="49" spans="1:23" s="41" customFormat="1" ht="32.1" customHeight="1" x14ac:dyDescent="0.2">
      <c r="A49" s="302" t="s">
        <v>4014</v>
      </c>
      <c r="B49" s="302" t="s">
        <v>4358</v>
      </c>
      <c r="C49" s="302" t="s">
        <v>4359</v>
      </c>
      <c r="D49" s="303">
        <v>119</v>
      </c>
      <c r="E49" s="303" t="s">
        <v>521</v>
      </c>
      <c r="F49" s="303" t="s">
        <v>521</v>
      </c>
      <c r="G49" s="303" t="s">
        <v>521</v>
      </c>
      <c r="H49" s="303" t="s">
        <v>521</v>
      </c>
      <c r="I49" s="303" t="s">
        <v>521</v>
      </c>
      <c r="J49" s="303" t="s">
        <v>521</v>
      </c>
      <c r="K49" s="303" t="s">
        <v>521</v>
      </c>
      <c r="L49" s="303" t="s">
        <v>521</v>
      </c>
      <c r="M49" s="303" t="s">
        <v>521</v>
      </c>
      <c r="N49" s="303" t="s">
        <v>521</v>
      </c>
      <c r="O49" s="303" t="s">
        <v>521</v>
      </c>
      <c r="P49" s="303" t="s">
        <v>521</v>
      </c>
      <c r="Q49" s="304" t="e">
        <f t="shared" si="0"/>
        <v>#DIV/0!</v>
      </c>
      <c r="R49" s="305" t="e">
        <v>#DIV/0!</v>
      </c>
      <c r="S49" s="306" t="e">
        <f t="shared" si="1"/>
        <v>#DIV/0!</v>
      </c>
    </row>
    <row r="50" spans="1:23" s="41" customFormat="1" ht="32.1" customHeight="1" x14ac:dyDescent="0.2">
      <c r="A50" s="302" t="s">
        <v>4014</v>
      </c>
      <c r="B50" s="307" t="s">
        <v>4360</v>
      </c>
      <c r="C50" s="302" t="s">
        <v>4361</v>
      </c>
      <c r="D50" s="308">
        <v>104</v>
      </c>
      <c r="E50" s="303" t="s">
        <v>521</v>
      </c>
      <c r="F50" s="303" t="s">
        <v>521</v>
      </c>
      <c r="G50" s="303" t="s">
        <v>521</v>
      </c>
      <c r="H50" s="303" t="s">
        <v>521</v>
      </c>
      <c r="I50" s="303" t="s">
        <v>521</v>
      </c>
      <c r="J50" s="303" t="s">
        <v>521</v>
      </c>
      <c r="K50" s="303" t="s">
        <v>521</v>
      </c>
      <c r="L50" s="303" t="s">
        <v>521</v>
      </c>
      <c r="M50" s="303" t="s">
        <v>521</v>
      </c>
      <c r="N50" s="303" t="s">
        <v>521</v>
      </c>
      <c r="O50" s="303" t="s">
        <v>521</v>
      </c>
      <c r="P50" s="303" t="s">
        <v>521</v>
      </c>
      <c r="Q50" s="304" t="e">
        <f t="shared" si="0"/>
        <v>#DIV/0!</v>
      </c>
      <c r="R50" s="309" t="e">
        <v>#DIV/0!</v>
      </c>
      <c r="S50" s="306" t="e">
        <f t="shared" si="1"/>
        <v>#DIV/0!</v>
      </c>
    </row>
    <row r="51" spans="1:23" s="41" customFormat="1" ht="32.1" customHeight="1" x14ac:dyDescent="0.2">
      <c r="A51" s="302" t="s">
        <v>4014</v>
      </c>
      <c r="B51" s="302" t="s">
        <v>4362</v>
      </c>
      <c r="C51" s="302" t="s">
        <v>4363</v>
      </c>
      <c r="D51" s="310">
        <v>86</v>
      </c>
      <c r="E51" s="303" t="s">
        <v>521</v>
      </c>
      <c r="F51" s="303" t="s">
        <v>521</v>
      </c>
      <c r="G51" s="303" t="s">
        <v>521</v>
      </c>
      <c r="H51" s="303" t="s">
        <v>521</v>
      </c>
      <c r="I51" s="303" t="s">
        <v>521</v>
      </c>
      <c r="J51" s="303" t="s">
        <v>521</v>
      </c>
      <c r="K51" s="303" t="s">
        <v>521</v>
      </c>
      <c r="L51" s="303" t="s">
        <v>521</v>
      </c>
      <c r="M51" s="303" t="s">
        <v>521</v>
      </c>
      <c r="N51" s="303" t="s">
        <v>521</v>
      </c>
      <c r="O51" s="303" t="s">
        <v>521</v>
      </c>
      <c r="P51" s="303" t="s">
        <v>521</v>
      </c>
      <c r="Q51" s="304" t="e">
        <f t="shared" si="0"/>
        <v>#DIV/0!</v>
      </c>
      <c r="R51" s="309" t="e">
        <v>#DIV/0!</v>
      </c>
      <c r="S51" s="306" t="e">
        <f t="shared" si="1"/>
        <v>#DIV/0!</v>
      </c>
    </row>
    <row r="52" spans="1:23" s="41" customFormat="1" ht="32.1" customHeight="1" x14ac:dyDescent="0.2">
      <c r="A52" s="302" t="s">
        <v>4014</v>
      </c>
      <c r="B52" s="302" t="s">
        <v>4364</v>
      </c>
      <c r="C52" s="302" t="s">
        <v>4365</v>
      </c>
      <c r="D52" s="308">
        <v>54</v>
      </c>
      <c r="E52" s="303" t="s">
        <v>521</v>
      </c>
      <c r="F52" s="303" t="s">
        <v>521</v>
      </c>
      <c r="G52" s="303" t="s">
        <v>521</v>
      </c>
      <c r="H52" s="303" t="s">
        <v>521</v>
      </c>
      <c r="I52" s="303" t="s">
        <v>521</v>
      </c>
      <c r="J52" s="303" t="s">
        <v>521</v>
      </c>
      <c r="K52" s="303" t="s">
        <v>521</v>
      </c>
      <c r="L52" s="303" t="s">
        <v>521</v>
      </c>
      <c r="M52" s="303" t="s">
        <v>521</v>
      </c>
      <c r="N52" s="303" t="s">
        <v>521</v>
      </c>
      <c r="O52" s="303" t="s">
        <v>521</v>
      </c>
      <c r="P52" s="303" t="s">
        <v>521</v>
      </c>
      <c r="Q52" s="304" t="e">
        <f t="shared" si="0"/>
        <v>#DIV/0!</v>
      </c>
      <c r="R52" s="309" t="e">
        <v>#DIV/0!</v>
      </c>
      <c r="S52" s="306" t="e">
        <f t="shared" si="1"/>
        <v>#DIV/0!</v>
      </c>
    </row>
    <row r="53" spans="1:23" ht="32.1" customHeight="1" x14ac:dyDescent="0.2">
      <c r="A53" s="67"/>
      <c r="B53" s="113"/>
      <c r="C53" s="111"/>
      <c r="D53" s="67"/>
      <c r="E53" s="109"/>
      <c r="F53" s="109"/>
      <c r="G53" s="109"/>
      <c r="H53" s="109"/>
      <c r="I53" s="109"/>
      <c r="J53" s="109"/>
      <c r="K53" s="109"/>
      <c r="L53" s="109"/>
      <c r="M53" s="109"/>
      <c r="N53" s="109"/>
      <c r="O53" s="109"/>
      <c r="P53" s="109"/>
      <c r="Q53" s="49"/>
      <c r="R53" s="50"/>
      <c r="S53" s="51"/>
      <c r="T53" s="109"/>
      <c r="U53" s="109"/>
      <c r="V53" s="109"/>
      <c r="W53" s="109"/>
    </row>
    <row r="54" spans="1:23" ht="32.1" customHeight="1" x14ac:dyDescent="0.2">
      <c r="A54" s="151" t="s">
        <v>600</v>
      </c>
      <c r="B54" s="151" t="s">
        <v>405</v>
      </c>
      <c r="C54" s="322"/>
      <c r="D54" s="323"/>
      <c r="E54" s="323"/>
      <c r="F54" s="323"/>
      <c r="G54" s="323"/>
      <c r="H54" s="323"/>
      <c r="I54" s="323"/>
      <c r="J54" s="323"/>
      <c r="K54" s="323"/>
      <c r="L54" s="323"/>
      <c r="M54" s="323"/>
      <c r="N54" s="323"/>
      <c r="O54" s="323"/>
      <c r="P54" s="323"/>
      <c r="Q54" s="323"/>
      <c r="R54" s="323"/>
      <c r="S54" s="323"/>
      <c r="T54" s="109"/>
      <c r="U54" s="109"/>
      <c r="V54" s="109"/>
      <c r="W54" s="109"/>
    </row>
    <row r="55" spans="1:23" ht="32.1" customHeight="1" x14ac:dyDescent="0.2">
      <c r="A55" s="77" t="s">
        <v>406</v>
      </c>
      <c r="B55" s="80">
        <f>COUNTIF(E11:P52,"&lt;=5")</f>
        <v>0</v>
      </c>
      <c r="C55" s="322"/>
      <c r="D55" s="323"/>
      <c r="E55" s="323"/>
      <c r="F55" s="323"/>
      <c r="G55" s="323"/>
      <c r="H55" s="323"/>
      <c r="I55" s="323"/>
      <c r="J55" s="323"/>
      <c r="K55" s="323"/>
      <c r="L55" s="323"/>
      <c r="M55" s="323"/>
      <c r="N55" s="323"/>
      <c r="O55" s="323"/>
      <c r="P55" s="323"/>
      <c r="Q55" s="323"/>
      <c r="R55" s="323"/>
      <c r="S55" s="323"/>
      <c r="T55" s="109"/>
      <c r="U55" s="109"/>
      <c r="V55" s="109"/>
      <c r="W55" s="109"/>
    </row>
    <row r="56" spans="1:23" ht="32.1" customHeight="1" x14ac:dyDescent="0.2">
      <c r="A56" s="121" t="s">
        <v>407</v>
      </c>
      <c r="B56" s="185">
        <f>COUNTIFS(E11:P52,"&gt;5",E11:P52,"&lt;=14")</f>
        <v>0</v>
      </c>
      <c r="C56" s="91"/>
      <c r="D56" s="95"/>
      <c r="E56" s="93"/>
      <c r="F56" s="93"/>
      <c r="G56" s="93"/>
      <c r="H56" s="93"/>
      <c r="I56" s="93"/>
      <c r="J56" s="93"/>
      <c r="K56" s="109"/>
      <c r="L56" s="109"/>
      <c r="M56" s="109"/>
      <c r="N56" s="109"/>
      <c r="O56" s="109"/>
      <c r="P56" s="109"/>
      <c r="Q56" s="49"/>
      <c r="R56" s="50"/>
      <c r="S56" s="51"/>
      <c r="T56" s="109"/>
      <c r="U56" s="109"/>
      <c r="V56" s="109"/>
      <c r="W56" s="109"/>
    </row>
    <row r="57" spans="1:23" ht="32.1" customHeight="1" x14ac:dyDescent="0.2">
      <c r="A57" s="122" t="s">
        <v>408</v>
      </c>
      <c r="B57" s="186">
        <f>COUNTIFS(E11:P52,"&gt;14",E11:P52,"&lt;=35")</f>
        <v>4</v>
      </c>
      <c r="C57" s="91"/>
      <c r="D57" s="95"/>
      <c r="E57" s="93"/>
      <c r="F57" s="93"/>
      <c r="G57" s="93"/>
      <c r="H57" s="93"/>
      <c r="I57" s="93"/>
      <c r="J57" s="93"/>
      <c r="K57" s="109"/>
      <c r="L57" s="109"/>
      <c r="M57" s="109"/>
      <c r="N57" s="109"/>
      <c r="O57" s="109"/>
      <c r="P57" s="109"/>
      <c r="Q57" s="49"/>
      <c r="R57" s="50"/>
      <c r="S57" s="51"/>
      <c r="T57" s="109"/>
      <c r="U57" s="109"/>
      <c r="V57" s="109"/>
      <c r="W57" s="109"/>
    </row>
    <row r="58" spans="1:23" ht="32.1" customHeight="1" x14ac:dyDescent="0.2">
      <c r="A58" s="123" t="s">
        <v>409</v>
      </c>
      <c r="B58" s="186">
        <f>COUNTIFS(E11:P52,"&gt;35",E11:P52,"&lt;=80")</f>
        <v>3</v>
      </c>
      <c r="C58" s="111"/>
      <c r="D58" s="67"/>
      <c r="E58" s="109"/>
      <c r="F58" s="109"/>
      <c r="G58" s="109"/>
      <c r="H58" s="109"/>
      <c r="I58" s="109"/>
      <c r="J58" s="109"/>
      <c r="K58" s="109"/>
      <c r="L58" s="109"/>
      <c r="M58" s="109"/>
      <c r="N58" s="109"/>
      <c r="O58" s="109"/>
      <c r="P58" s="109"/>
      <c r="Q58" s="49"/>
      <c r="R58" s="50"/>
      <c r="S58" s="51"/>
      <c r="T58" s="109"/>
      <c r="U58" s="109"/>
      <c r="V58" s="109"/>
      <c r="W58" s="109"/>
    </row>
    <row r="59" spans="1:23" ht="32.1" customHeight="1" x14ac:dyDescent="0.2">
      <c r="A59" s="124" t="s">
        <v>410</v>
      </c>
      <c r="B59" s="186">
        <f>COUNTIFS(E11:P52,"&gt;80",E11:P52,"&lt;=100")</f>
        <v>33</v>
      </c>
      <c r="C59" s="111"/>
      <c r="D59" s="67"/>
      <c r="E59" s="109"/>
      <c r="F59" s="109"/>
      <c r="G59" s="109"/>
      <c r="H59" s="109"/>
      <c r="I59" s="109"/>
      <c r="J59" s="109"/>
      <c r="K59" s="109"/>
      <c r="L59" s="109"/>
      <c r="M59" s="109"/>
      <c r="N59" s="109"/>
      <c r="O59" s="109"/>
      <c r="P59" s="109"/>
      <c r="Q59" s="49"/>
      <c r="R59" s="50"/>
      <c r="S59" s="51"/>
      <c r="T59" s="109"/>
      <c r="U59" s="109"/>
      <c r="V59" s="109"/>
      <c r="W59" s="109"/>
    </row>
    <row r="60" spans="1:23" ht="32.1" customHeight="1" x14ac:dyDescent="0.2">
      <c r="A60" s="143" t="s">
        <v>411</v>
      </c>
      <c r="B60" s="187">
        <f>COUNT(E11:P52)</f>
        <v>40</v>
      </c>
      <c r="C60" s="111"/>
      <c r="D60" s="67"/>
      <c r="E60" s="109"/>
      <c r="F60" s="109"/>
      <c r="G60" s="109"/>
      <c r="H60" s="109"/>
      <c r="I60" s="109"/>
      <c r="J60" s="109"/>
      <c r="K60" s="109"/>
      <c r="L60" s="109"/>
      <c r="M60" s="109"/>
      <c r="N60" s="109"/>
      <c r="O60" s="109"/>
      <c r="P60" s="109"/>
      <c r="Q60" s="49"/>
      <c r="R60" s="50"/>
      <c r="S60" s="51"/>
      <c r="T60" s="109"/>
      <c r="U60" s="109"/>
      <c r="V60" s="109"/>
      <c r="W60" s="109"/>
    </row>
    <row r="61" spans="1:23" ht="33.75" customHeight="1" x14ac:dyDescent="0.2">
      <c r="A61" s="125" t="s">
        <v>602</v>
      </c>
      <c r="B61" s="188">
        <f>B60-B55</f>
        <v>40</v>
      </c>
      <c r="C61" s="111"/>
      <c r="D61" s="67"/>
      <c r="E61" s="109"/>
      <c r="F61" s="109"/>
      <c r="G61" s="109"/>
      <c r="H61" s="109"/>
      <c r="I61" s="109"/>
      <c r="J61" s="109"/>
      <c r="K61" s="109"/>
      <c r="L61" s="109"/>
      <c r="M61" s="109"/>
      <c r="N61" s="109"/>
      <c r="O61" s="109"/>
      <c r="P61" s="109"/>
      <c r="Q61" s="49"/>
      <c r="R61" s="50"/>
      <c r="S61" s="51"/>
      <c r="T61" s="109"/>
      <c r="U61" s="109"/>
      <c r="V61" s="109"/>
      <c r="W61" s="109"/>
    </row>
    <row r="62" spans="1:23" ht="32.1" customHeight="1" x14ac:dyDescent="0.2">
      <c r="A62" s="67"/>
      <c r="B62" s="113"/>
      <c r="C62" s="111"/>
      <c r="D62" s="67"/>
      <c r="E62" s="109"/>
      <c r="F62" s="109"/>
      <c r="G62" s="109"/>
      <c r="H62" s="109"/>
      <c r="I62" s="109"/>
      <c r="J62" s="109"/>
      <c r="K62" s="109"/>
      <c r="L62" s="109"/>
      <c r="M62" s="109"/>
      <c r="N62" s="109"/>
      <c r="O62" s="109"/>
      <c r="P62" s="109"/>
      <c r="Q62" s="49"/>
      <c r="R62" s="50"/>
      <c r="S62" s="51"/>
      <c r="T62" s="109"/>
      <c r="U62" s="109"/>
      <c r="V62" s="109"/>
      <c r="W62" s="109"/>
    </row>
    <row r="63" spans="1:23" ht="32.1" customHeight="1" x14ac:dyDescent="0.2">
      <c r="A63" s="67"/>
      <c r="B63" s="113"/>
      <c r="C63" s="111"/>
      <c r="D63" s="67"/>
      <c r="E63" s="109"/>
      <c r="F63" s="109"/>
      <c r="G63" s="109"/>
      <c r="H63" s="109"/>
      <c r="I63" s="109"/>
      <c r="J63" s="109"/>
      <c r="K63" s="109"/>
      <c r="L63" s="109"/>
      <c r="M63" s="109"/>
      <c r="N63" s="109"/>
      <c r="O63" s="109"/>
      <c r="P63" s="109"/>
      <c r="Q63" s="49"/>
      <c r="R63" s="50"/>
      <c r="S63" s="51"/>
      <c r="T63" s="109"/>
      <c r="U63" s="109"/>
      <c r="V63" s="109"/>
      <c r="W63" s="109"/>
    </row>
    <row r="64" spans="1:23" ht="32.1" customHeight="1" x14ac:dyDescent="0.2">
      <c r="A64" s="67"/>
      <c r="B64" s="113"/>
      <c r="C64" s="111"/>
      <c r="D64" s="67"/>
      <c r="E64" s="109"/>
      <c r="F64" s="109"/>
      <c r="G64" s="109"/>
      <c r="H64" s="109"/>
      <c r="I64" s="109"/>
      <c r="J64" s="109"/>
      <c r="K64" s="109"/>
      <c r="L64" s="109"/>
      <c r="M64" s="109"/>
      <c r="N64" s="109"/>
      <c r="O64" s="109"/>
      <c r="P64" s="109"/>
      <c r="Q64" s="49"/>
      <c r="R64" s="50"/>
      <c r="S64" s="51"/>
      <c r="T64" s="109"/>
      <c r="U64" s="109"/>
      <c r="V64" s="109"/>
      <c r="W64" s="109"/>
    </row>
    <row r="65" spans="1:23" ht="32.1" customHeight="1" x14ac:dyDescent="0.2">
      <c r="A65" s="67"/>
      <c r="B65" s="113"/>
      <c r="C65" s="111"/>
      <c r="D65" s="67"/>
      <c r="E65" s="109"/>
      <c r="F65" s="109"/>
      <c r="G65" s="109"/>
      <c r="H65" s="109"/>
      <c r="I65" s="109"/>
      <c r="J65" s="109"/>
      <c r="K65" s="109"/>
      <c r="L65" s="109"/>
      <c r="M65" s="109"/>
      <c r="N65" s="109"/>
      <c r="O65" s="109"/>
      <c r="P65" s="109"/>
      <c r="Q65" s="49"/>
      <c r="R65" s="50"/>
      <c r="S65" s="51"/>
      <c r="T65" s="109"/>
      <c r="U65" s="109"/>
      <c r="V65" s="109"/>
      <c r="W65" s="109"/>
    </row>
    <row r="66" spans="1:23" ht="32.1" customHeight="1" x14ac:dyDescent="0.2">
      <c r="A66" s="67"/>
      <c r="B66" s="113"/>
      <c r="C66" s="111"/>
      <c r="D66" s="67"/>
      <c r="E66" s="109"/>
      <c r="F66" s="109"/>
      <c r="G66" s="109"/>
      <c r="H66" s="109"/>
      <c r="I66" s="109"/>
      <c r="J66" s="109"/>
      <c r="K66" s="109"/>
      <c r="L66" s="109"/>
      <c r="M66" s="109"/>
      <c r="N66" s="109"/>
      <c r="O66" s="109"/>
      <c r="P66" s="109"/>
      <c r="Q66" s="49"/>
      <c r="R66" s="50"/>
      <c r="S66" s="51"/>
      <c r="T66" s="109"/>
      <c r="U66" s="109"/>
      <c r="V66" s="109"/>
      <c r="W66" s="109"/>
    </row>
    <row r="67" spans="1:23" ht="32.1" customHeight="1" x14ac:dyDescent="0.2">
      <c r="A67" s="67"/>
      <c r="B67" s="113"/>
      <c r="C67" s="111"/>
      <c r="D67" s="67"/>
      <c r="E67" s="109"/>
      <c r="F67" s="109"/>
      <c r="G67" s="109"/>
      <c r="H67" s="109"/>
      <c r="I67" s="109"/>
      <c r="J67" s="109"/>
      <c r="K67" s="109"/>
      <c r="L67" s="109"/>
      <c r="M67" s="109"/>
      <c r="N67" s="109"/>
      <c r="O67" s="109"/>
      <c r="P67" s="109"/>
      <c r="Q67" s="49"/>
      <c r="R67" s="50"/>
      <c r="S67" s="51"/>
      <c r="T67" s="109"/>
      <c r="U67" s="109"/>
      <c r="V67" s="109"/>
      <c r="W67" s="109"/>
    </row>
    <row r="68" spans="1:23" ht="32.1" customHeight="1" x14ac:dyDescent="0.2">
      <c r="A68" s="67"/>
      <c r="B68" s="113"/>
      <c r="C68" s="111"/>
      <c r="D68" s="67"/>
      <c r="E68" s="109"/>
      <c r="F68" s="109"/>
      <c r="G68" s="109"/>
      <c r="H68" s="109"/>
      <c r="I68" s="109"/>
      <c r="J68" s="109"/>
      <c r="K68" s="109"/>
      <c r="L68" s="109"/>
      <c r="M68" s="109"/>
      <c r="N68" s="109"/>
      <c r="O68" s="109"/>
      <c r="P68" s="109"/>
      <c r="Q68" s="49"/>
      <c r="R68" s="50"/>
      <c r="S68" s="51"/>
      <c r="T68" s="109"/>
      <c r="U68" s="109"/>
      <c r="V68" s="109"/>
      <c r="W68" s="109"/>
    </row>
    <row r="69" spans="1:23" ht="32.1" customHeight="1" x14ac:dyDescent="0.2">
      <c r="A69" s="67"/>
      <c r="B69" s="113"/>
      <c r="C69" s="111"/>
      <c r="D69" s="67"/>
      <c r="E69" s="109"/>
      <c r="F69" s="109"/>
      <c r="G69" s="109"/>
      <c r="H69" s="109"/>
      <c r="I69" s="109"/>
      <c r="J69" s="109"/>
      <c r="K69" s="109"/>
      <c r="L69" s="109"/>
      <c r="M69" s="109"/>
      <c r="N69" s="109"/>
      <c r="O69" s="109"/>
      <c r="P69" s="109"/>
      <c r="Q69" s="49"/>
      <c r="R69" s="50"/>
      <c r="S69" s="51"/>
      <c r="T69" s="109"/>
      <c r="U69" s="109"/>
      <c r="V69" s="109"/>
      <c r="W69" s="109"/>
    </row>
    <row r="70" spans="1:23" ht="32.1" customHeight="1" x14ac:dyDescent="0.2">
      <c r="A70" s="67"/>
      <c r="B70" s="113"/>
      <c r="C70" s="111"/>
      <c r="D70" s="67"/>
      <c r="E70" s="109"/>
      <c r="F70" s="109"/>
      <c r="G70" s="109"/>
      <c r="H70" s="109"/>
      <c r="I70" s="109"/>
      <c r="J70" s="109"/>
      <c r="K70" s="109"/>
      <c r="L70" s="109"/>
      <c r="M70" s="109"/>
      <c r="N70" s="109"/>
      <c r="O70" s="109"/>
      <c r="P70" s="109"/>
      <c r="Q70" s="49"/>
      <c r="R70" s="50"/>
      <c r="S70" s="51"/>
      <c r="T70" s="109"/>
      <c r="U70" s="109"/>
      <c r="V70" s="109"/>
      <c r="W70" s="109"/>
    </row>
    <row r="71" spans="1:23" ht="32.1" customHeight="1" x14ac:dyDescent="0.2">
      <c r="A71" s="67"/>
      <c r="B71" s="113"/>
      <c r="C71" s="111"/>
      <c r="D71" s="67"/>
      <c r="E71" s="109"/>
      <c r="F71" s="109"/>
      <c r="G71" s="109"/>
      <c r="H71" s="109"/>
      <c r="I71" s="109"/>
      <c r="J71" s="109"/>
      <c r="K71" s="109"/>
      <c r="L71" s="109"/>
      <c r="M71" s="109"/>
      <c r="N71" s="109"/>
      <c r="O71" s="109"/>
      <c r="P71" s="109"/>
      <c r="Q71" s="49"/>
      <c r="R71" s="50"/>
      <c r="S71" s="51"/>
      <c r="T71" s="109"/>
      <c r="U71" s="109"/>
      <c r="V71" s="109"/>
      <c r="W71" s="109"/>
    </row>
    <row r="72" spans="1:23" ht="32.1" customHeight="1" x14ac:dyDescent="0.2">
      <c r="A72" s="67"/>
      <c r="B72" s="113"/>
      <c r="C72" s="111"/>
      <c r="D72" s="67"/>
      <c r="E72" s="109"/>
      <c r="F72" s="109"/>
      <c r="G72" s="109"/>
      <c r="H72" s="109"/>
      <c r="I72" s="109"/>
      <c r="J72" s="109"/>
      <c r="K72" s="109"/>
      <c r="L72" s="109"/>
      <c r="M72" s="109"/>
      <c r="N72" s="109"/>
      <c r="O72" s="109"/>
      <c r="P72" s="109"/>
      <c r="Q72" s="49"/>
      <c r="R72" s="50"/>
      <c r="S72" s="51"/>
      <c r="T72" s="109"/>
      <c r="U72" s="109"/>
      <c r="V72" s="109"/>
      <c r="W72" s="109"/>
    </row>
    <row r="73" spans="1:23" ht="32.1" customHeight="1" x14ac:dyDescent="0.2">
      <c r="A73" s="67"/>
      <c r="B73" s="113"/>
      <c r="C73" s="111"/>
      <c r="D73" s="67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49"/>
      <c r="R73" s="50"/>
      <c r="S73" s="51"/>
      <c r="T73" s="109"/>
      <c r="U73" s="109"/>
      <c r="V73" s="109"/>
      <c r="W73" s="109"/>
    </row>
    <row r="74" spans="1:23" ht="32.1" customHeight="1" x14ac:dyDescent="0.2">
      <c r="A74" s="67"/>
      <c r="B74" s="113"/>
      <c r="C74" s="111"/>
      <c r="D74" s="67"/>
      <c r="E74" s="109"/>
      <c r="F74" s="109"/>
      <c r="G74" s="109"/>
      <c r="H74" s="109"/>
      <c r="I74" s="109"/>
      <c r="J74" s="109"/>
      <c r="K74" s="109"/>
      <c r="L74" s="109"/>
      <c r="M74" s="109"/>
      <c r="N74" s="109"/>
      <c r="O74" s="109"/>
      <c r="P74" s="109"/>
      <c r="Q74" s="49"/>
      <c r="R74" s="50"/>
      <c r="S74" s="51"/>
      <c r="T74" s="109"/>
      <c r="U74" s="109"/>
      <c r="V74" s="109"/>
      <c r="W74" s="109"/>
    </row>
    <row r="75" spans="1:23" ht="32.1" customHeight="1" x14ac:dyDescent="0.2">
      <c r="A75" s="67"/>
      <c r="B75" s="113"/>
      <c r="C75" s="111"/>
      <c r="D75" s="67"/>
      <c r="E75" s="109"/>
      <c r="F75" s="109"/>
      <c r="G75" s="109"/>
      <c r="H75" s="109"/>
      <c r="I75" s="109"/>
      <c r="J75" s="109"/>
      <c r="K75" s="109"/>
      <c r="L75" s="109"/>
      <c r="M75" s="109"/>
      <c r="N75" s="109"/>
      <c r="O75" s="109"/>
      <c r="P75" s="109"/>
      <c r="Q75" s="49"/>
      <c r="R75" s="50"/>
      <c r="S75" s="51"/>
      <c r="T75" s="109"/>
      <c r="U75" s="109"/>
      <c r="V75" s="109"/>
      <c r="W75" s="109"/>
    </row>
    <row r="76" spans="1:23" ht="32.1" customHeight="1" x14ac:dyDescent="0.2">
      <c r="A76" s="67"/>
      <c r="B76" s="113"/>
      <c r="C76" s="111"/>
      <c r="D76" s="67"/>
      <c r="E76" s="109"/>
      <c r="F76" s="109"/>
      <c r="G76" s="109"/>
      <c r="H76" s="109"/>
      <c r="I76" s="109"/>
      <c r="J76" s="109"/>
      <c r="K76" s="109"/>
      <c r="L76" s="109"/>
      <c r="M76" s="109"/>
      <c r="N76" s="109"/>
      <c r="O76" s="109"/>
      <c r="P76" s="109"/>
      <c r="Q76" s="49"/>
      <c r="R76" s="50"/>
      <c r="S76" s="51"/>
      <c r="T76" s="109"/>
      <c r="U76" s="109"/>
      <c r="V76" s="109"/>
      <c r="W76" s="109"/>
    </row>
    <row r="77" spans="1:23" ht="32.1" customHeight="1" x14ac:dyDescent="0.2">
      <c r="A77" s="67"/>
      <c r="B77" s="113"/>
      <c r="C77" s="111"/>
      <c r="D77" s="67"/>
      <c r="E77" s="109"/>
      <c r="F77" s="109"/>
      <c r="G77" s="109"/>
      <c r="H77" s="109"/>
      <c r="I77" s="109"/>
      <c r="J77" s="109"/>
      <c r="K77" s="109"/>
      <c r="L77" s="109"/>
      <c r="M77" s="109"/>
      <c r="N77" s="109"/>
      <c r="O77" s="109"/>
      <c r="P77" s="109"/>
      <c r="Q77" s="49"/>
      <c r="R77" s="50"/>
      <c r="S77" s="51"/>
      <c r="T77" s="109"/>
      <c r="U77" s="109"/>
      <c r="V77" s="109"/>
      <c r="W77" s="109"/>
    </row>
    <row r="78" spans="1:23" ht="32.1" customHeight="1" x14ac:dyDescent="0.2">
      <c r="A78" s="67"/>
      <c r="B78" s="113"/>
      <c r="C78" s="111"/>
      <c r="D78" s="67"/>
      <c r="E78" s="109"/>
      <c r="F78" s="109"/>
      <c r="G78" s="109"/>
      <c r="H78" s="109"/>
      <c r="I78" s="109"/>
      <c r="J78" s="109"/>
      <c r="K78" s="109"/>
      <c r="L78" s="109"/>
      <c r="M78" s="109"/>
      <c r="N78" s="109"/>
      <c r="O78" s="109"/>
      <c r="P78" s="109"/>
      <c r="Q78" s="49"/>
      <c r="R78" s="50"/>
      <c r="S78" s="51"/>
      <c r="T78" s="109"/>
      <c r="U78" s="109"/>
      <c r="V78" s="109"/>
      <c r="W78" s="109"/>
    </row>
    <row r="79" spans="1:23" ht="32.1" customHeight="1" x14ac:dyDescent="0.2">
      <c r="A79" s="67"/>
      <c r="B79" s="113"/>
      <c r="C79" s="111"/>
      <c r="D79" s="67"/>
      <c r="E79" s="109"/>
      <c r="F79" s="109"/>
      <c r="G79" s="109"/>
      <c r="H79" s="109"/>
      <c r="I79" s="109"/>
      <c r="J79" s="109"/>
      <c r="K79" s="109"/>
      <c r="L79" s="109"/>
      <c r="M79" s="109"/>
      <c r="N79" s="109"/>
      <c r="O79" s="109"/>
      <c r="P79" s="109"/>
      <c r="Q79" s="49"/>
      <c r="R79" s="50"/>
      <c r="S79" s="51"/>
      <c r="T79" s="109"/>
      <c r="U79" s="109"/>
      <c r="V79" s="109"/>
      <c r="W79" s="109"/>
    </row>
    <row r="80" spans="1:23" ht="32.1" customHeight="1" x14ac:dyDescent="0.2">
      <c r="A80" s="67"/>
      <c r="B80" s="113"/>
      <c r="C80" s="111"/>
      <c r="D80" s="67"/>
      <c r="E80" s="109"/>
      <c r="F80" s="109"/>
      <c r="G80" s="109"/>
      <c r="H80" s="109"/>
      <c r="I80" s="109"/>
      <c r="J80" s="109"/>
      <c r="K80" s="109"/>
      <c r="L80" s="109"/>
      <c r="M80" s="109"/>
      <c r="N80" s="109"/>
      <c r="O80" s="109"/>
      <c r="P80" s="109"/>
      <c r="Q80" s="49"/>
      <c r="R80" s="50"/>
      <c r="S80" s="51"/>
      <c r="T80" s="109"/>
      <c r="U80" s="109"/>
      <c r="V80" s="109"/>
      <c r="W80" s="109"/>
    </row>
    <row r="81" spans="1:23" ht="32.1" customHeight="1" x14ac:dyDescent="0.2">
      <c r="A81" s="67"/>
      <c r="B81" s="113"/>
      <c r="C81" s="111"/>
      <c r="D81" s="67"/>
      <c r="E81" s="109"/>
      <c r="F81" s="109"/>
      <c r="G81" s="109"/>
      <c r="H81" s="109"/>
      <c r="I81" s="109"/>
      <c r="J81" s="109"/>
      <c r="K81" s="109"/>
      <c r="L81" s="109"/>
      <c r="M81" s="109"/>
      <c r="N81" s="109"/>
      <c r="O81" s="109"/>
      <c r="P81" s="109"/>
      <c r="Q81" s="49"/>
      <c r="R81" s="50"/>
      <c r="S81" s="51"/>
      <c r="T81" s="109"/>
      <c r="U81" s="109"/>
      <c r="V81" s="109"/>
      <c r="W81" s="109"/>
    </row>
    <row r="82" spans="1:23" ht="32.1" customHeight="1" x14ac:dyDescent="0.2">
      <c r="A82" s="67"/>
      <c r="B82" s="113"/>
      <c r="C82" s="111"/>
      <c r="D82" s="67"/>
      <c r="E82" s="109"/>
      <c r="F82" s="109"/>
      <c r="G82" s="109"/>
      <c r="H82" s="109"/>
      <c r="I82" s="109"/>
      <c r="J82" s="109"/>
      <c r="K82" s="109"/>
      <c r="L82" s="109"/>
      <c r="M82" s="109"/>
      <c r="N82" s="109"/>
      <c r="O82" s="109"/>
      <c r="P82" s="109"/>
      <c r="Q82" s="49"/>
      <c r="R82" s="50"/>
      <c r="S82" s="51"/>
      <c r="T82" s="109"/>
      <c r="U82" s="109"/>
      <c r="V82" s="109"/>
      <c r="W82" s="109"/>
    </row>
    <row r="83" spans="1:23" ht="32.1" customHeight="1" x14ac:dyDescent="0.2">
      <c r="A83" s="67"/>
      <c r="B83" s="113"/>
      <c r="C83" s="111"/>
      <c r="D83" s="67"/>
      <c r="E83" s="109"/>
      <c r="F83" s="109"/>
      <c r="G83" s="109"/>
      <c r="H83" s="109"/>
      <c r="I83" s="109"/>
      <c r="J83" s="109"/>
      <c r="K83" s="109"/>
      <c r="L83" s="109"/>
      <c r="M83" s="109"/>
      <c r="N83" s="109"/>
      <c r="O83" s="109"/>
      <c r="P83" s="109"/>
      <c r="Q83" s="49"/>
      <c r="R83" s="50"/>
      <c r="S83" s="51"/>
      <c r="T83" s="109"/>
      <c r="U83" s="109"/>
      <c r="V83" s="109"/>
      <c r="W83" s="109"/>
    </row>
    <row r="84" spans="1:23" ht="32.1" customHeight="1" x14ac:dyDescent="0.2">
      <c r="A84" s="67"/>
      <c r="B84" s="113"/>
      <c r="C84" s="111"/>
      <c r="D84" s="67"/>
      <c r="E84" s="109"/>
      <c r="F84" s="109"/>
      <c r="G84" s="109"/>
      <c r="H84" s="109"/>
      <c r="I84" s="109"/>
      <c r="J84" s="109"/>
      <c r="K84" s="109"/>
      <c r="L84" s="109"/>
      <c r="M84" s="109"/>
      <c r="N84" s="109"/>
      <c r="O84" s="109"/>
      <c r="P84" s="109"/>
      <c r="Q84" s="49"/>
      <c r="R84" s="50"/>
      <c r="S84" s="51"/>
      <c r="T84" s="109"/>
      <c r="U84" s="109"/>
      <c r="V84" s="109"/>
      <c r="W84" s="109"/>
    </row>
    <row r="85" spans="1:23" ht="32.1" customHeight="1" x14ac:dyDescent="0.2">
      <c r="A85" s="67"/>
      <c r="B85" s="113"/>
      <c r="C85" s="111"/>
      <c r="D85" s="67"/>
      <c r="E85" s="109"/>
      <c r="F85" s="109"/>
      <c r="G85" s="109"/>
      <c r="H85" s="109"/>
      <c r="I85" s="109"/>
      <c r="J85" s="109"/>
      <c r="K85" s="109"/>
      <c r="L85" s="109"/>
      <c r="M85" s="109"/>
      <c r="N85" s="109"/>
      <c r="O85" s="109"/>
      <c r="P85" s="109"/>
      <c r="Q85" s="49"/>
      <c r="R85" s="50"/>
      <c r="S85" s="51"/>
      <c r="T85" s="109"/>
      <c r="U85" s="109"/>
      <c r="V85" s="109"/>
      <c r="W85" s="109"/>
    </row>
    <row r="86" spans="1:23" ht="32.1" customHeight="1" x14ac:dyDescent="0.2">
      <c r="A86" s="67"/>
      <c r="B86" s="113"/>
      <c r="C86" s="111"/>
      <c r="D86" s="67"/>
      <c r="E86" s="109"/>
      <c r="F86" s="109"/>
      <c r="G86" s="109"/>
      <c r="H86" s="109"/>
      <c r="I86" s="109"/>
      <c r="J86" s="109"/>
      <c r="K86" s="109"/>
      <c r="L86" s="109"/>
      <c r="M86" s="109"/>
      <c r="N86" s="109"/>
      <c r="O86" s="109"/>
      <c r="P86" s="109"/>
      <c r="Q86" s="49"/>
      <c r="R86" s="50"/>
      <c r="S86" s="51"/>
      <c r="T86" s="109"/>
      <c r="U86" s="109"/>
      <c r="V86" s="109"/>
      <c r="W86" s="109"/>
    </row>
    <row r="87" spans="1:23" ht="32.1" customHeight="1" x14ac:dyDescent="0.2">
      <c r="A87" s="67"/>
      <c r="B87" s="113"/>
      <c r="C87" s="111"/>
      <c r="D87" s="67"/>
      <c r="E87" s="109"/>
      <c r="F87" s="109"/>
      <c r="G87" s="109"/>
      <c r="H87" s="109"/>
      <c r="I87" s="109"/>
      <c r="J87" s="109"/>
      <c r="K87" s="109"/>
      <c r="L87" s="109"/>
      <c r="M87" s="109"/>
      <c r="N87" s="109"/>
      <c r="O87" s="109"/>
      <c r="P87" s="109"/>
      <c r="Q87" s="49"/>
      <c r="R87" s="50"/>
      <c r="S87" s="51"/>
      <c r="T87" s="109"/>
      <c r="U87" s="109"/>
      <c r="V87" s="109"/>
      <c r="W87" s="109"/>
    </row>
    <row r="88" spans="1:23" ht="32.1" customHeight="1" x14ac:dyDescent="0.2">
      <c r="A88" s="67"/>
      <c r="B88" s="113"/>
      <c r="C88" s="111"/>
      <c r="D88" s="67"/>
      <c r="E88" s="109"/>
      <c r="F88" s="109"/>
      <c r="G88" s="109"/>
      <c r="H88" s="109"/>
      <c r="I88" s="109"/>
      <c r="J88" s="109"/>
      <c r="K88" s="109"/>
      <c r="L88" s="109"/>
      <c r="M88" s="109"/>
      <c r="N88" s="109"/>
      <c r="O88" s="109"/>
      <c r="P88" s="109"/>
      <c r="Q88" s="49"/>
      <c r="R88" s="50"/>
      <c r="S88" s="51"/>
      <c r="T88" s="109"/>
      <c r="U88" s="109"/>
      <c r="V88" s="109"/>
      <c r="W88" s="109"/>
    </row>
    <row r="89" spans="1:23" ht="32.1" customHeight="1" x14ac:dyDescent="0.2">
      <c r="A89" s="67"/>
      <c r="B89" s="113"/>
      <c r="C89" s="111"/>
      <c r="D89" s="67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O89" s="109"/>
      <c r="P89" s="109"/>
      <c r="Q89" s="49"/>
      <c r="R89" s="50"/>
      <c r="S89" s="51"/>
      <c r="T89" s="109"/>
      <c r="U89" s="109"/>
      <c r="V89" s="109"/>
      <c r="W89" s="109"/>
    </row>
    <row r="90" spans="1:23" ht="32.1" customHeight="1" x14ac:dyDescent="0.2">
      <c r="A90" s="67"/>
      <c r="B90" s="113"/>
      <c r="C90" s="111"/>
      <c r="D90" s="67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O90" s="109"/>
      <c r="P90" s="109"/>
      <c r="Q90" s="49"/>
      <c r="R90" s="50"/>
      <c r="S90" s="51"/>
      <c r="T90" s="109"/>
      <c r="U90" s="109"/>
      <c r="V90" s="109"/>
      <c r="W90" s="109"/>
    </row>
    <row r="91" spans="1:23" ht="32.1" customHeight="1" x14ac:dyDescent="0.2">
      <c r="A91" s="67"/>
      <c r="B91" s="113"/>
      <c r="C91" s="111"/>
      <c r="D91" s="67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O91" s="109"/>
      <c r="P91" s="109"/>
      <c r="Q91" s="49"/>
      <c r="R91" s="50"/>
      <c r="S91" s="51"/>
      <c r="T91" s="109"/>
      <c r="U91" s="109"/>
      <c r="V91" s="109"/>
      <c r="W91" s="109"/>
    </row>
    <row r="92" spans="1:23" ht="32.1" customHeight="1" x14ac:dyDescent="0.2">
      <c r="A92" s="67"/>
      <c r="B92" s="113"/>
      <c r="C92" s="111"/>
      <c r="D92" s="67"/>
      <c r="E92" s="109"/>
      <c r="F92" s="109"/>
      <c r="G92" s="109"/>
      <c r="H92" s="109"/>
      <c r="I92" s="109"/>
      <c r="J92" s="109"/>
      <c r="K92" s="109"/>
      <c r="L92" s="109"/>
      <c r="M92" s="109"/>
      <c r="N92" s="109"/>
      <c r="O92" s="109"/>
      <c r="P92" s="109"/>
      <c r="Q92" s="49"/>
      <c r="R92" s="50"/>
      <c r="S92" s="51"/>
      <c r="T92" s="109"/>
      <c r="U92" s="109"/>
      <c r="V92" s="109"/>
      <c r="W92" s="109"/>
    </row>
    <row r="93" spans="1:23" ht="32.1" customHeight="1" x14ac:dyDescent="0.2">
      <c r="A93" s="67"/>
      <c r="B93" s="113"/>
      <c r="C93" s="111"/>
      <c r="D93" s="67"/>
      <c r="E93" s="109"/>
      <c r="F93" s="109"/>
      <c r="G93" s="109"/>
      <c r="H93" s="109"/>
      <c r="I93" s="109"/>
      <c r="J93" s="109"/>
      <c r="K93" s="109"/>
      <c r="L93" s="109"/>
      <c r="M93" s="109"/>
      <c r="N93" s="109"/>
      <c r="O93" s="109"/>
      <c r="P93" s="109"/>
      <c r="Q93" s="49"/>
      <c r="R93" s="50"/>
      <c r="S93" s="51"/>
      <c r="T93" s="109"/>
      <c r="U93" s="109"/>
      <c r="V93" s="109"/>
      <c r="W93" s="109"/>
    </row>
    <row r="94" spans="1:23" ht="32.1" customHeight="1" x14ac:dyDescent="0.2">
      <c r="A94" s="67"/>
      <c r="B94" s="113"/>
      <c r="C94" s="111"/>
      <c r="D94" s="67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49"/>
      <c r="R94" s="50"/>
      <c r="S94" s="51"/>
      <c r="T94" s="109"/>
      <c r="U94" s="109"/>
      <c r="V94" s="109"/>
      <c r="W94" s="109"/>
    </row>
    <row r="95" spans="1:23" ht="32.1" customHeight="1" x14ac:dyDescent="0.2">
      <c r="A95" s="67"/>
      <c r="B95" s="113"/>
      <c r="C95" s="111"/>
      <c r="D95" s="67"/>
      <c r="E95" s="109"/>
      <c r="F95" s="109"/>
      <c r="G95" s="109"/>
      <c r="H95" s="109"/>
      <c r="I95" s="109"/>
      <c r="J95" s="109"/>
      <c r="K95" s="109"/>
      <c r="L95" s="109"/>
      <c r="M95" s="109"/>
      <c r="N95" s="109"/>
      <c r="O95" s="109"/>
      <c r="P95" s="109"/>
      <c r="Q95" s="49"/>
      <c r="R95" s="50"/>
      <c r="S95" s="51"/>
      <c r="T95" s="109"/>
      <c r="U95" s="109"/>
      <c r="V95" s="109"/>
      <c r="W95" s="109"/>
    </row>
    <row r="96" spans="1:23" ht="32.1" customHeight="1" x14ac:dyDescent="0.2">
      <c r="A96" s="67"/>
      <c r="B96" s="113"/>
      <c r="C96" s="111"/>
      <c r="D96" s="67"/>
      <c r="E96" s="109"/>
      <c r="F96" s="109"/>
      <c r="G96" s="109"/>
      <c r="H96" s="109"/>
      <c r="I96" s="109"/>
      <c r="J96" s="109"/>
      <c r="K96" s="109"/>
      <c r="L96" s="109"/>
      <c r="M96" s="109"/>
      <c r="N96" s="109"/>
      <c r="O96" s="109"/>
      <c r="P96" s="109"/>
      <c r="Q96" s="49"/>
      <c r="R96" s="50"/>
      <c r="S96" s="51"/>
      <c r="T96" s="109"/>
      <c r="U96" s="109"/>
      <c r="V96" s="109"/>
      <c r="W96" s="109"/>
    </row>
    <row r="97" spans="1:23" ht="32.1" customHeight="1" x14ac:dyDescent="0.2">
      <c r="A97" s="67"/>
      <c r="B97" s="113"/>
      <c r="C97" s="111"/>
      <c r="D97" s="67"/>
      <c r="E97" s="109"/>
      <c r="F97" s="109"/>
      <c r="G97" s="109"/>
      <c r="H97" s="109"/>
      <c r="I97" s="109"/>
      <c r="J97" s="109"/>
      <c r="K97" s="109"/>
      <c r="L97" s="109"/>
      <c r="M97" s="109"/>
      <c r="N97" s="109"/>
      <c r="O97" s="109"/>
      <c r="P97" s="109"/>
      <c r="Q97" s="49"/>
      <c r="R97" s="50"/>
      <c r="S97" s="51"/>
      <c r="T97" s="109"/>
      <c r="U97" s="109"/>
      <c r="V97" s="109"/>
      <c r="W97" s="109"/>
    </row>
    <row r="98" spans="1:23" ht="32.1" customHeight="1" x14ac:dyDescent="0.2">
      <c r="A98" s="67"/>
      <c r="B98" s="113"/>
      <c r="C98" s="111"/>
      <c r="D98" s="67"/>
      <c r="E98" s="109"/>
      <c r="F98" s="109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49"/>
      <c r="R98" s="50"/>
      <c r="S98" s="51"/>
      <c r="T98" s="109"/>
      <c r="U98" s="109"/>
      <c r="V98" s="109"/>
      <c r="W98" s="109"/>
    </row>
    <row r="99" spans="1:23" ht="32.1" customHeight="1" x14ac:dyDescent="0.2">
      <c r="A99" s="67"/>
      <c r="B99" s="113"/>
      <c r="C99" s="111"/>
      <c r="D99" s="67"/>
      <c r="E99" s="109"/>
      <c r="F99" s="109"/>
      <c r="G99" s="109"/>
      <c r="H99" s="109"/>
      <c r="I99" s="109"/>
      <c r="J99" s="109"/>
      <c r="K99" s="109"/>
      <c r="L99" s="109"/>
      <c r="M99" s="109"/>
      <c r="N99" s="109"/>
      <c r="O99" s="109"/>
      <c r="P99" s="109"/>
      <c r="Q99" s="49"/>
      <c r="R99" s="50"/>
      <c r="S99" s="51"/>
      <c r="T99" s="109"/>
      <c r="U99" s="109"/>
      <c r="V99" s="109"/>
      <c r="W99" s="109"/>
    </row>
    <row r="100" spans="1:23" ht="32.1" customHeight="1" x14ac:dyDescent="0.2">
      <c r="A100" s="67"/>
      <c r="B100" s="113"/>
      <c r="C100" s="111"/>
      <c r="D100" s="67"/>
      <c r="E100" s="109"/>
      <c r="F100" s="109"/>
      <c r="G100" s="109"/>
      <c r="H100" s="109"/>
      <c r="I100" s="109"/>
      <c r="J100" s="109"/>
      <c r="K100" s="109"/>
      <c r="L100" s="109"/>
      <c r="M100" s="109"/>
      <c r="N100" s="109"/>
      <c r="O100" s="109"/>
      <c r="P100" s="109"/>
      <c r="Q100" s="49"/>
      <c r="R100" s="50"/>
      <c r="S100" s="51"/>
      <c r="T100" s="109"/>
      <c r="U100" s="109"/>
      <c r="V100" s="109"/>
      <c r="W100" s="109"/>
    </row>
    <row r="101" spans="1:23" ht="32.1" customHeight="1" x14ac:dyDescent="0.2">
      <c r="A101" s="67"/>
      <c r="B101" s="113"/>
      <c r="C101" s="111"/>
      <c r="D101" s="67"/>
      <c r="E101" s="109"/>
      <c r="F101" s="109"/>
      <c r="G101" s="109"/>
      <c r="H101" s="109"/>
      <c r="I101" s="109"/>
      <c r="J101" s="109"/>
      <c r="K101" s="109"/>
      <c r="L101" s="109"/>
      <c r="M101" s="109"/>
      <c r="N101" s="109"/>
      <c r="O101" s="109"/>
      <c r="P101" s="109"/>
      <c r="Q101" s="49"/>
      <c r="R101" s="50"/>
      <c r="S101" s="51"/>
      <c r="T101" s="109"/>
      <c r="U101" s="109"/>
      <c r="V101" s="109"/>
      <c r="W101" s="109"/>
    </row>
    <row r="102" spans="1:23" ht="32.1" customHeight="1" x14ac:dyDescent="0.2">
      <c r="A102" s="67"/>
      <c r="B102" s="113"/>
      <c r="C102" s="111"/>
      <c r="D102" s="67"/>
      <c r="E102" s="109"/>
      <c r="F102" s="109"/>
      <c r="G102" s="109"/>
      <c r="H102" s="109"/>
      <c r="I102" s="109"/>
      <c r="J102" s="109"/>
      <c r="K102" s="109"/>
      <c r="L102" s="109"/>
      <c r="M102" s="109"/>
      <c r="N102" s="109"/>
      <c r="O102" s="109"/>
      <c r="P102" s="109"/>
      <c r="Q102" s="49"/>
      <c r="R102" s="50"/>
      <c r="S102" s="51"/>
      <c r="T102" s="109"/>
      <c r="U102" s="109"/>
      <c r="V102" s="109"/>
      <c r="W102" s="109"/>
    </row>
    <row r="103" spans="1:23" ht="32.1" customHeight="1" x14ac:dyDescent="0.2">
      <c r="A103" s="67"/>
      <c r="B103" s="113"/>
      <c r="C103" s="111"/>
      <c r="D103" s="67"/>
      <c r="E103" s="109"/>
      <c r="F103" s="109"/>
      <c r="G103" s="109"/>
      <c r="H103" s="109"/>
      <c r="I103" s="109"/>
      <c r="J103" s="109"/>
      <c r="K103" s="109"/>
      <c r="L103" s="109"/>
      <c r="M103" s="109"/>
      <c r="N103" s="109"/>
      <c r="O103" s="109"/>
      <c r="P103" s="109"/>
      <c r="Q103" s="49"/>
      <c r="R103" s="50"/>
      <c r="S103" s="51"/>
      <c r="T103" s="109"/>
      <c r="U103" s="109"/>
      <c r="V103" s="109"/>
      <c r="W103" s="109"/>
    </row>
    <row r="104" spans="1:23" ht="32.1" customHeight="1" x14ac:dyDescent="0.2">
      <c r="A104" s="67"/>
      <c r="B104" s="113"/>
      <c r="C104" s="111"/>
      <c r="D104" s="67"/>
      <c r="E104" s="109"/>
      <c r="F104" s="109"/>
      <c r="G104" s="109"/>
      <c r="H104" s="109"/>
      <c r="I104" s="109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 s="109"/>
    </row>
    <row r="105" spans="1:23" ht="32.1" customHeight="1" x14ac:dyDescent="0.2">
      <c r="A105" s="67"/>
      <c r="B105" s="113"/>
      <c r="C105" s="111"/>
      <c r="D105" s="67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</row>
    <row r="106" spans="1:23" ht="32.1" customHeight="1" x14ac:dyDescent="0.2">
      <c r="A106" s="67"/>
      <c r="B106" s="113"/>
      <c r="C106" s="111"/>
      <c r="D106" s="67"/>
      <c r="E106" s="109"/>
      <c r="F106" s="109"/>
      <c r="G106" s="109"/>
      <c r="H106" s="109"/>
      <c r="I106" s="109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</row>
    <row r="107" spans="1:23" ht="32.1" customHeight="1" x14ac:dyDescent="0.2">
      <c r="A107" s="67"/>
      <c r="B107" s="113"/>
      <c r="C107" s="111"/>
      <c r="D107" s="67"/>
      <c r="E107" s="109"/>
      <c r="F107" s="109"/>
      <c r="G107" s="109"/>
      <c r="H107" s="109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 s="109"/>
    </row>
    <row r="108" spans="1:23" ht="32.1" customHeight="1" x14ac:dyDescent="0.2">
      <c r="A108" s="67"/>
      <c r="B108" s="113"/>
      <c r="C108" s="111"/>
      <c r="D108" s="67"/>
      <c r="E108" s="109"/>
      <c r="F108" s="109"/>
      <c r="G108" s="109"/>
      <c r="H108" s="109"/>
      <c r="I108" s="109"/>
      <c r="J108" s="109"/>
      <c r="K108" s="109"/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 s="109"/>
    </row>
    <row r="109" spans="1:23" ht="32.1" customHeight="1" x14ac:dyDescent="0.2">
      <c r="A109" s="67"/>
      <c r="B109" s="113"/>
      <c r="C109" s="111"/>
      <c r="D109" s="67"/>
      <c r="E109" s="109"/>
      <c r="F109" s="109"/>
      <c r="G109" s="109"/>
      <c r="H109" s="109"/>
      <c r="I109" s="109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109"/>
    </row>
    <row r="110" spans="1:23" ht="32.1" customHeight="1" x14ac:dyDescent="0.2">
      <c r="A110" s="67"/>
      <c r="B110" s="113"/>
      <c r="C110" s="111"/>
      <c r="D110" s="67"/>
      <c r="E110" s="109"/>
      <c r="F110" s="109"/>
      <c r="G110" s="109"/>
      <c r="H110" s="109"/>
      <c r="I110" s="109"/>
      <c r="J110" s="109"/>
      <c r="K110" s="109"/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109"/>
      <c r="W110" s="109"/>
    </row>
    <row r="111" spans="1:23" ht="32.1" customHeight="1" x14ac:dyDescent="0.2">
      <c r="A111" s="67"/>
      <c r="B111" s="113"/>
      <c r="C111" s="111"/>
      <c r="D111" s="67"/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</row>
    <row r="112" spans="1:23" ht="32.1" customHeight="1" x14ac:dyDescent="0.2">
      <c r="A112" s="67"/>
      <c r="B112" s="113"/>
      <c r="C112" s="111"/>
      <c r="D112" s="67"/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</row>
    <row r="113" spans="1:23" ht="32.1" customHeight="1" x14ac:dyDescent="0.2">
      <c r="A113" s="67"/>
      <c r="B113" s="113"/>
      <c r="C113" s="111"/>
      <c r="D113" s="67"/>
      <c r="E113" s="109"/>
      <c r="F113" s="109"/>
      <c r="G113" s="109"/>
      <c r="H113" s="109"/>
      <c r="I113" s="109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</row>
    <row r="114" spans="1:23" ht="32.1" customHeight="1" x14ac:dyDescent="0.2">
      <c r="A114" s="67"/>
      <c r="B114" s="113"/>
      <c r="C114" s="111"/>
      <c r="D114" s="67"/>
      <c r="E114" s="109"/>
      <c r="F114" s="109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</row>
    <row r="115" spans="1:23" ht="32.1" customHeight="1" x14ac:dyDescent="0.2">
      <c r="A115" s="67"/>
      <c r="B115" s="113"/>
      <c r="C115" s="111"/>
      <c r="D115" s="67"/>
      <c r="E115" s="109"/>
      <c r="F115" s="109"/>
      <c r="G115" s="109"/>
      <c r="H115" s="109"/>
      <c r="I115" s="109"/>
      <c r="J115" s="109"/>
      <c r="K115" s="109"/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 s="109"/>
    </row>
    <row r="116" spans="1:23" ht="32.1" customHeight="1" x14ac:dyDescent="0.2">
      <c r="A116" s="67"/>
      <c r="B116" s="113"/>
      <c r="C116" s="111"/>
      <c r="D116" s="67"/>
      <c r="E116" s="109"/>
      <c r="F116" s="109"/>
      <c r="G116" s="109"/>
      <c r="H116" s="109"/>
      <c r="I116" s="109"/>
      <c r="J116" s="109"/>
      <c r="K116" s="109"/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 s="109"/>
    </row>
    <row r="117" spans="1:23" ht="32.1" customHeight="1" x14ac:dyDescent="0.2">
      <c r="A117" s="67"/>
      <c r="B117" s="113"/>
      <c r="C117" s="111"/>
      <c r="D117" s="67"/>
      <c r="E117" s="109"/>
      <c r="F117" s="109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</row>
    <row r="118" spans="1:23" ht="32.1" customHeight="1" x14ac:dyDescent="0.2">
      <c r="A118" s="67"/>
      <c r="B118" s="113"/>
      <c r="C118" s="111"/>
      <c r="D118" s="67"/>
      <c r="E118" s="109"/>
      <c r="F118" s="109"/>
      <c r="G118" s="109"/>
      <c r="H118" s="109"/>
      <c r="I118" s="109"/>
      <c r="J118" s="109"/>
      <c r="K118" s="109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</row>
    <row r="119" spans="1:23" ht="32.1" customHeight="1" x14ac:dyDescent="0.2">
      <c r="A119" s="67"/>
      <c r="B119" s="113"/>
      <c r="C119" s="111"/>
      <c r="D119" s="67"/>
      <c r="E119" s="109"/>
      <c r="F119" s="109"/>
      <c r="G119" s="109"/>
      <c r="H119" s="109"/>
      <c r="I119" s="109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</row>
    <row r="120" spans="1:23" ht="32.1" customHeight="1" x14ac:dyDescent="0.2">
      <c r="A120" s="67"/>
      <c r="B120" s="113"/>
      <c r="C120" s="111"/>
      <c r="D120" s="67"/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</row>
    <row r="121" spans="1:23" ht="32.1" customHeight="1" x14ac:dyDescent="0.2">
      <c r="A121" s="67"/>
      <c r="B121" s="113"/>
      <c r="C121" s="111"/>
      <c r="D121" s="67"/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</row>
    <row r="122" spans="1:23" ht="32.1" customHeight="1" x14ac:dyDescent="0.2">
      <c r="A122" s="67"/>
      <c r="B122" s="113"/>
      <c r="C122" s="111"/>
      <c r="D122" s="67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</row>
    <row r="123" spans="1:23" ht="32.1" customHeight="1" x14ac:dyDescent="0.2">
      <c r="A123" s="67"/>
      <c r="B123" s="113"/>
      <c r="C123" s="111"/>
      <c r="D123" s="67"/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</row>
    <row r="124" spans="1:23" ht="32.1" customHeight="1" x14ac:dyDescent="0.2">
      <c r="A124" s="67"/>
      <c r="B124" s="113"/>
      <c r="C124" s="111"/>
      <c r="D124" s="67"/>
      <c r="E124" s="109"/>
      <c r="F124" s="109"/>
      <c r="G124" s="109"/>
      <c r="H124" s="109"/>
      <c r="I124" s="109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</row>
    <row r="125" spans="1:23" ht="32.1" customHeight="1" x14ac:dyDescent="0.2">
      <c r="A125" s="67"/>
      <c r="B125" s="113"/>
      <c r="C125" s="111"/>
      <c r="D125" s="67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</row>
    <row r="126" spans="1:23" ht="32.1" customHeight="1" x14ac:dyDescent="0.2">
      <c r="A126" s="67"/>
      <c r="B126" s="113"/>
      <c r="C126" s="111"/>
      <c r="D126" s="67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</row>
    <row r="127" spans="1:23" ht="32.1" customHeight="1" x14ac:dyDescent="0.2">
      <c r="A127" s="67"/>
      <c r="B127" s="113"/>
      <c r="C127" s="111"/>
      <c r="D127" s="67"/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</row>
    <row r="128" spans="1:23" ht="32.1" customHeight="1" x14ac:dyDescent="0.2">
      <c r="A128" s="67"/>
      <c r="B128" s="113"/>
      <c r="C128" s="111"/>
      <c r="D128" s="67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</row>
    <row r="129" spans="1:23" ht="32.1" customHeight="1" x14ac:dyDescent="0.2">
      <c r="A129" s="67"/>
      <c r="B129" s="113"/>
      <c r="C129" s="111"/>
      <c r="D129" s="67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</row>
    <row r="130" spans="1:23" ht="32.1" customHeight="1" x14ac:dyDescent="0.2">
      <c r="A130" s="67"/>
      <c r="B130" s="113"/>
      <c r="C130" s="111"/>
      <c r="D130" s="67"/>
      <c r="E130" s="109"/>
      <c r="F130" s="109"/>
      <c r="G130" s="109"/>
      <c r="H130" s="109"/>
      <c r="I130" s="109"/>
      <c r="J130" s="109"/>
      <c r="K130" s="109"/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</row>
    <row r="131" spans="1:23" ht="32.1" customHeight="1" x14ac:dyDescent="0.2">
      <c r="A131" s="67"/>
      <c r="B131" s="113"/>
      <c r="C131" s="111"/>
      <c r="D131" s="67"/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</row>
    <row r="132" spans="1:23" ht="32.1" customHeight="1" x14ac:dyDescent="0.2">
      <c r="A132" s="67"/>
      <c r="B132" s="113"/>
      <c r="C132" s="111"/>
      <c r="D132" s="67"/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</row>
    <row r="133" spans="1:23" ht="32.1" customHeight="1" x14ac:dyDescent="0.2">
      <c r="A133" s="67"/>
      <c r="B133" s="113"/>
      <c r="C133" s="111"/>
      <c r="D133" s="67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</row>
    <row r="134" spans="1:23" ht="32.1" customHeight="1" x14ac:dyDescent="0.2">
      <c r="A134" s="67"/>
      <c r="B134" s="113"/>
      <c r="C134" s="111"/>
      <c r="D134" s="67"/>
      <c r="E134" s="109"/>
      <c r="F134" s="109"/>
      <c r="G134" s="109"/>
      <c r="H134" s="109"/>
      <c r="I134" s="109"/>
      <c r="J134" s="109"/>
      <c r="K134" s="109"/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</row>
    <row r="135" spans="1:23" ht="32.1" customHeight="1" x14ac:dyDescent="0.2">
      <c r="A135" s="67"/>
      <c r="B135" s="113"/>
      <c r="C135" s="111"/>
      <c r="D135" s="67"/>
      <c r="E135" s="109"/>
      <c r="F135" s="109"/>
      <c r="G135" s="109"/>
      <c r="H135" s="109"/>
      <c r="I135" s="109"/>
      <c r="J135" s="109"/>
      <c r="K135" s="109"/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</row>
    <row r="136" spans="1:23" ht="32.1" customHeight="1" x14ac:dyDescent="0.2">
      <c r="A136" s="67"/>
      <c r="B136" s="113"/>
      <c r="C136" s="111"/>
      <c r="D136" s="67"/>
      <c r="E136" s="109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</row>
    <row r="137" spans="1:23" ht="32.1" customHeight="1" x14ac:dyDescent="0.2">
      <c r="A137" s="67"/>
      <c r="B137" s="113"/>
      <c r="C137" s="111"/>
      <c r="D137" s="67"/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</row>
    <row r="138" spans="1:23" ht="32.1" customHeight="1" x14ac:dyDescent="0.2">
      <c r="A138" s="67"/>
      <c r="B138" s="113"/>
      <c r="C138" s="111"/>
      <c r="D138" s="67"/>
      <c r="E138" s="109"/>
      <c r="F138" s="109"/>
      <c r="G138" s="109"/>
      <c r="H138" s="109"/>
      <c r="I138" s="109"/>
      <c r="J138" s="109"/>
      <c r="K138" s="109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</row>
    <row r="139" spans="1:23" ht="32.1" customHeight="1" x14ac:dyDescent="0.2">
      <c r="A139" s="67"/>
      <c r="B139" s="113"/>
      <c r="C139" s="111"/>
      <c r="D139" s="67"/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</row>
    <row r="140" spans="1:23" ht="32.1" customHeight="1" x14ac:dyDescent="0.2">
      <c r="A140" s="67"/>
      <c r="B140" s="113"/>
      <c r="C140" s="111"/>
      <c r="D140" s="67"/>
      <c r="E140" s="109"/>
      <c r="F140" s="109"/>
      <c r="G140" s="109"/>
      <c r="H140" s="109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</row>
    <row r="141" spans="1:23" ht="32.1" customHeight="1" x14ac:dyDescent="0.2">
      <c r="A141" s="67"/>
      <c r="B141" s="113"/>
      <c r="C141" s="111"/>
      <c r="D141" s="67"/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</row>
    <row r="142" spans="1:23" ht="32.1" customHeight="1" x14ac:dyDescent="0.2">
      <c r="A142" s="67"/>
      <c r="B142" s="113"/>
      <c r="C142" s="111"/>
      <c r="D142" s="67"/>
      <c r="E142" s="109"/>
      <c r="F142" s="109"/>
      <c r="G142" s="109"/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</row>
    <row r="143" spans="1:23" ht="32.1" customHeight="1" x14ac:dyDescent="0.2">
      <c r="A143" s="67"/>
      <c r="B143" s="113"/>
      <c r="C143" s="111"/>
      <c r="D143" s="67"/>
      <c r="E143" s="109"/>
      <c r="F143" s="109"/>
      <c r="G143" s="109"/>
      <c r="H143" s="109"/>
      <c r="I143" s="109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</row>
    <row r="144" spans="1:23" ht="32.1" customHeight="1" x14ac:dyDescent="0.2">
      <c r="A144" s="67"/>
      <c r="B144" s="113"/>
      <c r="C144" s="111"/>
      <c r="D144" s="67"/>
      <c r="E144" s="109"/>
      <c r="F144" s="109"/>
      <c r="G144" s="109"/>
      <c r="H144" s="109"/>
      <c r="I144" s="109"/>
      <c r="J144" s="109"/>
      <c r="K144" s="109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</row>
    <row r="145" spans="1:23" ht="32.1" customHeight="1" x14ac:dyDescent="0.2">
      <c r="A145" s="67"/>
      <c r="B145" s="113"/>
      <c r="C145" s="111"/>
      <c r="D145" s="67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</row>
    <row r="146" spans="1:23" ht="32.1" customHeight="1" x14ac:dyDescent="0.2">
      <c r="A146" s="67"/>
      <c r="B146" s="113"/>
      <c r="C146" s="111"/>
      <c r="D146" s="67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</row>
    <row r="147" spans="1:23" ht="32.1" customHeight="1" x14ac:dyDescent="0.2">
      <c r="A147" s="67"/>
      <c r="B147" s="113"/>
      <c r="C147" s="111"/>
      <c r="D147" s="67"/>
      <c r="E147" s="109"/>
      <c r="F147" s="109"/>
      <c r="G147" s="109"/>
      <c r="H147" s="109"/>
      <c r="I147" s="109"/>
      <c r="J147" s="109"/>
      <c r="K147" s="109"/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</row>
    <row r="148" spans="1:23" ht="32.1" customHeight="1" x14ac:dyDescent="0.2">
      <c r="A148" s="67"/>
      <c r="B148" s="113"/>
      <c r="C148" s="111"/>
      <c r="D148" s="67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</row>
    <row r="149" spans="1:23" ht="32.1" customHeight="1" x14ac:dyDescent="0.2">
      <c r="A149" s="67"/>
      <c r="B149" s="113"/>
      <c r="C149" s="111"/>
      <c r="D149" s="67"/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</row>
    <row r="150" spans="1:23" ht="32.1" customHeight="1" x14ac:dyDescent="0.2">
      <c r="A150" s="67"/>
      <c r="B150" s="113"/>
      <c r="C150" s="111"/>
      <c r="D150" s="67"/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</row>
    <row r="151" spans="1:23" ht="32.1" customHeight="1" x14ac:dyDescent="0.2">
      <c r="A151" s="67"/>
      <c r="B151" s="113"/>
      <c r="C151" s="111"/>
      <c r="D151" s="67"/>
      <c r="E151" s="109"/>
      <c r="F151" s="109"/>
      <c r="G151" s="109"/>
      <c r="H151" s="109"/>
      <c r="I151" s="109"/>
      <c r="J151" s="109"/>
      <c r="K151" s="109"/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</row>
    <row r="152" spans="1:23" ht="32.1" customHeight="1" x14ac:dyDescent="0.2">
      <c r="A152" s="67"/>
      <c r="B152" s="113"/>
      <c r="C152" s="111"/>
      <c r="D152" s="67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</row>
    <row r="153" spans="1:23" ht="32.1" customHeight="1" x14ac:dyDescent="0.2">
      <c r="A153" s="67"/>
      <c r="B153" s="113"/>
      <c r="C153" s="111"/>
      <c r="D153" s="67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</row>
    <row r="154" spans="1:23" ht="32.1" customHeight="1" x14ac:dyDescent="0.2">
      <c r="A154" s="67"/>
      <c r="B154" s="113"/>
      <c r="C154" s="111"/>
      <c r="D154" s="67"/>
      <c r="E154" s="109"/>
      <c r="F154" s="109"/>
      <c r="G154" s="109"/>
      <c r="H154" s="109"/>
      <c r="I154" s="109"/>
      <c r="J154" s="109"/>
      <c r="K154" s="109"/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</row>
    <row r="155" spans="1:23" ht="32.1" customHeight="1" x14ac:dyDescent="0.2">
      <c r="A155" s="67"/>
      <c r="B155" s="113"/>
      <c r="C155" s="111"/>
      <c r="D155" s="67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</row>
    <row r="156" spans="1:23" ht="32.1" customHeight="1" x14ac:dyDescent="0.2">
      <c r="A156" s="67"/>
      <c r="B156" s="113"/>
      <c r="C156" s="111"/>
      <c r="D156" s="67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</row>
    <row r="157" spans="1:23" ht="32.1" customHeight="1" x14ac:dyDescent="0.2">
      <c r="A157" s="67"/>
      <c r="B157" s="113"/>
      <c r="C157" s="111"/>
      <c r="D157" s="67"/>
      <c r="E157" s="109"/>
      <c r="F157" s="109"/>
      <c r="G157" s="109"/>
      <c r="H157" s="109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</row>
    <row r="158" spans="1:23" ht="32.1" customHeight="1" x14ac:dyDescent="0.2">
      <c r="A158" s="67"/>
      <c r="B158" s="113"/>
      <c r="C158" s="111"/>
      <c r="D158" s="67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</row>
    <row r="159" spans="1:23" ht="32.1" customHeight="1" x14ac:dyDescent="0.2">
      <c r="A159" s="67"/>
      <c r="B159" s="113"/>
      <c r="C159" s="111"/>
      <c r="D159" s="67"/>
      <c r="E159" s="109"/>
      <c r="F159" s="109"/>
      <c r="G159" s="109"/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</row>
    <row r="160" spans="1:23" ht="32.1" customHeight="1" x14ac:dyDescent="0.2">
      <c r="A160" s="67"/>
      <c r="B160" s="113"/>
      <c r="C160" s="111"/>
      <c r="D160" s="67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</row>
    <row r="161" spans="1:23" ht="32.1" customHeight="1" x14ac:dyDescent="0.2">
      <c r="A161" s="67"/>
      <c r="B161" s="113"/>
      <c r="C161" s="111"/>
      <c r="D161" s="67"/>
      <c r="E161" s="109"/>
      <c r="F161" s="109"/>
      <c r="G161" s="109"/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</row>
    <row r="162" spans="1:23" ht="32.1" customHeight="1" x14ac:dyDescent="0.2">
      <c r="A162" s="67"/>
      <c r="B162" s="113"/>
      <c r="C162" s="111"/>
      <c r="D162" s="67"/>
      <c r="E162" s="109"/>
      <c r="F162" s="109"/>
      <c r="G162" s="109"/>
      <c r="H162" s="109"/>
      <c r="I162" s="109"/>
      <c r="J162" s="109"/>
      <c r="K162" s="109"/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</row>
    <row r="163" spans="1:23" ht="32.1" customHeight="1" x14ac:dyDescent="0.2">
      <c r="A163" s="67"/>
      <c r="B163" s="113"/>
      <c r="C163" s="111"/>
      <c r="D163" s="67"/>
      <c r="E163" s="109"/>
      <c r="F163" s="109"/>
      <c r="G163" s="109"/>
      <c r="H163" s="109"/>
      <c r="I163" s="109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</row>
    <row r="164" spans="1:23" ht="32.1" customHeight="1" x14ac:dyDescent="0.2">
      <c r="A164" s="67"/>
      <c r="B164" s="113"/>
      <c r="C164" s="111"/>
      <c r="D164" s="67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</row>
    <row r="165" spans="1:23" ht="32.1" customHeight="1" x14ac:dyDescent="0.2">
      <c r="A165" s="67"/>
      <c r="B165" s="113"/>
      <c r="C165" s="111"/>
      <c r="D165" s="67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</row>
    <row r="166" spans="1:23" ht="32.1" customHeight="1" x14ac:dyDescent="0.2">
      <c r="A166" s="67"/>
      <c r="B166" s="113"/>
      <c r="C166" s="111"/>
      <c r="D166" s="67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</row>
    <row r="167" spans="1:23" ht="32.1" customHeight="1" x14ac:dyDescent="0.2">
      <c r="A167" s="67"/>
      <c r="B167" s="113"/>
      <c r="C167" s="111"/>
      <c r="D167" s="67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</row>
    <row r="168" spans="1:23" ht="32.1" customHeight="1" x14ac:dyDescent="0.2">
      <c r="A168" s="67"/>
      <c r="B168" s="113"/>
      <c r="C168" s="111"/>
      <c r="D168" s="67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</row>
    <row r="169" spans="1:23" ht="32.1" customHeight="1" x14ac:dyDescent="0.2">
      <c r="A169" s="67"/>
      <c r="B169" s="113"/>
      <c r="C169" s="111"/>
      <c r="D169" s="67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</row>
    <row r="170" spans="1:23" ht="32.1" customHeight="1" x14ac:dyDescent="0.2">
      <c r="A170" s="67"/>
      <c r="B170" s="113"/>
      <c r="C170" s="111"/>
      <c r="D170" s="67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</row>
    <row r="171" spans="1:23" ht="32.1" customHeight="1" x14ac:dyDescent="0.2">
      <c r="A171" s="67"/>
      <c r="B171" s="113"/>
      <c r="C171" s="111"/>
      <c r="D171" s="67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</row>
    <row r="172" spans="1:23" ht="32.1" customHeight="1" x14ac:dyDescent="0.2">
      <c r="A172" s="67"/>
      <c r="B172" s="113"/>
      <c r="C172" s="111"/>
      <c r="D172" s="67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</row>
    <row r="173" spans="1:23" ht="32.1" customHeight="1" x14ac:dyDescent="0.2">
      <c r="A173" s="67"/>
      <c r="B173" s="113"/>
      <c r="C173" s="111"/>
      <c r="D173" s="67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</row>
    <row r="174" spans="1:23" ht="32.1" customHeight="1" x14ac:dyDescent="0.2">
      <c r="A174" s="67"/>
      <c r="B174" s="113"/>
      <c r="C174" s="111"/>
      <c r="D174" s="67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</row>
    <row r="175" spans="1:23" ht="32.1" customHeight="1" x14ac:dyDescent="0.2">
      <c r="A175" s="67"/>
      <c r="B175" s="113"/>
      <c r="C175" s="111"/>
      <c r="D175" s="67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</row>
    <row r="176" spans="1:23" ht="32.1" customHeight="1" x14ac:dyDescent="0.2">
      <c r="A176" s="67"/>
      <c r="B176" s="113"/>
      <c r="C176" s="111"/>
      <c r="D176" s="67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</row>
    <row r="177" spans="1:23" ht="32.1" customHeight="1" x14ac:dyDescent="0.2">
      <c r="A177" s="67"/>
      <c r="B177" s="113"/>
      <c r="C177" s="111"/>
      <c r="D177" s="67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</row>
    <row r="178" spans="1:23" ht="32.1" customHeight="1" x14ac:dyDescent="0.2">
      <c r="A178" s="67"/>
      <c r="B178" s="113"/>
      <c r="C178" s="111"/>
      <c r="D178" s="67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</row>
    <row r="179" spans="1:23" ht="32.1" customHeight="1" x14ac:dyDescent="0.2">
      <c r="A179" s="67"/>
      <c r="B179" s="113"/>
      <c r="C179" s="111"/>
      <c r="D179" s="67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</row>
    <row r="180" spans="1:23" ht="12.75" customHeight="1" x14ac:dyDescent="0.2">
      <c r="A180" s="67"/>
      <c r="B180" s="113"/>
      <c r="C180" s="111"/>
      <c r="D180" s="67"/>
      <c r="E180" s="109"/>
      <c r="F180" s="109"/>
      <c r="G180" s="109"/>
      <c r="H180" s="109"/>
      <c r="I180" s="109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</row>
    <row r="181" spans="1:23" ht="12.75" customHeight="1" x14ac:dyDescent="0.2">
      <c r="A181" s="67"/>
      <c r="B181" s="113"/>
      <c r="C181" s="111"/>
      <c r="D181" s="67"/>
      <c r="E181" s="109"/>
      <c r="F181" s="109"/>
      <c r="G181" s="109"/>
      <c r="H181" s="109"/>
      <c r="I181" s="109"/>
      <c r="J181" s="109"/>
      <c r="K181" s="109"/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09"/>
      <c r="W181" s="109"/>
    </row>
    <row r="182" spans="1:23" ht="12.75" customHeight="1" x14ac:dyDescent="0.2">
      <c r="A182" s="67"/>
      <c r="B182" s="113"/>
      <c r="C182" s="111"/>
      <c r="D182" s="67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109"/>
      <c r="P182" s="109"/>
      <c r="Q182" s="109"/>
      <c r="R182" s="109"/>
      <c r="S182" s="109"/>
      <c r="T182" s="109"/>
      <c r="U182" s="109"/>
      <c r="V182" s="109"/>
      <c r="W182" s="109"/>
    </row>
    <row r="183" spans="1:23" ht="12.75" customHeight="1" x14ac:dyDescent="0.2">
      <c r="A183" s="67"/>
      <c r="B183" s="113"/>
      <c r="C183" s="111"/>
      <c r="D183" s="67"/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</row>
    <row r="184" spans="1:23" ht="12.75" customHeight="1" x14ac:dyDescent="0.2">
      <c r="A184" s="67"/>
      <c r="B184" s="113"/>
      <c r="C184" s="111"/>
      <c r="D184" s="67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</row>
    <row r="185" spans="1:23" ht="12.75" customHeight="1" x14ac:dyDescent="0.2">
      <c r="A185" s="67"/>
      <c r="B185" s="113"/>
      <c r="C185" s="111"/>
      <c r="D185" s="67"/>
      <c r="E185" s="109"/>
      <c r="F185" s="109"/>
      <c r="G185" s="109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</row>
    <row r="186" spans="1:23" ht="12.75" customHeight="1" x14ac:dyDescent="0.2">
      <c r="A186" s="67"/>
      <c r="B186" s="113"/>
      <c r="C186" s="111"/>
      <c r="D186" s="67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</row>
    <row r="187" spans="1:23" ht="12.75" customHeight="1" x14ac:dyDescent="0.2">
      <c r="A187" s="67"/>
      <c r="B187" s="113"/>
      <c r="C187" s="111"/>
      <c r="D187" s="67"/>
      <c r="E187" s="109"/>
      <c r="F187" s="109"/>
      <c r="G187" s="109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</row>
    <row r="188" spans="1:23" ht="12.75" customHeight="1" x14ac:dyDescent="0.2">
      <c r="A188" s="67"/>
      <c r="B188" s="113"/>
      <c r="C188" s="111"/>
      <c r="D188" s="67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</row>
    <row r="189" spans="1:23" ht="12.75" customHeight="1" x14ac:dyDescent="0.2">
      <c r="A189" s="67"/>
      <c r="B189" s="113"/>
      <c r="C189" s="111"/>
      <c r="D189" s="67"/>
      <c r="E189" s="109"/>
      <c r="F189" s="109"/>
      <c r="G189" s="109"/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</row>
    <row r="190" spans="1:23" ht="12.75" customHeight="1" x14ac:dyDescent="0.2">
      <c r="A190" s="67"/>
      <c r="B190" s="113"/>
      <c r="C190" s="111"/>
      <c r="D190" s="67"/>
      <c r="E190" s="109"/>
      <c r="F190" s="109"/>
      <c r="G190" s="109"/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</row>
    <row r="191" spans="1:23" ht="12.75" customHeight="1" x14ac:dyDescent="0.2">
      <c r="A191" s="67"/>
      <c r="B191" s="113"/>
      <c r="C191" s="111"/>
      <c r="D191" s="67"/>
      <c r="E191" s="109"/>
      <c r="F191" s="109"/>
      <c r="G191" s="109"/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</row>
    <row r="192" spans="1:23" ht="12.75" customHeight="1" x14ac:dyDescent="0.2">
      <c r="A192" s="67"/>
      <c r="B192" s="113"/>
      <c r="C192" s="111"/>
      <c r="D192" s="67"/>
      <c r="E192" s="109"/>
      <c r="F192" s="109"/>
      <c r="G192" s="109"/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</row>
    <row r="193" spans="1:23" ht="12.75" customHeight="1" x14ac:dyDescent="0.2">
      <c r="A193" s="67"/>
      <c r="B193" s="113"/>
      <c r="C193" s="111"/>
      <c r="D193" s="67"/>
      <c r="E193" s="109"/>
      <c r="F193" s="109"/>
      <c r="G193" s="109"/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</row>
    <row r="194" spans="1:23" ht="12.75" customHeight="1" x14ac:dyDescent="0.2">
      <c r="A194" s="67"/>
      <c r="B194" s="113"/>
      <c r="C194" s="111"/>
      <c r="D194" s="67"/>
      <c r="E194" s="109"/>
      <c r="F194" s="109"/>
      <c r="G194" s="109"/>
      <c r="H194" s="109"/>
      <c r="I194" s="109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</row>
    <row r="195" spans="1:23" ht="12.75" customHeight="1" x14ac:dyDescent="0.2">
      <c r="A195" s="67"/>
      <c r="B195" s="113"/>
      <c r="C195" s="111"/>
      <c r="D195" s="67"/>
      <c r="E195" s="109"/>
      <c r="F195" s="109"/>
      <c r="G195" s="109"/>
      <c r="H195" s="109"/>
      <c r="I195" s="109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</row>
    <row r="196" spans="1:23" ht="12.75" customHeight="1" x14ac:dyDescent="0.2">
      <c r="A196" s="67"/>
      <c r="B196" s="113"/>
      <c r="C196" s="111"/>
      <c r="D196" s="67"/>
      <c r="E196" s="109"/>
      <c r="F196" s="109"/>
      <c r="G196" s="109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</row>
    <row r="197" spans="1:23" ht="12.75" customHeight="1" x14ac:dyDescent="0.2">
      <c r="A197" s="67"/>
      <c r="B197" s="113"/>
      <c r="C197" s="111"/>
      <c r="D197" s="67"/>
      <c r="E197" s="109"/>
      <c r="F197" s="109"/>
      <c r="G197" s="109"/>
      <c r="H197" s="109"/>
      <c r="I197" s="109"/>
      <c r="J197" s="109"/>
      <c r="K197" s="109"/>
      <c r="L197" s="109"/>
      <c r="M197" s="109"/>
      <c r="N197" s="109"/>
      <c r="O197" s="109"/>
      <c r="P197" s="109"/>
      <c r="Q197" s="109"/>
      <c r="R197" s="109"/>
      <c r="S197" s="109"/>
      <c r="T197" s="109"/>
      <c r="U197" s="109"/>
      <c r="V197" s="109"/>
      <c r="W197" s="109"/>
    </row>
    <row r="198" spans="1:23" ht="12.75" customHeight="1" x14ac:dyDescent="0.2">
      <c r="A198" s="67"/>
      <c r="B198" s="113"/>
      <c r="C198" s="111"/>
      <c r="D198" s="67"/>
      <c r="E198" s="109"/>
      <c r="F198" s="109"/>
      <c r="G198" s="109"/>
      <c r="H198" s="109"/>
      <c r="I198" s="109"/>
      <c r="J198" s="109"/>
      <c r="K198" s="109"/>
      <c r="L198" s="109"/>
      <c r="M198" s="109"/>
      <c r="N198" s="109"/>
      <c r="O198" s="109"/>
      <c r="P198" s="109"/>
      <c r="Q198" s="109"/>
      <c r="R198" s="109"/>
      <c r="S198" s="109"/>
      <c r="T198" s="109"/>
      <c r="U198" s="109"/>
      <c r="V198" s="109"/>
      <c r="W198" s="109"/>
    </row>
    <row r="199" spans="1:23" ht="12.75" customHeight="1" x14ac:dyDescent="0.2">
      <c r="A199" s="67"/>
      <c r="B199" s="113"/>
      <c r="C199" s="111"/>
      <c r="D199" s="67"/>
      <c r="E199" s="109"/>
      <c r="F199" s="109"/>
      <c r="G199" s="109"/>
      <c r="H199" s="109"/>
      <c r="I199" s="109"/>
      <c r="J199" s="109"/>
      <c r="K199" s="109"/>
      <c r="L199" s="109"/>
      <c r="M199" s="109"/>
      <c r="N199" s="109"/>
      <c r="O199" s="109"/>
      <c r="P199" s="109"/>
      <c r="Q199" s="109"/>
      <c r="R199" s="109"/>
      <c r="S199" s="109"/>
      <c r="T199" s="109"/>
      <c r="U199" s="109"/>
      <c r="V199" s="109"/>
      <c r="W199" s="109"/>
    </row>
    <row r="200" spans="1:23" ht="12.75" customHeight="1" x14ac:dyDescent="0.2">
      <c r="A200" s="67"/>
      <c r="B200" s="113"/>
      <c r="C200" s="111"/>
      <c r="D200" s="67"/>
      <c r="E200" s="109"/>
      <c r="F200" s="109"/>
      <c r="G200" s="109"/>
      <c r="H200" s="109"/>
      <c r="I200" s="109"/>
      <c r="J200" s="109"/>
      <c r="K200" s="109"/>
      <c r="L200" s="109"/>
      <c r="M200" s="109"/>
      <c r="N200" s="109"/>
      <c r="O200" s="109"/>
      <c r="P200" s="109"/>
      <c r="Q200" s="109"/>
      <c r="R200" s="109"/>
      <c r="S200" s="109"/>
      <c r="T200" s="109"/>
      <c r="U200" s="109"/>
      <c r="V200" s="109"/>
      <c r="W200" s="109"/>
    </row>
    <row r="201" spans="1:23" ht="12.75" customHeight="1" x14ac:dyDescent="0.2">
      <c r="A201" s="67"/>
      <c r="B201" s="113"/>
      <c r="C201" s="111"/>
      <c r="D201" s="67"/>
      <c r="E201" s="109"/>
      <c r="F201" s="109"/>
      <c r="G201" s="109"/>
      <c r="H201" s="109"/>
      <c r="I201" s="109"/>
      <c r="J201" s="109"/>
      <c r="K201" s="109"/>
      <c r="L201" s="109"/>
      <c r="M201" s="109"/>
      <c r="N201" s="109"/>
      <c r="O201" s="109"/>
      <c r="P201" s="109"/>
      <c r="Q201" s="109"/>
      <c r="R201" s="109"/>
      <c r="S201" s="109"/>
      <c r="T201" s="109"/>
      <c r="U201" s="109"/>
      <c r="V201" s="109"/>
      <c r="W201" s="109"/>
    </row>
    <row r="202" spans="1:23" ht="12.75" customHeight="1" x14ac:dyDescent="0.2">
      <c r="A202" s="67"/>
      <c r="B202" s="113"/>
      <c r="C202" s="111"/>
      <c r="D202" s="67"/>
      <c r="E202" s="109"/>
      <c r="F202" s="109"/>
      <c r="G202" s="109"/>
      <c r="H202" s="109"/>
      <c r="I202" s="109"/>
      <c r="J202" s="109"/>
      <c r="K202" s="109"/>
      <c r="L202" s="109"/>
      <c r="M202" s="109"/>
      <c r="N202" s="109"/>
      <c r="O202" s="109"/>
      <c r="P202" s="109"/>
      <c r="Q202" s="109"/>
      <c r="R202" s="109"/>
      <c r="S202" s="109"/>
      <c r="T202" s="109"/>
      <c r="U202" s="109"/>
      <c r="V202" s="109"/>
      <c r="W202" s="109"/>
    </row>
    <row r="203" spans="1:23" ht="12.75" customHeight="1" x14ac:dyDescent="0.2">
      <c r="A203" s="67"/>
      <c r="B203" s="113"/>
      <c r="C203" s="111"/>
      <c r="D203" s="67"/>
      <c r="E203" s="109"/>
      <c r="F203" s="109"/>
      <c r="G203" s="109"/>
      <c r="H203" s="109"/>
      <c r="I203" s="109"/>
      <c r="J203" s="109"/>
      <c r="K203" s="109"/>
      <c r="L203" s="109"/>
      <c r="M203" s="109"/>
      <c r="N203" s="109"/>
      <c r="O203" s="109"/>
      <c r="P203" s="109"/>
      <c r="Q203" s="109"/>
      <c r="R203" s="109"/>
      <c r="S203" s="109"/>
      <c r="T203" s="109"/>
      <c r="U203" s="109"/>
      <c r="V203" s="109"/>
      <c r="W203" s="109"/>
    </row>
    <row r="204" spans="1:23" ht="12.75" customHeight="1" x14ac:dyDescent="0.2">
      <c r="A204" s="67"/>
      <c r="B204" s="113"/>
      <c r="C204" s="111"/>
      <c r="D204" s="67"/>
      <c r="E204" s="109"/>
      <c r="F204" s="109"/>
      <c r="G204" s="109"/>
      <c r="H204" s="109"/>
      <c r="I204" s="109"/>
      <c r="J204" s="109"/>
      <c r="K204" s="109"/>
      <c r="L204" s="109"/>
      <c r="M204" s="109"/>
      <c r="N204" s="109"/>
      <c r="O204" s="109"/>
      <c r="P204" s="109"/>
      <c r="Q204" s="109"/>
      <c r="R204" s="109"/>
      <c r="S204" s="109"/>
      <c r="T204" s="109"/>
      <c r="U204" s="109"/>
      <c r="V204" s="109"/>
      <c r="W204" s="109"/>
    </row>
    <row r="205" spans="1:23" ht="12.75" customHeight="1" x14ac:dyDescent="0.2">
      <c r="A205" s="67"/>
      <c r="B205" s="113"/>
      <c r="C205" s="111"/>
      <c r="D205" s="67"/>
      <c r="E205" s="109"/>
      <c r="F205" s="109"/>
      <c r="G205" s="109"/>
      <c r="H205" s="109"/>
      <c r="I205" s="109"/>
      <c r="J205" s="109"/>
      <c r="K205" s="109"/>
      <c r="L205" s="109"/>
      <c r="M205" s="109"/>
      <c r="N205" s="109"/>
      <c r="O205" s="109"/>
      <c r="P205" s="109"/>
      <c r="Q205" s="109"/>
      <c r="R205" s="109"/>
      <c r="S205" s="109"/>
      <c r="T205" s="109"/>
      <c r="U205" s="109"/>
      <c r="V205" s="109"/>
      <c r="W205" s="109"/>
    </row>
    <row r="206" spans="1:23" ht="12.75" customHeight="1" x14ac:dyDescent="0.2">
      <c r="A206" s="67"/>
      <c r="B206" s="113"/>
      <c r="C206" s="111"/>
      <c r="D206" s="67"/>
      <c r="E206" s="109"/>
      <c r="F206" s="109"/>
      <c r="G206" s="109"/>
      <c r="H206" s="109"/>
      <c r="I206" s="109"/>
      <c r="J206" s="109"/>
      <c r="K206" s="109"/>
      <c r="L206" s="109"/>
      <c r="M206" s="109"/>
      <c r="N206" s="109"/>
      <c r="O206" s="109"/>
      <c r="P206" s="109"/>
      <c r="Q206" s="109"/>
      <c r="R206" s="109"/>
      <c r="S206" s="109"/>
      <c r="T206" s="109"/>
      <c r="U206" s="109"/>
      <c r="V206" s="109"/>
      <c r="W206" s="109"/>
    </row>
    <row r="207" spans="1:23" ht="12.75" customHeight="1" x14ac:dyDescent="0.2">
      <c r="A207" s="67"/>
      <c r="B207" s="113"/>
      <c r="C207" s="111"/>
      <c r="D207" s="67"/>
      <c r="E207" s="109"/>
      <c r="F207" s="109"/>
      <c r="G207" s="109"/>
      <c r="H207" s="109"/>
      <c r="I207" s="109"/>
      <c r="J207" s="109"/>
      <c r="K207" s="109"/>
      <c r="L207" s="109"/>
      <c r="M207" s="109"/>
      <c r="N207" s="109"/>
      <c r="O207" s="109"/>
      <c r="P207" s="109"/>
      <c r="Q207" s="109"/>
      <c r="R207" s="109"/>
      <c r="S207" s="109"/>
      <c r="T207" s="109"/>
      <c r="U207" s="109"/>
      <c r="V207" s="109"/>
      <c r="W207" s="109"/>
    </row>
    <row r="208" spans="1:23" ht="12.75" customHeight="1" x14ac:dyDescent="0.2">
      <c r="A208" s="67"/>
      <c r="B208" s="113"/>
      <c r="C208" s="111"/>
      <c r="D208" s="67"/>
      <c r="E208" s="109"/>
      <c r="F208" s="109"/>
      <c r="G208" s="109"/>
      <c r="H208" s="109"/>
      <c r="I208" s="109"/>
      <c r="J208" s="109"/>
      <c r="K208" s="109"/>
      <c r="L208" s="109"/>
      <c r="M208" s="109"/>
      <c r="N208" s="109"/>
      <c r="O208" s="109"/>
      <c r="P208" s="109"/>
      <c r="Q208" s="109"/>
      <c r="R208" s="109"/>
      <c r="S208" s="109"/>
      <c r="T208" s="109"/>
      <c r="U208" s="109"/>
      <c r="V208" s="109"/>
      <c r="W208" s="109"/>
    </row>
    <row r="209" spans="1:23" ht="12.75" customHeight="1" x14ac:dyDescent="0.2">
      <c r="A209" s="67"/>
      <c r="B209" s="113"/>
      <c r="C209" s="111"/>
      <c r="D209" s="67"/>
      <c r="E209" s="109"/>
      <c r="F209" s="109"/>
      <c r="G209" s="109"/>
      <c r="H209" s="109"/>
      <c r="I209" s="109"/>
      <c r="J209" s="109"/>
      <c r="K209" s="109"/>
      <c r="L209" s="109"/>
      <c r="M209" s="109"/>
      <c r="N209" s="109"/>
      <c r="O209" s="109"/>
      <c r="P209" s="109"/>
      <c r="Q209" s="109"/>
      <c r="R209" s="109"/>
      <c r="S209" s="109"/>
      <c r="T209" s="109"/>
      <c r="U209" s="109"/>
      <c r="V209" s="109"/>
      <c r="W209" s="109"/>
    </row>
    <row r="210" spans="1:23" ht="12.75" customHeight="1" x14ac:dyDescent="0.2">
      <c r="A210" s="67"/>
      <c r="B210" s="113"/>
      <c r="C210" s="111"/>
      <c r="D210" s="67"/>
      <c r="E210" s="109"/>
      <c r="F210" s="109"/>
      <c r="G210" s="109"/>
      <c r="H210" s="109"/>
      <c r="I210" s="109"/>
      <c r="J210" s="109"/>
      <c r="K210" s="109"/>
      <c r="L210" s="109"/>
      <c r="M210" s="109"/>
      <c r="N210" s="109"/>
      <c r="O210" s="109"/>
      <c r="P210" s="109"/>
      <c r="Q210" s="109"/>
      <c r="R210" s="109"/>
      <c r="S210" s="109"/>
      <c r="T210" s="109"/>
      <c r="U210" s="109"/>
      <c r="V210" s="109"/>
      <c r="W210" s="109"/>
    </row>
    <row r="211" spans="1:23" ht="12.75" customHeight="1" x14ac:dyDescent="0.2">
      <c r="A211" s="67"/>
      <c r="B211" s="113"/>
      <c r="C211" s="111"/>
      <c r="D211" s="67"/>
      <c r="E211" s="109"/>
      <c r="F211" s="109"/>
      <c r="G211" s="109"/>
      <c r="H211" s="109"/>
      <c r="I211" s="109"/>
      <c r="J211" s="109"/>
      <c r="K211" s="109"/>
      <c r="L211" s="109"/>
      <c r="M211" s="109"/>
      <c r="N211" s="109"/>
      <c r="O211" s="109"/>
      <c r="P211" s="109"/>
      <c r="Q211" s="109"/>
      <c r="R211" s="109"/>
      <c r="S211" s="109"/>
      <c r="T211" s="109"/>
      <c r="U211" s="109"/>
      <c r="V211" s="109"/>
      <c r="W211" s="109"/>
    </row>
    <row r="212" spans="1:23" ht="12.75" customHeight="1" x14ac:dyDescent="0.2">
      <c r="A212" s="67"/>
      <c r="B212" s="113"/>
      <c r="C212" s="111"/>
      <c r="D212" s="67"/>
      <c r="E212" s="109"/>
      <c r="F212" s="109"/>
      <c r="G212" s="109"/>
      <c r="H212" s="109"/>
      <c r="I212" s="109"/>
      <c r="J212" s="109"/>
      <c r="K212" s="109"/>
      <c r="L212" s="109"/>
      <c r="M212" s="109"/>
      <c r="N212" s="109"/>
      <c r="O212" s="109"/>
      <c r="P212" s="109"/>
      <c r="Q212" s="109"/>
      <c r="R212" s="109"/>
      <c r="S212" s="109"/>
      <c r="T212" s="109"/>
      <c r="U212" s="109"/>
      <c r="V212" s="109"/>
      <c r="W212" s="109"/>
    </row>
    <row r="213" spans="1:23" ht="12.75" customHeight="1" x14ac:dyDescent="0.2">
      <c r="A213" s="67"/>
      <c r="B213" s="113"/>
      <c r="C213" s="111"/>
      <c r="D213" s="67"/>
      <c r="E213" s="109"/>
      <c r="F213" s="109"/>
      <c r="G213" s="109"/>
      <c r="H213" s="109"/>
      <c r="I213" s="109"/>
      <c r="J213" s="109"/>
      <c r="K213" s="109"/>
      <c r="L213" s="109"/>
      <c r="M213" s="109"/>
      <c r="N213" s="109"/>
      <c r="O213" s="109"/>
      <c r="P213" s="109"/>
      <c r="Q213" s="109"/>
      <c r="R213" s="109"/>
      <c r="S213" s="109"/>
      <c r="T213" s="109"/>
      <c r="U213" s="109"/>
      <c r="V213" s="109"/>
      <c r="W213" s="109"/>
    </row>
    <row r="214" spans="1:23" ht="12.75" customHeight="1" x14ac:dyDescent="0.2">
      <c r="A214" s="67"/>
      <c r="B214" s="113"/>
      <c r="C214" s="111"/>
      <c r="D214" s="67"/>
      <c r="E214" s="109"/>
      <c r="F214" s="109"/>
      <c r="G214" s="109"/>
      <c r="H214" s="109"/>
      <c r="I214" s="109"/>
      <c r="J214" s="109"/>
      <c r="K214" s="109"/>
      <c r="L214" s="109"/>
      <c r="M214" s="109"/>
      <c r="N214" s="109"/>
      <c r="O214" s="109"/>
      <c r="P214" s="109"/>
      <c r="Q214" s="109"/>
      <c r="R214" s="109"/>
      <c r="S214" s="109"/>
      <c r="T214" s="109"/>
      <c r="U214" s="109"/>
      <c r="V214" s="109"/>
      <c r="W214" s="109"/>
    </row>
    <row r="215" spans="1:23" ht="12.75" customHeight="1" x14ac:dyDescent="0.2">
      <c r="A215" s="67"/>
      <c r="B215" s="113"/>
      <c r="C215" s="111"/>
      <c r="D215" s="67"/>
      <c r="E215" s="109"/>
      <c r="F215" s="109"/>
      <c r="G215" s="109"/>
      <c r="H215" s="109"/>
      <c r="I215" s="109"/>
      <c r="J215" s="109"/>
      <c r="K215" s="109"/>
      <c r="L215" s="109"/>
      <c r="M215" s="109"/>
      <c r="N215" s="109"/>
      <c r="O215" s="109"/>
      <c r="P215" s="109"/>
      <c r="Q215" s="109"/>
      <c r="R215" s="109"/>
      <c r="S215" s="109"/>
      <c r="T215" s="109"/>
      <c r="U215" s="109"/>
      <c r="V215" s="109"/>
      <c r="W215" s="109"/>
    </row>
    <row r="216" spans="1:23" ht="12.75" customHeight="1" x14ac:dyDescent="0.2">
      <c r="A216" s="67"/>
      <c r="B216" s="113"/>
      <c r="C216" s="111"/>
      <c r="D216" s="67"/>
      <c r="E216" s="109"/>
      <c r="F216" s="109"/>
      <c r="G216" s="109"/>
      <c r="H216" s="109"/>
      <c r="I216" s="109"/>
      <c r="J216" s="109"/>
      <c r="K216" s="109"/>
      <c r="L216" s="109"/>
      <c r="M216" s="109"/>
      <c r="N216" s="109"/>
      <c r="O216" s="109"/>
      <c r="P216" s="109"/>
      <c r="Q216" s="109"/>
      <c r="R216" s="109"/>
      <c r="S216" s="109"/>
      <c r="T216" s="109"/>
      <c r="U216" s="109"/>
      <c r="V216" s="109"/>
      <c r="W216" s="109"/>
    </row>
    <row r="217" spans="1:23" ht="12.75" customHeight="1" x14ac:dyDescent="0.2">
      <c r="A217" s="67"/>
      <c r="B217" s="113"/>
      <c r="C217" s="111"/>
      <c r="D217" s="67"/>
      <c r="E217" s="109"/>
      <c r="F217" s="109"/>
      <c r="G217" s="109"/>
      <c r="H217" s="109"/>
      <c r="I217" s="109"/>
      <c r="J217" s="109"/>
      <c r="K217" s="109"/>
      <c r="L217" s="109"/>
      <c r="M217" s="109"/>
      <c r="N217" s="109"/>
      <c r="O217" s="109"/>
      <c r="P217" s="109"/>
      <c r="Q217" s="109"/>
      <c r="R217" s="109"/>
      <c r="S217" s="109"/>
      <c r="T217" s="109"/>
      <c r="U217" s="109"/>
      <c r="V217" s="109"/>
      <c r="W217" s="109"/>
    </row>
    <row r="218" spans="1:23" ht="12.75" customHeight="1" x14ac:dyDescent="0.2">
      <c r="A218" s="67"/>
      <c r="B218" s="113"/>
      <c r="C218" s="111"/>
      <c r="D218" s="67"/>
      <c r="E218" s="109"/>
      <c r="F218" s="109"/>
      <c r="G218" s="109"/>
      <c r="H218" s="109"/>
      <c r="I218" s="109"/>
      <c r="J218" s="109"/>
      <c r="K218" s="109"/>
      <c r="L218" s="109"/>
      <c r="M218" s="109"/>
      <c r="N218" s="109"/>
      <c r="O218" s="109"/>
      <c r="P218" s="109"/>
      <c r="Q218" s="109"/>
      <c r="R218" s="109"/>
      <c r="S218" s="109"/>
      <c r="T218" s="109"/>
      <c r="U218" s="109"/>
      <c r="V218" s="109"/>
      <c r="W218" s="109"/>
    </row>
    <row r="219" spans="1:23" ht="12.75" customHeight="1" x14ac:dyDescent="0.2">
      <c r="A219" s="67"/>
      <c r="B219" s="113"/>
      <c r="C219" s="111"/>
      <c r="D219" s="67"/>
      <c r="E219" s="109"/>
      <c r="F219" s="109"/>
      <c r="G219" s="109"/>
      <c r="H219" s="109"/>
      <c r="I219" s="109"/>
      <c r="J219" s="109"/>
      <c r="K219" s="109"/>
      <c r="L219" s="109"/>
      <c r="M219" s="109"/>
      <c r="N219" s="109"/>
      <c r="O219" s="109"/>
      <c r="P219" s="109"/>
      <c r="Q219" s="109"/>
      <c r="R219" s="109"/>
      <c r="S219" s="109"/>
      <c r="T219" s="109"/>
      <c r="U219" s="109"/>
      <c r="V219" s="109"/>
      <c r="W219" s="109"/>
    </row>
    <row r="220" spans="1:23" ht="12.75" customHeight="1" x14ac:dyDescent="0.2">
      <c r="A220" s="67"/>
      <c r="B220" s="113"/>
      <c r="C220" s="111"/>
      <c r="D220" s="67"/>
      <c r="E220" s="109"/>
      <c r="F220" s="109"/>
      <c r="G220" s="109"/>
      <c r="H220" s="109"/>
      <c r="I220" s="109"/>
      <c r="J220" s="109"/>
      <c r="K220" s="109"/>
      <c r="L220" s="109"/>
      <c r="M220" s="109"/>
      <c r="N220" s="109"/>
      <c r="O220" s="109"/>
      <c r="P220" s="109"/>
      <c r="Q220" s="109"/>
      <c r="R220" s="109"/>
      <c r="S220" s="109"/>
      <c r="T220" s="109"/>
      <c r="U220" s="109"/>
      <c r="V220" s="109"/>
      <c r="W220" s="109"/>
    </row>
    <row r="221" spans="1:23" ht="12.75" customHeight="1" x14ac:dyDescent="0.2">
      <c r="A221" s="67"/>
      <c r="B221" s="113"/>
      <c r="C221" s="111"/>
      <c r="D221" s="67"/>
      <c r="E221" s="109"/>
      <c r="F221" s="109"/>
      <c r="G221" s="109"/>
      <c r="H221" s="109"/>
      <c r="I221" s="109"/>
      <c r="J221" s="109"/>
      <c r="K221" s="109"/>
      <c r="L221" s="109"/>
      <c r="M221" s="109"/>
      <c r="N221" s="109"/>
      <c r="O221" s="109"/>
      <c r="P221" s="109"/>
      <c r="Q221" s="109"/>
      <c r="R221" s="109"/>
      <c r="S221" s="109"/>
      <c r="T221" s="109"/>
      <c r="U221" s="109"/>
      <c r="V221" s="109"/>
      <c r="W221" s="109"/>
    </row>
    <row r="222" spans="1:23" ht="12.75" customHeight="1" x14ac:dyDescent="0.2">
      <c r="A222" s="67"/>
      <c r="B222" s="113"/>
      <c r="C222" s="111"/>
      <c r="D222" s="67"/>
      <c r="E222" s="109"/>
      <c r="F222" s="109"/>
      <c r="G222" s="109"/>
      <c r="H222" s="109"/>
      <c r="I222" s="109"/>
      <c r="J222" s="109"/>
      <c r="K222" s="109"/>
      <c r="L222" s="109"/>
      <c r="M222" s="109"/>
      <c r="N222" s="109"/>
      <c r="O222" s="109"/>
      <c r="P222" s="109"/>
      <c r="Q222" s="109"/>
      <c r="R222" s="109"/>
      <c r="S222" s="109"/>
      <c r="T222" s="109"/>
      <c r="U222" s="109"/>
      <c r="V222" s="109"/>
      <c r="W222" s="109"/>
    </row>
    <row r="223" spans="1:23" ht="12.75" customHeight="1" x14ac:dyDescent="0.2">
      <c r="A223" s="67"/>
      <c r="B223" s="113"/>
      <c r="C223" s="111"/>
      <c r="D223" s="67"/>
      <c r="E223" s="109"/>
      <c r="F223" s="109"/>
      <c r="G223" s="109"/>
      <c r="H223" s="109"/>
      <c r="I223" s="109"/>
      <c r="J223" s="109"/>
      <c r="K223" s="109"/>
      <c r="L223" s="109"/>
      <c r="M223" s="109"/>
      <c r="N223" s="109"/>
      <c r="O223" s="109"/>
      <c r="P223" s="109"/>
      <c r="Q223" s="109"/>
      <c r="R223" s="109"/>
      <c r="S223" s="109"/>
      <c r="T223" s="109"/>
      <c r="U223" s="109"/>
      <c r="V223" s="109"/>
      <c r="W223" s="109"/>
    </row>
    <row r="224" spans="1:23" ht="12.75" customHeight="1" x14ac:dyDescent="0.2">
      <c r="A224" s="67"/>
      <c r="B224" s="113"/>
      <c r="C224" s="111"/>
      <c r="D224" s="67"/>
      <c r="E224" s="109"/>
      <c r="F224" s="109"/>
      <c r="G224" s="109"/>
      <c r="H224" s="109"/>
      <c r="I224" s="109"/>
      <c r="J224" s="109"/>
      <c r="K224" s="109"/>
      <c r="L224" s="109"/>
      <c r="M224" s="109"/>
      <c r="N224" s="109"/>
      <c r="O224" s="109"/>
      <c r="P224" s="109"/>
      <c r="Q224" s="109"/>
      <c r="R224" s="109"/>
      <c r="S224" s="109"/>
      <c r="T224" s="109"/>
      <c r="U224" s="109"/>
      <c r="V224" s="109"/>
      <c r="W224" s="109"/>
    </row>
    <row r="225" spans="1:23" ht="12.75" customHeight="1" x14ac:dyDescent="0.2">
      <c r="A225" s="67"/>
      <c r="B225" s="113"/>
      <c r="C225" s="111"/>
      <c r="D225" s="67"/>
      <c r="E225" s="109"/>
      <c r="F225" s="109"/>
      <c r="G225" s="109"/>
      <c r="H225" s="109"/>
      <c r="I225" s="109"/>
      <c r="J225" s="109"/>
      <c r="K225" s="109"/>
      <c r="L225" s="109"/>
      <c r="M225" s="109"/>
      <c r="N225" s="109"/>
      <c r="O225" s="109"/>
      <c r="P225" s="109"/>
      <c r="Q225" s="109"/>
      <c r="R225" s="109"/>
      <c r="S225" s="109"/>
      <c r="T225" s="109"/>
      <c r="U225" s="109"/>
      <c r="V225" s="109"/>
      <c r="W225" s="109"/>
    </row>
    <row r="226" spans="1:23" ht="12.75" customHeight="1" x14ac:dyDescent="0.2">
      <c r="A226" s="67"/>
      <c r="B226" s="113"/>
      <c r="C226" s="111"/>
      <c r="D226" s="67"/>
      <c r="E226" s="109"/>
      <c r="F226" s="109"/>
      <c r="G226" s="109"/>
      <c r="H226" s="109"/>
      <c r="I226" s="109"/>
      <c r="J226" s="109"/>
      <c r="K226" s="109"/>
      <c r="L226" s="109"/>
      <c r="M226" s="109"/>
      <c r="N226" s="109"/>
      <c r="O226" s="109"/>
      <c r="P226" s="109"/>
      <c r="Q226" s="109"/>
      <c r="R226" s="109"/>
      <c r="S226" s="109"/>
      <c r="T226" s="109"/>
      <c r="U226" s="109"/>
      <c r="V226" s="109"/>
      <c r="W226" s="109"/>
    </row>
    <row r="227" spans="1:23" ht="12.75" customHeight="1" x14ac:dyDescent="0.2">
      <c r="A227" s="67"/>
      <c r="B227" s="113"/>
      <c r="C227" s="111"/>
      <c r="D227" s="67"/>
      <c r="E227" s="109"/>
      <c r="F227" s="109"/>
      <c r="G227" s="109"/>
      <c r="H227" s="109"/>
      <c r="I227" s="109"/>
      <c r="J227" s="109"/>
      <c r="K227" s="109"/>
      <c r="L227" s="109"/>
      <c r="M227" s="109"/>
      <c r="N227" s="109"/>
      <c r="O227" s="109"/>
      <c r="P227" s="109"/>
      <c r="Q227" s="109"/>
      <c r="R227" s="109"/>
      <c r="S227" s="109"/>
      <c r="T227" s="109"/>
      <c r="U227" s="109"/>
      <c r="V227" s="109"/>
      <c r="W227" s="109"/>
    </row>
    <row r="228" spans="1:23" ht="12.75" customHeight="1" x14ac:dyDescent="0.2">
      <c r="A228" s="67"/>
      <c r="B228" s="113"/>
      <c r="C228" s="111"/>
      <c r="D228" s="67"/>
      <c r="E228" s="109"/>
      <c r="F228" s="109"/>
      <c r="G228" s="109"/>
      <c r="H228" s="109"/>
      <c r="I228" s="109"/>
      <c r="J228" s="109"/>
      <c r="K228" s="109"/>
      <c r="L228" s="109"/>
      <c r="M228" s="109"/>
      <c r="N228" s="109"/>
      <c r="O228" s="109"/>
      <c r="P228" s="109"/>
      <c r="Q228" s="109"/>
      <c r="R228" s="109"/>
      <c r="S228" s="109"/>
      <c r="T228" s="109"/>
      <c r="U228" s="109"/>
      <c r="V228" s="109"/>
      <c r="W228" s="109"/>
    </row>
    <row r="229" spans="1:23" ht="12.75" customHeight="1" x14ac:dyDescent="0.2">
      <c r="A229" s="67"/>
      <c r="B229" s="113"/>
      <c r="C229" s="111"/>
      <c r="D229" s="67"/>
      <c r="E229" s="109"/>
      <c r="F229" s="109"/>
      <c r="G229" s="109"/>
      <c r="H229" s="109"/>
      <c r="I229" s="109"/>
      <c r="J229" s="109"/>
      <c r="K229" s="109"/>
      <c r="L229" s="109"/>
      <c r="M229" s="109"/>
      <c r="N229" s="109"/>
      <c r="O229" s="109"/>
      <c r="P229" s="109"/>
      <c r="Q229" s="109"/>
      <c r="R229" s="109"/>
      <c r="S229" s="109"/>
      <c r="T229" s="109"/>
      <c r="U229" s="109"/>
      <c r="V229" s="109"/>
      <c r="W229" s="109"/>
    </row>
    <row r="230" spans="1:23" ht="12.75" customHeight="1" x14ac:dyDescent="0.2">
      <c r="A230" s="67"/>
      <c r="B230" s="113"/>
      <c r="C230" s="111"/>
      <c r="D230" s="67"/>
      <c r="E230" s="109"/>
      <c r="F230" s="109"/>
      <c r="G230" s="109"/>
      <c r="H230" s="109"/>
      <c r="I230" s="109"/>
      <c r="J230" s="109"/>
      <c r="K230" s="109"/>
      <c r="L230" s="109"/>
      <c r="M230" s="109"/>
      <c r="N230" s="109"/>
      <c r="O230" s="109"/>
      <c r="P230" s="109"/>
      <c r="Q230" s="109"/>
      <c r="R230" s="109"/>
      <c r="S230" s="109"/>
      <c r="T230" s="109"/>
      <c r="U230" s="109"/>
      <c r="V230" s="109"/>
      <c r="W230" s="109"/>
    </row>
    <row r="231" spans="1:23" ht="12.75" customHeight="1" x14ac:dyDescent="0.2">
      <c r="A231" s="67"/>
      <c r="B231" s="113"/>
      <c r="C231" s="111"/>
      <c r="D231" s="67"/>
      <c r="E231" s="109"/>
      <c r="F231" s="109"/>
      <c r="G231" s="109"/>
      <c r="H231" s="109"/>
      <c r="I231" s="109"/>
      <c r="J231" s="109"/>
      <c r="K231" s="109"/>
      <c r="L231" s="109"/>
      <c r="M231" s="109"/>
      <c r="N231" s="109"/>
      <c r="O231" s="109"/>
      <c r="P231" s="109"/>
      <c r="Q231" s="109"/>
      <c r="R231" s="109"/>
      <c r="S231" s="109"/>
      <c r="T231" s="109"/>
      <c r="U231" s="109"/>
      <c r="V231" s="109"/>
      <c r="W231" s="109"/>
    </row>
    <row r="232" spans="1:23" ht="12.75" customHeight="1" x14ac:dyDescent="0.2">
      <c r="A232" s="67"/>
      <c r="B232" s="113"/>
      <c r="C232" s="111"/>
      <c r="D232" s="67"/>
      <c r="E232" s="109"/>
      <c r="F232" s="109"/>
      <c r="G232" s="109"/>
      <c r="H232" s="109"/>
      <c r="I232" s="109"/>
      <c r="J232" s="109"/>
      <c r="K232" s="109"/>
      <c r="L232" s="109"/>
      <c r="M232" s="109"/>
      <c r="N232" s="109"/>
      <c r="O232" s="109"/>
      <c r="P232" s="109"/>
      <c r="Q232" s="109"/>
      <c r="R232" s="109"/>
      <c r="S232" s="109"/>
      <c r="T232" s="109"/>
      <c r="U232" s="109"/>
      <c r="V232" s="109"/>
      <c r="W232" s="109"/>
    </row>
    <row r="233" spans="1:23" ht="12.75" customHeight="1" x14ac:dyDescent="0.2">
      <c r="A233" s="67"/>
      <c r="B233" s="113"/>
      <c r="C233" s="111"/>
      <c r="D233" s="67"/>
      <c r="E233" s="109"/>
      <c r="F233" s="109"/>
      <c r="G233" s="109"/>
      <c r="H233" s="109"/>
      <c r="I233" s="109"/>
      <c r="J233" s="109"/>
      <c r="K233" s="109"/>
      <c r="L233" s="109"/>
      <c r="M233" s="109"/>
      <c r="N233" s="109"/>
      <c r="O233" s="109"/>
      <c r="P233" s="109"/>
      <c r="Q233" s="109"/>
      <c r="R233" s="109"/>
      <c r="S233" s="109"/>
      <c r="T233" s="109"/>
      <c r="U233" s="109"/>
      <c r="V233" s="109"/>
      <c r="W233" s="109"/>
    </row>
    <row r="234" spans="1:23" ht="12.75" customHeight="1" x14ac:dyDescent="0.2">
      <c r="A234" s="67"/>
      <c r="B234" s="113"/>
      <c r="C234" s="111"/>
      <c r="D234" s="67"/>
      <c r="E234" s="109"/>
      <c r="F234" s="109"/>
      <c r="G234" s="109"/>
      <c r="H234" s="109"/>
      <c r="I234" s="109"/>
      <c r="J234" s="109"/>
      <c r="K234" s="109"/>
      <c r="L234" s="109"/>
      <c r="M234" s="109"/>
      <c r="N234" s="109"/>
      <c r="O234" s="109"/>
      <c r="P234" s="109"/>
      <c r="Q234" s="109"/>
      <c r="R234" s="109"/>
      <c r="S234" s="109"/>
      <c r="T234" s="109"/>
      <c r="U234" s="109"/>
      <c r="V234" s="109"/>
      <c r="W234" s="109"/>
    </row>
    <row r="235" spans="1:23" ht="12.75" customHeight="1" x14ac:dyDescent="0.2">
      <c r="A235" s="67"/>
      <c r="B235" s="113"/>
      <c r="C235" s="111"/>
      <c r="D235" s="67"/>
      <c r="E235" s="109"/>
      <c r="F235" s="109"/>
      <c r="G235" s="109"/>
      <c r="H235" s="109"/>
      <c r="I235" s="109"/>
      <c r="J235" s="109"/>
      <c r="K235" s="109"/>
      <c r="L235" s="109"/>
      <c r="M235" s="109"/>
      <c r="N235" s="109"/>
      <c r="O235" s="109"/>
      <c r="P235" s="109"/>
      <c r="Q235" s="109"/>
      <c r="R235" s="109"/>
      <c r="S235" s="109"/>
      <c r="T235" s="109"/>
      <c r="U235" s="109"/>
      <c r="V235" s="109"/>
      <c r="W235" s="109"/>
    </row>
    <row r="236" spans="1:23" ht="12.75" customHeight="1" x14ac:dyDescent="0.2">
      <c r="A236" s="67"/>
      <c r="B236" s="113"/>
      <c r="C236" s="111"/>
      <c r="D236" s="67"/>
      <c r="E236" s="109"/>
      <c r="F236" s="109"/>
      <c r="G236" s="109"/>
      <c r="H236" s="109"/>
      <c r="I236" s="109"/>
      <c r="J236" s="109"/>
      <c r="K236" s="109"/>
      <c r="L236" s="109"/>
      <c r="M236" s="109"/>
      <c r="N236" s="109"/>
      <c r="O236" s="109"/>
      <c r="P236" s="109"/>
      <c r="Q236" s="109"/>
      <c r="R236" s="109"/>
      <c r="S236" s="109"/>
      <c r="T236" s="109"/>
      <c r="U236" s="109"/>
      <c r="V236" s="109"/>
      <c r="W236" s="109"/>
    </row>
    <row r="237" spans="1:23" ht="12.75" customHeight="1" x14ac:dyDescent="0.2">
      <c r="A237" s="67"/>
      <c r="B237" s="113"/>
      <c r="C237" s="111"/>
      <c r="D237" s="67"/>
      <c r="E237" s="109"/>
      <c r="F237" s="109"/>
      <c r="G237" s="109"/>
      <c r="H237" s="109"/>
      <c r="I237" s="109"/>
      <c r="J237" s="109"/>
      <c r="K237" s="109"/>
      <c r="L237" s="109"/>
      <c r="M237" s="109"/>
      <c r="N237" s="109"/>
      <c r="O237" s="109"/>
      <c r="P237" s="109"/>
      <c r="Q237" s="109"/>
      <c r="R237" s="109"/>
      <c r="S237" s="109"/>
      <c r="T237" s="109"/>
      <c r="U237" s="109"/>
      <c r="V237" s="109"/>
      <c r="W237" s="109"/>
    </row>
    <row r="238" spans="1:23" ht="12.75" customHeight="1" x14ac:dyDescent="0.2">
      <c r="A238" s="67"/>
      <c r="B238" s="113"/>
      <c r="C238" s="111"/>
      <c r="D238" s="67"/>
      <c r="E238" s="109"/>
      <c r="F238" s="109"/>
      <c r="G238" s="109"/>
      <c r="H238" s="109"/>
      <c r="I238" s="109"/>
      <c r="J238" s="109"/>
      <c r="K238" s="109"/>
      <c r="L238" s="109"/>
      <c r="M238" s="109"/>
      <c r="N238" s="109"/>
      <c r="O238" s="109"/>
      <c r="P238" s="109"/>
      <c r="Q238" s="109"/>
      <c r="R238" s="109"/>
      <c r="S238" s="109"/>
      <c r="T238" s="109"/>
      <c r="U238" s="109"/>
      <c r="V238" s="109"/>
      <c r="W238" s="109"/>
    </row>
    <row r="239" spans="1:23" ht="12.75" customHeight="1" x14ac:dyDescent="0.2">
      <c r="A239" s="67"/>
      <c r="B239" s="113"/>
      <c r="C239" s="111"/>
      <c r="D239" s="67"/>
      <c r="E239" s="109"/>
      <c r="F239" s="109"/>
      <c r="G239" s="109"/>
      <c r="H239" s="109"/>
      <c r="I239" s="109"/>
      <c r="J239" s="109"/>
      <c r="K239" s="109"/>
      <c r="L239" s="109"/>
      <c r="M239" s="109"/>
      <c r="N239" s="109"/>
      <c r="O239" s="109"/>
      <c r="P239" s="109"/>
      <c r="Q239" s="109"/>
      <c r="R239" s="109"/>
      <c r="S239" s="109"/>
      <c r="T239" s="109"/>
      <c r="U239" s="109"/>
      <c r="V239" s="109"/>
      <c r="W239" s="109"/>
    </row>
    <row r="240" spans="1:23" ht="12.75" customHeight="1" x14ac:dyDescent="0.2">
      <c r="A240" s="67"/>
      <c r="B240" s="113"/>
      <c r="C240" s="111"/>
      <c r="D240" s="67"/>
      <c r="E240" s="109"/>
      <c r="F240" s="109"/>
      <c r="G240" s="109"/>
      <c r="H240" s="109"/>
      <c r="I240" s="109"/>
      <c r="J240" s="109"/>
      <c r="K240" s="109"/>
      <c r="L240" s="109"/>
      <c r="M240" s="109"/>
      <c r="N240" s="109"/>
      <c r="O240" s="109"/>
      <c r="P240" s="109"/>
      <c r="Q240" s="109"/>
      <c r="R240" s="109"/>
      <c r="S240" s="109"/>
      <c r="T240" s="109"/>
      <c r="U240" s="109"/>
      <c r="V240" s="109"/>
      <c r="W240" s="109"/>
    </row>
    <row r="241" spans="1:23" ht="12.75" customHeight="1" x14ac:dyDescent="0.2">
      <c r="A241" s="67"/>
      <c r="B241" s="113"/>
      <c r="C241" s="111"/>
      <c r="D241" s="67"/>
      <c r="E241" s="109"/>
      <c r="F241" s="109"/>
      <c r="G241" s="109"/>
      <c r="H241" s="109"/>
      <c r="I241" s="109"/>
      <c r="J241" s="109"/>
      <c r="K241" s="109"/>
      <c r="L241" s="109"/>
      <c r="M241" s="109"/>
      <c r="N241" s="109"/>
      <c r="O241" s="109"/>
      <c r="P241" s="109"/>
      <c r="Q241" s="109"/>
      <c r="R241" s="109"/>
      <c r="S241" s="109"/>
      <c r="T241" s="109"/>
      <c r="U241" s="109"/>
      <c r="V241" s="109"/>
      <c r="W241" s="109"/>
    </row>
    <row r="242" spans="1:23" ht="12.75" customHeight="1" x14ac:dyDescent="0.2">
      <c r="A242" s="67"/>
      <c r="B242" s="113"/>
      <c r="C242" s="111"/>
      <c r="D242" s="67"/>
      <c r="E242" s="109"/>
      <c r="F242" s="109"/>
      <c r="G242" s="109"/>
      <c r="H242" s="109"/>
      <c r="I242" s="109"/>
      <c r="J242" s="109"/>
      <c r="K242" s="109"/>
      <c r="L242" s="109"/>
      <c r="M242" s="109"/>
      <c r="N242" s="109"/>
      <c r="O242" s="109"/>
      <c r="P242" s="109"/>
      <c r="Q242" s="109"/>
      <c r="R242" s="109"/>
      <c r="S242" s="109"/>
      <c r="T242" s="109"/>
      <c r="U242" s="109"/>
      <c r="V242" s="109"/>
      <c r="W242" s="109"/>
    </row>
    <row r="243" spans="1:23" ht="12.75" customHeight="1" x14ac:dyDescent="0.2">
      <c r="A243" s="67"/>
      <c r="B243" s="113"/>
      <c r="C243" s="111"/>
      <c r="D243" s="67"/>
      <c r="E243" s="109"/>
      <c r="F243" s="109"/>
      <c r="G243" s="109"/>
      <c r="H243" s="109"/>
      <c r="I243" s="109"/>
      <c r="J243" s="109"/>
      <c r="K243" s="109"/>
      <c r="L243" s="109"/>
      <c r="M243" s="109"/>
      <c r="N243" s="109"/>
      <c r="O243" s="109"/>
      <c r="P243" s="109"/>
      <c r="Q243" s="109"/>
      <c r="R243" s="109"/>
      <c r="S243" s="109"/>
      <c r="T243" s="109"/>
      <c r="U243" s="109"/>
      <c r="V243" s="109"/>
      <c r="W243" s="109"/>
    </row>
    <row r="244" spans="1:23" ht="12.75" customHeight="1" x14ac:dyDescent="0.2">
      <c r="A244" s="67"/>
      <c r="B244" s="113"/>
      <c r="C244" s="111"/>
      <c r="D244" s="67"/>
      <c r="E244" s="109"/>
      <c r="F244" s="109"/>
      <c r="G244" s="109"/>
      <c r="H244" s="109"/>
      <c r="I244" s="109"/>
      <c r="J244" s="109"/>
      <c r="K244" s="109"/>
      <c r="L244" s="109"/>
      <c r="M244" s="109"/>
      <c r="N244" s="109"/>
      <c r="O244" s="109"/>
      <c r="P244" s="109"/>
      <c r="Q244" s="109"/>
      <c r="R244" s="109"/>
      <c r="S244" s="109"/>
      <c r="T244" s="109"/>
      <c r="U244" s="109"/>
      <c r="V244" s="109"/>
      <c r="W244" s="109"/>
    </row>
    <row r="245" spans="1:23" ht="12.75" customHeight="1" x14ac:dyDescent="0.2">
      <c r="A245" s="67"/>
      <c r="B245" s="113"/>
      <c r="C245" s="111"/>
      <c r="D245" s="67"/>
      <c r="E245" s="109"/>
      <c r="F245" s="109"/>
      <c r="G245" s="109"/>
      <c r="H245" s="109"/>
      <c r="I245" s="109"/>
      <c r="J245" s="109"/>
      <c r="K245" s="109"/>
      <c r="L245" s="109"/>
      <c r="M245" s="109"/>
      <c r="N245" s="109"/>
      <c r="O245" s="109"/>
      <c r="P245" s="109"/>
      <c r="Q245" s="109"/>
      <c r="R245" s="109"/>
      <c r="S245" s="109"/>
      <c r="T245" s="109"/>
      <c r="U245" s="109"/>
      <c r="V245" s="109"/>
      <c r="W245" s="109"/>
    </row>
    <row r="246" spans="1:23" ht="12.75" customHeight="1" x14ac:dyDescent="0.2">
      <c r="A246" s="67"/>
      <c r="B246" s="113"/>
      <c r="C246" s="111"/>
      <c r="D246" s="67"/>
      <c r="E246" s="109"/>
      <c r="F246" s="109"/>
      <c r="G246" s="109"/>
      <c r="H246" s="109"/>
      <c r="I246" s="109"/>
      <c r="J246" s="109"/>
      <c r="K246" s="109"/>
      <c r="L246" s="109"/>
      <c r="M246" s="109"/>
      <c r="N246" s="109"/>
      <c r="O246" s="109"/>
      <c r="P246" s="109"/>
      <c r="Q246" s="109"/>
      <c r="R246" s="109"/>
      <c r="S246" s="109"/>
      <c r="T246" s="109"/>
      <c r="U246" s="109"/>
      <c r="V246" s="109"/>
      <c r="W246" s="109"/>
    </row>
    <row r="247" spans="1:23" ht="12.75" customHeight="1" x14ac:dyDescent="0.2">
      <c r="A247" s="67"/>
      <c r="B247" s="113"/>
      <c r="C247" s="111"/>
      <c r="D247" s="67"/>
      <c r="E247" s="109"/>
      <c r="F247" s="109"/>
      <c r="G247" s="109"/>
      <c r="H247" s="109"/>
      <c r="I247" s="109"/>
      <c r="J247" s="109"/>
      <c r="K247" s="109"/>
      <c r="L247" s="109"/>
      <c r="M247" s="109"/>
      <c r="N247" s="109"/>
      <c r="O247" s="109"/>
      <c r="P247" s="109"/>
      <c r="Q247" s="109"/>
      <c r="R247" s="109"/>
      <c r="S247" s="109"/>
      <c r="T247" s="109"/>
      <c r="U247" s="109"/>
      <c r="V247" s="109"/>
      <c r="W247" s="109"/>
    </row>
    <row r="248" spans="1:23" ht="12.75" customHeight="1" x14ac:dyDescent="0.2">
      <c r="A248" s="67"/>
      <c r="B248" s="113"/>
      <c r="C248" s="111"/>
      <c r="D248" s="67"/>
      <c r="E248" s="109"/>
      <c r="F248" s="109"/>
      <c r="G248" s="109"/>
      <c r="H248" s="109"/>
      <c r="I248" s="109"/>
      <c r="J248" s="109"/>
      <c r="K248" s="109"/>
      <c r="L248" s="109"/>
      <c r="M248" s="109"/>
      <c r="N248" s="109"/>
      <c r="O248" s="109"/>
      <c r="P248" s="109"/>
      <c r="Q248" s="109"/>
      <c r="R248" s="109"/>
      <c r="S248" s="109"/>
      <c r="T248" s="109"/>
      <c r="U248" s="109"/>
      <c r="V248" s="109"/>
      <c r="W248" s="109"/>
    </row>
    <row r="249" spans="1:23" ht="12.75" customHeight="1" x14ac:dyDescent="0.2">
      <c r="A249" s="67"/>
      <c r="B249" s="113"/>
      <c r="C249" s="111"/>
      <c r="D249" s="67"/>
      <c r="E249" s="109"/>
      <c r="F249" s="109"/>
      <c r="G249" s="109"/>
      <c r="H249" s="109"/>
      <c r="I249" s="109"/>
      <c r="J249" s="109"/>
      <c r="K249" s="109"/>
      <c r="L249" s="109"/>
      <c r="M249" s="109"/>
      <c r="N249" s="109"/>
      <c r="O249" s="109"/>
      <c r="P249" s="109"/>
      <c r="Q249" s="109"/>
      <c r="R249" s="109"/>
      <c r="S249" s="109"/>
      <c r="T249" s="109"/>
      <c r="U249" s="109"/>
      <c r="V249" s="109"/>
      <c r="W249" s="109"/>
    </row>
    <row r="250" spans="1:23" ht="12.75" customHeight="1" x14ac:dyDescent="0.2">
      <c r="A250" s="67"/>
      <c r="B250" s="113"/>
      <c r="C250" s="111"/>
      <c r="D250" s="67"/>
      <c r="E250" s="109"/>
      <c r="F250" s="109"/>
      <c r="G250" s="109"/>
      <c r="H250" s="109"/>
      <c r="I250" s="109"/>
      <c r="J250" s="109"/>
      <c r="K250" s="109"/>
      <c r="L250" s="109"/>
      <c r="M250" s="109"/>
      <c r="N250" s="109"/>
      <c r="O250" s="109"/>
      <c r="P250" s="109"/>
      <c r="Q250" s="109"/>
      <c r="R250" s="109"/>
      <c r="S250" s="109"/>
      <c r="T250" s="109"/>
      <c r="U250" s="109"/>
      <c r="V250" s="109"/>
      <c r="W250" s="109"/>
    </row>
    <row r="251" spans="1:23" ht="12.75" customHeight="1" x14ac:dyDescent="0.2">
      <c r="A251" s="67"/>
      <c r="B251" s="113"/>
      <c r="C251" s="111"/>
      <c r="D251" s="67"/>
      <c r="E251" s="109"/>
      <c r="F251" s="109"/>
      <c r="G251" s="109"/>
      <c r="H251" s="109"/>
      <c r="I251" s="109"/>
      <c r="J251" s="109"/>
      <c r="K251" s="109"/>
      <c r="L251" s="109"/>
      <c r="M251" s="109"/>
      <c r="N251" s="109"/>
      <c r="O251" s="109"/>
      <c r="P251" s="109"/>
      <c r="Q251" s="109"/>
      <c r="R251" s="109"/>
      <c r="S251" s="109"/>
      <c r="T251" s="109"/>
      <c r="U251" s="109"/>
      <c r="V251" s="109"/>
      <c r="W251" s="109"/>
    </row>
    <row r="252" spans="1:23" ht="12.75" customHeight="1" x14ac:dyDescent="0.2">
      <c r="A252" s="67"/>
      <c r="B252" s="113"/>
      <c r="C252" s="111"/>
      <c r="D252" s="67"/>
      <c r="E252" s="109"/>
      <c r="F252" s="109"/>
      <c r="G252" s="109"/>
      <c r="H252" s="109"/>
      <c r="I252" s="109"/>
      <c r="J252" s="109"/>
      <c r="K252" s="109"/>
      <c r="L252" s="109"/>
      <c r="M252" s="109"/>
      <c r="N252" s="109"/>
      <c r="O252" s="109"/>
      <c r="P252" s="109"/>
      <c r="Q252" s="109"/>
      <c r="R252" s="109"/>
      <c r="S252" s="109"/>
      <c r="T252" s="109"/>
      <c r="U252" s="109"/>
      <c r="V252" s="109"/>
      <c r="W252" s="109"/>
    </row>
    <row r="253" spans="1:23" ht="12.75" customHeight="1" x14ac:dyDescent="0.2">
      <c r="A253" s="67"/>
      <c r="B253" s="113"/>
      <c r="C253" s="111"/>
      <c r="D253" s="67"/>
      <c r="E253" s="109"/>
      <c r="F253" s="109"/>
      <c r="G253" s="109"/>
      <c r="H253" s="109"/>
      <c r="I253" s="109"/>
      <c r="J253" s="109"/>
      <c r="K253" s="109"/>
      <c r="L253" s="109"/>
      <c r="M253" s="109"/>
      <c r="N253" s="109"/>
      <c r="O253" s="109"/>
      <c r="P253" s="109"/>
      <c r="Q253" s="109"/>
      <c r="R253" s="109"/>
      <c r="S253" s="109"/>
      <c r="T253" s="109"/>
      <c r="U253" s="109"/>
      <c r="V253" s="109"/>
      <c r="W253" s="109"/>
    </row>
    <row r="254" spans="1:23" ht="12.75" customHeight="1" x14ac:dyDescent="0.2">
      <c r="A254" s="67"/>
      <c r="B254" s="113"/>
      <c r="C254" s="111"/>
      <c r="D254" s="67"/>
      <c r="E254" s="109"/>
      <c r="F254" s="109"/>
      <c r="G254" s="109"/>
      <c r="H254" s="109"/>
      <c r="I254" s="109"/>
      <c r="J254" s="109"/>
      <c r="K254" s="109"/>
      <c r="L254" s="109"/>
      <c r="M254" s="109"/>
      <c r="N254" s="109"/>
      <c r="O254" s="109"/>
      <c r="P254" s="109"/>
      <c r="Q254" s="109"/>
      <c r="R254" s="109"/>
      <c r="S254" s="109"/>
      <c r="T254" s="109"/>
      <c r="U254" s="109"/>
      <c r="V254" s="109"/>
      <c r="W254" s="109"/>
    </row>
    <row r="255" spans="1:23" ht="12.75" customHeight="1" x14ac:dyDescent="0.2">
      <c r="A255" s="67"/>
      <c r="B255" s="113"/>
      <c r="C255" s="111"/>
      <c r="D255" s="67"/>
      <c r="E255" s="109"/>
      <c r="F255" s="109"/>
      <c r="G255" s="109"/>
      <c r="H255" s="109"/>
      <c r="I255" s="109"/>
      <c r="J255" s="109"/>
      <c r="K255" s="109"/>
      <c r="L255" s="109"/>
      <c r="M255" s="109"/>
      <c r="N255" s="109"/>
      <c r="O255" s="109"/>
      <c r="P255" s="109"/>
      <c r="Q255" s="109"/>
      <c r="R255" s="109"/>
      <c r="S255" s="109"/>
      <c r="T255" s="109"/>
      <c r="U255" s="109"/>
      <c r="V255" s="109"/>
      <c r="W255" s="109"/>
    </row>
    <row r="256" spans="1:23" ht="12.75" customHeight="1" x14ac:dyDescent="0.2">
      <c r="A256" s="67"/>
      <c r="B256" s="113"/>
      <c r="C256" s="111"/>
      <c r="D256" s="67"/>
      <c r="E256" s="109"/>
      <c r="F256" s="109"/>
      <c r="G256" s="109"/>
      <c r="H256" s="109"/>
      <c r="I256" s="109"/>
      <c r="J256" s="109"/>
      <c r="K256" s="109"/>
      <c r="L256" s="109"/>
      <c r="M256" s="109"/>
      <c r="N256" s="109"/>
      <c r="O256" s="109"/>
      <c r="P256" s="109"/>
      <c r="Q256" s="109"/>
      <c r="R256" s="109"/>
      <c r="S256" s="109"/>
      <c r="T256" s="109"/>
      <c r="U256" s="109"/>
      <c r="V256" s="109"/>
      <c r="W256" s="109"/>
    </row>
    <row r="257" spans="1:23" ht="12.75" customHeight="1" x14ac:dyDescent="0.2">
      <c r="A257" s="67"/>
      <c r="B257" s="113"/>
      <c r="C257" s="111"/>
      <c r="D257" s="67"/>
      <c r="E257" s="109"/>
      <c r="F257" s="109"/>
      <c r="G257" s="109"/>
      <c r="H257" s="109"/>
      <c r="I257" s="109"/>
      <c r="J257" s="109"/>
      <c r="K257" s="109"/>
      <c r="L257" s="109"/>
      <c r="M257" s="109"/>
      <c r="N257" s="109"/>
      <c r="O257" s="109"/>
      <c r="P257" s="109"/>
      <c r="Q257" s="109"/>
      <c r="R257" s="109"/>
      <c r="S257" s="109"/>
      <c r="T257" s="109"/>
      <c r="U257" s="109"/>
      <c r="V257" s="109"/>
      <c r="W257" s="109"/>
    </row>
    <row r="258" spans="1:23" ht="12.75" customHeight="1" x14ac:dyDescent="0.2">
      <c r="A258" s="67"/>
      <c r="B258" s="113"/>
      <c r="C258" s="111"/>
      <c r="D258" s="67"/>
      <c r="E258" s="109"/>
      <c r="F258" s="109"/>
      <c r="G258" s="109"/>
      <c r="H258" s="109"/>
      <c r="I258" s="109"/>
      <c r="J258" s="109"/>
      <c r="K258" s="109"/>
      <c r="L258" s="109"/>
      <c r="M258" s="109"/>
      <c r="N258" s="109"/>
      <c r="O258" s="109"/>
      <c r="P258" s="109"/>
      <c r="Q258" s="109"/>
      <c r="R258" s="109"/>
      <c r="S258" s="109"/>
      <c r="T258" s="109"/>
      <c r="U258" s="109"/>
      <c r="V258" s="109"/>
      <c r="W258" s="109"/>
    </row>
    <row r="259" spans="1:23" ht="12.75" customHeight="1" x14ac:dyDescent="0.2">
      <c r="A259" s="67"/>
      <c r="B259" s="113"/>
      <c r="C259" s="111"/>
      <c r="D259" s="67"/>
      <c r="E259" s="109"/>
      <c r="F259" s="109"/>
      <c r="G259" s="109"/>
      <c r="H259" s="109"/>
      <c r="I259" s="109"/>
      <c r="J259" s="109"/>
      <c r="K259" s="109"/>
      <c r="L259" s="109"/>
      <c r="M259" s="109"/>
      <c r="N259" s="109"/>
      <c r="O259" s="109"/>
      <c r="P259" s="109"/>
      <c r="Q259" s="109"/>
      <c r="R259" s="109"/>
      <c r="S259" s="109"/>
      <c r="T259" s="109"/>
      <c r="U259" s="109"/>
      <c r="V259" s="109"/>
      <c r="W259" s="109"/>
    </row>
    <row r="260" spans="1:23" ht="12.75" customHeight="1" x14ac:dyDescent="0.2">
      <c r="A260" s="67"/>
      <c r="B260" s="113"/>
      <c r="C260" s="111"/>
      <c r="D260" s="67"/>
      <c r="E260" s="109"/>
      <c r="F260" s="109"/>
      <c r="G260" s="109"/>
      <c r="H260" s="109"/>
      <c r="I260" s="109"/>
      <c r="J260" s="109"/>
      <c r="K260" s="109"/>
      <c r="L260" s="109"/>
      <c r="M260" s="109"/>
      <c r="N260" s="109"/>
      <c r="O260" s="109"/>
      <c r="P260" s="109"/>
      <c r="Q260" s="109"/>
      <c r="R260" s="109"/>
      <c r="S260" s="109"/>
      <c r="T260" s="109"/>
      <c r="U260" s="109"/>
      <c r="V260" s="109"/>
      <c r="W260" s="109"/>
    </row>
    <row r="261" spans="1:23" ht="12.75" customHeight="1" x14ac:dyDescent="0.2">
      <c r="A261" s="67"/>
      <c r="B261" s="113"/>
      <c r="C261" s="111"/>
      <c r="D261" s="67"/>
      <c r="E261" s="109"/>
      <c r="F261" s="109"/>
      <c r="G261" s="109"/>
      <c r="H261" s="109"/>
      <c r="I261" s="109"/>
      <c r="J261" s="109"/>
      <c r="K261" s="109"/>
      <c r="L261" s="109"/>
      <c r="M261" s="109"/>
      <c r="N261" s="109"/>
      <c r="O261" s="109"/>
      <c r="P261" s="109"/>
      <c r="Q261" s="109"/>
      <c r="R261" s="109"/>
      <c r="S261" s="109"/>
      <c r="T261" s="109"/>
      <c r="U261" s="109"/>
      <c r="V261" s="109"/>
      <c r="W261" s="109"/>
    </row>
    <row r="262" spans="1:23" ht="12.75" customHeight="1" x14ac:dyDescent="0.2">
      <c r="A262" s="67"/>
      <c r="B262" s="113"/>
      <c r="C262" s="111"/>
      <c r="D262" s="67"/>
      <c r="E262" s="109"/>
      <c r="F262" s="109"/>
      <c r="G262" s="109"/>
      <c r="H262" s="109"/>
      <c r="I262" s="109"/>
      <c r="J262" s="109"/>
      <c r="K262" s="109"/>
      <c r="L262" s="109"/>
      <c r="M262" s="109"/>
      <c r="N262" s="109"/>
      <c r="O262" s="109"/>
      <c r="P262" s="109"/>
      <c r="Q262" s="109"/>
      <c r="R262" s="109"/>
      <c r="S262" s="109"/>
      <c r="T262" s="109"/>
      <c r="U262" s="109"/>
      <c r="V262" s="109"/>
      <c r="W262" s="109"/>
    </row>
    <row r="263" spans="1:23" ht="12.75" customHeight="1" x14ac:dyDescent="0.2">
      <c r="A263" s="67"/>
      <c r="B263" s="113"/>
      <c r="C263" s="111"/>
      <c r="D263" s="67"/>
      <c r="E263" s="109"/>
      <c r="F263" s="109"/>
      <c r="G263" s="109"/>
      <c r="H263" s="109"/>
      <c r="I263" s="109"/>
      <c r="J263" s="109"/>
      <c r="K263" s="109"/>
      <c r="L263" s="109"/>
      <c r="M263" s="109"/>
      <c r="N263" s="109"/>
      <c r="O263" s="109"/>
      <c r="P263" s="109"/>
      <c r="Q263" s="109"/>
      <c r="R263" s="109"/>
      <c r="S263" s="109"/>
      <c r="T263" s="109"/>
      <c r="U263" s="109"/>
      <c r="V263" s="109"/>
      <c r="W263" s="109"/>
    </row>
    <row r="264" spans="1:23" ht="12.75" customHeight="1" x14ac:dyDescent="0.2">
      <c r="A264" s="67"/>
      <c r="B264" s="113"/>
      <c r="C264" s="111"/>
      <c r="D264" s="67"/>
      <c r="E264" s="109"/>
      <c r="F264" s="109"/>
      <c r="G264" s="109"/>
      <c r="H264" s="109"/>
      <c r="I264" s="109"/>
      <c r="J264" s="109"/>
      <c r="K264" s="109"/>
      <c r="L264" s="109"/>
      <c r="M264" s="109"/>
      <c r="N264" s="109"/>
      <c r="O264" s="109"/>
      <c r="P264" s="109"/>
      <c r="Q264" s="109"/>
      <c r="R264" s="109"/>
      <c r="S264" s="109"/>
      <c r="T264" s="109"/>
      <c r="U264" s="109"/>
      <c r="V264" s="109"/>
      <c r="W264" s="109"/>
    </row>
    <row r="265" spans="1:23" ht="12.75" customHeight="1" x14ac:dyDescent="0.2">
      <c r="A265" s="67"/>
      <c r="B265" s="113"/>
      <c r="C265" s="111"/>
      <c r="D265" s="67"/>
      <c r="E265" s="109"/>
      <c r="F265" s="109"/>
      <c r="G265" s="109"/>
      <c r="H265" s="109"/>
      <c r="I265" s="109"/>
      <c r="J265" s="109"/>
      <c r="K265" s="109"/>
      <c r="L265" s="109"/>
      <c r="M265" s="109"/>
      <c r="N265" s="109"/>
      <c r="O265" s="109"/>
      <c r="P265" s="109"/>
      <c r="Q265" s="109"/>
      <c r="R265" s="109"/>
      <c r="S265" s="109"/>
      <c r="T265" s="109"/>
      <c r="U265" s="109"/>
      <c r="V265" s="109"/>
      <c r="W265" s="109"/>
    </row>
    <row r="266" spans="1:23" ht="12.75" customHeight="1" x14ac:dyDescent="0.2">
      <c r="A266" s="67"/>
      <c r="B266" s="113"/>
      <c r="C266" s="111"/>
      <c r="D266" s="67"/>
      <c r="E266" s="109"/>
      <c r="F266" s="109"/>
      <c r="G266" s="109"/>
      <c r="H266" s="109"/>
      <c r="I266" s="109"/>
      <c r="J266" s="109"/>
      <c r="K266" s="109"/>
      <c r="L266" s="109"/>
      <c r="M266" s="109"/>
      <c r="N266" s="109"/>
      <c r="O266" s="109"/>
      <c r="P266" s="109"/>
      <c r="Q266" s="109"/>
      <c r="R266" s="109"/>
      <c r="S266" s="109"/>
      <c r="T266" s="109"/>
      <c r="U266" s="109"/>
      <c r="V266" s="109"/>
      <c r="W266" s="109"/>
    </row>
    <row r="267" spans="1:23" ht="12.75" customHeight="1" x14ac:dyDescent="0.2">
      <c r="A267" s="67"/>
      <c r="B267" s="113"/>
      <c r="C267" s="111"/>
      <c r="D267" s="67"/>
      <c r="E267" s="109"/>
      <c r="F267" s="109"/>
      <c r="G267" s="109"/>
      <c r="H267" s="109"/>
      <c r="I267" s="109"/>
      <c r="J267" s="109"/>
      <c r="K267" s="109"/>
      <c r="L267" s="109"/>
      <c r="M267" s="109"/>
      <c r="N267" s="109"/>
      <c r="O267" s="109"/>
      <c r="P267" s="109"/>
      <c r="Q267" s="109"/>
      <c r="R267" s="109"/>
      <c r="S267" s="109"/>
      <c r="T267" s="109"/>
      <c r="U267" s="109"/>
      <c r="V267" s="109"/>
      <c r="W267" s="109"/>
    </row>
    <row r="268" spans="1:23" ht="12.75" customHeight="1" x14ac:dyDescent="0.2">
      <c r="A268" s="67"/>
      <c r="B268" s="113"/>
      <c r="C268" s="111"/>
      <c r="D268" s="67"/>
      <c r="E268" s="109"/>
      <c r="F268" s="109"/>
      <c r="G268" s="109"/>
      <c r="H268" s="109"/>
      <c r="I268" s="109"/>
      <c r="J268" s="109"/>
      <c r="K268" s="109"/>
      <c r="L268" s="109"/>
      <c r="M268" s="109"/>
      <c r="N268" s="109"/>
      <c r="O268" s="109"/>
      <c r="P268" s="109"/>
      <c r="Q268" s="109"/>
      <c r="R268" s="109"/>
      <c r="S268" s="109"/>
      <c r="T268" s="109"/>
      <c r="U268" s="109"/>
      <c r="V268" s="109"/>
      <c r="W268" s="109"/>
    </row>
    <row r="269" spans="1:23" ht="12.75" customHeight="1" x14ac:dyDescent="0.2">
      <c r="A269" s="67"/>
      <c r="B269" s="113"/>
      <c r="C269" s="111"/>
      <c r="D269" s="67"/>
      <c r="E269" s="109"/>
      <c r="F269" s="109"/>
      <c r="G269" s="109"/>
      <c r="H269" s="109"/>
      <c r="I269" s="109"/>
      <c r="J269" s="109"/>
      <c r="K269" s="109"/>
      <c r="L269" s="109"/>
      <c r="M269" s="109"/>
      <c r="N269" s="109"/>
      <c r="O269" s="109"/>
      <c r="P269" s="109"/>
      <c r="Q269" s="109"/>
      <c r="R269" s="109"/>
      <c r="S269" s="109"/>
      <c r="T269" s="109"/>
      <c r="U269" s="109"/>
      <c r="V269" s="109"/>
      <c r="W269" s="109"/>
    </row>
    <row r="270" spans="1:23" ht="12.75" customHeight="1" x14ac:dyDescent="0.2">
      <c r="A270" s="67"/>
      <c r="B270" s="113"/>
      <c r="C270" s="111"/>
      <c r="D270" s="67"/>
      <c r="E270" s="109"/>
      <c r="F270" s="109"/>
      <c r="G270" s="109"/>
      <c r="H270" s="109"/>
      <c r="I270" s="109"/>
      <c r="J270" s="109"/>
      <c r="K270" s="109"/>
      <c r="L270" s="109"/>
      <c r="M270" s="109"/>
      <c r="N270" s="109"/>
      <c r="O270" s="109"/>
      <c r="P270" s="109"/>
      <c r="Q270" s="109"/>
      <c r="R270" s="109"/>
      <c r="S270" s="109"/>
      <c r="T270" s="109"/>
      <c r="U270" s="109"/>
      <c r="V270" s="109"/>
      <c r="W270" s="109"/>
    </row>
    <row r="271" spans="1:23" ht="12.75" customHeight="1" x14ac:dyDescent="0.2">
      <c r="A271" s="67"/>
      <c r="B271" s="113"/>
      <c r="C271" s="111"/>
      <c r="D271" s="67"/>
      <c r="E271" s="109"/>
      <c r="F271" s="109"/>
      <c r="G271" s="109"/>
      <c r="H271" s="109"/>
      <c r="I271" s="109"/>
      <c r="J271" s="109"/>
      <c r="K271" s="109"/>
      <c r="L271" s="109"/>
      <c r="M271" s="109"/>
      <c r="N271" s="109"/>
      <c r="O271" s="109"/>
      <c r="P271" s="109"/>
      <c r="Q271" s="109"/>
      <c r="R271" s="109"/>
      <c r="S271" s="109"/>
      <c r="T271" s="109"/>
      <c r="U271" s="109"/>
      <c r="V271" s="109"/>
      <c r="W271" s="109"/>
    </row>
    <row r="272" spans="1:23" ht="12.75" customHeight="1" x14ac:dyDescent="0.2">
      <c r="A272" s="67"/>
      <c r="B272" s="113"/>
      <c r="C272" s="111"/>
      <c r="D272" s="67"/>
      <c r="E272" s="109"/>
      <c r="F272" s="109"/>
      <c r="G272" s="109"/>
      <c r="H272" s="109"/>
      <c r="I272" s="109"/>
      <c r="J272" s="109"/>
      <c r="K272" s="109"/>
      <c r="L272" s="109"/>
      <c r="M272" s="109"/>
      <c r="N272" s="109"/>
      <c r="O272" s="109"/>
      <c r="P272" s="109"/>
      <c r="Q272" s="109"/>
      <c r="R272" s="109"/>
      <c r="S272" s="109"/>
      <c r="T272" s="109"/>
      <c r="U272" s="109"/>
      <c r="V272" s="109"/>
      <c r="W272" s="109"/>
    </row>
    <row r="273" spans="1:23" ht="12.75" customHeight="1" x14ac:dyDescent="0.2">
      <c r="A273" s="67"/>
      <c r="B273" s="113"/>
      <c r="C273" s="111"/>
      <c r="D273" s="67"/>
      <c r="E273" s="109"/>
      <c r="F273" s="109"/>
      <c r="G273" s="109"/>
      <c r="H273" s="109"/>
      <c r="I273" s="109"/>
      <c r="J273" s="109"/>
      <c r="K273" s="109"/>
      <c r="L273" s="109"/>
      <c r="M273" s="109"/>
      <c r="N273" s="109"/>
      <c r="O273" s="109"/>
      <c r="P273" s="109"/>
      <c r="Q273" s="109"/>
      <c r="R273" s="109"/>
      <c r="S273" s="109"/>
      <c r="T273" s="109"/>
      <c r="U273" s="109"/>
      <c r="V273" s="109"/>
      <c r="W273" s="109"/>
    </row>
    <row r="274" spans="1:23" ht="12.75" customHeight="1" x14ac:dyDescent="0.2">
      <c r="A274" s="67"/>
      <c r="B274" s="113"/>
      <c r="C274" s="111"/>
      <c r="D274" s="67"/>
      <c r="E274" s="109"/>
      <c r="F274" s="109"/>
      <c r="G274" s="109"/>
      <c r="H274" s="109"/>
      <c r="I274" s="109"/>
      <c r="J274" s="109"/>
      <c r="K274" s="109"/>
      <c r="L274" s="109"/>
      <c r="M274" s="109"/>
      <c r="N274" s="109"/>
      <c r="O274" s="109"/>
      <c r="P274" s="109"/>
      <c r="Q274" s="109"/>
      <c r="R274" s="109"/>
      <c r="S274" s="109"/>
      <c r="T274" s="109"/>
      <c r="U274" s="109"/>
      <c r="V274" s="109"/>
      <c r="W274" s="109"/>
    </row>
    <row r="275" spans="1:23" ht="12.75" customHeight="1" x14ac:dyDescent="0.2">
      <c r="A275" s="67"/>
      <c r="B275" s="113"/>
      <c r="C275" s="111"/>
      <c r="D275" s="67"/>
      <c r="E275" s="109"/>
      <c r="F275" s="109"/>
      <c r="G275" s="109"/>
      <c r="H275" s="109"/>
      <c r="I275" s="109"/>
      <c r="J275" s="109"/>
      <c r="K275" s="109"/>
      <c r="L275" s="109"/>
      <c r="M275" s="109"/>
      <c r="N275" s="109"/>
      <c r="O275" s="109"/>
      <c r="P275" s="109"/>
      <c r="Q275" s="109"/>
      <c r="R275" s="109"/>
      <c r="S275" s="109"/>
      <c r="T275" s="109"/>
      <c r="U275" s="109"/>
      <c r="V275" s="109"/>
      <c r="W275" s="109"/>
    </row>
    <row r="276" spans="1:23" ht="12.75" customHeight="1" x14ac:dyDescent="0.2">
      <c r="A276" s="67"/>
      <c r="B276" s="113"/>
      <c r="C276" s="111"/>
      <c r="D276" s="67"/>
      <c r="E276" s="109"/>
      <c r="F276" s="109"/>
      <c r="G276" s="109"/>
      <c r="H276" s="109"/>
      <c r="I276" s="109"/>
      <c r="J276" s="109"/>
      <c r="K276" s="109"/>
      <c r="L276" s="109"/>
      <c r="M276" s="109"/>
      <c r="N276" s="109"/>
      <c r="O276" s="109"/>
      <c r="P276" s="109"/>
      <c r="Q276" s="109"/>
      <c r="R276" s="109"/>
      <c r="S276" s="109"/>
      <c r="T276" s="109"/>
      <c r="U276" s="109"/>
      <c r="V276" s="109"/>
      <c r="W276" s="109"/>
    </row>
    <row r="277" spans="1:23" ht="12.75" customHeight="1" x14ac:dyDescent="0.2">
      <c r="A277" s="67"/>
      <c r="B277" s="113"/>
      <c r="C277" s="111"/>
      <c r="D277" s="67"/>
      <c r="E277" s="109"/>
      <c r="F277" s="109"/>
      <c r="G277" s="109"/>
      <c r="H277" s="109"/>
      <c r="I277" s="109"/>
      <c r="J277" s="109"/>
      <c r="K277" s="109"/>
      <c r="L277" s="109"/>
      <c r="M277" s="109"/>
      <c r="N277" s="109"/>
      <c r="O277" s="109"/>
      <c r="P277" s="109"/>
      <c r="Q277" s="109"/>
      <c r="R277" s="109"/>
      <c r="S277" s="109"/>
      <c r="T277" s="109"/>
      <c r="U277" s="109"/>
      <c r="V277" s="109"/>
      <c r="W277" s="109"/>
    </row>
    <row r="278" spans="1:23" ht="12.75" customHeight="1" x14ac:dyDescent="0.2">
      <c r="A278" s="67"/>
      <c r="B278" s="113"/>
      <c r="C278" s="111"/>
      <c r="D278" s="67"/>
      <c r="E278" s="109"/>
      <c r="F278" s="109"/>
      <c r="G278" s="109"/>
      <c r="H278" s="109"/>
      <c r="I278" s="109"/>
      <c r="J278" s="109"/>
      <c r="K278" s="109"/>
      <c r="L278" s="109"/>
      <c r="M278" s="109"/>
      <c r="N278" s="109"/>
      <c r="O278" s="109"/>
      <c r="P278" s="109"/>
      <c r="Q278" s="109"/>
      <c r="R278" s="109"/>
      <c r="S278" s="109"/>
      <c r="T278" s="109"/>
      <c r="U278" s="109"/>
      <c r="V278" s="109"/>
      <c r="W278" s="109"/>
    </row>
    <row r="279" spans="1:23" ht="12.75" customHeight="1" x14ac:dyDescent="0.2">
      <c r="A279" s="67"/>
      <c r="B279" s="113"/>
      <c r="C279" s="111"/>
      <c r="D279" s="67"/>
      <c r="E279" s="109"/>
      <c r="F279" s="109"/>
      <c r="G279" s="109"/>
      <c r="H279" s="109"/>
      <c r="I279" s="109"/>
      <c r="J279" s="109"/>
      <c r="K279" s="109"/>
      <c r="L279" s="109"/>
      <c r="M279" s="109"/>
      <c r="N279" s="109"/>
      <c r="O279" s="109"/>
      <c r="P279" s="109"/>
      <c r="Q279" s="109"/>
      <c r="R279" s="109"/>
      <c r="S279" s="109"/>
      <c r="T279" s="109"/>
      <c r="U279" s="109"/>
      <c r="V279" s="109"/>
      <c r="W279" s="109"/>
    </row>
    <row r="280" spans="1:23" ht="12.75" customHeight="1" x14ac:dyDescent="0.2">
      <c r="A280" s="67"/>
      <c r="B280" s="113"/>
      <c r="C280" s="111"/>
      <c r="D280" s="67"/>
      <c r="E280" s="109"/>
      <c r="F280" s="109"/>
      <c r="G280" s="109"/>
      <c r="H280" s="109"/>
      <c r="I280" s="109"/>
      <c r="J280" s="109"/>
      <c r="K280" s="109"/>
      <c r="L280" s="109"/>
      <c r="M280" s="109"/>
      <c r="N280" s="109"/>
      <c r="O280" s="109"/>
      <c r="P280" s="109"/>
      <c r="Q280" s="109"/>
      <c r="R280" s="109"/>
      <c r="S280" s="109"/>
      <c r="T280" s="109"/>
      <c r="U280" s="109"/>
      <c r="V280" s="109"/>
      <c r="W280" s="109"/>
    </row>
    <row r="281" spans="1:23" ht="12.75" customHeight="1" x14ac:dyDescent="0.2">
      <c r="A281" s="67"/>
      <c r="B281" s="113"/>
      <c r="C281" s="111"/>
      <c r="D281" s="67"/>
      <c r="E281" s="109"/>
      <c r="F281" s="109"/>
      <c r="G281" s="109"/>
      <c r="H281" s="109"/>
      <c r="I281" s="109"/>
      <c r="J281" s="109"/>
      <c r="K281" s="109"/>
      <c r="L281" s="109"/>
      <c r="M281" s="109"/>
      <c r="N281" s="109"/>
      <c r="O281" s="109"/>
      <c r="P281" s="109"/>
      <c r="Q281" s="109"/>
      <c r="R281" s="109"/>
      <c r="S281" s="109"/>
      <c r="T281" s="109"/>
      <c r="U281" s="109"/>
      <c r="V281" s="109"/>
      <c r="W281" s="109"/>
    </row>
    <row r="282" spans="1:23" ht="12.75" customHeight="1" x14ac:dyDescent="0.2">
      <c r="A282" s="67"/>
      <c r="B282" s="113"/>
      <c r="C282" s="111"/>
      <c r="D282" s="67"/>
      <c r="E282" s="109"/>
      <c r="F282" s="109"/>
      <c r="G282" s="109"/>
      <c r="H282" s="109"/>
      <c r="I282" s="109"/>
      <c r="J282" s="109"/>
      <c r="K282" s="109"/>
      <c r="L282" s="109"/>
      <c r="M282" s="109"/>
      <c r="N282" s="109"/>
      <c r="O282" s="109"/>
      <c r="P282" s="109"/>
      <c r="Q282" s="109"/>
      <c r="R282" s="109"/>
      <c r="S282" s="109"/>
      <c r="T282" s="109"/>
      <c r="U282" s="109"/>
      <c r="V282" s="109"/>
      <c r="W282" s="109"/>
    </row>
    <row r="283" spans="1:23" ht="12.75" customHeight="1" x14ac:dyDescent="0.2">
      <c r="A283" s="67"/>
      <c r="B283" s="113"/>
      <c r="C283" s="111"/>
      <c r="D283" s="67"/>
      <c r="E283" s="109"/>
      <c r="F283" s="109"/>
      <c r="G283" s="109"/>
      <c r="H283" s="109"/>
      <c r="I283" s="109"/>
      <c r="J283" s="109"/>
      <c r="K283" s="109"/>
      <c r="L283" s="109"/>
      <c r="M283" s="109"/>
      <c r="N283" s="109"/>
      <c r="O283" s="109"/>
      <c r="P283" s="109"/>
      <c r="Q283" s="109"/>
      <c r="R283" s="109"/>
      <c r="S283" s="109"/>
      <c r="T283" s="109"/>
      <c r="U283" s="109"/>
      <c r="V283" s="109"/>
      <c r="W283" s="109"/>
    </row>
    <row r="284" spans="1:23" ht="12.75" customHeight="1" x14ac:dyDescent="0.2">
      <c r="A284" s="67"/>
      <c r="B284" s="113"/>
      <c r="C284" s="111"/>
      <c r="D284" s="67"/>
      <c r="E284" s="109"/>
      <c r="F284" s="109"/>
      <c r="G284" s="109"/>
      <c r="H284" s="109"/>
      <c r="I284" s="109"/>
      <c r="J284" s="109"/>
      <c r="K284" s="109"/>
      <c r="L284" s="109"/>
      <c r="M284" s="109"/>
      <c r="N284" s="109"/>
      <c r="O284" s="109"/>
      <c r="P284" s="109"/>
      <c r="Q284" s="109"/>
      <c r="R284" s="109"/>
      <c r="S284" s="109"/>
      <c r="T284" s="109"/>
      <c r="U284" s="109"/>
      <c r="V284" s="109"/>
      <c r="W284" s="109"/>
    </row>
    <row r="285" spans="1:23" ht="12.75" customHeight="1" x14ac:dyDescent="0.2">
      <c r="A285" s="67"/>
      <c r="B285" s="113"/>
      <c r="C285" s="111"/>
      <c r="D285" s="67"/>
      <c r="E285" s="109"/>
      <c r="F285" s="109"/>
      <c r="G285" s="109"/>
      <c r="H285" s="109"/>
      <c r="I285" s="109"/>
      <c r="J285" s="109"/>
      <c r="K285" s="109"/>
      <c r="L285" s="109"/>
      <c r="M285" s="109"/>
      <c r="N285" s="109"/>
      <c r="O285" s="109"/>
      <c r="P285" s="109"/>
      <c r="Q285" s="109"/>
      <c r="R285" s="109"/>
      <c r="S285" s="109"/>
      <c r="T285" s="109"/>
      <c r="U285" s="109"/>
      <c r="V285" s="109"/>
      <c r="W285" s="109"/>
    </row>
    <row r="286" spans="1:23" ht="12.75" customHeight="1" x14ac:dyDescent="0.2">
      <c r="A286" s="67"/>
      <c r="B286" s="113"/>
      <c r="C286" s="111"/>
      <c r="D286" s="67"/>
      <c r="E286" s="109"/>
      <c r="F286" s="109"/>
      <c r="G286" s="109"/>
      <c r="H286" s="109"/>
      <c r="I286" s="109"/>
      <c r="J286" s="109"/>
      <c r="K286" s="109"/>
      <c r="L286" s="109"/>
      <c r="M286" s="109"/>
      <c r="N286" s="109"/>
      <c r="O286" s="109"/>
      <c r="P286" s="109"/>
      <c r="Q286" s="109"/>
      <c r="R286" s="109"/>
      <c r="S286" s="109"/>
      <c r="T286" s="109"/>
      <c r="U286" s="109"/>
      <c r="V286" s="109"/>
      <c r="W286" s="109"/>
    </row>
    <row r="287" spans="1:23" ht="12.75" customHeight="1" x14ac:dyDescent="0.2">
      <c r="A287" s="67"/>
      <c r="B287" s="113"/>
      <c r="C287" s="111"/>
      <c r="D287" s="67"/>
      <c r="E287" s="109"/>
      <c r="F287" s="109"/>
      <c r="G287" s="109"/>
      <c r="H287" s="109"/>
      <c r="I287" s="109"/>
      <c r="J287" s="109"/>
      <c r="K287" s="109"/>
      <c r="L287" s="109"/>
      <c r="M287" s="109"/>
      <c r="N287" s="109"/>
      <c r="O287" s="109"/>
      <c r="P287" s="109"/>
      <c r="Q287" s="109"/>
      <c r="R287" s="109"/>
      <c r="S287" s="109"/>
      <c r="T287" s="109"/>
      <c r="U287" s="109"/>
      <c r="V287" s="109"/>
      <c r="W287" s="109"/>
    </row>
    <row r="288" spans="1:23" ht="12.75" customHeight="1" x14ac:dyDescent="0.2">
      <c r="A288" s="67"/>
      <c r="B288" s="113"/>
      <c r="C288" s="111"/>
      <c r="D288" s="67"/>
      <c r="E288" s="109"/>
      <c r="F288" s="109"/>
      <c r="G288" s="109"/>
      <c r="H288" s="109"/>
      <c r="I288" s="109"/>
      <c r="J288" s="109"/>
      <c r="K288" s="109"/>
      <c r="L288" s="109"/>
      <c r="M288" s="109"/>
      <c r="N288" s="109"/>
      <c r="O288" s="109"/>
      <c r="P288" s="109"/>
      <c r="Q288" s="109"/>
      <c r="R288" s="109"/>
      <c r="S288" s="109"/>
      <c r="T288" s="109"/>
      <c r="U288" s="109"/>
      <c r="V288" s="109"/>
      <c r="W288" s="109"/>
    </row>
    <row r="289" spans="1:23" ht="12.75" customHeight="1" x14ac:dyDescent="0.2">
      <c r="A289" s="67"/>
      <c r="B289" s="113"/>
      <c r="C289" s="111"/>
      <c r="D289" s="67"/>
      <c r="E289" s="109"/>
      <c r="F289" s="109"/>
      <c r="G289" s="109"/>
      <c r="H289" s="109"/>
      <c r="I289" s="109"/>
      <c r="J289" s="109"/>
      <c r="K289" s="109"/>
      <c r="L289" s="109"/>
      <c r="M289" s="109"/>
      <c r="N289" s="109"/>
      <c r="O289" s="109"/>
      <c r="P289" s="109"/>
      <c r="Q289" s="109"/>
      <c r="R289" s="109"/>
      <c r="S289" s="109"/>
      <c r="T289" s="109"/>
      <c r="U289" s="109"/>
      <c r="V289" s="109"/>
      <c r="W289" s="109"/>
    </row>
    <row r="290" spans="1:23" ht="12.75" customHeight="1" x14ac:dyDescent="0.2">
      <c r="A290" s="67"/>
      <c r="B290" s="113"/>
      <c r="C290" s="111"/>
      <c r="D290" s="67"/>
      <c r="E290" s="109"/>
      <c r="F290" s="109"/>
      <c r="G290" s="109"/>
      <c r="H290" s="109"/>
      <c r="I290" s="109"/>
      <c r="J290" s="109"/>
      <c r="K290" s="109"/>
      <c r="L290" s="109"/>
      <c r="M290" s="109"/>
      <c r="N290" s="109"/>
      <c r="O290" s="109"/>
      <c r="P290" s="109"/>
      <c r="Q290" s="109"/>
      <c r="R290" s="109"/>
      <c r="S290" s="109"/>
      <c r="T290" s="109"/>
      <c r="U290" s="109"/>
      <c r="V290" s="109"/>
      <c r="W290" s="109"/>
    </row>
    <row r="291" spans="1:23" ht="12.75" customHeight="1" x14ac:dyDescent="0.2">
      <c r="A291" s="67"/>
      <c r="B291" s="113"/>
      <c r="C291" s="111"/>
      <c r="D291" s="67"/>
      <c r="E291" s="109"/>
      <c r="F291" s="109"/>
      <c r="G291" s="109"/>
      <c r="H291" s="109"/>
      <c r="I291" s="109"/>
      <c r="J291" s="109"/>
      <c r="K291" s="109"/>
      <c r="L291" s="109"/>
      <c r="M291" s="109"/>
      <c r="N291" s="109"/>
      <c r="O291" s="109"/>
      <c r="P291" s="109"/>
      <c r="Q291" s="109"/>
      <c r="R291" s="109"/>
      <c r="S291" s="109"/>
      <c r="T291" s="109"/>
      <c r="U291" s="109"/>
      <c r="V291" s="109"/>
      <c r="W291" s="109"/>
    </row>
    <row r="292" spans="1:23" ht="12.75" customHeight="1" x14ac:dyDescent="0.2">
      <c r="A292" s="67"/>
      <c r="B292" s="113"/>
      <c r="C292" s="111"/>
      <c r="D292" s="67"/>
      <c r="E292" s="109"/>
      <c r="F292" s="109"/>
      <c r="G292" s="109"/>
      <c r="H292" s="109"/>
      <c r="I292" s="109"/>
      <c r="J292" s="109"/>
      <c r="K292" s="109"/>
      <c r="L292" s="109"/>
      <c r="M292" s="109"/>
      <c r="N292" s="109"/>
      <c r="O292" s="109"/>
      <c r="P292" s="109"/>
      <c r="Q292" s="109"/>
      <c r="R292" s="109"/>
      <c r="S292" s="109"/>
      <c r="T292" s="109"/>
      <c r="U292" s="109"/>
      <c r="V292" s="109"/>
      <c r="W292" s="109"/>
    </row>
    <row r="293" spans="1:23" ht="12.75" customHeight="1" x14ac:dyDescent="0.2">
      <c r="A293" s="67"/>
      <c r="B293" s="113"/>
      <c r="C293" s="111"/>
      <c r="D293" s="67"/>
      <c r="E293" s="109"/>
      <c r="F293" s="109"/>
      <c r="G293" s="109"/>
      <c r="H293" s="109"/>
      <c r="I293" s="109"/>
      <c r="J293" s="109"/>
      <c r="K293" s="109"/>
      <c r="L293" s="109"/>
      <c r="M293" s="109"/>
      <c r="N293" s="109"/>
      <c r="O293" s="109"/>
      <c r="P293" s="109"/>
      <c r="Q293" s="109"/>
      <c r="R293" s="109"/>
      <c r="S293" s="109"/>
      <c r="T293" s="109"/>
      <c r="U293" s="109"/>
      <c r="V293" s="109"/>
      <c r="W293" s="109"/>
    </row>
    <row r="294" spans="1:23" ht="12.75" customHeight="1" x14ac:dyDescent="0.2">
      <c r="A294" s="67"/>
      <c r="B294" s="113"/>
      <c r="C294" s="111"/>
      <c r="D294" s="67"/>
      <c r="E294" s="109"/>
      <c r="F294" s="109"/>
      <c r="G294" s="109"/>
      <c r="H294" s="109"/>
      <c r="I294" s="109"/>
      <c r="J294" s="109"/>
      <c r="K294" s="109"/>
      <c r="L294" s="109"/>
      <c r="M294" s="109"/>
      <c r="N294" s="109"/>
      <c r="O294" s="109"/>
      <c r="P294" s="109"/>
      <c r="Q294" s="109"/>
      <c r="R294" s="109"/>
      <c r="S294" s="109"/>
      <c r="T294" s="109"/>
      <c r="U294" s="109"/>
      <c r="V294" s="109"/>
      <c r="W294" s="109"/>
    </row>
    <row r="295" spans="1:23" ht="12.75" customHeight="1" x14ac:dyDescent="0.2">
      <c r="A295" s="67"/>
      <c r="B295" s="113"/>
      <c r="C295" s="111"/>
      <c r="D295" s="67"/>
      <c r="E295" s="109"/>
      <c r="F295" s="109"/>
      <c r="G295" s="109"/>
      <c r="H295" s="109"/>
      <c r="I295" s="109"/>
      <c r="J295" s="109"/>
      <c r="K295" s="109"/>
      <c r="L295" s="109"/>
      <c r="M295" s="109"/>
      <c r="N295" s="109"/>
      <c r="O295" s="109"/>
      <c r="P295" s="109"/>
      <c r="Q295" s="109"/>
      <c r="R295" s="109"/>
      <c r="S295" s="109"/>
      <c r="T295" s="109"/>
      <c r="U295" s="109"/>
      <c r="V295" s="109"/>
      <c r="W295" s="109"/>
    </row>
    <row r="296" spans="1:23" ht="12.75" customHeight="1" x14ac:dyDescent="0.2">
      <c r="A296" s="67"/>
      <c r="B296" s="113"/>
      <c r="C296" s="111"/>
      <c r="D296" s="67"/>
      <c r="E296" s="109"/>
      <c r="F296" s="109"/>
      <c r="G296" s="109"/>
      <c r="H296" s="109"/>
      <c r="I296" s="109"/>
      <c r="J296" s="109"/>
      <c r="K296" s="109"/>
      <c r="L296" s="109"/>
      <c r="M296" s="109"/>
      <c r="N296" s="109"/>
      <c r="O296" s="109"/>
      <c r="P296" s="109"/>
      <c r="Q296" s="109"/>
      <c r="R296" s="109"/>
      <c r="S296" s="109"/>
      <c r="T296" s="109"/>
      <c r="U296" s="109"/>
      <c r="V296" s="109"/>
      <c r="W296" s="109"/>
    </row>
    <row r="297" spans="1:23" ht="12.75" customHeight="1" x14ac:dyDescent="0.2">
      <c r="A297" s="67"/>
      <c r="B297" s="113"/>
      <c r="C297" s="111"/>
      <c r="D297" s="67"/>
      <c r="E297" s="109"/>
      <c r="F297" s="109"/>
      <c r="G297" s="109"/>
      <c r="H297" s="109"/>
      <c r="I297" s="109"/>
      <c r="J297" s="109"/>
      <c r="K297" s="109"/>
      <c r="L297" s="109"/>
      <c r="M297" s="109"/>
      <c r="N297" s="109"/>
      <c r="O297" s="109"/>
      <c r="P297" s="109"/>
      <c r="Q297" s="109"/>
      <c r="R297" s="109"/>
      <c r="S297" s="109"/>
      <c r="T297" s="109"/>
      <c r="U297" s="109"/>
      <c r="V297" s="109"/>
      <c r="W297" s="109"/>
    </row>
    <row r="298" spans="1:23" ht="12.75" customHeight="1" x14ac:dyDescent="0.2">
      <c r="A298" s="67"/>
      <c r="B298" s="113"/>
      <c r="C298" s="111"/>
      <c r="D298" s="67"/>
      <c r="E298" s="109"/>
      <c r="F298" s="109"/>
      <c r="G298" s="109"/>
      <c r="H298" s="109"/>
      <c r="I298" s="109"/>
      <c r="J298" s="109"/>
      <c r="K298" s="109"/>
      <c r="L298" s="109"/>
      <c r="M298" s="109"/>
      <c r="N298" s="109"/>
      <c r="O298" s="109"/>
      <c r="P298" s="109"/>
      <c r="Q298" s="109"/>
      <c r="R298" s="109"/>
      <c r="S298" s="109"/>
      <c r="T298" s="109"/>
      <c r="U298" s="109"/>
      <c r="V298" s="109"/>
      <c r="W298" s="109"/>
    </row>
    <row r="299" spans="1:23" ht="12.75" customHeight="1" x14ac:dyDescent="0.2">
      <c r="A299" s="67"/>
      <c r="B299" s="113"/>
      <c r="C299" s="111"/>
      <c r="D299" s="67"/>
      <c r="E299" s="109"/>
      <c r="F299" s="109"/>
      <c r="G299" s="109"/>
      <c r="H299" s="109"/>
      <c r="I299" s="109"/>
      <c r="J299" s="109"/>
      <c r="K299" s="109"/>
      <c r="L299" s="109"/>
      <c r="M299" s="109"/>
      <c r="N299" s="109"/>
      <c r="O299" s="109"/>
      <c r="P299" s="109"/>
      <c r="Q299" s="109"/>
      <c r="R299" s="109"/>
      <c r="S299" s="109"/>
      <c r="T299" s="109"/>
      <c r="U299" s="109"/>
      <c r="V299" s="109"/>
      <c r="W299" s="109"/>
    </row>
    <row r="300" spans="1:23" ht="12.75" customHeight="1" x14ac:dyDescent="0.2">
      <c r="A300" s="67"/>
      <c r="B300" s="113"/>
      <c r="C300" s="111"/>
      <c r="D300" s="67"/>
      <c r="E300" s="109"/>
      <c r="F300" s="109"/>
      <c r="G300" s="109"/>
      <c r="H300" s="109"/>
      <c r="I300" s="109"/>
      <c r="J300" s="109"/>
      <c r="K300" s="109"/>
      <c r="L300" s="109"/>
      <c r="M300" s="109"/>
      <c r="N300" s="109"/>
      <c r="O300" s="109"/>
      <c r="P300" s="109"/>
      <c r="Q300" s="109"/>
      <c r="R300" s="109"/>
      <c r="S300" s="109"/>
      <c r="T300" s="109"/>
      <c r="U300" s="109"/>
      <c r="V300" s="109"/>
      <c r="W300" s="109"/>
    </row>
    <row r="301" spans="1:23" ht="12.75" customHeight="1" x14ac:dyDescent="0.2">
      <c r="A301" s="67"/>
      <c r="B301" s="113"/>
      <c r="C301" s="111"/>
      <c r="D301" s="67"/>
      <c r="E301" s="109"/>
      <c r="F301" s="109"/>
      <c r="G301" s="109"/>
      <c r="H301" s="109"/>
      <c r="I301" s="109"/>
      <c r="J301" s="109"/>
      <c r="K301" s="109"/>
      <c r="L301" s="109"/>
      <c r="M301" s="109"/>
      <c r="N301" s="109"/>
      <c r="O301" s="109"/>
      <c r="P301" s="109"/>
      <c r="Q301" s="109"/>
      <c r="R301" s="109"/>
      <c r="S301" s="109"/>
      <c r="T301" s="109"/>
      <c r="U301" s="109"/>
      <c r="V301" s="109"/>
      <c r="W301" s="109"/>
    </row>
    <row r="302" spans="1:23" ht="12.75" customHeight="1" x14ac:dyDescent="0.2">
      <c r="A302" s="67"/>
      <c r="B302" s="113"/>
      <c r="C302" s="111"/>
      <c r="D302" s="67"/>
      <c r="E302" s="109"/>
      <c r="F302" s="109"/>
      <c r="G302" s="109"/>
      <c r="H302" s="109"/>
      <c r="I302" s="109"/>
      <c r="J302" s="109"/>
      <c r="K302" s="109"/>
      <c r="L302" s="109"/>
      <c r="M302" s="109"/>
      <c r="N302" s="109"/>
      <c r="O302" s="109"/>
      <c r="P302" s="109"/>
      <c r="Q302" s="109"/>
      <c r="R302" s="109"/>
      <c r="S302" s="109"/>
      <c r="T302" s="109"/>
      <c r="U302" s="109"/>
      <c r="V302" s="109"/>
      <c r="W302" s="109"/>
    </row>
    <row r="303" spans="1:23" ht="12.75" customHeight="1" x14ac:dyDescent="0.2">
      <c r="A303" s="67"/>
      <c r="B303" s="113"/>
      <c r="C303" s="111"/>
      <c r="D303" s="67"/>
      <c r="E303" s="109"/>
      <c r="F303" s="109"/>
      <c r="G303" s="109"/>
      <c r="H303" s="109"/>
      <c r="I303" s="109"/>
      <c r="J303" s="109"/>
      <c r="K303" s="109"/>
      <c r="L303" s="109"/>
      <c r="M303" s="109"/>
      <c r="N303" s="109"/>
      <c r="O303" s="109"/>
      <c r="P303" s="109"/>
      <c r="Q303" s="109"/>
      <c r="R303" s="109"/>
      <c r="S303" s="109"/>
      <c r="T303" s="109"/>
      <c r="U303" s="109"/>
      <c r="V303" s="109"/>
      <c r="W303" s="109"/>
    </row>
    <row r="304" spans="1:23" ht="12.75" customHeight="1" x14ac:dyDescent="0.2">
      <c r="A304" s="67"/>
      <c r="B304" s="113"/>
      <c r="C304" s="111"/>
      <c r="D304" s="67"/>
      <c r="E304" s="109"/>
      <c r="F304" s="109"/>
      <c r="G304" s="109"/>
      <c r="H304" s="109"/>
      <c r="I304" s="109"/>
      <c r="J304" s="109"/>
      <c r="K304" s="109"/>
      <c r="L304" s="109"/>
      <c r="M304" s="109"/>
      <c r="N304" s="109"/>
      <c r="O304" s="109"/>
      <c r="P304" s="109"/>
      <c r="Q304" s="109"/>
      <c r="R304" s="109"/>
      <c r="S304" s="109"/>
      <c r="T304" s="109"/>
      <c r="U304" s="109"/>
      <c r="V304" s="109"/>
      <c r="W304" s="109"/>
    </row>
    <row r="305" spans="1:23" ht="12.75" customHeight="1" x14ac:dyDescent="0.2">
      <c r="A305" s="67"/>
      <c r="B305" s="113"/>
      <c r="C305" s="111"/>
      <c r="D305" s="67"/>
      <c r="E305" s="109"/>
      <c r="F305" s="109"/>
      <c r="G305" s="109"/>
      <c r="H305" s="109"/>
      <c r="I305" s="109"/>
      <c r="J305" s="109"/>
      <c r="K305" s="109"/>
      <c r="L305" s="109"/>
      <c r="M305" s="109"/>
      <c r="N305" s="109"/>
      <c r="O305" s="109"/>
      <c r="P305" s="109"/>
      <c r="Q305" s="109"/>
      <c r="R305" s="109"/>
      <c r="S305" s="109"/>
      <c r="T305" s="109"/>
      <c r="U305" s="109"/>
      <c r="V305" s="109"/>
      <c r="W305" s="109"/>
    </row>
    <row r="306" spans="1:23" ht="12.75" customHeight="1" x14ac:dyDescent="0.2">
      <c r="A306" s="67"/>
      <c r="B306" s="113"/>
      <c r="C306" s="111"/>
      <c r="D306" s="67"/>
      <c r="E306" s="109"/>
      <c r="F306" s="109"/>
      <c r="G306" s="109"/>
      <c r="H306" s="109"/>
      <c r="I306" s="109"/>
      <c r="J306" s="109"/>
      <c r="K306" s="109"/>
      <c r="L306" s="109"/>
      <c r="M306" s="109"/>
      <c r="N306" s="109"/>
      <c r="O306" s="109"/>
      <c r="P306" s="109"/>
      <c r="Q306" s="109"/>
      <c r="R306" s="109"/>
      <c r="S306" s="109"/>
      <c r="T306" s="109"/>
      <c r="U306" s="109"/>
      <c r="V306" s="109"/>
      <c r="W306" s="109"/>
    </row>
    <row r="307" spans="1:23" ht="12.75" customHeight="1" x14ac:dyDescent="0.2">
      <c r="A307" s="67"/>
      <c r="B307" s="113"/>
      <c r="C307" s="111"/>
      <c r="D307" s="67"/>
      <c r="E307" s="109"/>
      <c r="F307" s="109"/>
      <c r="G307" s="109"/>
      <c r="H307" s="109"/>
      <c r="I307" s="109"/>
      <c r="J307" s="109"/>
      <c r="K307" s="109"/>
      <c r="L307" s="109"/>
      <c r="M307" s="109"/>
      <c r="N307" s="109"/>
      <c r="O307" s="109"/>
      <c r="P307" s="109"/>
      <c r="Q307" s="109"/>
      <c r="R307" s="109"/>
      <c r="S307" s="109"/>
      <c r="T307" s="109"/>
      <c r="U307" s="109"/>
      <c r="V307" s="109"/>
      <c r="W307" s="109"/>
    </row>
    <row r="308" spans="1:23" ht="12.75" customHeight="1" x14ac:dyDescent="0.2">
      <c r="A308" s="67"/>
      <c r="B308" s="113"/>
      <c r="C308" s="111"/>
      <c r="D308" s="67"/>
      <c r="E308" s="109"/>
      <c r="F308" s="109"/>
      <c r="G308" s="109"/>
      <c r="H308" s="109"/>
      <c r="I308" s="109"/>
      <c r="J308" s="109"/>
      <c r="K308" s="109"/>
      <c r="L308" s="109"/>
      <c r="M308" s="109"/>
      <c r="N308" s="109"/>
      <c r="O308" s="109"/>
      <c r="P308" s="109"/>
      <c r="Q308" s="109"/>
      <c r="R308" s="109"/>
      <c r="S308" s="109"/>
      <c r="T308" s="109"/>
      <c r="U308" s="109"/>
      <c r="V308" s="109"/>
      <c r="W308" s="109"/>
    </row>
    <row r="309" spans="1:23" ht="12.75" customHeight="1" x14ac:dyDescent="0.2">
      <c r="A309" s="67"/>
      <c r="B309" s="113"/>
      <c r="C309" s="111"/>
      <c r="D309" s="67"/>
      <c r="E309" s="109"/>
      <c r="F309" s="109"/>
      <c r="G309" s="109"/>
      <c r="H309" s="109"/>
      <c r="I309" s="109"/>
      <c r="J309" s="109"/>
      <c r="K309" s="109"/>
      <c r="L309" s="109"/>
      <c r="M309" s="109"/>
      <c r="N309" s="109"/>
      <c r="O309" s="109"/>
      <c r="P309" s="109"/>
      <c r="Q309" s="109"/>
      <c r="R309" s="109"/>
      <c r="S309" s="109"/>
      <c r="T309" s="109"/>
      <c r="U309" s="109"/>
      <c r="V309" s="109"/>
      <c r="W309" s="109"/>
    </row>
    <row r="310" spans="1:23" ht="12.75" customHeight="1" x14ac:dyDescent="0.2">
      <c r="A310" s="67"/>
      <c r="B310" s="113"/>
      <c r="C310" s="111"/>
      <c r="D310" s="67"/>
      <c r="E310" s="109"/>
      <c r="F310" s="109"/>
      <c r="G310" s="109"/>
      <c r="H310" s="109"/>
      <c r="I310" s="109"/>
      <c r="J310" s="109"/>
      <c r="K310" s="109"/>
      <c r="L310" s="109"/>
      <c r="M310" s="109"/>
      <c r="N310" s="109"/>
      <c r="O310" s="109"/>
      <c r="P310" s="109"/>
      <c r="Q310" s="109"/>
      <c r="R310" s="109"/>
      <c r="S310" s="109"/>
      <c r="T310" s="109"/>
      <c r="U310" s="109"/>
      <c r="V310" s="109"/>
      <c r="W310" s="109"/>
    </row>
    <row r="311" spans="1:23" ht="12.75" customHeight="1" x14ac:dyDescent="0.2">
      <c r="A311" s="67"/>
      <c r="B311" s="113"/>
      <c r="C311" s="111"/>
      <c r="D311" s="67"/>
      <c r="E311" s="109"/>
      <c r="F311" s="109"/>
      <c r="G311" s="109"/>
      <c r="H311" s="109"/>
      <c r="I311" s="109"/>
      <c r="J311" s="109"/>
      <c r="K311" s="109"/>
      <c r="L311" s="109"/>
      <c r="M311" s="109"/>
      <c r="N311" s="109"/>
      <c r="O311" s="109"/>
      <c r="P311" s="109"/>
      <c r="Q311" s="109"/>
      <c r="R311" s="109"/>
      <c r="S311" s="109"/>
      <c r="T311" s="109"/>
      <c r="U311" s="109"/>
      <c r="V311" s="109"/>
      <c r="W311" s="109"/>
    </row>
    <row r="312" spans="1:23" ht="12.75" customHeight="1" x14ac:dyDescent="0.2">
      <c r="A312" s="67"/>
      <c r="B312" s="113"/>
      <c r="C312" s="111"/>
      <c r="D312" s="67"/>
      <c r="E312" s="109"/>
      <c r="F312" s="109"/>
      <c r="G312" s="109"/>
      <c r="H312" s="109"/>
      <c r="I312" s="109"/>
      <c r="J312" s="109"/>
      <c r="K312" s="109"/>
      <c r="L312" s="109"/>
      <c r="M312" s="109"/>
      <c r="N312" s="109"/>
      <c r="O312" s="109"/>
      <c r="P312" s="109"/>
      <c r="Q312" s="109"/>
      <c r="R312" s="109"/>
      <c r="S312" s="109"/>
      <c r="T312" s="109"/>
      <c r="U312" s="109"/>
      <c r="V312" s="109"/>
      <c r="W312" s="109"/>
    </row>
    <row r="313" spans="1:23" ht="12.75" customHeight="1" x14ac:dyDescent="0.2">
      <c r="A313" s="67"/>
      <c r="B313" s="113"/>
      <c r="C313" s="111"/>
      <c r="D313" s="67"/>
      <c r="E313" s="109"/>
      <c r="F313" s="109"/>
      <c r="G313" s="109"/>
      <c r="H313" s="109"/>
      <c r="I313" s="109"/>
      <c r="J313" s="109"/>
      <c r="K313" s="109"/>
      <c r="L313" s="109"/>
      <c r="M313" s="109"/>
      <c r="N313" s="109"/>
      <c r="O313" s="109"/>
      <c r="P313" s="109"/>
      <c r="Q313" s="109"/>
      <c r="R313" s="109"/>
      <c r="S313" s="109"/>
      <c r="T313" s="109"/>
      <c r="U313" s="109"/>
      <c r="V313" s="109"/>
      <c r="W313" s="109"/>
    </row>
    <row r="314" spans="1:23" ht="12.75" customHeight="1" x14ac:dyDescent="0.2">
      <c r="A314" s="67"/>
      <c r="B314" s="113"/>
      <c r="C314" s="111"/>
      <c r="D314" s="67"/>
      <c r="E314" s="109"/>
      <c r="F314" s="109"/>
      <c r="G314" s="109"/>
      <c r="H314" s="109"/>
      <c r="I314" s="109"/>
      <c r="J314" s="109"/>
      <c r="K314" s="109"/>
      <c r="L314" s="109"/>
      <c r="M314" s="109"/>
      <c r="N314" s="109"/>
      <c r="O314" s="109"/>
      <c r="P314" s="109"/>
      <c r="Q314" s="109"/>
      <c r="R314" s="109"/>
      <c r="S314" s="109"/>
      <c r="T314" s="109"/>
      <c r="U314" s="109"/>
      <c r="V314" s="109"/>
      <c r="W314" s="109"/>
    </row>
    <row r="315" spans="1:23" ht="12.75" customHeight="1" x14ac:dyDescent="0.2">
      <c r="A315" s="67"/>
      <c r="B315" s="113"/>
      <c r="C315" s="111"/>
      <c r="D315" s="67"/>
      <c r="E315" s="109"/>
      <c r="F315" s="109"/>
      <c r="G315" s="109"/>
      <c r="H315" s="109"/>
      <c r="I315" s="109"/>
      <c r="J315" s="109"/>
      <c r="K315" s="109"/>
      <c r="L315" s="109"/>
      <c r="M315" s="109"/>
      <c r="N315" s="109"/>
      <c r="O315" s="109"/>
      <c r="P315" s="109"/>
      <c r="Q315" s="109"/>
      <c r="R315" s="109"/>
      <c r="S315" s="109"/>
      <c r="T315" s="109"/>
      <c r="U315" s="109"/>
      <c r="V315" s="109"/>
      <c r="W315" s="109"/>
    </row>
    <row r="316" spans="1:23" ht="12.75" customHeight="1" x14ac:dyDescent="0.2">
      <c r="A316" s="67"/>
      <c r="B316" s="113"/>
      <c r="C316" s="111"/>
      <c r="D316" s="67"/>
      <c r="E316" s="109"/>
      <c r="F316" s="109"/>
      <c r="G316" s="109"/>
      <c r="H316" s="109"/>
      <c r="I316" s="109"/>
      <c r="J316" s="109"/>
      <c r="K316" s="109"/>
      <c r="L316" s="109"/>
      <c r="M316" s="109"/>
      <c r="N316" s="109"/>
      <c r="O316" s="109"/>
      <c r="P316" s="109"/>
      <c r="Q316" s="109"/>
      <c r="R316" s="109"/>
      <c r="S316" s="109"/>
      <c r="T316" s="109"/>
      <c r="U316" s="109"/>
      <c r="V316" s="109"/>
      <c r="W316" s="109"/>
    </row>
    <row r="317" spans="1:23" ht="12.75" customHeight="1" x14ac:dyDescent="0.2">
      <c r="A317" s="67"/>
      <c r="B317" s="113"/>
      <c r="C317" s="111"/>
      <c r="D317" s="67"/>
      <c r="E317" s="109"/>
      <c r="F317" s="109"/>
      <c r="G317" s="109"/>
      <c r="H317" s="109"/>
      <c r="I317" s="109"/>
      <c r="J317" s="109"/>
      <c r="K317" s="109"/>
      <c r="L317" s="109"/>
      <c r="M317" s="109"/>
      <c r="N317" s="109"/>
      <c r="O317" s="109"/>
      <c r="P317" s="109"/>
      <c r="Q317" s="109"/>
      <c r="R317" s="109"/>
      <c r="S317" s="109"/>
      <c r="T317" s="109"/>
      <c r="U317" s="109"/>
      <c r="V317" s="109"/>
      <c r="W317" s="109"/>
    </row>
    <row r="318" spans="1:23" ht="12.75" customHeight="1" x14ac:dyDescent="0.2">
      <c r="A318" s="67"/>
      <c r="B318" s="113"/>
      <c r="C318" s="111"/>
      <c r="D318" s="67"/>
      <c r="E318" s="109"/>
      <c r="F318" s="109"/>
      <c r="G318" s="109"/>
      <c r="H318" s="109"/>
      <c r="I318" s="109"/>
      <c r="J318" s="109"/>
      <c r="K318" s="109"/>
      <c r="L318" s="109"/>
      <c r="M318" s="109"/>
      <c r="N318" s="109"/>
      <c r="O318" s="109"/>
      <c r="P318" s="109"/>
      <c r="Q318" s="109"/>
      <c r="R318" s="109"/>
      <c r="S318" s="109"/>
      <c r="T318" s="109"/>
      <c r="U318" s="109"/>
      <c r="V318" s="109"/>
      <c r="W318" s="109"/>
    </row>
    <row r="319" spans="1:23" ht="12.75" customHeight="1" x14ac:dyDescent="0.2">
      <c r="A319" s="67"/>
      <c r="B319" s="113"/>
      <c r="C319" s="111"/>
      <c r="D319" s="67"/>
      <c r="E319" s="109"/>
      <c r="F319" s="109"/>
      <c r="G319" s="109"/>
      <c r="H319" s="109"/>
      <c r="I319" s="109"/>
      <c r="J319" s="109"/>
      <c r="K319" s="109"/>
      <c r="L319" s="109"/>
      <c r="M319" s="109"/>
      <c r="N319" s="109"/>
      <c r="O319" s="109"/>
      <c r="P319" s="109"/>
      <c r="Q319" s="109"/>
      <c r="R319" s="109"/>
      <c r="S319" s="109"/>
      <c r="T319" s="109"/>
      <c r="U319" s="109"/>
      <c r="V319" s="109"/>
      <c r="W319" s="109"/>
    </row>
    <row r="320" spans="1:23" ht="12.75" customHeight="1" x14ac:dyDescent="0.2">
      <c r="A320" s="67"/>
      <c r="B320" s="113"/>
      <c r="C320" s="111"/>
      <c r="D320" s="67"/>
      <c r="E320" s="109"/>
      <c r="F320" s="109"/>
      <c r="G320" s="109"/>
      <c r="H320" s="109"/>
      <c r="I320" s="109"/>
      <c r="J320" s="109"/>
      <c r="K320" s="109"/>
      <c r="L320" s="109"/>
      <c r="M320" s="109"/>
      <c r="N320" s="109"/>
      <c r="O320" s="109"/>
      <c r="P320" s="109"/>
      <c r="Q320" s="109"/>
      <c r="R320" s="109"/>
      <c r="S320" s="109"/>
      <c r="T320" s="109"/>
      <c r="U320" s="109"/>
      <c r="V320" s="109"/>
      <c r="W320" s="109"/>
    </row>
    <row r="321" spans="1:23" ht="12.75" customHeight="1" x14ac:dyDescent="0.2">
      <c r="A321" s="67"/>
      <c r="B321" s="113"/>
      <c r="C321" s="111"/>
      <c r="D321" s="67"/>
      <c r="E321" s="109"/>
      <c r="F321" s="109"/>
      <c r="G321" s="109"/>
      <c r="H321" s="109"/>
      <c r="I321" s="109"/>
      <c r="J321" s="109"/>
      <c r="K321" s="109"/>
      <c r="L321" s="109"/>
      <c r="M321" s="109"/>
      <c r="N321" s="109"/>
      <c r="O321" s="109"/>
      <c r="P321" s="109"/>
      <c r="Q321" s="109"/>
      <c r="R321" s="109"/>
      <c r="S321" s="109"/>
      <c r="T321" s="109"/>
      <c r="U321" s="109"/>
      <c r="V321" s="109"/>
      <c r="W321" s="109"/>
    </row>
    <row r="322" spans="1:23" ht="12.75" customHeight="1" x14ac:dyDescent="0.2">
      <c r="A322" s="67"/>
      <c r="B322" s="113"/>
      <c r="C322" s="111"/>
      <c r="D322" s="67"/>
      <c r="E322" s="109"/>
      <c r="F322" s="109"/>
      <c r="G322" s="109"/>
      <c r="H322" s="109"/>
      <c r="I322" s="109"/>
      <c r="J322" s="109"/>
      <c r="K322" s="109"/>
      <c r="L322" s="109"/>
      <c r="M322" s="109"/>
      <c r="N322" s="109"/>
      <c r="O322" s="109"/>
      <c r="P322" s="109"/>
      <c r="Q322" s="109"/>
      <c r="R322" s="109"/>
      <c r="S322" s="109"/>
      <c r="T322" s="109"/>
      <c r="U322" s="109"/>
      <c r="V322" s="109"/>
      <c r="W322" s="109"/>
    </row>
    <row r="323" spans="1:23" ht="12.75" customHeight="1" x14ac:dyDescent="0.2">
      <c r="A323" s="67"/>
      <c r="B323" s="113"/>
      <c r="C323" s="111"/>
      <c r="D323" s="67"/>
      <c r="E323" s="109"/>
      <c r="F323" s="109"/>
      <c r="G323" s="109"/>
      <c r="H323" s="109"/>
      <c r="I323" s="109"/>
      <c r="J323" s="109"/>
      <c r="K323" s="109"/>
      <c r="L323" s="109"/>
      <c r="M323" s="109"/>
      <c r="N323" s="109"/>
      <c r="O323" s="109"/>
      <c r="P323" s="109"/>
      <c r="Q323" s="109"/>
      <c r="R323" s="109"/>
      <c r="S323" s="109"/>
      <c r="T323" s="109"/>
      <c r="U323" s="109"/>
      <c r="V323" s="109"/>
      <c r="W323" s="109"/>
    </row>
    <row r="324" spans="1:23" ht="12.75" customHeight="1" x14ac:dyDescent="0.2">
      <c r="A324" s="67"/>
      <c r="B324" s="113"/>
      <c r="C324" s="111"/>
      <c r="D324" s="67"/>
      <c r="E324" s="109"/>
      <c r="F324" s="109"/>
      <c r="G324" s="109"/>
      <c r="H324" s="109"/>
      <c r="I324" s="109"/>
      <c r="J324" s="109"/>
      <c r="K324" s="109"/>
      <c r="L324" s="109"/>
      <c r="M324" s="109"/>
      <c r="N324" s="109"/>
      <c r="O324" s="109"/>
      <c r="P324" s="109"/>
      <c r="Q324" s="109"/>
      <c r="R324" s="109"/>
      <c r="S324" s="109"/>
      <c r="T324" s="109"/>
      <c r="U324" s="109"/>
      <c r="V324" s="109"/>
      <c r="W324" s="109"/>
    </row>
    <row r="325" spans="1:23" ht="12.75" customHeight="1" x14ac:dyDescent="0.2">
      <c r="A325" s="67"/>
      <c r="B325" s="113"/>
      <c r="C325" s="111"/>
      <c r="D325" s="67"/>
      <c r="E325" s="109"/>
      <c r="F325" s="109"/>
      <c r="G325" s="109"/>
      <c r="H325" s="109"/>
      <c r="I325" s="109"/>
      <c r="J325" s="109"/>
      <c r="K325" s="109"/>
      <c r="L325" s="109"/>
      <c r="M325" s="109"/>
      <c r="N325" s="109"/>
      <c r="O325" s="109"/>
      <c r="P325" s="109"/>
      <c r="Q325" s="109"/>
      <c r="R325" s="109"/>
      <c r="S325" s="109"/>
      <c r="T325" s="109"/>
      <c r="U325" s="109"/>
      <c r="V325" s="109"/>
      <c r="W325" s="109"/>
    </row>
    <row r="326" spans="1:23" ht="12.75" customHeight="1" x14ac:dyDescent="0.2">
      <c r="A326" s="67"/>
      <c r="B326" s="113"/>
      <c r="C326" s="111"/>
      <c r="D326" s="67"/>
      <c r="E326" s="109"/>
      <c r="F326" s="109"/>
      <c r="G326" s="109"/>
      <c r="H326" s="109"/>
      <c r="I326" s="109"/>
      <c r="J326" s="109"/>
      <c r="K326" s="109"/>
      <c r="L326" s="109"/>
      <c r="M326" s="109"/>
      <c r="N326" s="109"/>
      <c r="O326" s="109"/>
      <c r="P326" s="109"/>
      <c r="Q326" s="109"/>
      <c r="R326" s="109"/>
      <c r="S326" s="109"/>
      <c r="T326" s="109"/>
      <c r="U326" s="109"/>
      <c r="V326" s="109"/>
      <c r="W326" s="109"/>
    </row>
    <row r="327" spans="1:23" ht="12.75" customHeight="1" x14ac:dyDescent="0.2">
      <c r="A327" s="67"/>
      <c r="B327" s="113"/>
      <c r="C327" s="111"/>
      <c r="D327" s="67"/>
      <c r="E327" s="109"/>
      <c r="F327" s="109"/>
      <c r="G327" s="109"/>
      <c r="H327" s="109"/>
      <c r="I327" s="109"/>
      <c r="J327" s="109"/>
      <c r="K327" s="109"/>
      <c r="L327" s="109"/>
      <c r="M327" s="109"/>
      <c r="N327" s="109"/>
      <c r="O327" s="109"/>
      <c r="P327" s="109"/>
      <c r="Q327" s="109"/>
      <c r="R327" s="109"/>
      <c r="S327" s="109"/>
      <c r="T327" s="109"/>
      <c r="U327" s="109"/>
      <c r="V327" s="109"/>
      <c r="W327" s="109"/>
    </row>
    <row r="328" spans="1:23" ht="12.75" customHeight="1" x14ac:dyDescent="0.2">
      <c r="A328" s="67"/>
      <c r="B328" s="113"/>
      <c r="C328" s="111"/>
      <c r="D328" s="67"/>
      <c r="E328" s="109"/>
      <c r="F328" s="109"/>
      <c r="G328" s="109"/>
      <c r="H328" s="109"/>
      <c r="I328" s="109"/>
      <c r="J328" s="109"/>
      <c r="K328" s="109"/>
      <c r="L328" s="109"/>
      <c r="M328" s="109"/>
      <c r="N328" s="109"/>
      <c r="O328" s="109"/>
      <c r="P328" s="109"/>
      <c r="Q328" s="109"/>
      <c r="R328" s="109"/>
      <c r="S328" s="109"/>
      <c r="T328" s="109"/>
      <c r="U328" s="109"/>
      <c r="V328" s="109"/>
      <c r="W328" s="109"/>
    </row>
    <row r="329" spans="1:23" ht="12.75" customHeight="1" x14ac:dyDescent="0.2">
      <c r="A329" s="67"/>
      <c r="B329" s="113"/>
      <c r="C329" s="111"/>
      <c r="D329" s="67"/>
      <c r="E329" s="109"/>
      <c r="F329" s="109"/>
      <c r="G329" s="109"/>
      <c r="H329" s="109"/>
      <c r="I329" s="109"/>
      <c r="J329" s="109"/>
      <c r="K329" s="109"/>
      <c r="L329" s="109"/>
      <c r="M329" s="109"/>
      <c r="N329" s="109"/>
      <c r="O329" s="109"/>
      <c r="P329" s="109"/>
      <c r="Q329" s="109"/>
      <c r="R329" s="109"/>
      <c r="S329" s="109"/>
      <c r="T329" s="109"/>
      <c r="U329" s="109"/>
      <c r="V329" s="109"/>
      <c r="W329" s="109"/>
    </row>
    <row r="330" spans="1:23" ht="12.75" customHeight="1" x14ac:dyDescent="0.2">
      <c r="A330" s="67"/>
      <c r="B330" s="113"/>
      <c r="C330" s="111"/>
      <c r="D330" s="67"/>
      <c r="E330" s="109"/>
      <c r="F330" s="109"/>
      <c r="G330" s="109"/>
      <c r="H330" s="109"/>
      <c r="I330" s="109"/>
      <c r="J330" s="109"/>
      <c r="K330" s="109"/>
      <c r="L330" s="109"/>
      <c r="M330" s="109"/>
      <c r="N330" s="109"/>
      <c r="O330" s="109"/>
      <c r="P330" s="109"/>
      <c r="Q330" s="109"/>
      <c r="R330" s="109"/>
      <c r="S330" s="109"/>
      <c r="T330" s="109"/>
      <c r="U330" s="109"/>
      <c r="V330" s="109"/>
      <c r="W330" s="109"/>
    </row>
    <row r="331" spans="1:23" ht="12.75" customHeight="1" x14ac:dyDescent="0.2">
      <c r="A331" s="67"/>
      <c r="B331" s="113"/>
      <c r="C331" s="111"/>
      <c r="D331" s="67"/>
      <c r="E331" s="109"/>
      <c r="F331" s="109"/>
      <c r="G331" s="109"/>
      <c r="H331" s="109"/>
      <c r="I331" s="109"/>
      <c r="J331" s="109"/>
      <c r="K331" s="109"/>
      <c r="L331" s="109"/>
      <c r="M331" s="109"/>
      <c r="N331" s="109"/>
      <c r="O331" s="109"/>
      <c r="P331" s="109"/>
      <c r="Q331" s="109"/>
      <c r="R331" s="109"/>
      <c r="S331" s="109"/>
      <c r="T331" s="109"/>
      <c r="U331" s="109"/>
      <c r="V331" s="109"/>
      <c r="W331" s="109"/>
    </row>
    <row r="332" spans="1:23" ht="12.75" customHeight="1" x14ac:dyDescent="0.2">
      <c r="A332" s="67"/>
      <c r="B332" s="113"/>
      <c r="C332" s="111"/>
      <c r="D332" s="67"/>
      <c r="E332" s="109"/>
      <c r="F332" s="109"/>
      <c r="G332" s="109"/>
      <c r="H332" s="109"/>
      <c r="I332" s="109"/>
      <c r="J332" s="109"/>
      <c r="K332" s="109"/>
      <c r="L332" s="109"/>
      <c r="M332" s="109"/>
      <c r="N332" s="109"/>
      <c r="O332" s="109"/>
      <c r="P332" s="109"/>
      <c r="Q332" s="109"/>
      <c r="R332" s="109"/>
      <c r="S332" s="109"/>
      <c r="T332" s="109"/>
      <c r="U332" s="109"/>
      <c r="V332" s="109"/>
      <c r="W332" s="109"/>
    </row>
    <row r="333" spans="1:23" ht="12.75" customHeight="1" x14ac:dyDescent="0.2">
      <c r="A333" s="67"/>
      <c r="B333" s="113"/>
      <c r="C333" s="111"/>
      <c r="D333" s="67"/>
      <c r="E333" s="109"/>
      <c r="F333" s="109"/>
      <c r="G333" s="109"/>
      <c r="H333" s="109"/>
      <c r="I333" s="109"/>
      <c r="J333" s="109"/>
      <c r="K333" s="109"/>
      <c r="L333" s="109"/>
      <c r="M333" s="109"/>
      <c r="N333" s="109"/>
      <c r="O333" s="109"/>
      <c r="P333" s="109"/>
      <c r="Q333" s="109"/>
      <c r="R333" s="109"/>
      <c r="S333" s="109"/>
      <c r="T333" s="109"/>
      <c r="U333" s="109"/>
      <c r="V333" s="109"/>
      <c r="W333" s="109"/>
    </row>
    <row r="334" spans="1:23" ht="12.75" customHeight="1" x14ac:dyDescent="0.2">
      <c r="A334" s="67"/>
      <c r="B334" s="113"/>
      <c r="C334" s="111"/>
      <c r="D334" s="67"/>
      <c r="E334" s="109"/>
      <c r="F334" s="109"/>
      <c r="G334" s="109"/>
      <c r="H334" s="109"/>
      <c r="I334" s="109"/>
      <c r="J334" s="109"/>
      <c r="K334" s="109"/>
      <c r="L334" s="109"/>
      <c r="M334" s="109"/>
      <c r="N334" s="109"/>
      <c r="O334" s="109"/>
      <c r="P334" s="109"/>
      <c r="Q334" s="109"/>
      <c r="R334" s="109"/>
      <c r="S334" s="109"/>
      <c r="T334" s="109"/>
      <c r="U334" s="109"/>
      <c r="V334" s="109"/>
      <c r="W334" s="109"/>
    </row>
    <row r="335" spans="1:23" ht="12.75" customHeight="1" x14ac:dyDescent="0.2">
      <c r="A335" s="67"/>
      <c r="B335" s="113"/>
      <c r="C335" s="111"/>
      <c r="D335" s="67"/>
      <c r="E335" s="109"/>
      <c r="F335" s="109"/>
      <c r="G335" s="109"/>
      <c r="H335" s="109"/>
      <c r="I335" s="109"/>
      <c r="J335" s="109"/>
      <c r="K335" s="109"/>
      <c r="L335" s="109"/>
      <c r="M335" s="109"/>
      <c r="N335" s="109"/>
      <c r="O335" s="109"/>
      <c r="P335" s="109"/>
      <c r="Q335" s="109"/>
      <c r="R335" s="109"/>
      <c r="S335" s="109"/>
      <c r="T335" s="109"/>
      <c r="U335" s="109"/>
      <c r="V335" s="109"/>
      <c r="W335" s="109"/>
    </row>
    <row r="336" spans="1:23" ht="12.75" customHeight="1" x14ac:dyDescent="0.2">
      <c r="A336" s="67"/>
      <c r="B336" s="113"/>
      <c r="C336" s="111"/>
      <c r="D336" s="67"/>
      <c r="E336" s="109"/>
      <c r="F336" s="109"/>
      <c r="G336" s="109"/>
      <c r="H336" s="109"/>
      <c r="I336" s="109"/>
      <c r="J336" s="109"/>
      <c r="K336" s="109"/>
      <c r="L336" s="109"/>
      <c r="M336" s="109"/>
      <c r="N336" s="109"/>
      <c r="O336" s="109"/>
      <c r="P336" s="109"/>
      <c r="Q336" s="109"/>
      <c r="R336" s="109"/>
      <c r="S336" s="109"/>
      <c r="T336" s="109"/>
      <c r="U336" s="109"/>
      <c r="V336" s="109"/>
      <c r="W336" s="109"/>
    </row>
    <row r="337" spans="1:23" ht="12.75" customHeight="1" x14ac:dyDescent="0.2">
      <c r="A337" s="67"/>
      <c r="B337" s="113"/>
      <c r="C337" s="111"/>
      <c r="D337" s="67"/>
      <c r="E337" s="109"/>
      <c r="F337" s="109"/>
      <c r="G337" s="109"/>
      <c r="H337" s="109"/>
      <c r="I337" s="109"/>
      <c r="J337" s="109"/>
      <c r="K337" s="109"/>
      <c r="L337" s="109"/>
      <c r="M337" s="109"/>
      <c r="N337" s="109"/>
      <c r="O337" s="109"/>
      <c r="P337" s="109"/>
      <c r="Q337" s="109"/>
      <c r="R337" s="109"/>
      <c r="S337" s="109"/>
      <c r="T337" s="109"/>
      <c r="U337" s="109"/>
      <c r="V337" s="109"/>
      <c r="W337" s="109"/>
    </row>
    <row r="338" spans="1:23" ht="12.75" customHeight="1" x14ac:dyDescent="0.2">
      <c r="A338" s="67"/>
      <c r="B338" s="113"/>
      <c r="C338" s="111"/>
      <c r="D338" s="67"/>
      <c r="E338" s="109"/>
      <c r="F338" s="109"/>
      <c r="G338" s="109"/>
      <c r="H338" s="109"/>
      <c r="I338" s="109"/>
      <c r="J338" s="109"/>
      <c r="K338" s="109"/>
      <c r="L338" s="109"/>
      <c r="M338" s="109"/>
      <c r="N338" s="109"/>
      <c r="O338" s="109"/>
      <c r="P338" s="109"/>
      <c r="Q338" s="109"/>
      <c r="R338" s="109"/>
      <c r="S338" s="109"/>
      <c r="T338" s="109"/>
      <c r="U338" s="109"/>
      <c r="V338" s="109"/>
      <c r="W338" s="109"/>
    </row>
    <row r="339" spans="1:23" ht="12.75" customHeight="1" x14ac:dyDescent="0.2">
      <c r="A339" s="67"/>
      <c r="B339" s="113"/>
      <c r="C339" s="111"/>
      <c r="D339" s="67"/>
      <c r="E339" s="109"/>
      <c r="F339" s="109"/>
      <c r="G339" s="109"/>
      <c r="H339" s="109"/>
      <c r="I339" s="109"/>
      <c r="J339" s="109"/>
      <c r="K339" s="109"/>
      <c r="L339" s="109"/>
      <c r="M339" s="109"/>
      <c r="N339" s="109"/>
      <c r="O339" s="109"/>
      <c r="P339" s="109"/>
      <c r="Q339" s="109"/>
      <c r="R339" s="109"/>
      <c r="S339" s="109"/>
      <c r="T339" s="109"/>
      <c r="U339" s="109"/>
      <c r="V339" s="109"/>
      <c r="W339" s="109"/>
    </row>
    <row r="340" spans="1:23" ht="12.75" customHeight="1" x14ac:dyDescent="0.2">
      <c r="A340" s="67"/>
      <c r="B340" s="113"/>
      <c r="C340" s="111"/>
      <c r="D340" s="67"/>
      <c r="E340" s="109"/>
      <c r="F340" s="109"/>
      <c r="G340" s="109"/>
      <c r="H340" s="109"/>
      <c r="I340" s="109"/>
      <c r="J340" s="109"/>
      <c r="K340" s="109"/>
      <c r="L340" s="109"/>
      <c r="M340" s="109"/>
      <c r="N340" s="109"/>
      <c r="O340" s="109"/>
      <c r="P340" s="109"/>
      <c r="Q340" s="109"/>
      <c r="R340" s="109"/>
      <c r="S340" s="109"/>
      <c r="T340" s="109"/>
      <c r="U340" s="109"/>
      <c r="V340" s="109"/>
      <c r="W340" s="109"/>
    </row>
    <row r="341" spans="1:23" ht="12.75" customHeight="1" x14ac:dyDescent="0.2">
      <c r="A341" s="67"/>
      <c r="B341" s="113"/>
      <c r="C341" s="111"/>
      <c r="D341" s="67"/>
      <c r="E341" s="109"/>
      <c r="F341" s="109"/>
      <c r="G341" s="109"/>
      <c r="H341" s="109"/>
      <c r="I341" s="109"/>
      <c r="J341" s="109"/>
      <c r="K341" s="109"/>
      <c r="L341" s="109"/>
      <c r="M341" s="109"/>
      <c r="N341" s="109"/>
      <c r="O341" s="109"/>
      <c r="P341" s="109"/>
      <c r="Q341" s="109"/>
      <c r="R341" s="109"/>
      <c r="S341" s="109"/>
      <c r="T341" s="109"/>
      <c r="U341" s="109"/>
      <c r="V341" s="109"/>
      <c r="W341" s="109"/>
    </row>
    <row r="342" spans="1:23" ht="12.75" customHeight="1" x14ac:dyDescent="0.2">
      <c r="A342" s="67"/>
      <c r="B342" s="113"/>
      <c r="C342" s="111"/>
      <c r="D342" s="67"/>
      <c r="E342" s="109"/>
      <c r="F342" s="109"/>
      <c r="G342" s="109"/>
      <c r="H342" s="109"/>
      <c r="I342" s="109"/>
      <c r="J342" s="109"/>
      <c r="K342" s="109"/>
      <c r="L342" s="109"/>
      <c r="M342" s="109"/>
      <c r="N342" s="109"/>
      <c r="O342" s="109"/>
      <c r="P342" s="109"/>
      <c r="Q342" s="109"/>
      <c r="R342" s="109"/>
      <c r="S342" s="109"/>
      <c r="T342" s="109"/>
      <c r="U342" s="109"/>
      <c r="V342" s="109"/>
      <c r="W342" s="109"/>
    </row>
    <row r="343" spans="1:23" ht="12.75" customHeight="1" x14ac:dyDescent="0.2">
      <c r="A343" s="67"/>
      <c r="B343" s="113"/>
      <c r="C343" s="111"/>
      <c r="D343" s="67"/>
      <c r="E343" s="109"/>
      <c r="F343" s="109"/>
      <c r="G343" s="109"/>
      <c r="H343" s="109"/>
      <c r="I343" s="109"/>
      <c r="J343" s="109"/>
      <c r="K343" s="109"/>
      <c r="L343" s="109"/>
      <c r="M343" s="109"/>
      <c r="N343" s="109"/>
      <c r="O343" s="109"/>
      <c r="P343" s="109"/>
      <c r="Q343" s="109"/>
      <c r="R343" s="109"/>
      <c r="S343" s="109"/>
      <c r="T343" s="109"/>
      <c r="U343" s="109"/>
      <c r="V343" s="109"/>
      <c r="W343" s="109"/>
    </row>
    <row r="344" spans="1:23" ht="12.75" customHeight="1" x14ac:dyDescent="0.2">
      <c r="A344" s="67"/>
      <c r="B344" s="113"/>
      <c r="C344" s="111"/>
      <c r="D344" s="67"/>
      <c r="E344" s="109"/>
      <c r="F344" s="109"/>
      <c r="G344" s="109"/>
      <c r="H344" s="109"/>
      <c r="I344" s="109"/>
      <c r="J344" s="109"/>
      <c r="K344" s="109"/>
      <c r="L344" s="109"/>
      <c r="M344" s="109"/>
      <c r="N344" s="109"/>
      <c r="O344" s="109"/>
      <c r="P344" s="109"/>
      <c r="Q344" s="109"/>
      <c r="R344" s="109"/>
      <c r="S344" s="109"/>
      <c r="T344" s="109"/>
      <c r="U344" s="109"/>
      <c r="V344" s="109"/>
      <c r="W344" s="109"/>
    </row>
    <row r="345" spans="1:23" ht="12.75" customHeight="1" x14ac:dyDescent="0.2">
      <c r="A345" s="67"/>
      <c r="B345" s="113"/>
      <c r="C345" s="111"/>
      <c r="D345" s="67"/>
      <c r="E345" s="109"/>
      <c r="F345" s="109"/>
      <c r="G345" s="109"/>
      <c r="H345" s="109"/>
      <c r="I345" s="109"/>
      <c r="J345" s="109"/>
      <c r="K345" s="109"/>
      <c r="L345" s="109"/>
      <c r="M345" s="109"/>
      <c r="N345" s="109"/>
      <c r="O345" s="109"/>
      <c r="P345" s="109"/>
      <c r="Q345" s="109"/>
      <c r="R345" s="109"/>
      <c r="S345" s="109"/>
      <c r="T345" s="109"/>
      <c r="U345" s="109"/>
      <c r="V345" s="109"/>
      <c r="W345" s="109"/>
    </row>
    <row r="346" spans="1:23" ht="12.75" customHeight="1" x14ac:dyDescent="0.2">
      <c r="A346" s="67"/>
      <c r="B346" s="113"/>
      <c r="C346" s="111"/>
      <c r="D346" s="67"/>
      <c r="E346" s="109"/>
      <c r="F346" s="109"/>
      <c r="G346" s="109"/>
      <c r="H346" s="109"/>
      <c r="I346" s="109"/>
      <c r="J346" s="109"/>
      <c r="K346" s="109"/>
      <c r="L346" s="109"/>
      <c r="M346" s="109"/>
      <c r="N346" s="109"/>
      <c r="O346" s="109"/>
      <c r="P346" s="109"/>
      <c r="Q346" s="109"/>
      <c r="R346" s="109"/>
      <c r="S346" s="109"/>
      <c r="T346" s="109"/>
      <c r="U346" s="109"/>
      <c r="V346" s="109"/>
      <c r="W346" s="109"/>
    </row>
    <row r="347" spans="1:23" ht="12.75" customHeight="1" x14ac:dyDescent="0.2">
      <c r="A347" s="67"/>
      <c r="B347" s="113"/>
      <c r="C347" s="111"/>
      <c r="D347" s="67"/>
      <c r="E347" s="109"/>
      <c r="F347" s="109"/>
      <c r="G347" s="109"/>
      <c r="H347" s="109"/>
      <c r="I347" s="109"/>
      <c r="J347" s="109"/>
      <c r="K347" s="109"/>
      <c r="L347" s="109"/>
      <c r="M347" s="109"/>
      <c r="N347" s="109"/>
      <c r="O347" s="109"/>
      <c r="P347" s="109"/>
      <c r="Q347" s="109"/>
      <c r="R347" s="109"/>
      <c r="S347" s="109"/>
      <c r="T347" s="109"/>
      <c r="U347" s="109"/>
      <c r="V347" s="109"/>
      <c r="W347" s="109"/>
    </row>
    <row r="348" spans="1:23" ht="12.75" customHeight="1" x14ac:dyDescent="0.2">
      <c r="A348" s="67"/>
      <c r="B348" s="113"/>
      <c r="C348" s="111"/>
      <c r="D348" s="67"/>
      <c r="E348" s="109"/>
      <c r="F348" s="109"/>
      <c r="G348" s="109"/>
      <c r="H348" s="109"/>
      <c r="I348" s="109"/>
      <c r="J348" s="109"/>
      <c r="K348" s="109"/>
      <c r="L348" s="109"/>
      <c r="M348" s="109"/>
      <c r="N348" s="109"/>
      <c r="O348" s="109"/>
      <c r="P348" s="109"/>
      <c r="Q348" s="109"/>
      <c r="R348" s="109"/>
      <c r="S348" s="109"/>
      <c r="T348" s="109"/>
      <c r="U348" s="109"/>
      <c r="V348" s="109"/>
      <c r="W348" s="109"/>
    </row>
    <row r="349" spans="1:23" ht="12.75" customHeight="1" x14ac:dyDescent="0.2">
      <c r="A349" s="67"/>
      <c r="B349" s="113"/>
      <c r="C349" s="111"/>
      <c r="D349" s="67"/>
      <c r="E349" s="109"/>
      <c r="F349" s="109"/>
      <c r="G349" s="109"/>
      <c r="H349" s="109"/>
      <c r="I349" s="109"/>
      <c r="J349" s="109"/>
      <c r="K349" s="109"/>
      <c r="L349" s="109"/>
      <c r="M349" s="109"/>
      <c r="N349" s="109"/>
      <c r="O349" s="109"/>
      <c r="P349" s="109"/>
      <c r="Q349" s="109"/>
      <c r="R349" s="109"/>
      <c r="S349" s="109"/>
      <c r="T349" s="109"/>
      <c r="U349" s="109"/>
      <c r="V349" s="109"/>
      <c r="W349" s="109"/>
    </row>
    <row r="350" spans="1:23" ht="12.75" customHeight="1" x14ac:dyDescent="0.2">
      <c r="A350" s="67"/>
      <c r="B350" s="113"/>
      <c r="C350" s="111"/>
      <c r="D350" s="67"/>
      <c r="E350" s="109"/>
      <c r="F350" s="109"/>
      <c r="G350" s="109"/>
      <c r="H350" s="109"/>
      <c r="I350" s="109"/>
      <c r="J350" s="109"/>
      <c r="K350" s="109"/>
      <c r="L350" s="109"/>
      <c r="M350" s="109"/>
      <c r="N350" s="109"/>
      <c r="O350" s="109"/>
      <c r="P350" s="109"/>
      <c r="Q350" s="109"/>
      <c r="R350" s="109"/>
      <c r="S350" s="109"/>
      <c r="T350" s="109"/>
      <c r="U350" s="109"/>
      <c r="V350" s="109"/>
      <c r="W350" s="109"/>
    </row>
    <row r="351" spans="1:23" ht="12.75" customHeight="1" x14ac:dyDescent="0.2">
      <c r="A351" s="67"/>
      <c r="B351" s="113"/>
      <c r="C351" s="111"/>
      <c r="D351" s="67"/>
      <c r="E351" s="109"/>
      <c r="F351" s="109"/>
      <c r="G351" s="109"/>
      <c r="H351" s="109"/>
      <c r="I351" s="109"/>
      <c r="J351" s="109"/>
      <c r="K351" s="109"/>
      <c r="L351" s="109"/>
      <c r="M351" s="109"/>
      <c r="N351" s="109"/>
      <c r="O351" s="109"/>
      <c r="P351" s="109"/>
      <c r="Q351" s="109"/>
      <c r="R351" s="109"/>
      <c r="S351" s="109"/>
      <c r="T351" s="109"/>
      <c r="U351" s="109"/>
      <c r="V351" s="109"/>
      <c r="W351" s="109"/>
    </row>
    <row r="352" spans="1:23" ht="12.75" customHeight="1" x14ac:dyDescent="0.2">
      <c r="A352" s="67"/>
      <c r="B352" s="113"/>
      <c r="C352" s="111"/>
      <c r="D352" s="67"/>
      <c r="E352" s="109"/>
      <c r="F352" s="109"/>
      <c r="G352" s="109"/>
      <c r="H352" s="109"/>
      <c r="I352" s="109"/>
      <c r="J352" s="109"/>
      <c r="K352" s="109"/>
      <c r="L352" s="109"/>
      <c r="M352" s="109"/>
      <c r="N352" s="109"/>
      <c r="O352" s="109"/>
      <c r="P352" s="109"/>
      <c r="Q352" s="109"/>
      <c r="R352" s="109"/>
      <c r="S352" s="109"/>
      <c r="T352" s="109"/>
      <c r="U352" s="109"/>
      <c r="V352" s="109"/>
      <c r="W352" s="109"/>
    </row>
    <row r="353" spans="1:23" ht="12.75" customHeight="1" x14ac:dyDescent="0.2">
      <c r="A353" s="67"/>
      <c r="B353" s="113"/>
      <c r="C353" s="111"/>
      <c r="D353" s="67"/>
      <c r="E353" s="109"/>
      <c r="F353" s="109"/>
      <c r="G353" s="109"/>
      <c r="H353" s="109"/>
      <c r="I353" s="109"/>
      <c r="J353" s="109"/>
      <c r="K353" s="109"/>
      <c r="L353" s="109"/>
      <c r="M353" s="109"/>
      <c r="N353" s="109"/>
      <c r="O353" s="109"/>
      <c r="P353" s="109"/>
      <c r="Q353" s="109"/>
      <c r="R353" s="109"/>
      <c r="S353" s="109"/>
      <c r="T353" s="109"/>
      <c r="U353" s="109"/>
      <c r="V353" s="109"/>
      <c r="W353" s="109"/>
    </row>
    <row r="354" spans="1:23" ht="12.75" customHeight="1" x14ac:dyDescent="0.2">
      <c r="A354" s="67"/>
      <c r="B354" s="113"/>
      <c r="C354" s="111"/>
      <c r="D354" s="67"/>
      <c r="E354" s="109"/>
      <c r="F354" s="109"/>
      <c r="G354" s="109"/>
      <c r="H354" s="109"/>
      <c r="I354" s="109"/>
      <c r="J354" s="109"/>
      <c r="K354" s="109"/>
      <c r="L354" s="109"/>
      <c r="M354" s="109"/>
      <c r="N354" s="109"/>
      <c r="O354" s="109"/>
      <c r="P354" s="109"/>
      <c r="Q354" s="109"/>
      <c r="R354" s="109"/>
      <c r="S354" s="109"/>
      <c r="T354" s="109"/>
      <c r="U354" s="109"/>
      <c r="V354" s="109"/>
      <c r="W354" s="109"/>
    </row>
    <row r="355" spans="1:23" ht="12.75" customHeight="1" x14ac:dyDescent="0.2">
      <c r="A355" s="67"/>
      <c r="B355" s="113"/>
      <c r="C355" s="111"/>
      <c r="D355" s="67"/>
      <c r="E355" s="109"/>
      <c r="F355" s="109"/>
      <c r="G355" s="109"/>
      <c r="H355" s="109"/>
      <c r="I355" s="109"/>
      <c r="J355" s="109"/>
      <c r="K355" s="109"/>
      <c r="L355" s="109"/>
      <c r="M355" s="109"/>
      <c r="N355" s="109"/>
      <c r="O355" s="109"/>
      <c r="P355" s="109"/>
      <c r="Q355" s="109"/>
      <c r="R355" s="109"/>
      <c r="S355" s="109"/>
      <c r="T355" s="109"/>
      <c r="U355" s="109"/>
      <c r="V355" s="109"/>
      <c r="W355" s="109"/>
    </row>
    <row r="356" spans="1:23" ht="12.75" customHeight="1" x14ac:dyDescent="0.2">
      <c r="A356" s="67"/>
      <c r="B356" s="113"/>
      <c r="C356" s="111"/>
      <c r="D356" s="67"/>
      <c r="E356" s="109"/>
      <c r="F356" s="109"/>
      <c r="G356" s="109"/>
      <c r="H356" s="109"/>
      <c r="I356" s="109"/>
      <c r="J356" s="109"/>
      <c r="K356" s="109"/>
      <c r="L356" s="109"/>
      <c r="M356" s="109"/>
      <c r="N356" s="109"/>
      <c r="O356" s="109"/>
      <c r="P356" s="109"/>
      <c r="Q356" s="109"/>
      <c r="R356" s="109"/>
      <c r="S356" s="109"/>
      <c r="T356" s="109"/>
      <c r="U356" s="109"/>
      <c r="V356" s="109"/>
      <c r="W356" s="109"/>
    </row>
    <row r="357" spans="1:23" ht="12.75" customHeight="1" x14ac:dyDescent="0.2">
      <c r="A357" s="67"/>
      <c r="B357" s="113"/>
      <c r="C357" s="111"/>
      <c r="D357" s="67"/>
      <c r="E357" s="109"/>
      <c r="F357" s="109"/>
      <c r="G357" s="109"/>
      <c r="H357" s="109"/>
      <c r="I357" s="109"/>
      <c r="J357" s="109"/>
      <c r="K357" s="109"/>
      <c r="L357" s="109"/>
      <c r="M357" s="109"/>
      <c r="N357" s="109"/>
      <c r="O357" s="109"/>
      <c r="P357" s="109"/>
      <c r="Q357" s="109"/>
      <c r="R357" s="109"/>
      <c r="S357" s="109"/>
      <c r="T357" s="109"/>
      <c r="U357" s="109"/>
      <c r="V357" s="109"/>
      <c r="W357" s="109"/>
    </row>
    <row r="358" spans="1:23" ht="12.75" customHeight="1" x14ac:dyDescent="0.2">
      <c r="A358" s="67"/>
      <c r="B358" s="113"/>
      <c r="C358" s="111"/>
      <c r="D358" s="67"/>
      <c r="E358" s="109"/>
      <c r="F358" s="109"/>
      <c r="G358" s="109"/>
      <c r="H358" s="109"/>
      <c r="I358" s="109"/>
      <c r="J358" s="109"/>
      <c r="K358" s="109"/>
      <c r="L358" s="109"/>
      <c r="M358" s="109"/>
      <c r="N358" s="109"/>
      <c r="O358" s="109"/>
      <c r="P358" s="109"/>
      <c r="Q358" s="109"/>
      <c r="R358" s="109"/>
      <c r="S358" s="109"/>
      <c r="T358" s="109"/>
      <c r="U358" s="109"/>
      <c r="V358" s="109"/>
      <c r="W358" s="109"/>
    </row>
    <row r="359" spans="1:23" ht="12.75" customHeight="1" x14ac:dyDescent="0.2">
      <c r="A359" s="67"/>
      <c r="B359" s="113"/>
      <c r="C359" s="111"/>
      <c r="D359" s="67"/>
      <c r="E359" s="109"/>
      <c r="F359" s="109"/>
      <c r="G359" s="109"/>
      <c r="H359" s="109"/>
      <c r="I359" s="109"/>
      <c r="J359" s="109"/>
      <c r="K359" s="109"/>
      <c r="L359" s="109"/>
      <c r="M359" s="109"/>
      <c r="N359" s="109"/>
      <c r="O359" s="109"/>
      <c r="P359" s="109"/>
      <c r="Q359" s="109"/>
      <c r="R359" s="109"/>
      <c r="S359" s="109"/>
      <c r="T359" s="109"/>
      <c r="U359" s="109"/>
      <c r="V359" s="109"/>
      <c r="W359" s="109"/>
    </row>
    <row r="360" spans="1:23" ht="12.75" customHeight="1" x14ac:dyDescent="0.2">
      <c r="A360" s="67"/>
      <c r="B360" s="113"/>
      <c r="C360" s="111"/>
      <c r="D360" s="67"/>
      <c r="E360" s="109"/>
      <c r="F360" s="109"/>
      <c r="G360" s="109"/>
      <c r="H360" s="109"/>
      <c r="I360" s="109"/>
      <c r="J360" s="109"/>
      <c r="K360" s="109"/>
      <c r="L360" s="109"/>
      <c r="M360" s="109"/>
      <c r="N360" s="109"/>
      <c r="O360" s="109"/>
      <c r="P360" s="109"/>
      <c r="Q360" s="109"/>
      <c r="R360" s="109"/>
      <c r="S360" s="109"/>
      <c r="T360" s="109"/>
      <c r="U360" s="109"/>
      <c r="V360" s="109"/>
      <c r="W360" s="109"/>
    </row>
    <row r="361" spans="1:23" ht="12.75" customHeight="1" x14ac:dyDescent="0.2">
      <c r="A361" s="67"/>
      <c r="B361" s="113"/>
      <c r="C361" s="111"/>
      <c r="D361" s="67"/>
      <c r="E361" s="109"/>
      <c r="F361" s="109"/>
      <c r="G361" s="109"/>
      <c r="H361" s="109"/>
      <c r="I361" s="109"/>
      <c r="J361" s="109"/>
      <c r="K361" s="109"/>
      <c r="L361" s="109"/>
      <c r="M361" s="109"/>
      <c r="N361" s="109"/>
      <c r="O361" s="109"/>
      <c r="P361" s="109"/>
      <c r="Q361" s="109"/>
      <c r="R361" s="109"/>
      <c r="S361" s="109"/>
      <c r="T361" s="109"/>
      <c r="U361" s="109"/>
      <c r="V361" s="109"/>
      <c r="W361" s="109"/>
    </row>
    <row r="362" spans="1:23" ht="12.75" customHeight="1" x14ac:dyDescent="0.2">
      <c r="A362" s="67"/>
      <c r="B362" s="113"/>
      <c r="C362" s="111"/>
      <c r="D362" s="67"/>
      <c r="E362" s="109"/>
      <c r="F362" s="109"/>
      <c r="G362" s="109"/>
      <c r="H362" s="109"/>
      <c r="I362" s="109"/>
      <c r="J362" s="109"/>
      <c r="K362" s="109"/>
      <c r="L362" s="109"/>
      <c r="M362" s="109"/>
      <c r="N362" s="109"/>
      <c r="O362" s="109"/>
      <c r="P362" s="109"/>
      <c r="Q362" s="109"/>
      <c r="R362" s="109"/>
      <c r="S362" s="109"/>
      <c r="T362" s="109"/>
      <c r="U362" s="109"/>
      <c r="V362" s="109"/>
      <c r="W362" s="109"/>
    </row>
    <row r="363" spans="1:23" ht="12.75" customHeight="1" x14ac:dyDescent="0.2">
      <c r="A363" s="67"/>
      <c r="B363" s="113"/>
      <c r="C363" s="111"/>
      <c r="D363" s="67"/>
      <c r="E363" s="109"/>
      <c r="F363" s="109"/>
      <c r="G363" s="109"/>
      <c r="H363" s="109"/>
      <c r="I363" s="109"/>
      <c r="J363" s="109"/>
      <c r="K363" s="109"/>
      <c r="L363" s="109"/>
      <c r="M363" s="109"/>
      <c r="N363" s="109"/>
      <c r="O363" s="109"/>
      <c r="P363" s="109"/>
      <c r="Q363" s="109"/>
      <c r="R363" s="109"/>
      <c r="S363" s="109"/>
      <c r="T363" s="109"/>
      <c r="U363" s="109"/>
      <c r="V363" s="109"/>
      <c r="W363" s="109"/>
    </row>
    <row r="364" spans="1:23" ht="12.75" customHeight="1" x14ac:dyDescent="0.2">
      <c r="A364" s="67"/>
      <c r="B364" s="113"/>
      <c r="C364" s="111"/>
      <c r="D364" s="67"/>
      <c r="E364" s="109"/>
      <c r="F364" s="109"/>
      <c r="G364" s="109"/>
      <c r="H364" s="109"/>
      <c r="I364" s="109"/>
      <c r="J364" s="109"/>
      <c r="K364" s="109"/>
      <c r="L364" s="109"/>
      <c r="M364" s="109"/>
      <c r="N364" s="109"/>
      <c r="O364" s="109"/>
      <c r="P364" s="109"/>
      <c r="Q364" s="109"/>
      <c r="R364" s="109"/>
      <c r="S364" s="109"/>
      <c r="T364" s="109"/>
      <c r="U364" s="109"/>
      <c r="V364" s="109"/>
      <c r="W364" s="109"/>
    </row>
    <row r="365" spans="1:23" ht="12.75" customHeight="1" x14ac:dyDescent="0.2">
      <c r="A365" s="67"/>
      <c r="B365" s="113"/>
      <c r="C365" s="111"/>
      <c r="D365" s="67"/>
      <c r="E365" s="109"/>
      <c r="F365" s="109"/>
      <c r="G365" s="109"/>
      <c r="H365" s="109"/>
      <c r="I365" s="109"/>
      <c r="J365" s="109"/>
      <c r="K365" s="109"/>
      <c r="L365" s="109"/>
      <c r="M365" s="109"/>
      <c r="N365" s="109"/>
      <c r="O365" s="109"/>
      <c r="P365" s="109"/>
      <c r="Q365" s="109"/>
      <c r="R365" s="109"/>
      <c r="S365" s="109"/>
      <c r="T365" s="109"/>
      <c r="U365" s="109"/>
      <c r="V365" s="109"/>
      <c r="W365" s="109"/>
    </row>
    <row r="366" spans="1:23" ht="12.75" customHeight="1" x14ac:dyDescent="0.2">
      <c r="A366" s="67"/>
      <c r="B366" s="113"/>
      <c r="C366" s="111"/>
      <c r="D366" s="67"/>
      <c r="E366" s="109"/>
      <c r="F366" s="109"/>
      <c r="G366" s="109"/>
      <c r="H366" s="109"/>
      <c r="I366" s="109"/>
      <c r="J366" s="109"/>
      <c r="K366" s="109"/>
      <c r="L366" s="109"/>
      <c r="M366" s="109"/>
      <c r="N366" s="109"/>
      <c r="O366" s="109"/>
      <c r="P366" s="109"/>
      <c r="Q366" s="109"/>
      <c r="R366" s="109"/>
      <c r="S366" s="109"/>
      <c r="T366" s="109"/>
      <c r="U366" s="109"/>
      <c r="V366" s="109"/>
      <c r="W366" s="109"/>
    </row>
    <row r="367" spans="1:23" ht="12.75" customHeight="1" x14ac:dyDescent="0.2">
      <c r="A367" s="67"/>
      <c r="B367" s="113"/>
      <c r="C367" s="111"/>
      <c r="D367" s="67"/>
      <c r="E367" s="109"/>
      <c r="F367" s="109"/>
      <c r="G367" s="109"/>
      <c r="H367" s="109"/>
      <c r="I367" s="109"/>
      <c r="J367" s="109"/>
      <c r="K367" s="109"/>
      <c r="L367" s="109"/>
      <c r="M367" s="109"/>
      <c r="N367" s="109"/>
      <c r="O367" s="109"/>
      <c r="P367" s="109"/>
      <c r="Q367" s="109"/>
      <c r="R367" s="109"/>
      <c r="S367" s="109"/>
      <c r="T367" s="109"/>
      <c r="U367" s="109"/>
      <c r="V367" s="109"/>
      <c r="W367" s="109"/>
    </row>
    <row r="368" spans="1:23" ht="12.75" customHeight="1" x14ac:dyDescent="0.2">
      <c r="A368" s="67"/>
      <c r="B368" s="113"/>
      <c r="C368" s="111"/>
      <c r="D368" s="67"/>
      <c r="E368" s="109"/>
      <c r="F368" s="109"/>
      <c r="G368" s="109"/>
      <c r="H368" s="109"/>
      <c r="I368" s="109"/>
      <c r="J368" s="109"/>
      <c r="K368" s="109"/>
      <c r="L368" s="109"/>
      <c r="M368" s="109"/>
      <c r="N368" s="109"/>
      <c r="O368" s="109"/>
      <c r="P368" s="109"/>
      <c r="Q368" s="109"/>
      <c r="R368" s="109"/>
      <c r="S368" s="109"/>
      <c r="T368" s="109"/>
      <c r="U368" s="109"/>
      <c r="V368" s="109"/>
      <c r="W368" s="109"/>
    </row>
    <row r="369" spans="1:23" ht="12.75" customHeight="1" x14ac:dyDescent="0.2">
      <c r="A369" s="67"/>
      <c r="B369" s="113"/>
      <c r="C369" s="111"/>
      <c r="D369" s="67"/>
      <c r="E369" s="109"/>
      <c r="F369" s="109"/>
      <c r="G369" s="109"/>
      <c r="H369" s="109"/>
      <c r="I369" s="109"/>
      <c r="J369" s="109"/>
      <c r="K369" s="109"/>
      <c r="L369" s="109"/>
      <c r="M369" s="109"/>
      <c r="N369" s="109"/>
      <c r="O369" s="109"/>
      <c r="P369" s="109"/>
      <c r="Q369" s="109"/>
      <c r="R369" s="109"/>
      <c r="S369" s="109"/>
      <c r="T369" s="109"/>
      <c r="U369" s="109"/>
      <c r="V369" s="109"/>
      <c r="W369" s="109"/>
    </row>
    <row r="370" spans="1:23" ht="12.75" customHeight="1" x14ac:dyDescent="0.2">
      <c r="A370" s="67"/>
      <c r="B370" s="113"/>
      <c r="C370" s="111"/>
      <c r="D370" s="67"/>
      <c r="E370" s="109"/>
      <c r="F370" s="109"/>
      <c r="G370" s="109"/>
      <c r="H370" s="109"/>
      <c r="I370" s="109"/>
      <c r="J370" s="109"/>
      <c r="K370" s="109"/>
      <c r="L370" s="109"/>
      <c r="M370" s="109"/>
      <c r="N370" s="109"/>
      <c r="O370" s="109"/>
      <c r="P370" s="109"/>
      <c r="Q370" s="109"/>
      <c r="R370" s="109"/>
      <c r="S370" s="109"/>
      <c r="T370" s="109"/>
      <c r="U370" s="109"/>
      <c r="V370" s="109"/>
      <c r="W370" s="109"/>
    </row>
    <row r="371" spans="1:23" ht="12.75" customHeight="1" x14ac:dyDescent="0.2">
      <c r="A371" s="67"/>
      <c r="B371" s="113"/>
      <c r="C371" s="111"/>
      <c r="D371" s="67"/>
      <c r="E371" s="109"/>
      <c r="F371" s="109"/>
      <c r="G371" s="109"/>
      <c r="H371" s="109"/>
      <c r="I371" s="109"/>
      <c r="J371" s="109"/>
      <c r="K371" s="109"/>
      <c r="L371" s="109"/>
      <c r="M371" s="109"/>
      <c r="N371" s="109"/>
      <c r="O371" s="109"/>
      <c r="P371" s="109"/>
      <c r="Q371" s="109"/>
      <c r="R371" s="109"/>
      <c r="S371" s="109"/>
      <c r="T371" s="109"/>
      <c r="U371" s="109"/>
      <c r="V371" s="109"/>
      <c r="W371" s="109"/>
    </row>
    <row r="372" spans="1:23" ht="12.75" customHeight="1" x14ac:dyDescent="0.2">
      <c r="A372" s="67"/>
      <c r="B372" s="113"/>
      <c r="C372" s="111"/>
      <c r="D372" s="67"/>
      <c r="E372" s="109"/>
      <c r="F372" s="109"/>
      <c r="G372" s="109"/>
      <c r="H372" s="109"/>
      <c r="I372" s="109"/>
      <c r="J372" s="109"/>
      <c r="K372" s="109"/>
      <c r="L372" s="109"/>
      <c r="M372" s="109"/>
      <c r="N372" s="109"/>
      <c r="O372" s="109"/>
      <c r="P372" s="109"/>
      <c r="Q372" s="109"/>
      <c r="R372" s="109"/>
      <c r="S372" s="109"/>
      <c r="T372" s="109"/>
      <c r="U372" s="109"/>
      <c r="V372" s="109"/>
      <c r="W372" s="109"/>
    </row>
    <row r="373" spans="1:23" ht="12.75" customHeight="1" x14ac:dyDescent="0.2">
      <c r="A373" s="67"/>
      <c r="B373" s="113"/>
      <c r="C373" s="111"/>
      <c r="D373" s="67"/>
      <c r="E373" s="109"/>
      <c r="F373" s="109"/>
      <c r="G373" s="109"/>
      <c r="H373" s="109"/>
      <c r="I373" s="109"/>
      <c r="J373" s="109"/>
      <c r="K373" s="109"/>
      <c r="L373" s="109"/>
      <c r="M373" s="109"/>
      <c r="N373" s="109"/>
      <c r="O373" s="109"/>
      <c r="P373" s="109"/>
      <c r="Q373" s="109"/>
      <c r="R373" s="109"/>
      <c r="S373" s="109"/>
      <c r="T373" s="109"/>
      <c r="U373" s="109"/>
      <c r="V373" s="109"/>
      <c r="W373" s="109"/>
    </row>
    <row r="374" spans="1:23" ht="12.75" customHeight="1" x14ac:dyDescent="0.2">
      <c r="A374" s="67"/>
      <c r="B374" s="113"/>
      <c r="C374" s="111"/>
      <c r="D374" s="67"/>
      <c r="E374" s="109"/>
      <c r="F374" s="109"/>
      <c r="G374" s="109"/>
      <c r="H374" s="109"/>
      <c r="I374" s="109"/>
      <c r="J374" s="109"/>
      <c r="K374" s="109"/>
      <c r="L374" s="109"/>
      <c r="M374" s="109"/>
      <c r="N374" s="109"/>
      <c r="O374" s="109"/>
      <c r="P374" s="109"/>
      <c r="Q374" s="109"/>
      <c r="R374" s="109"/>
      <c r="S374" s="109"/>
      <c r="T374" s="109"/>
      <c r="U374" s="109"/>
      <c r="V374" s="109"/>
      <c r="W374" s="109"/>
    </row>
    <row r="375" spans="1:23" ht="12.75" customHeight="1" x14ac:dyDescent="0.2">
      <c r="A375" s="67"/>
      <c r="B375" s="113"/>
      <c r="C375" s="111"/>
      <c r="D375" s="67"/>
      <c r="E375" s="109"/>
      <c r="F375" s="109"/>
      <c r="G375" s="109"/>
      <c r="H375" s="109"/>
      <c r="I375" s="109"/>
      <c r="J375" s="109"/>
      <c r="K375" s="109"/>
      <c r="L375" s="109"/>
      <c r="M375" s="109"/>
      <c r="N375" s="109"/>
      <c r="O375" s="109"/>
      <c r="P375" s="109"/>
      <c r="Q375" s="109"/>
      <c r="R375" s="109"/>
      <c r="S375" s="109"/>
      <c r="T375" s="109"/>
      <c r="U375" s="109"/>
      <c r="V375" s="109"/>
      <c r="W375" s="109"/>
    </row>
    <row r="376" spans="1:23" ht="12.75" customHeight="1" x14ac:dyDescent="0.2">
      <c r="A376" s="67"/>
      <c r="B376" s="113"/>
      <c r="C376" s="111"/>
      <c r="D376" s="67"/>
      <c r="E376" s="109"/>
      <c r="F376" s="109"/>
      <c r="G376" s="109"/>
      <c r="H376" s="109"/>
      <c r="I376" s="109"/>
      <c r="J376" s="109"/>
      <c r="K376" s="109"/>
      <c r="L376" s="109"/>
      <c r="M376" s="109"/>
      <c r="N376" s="109"/>
      <c r="O376" s="109"/>
      <c r="P376" s="109"/>
      <c r="Q376" s="109"/>
      <c r="R376" s="109"/>
      <c r="S376" s="109"/>
      <c r="T376" s="109"/>
      <c r="U376" s="109"/>
      <c r="V376" s="109"/>
      <c r="W376" s="109"/>
    </row>
    <row r="377" spans="1:23" ht="12.75" customHeight="1" x14ac:dyDescent="0.2">
      <c r="A377" s="67"/>
      <c r="B377" s="113"/>
      <c r="C377" s="111"/>
      <c r="D377" s="67"/>
      <c r="E377" s="109"/>
      <c r="F377" s="109"/>
      <c r="G377" s="109"/>
      <c r="H377" s="109"/>
      <c r="I377" s="109"/>
      <c r="J377" s="109"/>
      <c r="K377" s="109"/>
      <c r="L377" s="109"/>
      <c r="M377" s="109"/>
      <c r="N377" s="109"/>
      <c r="O377" s="109"/>
      <c r="P377" s="109"/>
      <c r="Q377" s="109"/>
      <c r="R377" s="109"/>
      <c r="S377" s="109"/>
      <c r="T377" s="109"/>
      <c r="U377" s="109"/>
      <c r="V377" s="109"/>
      <c r="W377" s="109"/>
    </row>
    <row r="378" spans="1:23" ht="12.75" customHeight="1" x14ac:dyDescent="0.2">
      <c r="A378" s="67"/>
      <c r="B378" s="113"/>
      <c r="C378" s="111"/>
      <c r="D378" s="67"/>
      <c r="E378" s="109"/>
      <c r="F378" s="109"/>
      <c r="G378" s="109"/>
      <c r="H378" s="109"/>
      <c r="I378" s="109"/>
      <c r="J378" s="109"/>
      <c r="K378" s="109"/>
      <c r="L378" s="109"/>
      <c r="M378" s="109"/>
      <c r="N378" s="109"/>
      <c r="O378" s="109"/>
      <c r="P378" s="109"/>
      <c r="Q378" s="109"/>
      <c r="R378" s="109"/>
      <c r="S378" s="109"/>
      <c r="T378" s="109"/>
      <c r="U378" s="109"/>
      <c r="V378" s="109"/>
      <c r="W378" s="109"/>
    </row>
    <row r="379" spans="1:23" ht="12.75" customHeight="1" x14ac:dyDescent="0.2">
      <c r="A379" s="67"/>
      <c r="B379" s="113"/>
      <c r="C379" s="111"/>
      <c r="D379" s="67"/>
      <c r="E379" s="109"/>
      <c r="F379" s="109"/>
      <c r="G379" s="109"/>
      <c r="H379" s="109"/>
      <c r="I379" s="109"/>
      <c r="J379" s="109"/>
      <c r="K379" s="109"/>
      <c r="L379" s="109"/>
      <c r="M379" s="109"/>
      <c r="N379" s="109"/>
      <c r="O379" s="109"/>
      <c r="P379" s="109"/>
      <c r="Q379" s="109"/>
      <c r="R379" s="109"/>
      <c r="S379" s="109"/>
      <c r="T379" s="109"/>
      <c r="U379" s="109"/>
      <c r="V379" s="109"/>
      <c r="W379" s="109"/>
    </row>
    <row r="380" spans="1:23" ht="12.75" customHeight="1" x14ac:dyDescent="0.2">
      <c r="A380" s="67"/>
      <c r="B380" s="113"/>
      <c r="C380" s="111"/>
      <c r="D380" s="67"/>
      <c r="E380" s="109"/>
      <c r="F380" s="109"/>
      <c r="G380" s="109"/>
      <c r="H380" s="109"/>
      <c r="I380" s="109"/>
      <c r="J380" s="109"/>
      <c r="K380" s="109"/>
      <c r="L380" s="109"/>
      <c r="M380" s="109"/>
      <c r="N380" s="109"/>
      <c r="O380" s="109"/>
      <c r="P380" s="109"/>
      <c r="Q380" s="109"/>
      <c r="R380" s="109"/>
      <c r="S380" s="109"/>
      <c r="T380" s="109"/>
      <c r="U380" s="109"/>
      <c r="V380" s="109"/>
      <c r="W380" s="109"/>
    </row>
    <row r="381" spans="1:23" ht="12.75" customHeight="1" x14ac:dyDescent="0.2">
      <c r="A381" s="67"/>
      <c r="B381" s="113"/>
      <c r="C381" s="111"/>
      <c r="D381" s="67"/>
      <c r="E381" s="109"/>
      <c r="F381" s="109"/>
      <c r="G381" s="109"/>
      <c r="H381" s="109"/>
      <c r="I381" s="109"/>
      <c r="J381" s="109"/>
      <c r="K381" s="109"/>
      <c r="L381" s="109"/>
      <c r="M381" s="109"/>
      <c r="N381" s="109"/>
      <c r="O381" s="109"/>
      <c r="P381" s="109"/>
      <c r="Q381" s="109"/>
      <c r="R381" s="109"/>
      <c r="S381" s="109"/>
      <c r="T381" s="109"/>
      <c r="U381" s="109"/>
      <c r="V381" s="109"/>
      <c r="W381" s="109"/>
    </row>
    <row r="382" spans="1:23" ht="12.75" customHeight="1" x14ac:dyDescent="0.2">
      <c r="A382" s="67"/>
      <c r="B382" s="113"/>
      <c r="C382" s="111"/>
      <c r="D382" s="67"/>
      <c r="E382" s="109"/>
      <c r="F382" s="109"/>
      <c r="G382" s="109"/>
      <c r="H382" s="109"/>
      <c r="I382" s="109"/>
      <c r="J382" s="109"/>
      <c r="K382" s="109"/>
      <c r="L382" s="109"/>
      <c r="M382" s="109"/>
      <c r="N382" s="109"/>
      <c r="O382" s="109"/>
      <c r="P382" s="109"/>
      <c r="Q382" s="109"/>
      <c r="R382" s="109"/>
      <c r="S382" s="109"/>
      <c r="T382" s="109"/>
      <c r="U382" s="109"/>
      <c r="V382" s="109"/>
      <c r="W382" s="109"/>
    </row>
    <row r="383" spans="1:23" ht="12.75" customHeight="1" x14ac:dyDescent="0.2">
      <c r="A383" s="67"/>
      <c r="B383" s="113"/>
      <c r="C383" s="111"/>
      <c r="D383" s="67"/>
      <c r="E383" s="109"/>
      <c r="F383" s="109"/>
      <c r="G383" s="109"/>
      <c r="H383" s="109"/>
      <c r="I383" s="109"/>
      <c r="J383" s="109"/>
      <c r="K383" s="109"/>
      <c r="L383" s="109"/>
      <c r="M383" s="109"/>
      <c r="N383" s="109"/>
      <c r="O383" s="109"/>
      <c r="P383" s="109"/>
      <c r="Q383" s="109"/>
      <c r="R383" s="109"/>
      <c r="S383" s="109"/>
      <c r="T383" s="109"/>
      <c r="U383" s="109"/>
      <c r="V383" s="109"/>
      <c r="W383" s="109"/>
    </row>
    <row r="384" spans="1:23" ht="12.75" customHeight="1" x14ac:dyDescent="0.2">
      <c r="A384" s="67"/>
      <c r="B384" s="113"/>
      <c r="C384" s="111"/>
      <c r="D384" s="67"/>
      <c r="E384" s="109"/>
      <c r="F384" s="109"/>
      <c r="G384" s="109"/>
      <c r="H384" s="109"/>
      <c r="I384" s="109"/>
      <c r="J384" s="109"/>
      <c r="K384" s="109"/>
      <c r="L384" s="109"/>
      <c r="M384" s="109"/>
      <c r="N384" s="109"/>
      <c r="O384" s="109"/>
      <c r="P384" s="109"/>
      <c r="Q384" s="109"/>
      <c r="R384" s="109"/>
      <c r="S384" s="109"/>
      <c r="T384" s="109"/>
      <c r="U384" s="109"/>
      <c r="V384" s="109"/>
      <c r="W384" s="109"/>
    </row>
    <row r="385" spans="1:23" ht="12.75" customHeight="1" x14ac:dyDescent="0.2">
      <c r="A385" s="67"/>
      <c r="B385" s="113"/>
      <c r="C385" s="111"/>
      <c r="D385" s="67"/>
      <c r="E385" s="109"/>
      <c r="F385" s="109"/>
      <c r="G385" s="109"/>
      <c r="H385" s="109"/>
      <c r="I385" s="109"/>
      <c r="J385" s="109"/>
      <c r="K385" s="109"/>
      <c r="L385" s="109"/>
      <c r="M385" s="109"/>
      <c r="N385" s="109"/>
      <c r="O385" s="109"/>
      <c r="P385" s="109"/>
      <c r="Q385" s="109"/>
      <c r="R385" s="109"/>
      <c r="S385" s="109"/>
      <c r="T385" s="109"/>
      <c r="U385" s="109"/>
      <c r="V385" s="109"/>
      <c r="W385" s="109"/>
    </row>
    <row r="386" spans="1:23" ht="12.75" customHeight="1" x14ac:dyDescent="0.2">
      <c r="A386" s="67"/>
      <c r="B386" s="113"/>
      <c r="C386" s="111"/>
      <c r="D386" s="67"/>
      <c r="E386" s="109"/>
      <c r="F386" s="109"/>
      <c r="G386" s="109"/>
      <c r="H386" s="109"/>
      <c r="I386" s="109"/>
      <c r="J386" s="109"/>
      <c r="K386" s="109"/>
      <c r="L386" s="109"/>
      <c r="M386" s="109"/>
      <c r="N386" s="109"/>
      <c r="O386" s="109"/>
      <c r="P386" s="109"/>
      <c r="Q386" s="109"/>
      <c r="R386" s="109"/>
      <c r="S386" s="109"/>
      <c r="T386" s="109"/>
      <c r="U386" s="109"/>
      <c r="V386" s="109"/>
      <c r="W386" s="109"/>
    </row>
    <row r="387" spans="1:23" ht="12.75" customHeight="1" x14ac:dyDescent="0.2">
      <c r="A387" s="67"/>
      <c r="B387" s="113"/>
      <c r="C387" s="111"/>
      <c r="D387" s="67"/>
      <c r="E387" s="109"/>
      <c r="F387" s="109"/>
      <c r="G387" s="109"/>
      <c r="H387" s="109"/>
      <c r="I387" s="109"/>
      <c r="J387" s="109"/>
      <c r="K387" s="109"/>
      <c r="L387" s="109"/>
      <c r="M387" s="109"/>
      <c r="N387" s="109"/>
      <c r="O387" s="109"/>
      <c r="P387" s="109"/>
      <c r="Q387" s="109"/>
      <c r="R387" s="109"/>
      <c r="S387" s="109"/>
      <c r="T387" s="109"/>
      <c r="U387" s="109"/>
      <c r="V387" s="109"/>
      <c r="W387" s="109"/>
    </row>
    <row r="388" spans="1:23" ht="12.75" customHeight="1" x14ac:dyDescent="0.2">
      <c r="A388" s="67"/>
      <c r="B388" s="113"/>
      <c r="C388" s="111"/>
      <c r="D388" s="67"/>
      <c r="E388" s="109"/>
      <c r="F388" s="109"/>
      <c r="G388" s="109"/>
      <c r="H388" s="109"/>
      <c r="I388" s="109"/>
      <c r="J388" s="109"/>
      <c r="K388" s="109"/>
      <c r="L388" s="109"/>
      <c r="M388" s="109"/>
      <c r="N388" s="109"/>
      <c r="O388" s="109"/>
      <c r="P388" s="109"/>
      <c r="Q388" s="109"/>
      <c r="R388" s="109"/>
      <c r="S388" s="109"/>
      <c r="T388" s="109"/>
      <c r="U388" s="109"/>
      <c r="V388" s="109"/>
      <c r="W388" s="109"/>
    </row>
    <row r="389" spans="1:23" ht="12.75" customHeight="1" x14ac:dyDescent="0.2">
      <c r="A389" s="67"/>
      <c r="B389" s="113"/>
      <c r="C389" s="111"/>
      <c r="D389" s="67"/>
      <c r="E389" s="109"/>
      <c r="F389" s="109"/>
      <c r="G389" s="109"/>
      <c r="H389" s="109"/>
      <c r="I389" s="109"/>
      <c r="J389" s="109"/>
      <c r="K389" s="109"/>
      <c r="L389" s="109"/>
      <c r="M389" s="109"/>
      <c r="N389" s="109"/>
      <c r="O389" s="109"/>
      <c r="P389" s="109"/>
      <c r="Q389" s="109"/>
      <c r="R389" s="109"/>
      <c r="S389" s="109"/>
      <c r="T389" s="109"/>
      <c r="U389" s="109"/>
      <c r="V389" s="109"/>
      <c r="W389" s="109"/>
    </row>
    <row r="390" spans="1:23" ht="12.75" customHeight="1" x14ac:dyDescent="0.2">
      <c r="A390" s="67"/>
      <c r="B390" s="113"/>
      <c r="C390" s="111"/>
      <c r="D390" s="67"/>
      <c r="E390" s="109"/>
      <c r="F390" s="109"/>
      <c r="G390" s="109"/>
      <c r="H390" s="109"/>
      <c r="I390" s="109"/>
      <c r="J390" s="109"/>
      <c r="K390" s="109"/>
      <c r="L390" s="109"/>
      <c r="M390" s="109"/>
      <c r="N390" s="109"/>
      <c r="O390" s="109"/>
      <c r="P390" s="109"/>
      <c r="Q390" s="109"/>
      <c r="R390" s="109"/>
      <c r="S390" s="109"/>
      <c r="T390" s="109"/>
      <c r="U390" s="109"/>
      <c r="V390" s="109"/>
      <c r="W390" s="109"/>
    </row>
    <row r="391" spans="1:23" ht="12.75" customHeight="1" x14ac:dyDescent="0.2">
      <c r="A391" s="67"/>
      <c r="B391" s="113"/>
      <c r="C391" s="111"/>
      <c r="D391" s="67"/>
      <c r="E391" s="109"/>
      <c r="F391" s="109"/>
      <c r="G391" s="109"/>
      <c r="H391" s="109"/>
      <c r="I391" s="109"/>
      <c r="J391" s="109"/>
      <c r="K391" s="109"/>
      <c r="L391" s="109"/>
      <c r="M391" s="109"/>
      <c r="N391" s="109"/>
      <c r="O391" s="109"/>
      <c r="P391" s="109"/>
      <c r="Q391" s="109"/>
      <c r="R391" s="109"/>
      <c r="S391" s="109"/>
      <c r="T391" s="109"/>
      <c r="U391" s="109"/>
      <c r="V391" s="109"/>
      <c r="W391" s="109"/>
    </row>
    <row r="392" spans="1:23" ht="12.75" customHeight="1" x14ac:dyDescent="0.2">
      <c r="A392" s="67"/>
      <c r="B392" s="113"/>
      <c r="C392" s="111"/>
      <c r="D392" s="67"/>
      <c r="E392" s="109"/>
      <c r="F392" s="109"/>
      <c r="G392" s="109"/>
      <c r="H392" s="109"/>
      <c r="I392" s="109"/>
      <c r="J392" s="109"/>
      <c r="K392" s="109"/>
      <c r="L392" s="109"/>
      <c r="M392" s="109"/>
      <c r="N392" s="109"/>
      <c r="O392" s="109"/>
      <c r="P392" s="109"/>
      <c r="Q392" s="109"/>
      <c r="R392" s="109"/>
      <c r="S392" s="109"/>
      <c r="T392" s="109"/>
      <c r="U392" s="109"/>
      <c r="V392" s="109"/>
      <c r="W392" s="109"/>
    </row>
    <row r="393" spans="1:23" ht="12.75" customHeight="1" x14ac:dyDescent="0.2">
      <c r="A393" s="67"/>
      <c r="B393" s="113"/>
      <c r="C393" s="111"/>
      <c r="D393" s="67"/>
      <c r="E393" s="109"/>
      <c r="F393" s="109"/>
      <c r="G393" s="109"/>
      <c r="H393" s="109"/>
      <c r="I393" s="109"/>
      <c r="J393" s="109"/>
      <c r="K393" s="109"/>
      <c r="L393" s="109"/>
      <c r="M393" s="109"/>
      <c r="N393" s="109"/>
      <c r="O393" s="109"/>
      <c r="P393" s="109"/>
      <c r="Q393" s="109"/>
      <c r="R393" s="109"/>
      <c r="S393" s="109"/>
      <c r="T393" s="109"/>
      <c r="U393" s="109"/>
      <c r="V393" s="109"/>
      <c r="W393" s="109"/>
    </row>
    <row r="394" spans="1:23" ht="12.75" customHeight="1" x14ac:dyDescent="0.2">
      <c r="A394" s="67"/>
      <c r="B394" s="113"/>
      <c r="C394" s="111"/>
      <c r="D394" s="67"/>
      <c r="E394" s="109"/>
      <c r="F394" s="109"/>
      <c r="G394" s="109"/>
      <c r="H394" s="109"/>
      <c r="I394" s="109"/>
      <c r="J394" s="109"/>
      <c r="K394" s="109"/>
      <c r="L394" s="109"/>
      <c r="M394" s="109"/>
      <c r="N394" s="109"/>
      <c r="O394" s="109"/>
      <c r="P394" s="109"/>
      <c r="Q394" s="109"/>
      <c r="R394" s="109"/>
      <c r="S394" s="109"/>
      <c r="T394" s="109"/>
      <c r="U394" s="109"/>
      <c r="V394" s="109"/>
      <c r="W394" s="109"/>
    </row>
    <row r="395" spans="1:23" ht="12.75" customHeight="1" x14ac:dyDescent="0.2">
      <c r="A395" s="67"/>
      <c r="B395" s="113"/>
      <c r="C395" s="111"/>
      <c r="D395" s="67"/>
      <c r="E395" s="109"/>
      <c r="F395" s="109"/>
      <c r="G395" s="109"/>
      <c r="H395" s="109"/>
      <c r="I395" s="109"/>
      <c r="J395" s="109"/>
      <c r="K395" s="109"/>
      <c r="L395" s="109"/>
      <c r="M395" s="109"/>
      <c r="N395" s="109"/>
      <c r="O395" s="109"/>
      <c r="P395" s="109"/>
      <c r="Q395" s="109"/>
      <c r="R395" s="109"/>
      <c r="S395" s="109"/>
      <c r="T395" s="109"/>
      <c r="U395" s="109"/>
      <c r="V395" s="109"/>
      <c r="W395" s="109"/>
    </row>
    <row r="396" spans="1:23" ht="12.75" customHeight="1" x14ac:dyDescent="0.2">
      <c r="A396" s="67"/>
      <c r="B396" s="113"/>
      <c r="C396" s="111"/>
      <c r="D396" s="67"/>
      <c r="E396" s="109"/>
      <c r="F396" s="109"/>
      <c r="G396" s="109"/>
      <c r="H396" s="109"/>
      <c r="I396" s="109"/>
      <c r="J396" s="109"/>
      <c r="K396" s="109"/>
      <c r="L396" s="109"/>
      <c r="M396" s="109"/>
      <c r="N396" s="109"/>
      <c r="O396" s="109"/>
      <c r="P396" s="109"/>
      <c r="Q396" s="109"/>
      <c r="R396" s="109"/>
      <c r="S396" s="109"/>
      <c r="T396" s="109"/>
      <c r="U396" s="109"/>
      <c r="V396" s="109"/>
      <c r="W396" s="109"/>
    </row>
    <row r="397" spans="1:23" ht="12.75" customHeight="1" x14ac:dyDescent="0.2">
      <c r="A397" s="67"/>
      <c r="B397" s="113"/>
      <c r="C397" s="111"/>
      <c r="D397" s="67"/>
      <c r="E397" s="109"/>
      <c r="F397" s="109"/>
      <c r="G397" s="109"/>
      <c r="H397" s="109"/>
      <c r="I397" s="109"/>
      <c r="J397" s="109"/>
      <c r="K397" s="109"/>
      <c r="L397" s="109"/>
      <c r="M397" s="109"/>
      <c r="N397" s="109"/>
      <c r="O397" s="109"/>
      <c r="P397" s="109"/>
      <c r="Q397" s="109"/>
      <c r="R397" s="109"/>
      <c r="S397" s="109"/>
      <c r="T397" s="109"/>
      <c r="U397" s="109"/>
      <c r="V397" s="109"/>
      <c r="W397" s="109"/>
    </row>
    <row r="398" spans="1:23" ht="12.75" customHeight="1" x14ac:dyDescent="0.2">
      <c r="A398" s="67"/>
      <c r="B398" s="113"/>
      <c r="C398" s="111"/>
      <c r="D398" s="67"/>
      <c r="E398" s="109"/>
      <c r="F398" s="109"/>
      <c r="G398" s="109"/>
      <c r="H398" s="109"/>
      <c r="I398" s="109"/>
      <c r="J398" s="109"/>
      <c r="K398" s="109"/>
      <c r="L398" s="109"/>
      <c r="M398" s="109"/>
      <c r="N398" s="109"/>
      <c r="O398" s="109"/>
      <c r="P398" s="109"/>
      <c r="Q398" s="109"/>
      <c r="R398" s="109"/>
      <c r="S398" s="109"/>
      <c r="T398" s="109"/>
      <c r="U398" s="109"/>
      <c r="V398" s="109"/>
      <c r="W398" s="109"/>
    </row>
    <row r="399" spans="1:23" ht="12.75" customHeight="1" x14ac:dyDescent="0.2">
      <c r="A399" s="67"/>
      <c r="B399" s="113"/>
      <c r="C399" s="111"/>
      <c r="D399" s="67"/>
      <c r="E399" s="109"/>
      <c r="F399" s="109"/>
      <c r="G399" s="109"/>
      <c r="H399" s="109"/>
      <c r="I399" s="109"/>
      <c r="J399" s="109"/>
      <c r="K399" s="109"/>
      <c r="L399" s="109"/>
      <c r="M399" s="109"/>
      <c r="N399" s="109"/>
      <c r="O399" s="109"/>
      <c r="P399" s="109"/>
      <c r="Q399" s="109"/>
      <c r="R399" s="109"/>
      <c r="S399" s="109"/>
      <c r="T399" s="109"/>
      <c r="U399" s="109"/>
      <c r="V399" s="109"/>
      <c r="W399" s="109"/>
    </row>
    <row r="400" spans="1:23" ht="12.75" customHeight="1" x14ac:dyDescent="0.2">
      <c r="A400" s="67"/>
      <c r="B400" s="113"/>
      <c r="C400" s="111"/>
      <c r="D400" s="67"/>
      <c r="E400" s="109"/>
      <c r="F400" s="109"/>
      <c r="G400" s="109"/>
      <c r="H400" s="109"/>
      <c r="I400" s="109"/>
      <c r="J400" s="109"/>
      <c r="K400" s="109"/>
      <c r="L400" s="109"/>
      <c r="M400" s="109"/>
      <c r="N400" s="109"/>
      <c r="O400" s="109"/>
      <c r="P400" s="109"/>
      <c r="Q400" s="109"/>
      <c r="R400" s="109"/>
      <c r="S400" s="109"/>
      <c r="T400" s="109"/>
      <c r="U400" s="109"/>
      <c r="V400" s="109"/>
      <c r="W400" s="109"/>
    </row>
    <row r="401" spans="1:23" ht="12.75" customHeight="1" x14ac:dyDescent="0.2">
      <c r="A401" s="67"/>
      <c r="B401" s="113"/>
      <c r="C401" s="111"/>
      <c r="D401" s="67"/>
      <c r="E401" s="109"/>
      <c r="F401" s="109"/>
      <c r="G401" s="109"/>
      <c r="H401" s="109"/>
      <c r="I401" s="109"/>
      <c r="J401" s="109"/>
      <c r="K401" s="109"/>
      <c r="L401" s="109"/>
      <c r="M401" s="109"/>
      <c r="N401" s="109"/>
      <c r="O401" s="109"/>
      <c r="P401" s="109"/>
      <c r="Q401" s="109"/>
      <c r="R401" s="109"/>
      <c r="S401" s="109"/>
      <c r="T401" s="109"/>
      <c r="U401" s="109"/>
      <c r="V401" s="109"/>
      <c r="W401" s="109"/>
    </row>
    <row r="402" spans="1:23" ht="12.75" customHeight="1" x14ac:dyDescent="0.2">
      <c r="A402" s="67"/>
      <c r="B402" s="113"/>
      <c r="C402" s="111"/>
      <c r="D402" s="67"/>
      <c r="E402" s="109"/>
      <c r="F402" s="109"/>
      <c r="G402" s="109"/>
      <c r="H402" s="109"/>
      <c r="I402" s="109"/>
      <c r="J402" s="109"/>
      <c r="K402" s="109"/>
      <c r="L402" s="109"/>
      <c r="M402" s="109"/>
      <c r="N402" s="109"/>
      <c r="O402" s="109"/>
      <c r="P402" s="109"/>
      <c r="Q402" s="109"/>
      <c r="R402" s="109"/>
      <c r="S402" s="109"/>
      <c r="T402" s="109"/>
      <c r="U402" s="109"/>
      <c r="V402" s="109"/>
      <c r="W402" s="109"/>
    </row>
    <row r="403" spans="1:23" ht="12.75" customHeight="1" x14ac:dyDescent="0.2">
      <c r="A403" s="67"/>
      <c r="B403" s="113"/>
      <c r="C403" s="111"/>
      <c r="D403" s="67"/>
      <c r="E403" s="109"/>
      <c r="F403" s="109"/>
      <c r="G403" s="109"/>
      <c r="H403" s="109"/>
      <c r="I403" s="109"/>
      <c r="J403" s="109"/>
      <c r="K403" s="109"/>
      <c r="L403" s="109"/>
      <c r="M403" s="109"/>
      <c r="N403" s="109"/>
      <c r="O403" s="109"/>
      <c r="P403" s="109"/>
      <c r="Q403" s="109"/>
      <c r="R403" s="109"/>
      <c r="S403" s="109"/>
      <c r="T403" s="109"/>
      <c r="U403" s="109"/>
      <c r="V403" s="109"/>
      <c r="W403" s="109"/>
    </row>
    <row r="404" spans="1:23" ht="12.75" customHeight="1" x14ac:dyDescent="0.2">
      <c r="A404" s="67"/>
      <c r="B404" s="113"/>
      <c r="C404" s="111"/>
      <c r="D404" s="67"/>
      <c r="E404" s="109"/>
      <c r="F404" s="109"/>
      <c r="G404" s="109"/>
      <c r="H404" s="109"/>
      <c r="I404" s="109"/>
      <c r="J404" s="109"/>
      <c r="K404" s="109"/>
      <c r="L404" s="109"/>
      <c r="M404" s="109"/>
      <c r="N404" s="109"/>
      <c r="O404" s="109"/>
      <c r="P404" s="109"/>
      <c r="Q404" s="109"/>
      <c r="R404" s="109"/>
      <c r="S404" s="109"/>
      <c r="T404" s="109"/>
      <c r="U404" s="109"/>
      <c r="V404" s="109"/>
      <c r="W404" s="109"/>
    </row>
    <row r="405" spans="1:23" ht="12.75" customHeight="1" x14ac:dyDescent="0.2">
      <c r="A405" s="67"/>
      <c r="B405" s="113"/>
      <c r="C405" s="111"/>
      <c r="D405" s="67"/>
      <c r="E405" s="109"/>
      <c r="F405" s="109"/>
      <c r="G405" s="109"/>
      <c r="H405" s="109"/>
      <c r="I405" s="109"/>
      <c r="J405" s="109"/>
      <c r="K405" s="109"/>
      <c r="L405" s="109"/>
      <c r="M405" s="109"/>
      <c r="N405" s="109"/>
      <c r="O405" s="109"/>
      <c r="P405" s="109"/>
      <c r="Q405" s="109"/>
      <c r="R405" s="109"/>
      <c r="S405" s="109"/>
      <c r="T405" s="109"/>
      <c r="U405" s="109"/>
      <c r="V405" s="109"/>
      <c r="W405" s="109"/>
    </row>
    <row r="406" spans="1:23" ht="12.75" customHeight="1" x14ac:dyDescent="0.2">
      <c r="A406" s="67"/>
      <c r="B406" s="113"/>
      <c r="C406" s="111"/>
      <c r="D406" s="67"/>
      <c r="E406" s="109"/>
      <c r="F406" s="109"/>
      <c r="G406" s="109"/>
      <c r="H406" s="109"/>
      <c r="I406" s="109"/>
      <c r="J406" s="109"/>
      <c r="K406" s="109"/>
      <c r="L406" s="109"/>
      <c r="M406" s="109"/>
      <c r="N406" s="109"/>
      <c r="O406" s="109"/>
      <c r="P406" s="109"/>
      <c r="Q406" s="109"/>
      <c r="R406" s="109"/>
      <c r="S406" s="109"/>
      <c r="T406" s="109"/>
      <c r="U406" s="109"/>
      <c r="V406" s="109"/>
      <c r="W406" s="109"/>
    </row>
    <row r="407" spans="1:23" ht="12.75" customHeight="1" x14ac:dyDescent="0.2">
      <c r="A407" s="67"/>
      <c r="B407" s="113"/>
      <c r="C407" s="111"/>
      <c r="D407" s="67"/>
      <c r="E407" s="109"/>
      <c r="F407" s="109"/>
      <c r="G407" s="109"/>
      <c r="H407" s="109"/>
      <c r="I407" s="109"/>
      <c r="J407" s="109"/>
      <c r="K407" s="109"/>
      <c r="L407" s="109"/>
      <c r="M407" s="109"/>
      <c r="N407" s="109"/>
      <c r="O407" s="109"/>
      <c r="P407" s="109"/>
      <c r="Q407" s="109"/>
      <c r="R407" s="109"/>
      <c r="S407" s="109"/>
      <c r="T407" s="109"/>
      <c r="U407" s="109"/>
      <c r="V407" s="109"/>
      <c r="W407" s="109"/>
    </row>
    <row r="408" spans="1:23" ht="12.75" customHeight="1" x14ac:dyDescent="0.2">
      <c r="A408" s="67"/>
      <c r="B408" s="113"/>
      <c r="C408" s="111"/>
      <c r="D408" s="67"/>
      <c r="E408" s="109"/>
      <c r="F408" s="109"/>
      <c r="G408" s="109"/>
      <c r="H408" s="109"/>
      <c r="I408" s="109"/>
      <c r="J408" s="109"/>
      <c r="K408" s="109"/>
      <c r="L408" s="109"/>
      <c r="M408" s="109"/>
      <c r="N408" s="109"/>
      <c r="O408" s="109"/>
      <c r="P408" s="109"/>
      <c r="Q408" s="109"/>
      <c r="R408" s="109"/>
      <c r="S408" s="109"/>
      <c r="T408" s="109"/>
      <c r="U408" s="109"/>
      <c r="V408" s="109"/>
      <c r="W408" s="109"/>
    </row>
    <row r="409" spans="1:23" ht="12.75" customHeight="1" x14ac:dyDescent="0.2">
      <c r="A409" s="67"/>
      <c r="B409" s="113"/>
      <c r="C409" s="111"/>
      <c r="D409" s="67"/>
      <c r="E409" s="109"/>
      <c r="F409" s="109"/>
      <c r="G409" s="109"/>
      <c r="H409" s="109"/>
      <c r="I409" s="109"/>
      <c r="J409" s="109"/>
      <c r="K409" s="109"/>
      <c r="L409" s="109"/>
      <c r="M409" s="109"/>
      <c r="N409" s="109"/>
      <c r="O409" s="109"/>
      <c r="P409" s="109"/>
      <c r="Q409" s="109"/>
      <c r="R409" s="109"/>
      <c r="S409" s="109"/>
      <c r="T409" s="109"/>
      <c r="U409" s="109"/>
      <c r="V409" s="109"/>
      <c r="W409" s="109"/>
    </row>
    <row r="410" spans="1:23" ht="12.75" customHeight="1" x14ac:dyDescent="0.2">
      <c r="A410" s="67"/>
      <c r="B410" s="113"/>
      <c r="C410" s="111"/>
      <c r="D410" s="67"/>
      <c r="E410" s="109"/>
      <c r="F410" s="109"/>
      <c r="G410" s="109"/>
      <c r="H410" s="109"/>
      <c r="I410" s="109"/>
      <c r="J410" s="109"/>
      <c r="K410" s="109"/>
      <c r="L410" s="109"/>
      <c r="M410" s="109"/>
      <c r="N410" s="109"/>
      <c r="O410" s="109"/>
      <c r="P410" s="109"/>
      <c r="Q410" s="109"/>
      <c r="R410" s="109"/>
      <c r="S410" s="109"/>
      <c r="T410" s="109"/>
      <c r="U410" s="109"/>
      <c r="V410" s="109"/>
      <c r="W410" s="109"/>
    </row>
    <row r="411" spans="1:23" ht="12.75" customHeight="1" x14ac:dyDescent="0.2">
      <c r="A411" s="67"/>
      <c r="B411" s="113"/>
      <c r="C411" s="111"/>
      <c r="D411" s="67"/>
      <c r="E411" s="109"/>
      <c r="F411" s="109"/>
      <c r="G411" s="109"/>
      <c r="H411" s="109"/>
      <c r="I411" s="109"/>
      <c r="J411" s="109"/>
      <c r="K411" s="109"/>
      <c r="L411" s="109"/>
      <c r="M411" s="109"/>
      <c r="N411" s="109"/>
      <c r="O411" s="109"/>
      <c r="P411" s="109"/>
      <c r="Q411" s="109"/>
      <c r="R411" s="109"/>
      <c r="S411" s="109"/>
      <c r="T411" s="109"/>
      <c r="U411" s="109"/>
      <c r="V411" s="109"/>
      <c r="W411" s="109"/>
    </row>
    <row r="412" spans="1:23" ht="12.75" customHeight="1" x14ac:dyDescent="0.2">
      <c r="A412" s="67"/>
      <c r="B412" s="113"/>
      <c r="C412" s="111"/>
      <c r="D412" s="67"/>
      <c r="E412" s="109"/>
      <c r="F412" s="109"/>
      <c r="G412" s="109"/>
      <c r="H412" s="109"/>
      <c r="I412" s="109"/>
      <c r="J412" s="109"/>
      <c r="K412" s="109"/>
      <c r="L412" s="109"/>
      <c r="M412" s="109"/>
      <c r="N412" s="109"/>
      <c r="O412" s="109"/>
      <c r="P412" s="109"/>
      <c r="Q412" s="109"/>
      <c r="R412" s="109"/>
      <c r="S412" s="109"/>
      <c r="T412" s="109"/>
      <c r="U412" s="109"/>
      <c r="V412" s="109"/>
      <c r="W412" s="109"/>
    </row>
    <row r="413" spans="1:23" ht="12.75" customHeight="1" x14ac:dyDescent="0.2">
      <c r="A413" s="67"/>
      <c r="B413" s="113"/>
      <c r="C413" s="111"/>
      <c r="D413" s="67"/>
      <c r="E413" s="109"/>
      <c r="F413" s="109"/>
      <c r="G413" s="109"/>
      <c r="H413" s="109"/>
      <c r="I413" s="109"/>
      <c r="J413" s="109"/>
      <c r="K413" s="109"/>
      <c r="L413" s="109"/>
      <c r="M413" s="109"/>
      <c r="N413" s="109"/>
      <c r="O413" s="109"/>
      <c r="P413" s="109"/>
      <c r="Q413" s="109"/>
      <c r="R413" s="109"/>
      <c r="S413" s="109"/>
      <c r="T413" s="109"/>
      <c r="U413" s="109"/>
      <c r="V413" s="109"/>
      <c r="W413" s="109"/>
    </row>
    <row r="414" spans="1:23" ht="12.75" customHeight="1" x14ac:dyDescent="0.2">
      <c r="A414" s="67"/>
      <c r="B414" s="113"/>
      <c r="C414" s="111"/>
      <c r="D414" s="67"/>
      <c r="E414" s="109"/>
      <c r="F414" s="109"/>
      <c r="G414" s="109"/>
      <c r="H414" s="109"/>
      <c r="I414" s="109"/>
      <c r="J414" s="109"/>
      <c r="K414" s="109"/>
      <c r="L414" s="109"/>
      <c r="M414" s="109"/>
      <c r="N414" s="109"/>
      <c r="O414" s="109"/>
      <c r="P414" s="109"/>
      <c r="Q414" s="109"/>
      <c r="R414" s="109"/>
      <c r="S414" s="109"/>
      <c r="T414" s="109"/>
      <c r="U414" s="109"/>
      <c r="V414" s="109"/>
      <c r="W414" s="109"/>
    </row>
    <row r="415" spans="1:23" ht="12.75" customHeight="1" x14ac:dyDescent="0.2">
      <c r="A415" s="67"/>
      <c r="B415" s="113"/>
      <c r="C415" s="111"/>
      <c r="D415" s="67"/>
      <c r="E415" s="109"/>
      <c r="F415" s="109"/>
      <c r="G415" s="109"/>
      <c r="H415" s="109"/>
      <c r="I415" s="109"/>
      <c r="J415" s="109"/>
      <c r="K415" s="109"/>
      <c r="L415" s="109"/>
      <c r="M415" s="109"/>
      <c r="N415" s="109"/>
      <c r="O415" s="109"/>
      <c r="P415" s="109"/>
      <c r="Q415" s="109"/>
      <c r="R415" s="109"/>
      <c r="S415" s="109"/>
      <c r="T415" s="109"/>
      <c r="U415" s="109"/>
      <c r="V415" s="109"/>
      <c r="W415" s="109"/>
    </row>
    <row r="416" spans="1:23" ht="12.75" customHeight="1" x14ac:dyDescent="0.2">
      <c r="A416" s="67"/>
      <c r="B416" s="113"/>
      <c r="C416" s="111"/>
      <c r="D416" s="67"/>
      <c r="E416" s="109"/>
      <c r="F416" s="109"/>
      <c r="G416" s="109"/>
      <c r="H416" s="109"/>
      <c r="I416" s="109"/>
      <c r="J416" s="109"/>
      <c r="K416" s="109"/>
      <c r="L416" s="109"/>
      <c r="M416" s="109"/>
      <c r="N416" s="109"/>
      <c r="O416" s="109"/>
      <c r="P416" s="109"/>
      <c r="Q416" s="109"/>
      <c r="R416" s="109"/>
      <c r="S416" s="109"/>
      <c r="T416" s="109"/>
      <c r="U416" s="109"/>
      <c r="V416" s="109"/>
      <c r="W416" s="109"/>
    </row>
    <row r="417" spans="1:23" ht="12.75" customHeight="1" x14ac:dyDescent="0.2">
      <c r="A417" s="67"/>
      <c r="B417" s="113"/>
      <c r="C417" s="111"/>
      <c r="D417" s="67"/>
      <c r="E417" s="109"/>
      <c r="F417" s="109"/>
      <c r="G417" s="109"/>
      <c r="H417" s="109"/>
      <c r="I417" s="109"/>
      <c r="J417" s="109"/>
      <c r="K417" s="109"/>
      <c r="L417" s="109"/>
      <c r="M417" s="109"/>
      <c r="N417" s="109"/>
      <c r="O417" s="109"/>
      <c r="P417" s="109"/>
      <c r="Q417" s="109"/>
      <c r="R417" s="109"/>
      <c r="S417" s="109"/>
      <c r="T417" s="109"/>
      <c r="U417" s="109"/>
      <c r="V417" s="109"/>
      <c r="W417" s="109"/>
    </row>
    <row r="418" spans="1:23" ht="12.75" customHeight="1" x14ac:dyDescent="0.2">
      <c r="A418" s="67"/>
      <c r="B418" s="113"/>
      <c r="C418" s="111"/>
      <c r="D418" s="67"/>
      <c r="E418" s="109"/>
      <c r="F418" s="109"/>
      <c r="G418" s="109"/>
      <c r="H418" s="109"/>
      <c r="I418" s="109"/>
      <c r="J418" s="109"/>
      <c r="K418" s="109"/>
      <c r="L418" s="109"/>
      <c r="M418" s="109"/>
      <c r="N418" s="109"/>
      <c r="O418" s="109"/>
      <c r="P418" s="109"/>
      <c r="Q418" s="109"/>
      <c r="R418" s="109"/>
      <c r="S418" s="109"/>
      <c r="T418" s="109"/>
      <c r="U418" s="109"/>
      <c r="V418" s="109"/>
      <c r="W418" s="109"/>
    </row>
    <row r="419" spans="1:23" ht="12.75" customHeight="1" x14ac:dyDescent="0.2">
      <c r="A419" s="67"/>
      <c r="B419" s="113"/>
      <c r="C419" s="111"/>
      <c r="D419" s="67"/>
      <c r="E419" s="109"/>
      <c r="F419" s="109"/>
      <c r="G419" s="109"/>
      <c r="H419" s="109"/>
      <c r="I419" s="109"/>
      <c r="J419" s="109"/>
      <c r="K419" s="109"/>
      <c r="L419" s="109"/>
      <c r="M419" s="109"/>
      <c r="N419" s="109"/>
      <c r="O419" s="109"/>
      <c r="P419" s="109"/>
      <c r="Q419" s="109"/>
      <c r="R419" s="109"/>
      <c r="S419" s="109"/>
      <c r="T419" s="109"/>
      <c r="U419" s="109"/>
      <c r="V419" s="109"/>
      <c r="W419" s="109"/>
    </row>
    <row r="420" spans="1:23" ht="12.75" customHeight="1" x14ac:dyDescent="0.2">
      <c r="A420" s="67"/>
      <c r="B420" s="113"/>
      <c r="C420" s="111"/>
      <c r="D420" s="67"/>
      <c r="E420" s="109"/>
      <c r="F420" s="109"/>
      <c r="G420" s="109"/>
      <c r="H420" s="109"/>
      <c r="I420" s="109"/>
      <c r="J420" s="109"/>
      <c r="K420" s="109"/>
      <c r="L420" s="109"/>
      <c r="M420" s="109"/>
      <c r="N420" s="109"/>
      <c r="O420" s="109"/>
      <c r="P420" s="109"/>
      <c r="Q420" s="109"/>
      <c r="R420" s="109"/>
      <c r="S420" s="109"/>
      <c r="T420" s="109"/>
      <c r="U420" s="109"/>
      <c r="V420" s="109"/>
      <c r="W420" s="109"/>
    </row>
    <row r="421" spans="1:23" ht="12.75" customHeight="1" x14ac:dyDescent="0.2">
      <c r="A421" s="67"/>
      <c r="B421" s="113"/>
      <c r="C421" s="111"/>
      <c r="D421" s="67"/>
      <c r="E421" s="109"/>
      <c r="F421" s="109"/>
      <c r="G421" s="109"/>
      <c r="H421" s="109"/>
      <c r="I421" s="109"/>
      <c r="J421" s="109"/>
      <c r="K421" s="109"/>
      <c r="L421" s="109"/>
      <c r="M421" s="109"/>
      <c r="N421" s="109"/>
      <c r="O421" s="109"/>
      <c r="P421" s="109"/>
      <c r="Q421" s="109"/>
      <c r="R421" s="109"/>
      <c r="S421" s="109"/>
      <c r="T421" s="109"/>
      <c r="U421" s="109"/>
      <c r="V421" s="109"/>
      <c r="W421" s="109"/>
    </row>
    <row r="422" spans="1:23" ht="12.75" customHeight="1" x14ac:dyDescent="0.2">
      <c r="A422" s="67"/>
      <c r="B422" s="113"/>
      <c r="C422" s="111"/>
      <c r="D422" s="67"/>
      <c r="E422" s="109"/>
      <c r="F422" s="109"/>
      <c r="G422" s="109"/>
      <c r="H422" s="109"/>
      <c r="I422" s="109"/>
      <c r="J422" s="109"/>
      <c r="K422" s="109"/>
      <c r="L422" s="109"/>
      <c r="M422" s="109"/>
      <c r="N422" s="109"/>
      <c r="O422" s="109"/>
      <c r="P422" s="109"/>
      <c r="Q422" s="109"/>
      <c r="R422" s="109"/>
      <c r="S422" s="109"/>
      <c r="T422" s="109"/>
      <c r="U422" s="109"/>
      <c r="V422" s="109"/>
      <c r="W422" s="109"/>
    </row>
    <row r="423" spans="1:23" ht="12.75" customHeight="1" x14ac:dyDescent="0.2">
      <c r="A423" s="67"/>
      <c r="B423" s="113"/>
      <c r="C423" s="111"/>
      <c r="D423" s="67"/>
      <c r="E423" s="109"/>
      <c r="F423" s="109"/>
      <c r="G423" s="109"/>
      <c r="H423" s="109"/>
      <c r="I423" s="109"/>
      <c r="J423" s="109"/>
      <c r="K423" s="109"/>
      <c r="L423" s="109"/>
      <c r="M423" s="109"/>
      <c r="N423" s="109"/>
      <c r="O423" s="109"/>
      <c r="P423" s="109"/>
      <c r="Q423" s="109"/>
      <c r="R423" s="109"/>
      <c r="S423" s="109"/>
      <c r="T423" s="109"/>
      <c r="U423" s="109"/>
      <c r="V423" s="109"/>
      <c r="W423" s="109"/>
    </row>
    <row r="424" spans="1:23" ht="12.75" customHeight="1" x14ac:dyDescent="0.2">
      <c r="A424" s="67"/>
      <c r="B424" s="113"/>
      <c r="C424" s="111"/>
      <c r="D424" s="67"/>
      <c r="E424" s="109"/>
      <c r="F424" s="109"/>
      <c r="G424" s="109"/>
      <c r="H424" s="109"/>
      <c r="I424" s="109"/>
      <c r="J424" s="109"/>
      <c r="K424" s="109"/>
      <c r="L424" s="109"/>
      <c r="M424" s="109"/>
      <c r="N424" s="109"/>
      <c r="O424" s="109"/>
      <c r="P424" s="109"/>
      <c r="Q424" s="109"/>
      <c r="R424" s="109"/>
      <c r="S424" s="109"/>
      <c r="T424" s="109"/>
      <c r="U424" s="109"/>
      <c r="V424" s="109"/>
      <c r="W424" s="109"/>
    </row>
    <row r="425" spans="1:23" ht="12.75" customHeight="1" x14ac:dyDescent="0.2">
      <c r="A425" s="67"/>
      <c r="B425" s="113"/>
      <c r="C425" s="111"/>
      <c r="D425" s="67"/>
      <c r="E425" s="109"/>
      <c r="F425" s="109"/>
      <c r="G425" s="109"/>
      <c r="H425" s="109"/>
      <c r="I425" s="109"/>
      <c r="J425" s="109"/>
      <c r="K425" s="109"/>
      <c r="L425" s="109"/>
      <c r="M425" s="109"/>
      <c r="N425" s="109"/>
      <c r="O425" s="109"/>
      <c r="P425" s="109"/>
      <c r="Q425" s="109"/>
      <c r="R425" s="109"/>
      <c r="S425" s="109"/>
      <c r="T425" s="109"/>
      <c r="U425" s="109"/>
      <c r="V425" s="109"/>
      <c r="W425" s="109"/>
    </row>
    <row r="426" spans="1:23" ht="12.75" customHeight="1" x14ac:dyDescent="0.2">
      <c r="A426" s="67"/>
      <c r="B426" s="113"/>
      <c r="C426" s="111"/>
      <c r="D426" s="67"/>
      <c r="E426" s="109"/>
      <c r="F426" s="109"/>
      <c r="G426" s="109"/>
      <c r="H426" s="109"/>
      <c r="I426" s="109"/>
      <c r="J426" s="109"/>
      <c r="K426" s="109"/>
      <c r="L426" s="109"/>
      <c r="M426" s="109"/>
      <c r="N426" s="109"/>
      <c r="O426" s="109"/>
      <c r="P426" s="109"/>
      <c r="Q426" s="109"/>
      <c r="R426" s="109"/>
      <c r="S426" s="109"/>
      <c r="T426" s="109"/>
      <c r="U426" s="109"/>
      <c r="V426" s="109"/>
      <c r="W426" s="109"/>
    </row>
    <row r="427" spans="1:23" ht="12.75" customHeight="1" x14ac:dyDescent="0.2">
      <c r="A427" s="67"/>
      <c r="B427" s="113"/>
      <c r="C427" s="111"/>
      <c r="D427" s="67"/>
      <c r="E427" s="109"/>
      <c r="F427" s="109"/>
      <c r="G427" s="109"/>
      <c r="H427" s="109"/>
      <c r="I427" s="109"/>
      <c r="J427" s="109"/>
      <c r="K427" s="109"/>
      <c r="L427" s="109"/>
      <c r="M427" s="109"/>
      <c r="N427" s="109"/>
      <c r="O427" s="109"/>
      <c r="P427" s="109"/>
      <c r="Q427" s="109"/>
      <c r="R427" s="109"/>
      <c r="S427" s="109"/>
      <c r="T427" s="109"/>
      <c r="U427" s="109"/>
      <c r="V427" s="109"/>
      <c r="W427" s="109"/>
    </row>
    <row r="428" spans="1:23" ht="12.75" customHeight="1" x14ac:dyDescent="0.2">
      <c r="A428" s="67"/>
      <c r="B428" s="113"/>
      <c r="C428" s="111"/>
      <c r="D428" s="67"/>
      <c r="E428" s="109"/>
      <c r="F428" s="109"/>
      <c r="G428" s="109"/>
      <c r="H428" s="109"/>
      <c r="I428" s="109"/>
      <c r="J428" s="109"/>
      <c r="K428" s="109"/>
      <c r="L428" s="109"/>
      <c r="M428" s="109"/>
      <c r="N428" s="109"/>
      <c r="O428" s="109"/>
      <c r="P428" s="109"/>
      <c r="Q428" s="109"/>
      <c r="R428" s="109"/>
      <c r="S428" s="109"/>
      <c r="T428" s="109"/>
      <c r="U428" s="109"/>
      <c r="V428" s="109"/>
      <c r="W428" s="109"/>
    </row>
    <row r="429" spans="1:23" ht="12.75" customHeight="1" x14ac:dyDescent="0.2">
      <c r="A429" s="67"/>
      <c r="B429" s="113"/>
      <c r="C429" s="111"/>
      <c r="D429" s="67"/>
      <c r="E429" s="109"/>
      <c r="F429" s="109"/>
      <c r="G429" s="109"/>
      <c r="H429" s="109"/>
      <c r="I429" s="109"/>
      <c r="J429" s="109"/>
      <c r="K429" s="109"/>
      <c r="L429" s="109"/>
      <c r="M429" s="109"/>
      <c r="N429" s="109"/>
      <c r="O429" s="109"/>
      <c r="P429" s="109"/>
      <c r="Q429" s="109"/>
      <c r="R429" s="109"/>
      <c r="S429" s="109"/>
      <c r="T429" s="109"/>
      <c r="U429" s="109"/>
      <c r="V429" s="109"/>
      <c r="W429" s="109"/>
    </row>
    <row r="430" spans="1:23" ht="12.75" customHeight="1" x14ac:dyDescent="0.2">
      <c r="A430" s="67"/>
      <c r="B430" s="113"/>
      <c r="C430" s="111"/>
      <c r="D430" s="67"/>
      <c r="E430" s="109"/>
      <c r="F430" s="109"/>
      <c r="G430" s="109"/>
      <c r="H430" s="109"/>
      <c r="I430" s="109"/>
      <c r="J430" s="109"/>
      <c r="K430" s="109"/>
      <c r="L430" s="109"/>
      <c r="M430" s="109"/>
      <c r="N430" s="109"/>
      <c r="O430" s="109"/>
      <c r="P430" s="109"/>
      <c r="Q430" s="109"/>
      <c r="R430" s="109"/>
      <c r="S430" s="109"/>
      <c r="T430" s="109"/>
      <c r="U430" s="109"/>
      <c r="V430" s="109"/>
      <c r="W430" s="109"/>
    </row>
    <row r="431" spans="1:23" ht="12.75" customHeight="1" x14ac:dyDescent="0.2">
      <c r="A431" s="67"/>
      <c r="B431" s="113"/>
      <c r="C431" s="111"/>
      <c r="D431" s="67"/>
      <c r="E431" s="109"/>
      <c r="F431" s="109"/>
      <c r="G431" s="109"/>
      <c r="H431" s="109"/>
      <c r="I431" s="109"/>
      <c r="J431" s="109"/>
      <c r="K431" s="109"/>
      <c r="L431" s="109"/>
      <c r="M431" s="109"/>
      <c r="N431" s="109"/>
      <c r="O431" s="109"/>
      <c r="P431" s="109"/>
      <c r="Q431" s="109"/>
      <c r="R431" s="109"/>
      <c r="S431" s="109"/>
      <c r="T431" s="109"/>
      <c r="U431" s="109"/>
      <c r="V431" s="109"/>
      <c r="W431" s="109"/>
    </row>
    <row r="432" spans="1:23" ht="12.75" customHeight="1" x14ac:dyDescent="0.2">
      <c r="A432" s="67"/>
      <c r="B432" s="113"/>
      <c r="C432" s="111"/>
      <c r="D432" s="67"/>
      <c r="E432" s="109"/>
      <c r="F432" s="109"/>
      <c r="G432" s="109"/>
      <c r="H432" s="109"/>
      <c r="I432" s="109"/>
      <c r="J432" s="109"/>
      <c r="K432" s="109"/>
      <c r="L432" s="109"/>
      <c r="M432" s="109"/>
      <c r="N432" s="109"/>
      <c r="O432" s="109"/>
      <c r="P432" s="109"/>
      <c r="Q432" s="109"/>
      <c r="R432" s="109"/>
      <c r="S432" s="109"/>
      <c r="T432" s="109"/>
      <c r="U432" s="109"/>
      <c r="V432" s="109"/>
      <c r="W432" s="109"/>
    </row>
    <row r="433" spans="1:23" ht="12.75" customHeight="1" x14ac:dyDescent="0.2">
      <c r="A433" s="67"/>
      <c r="B433" s="113"/>
      <c r="C433" s="111"/>
      <c r="D433" s="67"/>
      <c r="E433" s="109"/>
      <c r="F433" s="109"/>
      <c r="G433" s="109"/>
      <c r="H433" s="109"/>
      <c r="I433" s="109"/>
      <c r="J433" s="109"/>
      <c r="K433" s="109"/>
      <c r="L433" s="109"/>
      <c r="M433" s="109"/>
      <c r="N433" s="109"/>
      <c r="O433" s="109"/>
      <c r="P433" s="109"/>
      <c r="Q433" s="109"/>
      <c r="R433" s="109"/>
      <c r="S433" s="109"/>
      <c r="T433" s="109"/>
      <c r="U433" s="109"/>
      <c r="V433" s="109"/>
      <c r="W433" s="109"/>
    </row>
    <row r="434" spans="1:23" ht="12.75" customHeight="1" x14ac:dyDescent="0.2">
      <c r="A434" s="67"/>
      <c r="B434" s="113"/>
      <c r="C434" s="111"/>
      <c r="D434" s="67"/>
      <c r="E434" s="109"/>
      <c r="F434" s="109"/>
      <c r="G434" s="109"/>
      <c r="H434" s="109"/>
      <c r="I434" s="109"/>
      <c r="J434" s="109"/>
      <c r="K434" s="109"/>
      <c r="L434" s="109"/>
      <c r="M434" s="109"/>
      <c r="N434" s="109"/>
      <c r="O434" s="109"/>
      <c r="P434" s="109"/>
      <c r="Q434" s="109"/>
      <c r="R434" s="109"/>
      <c r="S434" s="109"/>
      <c r="T434" s="109"/>
      <c r="U434" s="109"/>
      <c r="V434" s="109"/>
      <c r="W434" s="109"/>
    </row>
    <row r="435" spans="1:23" ht="12.75" customHeight="1" x14ac:dyDescent="0.2">
      <c r="A435" s="67"/>
      <c r="B435" s="113"/>
      <c r="C435" s="111"/>
      <c r="D435" s="67"/>
      <c r="E435" s="109"/>
      <c r="F435" s="109"/>
      <c r="G435" s="109"/>
      <c r="H435" s="109"/>
      <c r="I435" s="109"/>
      <c r="J435" s="109"/>
      <c r="K435" s="109"/>
      <c r="L435" s="109"/>
      <c r="M435" s="109"/>
      <c r="N435" s="109"/>
      <c r="O435" s="109"/>
      <c r="P435" s="109"/>
      <c r="Q435" s="109"/>
      <c r="R435" s="109"/>
      <c r="S435" s="109"/>
      <c r="T435" s="109"/>
      <c r="U435" s="109"/>
      <c r="V435" s="109"/>
      <c r="W435" s="109"/>
    </row>
    <row r="436" spans="1:23" ht="12.75" customHeight="1" x14ac:dyDescent="0.2">
      <c r="A436" s="67"/>
      <c r="B436" s="113"/>
      <c r="C436" s="111"/>
      <c r="D436" s="67"/>
      <c r="E436" s="109"/>
      <c r="F436" s="109"/>
      <c r="G436" s="109"/>
      <c r="H436" s="109"/>
      <c r="I436" s="109"/>
      <c r="J436" s="109"/>
      <c r="K436" s="109"/>
      <c r="L436" s="109"/>
      <c r="M436" s="109"/>
      <c r="N436" s="109"/>
      <c r="O436" s="109"/>
      <c r="P436" s="109"/>
      <c r="Q436" s="109"/>
      <c r="R436" s="109"/>
      <c r="S436" s="109"/>
      <c r="T436" s="109"/>
      <c r="U436" s="109"/>
      <c r="V436" s="109"/>
      <c r="W436" s="109"/>
    </row>
    <row r="437" spans="1:23" ht="12.75" customHeight="1" x14ac:dyDescent="0.2">
      <c r="A437" s="67"/>
      <c r="B437" s="113"/>
      <c r="C437" s="111"/>
      <c r="D437" s="67"/>
      <c r="E437" s="109"/>
      <c r="F437" s="109"/>
      <c r="G437" s="109"/>
      <c r="H437" s="109"/>
      <c r="I437" s="109"/>
      <c r="J437" s="109"/>
      <c r="K437" s="109"/>
      <c r="L437" s="109"/>
      <c r="M437" s="109"/>
      <c r="N437" s="109"/>
      <c r="O437" s="109"/>
      <c r="P437" s="109"/>
      <c r="Q437" s="109"/>
      <c r="R437" s="109"/>
      <c r="S437" s="109"/>
      <c r="T437" s="109"/>
      <c r="U437" s="109"/>
      <c r="V437" s="109"/>
      <c r="W437" s="109"/>
    </row>
    <row r="438" spans="1:23" ht="12.75" customHeight="1" x14ac:dyDescent="0.2">
      <c r="A438" s="67"/>
      <c r="B438" s="113"/>
      <c r="C438" s="111"/>
      <c r="D438" s="67"/>
      <c r="E438" s="109"/>
      <c r="F438" s="109"/>
      <c r="G438" s="109"/>
      <c r="H438" s="109"/>
      <c r="I438" s="109"/>
      <c r="J438" s="109"/>
      <c r="K438" s="109"/>
      <c r="L438" s="109"/>
      <c r="M438" s="109"/>
      <c r="N438" s="109"/>
      <c r="O438" s="109"/>
      <c r="P438" s="109"/>
      <c r="Q438" s="109"/>
      <c r="R438" s="109"/>
      <c r="S438" s="109"/>
      <c r="T438" s="109"/>
      <c r="U438" s="109"/>
      <c r="V438" s="109"/>
      <c r="W438" s="109"/>
    </row>
    <row r="439" spans="1:23" ht="12.75" customHeight="1" x14ac:dyDescent="0.2">
      <c r="A439" s="67"/>
      <c r="B439" s="113"/>
      <c r="C439" s="111"/>
      <c r="D439" s="67"/>
      <c r="E439" s="109"/>
      <c r="F439" s="109"/>
      <c r="G439" s="109"/>
      <c r="H439" s="109"/>
      <c r="I439" s="109"/>
      <c r="J439" s="109"/>
      <c r="K439" s="109"/>
      <c r="L439" s="109"/>
      <c r="M439" s="109"/>
      <c r="N439" s="109"/>
      <c r="O439" s="109"/>
      <c r="P439" s="109"/>
      <c r="Q439" s="109"/>
      <c r="R439" s="109"/>
      <c r="S439" s="109"/>
      <c r="T439" s="109"/>
      <c r="U439" s="109"/>
      <c r="V439" s="109"/>
      <c r="W439" s="109"/>
    </row>
    <row r="440" spans="1:23" ht="12.75" customHeight="1" x14ac:dyDescent="0.2">
      <c r="A440" s="67"/>
      <c r="B440" s="113"/>
      <c r="C440" s="111"/>
      <c r="D440" s="67"/>
      <c r="E440" s="109"/>
      <c r="F440" s="109"/>
      <c r="G440" s="109"/>
      <c r="H440" s="109"/>
      <c r="I440" s="109"/>
      <c r="J440" s="109"/>
      <c r="K440" s="109"/>
      <c r="L440" s="109"/>
      <c r="M440" s="109"/>
      <c r="N440" s="109"/>
      <c r="O440" s="109"/>
      <c r="P440" s="109"/>
      <c r="Q440" s="109"/>
      <c r="R440" s="109"/>
      <c r="S440" s="109"/>
      <c r="T440" s="109"/>
      <c r="U440" s="109"/>
      <c r="V440" s="109"/>
      <c r="W440" s="109"/>
    </row>
    <row r="441" spans="1:23" ht="12.75" customHeight="1" x14ac:dyDescent="0.2">
      <c r="A441" s="67"/>
      <c r="B441" s="113"/>
      <c r="C441" s="111"/>
      <c r="D441" s="67"/>
      <c r="E441" s="109"/>
      <c r="F441" s="109"/>
      <c r="G441" s="109"/>
      <c r="H441" s="109"/>
      <c r="I441" s="109"/>
      <c r="J441" s="109"/>
      <c r="K441" s="109"/>
      <c r="L441" s="109"/>
      <c r="M441" s="109"/>
      <c r="N441" s="109"/>
      <c r="O441" s="109"/>
      <c r="P441" s="109"/>
      <c r="Q441" s="109"/>
      <c r="R441" s="109"/>
      <c r="S441" s="109"/>
      <c r="T441" s="109"/>
      <c r="U441" s="109"/>
      <c r="V441" s="109"/>
      <c r="W441" s="109"/>
    </row>
    <row r="442" spans="1:23" ht="12.75" customHeight="1" x14ac:dyDescent="0.2">
      <c r="A442" s="67"/>
      <c r="B442" s="113"/>
      <c r="C442" s="111"/>
      <c r="D442" s="67"/>
      <c r="E442" s="109"/>
      <c r="F442" s="109"/>
      <c r="G442" s="109"/>
      <c r="H442" s="109"/>
      <c r="I442" s="109"/>
      <c r="J442" s="109"/>
      <c r="K442" s="109"/>
      <c r="L442" s="109"/>
      <c r="M442" s="109"/>
      <c r="N442" s="109"/>
      <c r="O442" s="109"/>
      <c r="P442" s="109"/>
      <c r="Q442" s="109"/>
      <c r="R442" s="109"/>
      <c r="S442" s="109"/>
      <c r="T442" s="109"/>
      <c r="U442" s="109"/>
      <c r="V442" s="109"/>
      <c r="W442" s="109"/>
    </row>
    <row r="443" spans="1:23" ht="12.75" customHeight="1" x14ac:dyDescent="0.2">
      <c r="A443" s="67"/>
      <c r="B443" s="113"/>
      <c r="C443" s="111"/>
      <c r="D443" s="67"/>
      <c r="E443" s="109"/>
      <c r="F443" s="109"/>
      <c r="G443" s="109"/>
      <c r="H443" s="109"/>
      <c r="I443" s="109"/>
      <c r="J443" s="109"/>
      <c r="K443" s="109"/>
      <c r="L443" s="109"/>
      <c r="M443" s="109"/>
      <c r="N443" s="109"/>
      <c r="O443" s="109"/>
      <c r="P443" s="109"/>
      <c r="Q443" s="109"/>
      <c r="R443" s="109"/>
      <c r="S443" s="109"/>
      <c r="T443" s="109"/>
      <c r="U443" s="109"/>
      <c r="V443" s="109"/>
      <c r="W443" s="109"/>
    </row>
    <row r="444" spans="1:23" ht="12.75" customHeight="1" x14ac:dyDescent="0.2">
      <c r="A444" s="67"/>
      <c r="B444" s="113"/>
      <c r="C444" s="111"/>
      <c r="D444" s="67"/>
      <c r="E444" s="109"/>
      <c r="F444" s="109"/>
      <c r="G444" s="109"/>
      <c r="H444" s="109"/>
      <c r="I444" s="109"/>
      <c r="J444" s="109"/>
      <c r="K444" s="109"/>
      <c r="L444" s="109"/>
      <c r="M444" s="109"/>
      <c r="N444" s="109"/>
      <c r="O444" s="109"/>
      <c r="P444" s="109"/>
      <c r="Q444" s="109"/>
      <c r="R444" s="109"/>
      <c r="S444" s="109"/>
      <c r="T444" s="109"/>
      <c r="U444" s="109"/>
      <c r="V444" s="109"/>
      <c r="W444" s="109"/>
    </row>
    <row r="445" spans="1:23" ht="12.75" customHeight="1" x14ac:dyDescent="0.2">
      <c r="A445" s="67"/>
      <c r="B445" s="113"/>
      <c r="C445" s="111"/>
      <c r="D445" s="67"/>
      <c r="E445" s="109"/>
      <c r="F445" s="109"/>
      <c r="G445" s="109"/>
      <c r="H445" s="109"/>
      <c r="I445" s="109"/>
      <c r="J445" s="109"/>
      <c r="K445" s="109"/>
      <c r="L445" s="109"/>
      <c r="M445" s="109"/>
      <c r="N445" s="109"/>
      <c r="O445" s="109"/>
      <c r="P445" s="109"/>
      <c r="Q445" s="109"/>
      <c r="R445" s="109"/>
      <c r="S445" s="109"/>
      <c r="T445" s="109"/>
      <c r="U445" s="109"/>
      <c r="V445" s="109"/>
      <c r="W445" s="109"/>
    </row>
    <row r="446" spans="1:23" ht="12.75" customHeight="1" x14ac:dyDescent="0.2">
      <c r="A446" s="67"/>
      <c r="B446" s="113"/>
      <c r="C446" s="111"/>
      <c r="D446" s="67"/>
      <c r="E446" s="109"/>
      <c r="F446" s="109"/>
      <c r="G446" s="109"/>
      <c r="H446" s="109"/>
      <c r="I446" s="109"/>
      <c r="J446" s="109"/>
      <c r="K446" s="109"/>
      <c r="L446" s="109"/>
      <c r="M446" s="109"/>
      <c r="N446" s="109"/>
      <c r="O446" s="109"/>
      <c r="P446" s="109"/>
      <c r="Q446" s="109"/>
      <c r="R446" s="109"/>
      <c r="S446" s="109"/>
      <c r="T446" s="109"/>
      <c r="U446" s="109"/>
      <c r="V446" s="109"/>
      <c r="W446" s="109"/>
    </row>
    <row r="447" spans="1:23" ht="12.75" customHeight="1" x14ac:dyDescent="0.2">
      <c r="A447" s="67"/>
      <c r="B447" s="113"/>
      <c r="C447" s="111"/>
      <c r="D447" s="67"/>
      <c r="E447" s="109"/>
      <c r="F447" s="109"/>
      <c r="G447" s="109"/>
      <c r="H447" s="109"/>
      <c r="I447" s="109"/>
      <c r="J447" s="109"/>
      <c r="K447" s="109"/>
      <c r="L447" s="109"/>
      <c r="M447" s="109"/>
      <c r="N447" s="109"/>
      <c r="O447" s="109"/>
      <c r="P447" s="109"/>
      <c r="Q447" s="109"/>
      <c r="R447" s="109"/>
      <c r="S447" s="109"/>
      <c r="T447" s="109"/>
      <c r="U447" s="109"/>
      <c r="V447" s="109"/>
      <c r="W447" s="109"/>
    </row>
    <row r="448" spans="1:23" ht="12.75" customHeight="1" x14ac:dyDescent="0.2">
      <c r="A448" s="67"/>
      <c r="B448" s="113"/>
      <c r="C448" s="111"/>
      <c r="D448" s="67"/>
      <c r="E448" s="109"/>
      <c r="F448" s="109"/>
      <c r="G448" s="109"/>
      <c r="H448" s="109"/>
      <c r="I448" s="109"/>
      <c r="J448" s="109"/>
      <c r="K448" s="109"/>
      <c r="L448" s="109"/>
      <c r="M448" s="109"/>
      <c r="N448" s="109"/>
      <c r="O448" s="109"/>
      <c r="P448" s="109"/>
      <c r="Q448" s="109"/>
      <c r="R448" s="109"/>
      <c r="S448" s="109"/>
      <c r="T448" s="109"/>
      <c r="U448" s="109"/>
      <c r="V448" s="109"/>
      <c r="W448" s="109"/>
    </row>
    <row r="449" spans="1:23" ht="12.75" customHeight="1" x14ac:dyDescent="0.2">
      <c r="A449" s="67"/>
      <c r="B449" s="113"/>
      <c r="C449" s="111"/>
      <c r="D449" s="67"/>
      <c r="E449" s="109"/>
      <c r="F449" s="109"/>
      <c r="G449" s="109"/>
      <c r="H449" s="109"/>
      <c r="I449" s="109"/>
      <c r="J449" s="109"/>
      <c r="K449" s="109"/>
      <c r="L449" s="109"/>
      <c r="M449" s="109"/>
      <c r="N449" s="109"/>
      <c r="O449" s="109"/>
      <c r="P449" s="109"/>
      <c r="Q449" s="109"/>
      <c r="R449" s="109"/>
      <c r="S449" s="109"/>
      <c r="T449" s="109"/>
      <c r="U449" s="109"/>
      <c r="V449" s="109"/>
      <c r="W449" s="109"/>
    </row>
    <row r="450" spans="1:23" ht="12.75" customHeight="1" x14ac:dyDescent="0.2">
      <c r="A450" s="67"/>
      <c r="B450" s="113"/>
      <c r="C450" s="111"/>
      <c r="D450" s="67"/>
      <c r="E450" s="109"/>
      <c r="F450" s="109"/>
      <c r="G450" s="109"/>
      <c r="H450" s="109"/>
      <c r="I450" s="109"/>
      <c r="J450" s="109"/>
      <c r="K450" s="109"/>
      <c r="L450" s="109"/>
      <c r="M450" s="109"/>
      <c r="N450" s="109"/>
      <c r="O450" s="109"/>
      <c r="P450" s="109"/>
      <c r="Q450" s="109"/>
      <c r="R450" s="109"/>
      <c r="S450" s="109"/>
      <c r="T450" s="109"/>
      <c r="U450" s="109"/>
      <c r="V450" s="109"/>
      <c r="W450" s="109"/>
    </row>
    <row r="451" spans="1:23" ht="12.75" customHeight="1" x14ac:dyDescent="0.2">
      <c r="A451" s="67"/>
      <c r="B451" s="113"/>
      <c r="C451" s="111"/>
      <c r="D451" s="67"/>
      <c r="E451" s="109"/>
      <c r="F451" s="109"/>
      <c r="G451" s="109"/>
      <c r="H451" s="109"/>
      <c r="I451" s="109"/>
      <c r="J451" s="109"/>
      <c r="K451" s="109"/>
      <c r="L451" s="109"/>
      <c r="M451" s="109"/>
      <c r="N451" s="109"/>
      <c r="O451" s="109"/>
      <c r="P451" s="109"/>
      <c r="Q451" s="109"/>
      <c r="R451" s="109"/>
      <c r="S451" s="109"/>
      <c r="T451" s="109"/>
      <c r="U451" s="109"/>
      <c r="V451" s="109"/>
      <c r="W451" s="109"/>
    </row>
    <row r="452" spans="1:23" ht="12.75" customHeight="1" x14ac:dyDescent="0.2">
      <c r="A452" s="67"/>
      <c r="B452" s="113"/>
      <c r="C452" s="111"/>
      <c r="D452" s="67"/>
      <c r="E452" s="109"/>
      <c r="F452" s="109"/>
      <c r="G452" s="109"/>
      <c r="H452" s="109"/>
      <c r="I452" s="109"/>
      <c r="J452" s="109"/>
      <c r="K452" s="109"/>
      <c r="L452" s="109"/>
      <c r="M452" s="109"/>
      <c r="N452" s="109"/>
      <c r="O452" s="109"/>
      <c r="P452" s="109"/>
      <c r="Q452" s="109"/>
      <c r="R452" s="109"/>
      <c r="S452" s="109"/>
      <c r="T452" s="109"/>
      <c r="U452" s="109"/>
      <c r="V452" s="109"/>
      <c r="W452" s="109"/>
    </row>
    <row r="453" spans="1:23" ht="12.75" customHeight="1" x14ac:dyDescent="0.2">
      <c r="A453" s="67"/>
      <c r="B453" s="113"/>
      <c r="C453" s="111"/>
      <c r="D453" s="67"/>
      <c r="E453" s="109"/>
      <c r="F453" s="109"/>
      <c r="G453" s="109"/>
      <c r="H453" s="109"/>
      <c r="I453" s="109"/>
      <c r="J453" s="109"/>
      <c r="K453" s="109"/>
      <c r="L453" s="109"/>
      <c r="M453" s="109"/>
      <c r="N453" s="109"/>
      <c r="O453" s="109"/>
      <c r="P453" s="109"/>
      <c r="Q453" s="109"/>
      <c r="R453" s="109"/>
      <c r="S453" s="109"/>
      <c r="T453" s="109"/>
      <c r="U453" s="109"/>
      <c r="V453" s="109"/>
      <c r="W453" s="109"/>
    </row>
    <row r="454" spans="1:23" ht="12.75" customHeight="1" x14ac:dyDescent="0.2">
      <c r="A454" s="67"/>
      <c r="B454" s="113"/>
      <c r="C454" s="111"/>
      <c r="D454" s="67"/>
      <c r="E454" s="109"/>
      <c r="F454" s="109"/>
      <c r="G454" s="109"/>
      <c r="H454" s="109"/>
      <c r="I454" s="109"/>
      <c r="J454" s="109"/>
      <c r="K454" s="109"/>
      <c r="L454" s="109"/>
      <c r="M454" s="109"/>
      <c r="N454" s="109"/>
      <c r="O454" s="109"/>
      <c r="P454" s="109"/>
      <c r="Q454" s="109"/>
      <c r="R454" s="109"/>
      <c r="S454" s="109"/>
      <c r="T454" s="109"/>
      <c r="U454" s="109"/>
      <c r="V454" s="109"/>
      <c r="W454" s="109"/>
    </row>
    <row r="455" spans="1:23" ht="12.75" customHeight="1" x14ac:dyDescent="0.2">
      <c r="A455" s="67"/>
      <c r="B455" s="113"/>
      <c r="C455" s="111"/>
      <c r="D455" s="67"/>
      <c r="E455" s="109"/>
      <c r="F455" s="109"/>
      <c r="G455" s="109"/>
      <c r="H455" s="109"/>
      <c r="I455" s="109"/>
      <c r="J455" s="109"/>
      <c r="K455" s="109"/>
      <c r="L455" s="109"/>
      <c r="M455" s="109"/>
      <c r="N455" s="109"/>
      <c r="O455" s="109"/>
      <c r="P455" s="109"/>
      <c r="Q455" s="109"/>
      <c r="R455" s="109"/>
      <c r="S455" s="109"/>
      <c r="T455" s="109"/>
      <c r="U455" s="109"/>
      <c r="V455" s="109"/>
      <c r="W455" s="109"/>
    </row>
    <row r="456" spans="1:23" ht="12.75" customHeight="1" x14ac:dyDescent="0.2">
      <c r="A456" s="67"/>
      <c r="B456" s="113"/>
      <c r="C456" s="111"/>
      <c r="D456" s="67"/>
      <c r="E456" s="109"/>
      <c r="F456" s="109"/>
      <c r="G456" s="109"/>
      <c r="H456" s="109"/>
      <c r="I456" s="109"/>
      <c r="J456" s="109"/>
      <c r="K456" s="109"/>
      <c r="L456" s="109"/>
      <c r="M456" s="109"/>
      <c r="N456" s="109"/>
      <c r="O456" s="109"/>
      <c r="P456" s="109"/>
      <c r="Q456" s="109"/>
      <c r="R456" s="109"/>
      <c r="S456" s="109"/>
      <c r="T456" s="109"/>
      <c r="U456" s="109"/>
      <c r="V456" s="109"/>
      <c r="W456" s="109"/>
    </row>
    <row r="457" spans="1:23" ht="12.75" customHeight="1" x14ac:dyDescent="0.2">
      <c r="A457" s="67"/>
      <c r="B457" s="113"/>
      <c r="C457" s="111"/>
      <c r="D457" s="67"/>
      <c r="E457" s="109"/>
      <c r="F457" s="109"/>
      <c r="G457" s="109"/>
      <c r="H457" s="109"/>
      <c r="I457" s="109"/>
      <c r="J457" s="109"/>
      <c r="K457" s="109"/>
      <c r="L457" s="109"/>
      <c r="M457" s="109"/>
      <c r="N457" s="109"/>
      <c r="O457" s="109"/>
      <c r="P457" s="109"/>
      <c r="Q457" s="109"/>
      <c r="R457" s="109"/>
      <c r="S457" s="109"/>
      <c r="T457" s="109"/>
      <c r="U457" s="109"/>
      <c r="V457" s="109"/>
      <c r="W457" s="109"/>
    </row>
    <row r="458" spans="1:23" ht="12.75" customHeight="1" x14ac:dyDescent="0.2">
      <c r="A458" s="67"/>
      <c r="B458" s="113"/>
      <c r="C458" s="111"/>
      <c r="D458" s="67"/>
      <c r="E458" s="109"/>
      <c r="F458" s="109"/>
      <c r="G458" s="109"/>
      <c r="H458" s="109"/>
      <c r="I458" s="109"/>
      <c r="J458" s="109"/>
      <c r="K458" s="109"/>
      <c r="L458" s="109"/>
      <c r="M458" s="109"/>
      <c r="N458" s="109"/>
      <c r="O458" s="109"/>
      <c r="P458" s="109"/>
      <c r="Q458" s="109"/>
      <c r="R458" s="109"/>
      <c r="S458" s="109"/>
      <c r="T458" s="109"/>
      <c r="U458" s="109"/>
      <c r="V458" s="109"/>
      <c r="W458" s="109"/>
    </row>
    <row r="459" spans="1:23" ht="12.75" customHeight="1" x14ac:dyDescent="0.2">
      <c r="A459" s="67"/>
      <c r="B459" s="113"/>
      <c r="C459" s="111"/>
      <c r="D459" s="67"/>
      <c r="E459" s="109"/>
      <c r="F459" s="109"/>
      <c r="G459" s="109"/>
      <c r="H459" s="109"/>
      <c r="I459" s="109"/>
      <c r="J459" s="109"/>
      <c r="K459" s="109"/>
      <c r="L459" s="109"/>
      <c r="M459" s="109"/>
      <c r="N459" s="109"/>
      <c r="O459" s="109"/>
      <c r="P459" s="109"/>
      <c r="Q459" s="109"/>
      <c r="R459" s="109"/>
      <c r="S459" s="109"/>
      <c r="T459" s="109"/>
      <c r="U459" s="109"/>
      <c r="V459" s="109"/>
      <c r="W459" s="109"/>
    </row>
    <row r="460" spans="1:23" ht="12.75" customHeight="1" x14ac:dyDescent="0.2">
      <c r="A460" s="67"/>
      <c r="B460" s="113"/>
      <c r="C460" s="111"/>
      <c r="D460" s="67"/>
      <c r="E460" s="109"/>
      <c r="F460" s="109"/>
      <c r="G460" s="109"/>
      <c r="H460" s="109"/>
      <c r="I460" s="109"/>
      <c r="J460" s="109"/>
      <c r="K460" s="109"/>
      <c r="L460" s="109"/>
      <c r="M460" s="109"/>
      <c r="N460" s="109"/>
      <c r="O460" s="109"/>
      <c r="P460" s="109"/>
      <c r="Q460" s="109"/>
      <c r="R460" s="109"/>
      <c r="S460" s="109"/>
      <c r="T460" s="109"/>
      <c r="U460" s="109"/>
      <c r="V460" s="109"/>
      <c r="W460" s="109"/>
    </row>
    <row r="461" spans="1:23" ht="12.75" customHeight="1" x14ac:dyDescent="0.2">
      <c r="A461" s="67"/>
      <c r="B461" s="113"/>
      <c r="C461" s="111"/>
      <c r="D461" s="67"/>
      <c r="E461" s="109"/>
      <c r="F461" s="109"/>
      <c r="G461" s="109"/>
      <c r="H461" s="109"/>
      <c r="I461" s="109"/>
      <c r="J461" s="109"/>
      <c r="K461" s="109"/>
      <c r="L461" s="109"/>
      <c r="M461" s="109"/>
      <c r="N461" s="109"/>
      <c r="O461" s="109"/>
      <c r="P461" s="109"/>
      <c r="Q461" s="109"/>
      <c r="R461" s="109"/>
      <c r="S461" s="109"/>
      <c r="T461" s="109"/>
      <c r="U461" s="109"/>
      <c r="V461" s="109"/>
      <c r="W461" s="109"/>
    </row>
    <row r="462" spans="1:23" ht="12.75" customHeight="1" x14ac:dyDescent="0.2">
      <c r="A462" s="67"/>
      <c r="B462" s="113"/>
      <c r="C462" s="111"/>
      <c r="D462" s="67"/>
      <c r="E462" s="109"/>
      <c r="F462" s="109"/>
      <c r="G462" s="109"/>
      <c r="H462" s="109"/>
      <c r="I462" s="109"/>
      <c r="J462" s="109"/>
      <c r="K462" s="109"/>
      <c r="L462" s="109"/>
      <c r="M462" s="109"/>
      <c r="N462" s="109"/>
      <c r="O462" s="109"/>
      <c r="P462" s="109"/>
      <c r="Q462" s="109"/>
      <c r="R462" s="109"/>
      <c r="S462" s="109"/>
      <c r="T462" s="109"/>
      <c r="U462" s="109"/>
      <c r="V462" s="109"/>
      <c r="W462" s="109"/>
    </row>
    <row r="463" spans="1:23" ht="12.75" customHeight="1" x14ac:dyDescent="0.2">
      <c r="A463" s="67"/>
      <c r="B463" s="113"/>
      <c r="C463" s="111"/>
      <c r="D463" s="67"/>
      <c r="E463" s="109"/>
      <c r="F463" s="109"/>
      <c r="G463" s="109"/>
      <c r="H463" s="109"/>
      <c r="I463" s="109"/>
      <c r="J463" s="109"/>
      <c r="K463" s="109"/>
      <c r="L463" s="109"/>
      <c r="M463" s="109"/>
      <c r="N463" s="109"/>
      <c r="O463" s="109"/>
      <c r="P463" s="109"/>
      <c r="Q463" s="109"/>
      <c r="R463" s="109"/>
      <c r="S463" s="109"/>
      <c r="T463" s="109"/>
      <c r="U463" s="109"/>
      <c r="V463" s="109"/>
      <c r="W463" s="109"/>
    </row>
    <row r="464" spans="1:23" ht="12.75" customHeight="1" x14ac:dyDescent="0.2">
      <c r="A464" s="67"/>
      <c r="B464" s="113"/>
      <c r="C464" s="111"/>
      <c r="D464" s="67"/>
      <c r="E464" s="109"/>
      <c r="F464" s="109"/>
      <c r="G464" s="109"/>
      <c r="H464" s="109"/>
      <c r="I464" s="109"/>
      <c r="J464" s="109"/>
      <c r="K464" s="109"/>
      <c r="L464" s="109"/>
      <c r="M464" s="109"/>
      <c r="N464" s="109"/>
      <c r="O464" s="109"/>
      <c r="P464" s="109"/>
      <c r="Q464" s="109"/>
      <c r="R464" s="109"/>
      <c r="S464" s="109"/>
      <c r="T464" s="109"/>
      <c r="U464" s="109"/>
      <c r="V464" s="109"/>
      <c r="W464" s="109"/>
    </row>
    <row r="465" spans="1:23" ht="12.75" customHeight="1" x14ac:dyDescent="0.2">
      <c r="A465" s="67"/>
      <c r="B465" s="113"/>
      <c r="C465" s="111"/>
      <c r="D465" s="67"/>
      <c r="E465" s="109"/>
      <c r="F465" s="109"/>
      <c r="G465" s="109"/>
      <c r="H465" s="109"/>
      <c r="I465" s="109"/>
      <c r="J465" s="109"/>
      <c r="K465" s="109"/>
      <c r="L465" s="109"/>
      <c r="M465" s="109"/>
      <c r="N465" s="109"/>
      <c r="O465" s="109"/>
      <c r="P465" s="109"/>
      <c r="Q465" s="109"/>
      <c r="R465" s="109"/>
      <c r="S465" s="109"/>
      <c r="T465" s="109"/>
      <c r="U465" s="109"/>
      <c r="V465" s="109"/>
      <c r="W465" s="109"/>
    </row>
    <row r="466" spans="1:23" ht="12.75" customHeight="1" x14ac:dyDescent="0.2">
      <c r="A466" s="67"/>
      <c r="B466" s="113"/>
      <c r="C466" s="111"/>
      <c r="D466" s="67"/>
      <c r="E466" s="109"/>
      <c r="F466" s="109"/>
      <c r="G466" s="109"/>
      <c r="H466" s="109"/>
      <c r="I466" s="109"/>
      <c r="J466" s="109"/>
      <c r="K466" s="109"/>
      <c r="L466" s="109"/>
      <c r="M466" s="109"/>
      <c r="N466" s="109"/>
      <c r="O466" s="109"/>
      <c r="P466" s="109"/>
      <c r="Q466" s="109"/>
      <c r="R466" s="109"/>
      <c r="S466" s="109"/>
      <c r="T466" s="109"/>
      <c r="U466" s="109"/>
      <c r="V466" s="109"/>
      <c r="W466" s="109"/>
    </row>
    <row r="467" spans="1:23" ht="12.75" customHeight="1" x14ac:dyDescent="0.2">
      <c r="A467" s="67"/>
      <c r="B467" s="113"/>
      <c r="C467" s="111"/>
      <c r="D467" s="67"/>
      <c r="E467" s="109"/>
      <c r="F467" s="109"/>
      <c r="G467" s="109"/>
      <c r="H467" s="109"/>
      <c r="I467" s="109"/>
      <c r="J467" s="109"/>
      <c r="K467" s="109"/>
      <c r="L467" s="109"/>
      <c r="M467" s="109"/>
      <c r="N467" s="109"/>
      <c r="O467" s="109"/>
      <c r="P467" s="109"/>
      <c r="Q467" s="109"/>
      <c r="R467" s="109"/>
      <c r="S467" s="109"/>
      <c r="T467" s="109"/>
      <c r="U467" s="109"/>
      <c r="V467" s="109"/>
      <c r="W467" s="109"/>
    </row>
    <row r="468" spans="1:23" ht="12.75" customHeight="1" x14ac:dyDescent="0.2">
      <c r="A468" s="67"/>
      <c r="B468" s="113"/>
      <c r="C468" s="111"/>
      <c r="D468" s="67"/>
      <c r="E468" s="109"/>
      <c r="F468" s="109"/>
      <c r="G468" s="109"/>
      <c r="H468" s="109"/>
      <c r="I468" s="109"/>
      <c r="J468" s="109"/>
      <c r="K468" s="109"/>
      <c r="L468" s="109"/>
      <c r="M468" s="109"/>
      <c r="N468" s="109"/>
      <c r="O468" s="109"/>
      <c r="P468" s="109"/>
      <c r="Q468" s="109"/>
      <c r="R468" s="109"/>
      <c r="S468" s="109"/>
      <c r="T468" s="109"/>
      <c r="U468" s="109"/>
      <c r="V468" s="109"/>
      <c r="W468" s="109"/>
    </row>
    <row r="469" spans="1:23" ht="12.75" customHeight="1" x14ac:dyDescent="0.2">
      <c r="A469" s="67"/>
      <c r="B469" s="113"/>
      <c r="C469" s="111"/>
      <c r="D469" s="67"/>
      <c r="E469" s="109"/>
      <c r="F469" s="109"/>
      <c r="G469" s="109"/>
      <c r="H469" s="109"/>
      <c r="I469" s="109"/>
      <c r="J469" s="109"/>
      <c r="K469" s="109"/>
      <c r="L469" s="109"/>
      <c r="M469" s="109"/>
      <c r="N469" s="109"/>
      <c r="O469" s="109"/>
      <c r="P469" s="109"/>
      <c r="Q469" s="109"/>
      <c r="R469" s="109"/>
      <c r="S469" s="109"/>
      <c r="T469" s="109"/>
      <c r="U469" s="109"/>
      <c r="V469" s="109"/>
      <c r="W469" s="109"/>
    </row>
    <row r="470" spans="1:23" ht="12.75" customHeight="1" x14ac:dyDescent="0.2">
      <c r="A470" s="67"/>
      <c r="B470" s="113"/>
      <c r="C470" s="111"/>
      <c r="D470" s="67"/>
      <c r="E470" s="109"/>
      <c r="F470" s="109"/>
      <c r="G470" s="109"/>
      <c r="H470" s="109"/>
      <c r="I470" s="109"/>
      <c r="J470" s="109"/>
      <c r="K470" s="109"/>
      <c r="L470" s="109"/>
      <c r="M470" s="109"/>
      <c r="N470" s="109"/>
      <c r="O470" s="109"/>
      <c r="P470" s="109"/>
      <c r="Q470" s="109"/>
      <c r="R470" s="109"/>
      <c r="S470" s="109"/>
      <c r="T470" s="109"/>
      <c r="U470" s="109"/>
      <c r="V470" s="109"/>
      <c r="W470" s="109"/>
    </row>
    <row r="471" spans="1:23" ht="12.75" customHeight="1" x14ac:dyDescent="0.2">
      <c r="A471" s="67"/>
      <c r="B471" s="113"/>
      <c r="C471" s="111"/>
      <c r="D471" s="67"/>
      <c r="E471" s="109"/>
      <c r="F471" s="109"/>
      <c r="G471" s="109"/>
      <c r="H471" s="109"/>
      <c r="I471" s="109"/>
      <c r="J471" s="109"/>
      <c r="K471" s="109"/>
      <c r="L471" s="109"/>
      <c r="M471" s="109"/>
      <c r="N471" s="109"/>
      <c r="O471" s="109"/>
      <c r="P471" s="109"/>
      <c r="Q471" s="109"/>
      <c r="R471" s="109"/>
      <c r="S471" s="109"/>
      <c r="T471" s="109"/>
      <c r="U471" s="109"/>
      <c r="V471" s="109"/>
      <c r="W471" s="109"/>
    </row>
    <row r="472" spans="1:23" ht="12.75" customHeight="1" x14ac:dyDescent="0.2">
      <c r="A472" s="67"/>
      <c r="B472" s="113"/>
      <c r="C472" s="111"/>
      <c r="D472" s="67"/>
      <c r="E472" s="109"/>
      <c r="F472" s="109"/>
      <c r="G472" s="109"/>
      <c r="H472" s="109"/>
      <c r="I472" s="109"/>
      <c r="J472" s="109"/>
      <c r="K472" s="109"/>
      <c r="L472" s="109"/>
      <c r="M472" s="109"/>
      <c r="N472" s="109"/>
      <c r="O472" s="109"/>
      <c r="P472" s="109"/>
      <c r="Q472" s="109"/>
      <c r="R472" s="109"/>
      <c r="S472" s="109"/>
      <c r="T472" s="109"/>
      <c r="U472" s="109"/>
      <c r="V472" s="109"/>
      <c r="W472" s="109"/>
    </row>
    <row r="473" spans="1:23" ht="12.75" customHeight="1" x14ac:dyDescent="0.2">
      <c r="A473" s="67"/>
      <c r="B473" s="113"/>
      <c r="C473" s="111"/>
      <c r="D473" s="67"/>
      <c r="E473" s="109"/>
      <c r="F473" s="109"/>
      <c r="G473" s="109"/>
      <c r="H473" s="109"/>
      <c r="I473" s="109"/>
      <c r="J473" s="109"/>
      <c r="K473" s="109"/>
      <c r="L473" s="109"/>
      <c r="M473" s="109"/>
      <c r="N473" s="109"/>
      <c r="O473" s="109"/>
      <c r="P473" s="109"/>
      <c r="Q473" s="109"/>
      <c r="R473" s="109"/>
      <c r="S473" s="109"/>
      <c r="T473" s="109"/>
      <c r="U473" s="109"/>
      <c r="V473" s="109"/>
      <c r="W473" s="109"/>
    </row>
    <row r="474" spans="1:23" ht="12.75" customHeight="1" x14ac:dyDescent="0.2">
      <c r="A474" s="67"/>
      <c r="B474" s="113"/>
      <c r="C474" s="111"/>
      <c r="D474" s="67"/>
      <c r="E474" s="109"/>
      <c r="F474" s="109"/>
      <c r="G474" s="109"/>
      <c r="H474" s="109"/>
      <c r="I474" s="109"/>
      <c r="J474" s="109"/>
      <c r="K474" s="109"/>
      <c r="L474" s="109"/>
      <c r="M474" s="109"/>
      <c r="N474" s="109"/>
      <c r="O474" s="109"/>
      <c r="P474" s="109"/>
      <c r="Q474" s="109"/>
      <c r="R474" s="109"/>
      <c r="S474" s="109"/>
      <c r="T474" s="109"/>
      <c r="U474" s="109"/>
      <c r="V474" s="109"/>
      <c r="W474" s="109"/>
    </row>
    <row r="475" spans="1:23" ht="12.75" customHeight="1" x14ac:dyDescent="0.2">
      <c r="A475" s="67"/>
      <c r="B475" s="113"/>
      <c r="C475" s="111"/>
      <c r="D475" s="67"/>
      <c r="E475" s="109"/>
      <c r="F475" s="109"/>
      <c r="G475" s="109"/>
      <c r="H475" s="109"/>
      <c r="I475" s="109"/>
      <c r="J475" s="109"/>
      <c r="K475" s="109"/>
      <c r="L475" s="109"/>
      <c r="M475" s="109"/>
      <c r="N475" s="109"/>
      <c r="O475" s="109"/>
      <c r="P475" s="109"/>
      <c r="Q475" s="109"/>
      <c r="R475" s="109"/>
      <c r="S475" s="109"/>
      <c r="T475" s="109"/>
      <c r="U475" s="109"/>
      <c r="V475" s="109"/>
      <c r="W475" s="109"/>
    </row>
    <row r="476" spans="1:23" ht="12.75" customHeight="1" x14ac:dyDescent="0.2">
      <c r="A476" s="67"/>
      <c r="B476" s="113"/>
      <c r="C476" s="111"/>
      <c r="D476" s="67"/>
      <c r="E476" s="109"/>
      <c r="F476" s="109"/>
      <c r="G476" s="109"/>
      <c r="H476" s="109"/>
      <c r="I476" s="109"/>
      <c r="J476" s="109"/>
      <c r="K476" s="109"/>
      <c r="L476" s="109"/>
      <c r="M476" s="109"/>
      <c r="N476" s="109"/>
      <c r="O476" s="109"/>
      <c r="P476" s="109"/>
      <c r="Q476" s="109"/>
      <c r="R476" s="109"/>
      <c r="S476" s="109"/>
      <c r="T476" s="109"/>
      <c r="U476" s="109"/>
      <c r="V476" s="109"/>
      <c r="W476" s="109"/>
    </row>
    <row r="477" spans="1:23" ht="12.75" customHeight="1" x14ac:dyDescent="0.2">
      <c r="A477" s="67"/>
      <c r="B477" s="113"/>
      <c r="C477" s="111"/>
      <c r="D477" s="67"/>
      <c r="E477" s="109"/>
      <c r="F477" s="109"/>
      <c r="G477" s="109"/>
      <c r="H477" s="109"/>
      <c r="I477" s="109"/>
      <c r="J477" s="109"/>
      <c r="K477" s="109"/>
      <c r="L477" s="109"/>
      <c r="M477" s="109"/>
      <c r="N477" s="109"/>
      <c r="O477" s="109"/>
      <c r="P477" s="109"/>
      <c r="Q477" s="109"/>
      <c r="R477" s="109"/>
      <c r="S477" s="109"/>
      <c r="T477" s="109"/>
      <c r="U477" s="109"/>
      <c r="V477" s="109"/>
      <c r="W477" s="109"/>
    </row>
    <row r="478" spans="1:23" ht="12.75" customHeight="1" x14ac:dyDescent="0.2">
      <c r="A478" s="67"/>
      <c r="B478" s="113"/>
      <c r="C478" s="111"/>
      <c r="D478" s="67"/>
      <c r="E478" s="109"/>
      <c r="F478" s="109"/>
      <c r="G478" s="109"/>
      <c r="H478" s="109"/>
      <c r="I478" s="109"/>
      <c r="J478" s="109"/>
      <c r="K478" s="109"/>
      <c r="L478" s="109"/>
      <c r="M478" s="109"/>
      <c r="N478" s="109"/>
      <c r="O478" s="109"/>
      <c r="P478" s="109"/>
      <c r="Q478" s="109"/>
      <c r="R478" s="109"/>
      <c r="S478" s="109"/>
      <c r="T478" s="109"/>
      <c r="U478" s="109"/>
      <c r="V478" s="109"/>
      <c r="W478" s="109"/>
    </row>
    <row r="479" spans="1:23" ht="12.75" customHeight="1" x14ac:dyDescent="0.2">
      <c r="A479" s="67"/>
      <c r="B479" s="113"/>
      <c r="C479" s="111"/>
      <c r="D479" s="67"/>
      <c r="E479" s="109"/>
      <c r="F479" s="109"/>
      <c r="G479" s="109"/>
      <c r="H479" s="109"/>
      <c r="I479" s="109"/>
      <c r="J479" s="109"/>
      <c r="K479" s="109"/>
      <c r="L479" s="109"/>
      <c r="M479" s="109"/>
      <c r="N479" s="109"/>
      <c r="O479" s="109"/>
      <c r="P479" s="109"/>
      <c r="Q479" s="109"/>
      <c r="R479" s="109"/>
      <c r="S479" s="109"/>
      <c r="T479" s="109"/>
      <c r="U479" s="109"/>
      <c r="V479" s="109"/>
      <c r="W479" s="109"/>
    </row>
    <row r="480" spans="1:23" ht="12.75" customHeight="1" x14ac:dyDescent="0.2">
      <c r="A480" s="67"/>
      <c r="B480" s="113"/>
      <c r="C480" s="111"/>
      <c r="D480" s="67"/>
      <c r="E480" s="109"/>
      <c r="F480" s="109"/>
      <c r="G480" s="109"/>
      <c r="H480" s="109"/>
      <c r="I480" s="109"/>
      <c r="J480" s="109"/>
      <c r="K480" s="109"/>
      <c r="L480" s="109"/>
      <c r="M480" s="109"/>
      <c r="N480" s="109"/>
      <c r="O480" s="109"/>
      <c r="P480" s="109"/>
      <c r="Q480" s="109"/>
      <c r="R480" s="109"/>
      <c r="S480" s="109"/>
      <c r="T480" s="109"/>
      <c r="U480" s="109"/>
      <c r="V480" s="109"/>
      <c r="W480" s="109"/>
    </row>
    <row r="481" spans="1:23" ht="12.75" customHeight="1" x14ac:dyDescent="0.2">
      <c r="A481" s="67"/>
      <c r="B481" s="113"/>
      <c r="C481" s="111"/>
      <c r="D481" s="67"/>
      <c r="E481" s="109"/>
      <c r="F481" s="109"/>
      <c r="G481" s="109"/>
      <c r="H481" s="109"/>
      <c r="I481" s="109"/>
      <c r="J481" s="109"/>
      <c r="K481" s="109"/>
      <c r="L481" s="109"/>
      <c r="M481" s="109"/>
      <c r="N481" s="109"/>
      <c r="O481" s="109"/>
      <c r="P481" s="109"/>
      <c r="Q481" s="109"/>
      <c r="R481" s="109"/>
      <c r="S481" s="109"/>
      <c r="T481" s="109"/>
      <c r="U481" s="109"/>
      <c r="V481" s="109"/>
      <c r="W481" s="109"/>
    </row>
    <row r="482" spans="1:23" ht="12.75" customHeight="1" x14ac:dyDescent="0.2">
      <c r="A482" s="67"/>
      <c r="B482" s="113"/>
      <c r="C482" s="111"/>
      <c r="D482" s="67"/>
      <c r="E482" s="109"/>
      <c r="F482" s="109"/>
      <c r="G482" s="109"/>
      <c r="H482" s="109"/>
      <c r="I482" s="109"/>
      <c r="J482" s="109"/>
      <c r="K482" s="109"/>
      <c r="L482" s="109"/>
      <c r="M482" s="109"/>
      <c r="N482" s="109"/>
      <c r="O482" s="109"/>
      <c r="P482" s="109"/>
      <c r="Q482" s="109"/>
      <c r="R482" s="109"/>
      <c r="S482" s="109"/>
      <c r="T482" s="109"/>
      <c r="U482" s="109"/>
      <c r="V482" s="109"/>
      <c r="W482" s="109"/>
    </row>
    <row r="483" spans="1:23" ht="12.75" customHeight="1" x14ac:dyDescent="0.2">
      <c r="A483" s="67"/>
      <c r="B483" s="113"/>
      <c r="C483" s="111"/>
      <c r="D483" s="67"/>
      <c r="E483" s="109"/>
      <c r="F483" s="109"/>
      <c r="G483" s="109"/>
      <c r="H483" s="109"/>
      <c r="I483" s="109"/>
      <c r="J483" s="109"/>
      <c r="K483" s="109"/>
      <c r="L483" s="109"/>
      <c r="M483" s="109"/>
      <c r="N483" s="109"/>
      <c r="O483" s="109"/>
      <c r="P483" s="109"/>
      <c r="Q483" s="109"/>
      <c r="R483" s="109"/>
      <c r="S483" s="109"/>
      <c r="T483" s="109"/>
      <c r="U483" s="109"/>
      <c r="V483" s="109"/>
      <c r="W483" s="109"/>
    </row>
    <row r="484" spans="1:23" ht="12.75" customHeight="1" x14ac:dyDescent="0.2">
      <c r="A484" s="67"/>
      <c r="B484" s="113"/>
      <c r="C484" s="111"/>
      <c r="D484" s="67"/>
      <c r="E484" s="109"/>
      <c r="F484" s="109"/>
      <c r="G484" s="109"/>
      <c r="H484" s="109"/>
      <c r="I484" s="109"/>
      <c r="J484" s="109"/>
      <c r="K484" s="109"/>
      <c r="L484" s="109"/>
      <c r="M484" s="109"/>
      <c r="N484" s="109"/>
      <c r="O484" s="109"/>
      <c r="P484" s="109"/>
      <c r="Q484" s="109"/>
      <c r="R484" s="109"/>
      <c r="S484" s="109"/>
      <c r="T484" s="109"/>
      <c r="U484" s="109"/>
      <c r="V484" s="109"/>
      <c r="W484" s="109"/>
    </row>
    <row r="485" spans="1:23" ht="12.75" customHeight="1" x14ac:dyDescent="0.2">
      <c r="A485" s="67"/>
      <c r="B485" s="113"/>
      <c r="C485" s="111"/>
      <c r="D485" s="67"/>
      <c r="E485" s="109"/>
      <c r="F485" s="109"/>
      <c r="G485" s="109"/>
      <c r="H485" s="109"/>
      <c r="I485" s="109"/>
      <c r="J485" s="109"/>
      <c r="K485" s="109"/>
      <c r="L485" s="109"/>
      <c r="M485" s="109"/>
      <c r="N485" s="109"/>
      <c r="O485" s="109"/>
      <c r="P485" s="109"/>
      <c r="Q485" s="109"/>
      <c r="R485" s="109"/>
      <c r="S485" s="109"/>
      <c r="T485" s="109"/>
      <c r="U485" s="109"/>
      <c r="V485" s="109"/>
      <c r="W485" s="109"/>
    </row>
    <row r="486" spans="1:23" ht="12.75" customHeight="1" x14ac:dyDescent="0.2">
      <c r="A486" s="67"/>
      <c r="B486" s="113"/>
      <c r="C486" s="111"/>
      <c r="D486" s="67"/>
      <c r="E486" s="109"/>
      <c r="F486" s="109"/>
      <c r="G486" s="109"/>
      <c r="H486" s="109"/>
      <c r="I486" s="109"/>
      <c r="J486" s="109"/>
      <c r="K486" s="109"/>
      <c r="L486" s="109"/>
      <c r="M486" s="109"/>
      <c r="N486" s="109"/>
      <c r="O486" s="109"/>
      <c r="P486" s="109"/>
      <c r="Q486" s="109"/>
      <c r="R486" s="109"/>
      <c r="S486" s="109"/>
      <c r="T486" s="109"/>
      <c r="U486" s="109"/>
      <c r="V486" s="109"/>
      <c r="W486" s="109"/>
    </row>
    <row r="487" spans="1:23" ht="12.75" customHeight="1" x14ac:dyDescent="0.2">
      <c r="A487" s="67"/>
      <c r="B487" s="113"/>
      <c r="C487" s="111"/>
      <c r="D487" s="67"/>
      <c r="E487" s="109"/>
      <c r="F487" s="109"/>
      <c r="G487" s="109"/>
      <c r="H487" s="109"/>
      <c r="I487" s="109"/>
      <c r="J487" s="109"/>
      <c r="K487" s="109"/>
      <c r="L487" s="109"/>
      <c r="M487" s="109"/>
      <c r="N487" s="109"/>
      <c r="O487" s="109"/>
      <c r="P487" s="109"/>
      <c r="Q487" s="109"/>
      <c r="R487" s="109"/>
      <c r="S487" s="109"/>
      <c r="T487" s="109"/>
      <c r="U487" s="109"/>
      <c r="V487" s="109"/>
      <c r="W487" s="109"/>
    </row>
    <row r="488" spans="1:23" ht="12.75" customHeight="1" x14ac:dyDescent="0.2">
      <c r="A488" s="67"/>
      <c r="B488" s="113"/>
      <c r="C488" s="111"/>
      <c r="D488" s="67"/>
      <c r="E488" s="109"/>
      <c r="F488" s="109"/>
      <c r="G488" s="109"/>
      <c r="H488" s="109"/>
      <c r="I488" s="109"/>
      <c r="J488" s="109"/>
      <c r="K488" s="109"/>
      <c r="L488" s="109"/>
      <c r="M488" s="109"/>
      <c r="N488" s="109"/>
      <c r="O488" s="109"/>
      <c r="P488" s="109"/>
      <c r="Q488" s="109"/>
      <c r="R488" s="109"/>
      <c r="S488" s="109"/>
      <c r="T488" s="109"/>
      <c r="U488" s="109"/>
      <c r="V488" s="109"/>
      <c r="W488" s="109"/>
    </row>
    <row r="489" spans="1:23" ht="12.75" customHeight="1" x14ac:dyDescent="0.2">
      <c r="A489" s="67"/>
      <c r="B489" s="113"/>
      <c r="C489" s="111"/>
      <c r="D489" s="67"/>
      <c r="E489" s="109"/>
      <c r="F489" s="109"/>
      <c r="G489" s="109"/>
      <c r="H489" s="109"/>
      <c r="I489" s="109"/>
      <c r="J489" s="109"/>
      <c r="K489" s="109"/>
      <c r="L489" s="109"/>
      <c r="M489" s="109"/>
      <c r="N489" s="109"/>
      <c r="O489" s="109"/>
      <c r="P489" s="109"/>
      <c r="Q489" s="109"/>
      <c r="R489" s="109"/>
      <c r="S489" s="109"/>
      <c r="T489" s="109"/>
      <c r="U489" s="109"/>
      <c r="V489" s="109"/>
      <c r="W489" s="109"/>
    </row>
    <row r="490" spans="1:23" ht="12.75" customHeight="1" x14ac:dyDescent="0.2">
      <c r="A490" s="67"/>
      <c r="B490" s="113"/>
      <c r="C490" s="111"/>
      <c r="D490" s="67"/>
      <c r="E490" s="109"/>
      <c r="F490" s="109"/>
      <c r="G490" s="109"/>
      <c r="H490" s="109"/>
      <c r="I490" s="109"/>
      <c r="J490" s="109"/>
      <c r="K490" s="109"/>
      <c r="L490" s="109"/>
      <c r="M490" s="109"/>
      <c r="N490" s="109"/>
      <c r="O490" s="109"/>
      <c r="P490" s="109"/>
      <c r="Q490" s="109"/>
      <c r="R490" s="109"/>
      <c r="S490" s="109"/>
      <c r="T490" s="109"/>
      <c r="U490" s="109"/>
      <c r="V490" s="109"/>
      <c r="W490" s="109"/>
    </row>
    <row r="491" spans="1:23" ht="12.75" customHeight="1" x14ac:dyDescent="0.2">
      <c r="A491" s="67"/>
      <c r="B491" s="113"/>
      <c r="C491" s="111"/>
      <c r="D491" s="67"/>
      <c r="E491" s="109"/>
      <c r="F491" s="109"/>
      <c r="G491" s="109"/>
      <c r="H491" s="109"/>
      <c r="I491" s="109"/>
      <c r="J491" s="109"/>
      <c r="K491" s="109"/>
      <c r="L491" s="109"/>
      <c r="M491" s="109"/>
      <c r="N491" s="109"/>
      <c r="O491" s="109"/>
      <c r="P491" s="109"/>
      <c r="Q491" s="109"/>
      <c r="R491" s="109"/>
      <c r="S491" s="109"/>
      <c r="T491" s="109"/>
      <c r="U491" s="109"/>
      <c r="V491" s="109"/>
      <c r="W491" s="109"/>
    </row>
    <row r="492" spans="1:23" ht="12.75" customHeight="1" x14ac:dyDescent="0.2">
      <c r="A492" s="67"/>
      <c r="B492" s="113"/>
      <c r="C492" s="111"/>
      <c r="D492" s="67"/>
      <c r="E492" s="109"/>
      <c r="F492" s="109"/>
      <c r="G492" s="109"/>
      <c r="H492" s="109"/>
      <c r="I492" s="109"/>
      <c r="J492" s="109"/>
      <c r="K492" s="109"/>
      <c r="L492" s="109"/>
      <c r="M492" s="109"/>
      <c r="N492" s="109"/>
      <c r="O492" s="109"/>
      <c r="P492" s="109"/>
      <c r="Q492" s="109"/>
      <c r="R492" s="109"/>
      <c r="S492" s="109"/>
      <c r="T492" s="109"/>
      <c r="U492" s="109"/>
      <c r="V492" s="109"/>
      <c r="W492" s="109"/>
    </row>
    <row r="493" spans="1:23" ht="12.75" customHeight="1" x14ac:dyDescent="0.2">
      <c r="A493" s="67"/>
      <c r="B493" s="113"/>
      <c r="C493" s="111"/>
      <c r="D493" s="67"/>
      <c r="E493" s="109"/>
      <c r="F493" s="109"/>
      <c r="G493" s="109"/>
      <c r="H493" s="109"/>
      <c r="I493" s="109"/>
      <c r="J493" s="109"/>
      <c r="K493" s="109"/>
      <c r="L493" s="109"/>
      <c r="M493" s="109"/>
      <c r="N493" s="109"/>
      <c r="O493" s="109"/>
      <c r="P493" s="109"/>
      <c r="Q493" s="109"/>
      <c r="R493" s="109"/>
      <c r="S493" s="109"/>
      <c r="T493" s="109"/>
      <c r="U493" s="109"/>
      <c r="V493" s="109"/>
      <c r="W493" s="109"/>
    </row>
    <row r="494" spans="1:23" ht="12.75" customHeight="1" x14ac:dyDescent="0.2">
      <c r="A494" s="67"/>
      <c r="B494" s="113"/>
      <c r="C494" s="111"/>
      <c r="D494" s="67"/>
      <c r="E494" s="109"/>
      <c r="F494" s="109"/>
      <c r="G494" s="109"/>
      <c r="H494" s="109"/>
      <c r="I494" s="109"/>
      <c r="J494" s="109"/>
      <c r="K494" s="109"/>
      <c r="L494" s="109"/>
      <c r="M494" s="109"/>
      <c r="N494" s="109"/>
      <c r="O494" s="109"/>
      <c r="P494" s="109"/>
      <c r="Q494" s="109"/>
      <c r="R494" s="109"/>
      <c r="S494" s="109"/>
      <c r="T494" s="109"/>
      <c r="U494" s="109"/>
      <c r="V494" s="109"/>
      <c r="W494" s="109"/>
    </row>
    <row r="495" spans="1:23" ht="12.75" customHeight="1" x14ac:dyDescent="0.2">
      <c r="A495" s="67"/>
      <c r="B495" s="113"/>
      <c r="C495" s="111"/>
      <c r="D495" s="67"/>
      <c r="E495" s="109"/>
      <c r="F495" s="109"/>
      <c r="G495" s="109"/>
      <c r="H495" s="109"/>
      <c r="I495" s="109"/>
      <c r="J495" s="109"/>
      <c r="K495" s="109"/>
      <c r="L495" s="109"/>
      <c r="M495" s="109"/>
      <c r="N495" s="109"/>
      <c r="O495" s="109"/>
      <c r="P495" s="109"/>
      <c r="Q495" s="109"/>
      <c r="R495" s="109"/>
      <c r="S495" s="109"/>
      <c r="T495" s="109"/>
      <c r="U495" s="109"/>
      <c r="V495" s="109"/>
      <c r="W495" s="109"/>
    </row>
    <row r="496" spans="1:23" ht="12.75" customHeight="1" x14ac:dyDescent="0.2">
      <c r="A496" s="67"/>
      <c r="B496" s="113"/>
      <c r="C496" s="111"/>
      <c r="D496" s="67"/>
      <c r="E496" s="109"/>
      <c r="F496" s="109"/>
      <c r="G496" s="109"/>
      <c r="H496" s="109"/>
      <c r="I496" s="109"/>
      <c r="J496" s="109"/>
      <c r="K496" s="109"/>
      <c r="L496" s="109"/>
      <c r="M496" s="109"/>
      <c r="N496" s="109"/>
      <c r="O496" s="109"/>
      <c r="P496" s="109"/>
      <c r="Q496" s="109"/>
      <c r="R496" s="109"/>
      <c r="S496" s="109"/>
      <c r="T496" s="109"/>
      <c r="U496" s="109"/>
      <c r="V496" s="109"/>
      <c r="W496" s="109"/>
    </row>
    <row r="497" spans="1:23" ht="12.75" customHeight="1" x14ac:dyDescent="0.2">
      <c r="A497" s="67"/>
      <c r="B497" s="113"/>
      <c r="C497" s="111"/>
      <c r="D497" s="67"/>
      <c r="E497" s="109"/>
      <c r="F497" s="109"/>
      <c r="G497" s="109"/>
      <c r="H497" s="109"/>
      <c r="I497" s="109"/>
      <c r="J497" s="109"/>
      <c r="K497" s="109"/>
      <c r="L497" s="109"/>
      <c r="M497" s="109"/>
      <c r="N497" s="109"/>
      <c r="O497" s="109"/>
      <c r="P497" s="109"/>
      <c r="Q497" s="109"/>
      <c r="R497" s="109"/>
      <c r="S497" s="109"/>
      <c r="T497" s="109"/>
      <c r="U497" s="109"/>
      <c r="V497" s="109"/>
      <c r="W497" s="109"/>
    </row>
    <row r="498" spans="1:23" ht="12.75" customHeight="1" x14ac:dyDescent="0.2">
      <c r="A498" s="67"/>
      <c r="B498" s="113"/>
      <c r="C498" s="111"/>
      <c r="D498" s="67"/>
      <c r="E498" s="109"/>
      <c r="F498" s="109"/>
      <c r="G498" s="109"/>
      <c r="H498" s="109"/>
      <c r="I498" s="109"/>
      <c r="J498" s="109"/>
      <c r="K498" s="109"/>
      <c r="L498" s="109"/>
      <c r="M498" s="109"/>
      <c r="N498" s="109"/>
      <c r="O498" s="109"/>
      <c r="P498" s="109"/>
      <c r="Q498" s="109"/>
      <c r="R498" s="109"/>
      <c r="S498" s="109"/>
      <c r="T498" s="109"/>
      <c r="U498" s="109"/>
      <c r="V498" s="109"/>
      <c r="W498" s="109"/>
    </row>
    <row r="499" spans="1:23" ht="12.75" customHeight="1" x14ac:dyDescent="0.2">
      <c r="A499" s="67"/>
      <c r="B499" s="113"/>
      <c r="C499" s="111"/>
      <c r="D499" s="67"/>
      <c r="E499" s="109"/>
      <c r="F499" s="109"/>
      <c r="G499" s="109"/>
      <c r="H499" s="109"/>
      <c r="I499" s="109"/>
      <c r="J499" s="109"/>
      <c r="K499" s="109"/>
      <c r="L499" s="109"/>
      <c r="M499" s="109"/>
      <c r="N499" s="109"/>
      <c r="O499" s="109"/>
      <c r="P499" s="109"/>
      <c r="Q499" s="109"/>
      <c r="R499" s="109"/>
      <c r="S499" s="109"/>
      <c r="T499" s="109"/>
      <c r="U499" s="109"/>
      <c r="V499" s="109"/>
      <c r="W499" s="109"/>
    </row>
    <row r="500" spans="1:23" ht="12.75" customHeight="1" x14ac:dyDescent="0.2">
      <c r="A500" s="67"/>
      <c r="B500" s="113"/>
      <c r="C500" s="111"/>
      <c r="D500" s="67"/>
      <c r="E500" s="109"/>
      <c r="F500" s="109"/>
      <c r="G500" s="109"/>
      <c r="H500" s="109"/>
      <c r="I500" s="109"/>
      <c r="J500" s="109"/>
      <c r="K500" s="109"/>
      <c r="L500" s="109"/>
      <c r="M500" s="109"/>
      <c r="N500" s="109"/>
      <c r="O500" s="109"/>
      <c r="P500" s="109"/>
      <c r="Q500" s="109"/>
      <c r="R500" s="109"/>
      <c r="S500" s="109"/>
      <c r="T500" s="109"/>
      <c r="U500" s="109"/>
      <c r="V500" s="109"/>
      <c r="W500" s="109"/>
    </row>
    <row r="501" spans="1:23" ht="12.75" customHeight="1" x14ac:dyDescent="0.2">
      <c r="A501" s="67"/>
      <c r="B501" s="113"/>
      <c r="C501" s="111"/>
      <c r="D501" s="67"/>
      <c r="E501" s="109"/>
      <c r="F501" s="109"/>
      <c r="G501" s="109"/>
      <c r="H501" s="109"/>
      <c r="I501" s="109"/>
      <c r="J501" s="109"/>
      <c r="K501" s="109"/>
      <c r="L501" s="109"/>
      <c r="M501" s="109"/>
      <c r="N501" s="109"/>
      <c r="O501" s="109"/>
      <c r="P501" s="109"/>
      <c r="Q501" s="109"/>
      <c r="R501" s="109"/>
      <c r="S501" s="109"/>
      <c r="T501" s="109"/>
      <c r="U501" s="109"/>
      <c r="V501" s="109"/>
      <c r="W501" s="109"/>
    </row>
    <row r="502" spans="1:23" ht="12.75" customHeight="1" x14ac:dyDescent="0.2">
      <c r="A502" s="67"/>
      <c r="B502" s="113"/>
      <c r="C502" s="111"/>
      <c r="D502" s="67"/>
      <c r="E502" s="109"/>
      <c r="F502" s="109"/>
      <c r="G502" s="109"/>
      <c r="H502" s="109"/>
      <c r="I502" s="109"/>
      <c r="J502" s="109"/>
      <c r="K502" s="109"/>
      <c r="L502" s="109"/>
      <c r="M502" s="109"/>
      <c r="N502" s="109"/>
      <c r="O502" s="109"/>
      <c r="P502" s="109"/>
      <c r="Q502" s="109"/>
      <c r="R502" s="109"/>
      <c r="S502" s="109"/>
      <c r="T502" s="109"/>
      <c r="U502" s="109"/>
      <c r="V502" s="109"/>
      <c r="W502" s="109"/>
    </row>
    <row r="503" spans="1:23" ht="12.75" customHeight="1" x14ac:dyDescent="0.2">
      <c r="A503" s="67"/>
      <c r="B503" s="113"/>
      <c r="C503" s="111"/>
      <c r="D503" s="67"/>
      <c r="E503" s="109"/>
      <c r="F503" s="109"/>
      <c r="G503" s="109"/>
      <c r="H503" s="109"/>
      <c r="I503" s="109"/>
      <c r="J503" s="109"/>
      <c r="K503" s="109"/>
      <c r="L503" s="109"/>
      <c r="M503" s="109"/>
      <c r="N503" s="109"/>
      <c r="O503" s="109"/>
      <c r="P503" s="109"/>
      <c r="Q503" s="109"/>
      <c r="R503" s="109"/>
      <c r="S503" s="109"/>
      <c r="T503" s="109"/>
      <c r="U503" s="109"/>
      <c r="V503" s="109"/>
      <c r="W503" s="109"/>
    </row>
    <row r="504" spans="1:23" ht="12.75" customHeight="1" x14ac:dyDescent="0.2">
      <c r="A504" s="67"/>
      <c r="B504" s="113"/>
      <c r="C504" s="111"/>
      <c r="D504" s="67"/>
      <c r="E504" s="109"/>
      <c r="F504" s="109"/>
      <c r="G504" s="109"/>
      <c r="H504" s="109"/>
      <c r="I504" s="109"/>
      <c r="J504" s="109"/>
      <c r="K504" s="109"/>
      <c r="L504" s="109"/>
      <c r="M504" s="109"/>
      <c r="N504" s="109"/>
      <c r="O504" s="109"/>
      <c r="P504" s="109"/>
      <c r="Q504" s="109"/>
      <c r="R504" s="109"/>
      <c r="S504" s="109"/>
      <c r="T504" s="109"/>
      <c r="U504" s="109"/>
      <c r="V504" s="109"/>
      <c r="W504" s="109"/>
    </row>
    <row r="505" spans="1:23" ht="12.75" customHeight="1" x14ac:dyDescent="0.2">
      <c r="A505" s="67"/>
      <c r="B505" s="113"/>
      <c r="C505" s="111"/>
      <c r="D505" s="67"/>
      <c r="E505" s="109"/>
      <c r="F505" s="109"/>
      <c r="G505" s="109"/>
      <c r="H505" s="109"/>
      <c r="I505" s="109"/>
      <c r="J505" s="109"/>
      <c r="K505" s="109"/>
      <c r="L505" s="109"/>
      <c r="M505" s="109"/>
      <c r="N505" s="109"/>
      <c r="O505" s="109"/>
      <c r="P505" s="109"/>
      <c r="Q505" s="109"/>
      <c r="R505" s="109"/>
      <c r="S505" s="109"/>
      <c r="T505" s="109"/>
      <c r="U505" s="109"/>
      <c r="V505" s="109"/>
      <c r="W505" s="109"/>
    </row>
    <row r="506" spans="1:23" ht="12.75" customHeight="1" x14ac:dyDescent="0.2">
      <c r="A506" s="67"/>
      <c r="B506" s="113"/>
      <c r="C506" s="111"/>
      <c r="D506" s="67"/>
      <c r="E506" s="109"/>
      <c r="F506" s="109"/>
      <c r="G506" s="109"/>
      <c r="H506" s="109"/>
      <c r="I506" s="109"/>
      <c r="J506" s="109"/>
      <c r="K506" s="109"/>
      <c r="L506" s="109"/>
      <c r="M506" s="109"/>
      <c r="N506" s="109"/>
      <c r="O506" s="109"/>
      <c r="P506" s="109"/>
      <c r="Q506" s="109"/>
      <c r="R506" s="109"/>
      <c r="S506" s="109"/>
      <c r="T506" s="109"/>
      <c r="U506" s="109"/>
      <c r="V506" s="109"/>
      <c r="W506" s="109"/>
    </row>
    <row r="507" spans="1:23" ht="12.75" customHeight="1" x14ac:dyDescent="0.2">
      <c r="A507" s="67"/>
      <c r="B507" s="113"/>
      <c r="C507" s="111"/>
      <c r="D507" s="67"/>
      <c r="E507" s="109"/>
      <c r="F507" s="109"/>
      <c r="G507" s="109"/>
      <c r="H507" s="109"/>
      <c r="I507" s="109"/>
      <c r="J507" s="109"/>
      <c r="K507" s="109"/>
      <c r="L507" s="109"/>
      <c r="M507" s="109"/>
      <c r="N507" s="109"/>
      <c r="O507" s="109"/>
      <c r="P507" s="109"/>
      <c r="Q507" s="109"/>
      <c r="R507" s="109"/>
      <c r="S507" s="109"/>
      <c r="T507" s="109"/>
      <c r="U507" s="109"/>
      <c r="V507" s="109"/>
      <c r="W507" s="109"/>
    </row>
    <row r="508" spans="1:23" ht="12.75" customHeight="1" x14ac:dyDescent="0.2">
      <c r="A508" s="67"/>
      <c r="B508" s="113"/>
      <c r="C508" s="111"/>
      <c r="D508" s="67"/>
      <c r="E508" s="109"/>
      <c r="F508" s="109"/>
      <c r="G508" s="109"/>
      <c r="H508" s="109"/>
      <c r="I508" s="109"/>
      <c r="J508" s="109"/>
      <c r="K508" s="109"/>
      <c r="L508" s="109"/>
      <c r="M508" s="109"/>
      <c r="N508" s="109"/>
      <c r="O508" s="109"/>
      <c r="P508" s="109"/>
      <c r="Q508" s="109"/>
      <c r="R508" s="109"/>
      <c r="S508" s="109"/>
      <c r="T508" s="109"/>
      <c r="U508" s="109"/>
      <c r="V508" s="109"/>
      <c r="W508" s="109"/>
    </row>
    <row r="509" spans="1:23" ht="12.75" customHeight="1" x14ac:dyDescent="0.2">
      <c r="A509" s="67"/>
      <c r="B509" s="113"/>
      <c r="C509" s="111"/>
      <c r="D509" s="67"/>
      <c r="E509" s="109"/>
      <c r="F509" s="109"/>
      <c r="G509" s="109"/>
      <c r="H509" s="109"/>
      <c r="I509" s="109"/>
      <c r="J509" s="109"/>
      <c r="K509" s="109"/>
      <c r="L509" s="109"/>
      <c r="M509" s="109"/>
      <c r="N509" s="109"/>
      <c r="O509" s="109"/>
      <c r="P509" s="109"/>
      <c r="Q509" s="109"/>
      <c r="R509" s="109"/>
      <c r="S509" s="109"/>
      <c r="T509" s="109"/>
      <c r="U509" s="109"/>
      <c r="V509" s="109"/>
      <c r="W509" s="109"/>
    </row>
    <row r="510" spans="1:23" ht="12.75" customHeight="1" x14ac:dyDescent="0.2">
      <c r="A510" s="67"/>
      <c r="B510" s="113"/>
      <c r="C510" s="111"/>
      <c r="D510" s="67"/>
      <c r="E510" s="109"/>
      <c r="F510" s="109"/>
      <c r="G510" s="109"/>
      <c r="H510" s="109"/>
      <c r="I510" s="109"/>
      <c r="J510" s="109"/>
      <c r="K510" s="109"/>
      <c r="L510" s="109"/>
      <c r="M510" s="109"/>
      <c r="N510" s="109"/>
      <c r="O510" s="109"/>
      <c r="P510" s="109"/>
      <c r="Q510" s="109"/>
      <c r="R510" s="109"/>
      <c r="S510" s="109"/>
      <c r="T510" s="109"/>
      <c r="U510" s="109"/>
      <c r="V510" s="109"/>
      <c r="W510" s="109"/>
    </row>
    <row r="511" spans="1:23" ht="12.75" customHeight="1" x14ac:dyDescent="0.2">
      <c r="A511" s="67"/>
      <c r="B511" s="113"/>
      <c r="C511" s="111"/>
      <c r="D511" s="67"/>
      <c r="E511" s="109"/>
      <c r="F511" s="109"/>
      <c r="G511" s="109"/>
      <c r="H511" s="109"/>
      <c r="I511" s="109"/>
      <c r="J511" s="109"/>
      <c r="K511" s="109"/>
      <c r="L511" s="109"/>
      <c r="M511" s="109"/>
      <c r="N511" s="109"/>
      <c r="O511" s="109"/>
      <c r="P511" s="109"/>
      <c r="Q511" s="109"/>
      <c r="R511" s="109"/>
      <c r="S511" s="109"/>
      <c r="T511" s="109"/>
      <c r="U511" s="109"/>
      <c r="V511" s="109"/>
      <c r="W511" s="109"/>
    </row>
    <row r="512" spans="1:23" ht="12.75" customHeight="1" x14ac:dyDescent="0.2">
      <c r="A512" s="67"/>
      <c r="B512" s="113"/>
      <c r="C512" s="111"/>
      <c r="D512" s="67"/>
      <c r="E512" s="109"/>
      <c r="F512" s="109"/>
      <c r="G512" s="109"/>
      <c r="H512" s="109"/>
      <c r="I512" s="109"/>
      <c r="J512" s="109"/>
      <c r="K512" s="109"/>
      <c r="L512" s="109"/>
      <c r="M512" s="109"/>
      <c r="N512" s="109"/>
      <c r="O512" s="109"/>
      <c r="P512" s="109"/>
      <c r="Q512" s="109"/>
      <c r="R512" s="109"/>
      <c r="S512" s="109"/>
      <c r="T512" s="109"/>
      <c r="U512" s="109"/>
      <c r="V512" s="109"/>
      <c r="W512" s="109"/>
    </row>
    <row r="513" spans="1:23" ht="12.75" customHeight="1" x14ac:dyDescent="0.2">
      <c r="A513" s="67"/>
      <c r="B513" s="113"/>
      <c r="C513" s="111"/>
      <c r="D513" s="67"/>
      <c r="E513" s="109"/>
      <c r="F513" s="109"/>
      <c r="G513" s="109"/>
      <c r="H513" s="109"/>
      <c r="I513" s="109"/>
      <c r="J513" s="109"/>
      <c r="K513" s="109"/>
      <c r="L513" s="109"/>
      <c r="M513" s="109"/>
      <c r="N513" s="109"/>
      <c r="O513" s="109"/>
      <c r="P513" s="109"/>
      <c r="Q513" s="109"/>
      <c r="R513" s="109"/>
      <c r="S513" s="109"/>
      <c r="T513" s="109"/>
      <c r="U513" s="109"/>
      <c r="V513" s="109"/>
      <c r="W513" s="109"/>
    </row>
    <row r="514" spans="1:23" ht="12.75" customHeight="1" x14ac:dyDescent="0.2">
      <c r="A514" s="67"/>
      <c r="B514" s="113"/>
      <c r="C514" s="111"/>
      <c r="D514" s="67"/>
      <c r="E514" s="109"/>
      <c r="F514" s="109"/>
      <c r="G514" s="109"/>
      <c r="H514" s="109"/>
      <c r="I514" s="109"/>
      <c r="J514" s="109"/>
      <c r="K514" s="109"/>
      <c r="L514" s="109"/>
      <c r="M514" s="109"/>
      <c r="N514" s="109"/>
      <c r="O514" s="109"/>
      <c r="P514" s="109"/>
      <c r="Q514" s="109"/>
      <c r="R514" s="109"/>
      <c r="S514" s="109"/>
      <c r="T514" s="109"/>
      <c r="U514" s="109"/>
      <c r="V514" s="109"/>
      <c r="W514" s="109"/>
    </row>
    <row r="515" spans="1:23" ht="12.75" customHeight="1" x14ac:dyDescent="0.2">
      <c r="A515" s="67"/>
      <c r="B515" s="113"/>
      <c r="C515" s="111"/>
      <c r="D515" s="67"/>
      <c r="E515" s="109"/>
      <c r="F515" s="109"/>
      <c r="G515" s="109"/>
      <c r="H515" s="109"/>
      <c r="I515" s="109"/>
      <c r="J515" s="109"/>
      <c r="K515" s="109"/>
      <c r="L515" s="109"/>
      <c r="M515" s="109"/>
      <c r="N515" s="109"/>
      <c r="O515" s="109"/>
      <c r="P515" s="109"/>
      <c r="Q515" s="109"/>
      <c r="R515" s="109"/>
      <c r="S515" s="109"/>
      <c r="T515" s="109"/>
      <c r="U515" s="109"/>
      <c r="V515" s="109"/>
      <c r="W515" s="109"/>
    </row>
    <row r="516" spans="1:23" ht="12.75" customHeight="1" x14ac:dyDescent="0.2">
      <c r="A516" s="67"/>
      <c r="B516" s="113"/>
      <c r="C516" s="111"/>
      <c r="D516" s="67"/>
      <c r="E516" s="109"/>
      <c r="F516" s="109"/>
      <c r="G516" s="109"/>
      <c r="H516" s="109"/>
      <c r="I516" s="109"/>
      <c r="J516" s="109"/>
      <c r="K516" s="109"/>
      <c r="L516" s="109"/>
      <c r="M516" s="109"/>
      <c r="N516" s="109"/>
      <c r="O516" s="109"/>
      <c r="P516" s="109"/>
      <c r="Q516" s="109"/>
      <c r="R516" s="109"/>
      <c r="S516" s="109"/>
      <c r="T516" s="109"/>
      <c r="U516" s="109"/>
      <c r="V516" s="109"/>
      <c r="W516" s="109"/>
    </row>
    <row r="517" spans="1:23" ht="12.75" customHeight="1" x14ac:dyDescent="0.2">
      <c r="A517" s="67"/>
      <c r="B517" s="113"/>
      <c r="C517" s="111"/>
      <c r="D517" s="67"/>
      <c r="E517" s="109"/>
      <c r="F517" s="109"/>
      <c r="G517" s="109"/>
      <c r="H517" s="109"/>
      <c r="I517" s="109"/>
      <c r="J517" s="109"/>
      <c r="K517" s="109"/>
      <c r="L517" s="109"/>
      <c r="M517" s="109"/>
      <c r="N517" s="109"/>
      <c r="O517" s="109"/>
      <c r="P517" s="109"/>
      <c r="Q517" s="109"/>
      <c r="R517" s="109"/>
      <c r="S517" s="109"/>
      <c r="T517" s="109"/>
      <c r="U517" s="109"/>
      <c r="V517" s="109"/>
      <c r="W517" s="109"/>
    </row>
    <row r="518" spans="1:23" ht="12.75" customHeight="1" x14ac:dyDescent="0.2">
      <c r="A518" s="67"/>
      <c r="B518" s="113"/>
      <c r="C518" s="111"/>
      <c r="D518" s="67"/>
      <c r="E518" s="109"/>
      <c r="F518" s="109"/>
      <c r="G518" s="109"/>
      <c r="H518" s="109"/>
      <c r="I518" s="109"/>
      <c r="J518" s="109"/>
      <c r="K518" s="109"/>
      <c r="L518" s="109"/>
      <c r="M518" s="109"/>
      <c r="N518" s="109"/>
      <c r="O518" s="109"/>
      <c r="P518" s="109"/>
      <c r="Q518" s="109"/>
      <c r="R518" s="109"/>
      <c r="S518" s="109"/>
      <c r="T518" s="109"/>
      <c r="U518" s="109"/>
      <c r="V518" s="109"/>
      <c r="W518" s="109"/>
    </row>
    <row r="519" spans="1:23" ht="12.75" customHeight="1" x14ac:dyDescent="0.2">
      <c r="A519" s="67"/>
      <c r="B519" s="113"/>
      <c r="C519" s="111"/>
      <c r="D519" s="67"/>
      <c r="E519" s="109"/>
      <c r="F519" s="109"/>
      <c r="G519" s="109"/>
      <c r="H519" s="109"/>
      <c r="I519" s="109"/>
      <c r="J519" s="109"/>
      <c r="K519" s="109"/>
      <c r="L519" s="109"/>
      <c r="M519" s="109"/>
      <c r="N519" s="109"/>
      <c r="O519" s="109"/>
      <c r="P519" s="109"/>
      <c r="Q519" s="109"/>
      <c r="R519" s="109"/>
      <c r="S519" s="109"/>
      <c r="T519" s="109"/>
      <c r="U519" s="109"/>
      <c r="V519" s="109"/>
      <c r="W519" s="109"/>
    </row>
    <row r="520" spans="1:23" ht="12.75" customHeight="1" x14ac:dyDescent="0.2">
      <c r="A520" s="67"/>
      <c r="B520" s="113"/>
      <c r="C520" s="111"/>
      <c r="D520" s="67"/>
      <c r="E520" s="109"/>
      <c r="F520" s="109"/>
      <c r="G520" s="109"/>
      <c r="H520" s="109"/>
      <c r="I520" s="109"/>
      <c r="J520" s="109"/>
      <c r="K520" s="109"/>
      <c r="L520" s="109"/>
      <c r="M520" s="109"/>
      <c r="N520" s="109"/>
      <c r="O520" s="109"/>
      <c r="P520" s="109"/>
      <c r="Q520" s="109"/>
      <c r="R520" s="109"/>
      <c r="S520" s="109"/>
      <c r="T520" s="109"/>
      <c r="U520" s="109"/>
      <c r="V520" s="109"/>
      <c r="W520" s="109"/>
    </row>
    <row r="521" spans="1:23" ht="12.75" customHeight="1" x14ac:dyDescent="0.2">
      <c r="A521" s="67"/>
      <c r="B521" s="113"/>
      <c r="C521" s="111"/>
      <c r="D521" s="67"/>
      <c r="E521" s="109"/>
      <c r="F521" s="109"/>
      <c r="G521" s="109"/>
      <c r="H521" s="109"/>
      <c r="I521" s="109"/>
      <c r="J521" s="109"/>
      <c r="K521" s="109"/>
      <c r="L521" s="109"/>
      <c r="M521" s="109"/>
      <c r="N521" s="109"/>
      <c r="O521" s="109"/>
      <c r="P521" s="109"/>
      <c r="Q521" s="109"/>
      <c r="R521" s="109"/>
      <c r="S521" s="109"/>
      <c r="T521" s="109"/>
      <c r="U521" s="109"/>
      <c r="V521" s="109"/>
      <c r="W521" s="109"/>
    </row>
    <row r="522" spans="1:23" ht="12.75" customHeight="1" x14ac:dyDescent="0.2">
      <c r="A522" s="67"/>
      <c r="B522" s="113"/>
      <c r="C522" s="111"/>
      <c r="D522" s="67"/>
      <c r="E522" s="109"/>
      <c r="F522" s="109"/>
      <c r="G522" s="109"/>
      <c r="H522" s="109"/>
      <c r="I522" s="109"/>
      <c r="J522" s="109"/>
      <c r="K522" s="109"/>
      <c r="L522" s="109"/>
      <c r="M522" s="109"/>
      <c r="N522" s="109"/>
      <c r="O522" s="109"/>
      <c r="P522" s="109"/>
      <c r="Q522" s="109"/>
      <c r="R522" s="109"/>
      <c r="S522" s="109"/>
      <c r="T522" s="109"/>
      <c r="U522" s="109"/>
      <c r="V522" s="109"/>
      <c r="W522" s="109"/>
    </row>
    <row r="523" spans="1:23" ht="12.75" customHeight="1" x14ac:dyDescent="0.2">
      <c r="A523" s="67"/>
      <c r="B523" s="113"/>
      <c r="C523" s="111"/>
      <c r="D523" s="67"/>
      <c r="E523" s="109"/>
      <c r="F523" s="109"/>
      <c r="G523" s="109"/>
      <c r="H523" s="109"/>
      <c r="I523" s="109"/>
      <c r="J523" s="109"/>
      <c r="K523" s="109"/>
      <c r="L523" s="109"/>
      <c r="M523" s="109"/>
      <c r="N523" s="109"/>
      <c r="O523" s="109"/>
      <c r="P523" s="109"/>
      <c r="Q523" s="109"/>
      <c r="R523" s="109"/>
      <c r="S523" s="109"/>
      <c r="T523" s="109"/>
      <c r="U523" s="109"/>
      <c r="V523" s="109"/>
      <c r="W523" s="109"/>
    </row>
    <row r="524" spans="1:23" ht="12.75" customHeight="1" x14ac:dyDescent="0.2">
      <c r="A524" s="67"/>
      <c r="B524" s="113"/>
      <c r="C524" s="111"/>
      <c r="D524" s="67"/>
      <c r="E524" s="109"/>
      <c r="F524" s="109"/>
      <c r="G524" s="109"/>
      <c r="H524" s="109"/>
      <c r="I524" s="109"/>
      <c r="J524" s="109"/>
      <c r="K524" s="109"/>
      <c r="L524" s="109"/>
      <c r="M524" s="109"/>
      <c r="N524" s="109"/>
      <c r="O524" s="109"/>
      <c r="P524" s="109"/>
      <c r="Q524" s="109"/>
      <c r="R524" s="109"/>
      <c r="S524" s="109"/>
      <c r="T524" s="109"/>
      <c r="U524" s="109"/>
      <c r="V524" s="109"/>
      <c r="W524" s="109"/>
    </row>
    <row r="525" spans="1:23" ht="12.75" customHeight="1" x14ac:dyDescent="0.2">
      <c r="A525" s="67"/>
      <c r="B525" s="113"/>
      <c r="C525" s="111"/>
      <c r="D525" s="67"/>
      <c r="E525" s="109"/>
      <c r="F525" s="109"/>
      <c r="G525" s="109"/>
      <c r="H525" s="109"/>
      <c r="I525" s="109"/>
      <c r="J525" s="109"/>
      <c r="K525" s="109"/>
      <c r="L525" s="109"/>
      <c r="M525" s="109"/>
      <c r="N525" s="109"/>
      <c r="O525" s="109"/>
      <c r="P525" s="109"/>
      <c r="Q525" s="109"/>
      <c r="R525" s="109"/>
      <c r="S525" s="109"/>
      <c r="T525" s="109"/>
      <c r="U525" s="109"/>
      <c r="V525" s="109"/>
      <c r="W525" s="109"/>
    </row>
    <row r="526" spans="1:23" ht="12.75" customHeight="1" x14ac:dyDescent="0.2">
      <c r="A526" s="67"/>
      <c r="B526" s="113"/>
      <c r="C526" s="111"/>
      <c r="D526" s="67"/>
      <c r="E526" s="109"/>
      <c r="F526" s="109"/>
      <c r="G526" s="109"/>
      <c r="H526" s="109"/>
      <c r="I526" s="109"/>
      <c r="J526" s="109"/>
      <c r="K526" s="109"/>
      <c r="L526" s="109"/>
      <c r="M526" s="109"/>
      <c r="N526" s="109"/>
      <c r="O526" s="109"/>
      <c r="P526" s="109"/>
      <c r="Q526" s="109"/>
      <c r="R526" s="109"/>
      <c r="S526" s="109"/>
      <c r="T526" s="109"/>
      <c r="U526" s="109"/>
      <c r="V526" s="109"/>
      <c r="W526" s="109"/>
    </row>
    <row r="527" spans="1:23" ht="12.75" customHeight="1" x14ac:dyDescent="0.2">
      <c r="A527" s="67"/>
      <c r="B527" s="113"/>
      <c r="C527" s="111"/>
      <c r="D527" s="67"/>
      <c r="E527" s="109"/>
      <c r="F527" s="109"/>
      <c r="G527" s="109"/>
      <c r="H527" s="109"/>
      <c r="I527" s="109"/>
      <c r="J527" s="109"/>
      <c r="K527" s="109"/>
      <c r="L527" s="109"/>
      <c r="M527" s="109"/>
      <c r="N527" s="109"/>
      <c r="O527" s="109"/>
      <c r="P527" s="109"/>
      <c r="Q527" s="109"/>
      <c r="R527" s="109"/>
      <c r="S527" s="109"/>
      <c r="T527" s="109"/>
      <c r="U527" s="109"/>
      <c r="V527" s="109"/>
      <c r="W527" s="109"/>
    </row>
    <row r="528" spans="1:23" ht="12.75" customHeight="1" x14ac:dyDescent="0.2">
      <c r="A528" s="67"/>
      <c r="B528" s="113"/>
      <c r="C528" s="111"/>
      <c r="D528" s="67"/>
      <c r="E528" s="109"/>
      <c r="F528" s="109"/>
      <c r="G528" s="109"/>
      <c r="H528" s="109"/>
      <c r="I528" s="109"/>
      <c r="J528" s="109"/>
      <c r="K528" s="109"/>
      <c r="L528" s="109"/>
      <c r="M528" s="109"/>
      <c r="N528" s="109"/>
      <c r="O528" s="109"/>
      <c r="P528" s="109"/>
      <c r="Q528" s="109"/>
      <c r="R528" s="109"/>
      <c r="S528" s="109"/>
      <c r="T528" s="109"/>
      <c r="U528" s="109"/>
      <c r="V528" s="109"/>
      <c r="W528" s="109"/>
    </row>
    <row r="529" spans="1:23" ht="12.75" customHeight="1" x14ac:dyDescent="0.2">
      <c r="A529" s="67"/>
      <c r="B529" s="113"/>
      <c r="C529" s="111"/>
      <c r="D529" s="67"/>
      <c r="E529" s="109"/>
      <c r="F529" s="109"/>
      <c r="G529" s="109"/>
      <c r="H529" s="109"/>
      <c r="I529" s="109"/>
      <c r="J529" s="109"/>
      <c r="K529" s="109"/>
      <c r="L529" s="109"/>
      <c r="M529" s="109"/>
      <c r="N529" s="109"/>
      <c r="O529" s="109"/>
      <c r="P529" s="109"/>
      <c r="Q529" s="109"/>
      <c r="R529" s="109"/>
      <c r="S529" s="109"/>
      <c r="T529" s="109"/>
      <c r="U529" s="109"/>
      <c r="V529" s="109"/>
      <c r="W529" s="109"/>
    </row>
    <row r="530" spans="1:23" ht="12.75" customHeight="1" x14ac:dyDescent="0.2">
      <c r="A530" s="67"/>
      <c r="B530" s="113"/>
      <c r="C530" s="111"/>
      <c r="D530" s="67"/>
      <c r="E530" s="109"/>
      <c r="F530" s="109"/>
      <c r="G530" s="109"/>
      <c r="H530" s="109"/>
      <c r="I530" s="109"/>
      <c r="J530" s="109"/>
      <c r="K530" s="109"/>
      <c r="L530" s="109"/>
      <c r="M530" s="109"/>
      <c r="N530" s="109"/>
      <c r="O530" s="109"/>
      <c r="P530" s="109"/>
      <c r="Q530" s="109"/>
      <c r="R530" s="109"/>
      <c r="S530" s="109"/>
      <c r="T530" s="109"/>
      <c r="U530" s="109"/>
      <c r="V530" s="109"/>
      <c r="W530" s="109"/>
    </row>
    <row r="531" spans="1:23" ht="12.75" customHeight="1" x14ac:dyDescent="0.2">
      <c r="A531" s="67"/>
      <c r="B531" s="113"/>
      <c r="C531" s="111"/>
      <c r="D531" s="67"/>
      <c r="E531" s="109"/>
      <c r="F531" s="109"/>
      <c r="G531" s="109"/>
      <c r="H531" s="109"/>
      <c r="I531" s="109"/>
      <c r="J531" s="109"/>
      <c r="K531" s="109"/>
      <c r="L531" s="109"/>
      <c r="M531" s="109"/>
      <c r="N531" s="109"/>
      <c r="O531" s="109"/>
      <c r="P531" s="109"/>
      <c r="Q531" s="109"/>
      <c r="R531" s="109"/>
      <c r="S531" s="109"/>
      <c r="T531" s="109"/>
      <c r="U531" s="109"/>
      <c r="V531" s="109"/>
      <c r="W531" s="109"/>
    </row>
    <row r="532" spans="1:23" ht="12.75" customHeight="1" x14ac:dyDescent="0.2">
      <c r="A532" s="67"/>
      <c r="B532" s="113"/>
      <c r="C532" s="111"/>
      <c r="D532" s="67"/>
      <c r="E532" s="109"/>
      <c r="F532" s="109"/>
      <c r="G532" s="109"/>
      <c r="H532" s="109"/>
      <c r="I532" s="109"/>
      <c r="J532" s="109"/>
      <c r="K532" s="109"/>
      <c r="L532" s="109"/>
      <c r="M532" s="109"/>
      <c r="N532" s="109"/>
      <c r="O532" s="109"/>
      <c r="P532" s="109"/>
      <c r="Q532" s="109"/>
      <c r="R532" s="109"/>
      <c r="S532" s="109"/>
      <c r="T532" s="109"/>
      <c r="U532" s="109"/>
      <c r="V532" s="109"/>
      <c r="W532" s="109"/>
    </row>
    <row r="533" spans="1:23" ht="12.75" customHeight="1" x14ac:dyDescent="0.2">
      <c r="A533" s="67"/>
      <c r="B533" s="113"/>
      <c r="C533" s="111"/>
      <c r="D533" s="67"/>
      <c r="E533" s="109"/>
      <c r="F533" s="109"/>
      <c r="G533" s="109"/>
      <c r="H533" s="109"/>
      <c r="I533" s="109"/>
      <c r="J533" s="109"/>
      <c r="K533" s="109"/>
      <c r="L533" s="109"/>
      <c r="M533" s="109"/>
      <c r="N533" s="109"/>
      <c r="O533" s="109"/>
      <c r="P533" s="109"/>
      <c r="Q533" s="109"/>
      <c r="R533" s="109"/>
      <c r="S533" s="109"/>
      <c r="T533" s="109"/>
      <c r="U533" s="109"/>
      <c r="V533" s="109"/>
      <c r="W533" s="109"/>
    </row>
    <row r="534" spans="1:23" ht="12.75" customHeight="1" x14ac:dyDescent="0.2">
      <c r="A534" s="67"/>
      <c r="B534" s="113"/>
      <c r="C534" s="111"/>
      <c r="D534" s="67"/>
      <c r="E534" s="109"/>
      <c r="F534" s="109"/>
      <c r="G534" s="109"/>
      <c r="H534" s="109"/>
      <c r="I534" s="109"/>
      <c r="J534" s="109"/>
      <c r="K534" s="109"/>
      <c r="L534" s="109"/>
      <c r="M534" s="109"/>
      <c r="N534" s="109"/>
      <c r="O534" s="109"/>
      <c r="P534" s="109"/>
      <c r="Q534" s="109"/>
      <c r="R534" s="109"/>
      <c r="S534" s="109"/>
      <c r="T534" s="109"/>
      <c r="U534" s="109"/>
      <c r="V534" s="109"/>
      <c r="W534" s="109"/>
    </row>
    <row r="535" spans="1:23" ht="12.75" customHeight="1" x14ac:dyDescent="0.2">
      <c r="A535" s="67"/>
      <c r="B535" s="113"/>
      <c r="C535" s="111"/>
      <c r="D535" s="67"/>
      <c r="E535" s="109"/>
      <c r="F535" s="109"/>
      <c r="G535" s="109"/>
      <c r="H535" s="109"/>
      <c r="I535" s="109"/>
      <c r="J535" s="109"/>
      <c r="K535" s="109"/>
      <c r="L535" s="109"/>
      <c r="M535" s="109"/>
      <c r="N535" s="109"/>
      <c r="O535" s="109"/>
      <c r="P535" s="109"/>
      <c r="Q535" s="109"/>
      <c r="R535" s="109"/>
      <c r="S535" s="109"/>
      <c r="T535" s="109"/>
      <c r="U535" s="109"/>
      <c r="V535" s="109"/>
      <c r="W535" s="109"/>
    </row>
    <row r="536" spans="1:23" ht="12.75" customHeight="1" x14ac:dyDescent="0.2">
      <c r="A536" s="67"/>
      <c r="B536" s="113"/>
      <c r="C536" s="111"/>
      <c r="D536" s="67"/>
      <c r="E536" s="109"/>
      <c r="F536" s="109"/>
      <c r="G536" s="109"/>
      <c r="H536" s="109"/>
      <c r="I536" s="109"/>
      <c r="J536" s="109"/>
      <c r="K536" s="109"/>
      <c r="L536" s="109"/>
      <c r="M536" s="109"/>
      <c r="N536" s="109"/>
      <c r="O536" s="109"/>
      <c r="P536" s="109"/>
      <c r="Q536" s="109"/>
      <c r="R536" s="109"/>
      <c r="S536" s="109"/>
      <c r="T536" s="109"/>
      <c r="U536" s="109"/>
      <c r="V536" s="109"/>
      <c r="W536" s="109"/>
    </row>
    <row r="537" spans="1:23" ht="12.75" customHeight="1" x14ac:dyDescent="0.2">
      <c r="A537" s="67"/>
      <c r="B537" s="113"/>
      <c r="C537" s="111"/>
      <c r="D537" s="67"/>
      <c r="E537" s="109"/>
      <c r="F537" s="109"/>
      <c r="G537" s="109"/>
      <c r="H537" s="109"/>
      <c r="I537" s="109"/>
      <c r="J537" s="109"/>
      <c r="K537" s="109"/>
      <c r="L537" s="109"/>
      <c r="M537" s="109"/>
      <c r="N537" s="109"/>
      <c r="O537" s="109"/>
      <c r="P537" s="109"/>
      <c r="Q537" s="109"/>
      <c r="R537" s="109"/>
      <c r="S537" s="109"/>
      <c r="T537" s="109"/>
      <c r="U537" s="109"/>
      <c r="V537" s="109"/>
      <c r="W537" s="109"/>
    </row>
    <row r="538" spans="1:23" ht="12.75" customHeight="1" x14ac:dyDescent="0.2">
      <c r="A538" s="67"/>
      <c r="B538" s="113"/>
      <c r="C538" s="111"/>
      <c r="D538" s="67"/>
      <c r="E538" s="109"/>
      <c r="F538" s="109"/>
      <c r="G538" s="109"/>
      <c r="H538" s="109"/>
      <c r="I538" s="109"/>
      <c r="J538" s="109"/>
      <c r="K538" s="109"/>
      <c r="L538" s="109"/>
      <c r="M538" s="109"/>
      <c r="N538" s="109"/>
      <c r="O538" s="109"/>
      <c r="P538" s="109"/>
      <c r="Q538" s="109"/>
      <c r="R538" s="109"/>
      <c r="S538" s="109"/>
      <c r="T538" s="109"/>
      <c r="U538" s="109"/>
      <c r="V538" s="109"/>
      <c r="W538" s="109"/>
    </row>
    <row r="539" spans="1:23" ht="12.75" customHeight="1" x14ac:dyDescent="0.2">
      <c r="A539" s="67"/>
      <c r="B539" s="113"/>
      <c r="C539" s="111"/>
      <c r="D539" s="67"/>
      <c r="E539" s="109"/>
      <c r="F539" s="109"/>
      <c r="G539" s="109"/>
      <c r="H539" s="109"/>
      <c r="I539" s="109"/>
      <c r="J539" s="109"/>
      <c r="K539" s="109"/>
      <c r="L539" s="109"/>
      <c r="M539" s="109"/>
      <c r="N539" s="109"/>
      <c r="O539" s="109"/>
      <c r="P539" s="109"/>
      <c r="Q539" s="109"/>
      <c r="R539" s="109"/>
      <c r="S539" s="109"/>
      <c r="T539" s="109"/>
      <c r="U539" s="109"/>
      <c r="V539" s="109"/>
      <c r="W539" s="109"/>
    </row>
    <row r="540" spans="1:23" ht="12.75" customHeight="1" x14ac:dyDescent="0.2">
      <c r="A540" s="67"/>
      <c r="B540" s="113"/>
      <c r="C540" s="111"/>
      <c r="D540" s="67"/>
      <c r="E540" s="109"/>
      <c r="F540" s="109"/>
      <c r="G540" s="109"/>
      <c r="H540" s="109"/>
      <c r="I540" s="109"/>
      <c r="J540" s="109"/>
      <c r="K540" s="109"/>
      <c r="L540" s="109"/>
      <c r="M540" s="109"/>
      <c r="N540" s="109"/>
      <c r="O540" s="109"/>
      <c r="P540" s="109"/>
      <c r="Q540" s="109"/>
      <c r="R540" s="109"/>
      <c r="S540" s="109"/>
      <c r="T540" s="109"/>
      <c r="U540" s="109"/>
      <c r="V540" s="109"/>
      <c r="W540" s="109"/>
    </row>
    <row r="541" spans="1:23" ht="12.75" customHeight="1" x14ac:dyDescent="0.2">
      <c r="A541" s="67"/>
      <c r="B541" s="113"/>
      <c r="C541" s="111"/>
      <c r="D541" s="67"/>
      <c r="E541" s="109"/>
      <c r="F541" s="109"/>
      <c r="G541" s="109"/>
      <c r="H541" s="109"/>
      <c r="I541" s="109"/>
      <c r="J541" s="109"/>
      <c r="K541" s="109"/>
      <c r="L541" s="109"/>
      <c r="M541" s="109"/>
      <c r="N541" s="109"/>
      <c r="O541" s="109"/>
      <c r="P541" s="109"/>
      <c r="Q541" s="109"/>
      <c r="R541" s="109"/>
      <c r="S541" s="109"/>
      <c r="T541" s="109"/>
      <c r="U541" s="109"/>
      <c r="V541" s="109"/>
      <c r="W541" s="109"/>
    </row>
    <row r="542" spans="1:23" ht="12.75" customHeight="1" x14ac:dyDescent="0.2">
      <c r="A542" s="67"/>
      <c r="B542" s="113"/>
      <c r="C542" s="111"/>
      <c r="D542" s="67"/>
      <c r="E542" s="109"/>
      <c r="F542" s="109"/>
      <c r="G542" s="109"/>
      <c r="H542" s="109"/>
      <c r="I542" s="109"/>
      <c r="J542" s="109"/>
      <c r="K542" s="109"/>
      <c r="L542" s="109"/>
      <c r="M542" s="109"/>
      <c r="N542" s="109"/>
      <c r="O542" s="109"/>
      <c r="P542" s="109"/>
      <c r="Q542" s="109"/>
      <c r="R542" s="109"/>
      <c r="S542" s="109"/>
      <c r="T542" s="109"/>
      <c r="U542" s="109"/>
      <c r="V542" s="109"/>
      <c r="W542" s="109"/>
    </row>
    <row r="543" spans="1:23" ht="12.75" customHeight="1" x14ac:dyDescent="0.2">
      <c r="A543" s="67"/>
      <c r="B543" s="113"/>
      <c r="C543" s="111"/>
      <c r="D543" s="67"/>
      <c r="E543" s="109"/>
      <c r="F543" s="109"/>
      <c r="G543" s="109"/>
      <c r="H543" s="109"/>
      <c r="I543" s="109"/>
      <c r="J543" s="109"/>
      <c r="K543" s="109"/>
      <c r="L543" s="109"/>
      <c r="M543" s="109"/>
      <c r="N543" s="109"/>
      <c r="O543" s="109"/>
      <c r="P543" s="109"/>
      <c r="Q543" s="109"/>
      <c r="R543" s="109"/>
      <c r="S543" s="109"/>
      <c r="T543" s="109"/>
      <c r="U543" s="109"/>
      <c r="V543" s="109"/>
      <c r="W543" s="109"/>
    </row>
    <row r="544" spans="1:23" ht="12.75" customHeight="1" x14ac:dyDescent="0.2">
      <c r="A544" s="67"/>
      <c r="B544" s="113"/>
      <c r="C544" s="111"/>
      <c r="D544" s="67"/>
      <c r="E544" s="109"/>
      <c r="F544" s="109"/>
      <c r="G544" s="109"/>
      <c r="H544" s="109"/>
      <c r="I544" s="109"/>
      <c r="J544" s="109"/>
      <c r="K544" s="109"/>
      <c r="L544" s="109"/>
      <c r="M544" s="109"/>
      <c r="N544" s="109"/>
      <c r="O544" s="109"/>
      <c r="P544" s="109"/>
      <c r="Q544" s="109"/>
      <c r="R544" s="109"/>
      <c r="S544" s="109"/>
      <c r="T544" s="109"/>
      <c r="U544" s="109"/>
      <c r="V544" s="109"/>
      <c r="W544" s="109"/>
    </row>
    <row r="545" spans="1:23" ht="12.75" customHeight="1" x14ac:dyDescent="0.2">
      <c r="A545" s="67"/>
      <c r="B545" s="113"/>
      <c r="C545" s="111"/>
      <c r="D545" s="67"/>
      <c r="E545" s="109"/>
      <c r="F545" s="109"/>
      <c r="G545" s="109"/>
      <c r="H545" s="109"/>
      <c r="I545" s="109"/>
      <c r="J545" s="109"/>
      <c r="K545" s="109"/>
      <c r="L545" s="109"/>
      <c r="M545" s="109"/>
      <c r="N545" s="109"/>
      <c r="O545" s="109"/>
      <c r="P545" s="109"/>
      <c r="Q545" s="109"/>
      <c r="R545" s="109"/>
      <c r="S545" s="109"/>
      <c r="T545" s="109"/>
      <c r="U545" s="109"/>
      <c r="V545" s="109"/>
      <c r="W545" s="109"/>
    </row>
    <row r="546" spans="1:23" ht="12.75" customHeight="1" x14ac:dyDescent="0.2">
      <c r="A546" s="67"/>
      <c r="B546" s="113"/>
      <c r="C546" s="111"/>
      <c r="D546" s="67"/>
      <c r="E546" s="109"/>
      <c r="F546" s="109"/>
      <c r="G546" s="109"/>
      <c r="H546" s="109"/>
      <c r="I546" s="109"/>
      <c r="J546" s="109"/>
      <c r="K546" s="109"/>
      <c r="L546" s="109"/>
      <c r="M546" s="109"/>
      <c r="N546" s="109"/>
      <c r="O546" s="109"/>
      <c r="P546" s="109"/>
      <c r="Q546" s="109"/>
      <c r="R546" s="109"/>
      <c r="S546" s="109"/>
      <c r="T546" s="109"/>
      <c r="U546" s="109"/>
      <c r="V546" s="109"/>
      <c r="W546" s="109"/>
    </row>
    <row r="547" spans="1:23" ht="12.75" customHeight="1" x14ac:dyDescent="0.2">
      <c r="A547" s="67"/>
      <c r="B547" s="113"/>
      <c r="C547" s="111"/>
      <c r="D547" s="67"/>
      <c r="E547" s="109"/>
      <c r="F547" s="109"/>
      <c r="G547" s="109"/>
      <c r="H547" s="109"/>
      <c r="I547" s="109"/>
      <c r="J547" s="109"/>
      <c r="K547" s="109"/>
      <c r="L547" s="109"/>
      <c r="M547" s="109"/>
      <c r="N547" s="109"/>
      <c r="O547" s="109"/>
      <c r="P547" s="109"/>
      <c r="Q547" s="109"/>
      <c r="R547" s="109"/>
      <c r="S547" s="109"/>
      <c r="T547" s="109"/>
      <c r="U547" s="109"/>
      <c r="V547" s="109"/>
      <c r="W547" s="109"/>
    </row>
    <row r="548" spans="1:23" ht="12.75" customHeight="1" x14ac:dyDescent="0.2">
      <c r="A548" s="67"/>
      <c r="B548" s="113"/>
      <c r="C548" s="111"/>
      <c r="D548" s="67"/>
      <c r="E548" s="109"/>
      <c r="F548" s="109"/>
      <c r="G548" s="109"/>
      <c r="H548" s="109"/>
      <c r="I548" s="109"/>
      <c r="J548" s="109"/>
      <c r="K548" s="109"/>
      <c r="L548" s="109"/>
      <c r="M548" s="109"/>
      <c r="N548" s="109"/>
      <c r="O548" s="109"/>
      <c r="P548" s="109"/>
      <c r="Q548" s="109"/>
      <c r="R548" s="109"/>
      <c r="S548" s="109"/>
      <c r="T548" s="109"/>
      <c r="U548" s="109"/>
      <c r="V548" s="109"/>
      <c r="W548" s="109"/>
    </row>
    <row r="549" spans="1:23" ht="12.75" customHeight="1" x14ac:dyDescent="0.2">
      <c r="A549" s="67"/>
      <c r="B549" s="113"/>
      <c r="C549" s="111"/>
      <c r="D549" s="67"/>
      <c r="E549" s="109"/>
      <c r="F549" s="109"/>
      <c r="G549" s="109"/>
      <c r="H549" s="109"/>
      <c r="I549" s="109"/>
      <c r="J549" s="109"/>
      <c r="K549" s="109"/>
      <c r="L549" s="109"/>
      <c r="M549" s="109"/>
      <c r="N549" s="109"/>
      <c r="O549" s="109"/>
      <c r="P549" s="109"/>
      <c r="Q549" s="109"/>
      <c r="R549" s="109"/>
      <c r="S549" s="109"/>
      <c r="T549" s="109"/>
      <c r="U549" s="109"/>
      <c r="V549" s="109"/>
      <c r="W549" s="109"/>
    </row>
    <row r="550" spans="1:23" ht="12.75" customHeight="1" x14ac:dyDescent="0.2">
      <c r="A550" s="67"/>
      <c r="B550" s="113"/>
      <c r="C550" s="111"/>
      <c r="D550" s="67"/>
      <c r="E550" s="109"/>
      <c r="F550" s="109"/>
      <c r="G550" s="109"/>
      <c r="H550" s="109"/>
      <c r="I550" s="109"/>
      <c r="J550" s="109"/>
      <c r="K550" s="109"/>
      <c r="L550" s="109"/>
      <c r="M550" s="109"/>
      <c r="N550" s="109"/>
      <c r="O550" s="109"/>
      <c r="P550" s="109"/>
      <c r="Q550" s="109"/>
      <c r="R550" s="109"/>
      <c r="S550" s="109"/>
      <c r="T550" s="109"/>
      <c r="U550" s="109"/>
      <c r="V550" s="109"/>
      <c r="W550" s="109"/>
    </row>
    <row r="551" spans="1:23" ht="12.75" customHeight="1" x14ac:dyDescent="0.2">
      <c r="A551" s="67"/>
      <c r="B551" s="113"/>
      <c r="C551" s="111"/>
      <c r="D551" s="67"/>
      <c r="E551" s="109"/>
      <c r="F551" s="109"/>
      <c r="G551" s="109"/>
      <c r="H551" s="109"/>
      <c r="I551" s="109"/>
      <c r="J551" s="109"/>
      <c r="K551" s="109"/>
      <c r="L551" s="109"/>
      <c r="M551" s="109"/>
      <c r="N551" s="109"/>
      <c r="O551" s="109"/>
      <c r="P551" s="109"/>
      <c r="Q551" s="109"/>
      <c r="R551" s="109"/>
      <c r="S551" s="109"/>
      <c r="T551" s="109"/>
      <c r="U551" s="109"/>
      <c r="V551" s="109"/>
      <c r="W551" s="109"/>
    </row>
    <row r="552" spans="1:23" ht="12.75" customHeight="1" x14ac:dyDescent="0.2">
      <c r="A552" s="67"/>
      <c r="B552" s="113"/>
      <c r="C552" s="111"/>
      <c r="D552" s="67"/>
      <c r="E552" s="109"/>
      <c r="F552" s="109"/>
      <c r="G552" s="109"/>
      <c r="H552" s="109"/>
      <c r="I552" s="109"/>
      <c r="J552" s="109"/>
      <c r="K552" s="109"/>
      <c r="L552" s="109"/>
      <c r="M552" s="109"/>
      <c r="N552" s="109"/>
      <c r="O552" s="109"/>
      <c r="P552" s="109"/>
      <c r="Q552" s="109"/>
      <c r="R552" s="109"/>
      <c r="S552" s="109"/>
      <c r="T552" s="109"/>
      <c r="U552" s="109"/>
      <c r="V552" s="109"/>
      <c r="W552" s="109"/>
    </row>
    <row r="553" spans="1:23" ht="12.75" customHeight="1" x14ac:dyDescent="0.2">
      <c r="A553" s="67"/>
      <c r="B553" s="113"/>
      <c r="C553" s="111"/>
      <c r="D553" s="67"/>
      <c r="E553" s="109"/>
      <c r="F553" s="109"/>
      <c r="G553" s="109"/>
      <c r="H553" s="109"/>
      <c r="I553" s="109"/>
      <c r="J553" s="109"/>
      <c r="K553" s="109"/>
      <c r="L553" s="109"/>
      <c r="M553" s="109"/>
      <c r="N553" s="109"/>
      <c r="O553" s="109"/>
      <c r="P553" s="109"/>
      <c r="Q553" s="109"/>
      <c r="R553" s="109"/>
      <c r="S553" s="109"/>
      <c r="T553" s="109"/>
      <c r="U553" s="109"/>
      <c r="V553" s="109"/>
      <c r="W553" s="109"/>
    </row>
    <row r="554" spans="1:23" ht="12.75" customHeight="1" x14ac:dyDescent="0.2">
      <c r="A554" s="67"/>
      <c r="B554" s="113"/>
      <c r="C554" s="111"/>
      <c r="D554" s="67"/>
      <c r="E554" s="109"/>
      <c r="F554" s="109"/>
      <c r="G554" s="109"/>
      <c r="H554" s="109"/>
      <c r="I554" s="109"/>
      <c r="J554" s="109"/>
      <c r="K554" s="109"/>
      <c r="L554" s="109"/>
      <c r="M554" s="109"/>
      <c r="N554" s="109"/>
      <c r="O554" s="109"/>
      <c r="P554" s="109"/>
      <c r="Q554" s="109"/>
      <c r="R554" s="109"/>
      <c r="S554" s="109"/>
      <c r="T554" s="109"/>
      <c r="U554" s="109"/>
      <c r="V554" s="109"/>
      <c r="W554" s="109"/>
    </row>
    <row r="555" spans="1:23" ht="12.75" customHeight="1" x14ac:dyDescent="0.2">
      <c r="A555" s="67"/>
      <c r="B555" s="113"/>
      <c r="C555" s="111"/>
      <c r="D555" s="67"/>
      <c r="E555" s="109"/>
      <c r="F555" s="109"/>
      <c r="G555" s="109"/>
      <c r="H555" s="109"/>
      <c r="I555" s="109"/>
      <c r="J555" s="109"/>
      <c r="K555" s="109"/>
      <c r="L555" s="109"/>
      <c r="M555" s="109"/>
      <c r="N555" s="109"/>
      <c r="O555" s="109"/>
      <c r="P555" s="109"/>
      <c r="Q555" s="109"/>
      <c r="R555" s="109"/>
      <c r="S555" s="109"/>
      <c r="T555" s="109"/>
      <c r="U555" s="109"/>
      <c r="V555" s="109"/>
      <c r="W555" s="109"/>
    </row>
    <row r="556" spans="1:23" ht="12.75" customHeight="1" x14ac:dyDescent="0.2">
      <c r="A556" s="67"/>
      <c r="B556" s="113"/>
      <c r="C556" s="111"/>
      <c r="D556" s="67"/>
      <c r="E556" s="109"/>
      <c r="F556" s="109"/>
      <c r="G556" s="109"/>
      <c r="H556" s="109"/>
      <c r="I556" s="109"/>
      <c r="J556" s="109"/>
      <c r="K556" s="109"/>
      <c r="L556" s="109"/>
      <c r="M556" s="109"/>
      <c r="N556" s="109"/>
      <c r="O556" s="109"/>
      <c r="P556" s="109"/>
      <c r="Q556" s="109"/>
      <c r="R556" s="109"/>
      <c r="S556" s="109"/>
      <c r="T556" s="109"/>
      <c r="U556" s="109"/>
      <c r="V556" s="109"/>
      <c r="W556" s="109"/>
    </row>
    <row r="557" spans="1:23" ht="12.75" customHeight="1" x14ac:dyDescent="0.2">
      <c r="A557" s="67"/>
      <c r="B557" s="113"/>
      <c r="C557" s="111"/>
      <c r="D557" s="67"/>
      <c r="E557" s="109"/>
      <c r="F557" s="109"/>
      <c r="G557" s="109"/>
      <c r="H557" s="109"/>
      <c r="I557" s="109"/>
      <c r="J557" s="109"/>
      <c r="K557" s="109"/>
      <c r="L557" s="109"/>
      <c r="M557" s="109"/>
      <c r="N557" s="109"/>
      <c r="O557" s="109"/>
      <c r="P557" s="109"/>
      <c r="Q557" s="109"/>
      <c r="R557" s="109"/>
      <c r="S557" s="109"/>
      <c r="T557" s="109"/>
      <c r="U557" s="109"/>
      <c r="V557" s="109"/>
      <c r="W557" s="109"/>
    </row>
    <row r="558" spans="1:23" ht="12.75" customHeight="1" x14ac:dyDescent="0.2">
      <c r="A558" s="67"/>
      <c r="B558" s="113"/>
      <c r="C558" s="111"/>
      <c r="D558" s="67"/>
      <c r="E558" s="109"/>
      <c r="F558" s="109"/>
      <c r="G558" s="109"/>
      <c r="H558" s="109"/>
      <c r="I558" s="109"/>
      <c r="J558" s="109"/>
      <c r="K558" s="109"/>
      <c r="L558" s="109"/>
      <c r="M558" s="109"/>
      <c r="N558" s="109"/>
      <c r="O558" s="109"/>
      <c r="P558" s="109"/>
      <c r="Q558" s="109"/>
      <c r="R558" s="109"/>
      <c r="S558" s="109"/>
      <c r="T558" s="109"/>
      <c r="U558" s="109"/>
      <c r="V558" s="109"/>
      <c r="W558" s="109"/>
    </row>
    <row r="559" spans="1:23" ht="12.75" customHeight="1" x14ac:dyDescent="0.2">
      <c r="A559" s="67"/>
      <c r="B559" s="113"/>
      <c r="C559" s="111"/>
      <c r="D559" s="67"/>
      <c r="E559" s="109"/>
      <c r="F559" s="109"/>
      <c r="G559" s="109"/>
      <c r="H559" s="109"/>
      <c r="I559" s="109"/>
      <c r="J559" s="109"/>
      <c r="K559" s="109"/>
      <c r="L559" s="109"/>
      <c r="M559" s="109"/>
      <c r="N559" s="109"/>
      <c r="O559" s="109"/>
      <c r="P559" s="109"/>
      <c r="Q559" s="109"/>
      <c r="R559" s="109"/>
      <c r="S559" s="109"/>
      <c r="T559" s="109"/>
      <c r="U559" s="109"/>
      <c r="V559" s="109"/>
      <c r="W559" s="109"/>
    </row>
    <row r="560" spans="1:23" ht="12.75" customHeight="1" x14ac:dyDescent="0.2">
      <c r="A560" s="67"/>
      <c r="B560" s="113"/>
      <c r="C560" s="111"/>
      <c r="D560" s="67"/>
      <c r="E560" s="109"/>
      <c r="F560" s="109"/>
      <c r="G560" s="109"/>
      <c r="H560" s="109"/>
      <c r="I560" s="109"/>
      <c r="J560" s="109"/>
      <c r="K560" s="109"/>
      <c r="L560" s="109"/>
      <c r="M560" s="109"/>
      <c r="N560" s="109"/>
      <c r="O560" s="109"/>
      <c r="P560" s="109"/>
      <c r="Q560" s="109"/>
      <c r="R560" s="109"/>
      <c r="S560" s="109"/>
      <c r="T560" s="109"/>
      <c r="U560" s="109"/>
      <c r="V560" s="109"/>
      <c r="W560" s="109"/>
    </row>
    <row r="561" spans="1:23" ht="12.75" customHeight="1" x14ac:dyDescent="0.2">
      <c r="A561" s="67"/>
      <c r="B561" s="113"/>
      <c r="C561" s="111"/>
      <c r="D561" s="67"/>
      <c r="E561" s="109"/>
      <c r="F561" s="109"/>
      <c r="G561" s="109"/>
      <c r="H561" s="109"/>
      <c r="I561" s="109"/>
      <c r="J561" s="109"/>
      <c r="K561" s="109"/>
      <c r="L561" s="109"/>
      <c r="M561" s="109"/>
      <c r="N561" s="109"/>
      <c r="O561" s="109"/>
      <c r="P561" s="109"/>
      <c r="Q561" s="109"/>
      <c r="R561" s="109"/>
      <c r="S561" s="109"/>
      <c r="T561" s="109"/>
      <c r="U561" s="109"/>
      <c r="V561" s="109"/>
      <c r="W561" s="109"/>
    </row>
    <row r="562" spans="1:23" ht="12.75" customHeight="1" x14ac:dyDescent="0.2">
      <c r="A562" s="67"/>
      <c r="B562" s="113"/>
      <c r="C562" s="111"/>
      <c r="D562" s="67"/>
      <c r="E562" s="109"/>
      <c r="F562" s="109"/>
      <c r="G562" s="109"/>
      <c r="H562" s="109"/>
      <c r="I562" s="109"/>
      <c r="J562" s="109"/>
      <c r="K562" s="109"/>
      <c r="L562" s="109"/>
      <c r="M562" s="109"/>
      <c r="N562" s="109"/>
      <c r="O562" s="109"/>
      <c r="P562" s="109"/>
      <c r="Q562" s="109"/>
      <c r="R562" s="109"/>
      <c r="S562" s="109"/>
      <c r="T562" s="109"/>
      <c r="U562" s="109"/>
      <c r="V562" s="109"/>
      <c r="W562" s="109"/>
    </row>
    <row r="563" spans="1:23" ht="12.75" customHeight="1" x14ac:dyDescent="0.2">
      <c r="A563" s="67"/>
      <c r="B563" s="113"/>
      <c r="C563" s="111"/>
      <c r="D563" s="67"/>
      <c r="E563" s="109"/>
      <c r="F563" s="109"/>
      <c r="G563" s="109"/>
      <c r="H563" s="109"/>
      <c r="I563" s="109"/>
      <c r="J563" s="109"/>
      <c r="K563" s="109"/>
      <c r="L563" s="109"/>
      <c r="M563" s="109"/>
      <c r="N563" s="109"/>
      <c r="O563" s="109"/>
      <c r="P563" s="109"/>
      <c r="Q563" s="109"/>
      <c r="R563" s="109"/>
      <c r="S563" s="109"/>
      <c r="T563" s="109"/>
      <c r="U563" s="109"/>
      <c r="V563" s="109"/>
      <c r="W563" s="109"/>
    </row>
    <row r="564" spans="1:23" ht="12.75" customHeight="1" x14ac:dyDescent="0.2">
      <c r="A564" s="67"/>
      <c r="B564" s="113"/>
      <c r="C564" s="111"/>
      <c r="D564" s="67"/>
      <c r="E564" s="109"/>
      <c r="F564" s="109"/>
      <c r="G564" s="109"/>
      <c r="H564" s="109"/>
      <c r="I564" s="109"/>
      <c r="J564" s="109"/>
      <c r="K564" s="109"/>
      <c r="L564" s="109"/>
      <c r="M564" s="109"/>
      <c r="N564" s="109"/>
      <c r="O564" s="109"/>
      <c r="P564" s="109"/>
      <c r="Q564" s="109"/>
      <c r="R564" s="109"/>
      <c r="S564" s="109"/>
      <c r="T564" s="109"/>
      <c r="U564" s="109"/>
      <c r="V564" s="109"/>
      <c r="W564" s="109"/>
    </row>
    <row r="565" spans="1:23" ht="12.75" customHeight="1" x14ac:dyDescent="0.2">
      <c r="A565" s="67"/>
      <c r="B565" s="113"/>
      <c r="C565" s="111"/>
      <c r="D565" s="67"/>
      <c r="E565" s="109"/>
      <c r="F565" s="109"/>
      <c r="G565" s="109"/>
      <c r="H565" s="109"/>
      <c r="I565" s="109"/>
      <c r="J565" s="109"/>
      <c r="K565" s="109"/>
      <c r="L565" s="109"/>
      <c r="M565" s="109"/>
      <c r="N565" s="109"/>
      <c r="O565" s="109"/>
      <c r="P565" s="109"/>
      <c r="Q565" s="109"/>
      <c r="R565" s="109"/>
      <c r="S565" s="109"/>
      <c r="T565" s="109"/>
      <c r="U565" s="109"/>
      <c r="V565" s="109"/>
      <c r="W565" s="109"/>
    </row>
    <row r="566" spans="1:23" ht="12.75" customHeight="1" x14ac:dyDescent="0.2">
      <c r="A566" s="67"/>
      <c r="B566" s="113"/>
      <c r="C566" s="111"/>
      <c r="D566" s="67"/>
      <c r="E566" s="109"/>
      <c r="F566" s="109"/>
      <c r="G566" s="109"/>
      <c r="H566" s="109"/>
      <c r="I566" s="109"/>
      <c r="J566" s="109"/>
      <c r="K566" s="109"/>
      <c r="L566" s="109"/>
      <c r="M566" s="109"/>
      <c r="N566" s="109"/>
      <c r="O566" s="109"/>
      <c r="P566" s="109"/>
      <c r="Q566" s="109"/>
      <c r="R566" s="109"/>
      <c r="S566" s="109"/>
      <c r="T566" s="109"/>
      <c r="U566" s="109"/>
      <c r="V566" s="109"/>
      <c r="W566" s="109"/>
    </row>
    <row r="567" spans="1:23" ht="12.75" customHeight="1" x14ac:dyDescent="0.2">
      <c r="A567" s="67"/>
      <c r="B567" s="113"/>
      <c r="C567" s="111"/>
      <c r="D567" s="67"/>
      <c r="E567" s="109"/>
      <c r="F567" s="109"/>
      <c r="G567" s="109"/>
      <c r="H567" s="109"/>
      <c r="I567" s="109"/>
      <c r="J567" s="109"/>
      <c r="K567" s="109"/>
      <c r="L567" s="109"/>
      <c r="M567" s="109"/>
      <c r="N567" s="109"/>
      <c r="O567" s="109"/>
      <c r="P567" s="109"/>
      <c r="Q567" s="109"/>
      <c r="R567" s="109"/>
      <c r="S567" s="109"/>
      <c r="T567" s="109"/>
      <c r="U567" s="109"/>
      <c r="V567" s="109"/>
      <c r="W567" s="109"/>
    </row>
    <row r="568" spans="1:23" ht="12.75" customHeight="1" x14ac:dyDescent="0.2">
      <c r="A568" s="67"/>
      <c r="B568" s="113"/>
      <c r="C568" s="111"/>
      <c r="D568" s="67"/>
      <c r="E568" s="109"/>
      <c r="F568" s="109"/>
      <c r="G568" s="109"/>
      <c r="H568" s="109"/>
      <c r="I568" s="109"/>
      <c r="J568" s="109"/>
      <c r="K568" s="109"/>
      <c r="L568" s="109"/>
      <c r="M568" s="109"/>
      <c r="N568" s="109"/>
      <c r="O568" s="109"/>
      <c r="P568" s="109"/>
      <c r="Q568" s="109"/>
      <c r="R568" s="109"/>
      <c r="S568" s="109"/>
      <c r="T568" s="109"/>
      <c r="U568" s="109"/>
      <c r="V568" s="109"/>
      <c r="W568" s="109"/>
    </row>
    <row r="569" spans="1:23" ht="12.75" customHeight="1" x14ac:dyDescent="0.2">
      <c r="A569" s="67"/>
      <c r="B569" s="113"/>
      <c r="C569" s="111"/>
      <c r="D569" s="67"/>
      <c r="E569" s="109"/>
      <c r="F569" s="109"/>
      <c r="G569" s="109"/>
      <c r="H569" s="109"/>
      <c r="I569" s="109"/>
      <c r="J569" s="109"/>
      <c r="K569" s="109"/>
      <c r="L569" s="109"/>
      <c r="M569" s="109"/>
      <c r="N569" s="109"/>
      <c r="O569" s="109"/>
      <c r="P569" s="109"/>
      <c r="Q569" s="109"/>
      <c r="R569" s="109"/>
      <c r="S569" s="109"/>
      <c r="T569" s="109"/>
      <c r="U569" s="109"/>
      <c r="V569" s="109"/>
      <c r="W569" s="109"/>
    </row>
    <row r="570" spans="1:23" ht="12.75" customHeight="1" x14ac:dyDescent="0.2">
      <c r="A570" s="67"/>
      <c r="B570" s="113"/>
      <c r="C570" s="111"/>
      <c r="D570" s="67"/>
      <c r="E570" s="109"/>
      <c r="F570" s="109"/>
      <c r="G570" s="109"/>
      <c r="H570" s="109"/>
      <c r="I570" s="109"/>
      <c r="J570" s="109"/>
      <c r="K570" s="109"/>
      <c r="L570" s="109"/>
      <c r="M570" s="109"/>
      <c r="N570" s="109"/>
      <c r="O570" s="109"/>
      <c r="P570" s="109"/>
      <c r="Q570" s="109"/>
      <c r="R570" s="109"/>
      <c r="S570" s="109"/>
      <c r="T570" s="109"/>
      <c r="U570" s="109"/>
      <c r="V570" s="109"/>
      <c r="W570" s="109"/>
    </row>
    <row r="571" spans="1:23" ht="12.75" customHeight="1" x14ac:dyDescent="0.2">
      <c r="A571" s="67"/>
      <c r="B571" s="113"/>
      <c r="C571" s="111"/>
      <c r="D571" s="67"/>
      <c r="E571" s="109"/>
      <c r="F571" s="109"/>
      <c r="G571" s="109"/>
      <c r="H571" s="109"/>
      <c r="I571" s="109"/>
      <c r="J571" s="109"/>
      <c r="K571" s="109"/>
      <c r="L571" s="109"/>
      <c r="M571" s="109"/>
      <c r="N571" s="109"/>
      <c r="O571" s="109"/>
      <c r="P571" s="109"/>
      <c r="Q571" s="109"/>
      <c r="R571" s="109"/>
      <c r="S571" s="109"/>
      <c r="T571" s="109"/>
      <c r="U571" s="109"/>
      <c r="V571" s="109"/>
      <c r="W571" s="109"/>
    </row>
    <row r="572" spans="1:23" ht="12.75" customHeight="1" x14ac:dyDescent="0.2">
      <c r="A572" s="67"/>
      <c r="B572" s="113"/>
      <c r="C572" s="111"/>
      <c r="D572" s="67"/>
      <c r="E572" s="109"/>
      <c r="F572" s="109"/>
      <c r="G572" s="109"/>
      <c r="H572" s="109"/>
      <c r="I572" s="109"/>
      <c r="J572" s="109"/>
      <c r="K572" s="109"/>
      <c r="L572" s="109"/>
      <c r="M572" s="109"/>
      <c r="N572" s="109"/>
      <c r="O572" s="109"/>
      <c r="P572" s="109"/>
      <c r="Q572" s="109"/>
      <c r="R572" s="109"/>
      <c r="S572" s="109"/>
      <c r="T572" s="109"/>
      <c r="U572" s="109"/>
      <c r="V572" s="109"/>
      <c r="W572" s="109"/>
    </row>
    <row r="573" spans="1:23" ht="12.75" customHeight="1" x14ac:dyDescent="0.2">
      <c r="A573" s="67"/>
      <c r="B573" s="113"/>
      <c r="C573" s="111"/>
      <c r="D573" s="67"/>
      <c r="E573" s="109"/>
      <c r="F573" s="109"/>
      <c r="G573" s="109"/>
      <c r="H573" s="109"/>
      <c r="I573" s="109"/>
      <c r="J573" s="109"/>
      <c r="K573" s="109"/>
      <c r="L573" s="109"/>
      <c r="M573" s="109"/>
      <c r="N573" s="109"/>
      <c r="O573" s="109"/>
      <c r="P573" s="109"/>
      <c r="Q573" s="109"/>
      <c r="R573" s="109"/>
      <c r="S573" s="109"/>
      <c r="T573" s="109"/>
      <c r="U573" s="109"/>
      <c r="V573" s="109"/>
      <c r="W573" s="109"/>
    </row>
    <row r="574" spans="1:23" ht="12.75" customHeight="1" x14ac:dyDescent="0.2">
      <c r="A574" s="67"/>
      <c r="B574" s="113"/>
      <c r="C574" s="111"/>
      <c r="D574" s="67"/>
      <c r="E574" s="109"/>
      <c r="F574" s="109"/>
      <c r="G574" s="109"/>
      <c r="H574" s="109"/>
      <c r="I574" s="109"/>
      <c r="J574" s="109"/>
      <c r="K574" s="109"/>
      <c r="L574" s="109"/>
      <c r="M574" s="109"/>
      <c r="N574" s="109"/>
      <c r="O574" s="109"/>
      <c r="P574" s="109"/>
      <c r="Q574" s="109"/>
      <c r="R574" s="109"/>
      <c r="S574" s="109"/>
      <c r="T574" s="109"/>
      <c r="U574" s="109"/>
      <c r="V574" s="109"/>
      <c r="W574" s="109"/>
    </row>
    <row r="575" spans="1:23" ht="12.75" customHeight="1" x14ac:dyDescent="0.2">
      <c r="A575" s="67"/>
      <c r="B575" s="113"/>
      <c r="C575" s="111"/>
      <c r="D575" s="67"/>
      <c r="E575" s="109"/>
      <c r="F575" s="109"/>
      <c r="G575" s="109"/>
      <c r="H575" s="109"/>
      <c r="I575" s="109"/>
      <c r="J575" s="109"/>
      <c r="K575" s="109"/>
      <c r="L575" s="109"/>
      <c r="M575" s="109"/>
      <c r="N575" s="109"/>
      <c r="O575" s="109"/>
      <c r="P575" s="109"/>
      <c r="Q575" s="109"/>
      <c r="R575" s="109"/>
      <c r="S575" s="109"/>
      <c r="T575" s="109"/>
      <c r="U575" s="109"/>
      <c r="V575" s="109"/>
      <c r="W575" s="109"/>
    </row>
    <row r="576" spans="1:23" ht="12.75" customHeight="1" x14ac:dyDescent="0.2">
      <c r="A576" s="67"/>
      <c r="B576" s="113"/>
      <c r="C576" s="111"/>
      <c r="D576" s="67"/>
      <c r="E576" s="109"/>
      <c r="F576" s="109"/>
      <c r="G576" s="109"/>
      <c r="H576" s="109"/>
      <c r="I576" s="109"/>
      <c r="J576" s="109"/>
      <c r="K576" s="109"/>
      <c r="L576" s="109"/>
      <c r="M576" s="109"/>
      <c r="N576" s="109"/>
      <c r="O576" s="109"/>
      <c r="P576" s="109"/>
      <c r="Q576" s="109"/>
      <c r="R576" s="109"/>
      <c r="S576" s="109"/>
      <c r="T576" s="109"/>
      <c r="U576" s="109"/>
      <c r="V576" s="109"/>
      <c r="W576" s="109"/>
    </row>
    <row r="577" spans="1:23" ht="12.75" customHeight="1" x14ac:dyDescent="0.2">
      <c r="A577" s="67"/>
      <c r="B577" s="113"/>
      <c r="C577" s="111"/>
      <c r="D577" s="67"/>
      <c r="E577" s="109"/>
      <c r="F577" s="109"/>
      <c r="G577" s="109"/>
      <c r="H577" s="109"/>
      <c r="I577" s="109"/>
      <c r="J577" s="109"/>
      <c r="K577" s="109"/>
      <c r="L577" s="109"/>
      <c r="M577" s="109"/>
      <c r="N577" s="109"/>
      <c r="O577" s="109"/>
      <c r="P577" s="109"/>
      <c r="Q577" s="109"/>
      <c r="R577" s="109"/>
      <c r="S577" s="109"/>
      <c r="T577" s="109"/>
      <c r="U577" s="109"/>
      <c r="V577" s="109"/>
      <c r="W577" s="109"/>
    </row>
    <row r="578" spans="1:23" ht="12.75" customHeight="1" x14ac:dyDescent="0.2">
      <c r="A578" s="67"/>
      <c r="B578" s="113"/>
      <c r="C578" s="111"/>
      <c r="D578" s="67"/>
      <c r="E578" s="109"/>
      <c r="F578" s="109"/>
      <c r="G578" s="109"/>
      <c r="H578" s="109"/>
      <c r="I578" s="109"/>
      <c r="J578" s="109"/>
      <c r="K578" s="109"/>
      <c r="L578" s="109"/>
      <c r="M578" s="109"/>
      <c r="N578" s="109"/>
      <c r="O578" s="109"/>
      <c r="P578" s="109"/>
      <c r="Q578" s="109"/>
      <c r="R578" s="109"/>
      <c r="S578" s="109"/>
      <c r="T578" s="109"/>
      <c r="U578" s="109"/>
      <c r="V578" s="109"/>
      <c r="W578" s="109"/>
    </row>
    <row r="579" spans="1:23" ht="12.75" customHeight="1" x14ac:dyDescent="0.2">
      <c r="A579" s="67"/>
      <c r="B579" s="113"/>
      <c r="C579" s="111"/>
      <c r="D579" s="67"/>
      <c r="E579" s="109"/>
      <c r="F579" s="109"/>
      <c r="G579" s="109"/>
      <c r="H579" s="109"/>
      <c r="I579" s="109"/>
      <c r="J579" s="109"/>
      <c r="K579" s="109"/>
      <c r="L579" s="109"/>
      <c r="M579" s="109"/>
      <c r="N579" s="109"/>
      <c r="O579" s="109"/>
      <c r="P579" s="109"/>
      <c r="Q579" s="109"/>
      <c r="R579" s="109"/>
      <c r="S579" s="109"/>
      <c r="T579" s="109"/>
      <c r="U579" s="109"/>
      <c r="V579" s="109"/>
      <c r="W579" s="109"/>
    </row>
    <row r="580" spans="1:23" ht="12.75" customHeight="1" x14ac:dyDescent="0.2">
      <c r="A580" s="67"/>
      <c r="B580" s="113"/>
      <c r="C580" s="111"/>
      <c r="D580" s="67"/>
      <c r="E580" s="109"/>
      <c r="F580" s="109"/>
      <c r="G580" s="109"/>
      <c r="H580" s="109"/>
      <c r="I580" s="109"/>
      <c r="J580" s="109"/>
      <c r="K580" s="109"/>
      <c r="L580" s="109"/>
      <c r="M580" s="109"/>
      <c r="N580" s="109"/>
      <c r="O580" s="109"/>
      <c r="P580" s="109"/>
      <c r="Q580" s="109"/>
      <c r="R580" s="109"/>
      <c r="S580" s="109"/>
      <c r="T580" s="109"/>
      <c r="U580" s="109"/>
      <c r="V580" s="109"/>
      <c r="W580" s="109"/>
    </row>
    <row r="581" spans="1:23" ht="12.75" customHeight="1" x14ac:dyDescent="0.2">
      <c r="A581" s="67"/>
      <c r="B581" s="113"/>
      <c r="C581" s="111"/>
      <c r="D581" s="67"/>
      <c r="E581" s="109"/>
      <c r="F581" s="109"/>
      <c r="G581" s="109"/>
      <c r="H581" s="109"/>
      <c r="I581" s="109"/>
      <c r="J581" s="109"/>
      <c r="K581" s="109"/>
      <c r="L581" s="109"/>
      <c r="M581" s="109"/>
      <c r="N581" s="109"/>
      <c r="O581" s="109"/>
      <c r="P581" s="109"/>
      <c r="Q581" s="109"/>
      <c r="R581" s="109"/>
      <c r="S581" s="109"/>
      <c r="T581" s="109"/>
      <c r="U581" s="109"/>
      <c r="V581" s="109"/>
      <c r="W581" s="109"/>
    </row>
    <row r="582" spans="1:23" ht="12.75" customHeight="1" x14ac:dyDescent="0.2">
      <c r="A582" s="67"/>
      <c r="B582" s="113"/>
      <c r="C582" s="111"/>
      <c r="D582" s="67"/>
      <c r="E582" s="109"/>
      <c r="F582" s="109"/>
      <c r="G582" s="109"/>
      <c r="H582" s="109"/>
      <c r="I582" s="109"/>
      <c r="J582" s="109"/>
      <c r="K582" s="109"/>
      <c r="L582" s="109"/>
      <c r="M582" s="109"/>
      <c r="N582" s="109"/>
      <c r="O582" s="109"/>
      <c r="P582" s="109"/>
      <c r="Q582" s="109"/>
      <c r="R582" s="109"/>
      <c r="S582" s="109"/>
      <c r="T582" s="109"/>
      <c r="U582" s="109"/>
      <c r="V582" s="109"/>
      <c r="W582" s="109"/>
    </row>
    <row r="583" spans="1:23" ht="12.75" customHeight="1" x14ac:dyDescent="0.2">
      <c r="A583" s="67"/>
      <c r="B583" s="113"/>
      <c r="C583" s="111"/>
      <c r="D583" s="67"/>
      <c r="E583" s="109"/>
      <c r="F583" s="109"/>
      <c r="G583" s="109"/>
      <c r="H583" s="109"/>
      <c r="I583" s="109"/>
      <c r="J583" s="109"/>
      <c r="K583" s="109"/>
      <c r="L583" s="109"/>
      <c r="M583" s="109"/>
      <c r="N583" s="109"/>
      <c r="O583" s="109"/>
      <c r="P583" s="109"/>
      <c r="Q583" s="109"/>
      <c r="R583" s="109"/>
      <c r="S583" s="109"/>
      <c r="T583" s="109"/>
      <c r="U583" s="109"/>
      <c r="V583" s="109"/>
      <c r="W583" s="109"/>
    </row>
    <row r="584" spans="1:23" ht="12.75" customHeight="1" x14ac:dyDescent="0.2">
      <c r="A584" s="67"/>
      <c r="B584" s="113"/>
      <c r="C584" s="111"/>
      <c r="D584" s="67"/>
      <c r="E584" s="109"/>
      <c r="F584" s="109"/>
      <c r="G584" s="109"/>
      <c r="H584" s="109"/>
      <c r="I584" s="109"/>
      <c r="J584" s="109"/>
      <c r="K584" s="109"/>
      <c r="L584" s="109"/>
      <c r="M584" s="109"/>
      <c r="N584" s="109"/>
      <c r="O584" s="109"/>
      <c r="P584" s="109"/>
      <c r="Q584" s="109"/>
      <c r="R584" s="109"/>
      <c r="S584" s="109"/>
      <c r="T584" s="109"/>
      <c r="U584" s="109"/>
      <c r="V584" s="109"/>
      <c r="W584" s="109"/>
    </row>
    <row r="585" spans="1:23" ht="12.75" customHeight="1" x14ac:dyDescent="0.2">
      <c r="A585" s="67"/>
      <c r="B585" s="113"/>
      <c r="C585" s="111"/>
      <c r="D585" s="67"/>
      <c r="E585" s="109"/>
      <c r="F585" s="109"/>
      <c r="G585" s="109"/>
      <c r="H585" s="109"/>
      <c r="I585" s="109"/>
      <c r="J585" s="109"/>
      <c r="K585" s="109"/>
      <c r="L585" s="109"/>
      <c r="M585" s="109"/>
      <c r="N585" s="109"/>
      <c r="O585" s="109"/>
      <c r="P585" s="109"/>
      <c r="Q585" s="109"/>
      <c r="R585" s="109"/>
      <c r="S585" s="109"/>
      <c r="T585" s="109"/>
      <c r="U585" s="109"/>
      <c r="V585" s="109"/>
      <c r="W585" s="109"/>
    </row>
    <row r="586" spans="1:23" ht="12.75" customHeight="1" x14ac:dyDescent="0.2">
      <c r="A586" s="67"/>
      <c r="B586" s="113"/>
      <c r="C586" s="111"/>
      <c r="D586" s="67"/>
      <c r="E586" s="109"/>
      <c r="F586" s="109"/>
      <c r="G586" s="109"/>
      <c r="H586" s="109"/>
      <c r="I586" s="109"/>
      <c r="J586" s="109"/>
      <c r="K586" s="109"/>
      <c r="L586" s="109"/>
      <c r="M586" s="109"/>
      <c r="N586" s="109"/>
      <c r="O586" s="109"/>
      <c r="P586" s="109"/>
      <c r="Q586" s="109"/>
      <c r="R586" s="109"/>
      <c r="S586" s="109"/>
      <c r="T586" s="109"/>
      <c r="U586" s="109"/>
      <c r="V586" s="109"/>
      <c r="W586" s="109"/>
    </row>
    <row r="587" spans="1:23" ht="12.75" customHeight="1" x14ac:dyDescent="0.2">
      <c r="A587" s="67"/>
      <c r="B587" s="113"/>
      <c r="C587" s="111"/>
      <c r="D587" s="67"/>
      <c r="E587" s="109"/>
      <c r="F587" s="109"/>
      <c r="G587" s="109"/>
      <c r="H587" s="109"/>
      <c r="I587" s="109"/>
      <c r="J587" s="109"/>
      <c r="K587" s="109"/>
      <c r="L587" s="109"/>
      <c r="M587" s="109"/>
      <c r="N587" s="109"/>
      <c r="O587" s="109"/>
      <c r="P587" s="109"/>
      <c r="Q587" s="109"/>
      <c r="R587" s="109"/>
      <c r="S587" s="109"/>
      <c r="T587" s="109"/>
      <c r="U587" s="109"/>
      <c r="V587" s="109"/>
      <c r="W587" s="109"/>
    </row>
    <row r="588" spans="1:23" ht="12.75" customHeight="1" x14ac:dyDescent="0.2">
      <c r="A588" s="67"/>
      <c r="B588" s="113"/>
      <c r="C588" s="111"/>
      <c r="D588" s="67"/>
      <c r="E588" s="109"/>
      <c r="F588" s="109"/>
      <c r="G588" s="109"/>
      <c r="H588" s="109"/>
      <c r="I588" s="109"/>
      <c r="J588" s="109"/>
      <c r="K588" s="109"/>
      <c r="L588" s="109"/>
      <c r="M588" s="109"/>
      <c r="N588" s="109"/>
      <c r="O588" s="109"/>
      <c r="P588" s="109"/>
      <c r="Q588" s="109"/>
      <c r="R588" s="109"/>
      <c r="S588" s="109"/>
      <c r="T588" s="109"/>
      <c r="U588" s="109"/>
      <c r="V588" s="109"/>
      <c r="W588" s="109"/>
    </row>
    <row r="589" spans="1:23" ht="12.75" customHeight="1" x14ac:dyDescent="0.2">
      <c r="A589" s="67"/>
      <c r="B589" s="113"/>
      <c r="C589" s="111"/>
      <c r="D589" s="67"/>
      <c r="E589" s="109"/>
      <c r="F589" s="109"/>
      <c r="G589" s="109"/>
      <c r="H589" s="109"/>
      <c r="I589" s="109"/>
      <c r="J589" s="109"/>
      <c r="K589" s="109"/>
      <c r="L589" s="109"/>
      <c r="M589" s="109"/>
      <c r="N589" s="109"/>
      <c r="O589" s="109"/>
      <c r="P589" s="109"/>
      <c r="Q589" s="109"/>
      <c r="R589" s="109"/>
      <c r="S589" s="109"/>
      <c r="T589" s="109"/>
      <c r="U589" s="109"/>
      <c r="V589" s="109"/>
      <c r="W589" s="109"/>
    </row>
    <row r="590" spans="1:23" ht="12.75" customHeight="1" x14ac:dyDescent="0.2">
      <c r="A590" s="67"/>
      <c r="B590" s="113"/>
      <c r="C590" s="111"/>
      <c r="D590" s="67"/>
      <c r="E590" s="109"/>
      <c r="F590" s="109"/>
      <c r="G590" s="109"/>
      <c r="H590" s="109"/>
      <c r="I590" s="109"/>
      <c r="J590" s="109"/>
      <c r="K590" s="109"/>
      <c r="L590" s="109"/>
      <c r="M590" s="109"/>
      <c r="N590" s="109"/>
      <c r="O590" s="109"/>
      <c r="P590" s="109"/>
      <c r="Q590" s="109"/>
      <c r="R590" s="109"/>
      <c r="S590" s="109"/>
      <c r="T590" s="109"/>
      <c r="U590" s="109"/>
      <c r="V590" s="109"/>
      <c r="W590" s="109"/>
    </row>
    <row r="591" spans="1:23" ht="12.75" customHeight="1" x14ac:dyDescent="0.2">
      <c r="A591" s="67"/>
      <c r="B591" s="113"/>
      <c r="C591" s="111"/>
      <c r="D591" s="67"/>
      <c r="E591" s="109"/>
      <c r="F591" s="109"/>
      <c r="G591" s="109"/>
      <c r="H591" s="109"/>
      <c r="I591" s="109"/>
      <c r="J591" s="109"/>
      <c r="K591" s="109"/>
      <c r="L591" s="109"/>
      <c r="M591" s="109"/>
      <c r="N591" s="109"/>
      <c r="O591" s="109"/>
      <c r="P591" s="109"/>
      <c r="Q591" s="109"/>
      <c r="R591" s="109"/>
      <c r="S591" s="109"/>
      <c r="T591" s="109"/>
      <c r="U591" s="109"/>
      <c r="V591" s="109"/>
      <c r="W591" s="109"/>
    </row>
    <row r="592" spans="1:23" ht="12.75" customHeight="1" x14ac:dyDescent="0.2">
      <c r="A592" s="67"/>
      <c r="B592" s="113"/>
      <c r="C592" s="111"/>
      <c r="D592" s="67"/>
      <c r="E592" s="109"/>
      <c r="F592" s="109"/>
      <c r="G592" s="109"/>
      <c r="H592" s="109"/>
      <c r="I592" s="109"/>
      <c r="J592" s="109"/>
      <c r="K592" s="109"/>
      <c r="L592" s="109"/>
      <c r="M592" s="109"/>
      <c r="N592" s="109"/>
      <c r="O592" s="109"/>
      <c r="P592" s="109"/>
      <c r="Q592" s="109"/>
      <c r="R592" s="109"/>
      <c r="S592" s="109"/>
      <c r="T592" s="109"/>
      <c r="U592" s="109"/>
      <c r="V592" s="109"/>
      <c r="W592" s="109"/>
    </row>
    <row r="593" spans="1:23" ht="12.75" customHeight="1" x14ac:dyDescent="0.2">
      <c r="A593" s="67"/>
      <c r="B593" s="113"/>
      <c r="C593" s="111"/>
      <c r="D593" s="67"/>
      <c r="E593" s="109"/>
      <c r="F593" s="109"/>
      <c r="G593" s="109"/>
      <c r="H593" s="109"/>
      <c r="I593" s="109"/>
      <c r="J593" s="109"/>
      <c r="K593" s="109"/>
      <c r="L593" s="109"/>
      <c r="M593" s="109"/>
      <c r="N593" s="109"/>
      <c r="O593" s="109"/>
      <c r="P593" s="109"/>
      <c r="Q593" s="109"/>
      <c r="R593" s="109"/>
      <c r="S593" s="109"/>
      <c r="T593" s="109"/>
      <c r="U593" s="109"/>
      <c r="V593" s="109"/>
      <c r="W593" s="109"/>
    </row>
    <row r="594" spans="1:23" ht="12.75" customHeight="1" x14ac:dyDescent="0.2">
      <c r="A594" s="67"/>
      <c r="B594" s="113"/>
      <c r="C594" s="111"/>
      <c r="D594" s="67"/>
      <c r="E594" s="109"/>
      <c r="F594" s="109"/>
      <c r="G594" s="109"/>
      <c r="H594" s="109"/>
      <c r="I594" s="109"/>
      <c r="J594" s="109"/>
      <c r="K594" s="109"/>
      <c r="L594" s="109"/>
      <c r="M594" s="109"/>
      <c r="N594" s="109"/>
      <c r="O594" s="109"/>
      <c r="P594" s="109"/>
      <c r="Q594" s="109"/>
      <c r="R594" s="109"/>
      <c r="S594" s="109"/>
      <c r="T594" s="109"/>
      <c r="U594" s="109"/>
      <c r="V594" s="109"/>
      <c r="W594" s="109"/>
    </row>
    <row r="595" spans="1:23" ht="12.75" customHeight="1" x14ac:dyDescent="0.2">
      <c r="A595" s="67"/>
      <c r="B595" s="113"/>
      <c r="C595" s="111"/>
      <c r="D595" s="67"/>
      <c r="E595" s="109"/>
      <c r="F595" s="109"/>
      <c r="G595" s="109"/>
      <c r="H595" s="109"/>
      <c r="I595" s="109"/>
      <c r="J595" s="109"/>
      <c r="K595" s="109"/>
      <c r="L595" s="109"/>
      <c r="M595" s="109"/>
      <c r="N595" s="109"/>
      <c r="O595" s="109"/>
      <c r="P595" s="109"/>
      <c r="Q595" s="109"/>
      <c r="R595" s="109"/>
      <c r="S595" s="109"/>
      <c r="T595" s="109"/>
      <c r="U595" s="109"/>
      <c r="V595" s="109"/>
      <c r="W595" s="109"/>
    </row>
    <row r="596" spans="1:23" ht="12.75" customHeight="1" x14ac:dyDescent="0.2">
      <c r="A596" s="67"/>
      <c r="B596" s="113"/>
      <c r="C596" s="111"/>
      <c r="D596" s="67"/>
      <c r="E596" s="109"/>
      <c r="F596" s="109"/>
      <c r="G596" s="109"/>
      <c r="H596" s="109"/>
      <c r="I596" s="109"/>
      <c r="J596" s="109"/>
      <c r="K596" s="109"/>
      <c r="L596" s="109"/>
      <c r="M596" s="109"/>
      <c r="N596" s="109"/>
      <c r="O596" s="109"/>
      <c r="P596" s="109"/>
      <c r="Q596" s="109"/>
      <c r="R596" s="109"/>
      <c r="S596" s="109"/>
      <c r="T596" s="109"/>
      <c r="U596" s="109"/>
      <c r="V596" s="109"/>
      <c r="W596" s="109"/>
    </row>
    <row r="597" spans="1:23" ht="12.75" customHeight="1" x14ac:dyDescent="0.2">
      <c r="A597" s="67"/>
      <c r="B597" s="113"/>
      <c r="C597" s="111"/>
      <c r="D597" s="67"/>
      <c r="E597" s="109"/>
      <c r="F597" s="109"/>
      <c r="G597" s="109"/>
      <c r="H597" s="109"/>
      <c r="I597" s="109"/>
      <c r="J597" s="109"/>
      <c r="K597" s="109"/>
      <c r="L597" s="109"/>
      <c r="M597" s="109"/>
      <c r="N597" s="109"/>
      <c r="O597" s="109"/>
      <c r="P597" s="109"/>
      <c r="Q597" s="109"/>
      <c r="R597" s="109"/>
      <c r="S597" s="109"/>
      <c r="T597" s="109"/>
      <c r="U597" s="109"/>
      <c r="V597" s="109"/>
      <c r="W597" s="109"/>
    </row>
    <row r="598" spans="1:23" ht="12.75" customHeight="1" x14ac:dyDescent="0.2">
      <c r="A598" s="67"/>
      <c r="B598" s="113"/>
      <c r="C598" s="111"/>
      <c r="D598" s="67"/>
      <c r="E598" s="109"/>
      <c r="F598" s="109"/>
      <c r="G598" s="109"/>
      <c r="H598" s="109"/>
      <c r="I598" s="109"/>
      <c r="J598" s="109"/>
      <c r="K598" s="109"/>
      <c r="L598" s="109"/>
      <c r="M598" s="109"/>
      <c r="N598" s="109"/>
      <c r="O598" s="109"/>
      <c r="P598" s="109"/>
      <c r="Q598" s="109"/>
      <c r="R598" s="109"/>
      <c r="S598" s="109"/>
      <c r="T598" s="109"/>
      <c r="U598" s="109"/>
      <c r="V598" s="109"/>
      <c r="W598" s="109"/>
    </row>
    <row r="599" spans="1:23" ht="12.75" customHeight="1" x14ac:dyDescent="0.2">
      <c r="A599" s="67"/>
      <c r="B599" s="113"/>
      <c r="C599" s="111"/>
      <c r="D599" s="67"/>
      <c r="E599" s="109"/>
      <c r="F599" s="109"/>
      <c r="G599" s="109"/>
      <c r="H599" s="109"/>
      <c r="I599" s="109"/>
      <c r="J599" s="109"/>
      <c r="K599" s="109"/>
      <c r="L599" s="109"/>
      <c r="M599" s="109"/>
      <c r="N599" s="109"/>
      <c r="O599" s="109"/>
      <c r="P599" s="109"/>
      <c r="Q599" s="109"/>
      <c r="R599" s="109"/>
      <c r="S599" s="109"/>
      <c r="T599" s="109"/>
      <c r="U599" s="109"/>
      <c r="V599" s="109"/>
      <c r="W599" s="109"/>
    </row>
    <row r="600" spans="1:23" ht="12.75" customHeight="1" x14ac:dyDescent="0.2">
      <c r="A600" s="67"/>
      <c r="B600" s="113"/>
      <c r="C600" s="111"/>
      <c r="D600" s="67"/>
      <c r="E600" s="109"/>
      <c r="F600" s="109"/>
      <c r="G600" s="109"/>
      <c r="H600" s="109"/>
      <c r="I600" s="109"/>
      <c r="J600" s="109"/>
      <c r="K600" s="109"/>
      <c r="L600" s="109"/>
      <c r="M600" s="109"/>
      <c r="N600" s="109"/>
      <c r="O600" s="109"/>
      <c r="P600" s="109"/>
      <c r="Q600" s="109"/>
      <c r="R600" s="109"/>
      <c r="S600" s="109"/>
      <c r="T600" s="109"/>
      <c r="U600" s="109"/>
      <c r="V600" s="109"/>
      <c r="W600" s="109"/>
    </row>
    <row r="601" spans="1:23" ht="12.75" customHeight="1" x14ac:dyDescent="0.2">
      <c r="A601" s="67"/>
      <c r="B601" s="113"/>
      <c r="C601" s="111"/>
      <c r="D601" s="67"/>
      <c r="E601" s="109"/>
      <c r="F601" s="109"/>
      <c r="G601" s="109"/>
      <c r="H601" s="109"/>
      <c r="I601" s="109"/>
      <c r="J601" s="109"/>
      <c r="K601" s="109"/>
      <c r="L601" s="109"/>
      <c r="M601" s="109"/>
      <c r="N601" s="109"/>
      <c r="O601" s="109"/>
      <c r="P601" s="109"/>
      <c r="Q601" s="109"/>
      <c r="R601" s="109"/>
      <c r="S601" s="109"/>
      <c r="T601" s="109"/>
      <c r="U601" s="109"/>
      <c r="V601" s="109"/>
      <c r="W601" s="109"/>
    </row>
    <row r="602" spans="1:23" ht="12.75" customHeight="1" x14ac:dyDescent="0.2">
      <c r="A602" s="67"/>
      <c r="B602" s="113"/>
      <c r="C602" s="111"/>
      <c r="D602" s="67"/>
      <c r="E602" s="109"/>
      <c r="F602" s="109"/>
      <c r="G602" s="109"/>
      <c r="H602" s="109"/>
      <c r="I602" s="109"/>
      <c r="J602" s="109"/>
      <c r="K602" s="109"/>
      <c r="L602" s="109"/>
      <c r="M602" s="109"/>
      <c r="N602" s="109"/>
      <c r="O602" s="109"/>
      <c r="P602" s="109"/>
      <c r="Q602" s="109"/>
      <c r="R602" s="109"/>
      <c r="S602" s="109"/>
      <c r="T602" s="109"/>
      <c r="U602" s="109"/>
      <c r="V602" s="109"/>
      <c r="W602" s="109"/>
    </row>
    <row r="603" spans="1:23" ht="12.75" customHeight="1" x14ac:dyDescent="0.2">
      <c r="A603" s="67"/>
      <c r="B603" s="113"/>
      <c r="C603" s="111"/>
      <c r="D603" s="67"/>
      <c r="E603" s="109"/>
      <c r="F603" s="109"/>
      <c r="G603" s="109"/>
      <c r="H603" s="109"/>
      <c r="I603" s="109"/>
      <c r="J603" s="109"/>
      <c r="K603" s="109"/>
      <c r="L603" s="109"/>
      <c r="M603" s="109"/>
      <c r="N603" s="109"/>
      <c r="O603" s="109"/>
      <c r="P603" s="109"/>
      <c r="Q603" s="109"/>
      <c r="R603" s="109"/>
      <c r="S603" s="109"/>
      <c r="T603" s="109"/>
      <c r="U603" s="109"/>
      <c r="V603" s="109"/>
      <c r="W603" s="109"/>
    </row>
    <row r="604" spans="1:23" ht="12.75" customHeight="1" x14ac:dyDescent="0.2">
      <c r="A604" s="67"/>
      <c r="B604" s="113"/>
      <c r="C604" s="111"/>
      <c r="D604" s="67"/>
      <c r="E604" s="109"/>
      <c r="F604" s="109"/>
      <c r="G604" s="109"/>
      <c r="H604" s="109"/>
      <c r="I604" s="109"/>
      <c r="J604" s="109"/>
      <c r="K604" s="109"/>
      <c r="L604" s="109"/>
      <c r="M604" s="109"/>
      <c r="N604" s="109"/>
      <c r="O604" s="109"/>
      <c r="P604" s="109"/>
      <c r="Q604" s="109"/>
      <c r="R604" s="109"/>
      <c r="S604" s="109"/>
      <c r="T604" s="109"/>
      <c r="U604" s="109"/>
      <c r="V604" s="109"/>
      <c r="W604" s="109"/>
    </row>
    <row r="605" spans="1:23" ht="12.75" customHeight="1" x14ac:dyDescent="0.2">
      <c r="A605" s="67"/>
      <c r="B605" s="113"/>
      <c r="C605" s="111"/>
      <c r="D605" s="67"/>
      <c r="E605" s="109"/>
      <c r="F605" s="109"/>
      <c r="G605" s="109"/>
      <c r="H605" s="109"/>
      <c r="I605" s="109"/>
      <c r="J605" s="109"/>
      <c r="K605" s="109"/>
      <c r="L605" s="109"/>
      <c r="M605" s="109"/>
      <c r="N605" s="109"/>
      <c r="O605" s="109"/>
      <c r="P605" s="109"/>
      <c r="Q605" s="109"/>
      <c r="R605" s="109"/>
      <c r="S605" s="109"/>
      <c r="T605" s="109"/>
      <c r="U605" s="109"/>
      <c r="V605" s="109"/>
      <c r="W605" s="109"/>
    </row>
    <row r="606" spans="1:23" ht="12.75" customHeight="1" x14ac:dyDescent="0.2">
      <c r="A606" s="67"/>
      <c r="B606" s="113"/>
      <c r="C606" s="111"/>
      <c r="D606" s="67"/>
      <c r="E606" s="109"/>
      <c r="F606" s="109"/>
      <c r="G606" s="109"/>
      <c r="H606" s="109"/>
      <c r="I606" s="109"/>
      <c r="J606" s="109"/>
      <c r="K606" s="109"/>
      <c r="L606" s="109"/>
      <c r="M606" s="109"/>
      <c r="N606" s="109"/>
      <c r="O606" s="109"/>
      <c r="P606" s="109"/>
      <c r="Q606" s="109"/>
      <c r="R606" s="109"/>
      <c r="S606" s="109"/>
      <c r="T606" s="109"/>
      <c r="U606" s="109"/>
      <c r="V606" s="109"/>
      <c r="W606" s="109"/>
    </row>
    <row r="607" spans="1:23" ht="12.75" customHeight="1" x14ac:dyDescent="0.2">
      <c r="A607" s="67"/>
      <c r="B607" s="113"/>
      <c r="C607" s="111"/>
      <c r="D607" s="67"/>
      <c r="E607" s="109"/>
      <c r="F607" s="109"/>
      <c r="G607" s="109"/>
      <c r="H607" s="109"/>
      <c r="I607" s="109"/>
      <c r="J607" s="109"/>
      <c r="K607" s="109"/>
      <c r="L607" s="109"/>
      <c r="M607" s="109"/>
      <c r="N607" s="109"/>
      <c r="O607" s="109"/>
      <c r="P607" s="109"/>
      <c r="Q607" s="109"/>
      <c r="R607" s="109"/>
      <c r="S607" s="109"/>
      <c r="T607" s="109"/>
      <c r="U607" s="109"/>
      <c r="V607" s="109"/>
      <c r="W607" s="109"/>
    </row>
    <row r="608" spans="1:23" ht="12.75" customHeight="1" x14ac:dyDescent="0.2">
      <c r="A608" s="67"/>
      <c r="B608" s="113"/>
      <c r="C608" s="111"/>
      <c r="D608" s="67"/>
      <c r="E608" s="109"/>
      <c r="F608" s="109"/>
      <c r="G608" s="109"/>
      <c r="H608" s="109"/>
      <c r="I608" s="109"/>
      <c r="J608" s="109"/>
      <c r="K608" s="109"/>
      <c r="L608" s="109"/>
      <c r="M608" s="109"/>
      <c r="N608" s="109"/>
      <c r="O608" s="109"/>
      <c r="P608" s="109"/>
      <c r="Q608" s="109"/>
      <c r="R608" s="109"/>
      <c r="S608" s="109"/>
      <c r="T608" s="109"/>
      <c r="U608" s="109"/>
      <c r="V608" s="109"/>
      <c r="W608" s="109"/>
    </row>
    <row r="609" spans="1:23" ht="12.75" customHeight="1" x14ac:dyDescent="0.2">
      <c r="A609" s="67"/>
      <c r="B609" s="113"/>
      <c r="C609" s="111"/>
      <c r="D609" s="67"/>
      <c r="E609" s="109"/>
      <c r="F609" s="109"/>
      <c r="G609" s="109"/>
      <c r="H609" s="109"/>
      <c r="I609" s="109"/>
      <c r="J609" s="109"/>
      <c r="K609" s="109"/>
      <c r="L609" s="109"/>
      <c r="M609" s="109"/>
      <c r="N609" s="109"/>
      <c r="O609" s="109"/>
      <c r="P609" s="109"/>
      <c r="Q609" s="109"/>
      <c r="R609" s="109"/>
      <c r="S609" s="109"/>
      <c r="T609" s="109"/>
      <c r="U609" s="109"/>
      <c r="V609" s="109"/>
      <c r="W609" s="109"/>
    </row>
    <row r="610" spans="1:23" ht="12.75" customHeight="1" x14ac:dyDescent="0.2">
      <c r="A610" s="67"/>
      <c r="B610" s="113"/>
      <c r="C610" s="111"/>
      <c r="D610" s="67"/>
      <c r="E610" s="109"/>
      <c r="F610" s="109"/>
      <c r="G610" s="109"/>
      <c r="H610" s="109"/>
      <c r="I610" s="109"/>
      <c r="J610" s="109"/>
      <c r="K610" s="109"/>
      <c r="L610" s="109"/>
      <c r="M610" s="109"/>
      <c r="N610" s="109"/>
      <c r="O610" s="109"/>
      <c r="P610" s="109"/>
      <c r="Q610" s="109"/>
      <c r="R610" s="109"/>
      <c r="S610" s="109"/>
      <c r="T610" s="109"/>
      <c r="U610" s="109"/>
      <c r="V610" s="109"/>
      <c r="W610" s="109"/>
    </row>
    <row r="611" spans="1:23" ht="12.75" customHeight="1" x14ac:dyDescent="0.2">
      <c r="A611" s="67"/>
      <c r="B611" s="113"/>
      <c r="C611" s="111"/>
      <c r="D611" s="67"/>
      <c r="E611" s="109"/>
      <c r="F611" s="109"/>
      <c r="G611" s="109"/>
      <c r="H611" s="109"/>
      <c r="I611" s="109"/>
      <c r="J611" s="109"/>
      <c r="K611" s="109"/>
      <c r="L611" s="109"/>
      <c r="M611" s="109"/>
      <c r="N611" s="109"/>
      <c r="O611" s="109"/>
      <c r="P611" s="109"/>
      <c r="Q611" s="109"/>
      <c r="R611" s="109"/>
      <c r="S611" s="109"/>
      <c r="T611" s="109"/>
      <c r="U611" s="109"/>
      <c r="V611" s="109"/>
      <c r="W611" s="109"/>
    </row>
    <row r="612" spans="1:23" ht="12.75" customHeight="1" x14ac:dyDescent="0.2">
      <c r="A612" s="67"/>
      <c r="B612" s="113"/>
      <c r="C612" s="111"/>
      <c r="D612" s="67"/>
      <c r="E612" s="109"/>
      <c r="F612" s="109"/>
      <c r="G612" s="109"/>
      <c r="H612" s="109"/>
      <c r="I612" s="109"/>
      <c r="J612" s="109"/>
      <c r="K612" s="109"/>
      <c r="L612" s="109"/>
      <c r="M612" s="109"/>
      <c r="N612" s="109"/>
      <c r="O612" s="109"/>
      <c r="P612" s="109"/>
      <c r="Q612" s="109"/>
      <c r="R612" s="109"/>
      <c r="S612" s="109"/>
      <c r="T612" s="109"/>
      <c r="U612" s="109"/>
      <c r="V612" s="109"/>
      <c r="W612" s="109"/>
    </row>
    <row r="613" spans="1:23" ht="12.75" customHeight="1" x14ac:dyDescent="0.2">
      <c r="A613" s="67"/>
      <c r="B613" s="113"/>
      <c r="C613" s="111"/>
      <c r="D613" s="67"/>
      <c r="E613" s="109"/>
      <c r="F613" s="109"/>
      <c r="G613" s="109"/>
      <c r="H613" s="109"/>
      <c r="I613" s="109"/>
      <c r="J613" s="109"/>
      <c r="K613" s="109"/>
      <c r="L613" s="109"/>
      <c r="M613" s="109"/>
      <c r="N613" s="109"/>
      <c r="O613" s="109"/>
      <c r="P613" s="109"/>
      <c r="Q613" s="109"/>
      <c r="R613" s="109"/>
      <c r="S613" s="109"/>
      <c r="T613" s="109"/>
      <c r="U613" s="109"/>
      <c r="V613" s="109"/>
      <c r="W613" s="109"/>
    </row>
    <row r="614" spans="1:23" ht="12.75" customHeight="1" x14ac:dyDescent="0.2">
      <c r="A614" s="67"/>
      <c r="B614" s="113"/>
      <c r="C614" s="111"/>
      <c r="D614" s="67"/>
      <c r="E614" s="109"/>
      <c r="F614" s="109"/>
      <c r="G614" s="109"/>
      <c r="H614" s="109"/>
      <c r="I614" s="109"/>
      <c r="J614" s="109"/>
      <c r="K614" s="109"/>
      <c r="L614" s="109"/>
      <c r="M614" s="109"/>
      <c r="N614" s="109"/>
      <c r="O614" s="109"/>
      <c r="P614" s="109"/>
      <c r="Q614" s="109"/>
      <c r="R614" s="109"/>
      <c r="S614" s="109"/>
      <c r="T614" s="109"/>
      <c r="U614" s="109"/>
      <c r="V614" s="109"/>
      <c r="W614" s="109"/>
    </row>
    <row r="615" spans="1:23" ht="12.75" customHeight="1" x14ac:dyDescent="0.2">
      <c r="A615" s="67"/>
      <c r="B615" s="113"/>
      <c r="C615" s="111"/>
      <c r="D615" s="67"/>
      <c r="E615" s="109"/>
      <c r="F615" s="109"/>
      <c r="G615" s="109"/>
      <c r="H615" s="109"/>
      <c r="I615" s="109"/>
      <c r="J615" s="109"/>
      <c r="K615" s="109"/>
      <c r="L615" s="109"/>
      <c r="M615" s="109"/>
      <c r="N615" s="109"/>
      <c r="O615" s="109"/>
      <c r="P615" s="109"/>
      <c r="Q615" s="109"/>
      <c r="R615" s="109"/>
      <c r="S615" s="109"/>
      <c r="T615" s="109"/>
      <c r="U615" s="109"/>
      <c r="V615" s="109"/>
      <c r="W615" s="109"/>
    </row>
    <row r="616" spans="1:23" ht="12.75" customHeight="1" x14ac:dyDescent="0.2">
      <c r="A616" s="67"/>
      <c r="B616" s="113"/>
      <c r="C616" s="111"/>
      <c r="D616" s="67"/>
      <c r="E616" s="109"/>
      <c r="F616" s="109"/>
      <c r="G616" s="109"/>
      <c r="H616" s="109"/>
      <c r="I616" s="109"/>
      <c r="J616" s="109"/>
      <c r="K616" s="109"/>
      <c r="L616" s="109"/>
      <c r="M616" s="109"/>
      <c r="N616" s="109"/>
      <c r="O616" s="109"/>
      <c r="P616" s="109"/>
      <c r="Q616" s="109"/>
      <c r="R616" s="109"/>
      <c r="S616" s="109"/>
      <c r="T616" s="109"/>
      <c r="U616" s="109"/>
      <c r="V616" s="109"/>
      <c r="W616" s="109"/>
    </row>
    <row r="617" spans="1:23" ht="12.75" customHeight="1" x14ac:dyDescent="0.2">
      <c r="A617" s="67"/>
      <c r="B617" s="113"/>
      <c r="C617" s="111"/>
      <c r="D617" s="67"/>
      <c r="E617" s="109"/>
      <c r="F617" s="109"/>
      <c r="G617" s="109"/>
      <c r="H617" s="109"/>
      <c r="I617" s="109"/>
      <c r="J617" s="109"/>
      <c r="K617" s="109"/>
      <c r="L617" s="109"/>
      <c r="M617" s="109"/>
      <c r="N617" s="109"/>
      <c r="O617" s="109"/>
      <c r="P617" s="109"/>
      <c r="Q617" s="109"/>
      <c r="R617" s="109"/>
      <c r="S617" s="109"/>
      <c r="T617" s="109"/>
      <c r="U617" s="109"/>
      <c r="V617" s="109"/>
      <c r="W617" s="109"/>
    </row>
    <row r="618" spans="1:23" ht="12.75" customHeight="1" x14ac:dyDescent="0.2">
      <c r="A618" s="67"/>
      <c r="B618" s="113"/>
      <c r="C618" s="111"/>
      <c r="D618" s="67"/>
      <c r="E618" s="109"/>
      <c r="F618" s="109"/>
      <c r="G618" s="109"/>
      <c r="H618" s="109"/>
      <c r="I618" s="109"/>
      <c r="J618" s="109"/>
      <c r="K618" s="109"/>
      <c r="L618" s="109"/>
      <c r="M618" s="109"/>
      <c r="N618" s="109"/>
      <c r="O618" s="109"/>
      <c r="P618" s="109"/>
      <c r="Q618" s="109"/>
      <c r="R618" s="109"/>
      <c r="S618" s="109"/>
      <c r="T618" s="109"/>
      <c r="U618" s="109"/>
      <c r="V618" s="109"/>
      <c r="W618" s="109"/>
    </row>
    <row r="619" spans="1:23" ht="12.75" customHeight="1" x14ac:dyDescent="0.2">
      <c r="A619" s="67"/>
      <c r="B619" s="113"/>
      <c r="C619" s="111"/>
      <c r="D619" s="67"/>
      <c r="E619" s="109"/>
      <c r="F619" s="109"/>
      <c r="G619" s="109"/>
      <c r="H619" s="109"/>
      <c r="I619" s="109"/>
      <c r="J619" s="109"/>
      <c r="K619" s="109"/>
      <c r="L619" s="109"/>
      <c r="M619" s="109"/>
      <c r="N619" s="109"/>
      <c r="O619" s="109"/>
      <c r="P619" s="109"/>
      <c r="Q619" s="109"/>
      <c r="R619" s="109"/>
      <c r="S619" s="109"/>
      <c r="T619" s="109"/>
      <c r="U619" s="109"/>
      <c r="V619" s="109"/>
      <c r="W619" s="109"/>
    </row>
    <row r="620" spans="1:23" ht="12.75" customHeight="1" x14ac:dyDescent="0.2">
      <c r="A620" s="67"/>
      <c r="B620" s="113"/>
      <c r="C620" s="111"/>
      <c r="D620" s="67"/>
      <c r="E620" s="109"/>
      <c r="F620" s="109"/>
      <c r="G620" s="109"/>
      <c r="H620" s="109"/>
      <c r="I620" s="109"/>
      <c r="J620" s="109"/>
      <c r="K620" s="109"/>
      <c r="L620" s="109"/>
      <c r="M620" s="109"/>
      <c r="N620" s="109"/>
      <c r="O620" s="109"/>
      <c r="P620" s="109"/>
      <c r="Q620" s="109"/>
      <c r="R620" s="109"/>
      <c r="S620" s="109"/>
      <c r="T620" s="109"/>
      <c r="U620" s="109"/>
      <c r="V620" s="109"/>
      <c r="W620" s="109"/>
    </row>
    <row r="621" spans="1:23" ht="12.75" customHeight="1" x14ac:dyDescent="0.2">
      <c r="A621" s="67"/>
      <c r="B621" s="113"/>
      <c r="C621" s="111"/>
      <c r="D621" s="67"/>
      <c r="E621" s="109"/>
      <c r="F621" s="109"/>
      <c r="G621" s="109"/>
      <c r="H621" s="109"/>
      <c r="I621" s="109"/>
      <c r="J621" s="109"/>
      <c r="K621" s="109"/>
      <c r="L621" s="109"/>
      <c r="M621" s="109"/>
      <c r="N621" s="109"/>
      <c r="O621" s="109"/>
      <c r="P621" s="109"/>
      <c r="Q621" s="109"/>
      <c r="R621" s="109"/>
      <c r="S621" s="109"/>
      <c r="T621" s="109"/>
      <c r="U621" s="109"/>
      <c r="V621" s="109"/>
      <c r="W621" s="109"/>
    </row>
    <row r="622" spans="1:23" ht="12.75" customHeight="1" x14ac:dyDescent="0.2">
      <c r="A622" s="67"/>
      <c r="B622" s="113"/>
      <c r="C622" s="111"/>
      <c r="D622" s="67"/>
      <c r="E622" s="109"/>
      <c r="F622" s="109"/>
      <c r="G622" s="109"/>
      <c r="H622" s="109"/>
      <c r="I622" s="109"/>
      <c r="J622" s="109"/>
      <c r="K622" s="109"/>
      <c r="L622" s="109"/>
      <c r="M622" s="109"/>
      <c r="N622" s="109"/>
      <c r="O622" s="109"/>
      <c r="P622" s="109"/>
      <c r="Q622" s="109"/>
      <c r="R622" s="109"/>
      <c r="S622" s="109"/>
      <c r="T622" s="109"/>
      <c r="U622" s="109"/>
      <c r="V622" s="109"/>
      <c r="W622" s="109"/>
    </row>
    <row r="623" spans="1:23" ht="12.75" customHeight="1" x14ac:dyDescent="0.2">
      <c r="A623" s="67"/>
      <c r="B623" s="113"/>
      <c r="C623" s="111"/>
      <c r="D623" s="67"/>
      <c r="E623" s="109"/>
      <c r="F623" s="109"/>
      <c r="G623" s="109"/>
      <c r="H623" s="109"/>
      <c r="I623" s="109"/>
      <c r="J623" s="109"/>
      <c r="K623" s="109"/>
      <c r="L623" s="109"/>
      <c r="M623" s="109"/>
      <c r="N623" s="109"/>
      <c r="O623" s="109"/>
      <c r="P623" s="109"/>
      <c r="Q623" s="109"/>
      <c r="R623" s="109"/>
      <c r="S623" s="109"/>
      <c r="T623" s="109"/>
      <c r="U623" s="109"/>
      <c r="V623" s="109"/>
      <c r="W623" s="109"/>
    </row>
    <row r="624" spans="1:23" ht="12.75" customHeight="1" x14ac:dyDescent="0.2">
      <c r="A624" s="67"/>
      <c r="B624" s="113"/>
      <c r="C624" s="111"/>
      <c r="D624" s="67"/>
      <c r="E624" s="109"/>
      <c r="F624" s="109"/>
      <c r="G624" s="109"/>
      <c r="H624" s="109"/>
      <c r="I624" s="109"/>
      <c r="J624" s="109"/>
      <c r="K624" s="109"/>
      <c r="L624" s="109"/>
      <c r="M624" s="109"/>
      <c r="N624" s="109"/>
      <c r="O624" s="109"/>
      <c r="P624" s="109"/>
      <c r="Q624" s="109"/>
      <c r="R624" s="109"/>
      <c r="S624" s="109"/>
      <c r="T624" s="109"/>
      <c r="U624" s="109"/>
      <c r="V624" s="109"/>
      <c r="W624" s="109"/>
    </row>
    <row r="625" spans="1:23" ht="12.75" customHeight="1" x14ac:dyDescent="0.2">
      <c r="A625" s="67"/>
      <c r="B625" s="113"/>
      <c r="C625" s="111"/>
      <c r="D625" s="67"/>
      <c r="E625" s="109"/>
      <c r="F625" s="109"/>
      <c r="G625" s="109"/>
      <c r="H625" s="109"/>
      <c r="I625" s="109"/>
      <c r="J625" s="109"/>
      <c r="K625" s="109"/>
      <c r="L625" s="109"/>
      <c r="M625" s="109"/>
      <c r="N625" s="109"/>
      <c r="O625" s="109"/>
      <c r="P625" s="109"/>
      <c r="Q625" s="109"/>
      <c r="R625" s="109"/>
      <c r="S625" s="109"/>
      <c r="T625" s="109"/>
      <c r="U625" s="109"/>
      <c r="V625" s="109"/>
      <c r="W625" s="109"/>
    </row>
    <row r="626" spans="1:23" ht="12.75" customHeight="1" x14ac:dyDescent="0.2">
      <c r="A626" s="67"/>
      <c r="B626" s="113"/>
      <c r="C626" s="111"/>
      <c r="D626" s="67"/>
      <c r="E626" s="109"/>
      <c r="F626" s="109"/>
      <c r="G626" s="109"/>
      <c r="H626" s="109"/>
      <c r="I626" s="109"/>
      <c r="J626" s="109"/>
      <c r="K626" s="109"/>
      <c r="L626" s="109"/>
      <c r="M626" s="109"/>
      <c r="N626" s="109"/>
      <c r="O626" s="109"/>
      <c r="P626" s="109"/>
      <c r="Q626" s="109"/>
      <c r="R626" s="109"/>
      <c r="S626" s="109"/>
      <c r="T626" s="109"/>
      <c r="U626" s="109"/>
      <c r="V626" s="109"/>
      <c r="W626" s="109"/>
    </row>
    <row r="627" spans="1:23" ht="12.75" customHeight="1" x14ac:dyDescent="0.2">
      <c r="A627" s="67"/>
      <c r="B627" s="113"/>
      <c r="C627" s="111"/>
      <c r="D627" s="67"/>
      <c r="E627" s="109"/>
      <c r="F627" s="109"/>
      <c r="G627" s="109"/>
      <c r="H627" s="109"/>
      <c r="I627" s="109"/>
      <c r="J627" s="109"/>
      <c r="K627" s="109"/>
      <c r="L627" s="109"/>
      <c r="M627" s="109"/>
      <c r="N627" s="109"/>
      <c r="O627" s="109"/>
      <c r="P627" s="109"/>
      <c r="Q627" s="109"/>
      <c r="R627" s="109"/>
      <c r="S627" s="109"/>
      <c r="T627" s="109"/>
      <c r="U627" s="109"/>
      <c r="V627" s="109"/>
      <c r="W627" s="109"/>
    </row>
    <row r="628" spans="1:23" ht="12.75" customHeight="1" x14ac:dyDescent="0.2">
      <c r="A628" s="67"/>
      <c r="B628" s="113"/>
      <c r="C628" s="111"/>
      <c r="D628" s="67"/>
      <c r="E628" s="109"/>
      <c r="F628" s="109"/>
      <c r="G628" s="109"/>
      <c r="H628" s="109"/>
      <c r="I628" s="109"/>
      <c r="J628" s="109"/>
      <c r="K628" s="109"/>
      <c r="L628" s="109"/>
      <c r="M628" s="109"/>
      <c r="N628" s="109"/>
      <c r="O628" s="109"/>
      <c r="P628" s="109"/>
      <c r="Q628" s="109"/>
      <c r="R628" s="109"/>
      <c r="S628" s="109"/>
      <c r="T628" s="109"/>
      <c r="U628" s="109"/>
      <c r="V628" s="109"/>
      <c r="W628" s="109"/>
    </row>
    <row r="629" spans="1:23" ht="12.75" customHeight="1" x14ac:dyDescent="0.2">
      <c r="A629" s="67"/>
      <c r="B629" s="113"/>
      <c r="C629" s="111"/>
      <c r="D629" s="67"/>
      <c r="E629" s="109"/>
      <c r="F629" s="109"/>
      <c r="G629" s="109"/>
      <c r="H629" s="109"/>
      <c r="I629" s="109"/>
      <c r="J629" s="109"/>
      <c r="K629" s="109"/>
      <c r="L629" s="109"/>
      <c r="M629" s="109"/>
      <c r="N629" s="109"/>
      <c r="O629" s="109"/>
      <c r="P629" s="109"/>
      <c r="Q629" s="109"/>
      <c r="R629" s="109"/>
      <c r="S629" s="109"/>
      <c r="T629" s="109"/>
      <c r="U629" s="109"/>
      <c r="V629" s="109"/>
      <c r="W629" s="109"/>
    </row>
    <row r="630" spans="1:23" ht="12.75" customHeight="1" x14ac:dyDescent="0.2">
      <c r="A630" s="67"/>
      <c r="B630" s="113"/>
      <c r="C630" s="111"/>
      <c r="D630" s="67"/>
      <c r="E630" s="109"/>
      <c r="F630" s="109"/>
      <c r="G630" s="109"/>
      <c r="H630" s="109"/>
      <c r="I630" s="109"/>
      <c r="J630" s="109"/>
      <c r="K630" s="109"/>
      <c r="L630" s="109"/>
      <c r="M630" s="109"/>
      <c r="N630" s="109"/>
      <c r="O630" s="109"/>
      <c r="P630" s="109"/>
      <c r="Q630" s="109"/>
      <c r="R630" s="109"/>
      <c r="S630" s="109"/>
      <c r="T630" s="109"/>
      <c r="U630" s="109"/>
      <c r="V630" s="109"/>
      <c r="W630" s="109"/>
    </row>
    <row r="631" spans="1:23" ht="12.75" customHeight="1" x14ac:dyDescent="0.2">
      <c r="A631" s="67"/>
      <c r="B631" s="113"/>
      <c r="C631" s="111"/>
      <c r="D631" s="67"/>
      <c r="E631" s="109"/>
      <c r="F631" s="109"/>
      <c r="G631" s="109"/>
      <c r="H631" s="109"/>
      <c r="I631" s="109"/>
      <c r="J631" s="109"/>
      <c r="K631" s="109"/>
      <c r="L631" s="109"/>
      <c r="M631" s="109"/>
      <c r="N631" s="109"/>
      <c r="O631" s="109"/>
      <c r="P631" s="109"/>
      <c r="Q631" s="109"/>
      <c r="R631" s="109"/>
      <c r="S631" s="109"/>
      <c r="T631" s="109"/>
      <c r="U631" s="109"/>
      <c r="V631" s="109"/>
      <c r="W631" s="109"/>
    </row>
    <row r="632" spans="1:23" ht="12.75" customHeight="1" x14ac:dyDescent="0.2">
      <c r="A632" s="67"/>
      <c r="B632" s="113"/>
      <c r="C632" s="111"/>
      <c r="D632" s="67"/>
      <c r="E632" s="109"/>
      <c r="F632" s="109"/>
      <c r="G632" s="109"/>
      <c r="H632" s="109"/>
      <c r="I632" s="109"/>
      <c r="J632" s="109"/>
      <c r="K632" s="109"/>
      <c r="L632" s="109"/>
      <c r="M632" s="109"/>
      <c r="N632" s="109"/>
      <c r="O632" s="109"/>
      <c r="P632" s="109"/>
      <c r="Q632" s="109"/>
      <c r="R632" s="109"/>
      <c r="S632" s="109"/>
      <c r="T632" s="109"/>
      <c r="U632" s="109"/>
      <c r="V632" s="109"/>
      <c r="W632" s="109"/>
    </row>
    <row r="633" spans="1:23" ht="12.75" customHeight="1" x14ac:dyDescent="0.2">
      <c r="A633" s="67"/>
      <c r="B633" s="113"/>
      <c r="C633" s="111"/>
      <c r="D633" s="67"/>
      <c r="E633" s="109"/>
      <c r="F633" s="109"/>
      <c r="G633" s="109"/>
      <c r="H633" s="109"/>
      <c r="I633" s="109"/>
      <c r="J633" s="109"/>
      <c r="K633" s="109"/>
      <c r="L633" s="109"/>
      <c r="M633" s="109"/>
      <c r="N633" s="109"/>
      <c r="O633" s="109"/>
      <c r="P633" s="109"/>
      <c r="Q633" s="109"/>
      <c r="R633" s="109"/>
      <c r="S633" s="109"/>
      <c r="T633" s="109"/>
      <c r="U633" s="109"/>
      <c r="V633" s="109"/>
      <c r="W633" s="109"/>
    </row>
    <row r="634" spans="1:23" ht="12.75" customHeight="1" x14ac:dyDescent="0.2">
      <c r="A634" s="67"/>
      <c r="B634" s="113"/>
      <c r="C634" s="111"/>
      <c r="D634" s="67"/>
      <c r="E634" s="109"/>
      <c r="F634" s="109"/>
      <c r="G634" s="109"/>
      <c r="H634" s="109"/>
      <c r="I634" s="109"/>
      <c r="J634" s="109"/>
      <c r="K634" s="109"/>
      <c r="L634" s="109"/>
      <c r="M634" s="109"/>
      <c r="N634" s="109"/>
      <c r="O634" s="109"/>
      <c r="P634" s="109"/>
      <c r="Q634" s="109"/>
      <c r="R634" s="109"/>
      <c r="S634" s="109"/>
      <c r="T634" s="109"/>
      <c r="U634" s="109"/>
      <c r="V634" s="109"/>
      <c r="W634" s="109"/>
    </row>
    <row r="635" spans="1:23" ht="12.75" customHeight="1" x14ac:dyDescent="0.2">
      <c r="A635" s="67"/>
      <c r="B635" s="113"/>
      <c r="C635" s="111"/>
      <c r="D635" s="67"/>
      <c r="E635" s="109"/>
      <c r="F635" s="109"/>
      <c r="G635" s="109"/>
      <c r="H635" s="109"/>
      <c r="I635" s="109"/>
      <c r="J635" s="109"/>
      <c r="K635" s="109"/>
      <c r="L635" s="109"/>
      <c r="M635" s="109"/>
      <c r="N635" s="109"/>
      <c r="O635" s="109"/>
      <c r="P635" s="109"/>
      <c r="Q635" s="109"/>
      <c r="R635" s="109"/>
      <c r="S635" s="109"/>
      <c r="T635" s="109"/>
      <c r="U635" s="109"/>
      <c r="V635" s="109"/>
      <c r="W635" s="109"/>
    </row>
    <row r="636" spans="1:23" ht="12.75" customHeight="1" x14ac:dyDescent="0.2">
      <c r="A636" s="67"/>
      <c r="B636" s="113"/>
      <c r="C636" s="111"/>
      <c r="D636" s="67"/>
      <c r="E636" s="109"/>
      <c r="F636" s="109"/>
      <c r="G636" s="109"/>
      <c r="H636" s="109"/>
      <c r="I636" s="109"/>
      <c r="J636" s="109"/>
      <c r="K636" s="109"/>
      <c r="L636" s="109"/>
      <c r="M636" s="109"/>
      <c r="N636" s="109"/>
      <c r="O636" s="109"/>
      <c r="P636" s="109"/>
      <c r="Q636" s="109"/>
      <c r="R636" s="109"/>
      <c r="S636" s="109"/>
      <c r="T636" s="109"/>
      <c r="U636" s="109"/>
      <c r="V636" s="109"/>
      <c r="W636" s="109"/>
    </row>
    <row r="637" spans="1:23" ht="12.75" customHeight="1" x14ac:dyDescent="0.2">
      <c r="A637" s="67"/>
      <c r="B637" s="113"/>
      <c r="C637" s="111"/>
      <c r="D637" s="67"/>
      <c r="E637" s="109"/>
      <c r="F637" s="109"/>
      <c r="G637" s="109"/>
      <c r="H637" s="109"/>
      <c r="I637" s="109"/>
      <c r="J637" s="109"/>
      <c r="K637" s="109"/>
      <c r="L637" s="109"/>
      <c r="M637" s="109"/>
      <c r="N637" s="109"/>
      <c r="O637" s="109"/>
      <c r="P637" s="109"/>
      <c r="Q637" s="109"/>
      <c r="R637" s="109"/>
      <c r="S637" s="109"/>
      <c r="T637" s="109"/>
      <c r="U637" s="109"/>
      <c r="V637" s="109"/>
      <c r="W637" s="109"/>
    </row>
    <row r="638" spans="1:23" ht="12.75" customHeight="1" x14ac:dyDescent="0.2">
      <c r="A638" s="67"/>
      <c r="B638" s="113"/>
      <c r="C638" s="111"/>
      <c r="D638" s="67"/>
      <c r="E638" s="109"/>
      <c r="F638" s="109"/>
      <c r="G638" s="109"/>
      <c r="H638" s="109"/>
      <c r="I638" s="109"/>
      <c r="J638" s="109"/>
      <c r="K638" s="109"/>
      <c r="L638" s="109"/>
      <c r="M638" s="109"/>
      <c r="N638" s="109"/>
      <c r="O638" s="109"/>
      <c r="P638" s="109"/>
      <c r="Q638" s="109"/>
      <c r="R638" s="109"/>
      <c r="S638" s="109"/>
      <c r="T638" s="109"/>
      <c r="U638" s="109"/>
      <c r="V638" s="109"/>
      <c r="W638" s="109"/>
    </row>
    <row r="639" spans="1:23" ht="12.75" customHeight="1" x14ac:dyDescent="0.2">
      <c r="A639" s="67"/>
      <c r="B639" s="113"/>
      <c r="C639" s="111"/>
      <c r="D639" s="67"/>
      <c r="E639" s="109"/>
      <c r="F639" s="109"/>
      <c r="G639" s="109"/>
      <c r="H639" s="109"/>
      <c r="I639" s="109"/>
      <c r="J639" s="109"/>
      <c r="K639" s="109"/>
      <c r="L639" s="109"/>
      <c r="M639" s="109"/>
      <c r="N639" s="109"/>
      <c r="O639" s="109"/>
      <c r="P639" s="109"/>
      <c r="Q639" s="109"/>
      <c r="R639" s="109"/>
      <c r="S639" s="109"/>
      <c r="T639" s="109"/>
      <c r="U639" s="109"/>
      <c r="V639" s="109"/>
      <c r="W639" s="109"/>
    </row>
    <row r="640" spans="1:23" ht="12.75" customHeight="1" x14ac:dyDescent="0.2">
      <c r="A640" s="67"/>
      <c r="B640" s="113"/>
      <c r="C640" s="111"/>
      <c r="D640" s="67"/>
      <c r="E640" s="109"/>
      <c r="F640" s="109"/>
      <c r="G640" s="109"/>
      <c r="H640" s="109"/>
      <c r="I640" s="109"/>
      <c r="J640" s="109"/>
      <c r="K640" s="109"/>
      <c r="L640" s="109"/>
      <c r="M640" s="109"/>
      <c r="N640" s="109"/>
      <c r="O640" s="109"/>
      <c r="P640" s="109"/>
      <c r="Q640" s="109"/>
      <c r="R640" s="109"/>
      <c r="S640" s="109"/>
      <c r="T640" s="109"/>
      <c r="U640" s="109"/>
      <c r="V640" s="109"/>
      <c r="W640" s="109"/>
    </row>
    <row r="641" spans="1:23" ht="12.75" customHeight="1" x14ac:dyDescent="0.2">
      <c r="A641" s="67"/>
      <c r="B641" s="113"/>
      <c r="C641" s="111"/>
      <c r="D641" s="67"/>
      <c r="E641" s="109"/>
      <c r="F641" s="109"/>
      <c r="G641" s="109"/>
      <c r="H641" s="109"/>
      <c r="I641" s="109"/>
      <c r="J641" s="109"/>
      <c r="K641" s="109"/>
      <c r="L641" s="109"/>
      <c r="M641" s="109"/>
      <c r="N641" s="109"/>
      <c r="O641" s="109"/>
      <c r="P641" s="109"/>
      <c r="Q641" s="109"/>
      <c r="R641" s="109"/>
      <c r="S641" s="109"/>
      <c r="T641" s="109"/>
      <c r="U641" s="109"/>
      <c r="V641" s="109"/>
      <c r="W641" s="109"/>
    </row>
    <row r="642" spans="1:23" ht="12.75" customHeight="1" x14ac:dyDescent="0.2">
      <c r="A642" s="67"/>
      <c r="B642" s="113"/>
      <c r="C642" s="111"/>
      <c r="D642" s="67"/>
      <c r="E642" s="109"/>
      <c r="F642" s="109"/>
      <c r="G642" s="109"/>
      <c r="H642" s="109"/>
      <c r="I642" s="109"/>
      <c r="J642" s="109"/>
      <c r="K642" s="109"/>
      <c r="L642" s="109"/>
      <c r="M642" s="109"/>
      <c r="N642" s="109"/>
      <c r="O642" s="109"/>
      <c r="P642" s="109"/>
      <c r="Q642" s="109"/>
      <c r="R642" s="109"/>
      <c r="S642" s="109"/>
      <c r="T642" s="109"/>
      <c r="U642" s="109"/>
      <c r="V642" s="109"/>
      <c r="W642" s="109"/>
    </row>
    <row r="643" spans="1:23" ht="12.75" customHeight="1" x14ac:dyDescent="0.2">
      <c r="A643" s="67"/>
      <c r="B643" s="113"/>
      <c r="C643" s="111"/>
      <c r="D643" s="67"/>
      <c r="E643" s="109"/>
      <c r="F643" s="109"/>
      <c r="G643" s="109"/>
      <c r="H643" s="109"/>
      <c r="I643" s="109"/>
      <c r="J643" s="109"/>
      <c r="K643" s="109"/>
      <c r="L643" s="109"/>
      <c r="M643" s="109"/>
      <c r="N643" s="109"/>
      <c r="O643" s="109"/>
      <c r="P643" s="109"/>
      <c r="Q643" s="109"/>
      <c r="R643" s="109"/>
      <c r="S643" s="109"/>
      <c r="T643" s="109"/>
      <c r="U643" s="109"/>
      <c r="V643" s="109"/>
      <c r="W643" s="109"/>
    </row>
    <row r="644" spans="1:23" ht="12.75" customHeight="1" x14ac:dyDescent="0.2">
      <c r="A644" s="67"/>
      <c r="B644" s="113"/>
      <c r="C644" s="111"/>
      <c r="D644" s="67"/>
      <c r="E644" s="109"/>
      <c r="F644" s="109"/>
      <c r="G644" s="109"/>
      <c r="H644" s="109"/>
      <c r="I644" s="109"/>
      <c r="J644" s="109"/>
      <c r="K644" s="109"/>
      <c r="L644" s="109"/>
      <c r="M644" s="109"/>
      <c r="N644" s="109"/>
      <c r="O644" s="109"/>
      <c r="P644" s="109"/>
      <c r="Q644" s="109"/>
      <c r="R644" s="109"/>
      <c r="S644" s="109"/>
      <c r="T644" s="109"/>
      <c r="U644" s="109"/>
      <c r="V644" s="109"/>
      <c r="W644" s="109"/>
    </row>
    <row r="645" spans="1:23" ht="12.75" customHeight="1" x14ac:dyDescent="0.2">
      <c r="A645" s="67"/>
      <c r="B645" s="113"/>
      <c r="C645" s="111"/>
      <c r="D645" s="67"/>
      <c r="E645" s="109"/>
      <c r="F645" s="109"/>
      <c r="G645" s="109"/>
      <c r="H645" s="109"/>
      <c r="I645" s="109"/>
      <c r="J645" s="109"/>
      <c r="K645" s="109"/>
      <c r="L645" s="109"/>
      <c r="M645" s="109"/>
      <c r="N645" s="109"/>
      <c r="O645" s="109"/>
      <c r="P645" s="109"/>
      <c r="Q645" s="109"/>
      <c r="R645" s="109"/>
      <c r="S645" s="109"/>
      <c r="T645" s="109"/>
      <c r="U645" s="109"/>
      <c r="V645" s="109"/>
      <c r="W645" s="109"/>
    </row>
    <row r="646" spans="1:23" ht="12.75" customHeight="1" x14ac:dyDescent="0.2">
      <c r="A646" s="67"/>
      <c r="B646" s="113"/>
      <c r="C646" s="111"/>
      <c r="D646" s="67"/>
      <c r="E646" s="109"/>
      <c r="F646" s="109"/>
      <c r="G646" s="109"/>
      <c r="H646" s="109"/>
      <c r="I646" s="109"/>
      <c r="J646" s="109"/>
      <c r="K646" s="109"/>
      <c r="L646" s="109"/>
      <c r="M646" s="109"/>
      <c r="N646" s="109"/>
      <c r="O646" s="109"/>
      <c r="P646" s="109"/>
      <c r="Q646" s="109"/>
      <c r="R646" s="109"/>
      <c r="S646" s="109"/>
      <c r="T646" s="109"/>
      <c r="U646" s="109"/>
      <c r="V646" s="109"/>
      <c r="W646" s="109"/>
    </row>
    <row r="647" spans="1:23" ht="12.75" customHeight="1" x14ac:dyDescent="0.2">
      <c r="A647" s="67"/>
      <c r="B647" s="113"/>
      <c r="C647" s="111"/>
      <c r="D647" s="67"/>
      <c r="E647" s="109"/>
      <c r="F647" s="109"/>
      <c r="G647" s="109"/>
      <c r="H647" s="109"/>
      <c r="I647" s="109"/>
      <c r="J647" s="109"/>
      <c r="K647" s="109"/>
      <c r="L647" s="109"/>
      <c r="M647" s="109"/>
      <c r="N647" s="109"/>
      <c r="O647" s="109"/>
      <c r="P647" s="109"/>
      <c r="Q647" s="109"/>
      <c r="R647" s="109"/>
      <c r="S647" s="109"/>
      <c r="T647" s="109"/>
      <c r="U647" s="109"/>
      <c r="V647" s="109"/>
      <c r="W647" s="109"/>
    </row>
    <row r="648" spans="1:23" ht="12.75" customHeight="1" x14ac:dyDescent="0.2">
      <c r="A648" s="67"/>
      <c r="B648" s="113"/>
      <c r="C648" s="111"/>
      <c r="D648" s="67"/>
      <c r="E648" s="109"/>
      <c r="F648" s="109"/>
      <c r="G648" s="109"/>
      <c r="H648" s="109"/>
      <c r="I648" s="109"/>
      <c r="J648" s="109"/>
      <c r="K648" s="109"/>
      <c r="L648" s="109"/>
      <c r="M648" s="109"/>
      <c r="N648" s="109"/>
      <c r="O648" s="109"/>
      <c r="P648" s="109"/>
      <c r="Q648" s="109"/>
      <c r="R648" s="109"/>
      <c r="S648" s="109"/>
      <c r="T648" s="109"/>
      <c r="U648" s="109"/>
      <c r="V648" s="109"/>
      <c r="W648" s="109"/>
    </row>
    <row r="649" spans="1:23" ht="12.75" customHeight="1" x14ac:dyDescent="0.2">
      <c r="A649" s="67"/>
      <c r="B649" s="113"/>
      <c r="C649" s="111"/>
      <c r="D649" s="67"/>
      <c r="E649" s="109"/>
      <c r="F649" s="109"/>
      <c r="G649" s="109"/>
      <c r="H649" s="109"/>
      <c r="I649" s="109"/>
      <c r="J649" s="109"/>
      <c r="K649" s="109"/>
      <c r="L649" s="109"/>
      <c r="M649" s="109"/>
      <c r="N649" s="109"/>
      <c r="O649" s="109"/>
      <c r="P649" s="109"/>
      <c r="Q649" s="109"/>
      <c r="R649" s="109"/>
      <c r="S649" s="109"/>
      <c r="T649" s="109"/>
      <c r="U649" s="109"/>
      <c r="V649" s="109"/>
      <c r="W649" s="109"/>
    </row>
    <row r="650" spans="1:23" ht="12.75" customHeight="1" x14ac:dyDescent="0.2">
      <c r="A650" s="67"/>
      <c r="B650" s="113"/>
      <c r="C650" s="111"/>
      <c r="D650" s="67"/>
      <c r="E650" s="109"/>
      <c r="F650" s="109"/>
      <c r="G650" s="109"/>
      <c r="H650" s="109"/>
      <c r="I650" s="109"/>
      <c r="J650" s="109"/>
      <c r="K650" s="109"/>
      <c r="L650" s="109"/>
      <c r="M650" s="109"/>
      <c r="N650" s="109"/>
      <c r="O650" s="109"/>
      <c r="P650" s="109"/>
      <c r="Q650" s="109"/>
      <c r="R650" s="109"/>
      <c r="S650" s="109"/>
      <c r="T650" s="109"/>
      <c r="U650" s="109"/>
      <c r="V650" s="109"/>
      <c r="W650" s="109"/>
    </row>
    <row r="651" spans="1:23" ht="12.75" customHeight="1" x14ac:dyDescent="0.2">
      <c r="A651" s="67"/>
      <c r="B651" s="113"/>
      <c r="C651" s="111"/>
      <c r="D651" s="67"/>
      <c r="E651" s="109"/>
      <c r="F651" s="109"/>
      <c r="G651" s="109"/>
      <c r="H651" s="109"/>
      <c r="I651" s="109"/>
      <c r="J651" s="109"/>
      <c r="K651" s="109"/>
      <c r="L651" s="109"/>
      <c r="M651" s="109"/>
      <c r="N651" s="109"/>
      <c r="O651" s="109"/>
      <c r="P651" s="109"/>
      <c r="Q651" s="109"/>
      <c r="R651" s="109"/>
      <c r="S651" s="109"/>
      <c r="T651" s="109"/>
      <c r="U651" s="109"/>
      <c r="V651" s="109"/>
      <c r="W651" s="109"/>
    </row>
    <row r="652" spans="1:23" ht="12.75" customHeight="1" x14ac:dyDescent="0.2">
      <c r="A652" s="67"/>
      <c r="B652" s="113"/>
      <c r="C652" s="111"/>
      <c r="D652" s="67"/>
      <c r="E652" s="109"/>
      <c r="F652" s="109"/>
      <c r="G652" s="109"/>
      <c r="H652" s="109"/>
      <c r="I652" s="109"/>
      <c r="J652" s="109"/>
      <c r="K652" s="109"/>
      <c r="L652" s="109"/>
      <c r="M652" s="109"/>
      <c r="N652" s="109"/>
      <c r="O652" s="109"/>
      <c r="P652" s="109"/>
      <c r="Q652" s="109"/>
      <c r="R652" s="109"/>
      <c r="S652" s="109"/>
      <c r="T652" s="109"/>
      <c r="U652" s="109"/>
      <c r="V652" s="109"/>
      <c r="W652" s="109"/>
    </row>
    <row r="653" spans="1:23" ht="12.75" customHeight="1" x14ac:dyDescent="0.2">
      <c r="A653" s="67"/>
      <c r="B653" s="113"/>
      <c r="C653" s="111"/>
      <c r="D653" s="67"/>
      <c r="E653" s="109"/>
      <c r="F653" s="109"/>
      <c r="G653" s="109"/>
      <c r="H653" s="109"/>
      <c r="I653" s="109"/>
      <c r="J653" s="109"/>
      <c r="K653" s="109"/>
      <c r="L653" s="109"/>
      <c r="M653" s="109"/>
      <c r="N653" s="109"/>
      <c r="O653" s="109"/>
      <c r="P653" s="109"/>
      <c r="Q653" s="109"/>
      <c r="R653" s="109"/>
      <c r="S653" s="109"/>
      <c r="T653" s="109"/>
      <c r="U653" s="109"/>
      <c r="V653" s="109"/>
      <c r="W653" s="109"/>
    </row>
    <row r="654" spans="1:23" ht="12.75" customHeight="1" x14ac:dyDescent="0.2">
      <c r="A654" s="67"/>
      <c r="B654" s="113"/>
      <c r="C654" s="111"/>
      <c r="D654" s="67"/>
      <c r="E654" s="109"/>
      <c r="F654" s="109"/>
      <c r="G654" s="109"/>
      <c r="H654" s="109"/>
      <c r="I654" s="109"/>
      <c r="J654" s="109"/>
      <c r="K654" s="109"/>
      <c r="L654" s="109"/>
      <c r="M654" s="109"/>
      <c r="N654" s="109"/>
      <c r="O654" s="109"/>
      <c r="P654" s="109"/>
      <c r="Q654" s="109"/>
      <c r="R654" s="109"/>
      <c r="S654" s="109"/>
      <c r="T654" s="109"/>
      <c r="U654" s="109"/>
      <c r="V654" s="109"/>
      <c r="W654" s="109"/>
    </row>
    <row r="655" spans="1:23" ht="12.75" customHeight="1" x14ac:dyDescent="0.2">
      <c r="A655" s="67"/>
      <c r="B655" s="113"/>
      <c r="C655" s="111"/>
      <c r="D655" s="67"/>
      <c r="E655" s="109"/>
      <c r="F655" s="109"/>
      <c r="G655" s="109"/>
      <c r="H655" s="109"/>
      <c r="I655" s="109"/>
      <c r="J655" s="109"/>
      <c r="K655" s="109"/>
      <c r="L655" s="109"/>
      <c r="M655" s="109"/>
      <c r="N655" s="109"/>
      <c r="O655" s="109"/>
      <c r="P655" s="109"/>
      <c r="Q655" s="109"/>
      <c r="R655" s="109"/>
      <c r="S655" s="109"/>
      <c r="T655" s="109"/>
      <c r="U655" s="109"/>
      <c r="V655" s="109"/>
      <c r="W655" s="109"/>
    </row>
    <row r="656" spans="1:23" ht="12.75" customHeight="1" x14ac:dyDescent="0.2">
      <c r="A656" s="67"/>
      <c r="B656" s="113"/>
      <c r="C656" s="111"/>
      <c r="D656" s="67"/>
      <c r="E656" s="109"/>
      <c r="F656" s="109"/>
      <c r="G656" s="109"/>
      <c r="H656" s="109"/>
      <c r="I656" s="109"/>
      <c r="J656" s="109"/>
      <c r="K656" s="109"/>
      <c r="L656" s="109"/>
      <c r="M656" s="109"/>
      <c r="N656" s="109"/>
      <c r="O656" s="109"/>
      <c r="P656" s="109"/>
      <c r="Q656" s="109"/>
      <c r="R656" s="109"/>
      <c r="S656" s="109"/>
      <c r="T656" s="109"/>
      <c r="U656" s="109"/>
      <c r="V656" s="109"/>
      <c r="W656" s="109"/>
    </row>
    <row r="657" spans="1:23" ht="12.75" customHeight="1" x14ac:dyDescent="0.2">
      <c r="A657" s="67"/>
      <c r="B657" s="113"/>
      <c r="C657" s="111"/>
      <c r="D657" s="67"/>
      <c r="E657" s="109"/>
      <c r="F657" s="109"/>
      <c r="G657" s="109"/>
      <c r="H657" s="109"/>
      <c r="I657" s="109"/>
      <c r="J657" s="109"/>
      <c r="K657" s="109"/>
      <c r="L657" s="109"/>
      <c r="M657" s="109"/>
      <c r="N657" s="109"/>
      <c r="O657" s="109"/>
      <c r="P657" s="109"/>
      <c r="Q657" s="109"/>
      <c r="R657" s="109"/>
      <c r="S657" s="109"/>
      <c r="T657" s="109"/>
      <c r="U657" s="109"/>
      <c r="V657" s="109"/>
      <c r="W657" s="109"/>
    </row>
    <row r="658" spans="1:23" ht="12.75" customHeight="1" x14ac:dyDescent="0.2">
      <c r="A658" s="67"/>
      <c r="B658" s="113"/>
      <c r="C658" s="111"/>
      <c r="D658" s="67"/>
      <c r="E658" s="109"/>
      <c r="F658" s="109"/>
      <c r="G658" s="109"/>
      <c r="H658" s="109"/>
      <c r="I658" s="109"/>
      <c r="J658" s="109"/>
      <c r="K658" s="109"/>
      <c r="L658" s="109"/>
      <c r="M658" s="109"/>
      <c r="N658" s="109"/>
      <c r="O658" s="109"/>
      <c r="P658" s="109"/>
      <c r="Q658" s="109"/>
      <c r="R658" s="109"/>
      <c r="S658" s="109"/>
      <c r="T658" s="109"/>
      <c r="U658" s="109"/>
      <c r="V658" s="109"/>
      <c r="W658" s="109"/>
    </row>
    <row r="659" spans="1:23" ht="12.75" customHeight="1" x14ac:dyDescent="0.2">
      <c r="A659" s="67"/>
      <c r="B659" s="113"/>
      <c r="C659" s="111"/>
      <c r="D659" s="67"/>
      <c r="E659" s="109"/>
      <c r="F659" s="109"/>
      <c r="G659" s="109"/>
      <c r="H659" s="109"/>
      <c r="I659" s="109"/>
      <c r="J659" s="109"/>
      <c r="K659" s="109"/>
      <c r="L659" s="109"/>
      <c r="M659" s="109"/>
      <c r="N659" s="109"/>
      <c r="O659" s="109"/>
      <c r="P659" s="109"/>
      <c r="Q659" s="109"/>
      <c r="R659" s="109"/>
      <c r="S659" s="109"/>
      <c r="T659" s="109"/>
      <c r="U659" s="109"/>
      <c r="V659" s="109"/>
      <c r="W659" s="109"/>
    </row>
    <row r="660" spans="1:23" ht="12.75" customHeight="1" x14ac:dyDescent="0.2">
      <c r="A660" s="67"/>
      <c r="B660" s="113"/>
      <c r="C660" s="111"/>
      <c r="D660" s="67"/>
      <c r="E660" s="109"/>
      <c r="F660" s="109"/>
      <c r="G660" s="109"/>
      <c r="H660" s="109"/>
      <c r="I660" s="109"/>
      <c r="J660" s="109"/>
      <c r="K660" s="109"/>
      <c r="L660" s="109"/>
      <c r="M660" s="109"/>
      <c r="N660" s="109"/>
      <c r="O660" s="109"/>
      <c r="P660" s="109"/>
      <c r="Q660" s="109"/>
      <c r="R660" s="109"/>
      <c r="S660" s="109"/>
      <c r="T660" s="109"/>
      <c r="U660" s="109"/>
      <c r="V660" s="109"/>
      <c r="W660" s="109"/>
    </row>
    <row r="661" spans="1:23" ht="12.75" customHeight="1" x14ac:dyDescent="0.2">
      <c r="A661" s="67"/>
      <c r="B661" s="113"/>
      <c r="C661" s="111"/>
      <c r="D661" s="67"/>
      <c r="E661" s="109"/>
      <c r="F661" s="109"/>
      <c r="G661" s="109"/>
      <c r="H661" s="109"/>
      <c r="I661" s="109"/>
      <c r="J661" s="109"/>
      <c r="K661" s="109"/>
      <c r="L661" s="109"/>
      <c r="M661" s="109"/>
      <c r="N661" s="109"/>
      <c r="O661" s="109"/>
      <c r="P661" s="109"/>
      <c r="Q661" s="109"/>
      <c r="R661" s="109"/>
      <c r="S661" s="109"/>
      <c r="T661" s="109"/>
      <c r="U661" s="109"/>
      <c r="V661" s="109"/>
      <c r="W661" s="109"/>
    </row>
    <row r="662" spans="1:23" ht="12.75" customHeight="1" x14ac:dyDescent="0.2">
      <c r="A662" s="67"/>
      <c r="B662" s="113"/>
      <c r="C662" s="111"/>
      <c r="D662" s="67"/>
      <c r="E662" s="109"/>
      <c r="F662" s="109"/>
      <c r="G662" s="109"/>
      <c r="H662" s="109"/>
      <c r="I662" s="109"/>
      <c r="J662" s="109"/>
      <c r="K662" s="109"/>
      <c r="L662" s="109"/>
      <c r="M662" s="109"/>
      <c r="N662" s="109"/>
      <c r="O662" s="109"/>
      <c r="P662" s="109"/>
      <c r="Q662" s="109"/>
      <c r="R662" s="109"/>
      <c r="S662" s="109"/>
      <c r="T662" s="109"/>
      <c r="U662" s="109"/>
      <c r="V662" s="109"/>
      <c r="W662" s="109"/>
    </row>
    <row r="663" spans="1:23" ht="12.75" customHeight="1" x14ac:dyDescent="0.2">
      <c r="A663" s="67"/>
      <c r="B663" s="113"/>
      <c r="C663" s="111"/>
      <c r="D663" s="67"/>
      <c r="E663" s="109"/>
      <c r="F663" s="109"/>
      <c r="G663" s="109"/>
      <c r="H663" s="109"/>
      <c r="I663" s="109"/>
      <c r="J663" s="109"/>
      <c r="K663" s="109"/>
      <c r="L663" s="109"/>
      <c r="M663" s="109"/>
      <c r="N663" s="109"/>
      <c r="O663" s="109"/>
      <c r="P663" s="109"/>
      <c r="Q663" s="109"/>
      <c r="R663" s="109"/>
      <c r="S663" s="109"/>
      <c r="T663" s="109"/>
      <c r="U663" s="109"/>
      <c r="V663" s="109"/>
      <c r="W663" s="109"/>
    </row>
    <row r="664" spans="1:23" ht="12.75" customHeight="1" x14ac:dyDescent="0.2">
      <c r="A664" s="67"/>
      <c r="B664" s="113"/>
      <c r="C664" s="111"/>
      <c r="D664" s="67"/>
      <c r="E664" s="109"/>
      <c r="F664" s="109"/>
      <c r="G664" s="109"/>
      <c r="H664" s="109"/>
      <c r="I664" s="109"/>
      <c r="J664" s="109"/>
      <c r="K664" s="109"/>
      <c r="L664" s="109"/>
      <c r="M664" s="109"/>
      <c r="N664" s="109"/>
      <c r="O664" s="109"/>
      <c r="P664" s="109"/>
      <c r="Q664" s="109"/>
      <c r="R664" s="109"/>
      <c r="S664" s="109"/>
      <c r="T664" s="109"/>
      <c r="U664" s="109"/>
      <c r="V664" s="109"/>
      <c r="W664" s="109"/>
    </row>
    <row r="665" spans="1:23" ht="12.75" customHeight="1" x14ac:dyDescent="0.2">
      <c r="A665" s="67"/>
      <c r="B665" s="113"/>
      <c r="C665" s="111"/>
      <c r="D665" s="67"/>
      <c r="E665" s="109"/>
      <c r="F665" s="109"/>
      <c r="G665" s="109"/>
      <c r="H665" s="109"/>
      <c r="I665" s="109"/>
      <c r="J665" s="109"/>
      <c r="K665" s="109"/>
      <c r="L665" s="109"/>
      <c r="M665" s="109"/>
      <c r="N665" s="109"/>
      <c r="O665" s="109"/>
      <c r="P665" s="109"/>
      <c r="Q665" s="109"/>
      <c r="R665" s="109"/>
      <c r="S665" s="109"/>
      <c r="T665" s="109"/>
      <c r="U665" s="109"/>
      <c r="V665" s="109"/>
      <c r="W665" s="109"/>
    </row>
    <row r="666" spans="1:23" ht="12.75" customHeight="1" x14ac:dyDescent="0.2">
      <c r="A666" s="67"/>
      <c r="B666" s="113"/>
      <c r="C666" s="111"/>
      <c r="D666" s="67"/>
      <c r="E666" s="109"/>
      <c r="F666" s="109"/>
      <c r="G666" s="109"/>
      <c r="H666" s="109"/>
      <c r="I666" s="109"/>
      <c r="J666" s="109"/>
      <c r="K666" s="109"/>
      <c r="L666" s="109"/>
      <c r="M666" s="109"/>
      <c r="N666" s="109"/>
      <c r="O666" s="109"/>
      <c r="P666" s="109"/>
      <c r="Q666" s="109"/>
      <c r="R666" s="109"/>
      <c r="S666" s="109"/>
      <c r="T666" s="109"/>
      <c r="U666" s="109"/>
      <c r="V666" s="109"/>
      <c r="W666" s="109"/>
    </row>
    <row r="667" spans="1:23" ht="12.75" customHeight="1" x14ac:dyDescent="0.2">
      <c r="A667" s="67"/>
      <c r="B667" s="113"/>
      <c r="C667" s="111"/>
      <c r="D667" s="67"/>
      <c r="E667" s="109"/>
      <c r="F667" s="109"/>
      <c r="G667" s="109"/>
      <c r="H667" s="109"/>
      <c r="I667" s="109"/>
      <c r="J667" s="109"/>
      <c r="K667" s="109"/>
      <c r="L667" s="109"/>
      <c r="M667" s="109"/>
      <c r="N667" s="109"/>
      <c r="O667" s="109"/>
      <c r="P667" s="109"/>
      <c r="Q667" s="109"/>
      <c r="R667" s="109"/>
      <c r="S667" s="109"/>
      <c r="T667" s="109"/>
      <c r="U667" s="109"/>
      <c r="V667" s="109"/>
      <c r="W667" s="109"/>
    </row>
    <row r="668" spans="1:23" ht="12.75" customHeight="1" x14ac:dyDescent="0.2">
      <c r="A668" s="67"/>
      <c r="B668" s="113"/>
      <c r="C668" s="111"/>
      <c r="D668" s="67"/>
      <c r="E668" s="109"/>
      <c r="F668" s="109"/>
      <c r="G668" s="109"/>
      <c r="H668" s="109"/>
      <c r="I668" s="109"/>
      <c r="J668" s="109"/>
      <c r="K668" s="109"/>
      <c r="L668" s="109"/>
      <c r="M668" s="109"/>
      <c r="N668" s="109"/>
      <c r="O668" s="109"/>
      <c r="P668" s="109"/>
      <c r="Q668" s="109"/>
      <c r="R668" s="109"/>
      <c r="S668" s="109"/>
      <c r="T668" s="109"/>
      <c r="U668" s="109"/>
      <c r="V668" s="109"/>
      <c r="W668" s="109"/>
    </row>
    <row r="669" spans="1:23" ht="12.75" customHeight="1" x14ac:dyDescent="0.2">
      <c r="A669" s="67"/>
      <c r="B669" s="113"/>
      <c r="C669" s="111"/>
      <c r="D669" s="67"/>
      <c r="E669" s="109"/>
      <c r="F669" s="109"/>
      <c r="G669" s="109"/>
      <c r="H669" s="109"/>
      <c r="I669" s="109"/>
      <c r="J669" s="109"/>
      <c r="K669" s="109"/>
      <c r="L669" s="109"/>
      <c r="M669" s="109"/>
      <c r="N669" s="109"/>
      <c r="O669" s="109"/>
      <c r="P669" s="109"/>
      <c r="Q669" s="109"/>
      <c r="R669" s="109"/>
      <c r="S669" s="109"/>
      <c r="T669" s="109"/>
      <c r="U669" s="109"/>
      <c r="V669" s="109"/>
      <c r="W669" s="109"/>
    </row>
    <row r="670" spans="1:23" ht="12.75" customHeight="1" x14ac:dyDescent="0.2">
      <c r="A670" s="67"/>
      <c r="B670" s="113"/>
      <c r="C670" s="111"/>
      <c r="D670" s="67"/>
      <c r="E670" s="109"/>
      <c r="F670" s="109"/>
      <c r="G670" s="109"/>
      <c r="H670" s="109"/>
      <c r="I670" s="109"/>
      <c r="J670" s="109"/>
      <c r="K670" s="109"/>
      <c r="L670" s="109"/>
      <c r="M670" s="109"/>
      <c r="N670" s="109"/>
      <c r="O670" s="109"/>
      <c r="P670" s="109"/>
      <c r="Q670" s="109"/>
      <c r="R670" s="109"/>
      <c r="S670" s="109"/>
      <c r="T670" s="109"/>
      <c r="U670" s="109"/>
      <c r="V670" s="109"/>
      <c r="W670" s="109"/>
    </row>
    <row r="671" spans="1:23" ht="12.75" customHeight="1" x14ac:dyDescent="0.2">
      <c r="A671" s="67"/>
      <c r="B671" s="113"/>
      <c r="C671" s="111"/>
      <c r="D671" s="67"/>
      <c r="E671" s="109"/>
      <c r="F671" s="109"/>
      <c r="G671" s="109"/>
      <c r="H671" s="109"/>
      <c r="I671" s="109"/>
      <c r="J671" s="109"/>
      <c r="K671" s="109"/>
      <c r="L671" s="109"/>
      <c r="M671" s="109"/>
      <c r="N671" s="109"/>
      <c r="O671" s="109"/>
      <c r="P671" s="109"/>
      <c r="Q671" s="109"/>
      <c r="R671" s="109"/>
      <c r="S671" s="109"/>
      <c r="T671" s="109"/>
      <c r="U671" s="109"/>
      <c r="V671" s="109"/>
      <c r="W671" s="109"/>
    </row>
    <row r="672" spans="1:23" ht="12.75" customHeight="1" x14ac:dyDescent="0.2">
      <c r="A672" s="67"/>
      <c r="B672" s="113"/>
      <c r="C672" s="111"/>
      <c r="D672" s="67"/>
      <c r="E672" s="109"/>
      <c r="F672" s="109"/>
      <c r="G672" s="109"/>
      <c r="H672" s="109"/>
      <c r="I672" s="109"/>
      <c r="J672" s="109"/>
      <c r="K672" s="109"/>
      <c r="L672" s="109"/>
      <c r="M672" s="109"/>
      <c r="N672" s="109"/>
      <c r="O672" s="109"/>
      <c r="P672" s="109"/>
      <c r="Q672" s="109"/>
      <c r="R672" s="109"/>
      <c r="S672" s="109"/>
      <c r="T672" s="109"/>
      <c r="U672" s="109"/>
      <c r="V672" s="109"/>
      <c r="W672" s="109"/>
    </row>
    <row r="673" spans="1:23" ht="12.75" customHeight="1" x14ac:dyDescent="0.2">
      <c r="A673" s="67"/>
      <c r="B673" s="113"/>
      <c r="C673" s="111"/>
      <c r="D673" s="67"/>
      <c r="E673" s="109"/>
      <c r="F673" s="109"/>
      <c r="G673" s="109"/>
      <c r="H673" s="109"/>
      <c r="I673" s="109"/>
      <c r="J673" s="109"/>
      <c r="K673" s="109"/>
      <c r="L673" s="109"/>
      <c r="M673" s="109"/>
      <c r="N673" s="109"/>
      <c r="O673" s="109"/>
      <c r="P673" s="109"/>
      <c r="Q673" s="109"/>
      <c r="R673" s="109"/>
      <c r="S673" s="109"/>
      <c r="T673" s="109"/>
      <c r="U673" s="109"/>
      <c r="V673" s="109"/>
      <c r="W673" s="109"/>
    </row>
    <row r="674" spans="1:23" ht="12.75" customHeight="1" x14ac:dyDescent="0.2">
      <c r="A674" s="67"/>
      <c r="B674" s="113"/>
      <c r="C674" s="111"/>
      <c r="D674" s="67"/>
      <c r="E674" s="109"/>
      <c r="F674" s="109"/>
      <c r="G674" s="109"/>
      <c r="H674" s="109"/>
      <c r="I674" s="109"/>
      <c r="J674" s="109"/>
      <c r="K674" s="109"/>
      <c r="L674" s="109"/>
      <c r="M674" s="109"/>
      <c r="N674" s="109"/>
      <c r="O674" s="109"/>
      <c r="P674" s="109"/>
      <c r="Q674" s="109"/>
      <c r="R674" s="109"/>
      <c r="S674" s="109"/>
      <c r="T674" s="109"/>
      <c r="U674" s="109"/>
      <c r="V674" s="109"/>
      <c r="W674" s="109"/>
    </row>
    <row r="675" spans="1:23" ht="12.75" customHeight="1" x14ac:dyDescent="0.2">
      <c r="A675" s="67"/>
      <c r="B675" s="113"/>
      <c r="C675" s="111"/>
      <c r="D675" s="67"/>
      <c r="E675" s="109"/>
      <c r="F675" s="109"/>
      <c r="G675" s="109"/>
      <c r="H675" s="109"/>
      <c r="I675" s="109"/>
      <c r="J675" s="109"/>
      <c r="K675" s="109"/>
      <c r="L675" s="109"/>
      <c r="M675" s="109"/>
      <c r="N675" s="109"/>
      <c r="O675" s="109"/>
      <c r="P675" s="109"/>
      <c r="Q675" s="109"/>
      <c r="R675" s="109"/>
      <c r="S675" s="109"/>
      <c r="T675" s="109"/>
      <c r="U675" s="109"/>
      <c r="V675" s="109"/>
      <c r="W675" s="109"/>
    </row>
    <row r="676" spans="1:23" ht="12.75" customHeight="1" x14ac:dyDescent="0.2">
      <c r="A676" s="67"/>
      <c r="B676" s="113"/>
      <c r="C676" s="111"/>
      <c r="D676" s="67"/>
      <c r="E676" s="109"/>
      <c r="F676" s="109"/>
      <c r="G676" s="109"/>
      <c r="H676" s="109"/>
      <c r="I676" s="109"/>
      <c r="J676" s="109"/>
      <c r="K676" s="109"/>
      <c r="L676" s="109"/>
      <c r="M676" s="109"/>
      <c r="N676" s="109"/>
      <c r="O676" s="109"/>
      <c r="P676" s="109"/>
      <c r="Q676" s="109"/>
      <c r="R676" s="109"/>
      <c r="S676" s="109"/>
      <c r="T676" s="109"/>
      <c r="U676" s="109"/>
      <c r="V676" s="109"/>
      <c r="W676" s="109"/>
    </row>
    <row r="677" spans="1:23" ht="12.75" customHeight="1" x14ac:dyDescent="0.2">
      <c r="A677" s="67"/>
      <c r="B677" s="113"/>
      <c r="C677" s="111"/>
      <c r="D677" s="67"/>
      <c r="E677" s="109"/>
      <c r="F677" s="109"/>
      <c r="G677" s="109"/>
      <c r="H677" s="109"/>
      <c r="I677" s="109"/>
      <c r="J677" s="109"/>
      <c r="K677" s="109"/>
      <c r="L677" s="109"/>
      <c r="M677" s="109"/>
      <c r="N677" s="109"/>
      <c r="O677" s="109"/>
      <c r="P677" s="109"/>
      <c r="Q677" s="109"/>
      <c r="R677" s="109"/>
      <c r="S677" s="109"/>
      <c r="T677" s="109"/>
      <c r="U677" s="109"/>
      <c r="V677" s="109"/>
      <c r="W677" s="109"/>
    </row>
    <row r="678" spans="1:23" ht="12.75" customHeight="1" x14ac:dyDescent="0.2">
      <c r="A678" s="67"/>
      <c r="B678" s="113"/>
      <c r="C678" s="111"/>
      <c r="D678" s="67"/>
      <c r="E678" s="109"/>
      <c r="F678" s="109"/>
      <c r="G678" s="109"/>
      <c r="H678" s="109"/>
      <c r="I678" s="109"/>
      <c r="J678" s="109"/>
      <c r="K678" s="109"/>
      <c r="L678" s="109"/>
      <c r="M678" s="109"/>
      <c r="N678" s="109"/>
      <c r="O678" s="109"/>
      <c r="P678" s="109"/>
      <c r="Q678" s="109"/>
      <c r="R678" s="109"/>
      <c r="S678" s="109"/>
      <c r="T678" s="109"/>
      <c r="U678" s="109"/>
      <c r="V678" s="109"/>
      <c r="W678" s="109"/>
    </row>
    <row r="679" spans="1:23" ht="12.75" customHeight="1" x14ac:dyDescent="0.2">
      <c r="A679" s="67"/>
      <c r="B679" s="113"/>
      <c r="C679" s="111"/>
      <c r="D679" s="67"/>
      <c r="E679" s="109"/>
      <c r="F679" s="109"/>
      <c r="G679" s="109"/>
      <c r="H679" s="109"/>
      <c r="I679" s="109"/>
      <c r="J679" s="109"/>
      <c r="K679" s="109"/>
      <c r="L679" s="109"/>
      <c r="M679" s="109"/>
      <c r="N679" s="109"/>
      <c r="O679" s="109"/>
      <c r="P679" s="109"/>
      <c r="Q679" s="109"/>
      <c r="R679" s="109"/>
      <c r="S679" s="109"/>
      <c r="T679" s="109"/>
      <c r="U679" s="109"/>
      <c r="V679" s="109"/>
      <c r="W679" s="109"/>
    </row>
    <row r="680" spans="1:23" ht="12.75" customHeight="1" x14ac:dyDescent="0.2">
      <c r="A680" s="67"/>
      <c r="B680" s="113"/>
      <c r="C680" s="111"/>
      <c r="D680" s="67"/>
      <c r="E680" s="109"/>
      <c r="F680" s="109"/>
      <c r="G680" s="109"/>
      <c r="H680" s="109"/>
      <c r="I680" s="109"/>
      <c r="J680" s="109"/>
      <c r="K680" s="109"/>
      <c r="L680" s="109"/>
      <c r="M680" s="109"/>
      <c r="N680" s="109"/>
      <c r="O680" s="109"/>
      <c r="P680" s="109"/>
      <c r="Q680" s="109"/>
      <c r="R680" s="109"/>
      <c r="S680" s="109"/>
      <c r="T680" s="109"/>
      <c r="U680" s="109"/>
      <c r="V680" s="109"/>
      <c r="W680" s="109"/>
    </row>
    <row r="681" spans="1:23" ht="12.75" customHeight="1" x14ac:dyDescent="0.2">
      <c r="A681" s="67"/>
      <c r="B681" s="113"/>
      <c r="C681" s="111"/>
      <c r="D681" s="67"/>
      <c r="E681" s="109"/>
      <c r="F681" s="109"/>
      <c r="G681" s="109"/>
      <c r="H681" s="109"/>
      <c r="I681" s="109"/>
      <c r="J681" s="109"/>
      <c r="K681" s="109"/>
      <c r="L681" s="109"/>
      <c r="M681" s="109"/>
      <c r="N681" s="109"/>
      <c r="O681" s="109"/>
      <c r="P681" s="109"/>
      <c r="Q681" s="109"/>
      <c r="R681" s="109"/>
      <c r="S681" s="109"/>
      <c r="T681" s="109"/>
      <c r="U681" s="109"/>
      <c r="V681" s="109"/>
      <c r="W681" s="109"/>
    </row>
    <row r="682" spans="1:23" ht="12.75" customHeight="1" x14ac:dyDescent="0.2">
      <c r="A682" s="67"/>
      <c r="B682" s="113"/>
      <c r="C682" s="111"/>
      <c r="D682" s="67"/>
      <c r="E682" s="109"/>
      <c r="F682" s="109"/>
      <c r="G682" s="109"/>
      <c r="H682" s="109"/>
      <c r="I682" s="109"/>
      <c r="J682" s="109"/>
      <c r="K682" s="109"/>
      <c r="L682" s="109"/>
      <c r="M682" s="109"/>
      <c r="N682" s="109"/>
      <c r="O682" s="109"/>
      <c r="P682" s="109"/>
      <c r="Q682" s="109"/>
      <c r="R682" s="109"/>
      <c r="S682" s="109"/>
      <c r="T682" s="109"/>
      <c r="U682" s="109"/>
      <c r="V682" s="109"/>
      <c r="W682" s="109"/>
    </row>
    <row r="683" spans="1:23" ht="12.75" customHeight="1" x14ac:dyDescent="0.2">
      <c r="A683" s="67"/>
      <c r="B683" s="113"/>
      <c r="C683" s="111"/>
      <c r="D683" s="67"/>
      <c r="E683" s="109"/>
      <c r="F683" s="109"/>
      <c r="G683" s="109"/>
      <c r="H683" s="109"/>
      <c r="I683" s="109"/>
      <c r="J683" s="109"/>
      <c r="K683" s="109"/>
      <c r="L683" s="109"/>
      <c r="M683" s="109"/>
      <c r="N683" s="109"/>
      <c r="O683" s="109"/>
      <c r="P683" s="109"/>
      <c r="Q683" s="109"/>
      <c r="R683" s="109"/>
      <c r="S683" s="109"/>
      <c r="T683" s="109"/>
      <c r="U683" s="109"/>
      <c r="V683" s="109"/>
      <c r="W683" s="109"/>
    </row>
    <row r="684" spans="1:23" ht="12.75" customHeight="1" x14ac:dyDescent="0.2">
      <c r="A684" s="67"/>
      <c r="B684" s="113"/>
      <c r="C684" s="111"/>
      <c r="D684" s="67"/>
      <c r="E684" s="109"/>
      <c r="F684" s="109"/>
      <c r="G684" s="109"/>
      <c r="H684" s="109"/>
      <c r="I684" s="109"/>
      <c r="J684" s="109"/>
      <c r="K684" s="109"/>
      <c r="L684" s="109"/>
      <c r="M684" s="109"/>
      <c r="N684" s="109"/>
      <c r="O684" s="109"/>
      <c r="P684" s="109"/>
      <c r="Q684" s="109"/>
      <c r="R684" s="109"/>
      <c r="S684" s="109"/>
      <c r="T684" s="109"/>
      <c r="U684" s="109"/>
      <c r="V684" s="109"/>
      <c r="W684" s="109"/>
    </row>
    <row r="685" spans="1:23" ht="12.75" customHeight="1" x14ac:dyDescent="0.2">
      <c r="A685" s="67"/>
      <c r="B685" s="113"/>
      <c r="C685" s="111"/>
      <c r="D685" s="67"/>
      <c r="E685" s="109"/>
      <c r="F685" s="109"/>
      <c r="G685" s="109"/>
      <c r="H685" s="109"/>
      <c r="I685" s="109"/>
      <c r="J685" s="109"/>
      <c r="K685" s="109"/>
      <c r="L685" s="109"/>
      <c r="M685" s="109"/>
      <c r="N685" s="109"/>
      <c r="O685" s="109"/>
      <c r="P685" s="109"/>
      <c r="Q685" s="109"/>
      <c r="R685" s="109"/>
      <c r="S685" s="109"/>
      <c r="T685" s="109"/>
      <c r="U685" s="109"/>
      <c r="V685" s="109"/>
      <c r="W685" s="109"/>
    </row>
    <row r="686" spans="1:23" ht="12.75" customHeight="1" x14ac:dyDescent="0.2">
      <c r="A686" s="67"/>
      <c r="B686" s="113"/>
      <c r="C686" s="111"/>
      <c r="D686" s="67"/>
      <c r="E686" s="109"/>
      <c r="F686" s="109"/>
      <c r="G686" s="109"/>
      <c r="H686" s="109"/>
      <c r="I686" s="109"/>
      <c r="J686" s="109"/>
      <c r="K686" s="109"/>
      <c r="L686" s="109"/>
      <c r="M686" s="109"/>
      <c r="N686" s="109"/>
      <c r="O686" s="109"/>
      <c r="P686" s="109"/>
      <c r="Q686" s="109"/>
      <c r="R686" s="109"/>
      <c r="S686" s="109"/>
      <c r="T686" s="109"/>
      <c r="U686" s="109"/>
      <c r="V686" s="109"/>
      <c r="W686" s="109"/>
    </row>
    <row r="687" spans="1:23" ht="12.75" customHeight="1" x14ac:dyDescent="0.2">
      <c r="A687" s="67"/>
      <c r="B687" s="113"/>
      <c r="C687" s="111"/>
      <c r="D687" s="67"/>
      <c r="E687" s="109"/>
      <c r="F687" s="109"/>
      <c r="G687" s="109"/>
      <c r="H687" s="109"/>
      <c r="I687" s="109"/>
      <c r="J687" s="109"/>
      <c r="K687" s="109"/>
      <c r="L687" s="109"/>
      <c r="M687" s="109"/>
      <c r="N687" s="109"/>
      <c r="O687" s="109"/>
      <c r="P687" s="109"/>
      <c r="Q687" s="109"/>
      <c r="R687" s="109"/>
      <c r="S687" s="109"/>
      <c r="T687" s="109"/>
      <c r="U687" s="109"/>
      <c r="V687" s="109"/>
      <c r="W687" s="109"/>
    </row>
    <row r="688" spans="1:23" ht="12.75" customHeight="1" x14ac:dyDescent="0.2">
      <c r="A688" s="67"/>
      <c r="B688" s="113"/>
      <c r="C688" s="111"/>
      <c r="D688" s="67"/>
      <c r="E688" s="109"/>
      <c r="F688" s="109"/>
      <c r="G688" s="109"/>
      <c r="H688" s="109"/>
      <c r="I688" s="109"/>
      <c r="J688" s="109"/>
      <c r="K688" s="109"/>
      <c r="L688" s="109"/>
      <c r="M688" s="109"/>
      <c r="N688" s="109"/>
      <c r="O688" s="109"/>
      <c r="P688" s="109"/>
      <c r="Q688" s="109"/>
      <c r="R688" s="109"/>
      <c r="S688" s="109"/>
      <c r="T688" s="109"/>
      <c r="U688" s="109"/>
      <c r="V688" s="109"/>
      <c r="W688" s="109"/>
    </row>
    <row r="689" spans="1:23" ht="12.75" customHeight="1" x14ac:dyDescent="0.2">
      <c r="A689" s="67"/>
      <c r="B689" s="113"/>
      <c r="C689" s="111"/>
      <c r="D689" s="67"/>
      <c r="E689" s="109"/>
      <c r="F689" s="109"/>
      <c r="G689" s="109"/>
      <c r="H689" s="109"/>
      <c r="I689" s="109"/>
      <c r="J689" s="109"/>
      <c r="K689" s="109"/>
      <c r="L689" s="109"/>
      <c r="M689" s="109"/>
      <c r="N689" s="109"/>
      <c r="O689" s="109"/>
      <c r="P689" s="109"/>
      <c r="Q689" s="109"/>
      <c r="R689" s="109"/>
      <c r="S689" s="109"/>
      <c r="T689" s="109"/>
      <c r="U689" s="109"/>
      <c r="V689" s="109"/>
      <c r="W689" s="109"/>
    </row>
    <row r="690" spans="1:23" ht="12.75" customHeight="1" x14ac:dyDescent="0.2">
      <c r="A690" s="67"/>
      <c r="B690" s="113"/>
      <c r="C690" s="111"/>
      <c r="D690" s="67"/>
      <c r="E690" s="109"/>
      <c r="F690" s="109"/>
      <c r="G690" s="109"/>
      <c r="H690" s="109"/>
      <c r="I690" s="109"/>
      <c r="J690" s="109"/>
      <c r="K690" s="109"/>
      <c r="L690" s="109"/>
      <c r="M690" s="109"/>
      <c r="N690" s="109"/>
      <c r="O690" s="109"/>
      <c r="P690" s="109"/>
      <c r="Q690" s="109"/>
      <c r="R690" s="109"/>
      <c r="S690" s="109"/>
      <c r="T690" s="109"/>
      <c r="U690" s="109"/>
      <c r="V690" s="109"/>
      <c r="W690" s="109"/>
    </row>
    <row r="691" spans="1:23" ht="12.75" customHeight="1" x14ac:dyDescent="0.2">
      <c r="A691" s="67"/>
      <c r="B691" s="113"/>
      <c r="C691" s="111"/>
      <c r="D691" s="67"/>
      <c r="E691" s="109"/>
      <c r="F691" s="109"/>
      <c r="G691" s="109"/>
      <c r="H691" s="109"/>
      <c r="I691" s="109"/>
      <c r="J691" s="109"/>
      <c r="K691" s="109"/>
      <c r="L691" s="109"/>
      <c r="M691" s="109"/>
      <c r="N691" s="109"/>
      <c r="O691" s="109"/>
      <c r="P691" s="109"/>
      <c r="Q691" s="109"/>
      <c r="R691" s="109"/>
      <c r="S691" s="109"/>
      <c r="T691" s="109"/>
      <c r="U691" s="109"/>
      <c r="V691" s="109"/>
      <c r="W691" s="109"/>
    </row>
    <row r="692" spans="1:23" ht="12.75" customHeight="1" x14ac:dyDescent="0.2">
      <c r="A692" s="67"/>
      <c r="B692" s="113"/>
      <c r="C692" s="111"/>
      <c r="D692" s="67"/>
      <c r="E692" s="109"/>
      <c r="F692" s="109"/>
      <c r="G692" s="109"/>
      <c r="H692" s="109"/>
      <c r="I692" s="109"/>
      <c r="J692" s="109"/>
      <c r="K692" s="109"/>
      <c r="L692" s="109"/>
      <c r="M692" s="109"/>
      <c r="N692" s="109"/>
      <c r="O692" s="109"/>
      <c r="P692" s="109"/>
      <c r="Q692" s="109"/>
      <c r="R692" s="109"/>
      <c r="S692" s="109"/>
      <c r="T692" s="109"/>
      <c r="U692" s="109"/>
      <c r="V692" s="109"/>
      <c r="W692" s="109"/>
    </row>
    <row r="693" spans="1:23" ht="12.75" customHeight="1" x14ac:dyDescent="0.2">
      <c r="A693" s="67"/>
      <c r="B693" s="113"/>
      <c r="C693" s="111"/>
      <c r="D693" s="67"/>
      <c r="E693" s="109"/>
      <c r="F693" s="109"/>
      <c r="G693" s="109"/>
      <c r="H693" s="109"/>
      <c r="I693" s="109"/>
      <c r="J693" s="109"/>
      <c r="K693" s="109"/>
      <c r="L693" s="109"/>
      <c r="M693" s="109"/>
      <c r="N693" s="109"/>
      <c r="O693" s="109"/>
      <c r="P693" s="109"/>
      <c r="Q693" s="109"/>
      <c r="R693" s="109"/>
      <c r="S693" s="109"/>
      <c r="T693" s="109"/>
      <c r="U693" s="109"/>
      <c r="V693" s="109"/>
      <c r="W693" s="109"/>
    </row>
    <row r="694" spans="1:23" ht="12.75" customHeight="1" x14ac:dyDescent="0.2">
      <c r="A694" s="67"/>
      <c r="B694" s="113"/>
      <c r="C694" s="111"/>
      <c r="D694" s="67"/>
      <c r="E694" s="109"/>
      <c r="F694" s="109"/>
      <c r="G694" s="109"/>
      <c r="H694" s="109"/>
      <c r="I694" s="109"/>
      <c r="J694" s="109"/>
      <c r="K694" s="109"/>
      <c r="L694" s="109"/>
      <c r="M694" s="109"/>
      <c r="N694" s="109"/>
      <c r="O694" s="109"/>
      <c r="P694" s="109"/>
      <c r="Q694" s="109"/>
      <c r="R694" s="109"/>
      <c r="S694" s="109"/>
      <c r="T694" s="109"/>
      <c r="U694" s="109"/>
      <c r="V694" s="109"/>
      <c r="W694" s="109"/>
    </row>
    <row r="695" spans="1:23" ht="12.75" customHeight="1" x14ac:dyDescent="0.2">
      <c r="A695" s="67"/>
      <c r="B695" s="113"/>
      <c r="C695" s="111"/>
      <c r="D695" s="67"/>
      <c r="E695" s="109"/>
      <c r="F695" s="109"/>
      <c r="G695" s="109"/>
      <c r="H695" s="109"/>
      <c r="I695" s="109"/>
      <c r="J695" s="109"/>
      <c r="K695" s="109"/>
      <c r="L695" s="109"/>
      <c r="M695" s="109"/>
      <c r="N695" s="109"/>
      <c r="O695" s="109"/>
      <c r="P695" s="109"/>
      <c r="Q695" s="109"/>
      <c r="R695" s="109"/>
      <c r="S695" s="109"/>
      <c r="T695" s="109"/>
      <c r="U695" s="109"/>
      <c r="V695" s="109"/>
      <c r="W695" s="109"/>
    </row>
    <row r="696" spans="1:23" ht="12.75" customHeight="1" x14ac:dyDescent="0.2">
      <c r="A696" s="67"/>
      <c r="B696" s="113"/>
      <c r="C696" s="111"/>
      <c r="D696" s="67"/>
      <c r="E696" s="109"/>
      <c r="F696" s="109"/>
      <c r="G696" s="109"/>
      <c r="H696" s="109"/>
      <c r="I696" s="109"/>
      <c r="J696" s="109"/>
      <c r="K696" s="109"/>
      <c r="L696" s="109"/>
      <c r="M696" s="109"/>
      <c r="N696" s="109"/>
      <c r="O696" s="109"/>
      <c r="P696" s="109"/>
      <c r="Q696" s="109"/>
      <c r="R696" s="109"/>
      <c r="S696" s="109"/>
      <c r="T696" s="109"/>
      <c r="U696" s="109"/>
      <c r="V696" s="109"/>
      <c r="W696" s="109"/>
    </row>
    <row r="697" spans="1:23" ht="12.75" customHeight="1" x14ac:dyDescent="0.2">
      <c r="A697" s="67"/>
      <c r="B697" s="113"/>
      <c r="C697" s="111"/>
      <c r="D697" s="67"/>
      <c r="E697" s="109"/>
      <c r="F697" s="109"/>
      <c r="G697" s="109"/>
      <c r="H697" s="109"/>
      <c r="I697" s="109"/>
      <c r="J697" s="109"/>
      <c r="K697" s="109"/>
      <c r="L697" s="109"/>
      <c r="M697" s="109"/>
      <c r="N697" s="109"/>
      <c r="O697" s="109"/>
      <c r="P697" s="109"/>
      <c r="Q697" s="109"/>
      <c r="R697" s="109"/>
      <c r="S697" s="109"/>
      <c r="T697" s="109"/>
      <c r="U697" s="109"/>
      <c r="V697" s="109"/>
      <c r="W697" s="109"/>
    </row>
    <row r="698" spans="1:23" ht="12.75" customHeight="1" x14ac:dyDescent="0.2">
      <c r="A698" s="67"/>
      <c r="B698" s="113"/>
      <c r="C698" s="111"/>
      <c r="D698" s="67"/>
      <c r="E698" s="109"/>
      <c r="F698" s="109"/>
      <c r="G698" s="109"/>
      <c r="H698" s="109"/>
      <c r="I698" s="109"/>
      <c r="J698" s="109"/>
      <c r="K698" s="109"/>
      <c r="L698" s="109"/>
      <c r="M698" s="109"/>
      <c r="N698" s="109"/>
      <c r="O698" s="109"/>
      <c r="P698" s="109"/>
      <c r="Q698" s="109"/>
      <c r="R698" s="109"/>
      <c r="S698" s="109"/>
      <c r="T698" s="109"/>
      <c r="U698" s="109"/>
      <c r="V698" s="109"/>
      <c r="W698" s="109"/>
    </row>
    <row r="699" spans="1:23" ht="12.75" customHeight="1" x14ac:dyDescent="0.2">
      <c r="A699" s="67"/>
      <c r="B699" s="113"/>
      <c r="C699" s="111"/>
      <c r="D699" s="67"/>
      <c r="E699" s="109"/>
      <c r="F699" s="109"/>
      <c r="G699" s="109"/>
      <c r="H699" s="109"/>
      <c r="I699" s="109"/>
      <c r="J699" s="109"/>
      <c r="K699" s="109"/>
      <c r="L699" s="109"/>
      <c r="M699" s="109"/>
      <c r="N699" s="109"/>
      <c r="O699" s="109"/>
      <c r="P699" s="109"/>
      <c r="Q699" s="109"/>
      <c r="R699" s="109"/>
      <c r="S699" s="109"/>
      <c r="T699" s="109"/>
      <c r="U699" s="109"/>
      <c r="V699" s="109"/>
      <c r="W699" s="109"/>
    </row>
    <row r="700" spans="1:23" ht="12.75" customHeight="1" x14ac:dyDescent="0.2">
      <c r="A700" s="67"/>
      <c r="B700" s="113"/>
      <c r="C700" s="111"/>
      <c r="D700" s="67"/>
      <c r="E700" s="109"/>
      <c r="F700" s="109"/>
      <c r="G700" s="109"/>
      <c r="H700" s="109"/>
      <c r="I700" s="109"/>
      <c r="J700" s="109"/>
      <c r="K700" s="109"/>
      <c r="L700" s="109"/>
      <c r="M700" s="109"/>
      <c r="N700" s="109"/>
      <c r="O700" s="109"/>
      <c r="P700" s="109"/>
      <c r="Q700" s="109"/>
      <c r="R700" s="109"/>
      <c r="S700" s="109"/>
      <c r="T700" s="109"/>
      <c r="U700" s="109"/>
      <c r="V700" s="109"/>
      <c r="W700" s="109"/>
    </row>
    <row r="701" spans="1:23" ht="12.75" customHeight="1" x14ac:dyDescent="0.2">
      <c r="A701" s="67"/>
      <c r="B701" s="113"/>
      <c r="C701" s="111"/>
      <c r="D701" s="67"/>
      <c r="E701" s="109"/>
      <c r="F701" s="109"/>
      <c r="G701" s="109"/>
      <c r="H701" s="109"/>
      <c r="I701" s="109"/>
      <c r="J701" s="109"/>
      <c r="K701" s="109"/>
      <c r="L701" s="109"/>
      <c r="M701" s="109"/>
      <c r="N701" s="109"/>
      <c r="O701" s="109"/>
      <c r="P701" s="109"/>
      <c r="Q701" s="109"/>
      <c r="R701" s="109"/>
      <c r="S701" s="109"/>
      <c r="T701" s="109"/>
      <c r="U701" s="109"/>
      <c r="V701" s="109"/>
      <c r="W701" s="109"/>
    </row>
    <row r="702" spans="1:23" ht="12.75" customHeight="1" x14ac:dyDescent="0.2">
      <c r="A702" s="67"/>
      <c r="B702" s="113"/>
      <c r="C702" s="111"/>
      <c r="D702" s="67"/>
      <c r="E702" s="109"/>
      <c r="F702" s="109"/>
      <c r="G702" s="109"/>
      <c r="H702" s="109"/>
      <c r="I702" s="109"/>
      <c r="J702" s="109"/>
      <c r="K702" s="109"/>
      <c r="L702" s="109"/>
      <c r="M702" s="109"/>
      <c r="N702" s="109"/>
      <c r="O702" s="109"/>
      <c r="P702" s="109"/>
      <c r="Q702" s="109"/>
      <c r="R702" s="109"/>
      <c r="S702" s="109"/>
      <c r="T702" s="109"/>
      <c r="U702" s="109"/>
      <c r="V702" s="109"/>
      <c r="W702" s="109"/>
    </row>
    <row r="703" spans="1:23" ht="12.75" customHeight="1" x14ac:dyDescent="0.2">
      <c r="A703" s="67"/>
      <c r="B703" s="113"/>
      <c r="C703" s="111"/>
      <c r="D703" s="67"/>
      <c r="E703" s="109"/>
      <c r="F703" s="109"/>
      <c r="G703" s="109"/>
      <c r="H703" s="109"/>
      <c r="I703" s="109"/>
      <c r="J703" s="109"/>
      <c r="K703" s="109"/>
      <c r="L703" s="109"/>
      <c r="M703" s="109"/>
      <c r="N703" s="109"/>
      <c r="O703" s="109"/>
      <c r="P703" s="109"/>
      <c r="Q703" s="109"/>
      <c r="R703" s="109"/>
      <c r="S703" s="109"/>
      <c r="T703" s="109"/>
      <c r="U703" s="109"/>
      <c r="V703" s="109"/>
      <c r="W703" s="109"/>
    </row>
    <row r="704" spans="1:23" ht="12.75" customHeight="1" x14ac:dyDescent="0.2">
      <c r="A704" s="67"/>
      <c r="B704" s="113"/>
      <c r="C704" s="111"/>
      <c r="D704" s="67"/>
      <c r="E704" s="109"/>
      <c r="F704" s="109"/>
      <c r="G704" s="109"/>
      <c r="H704" s="109"/>
      <c r="I704" s="109"/>
      <c r="J704" s="109"/>
      <c r="K704" s="109"/>
      <c r="L704" s="109"/>
      <c r="M704" s="109"/>
      <c r="N704" s="109"/>
      <c r="O704" s="109"/>
      <c r="P704" s="109"/>
      <c r="Q704" s="109"/>
      <c r="R704" s="109"/>
      <c r="S704" s="109"/>
      <c r="T704" s="109"/>
      <c r="U704" s="109"/>
      <c r="V704" s="109"/>
      <c r="W704" s="109"/>
    </row>
    <row r="705" spans="1:23" ht="12.75" customHeight="1" x14ac:dyDescent="0.2">
      <c r="A705" s="67"/>
      <c r="B705" s="113"/>
      <c r="C705" s="111"/>
      <c r="D705" s="67"/>
      <c r="E705" s="109"/>
      <c r="F705" s="109"/>
      <c r="G705" s="109"/>
      <c r="H705" s="109"/>
      <c r="I705" s="109"/>
      <c r="J705" s="109"/>
      <c r="K705" s="109"/>
      <c r="L705" s="109"/>
      <c r="M705" s="109"/>
      <c r="N705" s="109"/>
      <c r="O705" s="109"/>
      <c r="P705" s="109"/>
      <c r="Q705" s="109"/>
      <c r="R705" s="109"/>
      <c r="S705" s="109"/>
      <c r="T705" s="109"/>
      <c r="U705" s="109"/>
      <c r="V705" s="109"/>
      <c r="W705" s="109"/>
    </row>
    <row r="706" spans="1:23" ht="12.75" customHeight="1" x14ac:dyDescent="0.2">
      <c r="A706" s="67"/>
      <c r="B706" s="113"/>
      <c r="C706" s="111"/>
      <c r="D706" s="67"/>
      <c r="E706" s="109"/>
      <c r="F706" s="109"/>
      <c r="G706" s="109"/>
      <c r="H706" s="109"/>
      <c r="I706" s="109"/>
      <c r="J706" s="109"/>
      <c r="K706" s="109"/>
      <c r="L706" s="109"/>
      <c r="M706" s="109"/>
      <c r="N706" s="109"/>
      <c r="O706" s="109"/>
      <c r="P706" s="109"/>
      <c r="Q706" s="109"/>
      <c r="R706" s="109"/>
      <c r="S706" s="109"/>
      <c r="T706" s="109"/>
      <c r="U706" s="109"/>
      <c r="V706" s="109"/>
      <c r="W706" s="109"/>
    </row>
    <row r="707" spans="1:23" ht="12.75" customHeight="1" x14ac:dyDescent="0.2">
      <c r="A707" s="67"/>
      <c r="B707" s="113"/>
      <c r="C707" s="111"/>
      <c r="D707" s="67"/>
      <c r="E707" s="109"/>
      <c r="F707" s="109"/>
      <c r="G707" s="109"/>
      <c r="H707" s="109"/>
      <c r="I707" s="109"/>
      <c r="J707" s="109"/>
      <c r="K707" s="109"/>
      <c r="L707" s="109"/>
      <c r="M707" s="109"/>
      <c r="N707" s="109"/>
      <c r="O707" s="109"/>
      <c r="P707" s="109"/>
      <c r="Q707" s="109"/>
      <c r="R707" s="109"/>
      <c r="S707" s="109"/>
      <c r="T707" s="109"/>
      <c r="U707" s="109"/>
      <c r="V707" s="109"/>
      <c r="W707" s="109"/>
    </row>
    <row r="708" spans="1:23" ht="12.75" customHeight="1" x14ac:dyDescent="0.2">
      <c r="A708" s="67"/>
      <c r="B708" s="113"/>
      <c r="C708" s="111"/>
      <c r="D708" s="67"/>
      <c r="E708" s="109"/>
      <c r="F708" s="109"/>
      <c r="G708" s="109"/>
      <c r="H708" s="109"/>
      <c r="I708" s="109"/>
      <c r="J708" s="109"/>
      <c r="K708" s="109"/>
      <c r="L708" s="109"/>
      <c r="M708" s="109"/>
      <c r="N708" s="109"/>
      <c r="O708" s="109"/>
      <c r="P708" s="109"/>
      <c r="Q708" s="109"/>
      <c r="R708" s="109"/>
      <c r="S708" s="109"/>
      <c r="T708" s="109"/>
      <c r="U708" s="109"/>
      <c r="V708" s="109"/>
      <c r="W708" s="109"/>
    </row>
    <row r="709" spans="1:23" ht="12.75" customHeight="1" x14ac:dyDescent="0.2">
      <c r="A709" s="67"/>
      <c r="B709" s="113"/>
      <c r="C709" s="111"/>
      <c r="D709" s="67"/>
      <c r="E709" s="109"/>
      <c r="F709" s="109"/>
      <c r="G709" s="109"/>
      <c r="H709" s="109"/>
      <c r="I709" s="109"/>
      <c r="J709" s="109"/>
      <c r="K709" s="109"/>
      <c r="L709" s="109"/>
      <c r="M709" s="109"/>
      <c r="N709" s="109"/>
      <c r="O709" s="109"/>
      <c r="P709" s="109"/>
      <c r="Q709" s="109"/>
      <c r="R709" s="109"/>
      <c r="S709" s="109"/>
      <c r="T709" s="109"/>
      <c r="U709" s="109"/>
      <c r="V709" s="109"/>
      <c r="W709" s="109"/>
    </row>
    <row r="710" spans="1:23" ht="12.75" customHeight="1" x14ac:dyDescent="0.2">
      <c r="A710" s="67"/>
      <c r="B710" s="113"/>
      <c r="C710" s="111"/>
      <c r="D710" s="67"/>
      <c r="E710" s="109"/>
      <c r="F710" s="109"/>
      <c r="G710" s="109"/>
      <c r="H710" s="109"/>
      <c r="I710" s="109"/>
      <c r="J710" s="109"/>
      <c r="K710" s="109"/>
      <c r="L710" s="109"/>
      <c r="M710" s="109"/>
      <c r="N710" s="109"/>
      <c r="O710" s="109"/>
      <c r="P710" s="109"/>
      <c r="Q710" s="109"/>
      <c r="R710" s="109"/>
      <c r="S710" s="109"/>
      <c r="T710" s="109"/>
      <c r="U710" s="109"/>
      <c r="V710" s="109"/>
      <c r="W710" s="109"/>
    </row>
    <row r="711" spans="1:23" ht="12.75" customHeight="1" x14ac:dyDescent="0.2">
      <c r="A711" s="67"/>
      <c r="B711" s="113"/>
      <c r="C711" s="111"/>
      <c r="D711" s="67"/>
      <c r="E711" s="109"/>
      <c r="F711" s="109"/>
      <c r="G711" s="109"/>
      <c r="H711" s="109"/>
      <c r="I711" s="109"/>
      <c r="J711" s="109"/>
      <c r="K711" s="109"/>
      <c r="L711" s="109"/>
      <c r="M711" s="109"/>
      <c r="N711" s="109"/>
      <c r="O711" s="109"/>
      <c r="P711" s="109"/>
      <c r="Q711" s="109"/>
      <c r="R711" s="109"/>
      <c r="S711" s="109"/>
      <c r="T711" s="109"/>
      <c r="U711" s="109"/>
      <c r="V711" s="109"/>
      <c r="W711" s="109"/>
    </row>
    <row r="712" spans="1:23" ht="12.75" customHeight="1" x14ac:dyDescent="0.2">
      <c r="A712" s="67"/>
      <c r="B712" s="113"/>
      <c r="C712" s="111"/>
      <c r="D712" s="67"/>
      <c r="E712" s="109"/>
      <c r="F712" s="109"/>
      <c r="G712" s="109"/>
      <c r="H712" s="109"/>
      <c r="I712" s="109"/>
      <c r="J712" s="109"/>
      <c r="K712" s="109"/>
      <c r="L712" s="109"/>
      <c r="M712" s="109"/>
      <c r="N712" s="109"/>
      <c r="O712" s="109"/>
      <c r="P712" s="109"/>
      <c r="Q712" s="109"/>
      <c r="R712" s="109"/>
      <c r="S712" s="109"/>
      <c r="T712" s="109"/>
      <c r="U712" s="109"/>
      <c r="V712" s="109"/>
      <c r="W712" s="109"/>
    </row>
    <row r="713" spans="1:23" ht="12.75" customHeight="1" x14ac:dyDescent="0.2">
      <c r="A713" s="67"/>
      <c r="B713" s="113"/>
      <c r="C713" s="111"/>
      <c r="D713" s="67"/>
      <c r="E713" s="109"/>
      <c r="F713" s="109"/>
      <c r="G713" s="109"/>
      <c r="H713" s="109"/>
      <c r="I713" s="109"/>
      <c r="J713" s="109"/>
      <c r="K713" s="109"/>
      <c r="L713" s="109"/>
      <c r="M713" s="109"/>
      <c r="N713" s="109"/>
      <c r="O713" s="109"/>
      <c r="P713" s="109"/>
      <c r="Q713" s="109"/>
      <c r="R713" s="109"/>
      <c r="S713" s="109"/>
      <c r="T713" s="109"/>
      <c r="U713" s="109"/>
      <c r="V713" s="109"/>
      <c r="W713" s="109"/>
    </row>
    <row r="714" spans="1:23" ht="12.75" customHeight="1" x14ac:dyDescent="0.2">
      <c r="A714" s="67"/>
      <c r="B714" s="113"/>
      <c r="C714" s="111"/>
      <c r="D714" s="67"/>
      <c r="E714" s="109"/>
      <c r="F714" s="109"/>
      <c r="G714" s="109"/>
      <c r="H714" s="109"/>
      <c r="I714" s="109"/>
      <c r="J714" s="109"/>
      <c r="K714" s="109"/>
      <c r="L714" s="109"/>
      <c r="M714" s="109"/>
      <c r="N714" s="109"/>
      <c r="O714" s="109"/>
      <c r="P714" s="109"/>
      <c r="Q714" s="109"/>
      <c r="R714" s="109"/>
      <c r="S714" s="109"/>
      <c r="T714" s="109"/>
      <c r="U714" s="109"/>
      <c r="V714" s="109"/>
      <c r="W714" s="109"/>
    </row>
    <row r="715" spans="1:23" ht="12.75" customHeight="1" x14ac:dyDescent="0.2">
      <c r="A715" s="67"/>
      <c r="B715" s="113"/>
      <c r="C715" s="111"/>
      <c r="D715" s="67"/>
      <c r="E715" s="109"/>
      <c r="F715" s="109"/>
      <c r="G715" s="109"/>
      <c r="H715" s="109"/>
      <c r="I715" s="109"/>
      <c r="J715" s="109"/>
      <c r="K715" s="109"/>
      <c r="L715" s="109"/>
      <c r="M715" s="109"/>
      <c r="N715" s="109"/>
      <c r="O715" s="109"/>
      <c r="P715" s="109"/>
      <c r="Q715" s="109"/>
      <c r="R715" s="109"/>
      <c r="S715" s="109"/>
      <c r="T715" s="109"/>
      <c r="U715" s="109"/>
      <c r="V715" s="109"/>
      <c r="W715" s="109"/>
    </row>
    <row r="716" spans="1:23" ht="12.75" customHeight="1" x14ac:dyDescent="0.2">
      <c r="A716" s="67"/>
      <c r="B716" s="113"/>
      <c r="C716" s="111"/>
      <c r="D716" s="67"/>
      <c r="E716" s="109"/>
      <c r="F716" s="109"/>
      <c r="G716" s="109"/>
      <c r="H716" s="109"/>
      <c r="I716" s="109"/>
      <c r="J716" s="109"/>
      <c r="K716" s="109"/>
      <c r="L716" s="109"/>
      <c r="M716" s="109"/>
      <c r="N716" s="109"/>
      <c r="O716" s="109"/>
      <c r="P716" s="109"/>
      <c r="Q716" s="109"/>
      <c r="R716" s="109"/>
      <c r="S716" s="109"/>
      <c r="T716" s="109"/>
      <c r="U716" s="109"/>
      <c r="V716" s="109"/>
      <c r="W716" s="109"/>
    </row>
    <row r="717" spans="1:23" ht="12.75" customHeight="1" x14ac:dyDescent="0.2">
      <c r="A717" s="67"/>
      <c r="B717" s="113"/>
      <c r="C717" s="111"/>
      <c r="D717" s="67"/>
      <c r="E717" s="109"/>
      <c r="F717" s="109"/>
      <c r="G717" s="109"/>
      <c r="H717" s="109"/>
      <c r="I717" s="109"/>
      <c r="J717" s="109"/>
      <c r="K717" s="109"/>
      <c r="L717" s="109"/>
      <c r="M717" s="109"/>
      <c r="N717" s="109"/>
      <c r="O717" s="109"/>
      <c r="P717" s="109"/>
      <c r="Q717" s="109"/>
      <c r="R717" s="109"/>
      <c r="S717" s="109"/>
      <c r="T717" s="109"/>
      <c r="U717" s="109"/>
      <c r="V717" s="109"/>
      <c r="W717" s="109"/>
    </row>
    <row r="718" spans="1:23" ht="12.75" customHeight="1" x14ac:dyDescent="0.2">
      <c r="A718" s="67"/>
      <c r="B718" s="113"/>
      <c r="C718" s="111"/>
      <c r="D718" s="67"/>
      <c r="E718" s="109"/>
      <c r="F718" s="109"/>
      <c r="G718" s="109"/>
      <c r="H718" s="109"/>
      <c r="I718" s="109"/>
      <c r="J718" s="109"/>
      <c r="K718" s="109"/>
      <c r="L718" s="109"/>
      <c r="M718" s="109"/>
      <c r="N718" s="109"/>
      <c r="O718" s="109"/>
      <c r="P718" s="109"/>
      <c r="Q718" s="109"/>
      <c r="R718" s="109"/>
      <c r="S718" s="109"/>
      <c r="T718" s="109"/>
      <c r="U718" s="109"/>
      <c r="V718" s="109"/>
      <c r="W718" s="109"/>
    </row>
    <row r="719" spans="1:23" ht="12.75" customHeight="1" x14ac:dyDescent="0.2">
      <c r="A719" s="67"/>
      <c r="B719" s="113"/>
      <c r="C719" s="111"/>
      <c r="D719" s="67"/>
      <c r="E719" s="109"/>
      <c r="F719" s="109"/>
      <c r="G719" s="109"/>
      <c r="H719" s="109"/>
      <c r="I719" s="109"/>
      <c r="J719" s="109"/>
      <c r="K719" s="109"/>
      <c r="L719" s="109"/>
      <c r="M719" s="109"/>
      <c r="N719" s="109"/>
      <c r="O719" s="109"/>
      <c r="P719" s="109"/>
      <c r="Q719" s="109"/>
      <c r="R719" s="109"/>
      <c r="S719" s="109"/>
      <c r="T719" s="109"/>
      <c r="U719" s="109"/>
      <c r="V719" s="109"/>
      <c r="W719" s="109"/>
    </row>
    <row r="720" spans="1:23" ht="12.75" customHeight="1" x14ac:dyDescent="0.2">
      <c r="A720" s="67"/>
      <c r="B720" s="113"/>
      <c r="C720" s="111"/>
      <c r="D720" s="67"/>
      <c r="E720" s="109"/>
      <c r="F720" s="109"/>
      <c r="G720" s="109"/>
      <c r="H720" s="109"/>
      <c r="I720" s="109"/>
      <c r="J720" s="109"/>
      <c r="K720" s="109"/>
      <c r="L720" s="109"/>
      <c r="M720" s="109"/>
      <c r="N720" s="109"/>
      <c r="O720" s="109"/>
      <c r="P720" s="109"/>
      <c r="Q720" s="109"/>
      <c r="R720" s="109"/>
      <c r="S720" s="109"/>
      <c r="T720" s="109"/>
      <c r="U720" s="109"/>
      <c r="V720" s="109"/>
      <c r="W720" s="109"/>
    </row>
    <row r="721" spans="1:23" ht="12.75" customHeight="1" x14ac:dyDescent="0.2">
      <c r="A721" s="67"/>
      <c r="B721" s="113"/>
      <c r="C721" s="111"/>
      <c r="D721" s="67"/>
      <c r="E721" s="109"/>
      <c r="F721" s="109"/>
      <c r="G721" s="109"/>
      <c r="H721" s="109"/>
      <c r="I721" s="109"/>
      <c r="J721" s="109"/>
      <c r="K721" s="109"/>
      <c r="L721" s="109"/>
      <c r="M721" s="109"/>
      <c r="N721" s="109"/>
      <c r="O721" s="109"/>
      <c r="P721" s="109"/>
      <c r="Q721" s="109"/>
      <c r="R721" s="109"/>
      <c r="S721" s="109"/>
      <c r="T721" s="109"/>
      <c r="U721" s="109"/>
      <c r="V721" s="109"/>
      <c r="W721" s="109"/>
    </row>
    <row r="722" spans="1:23" ht="12.75" customHeight="1" x14ac:dyDescent="0.2">
      <c r="A722" s="67"/>
      <c r="B722" s="113"/>
      <c r="C722" s="111"/>
      <c r="D722" s="67"/>
      <c r="E722" s="109"/>
      <c r="F722" s="109"/>
      <c r="G722" s="109"/>
      <c r="H722" s="109"/>
      <c r="I722" s="109"/>
      <c r="J722" s="109"/>
      <c r="K722" s="109"/>
      <c r="L722" s="109"/>
      <c r="M722" s="109"/>
      <c r="N722" s="109"/>
      <c r="O722" s="109"/>
      <c r="P722" s="109"/>
      <c r="Q722" s="109"/>
      <c r="R722" s="109"/>
      <c r="S722" s="109"/>
      <c r="T722" s="109"/>
      <c r="U722" s="109"/>
      <c r="V722" s="109"/>
      <c r="W722" s="109"/>
    </row>
    <row r="723" spans="1:23" ht="12.75" customHeight="1" x14ac:dyDescent="0.2">
      <c r="A723" s="67"/>
      <c r="B723" s="113"/>
      <c r="C723" s="111"/>
      <c r="D723" s="67"/>
      <c r="E723" s="109"/>
      <c r="F723" s="109"/>
      <c r="G723" s="109"/>
      <c r="H723" s="109"/>
      <c r="I723" s="109"/>
      <c r="J723" s="109"/>
      <c r="K723" s="109"/>
      <c r="L723" s="109"/>
      <c r="M723" s="109"/>
      <c r="N723" s="109"/>
      <c r="O723" s="109"/>
      <c r="P723" s="109"/>
      <c r="Q723" s="109"/>
      <c r="R723" s="109"/>
      <c r="S723" s="109"/>
      <c r="T723" s="109"/>
      <c r="U723" s="109"/>
      <c r="V723" s="109"/>
      <c r="W723" s="109"/>
    </row>
    <row r="724" spans="1:23" ht="12.75" customHeight="1" x14ac:dyDescent="0.2">
      <c r="A724" s="67"/>
      <c r="B724" s="113"/>
      <c r="C724" s="111"/>
      <c r="D724" s="67"/>
      <c r="E724" s="109"/>
      <c r="F724" s="109"/>
      <c r="G724" s="109"/>
      <c r="H724" s="109"/>
      <c r="I724" s="109"/>
      <c r="J724" s="109"/>
      <c r="K724" s="109"/>
      <c r="L724" s="109"/>
      <c r="M724" s="109"/>
      <c r="N724" s="109"/>
      <c r="O724" s="109"/>
      <c r="P724" s="109"/>
      <c r="Q724" s="109"/>
      <c r="R724" s="109"/>
      <c r="S724" s="109"/>
      <c r="T724" s="109"/>
      <c r="U724" s="109"/>
      <c r="V724" s="109"/>
      <c r="W724" s="109"/>
    </row>
    <row r="725" spans="1:23" ht="12.75" customHeight="1" x14ac:dyDescent="0.2">
      <c r="A725" s="67"/>
      <c r="B725" s="113"/>
      <c r="C725" s="111"/>
      <c r="D725" s="67"/>
      <c r="E725" s="109"/>
      <c r="F725" s="109"/>
      <c r="G725" s="109"/>
      <c r="H725" s="109"/>
      <c r="I725" s="109"/>
      <c r="J725" s="109"/>
      <c r="K725" s="109"/>
      <c r="L725" s="109"/>
      <c r="M725" s="109"/>
      <c r="N725" s="109"/>
      <c r="O725" s="109"/>
      <c r="P725" s="109"/>
      <c r="Q725" s="109"/>
      <c r="R725" s="109"/>
      <c r="S725" s="109"/>
      <c r="T725" s="109"/>
      <c r="U725" s="109"/>
      <c r="V725" s="109"/>
      <c r="W725" s="109"/>
    </row>
    <row r="726" spans="1:23" ht="12.75" customHeight="1" x14ac:dyDescent="0.2">
      <c r="A726" s="67"/>
      <c r="B726" s="113"/>
      <c r="C726" s="111"/>
      <c r="D726" s="67"/>
      <c r="E726" s="109"/>
      <c r="F726" s="109"/>
      <c r="G726" s="109"/>
      <c r="H726" s="109"/>
      <c r="I726" s="109"/>
      <c r="J726" s="109"/>
      <c r="K726" s="109"/>
      <c r="L726" s="109"/>
      <c r="M726" s="109"/>
      <c r="N726" s="109"/>
      <c r="O726" s="109"/>
      <c r="P726" s="109"/>
      <c r="Q726" s="109"/>
      <c r="R726" s="109"/>
      <c r="S726" s="109"/>
      <c r="T726" s="109"/>
      <c r="U726" s="109"/>
      <c r="V726" s="109"/>
      <c r="W726" s="109"/>
    </row>
    <row r="727" spans="1:23" ht="12.75" customHeight="1" x14ac:dyDescent="0.2">
      <c r="A727" s="67"/>
      <c r="B727" s="113"/>
      <c r="C727" s="111"/>
      <c r="D727" s="67"/>
      <c r="E727" s="109"/>
      <c r="F727" s="109"/>
      <c r="G727" s="109"/>
      <c r="H727" s="109"/>
      <c r="I727" s="109"/>
      <c r="J727" s="109"/>
      <c r="K727" s="109"/>
      <c r="L727" s="109"/>
      <c r="M727" s="109"/>
      <c r="N727" s="109"/>
      <c r="O727" s="109"/>
      <c r="P727" s="109"/>
      <c r="Q727" s="109"/>
      <c r="R727" s="109"/>
      <c r="S727" s="109"/>
      <c r="T727" s="109"/>
      <c r="U727" s="109"/>
      <c r="V727" s="109"/>
      <c r="W727" s="109"/>
    </row>
    <row r="728" spans="1:23" ht="12.75" customHeight="1" x14ac:dyDescent="0.2">
      <c r="A728" s="67"/>
      <c r="B728" s="113"/>
      <c r="C728" s="111"/>
      <c r="D728" s="67"/>
      <c r="E728" s="109"/>
      <c r="F728" s="109"/>
      <c r="G728" s="109"/>
      <c r="H728" s="109"/>
      <c r="I728" s="109"/>
      <c r="J728" s="109"/>
      <c r="K728" s="109"/>
      <c r="L728" s="109"/>
      <c r="M728" s="109"/>
      <c r="N728" s="109"/>
      <c r="O728" s="109"/>
      <c r="P728" s="109"/>
      <c r="Q728" s="109"/>
      <c r="R728" s="109"/>
      <c r="S728" s="109"/>
      <c r="T728" s="109"/>
      <c r="U728" s="109"/>
      <c r="V728" s="109"/>
      <c r="W728" s="109"/>
    </row>
    <row r="729" spans="1:23" ht="12.75" customHeight="1" x14ac:dyDescent="0.2">
      <c r="A729" s="67"/>
      <c r="B729" s="113"/>
      <c r="C729" s="111"/>
      <c r="D729" s="67"/>
      <c r="E729" s="109"/>
      <c r="F729" s="109"/>
      <c r="G729" s="109"/>
      <c r="H729" s="109"/>
      <c r="I729" s="109"/>
      <c r="J729" s="109"/>
      <c r="K729" s="109"/>
      <c r="L729" s="109"/>
      <c r="M729" s="109"/>
      <c r="N729" s="109"/>
      <c r="O729" s="109"/>
      <c r="P729" s="109"/>
      <c r="Q729" s="109"/>
      <c r="R729" s="109"/>
      <c r="S729" s="109"/>
      <c r="T729" s="109"/>
      <c r="U729" s="109"/>
      <c r="V729" s="109"/>
      <c r="W729" s="109"/>
    </row>
    <row r="730" spans="1:23" ht="12.75" customHeight="1" x14ac:dyDescent="0.2">
      <c r="A730" s="67"/>
      <c r="B730" s="113"/>
      <c r="C730" s="111"/>
      <c r="D730" s="67"/>
      <c r="E730" s="109"/>
      <c r="F730" s="109"/>
      <c r="G730" s="109"/>
      <c r="H730" s="109"/>
      <c r="I730" s="109"/>
      <c r="J730" s="109"/>
      <c r="K730" s="109"/>
      <c r="L730" s="109"/>
      <c r="M730" s="109"/>
      <c r="N730" s="109"/>
      <c r="O730" s="109"/>
      <c r="P730" s="109"/>
      <c r="Q730" s="109"/>
      <c r="R730" s="109"/>
      <c r="S730" s="109"/>
      <c r="T730" s="109"/>
      <c r="U730" s="109"/>
      <c r="V730" s="109"/>
      <c r="W730" s="109"/>
    </row>
    <row r="731" spans="1:23" ht="12.75" customHeight="1" x14ac:dyDescent="0.2">
      <c r="A731" s="67"/>
      <c r="B731" s="113"/>
      <c r="C731" s="111"/>
      <c r="D731" s="67"/>
      <c r="E731" s="109"/>
      <c r="F731" s="109"/>
      <c r="G731" s="109"/>
      <c r="H731" s="109"/>
      <c r="I731" s="109"/>
      <c r="J731" s="109"/>
      <c r="K731" s="109"/>
      <c r="L731" s="109"/>
      <c r="M731" s="109"/>
      <c r="N731" s="109"/>
      <c r="O731" s="109"/>
      <c r="P731" s="109"/>
      <c r="Q731" s="109"/>
      <c r="R731" s="109"/>
      <c r="S731" s="109"/>
      <c r="T731" s="109"/>
      <c r="U731" s="109"/>
      <c r="V731" s="109"/>
      <c r="W731" s="109"/>
    </row>
    <row r="732" spans="1:23" ht="12.75" customHeight="1" x14ac:dyDescent="0.2">
      <c r="A732" s="67"/>
      <c r="B732" s="113"/>
      <c r="C732" s="111"/>
      <c r="D732" s="67"/>
      <c r="E732" s="109"/>
      <c r="F732" s="109"/>
      <c r="G732" s="109"/>
      <c r="H732" s="109"/>
      <c r="I732" s="109"/>
      <c r="J732" s="109"/>
      <c r="K732" s="109"/>
      <c r="L732" s="109"/>
      <c r="M732" s="109"/>
      <c r="N732" s="109"/>
      <c r="O732" s="109"/>
      <c r="P732" s="109"/>
      <c r="Q732" s="109"/>
      <c r="R732" s="109"/>
      <c r="S732" s="109"/>
      <c r="T732" s="109"/>
      <c r="U732" s="109"/>
      <c r="V732" s="109"/>
      <c r="W732" s="109"/>
    </row>
    <row r="733" spans="1:23" ht="12.75" customHeight="1" x14ac:dyDescent="0.2">
      <c r="A733" s="67"/>
      <c r="B733" s="113"/>
      <c r="C733" s="111"/>
      <c r="D733" s="67"/>
      <c r="E733" s="109"/>
      <c r="F733" s="109"/>
      <c r="G733" s="109"/>
      <c r="H733" s="109"/>
      <c r="I733" s="109"/>
      <c r="J733" s="109"/>
      <c r="K733" s="109"/>
      <c r="L733" s="109"/>
      <c r="M733" s="109"/>
      <c r="N733" s="109"/>
      <c r="O733" s="109"/>
      <c r="P733" s="109"/>
      <c r="Q733" s="109"/>
      <c r="R733" s="109"/>
      <c r="S733" s="109"/>
      <c r="T733" s="109"/>
      <c r="U733" s="109"/>
      <c r="V733" s="109"/>
      <c r="W733" s="109"/>
    </row>
    <row r="734" spans="1:23" ht="12.75" customHeight="1" x14ac:dyDescent="0.2">
      <c r="A734" s="67"/>
      <c r="B734" s="113"/>
      <c r="C734" s="111"/>
      <c r="D734" s="67"/>
      <c r="E734" s="109"/>
      <c r="F734" s="109"/>
      <c r="G734" s="109"/>
      <c r="H734" s="109"/>
      <c r="I734" s="109"/>
      <c r="J734" s="109"/>
      <c r="K734" s="109"/>
      <c r="L734" s="109"/>
      <c r="M734" s="109"/>
      <c r="N734" s="109"/>
      <c r="O734" s="109"/>
      <c r="P734" s="109"/>
      <c r="Q734" s="109"/>
      <c r="R734" s="109"/>
      <c r="S734" s="109"/>
      <c r="T734" s="109"/>
      <c r="U734" s="109"/>
      <c r="V734" s="109"/>
      <c r="W734" s="109"/>
    </row>
    <row r="735" spans="1:23" ht="12.75" customHeight="1" x14ac:dyDescent="0.2">
      <c r="A735" s="67"/>
      <c r="B735" s="113"/>
      <c r="C735" s="111"/>
      <c r="D735" s="67"/>
      <c r="E735" s="109"/>
      <c r="F735" s="109"/>
      <c r="G735" s="109"/>
      <c r="H735" s="109"/>
      <c r="I735" s="109"/>
      <c r="J735" s="109"/>
      <c r="K735" s="109"/>
      <c r="L735" s="109"/>
      <c r="M735" s="109"/>
      <c r="N735" s="109"/>
      <c r="O735" s="109"/>
      <c r="P735" s="109"/>
      <c r="Q735" s="109"/>
      <c r="R735" s="109"/>
      <c r="S735" s="109"/>
      <c r="T735" s="109"/>
      <c r="U735" s="109"/>
      <c r="V735" s="109"/>
      <c r="W735" s="109"/>
    </row>
    <row r="736" spans="1:23" ht="12.75" customHeight="1" x14ac:dyDescent="0.2">
      <c r="A736" s="67"/>
      <c r="B736" s="113"/>
      <c r="C736" s="111"/>
      <c r="D736" s="67"/>
      <c r="E736" s="109"/>
      <c r="F736" s="109"/>
      <c r="G736" s="109"/>
      <c r="H736" s="109"/>
      <c r="I736" s="109"/>
      <c r="J736" s="109"/>
      <c r="K736" s="109"/>
      <c r="L736" s="109"/>
      <c r="M736" s="109"/>
      <c r="N736" s="109"/>
      <c r="O736" s="109"/>
      <c r="P736" s="109"/>
      <c r="Q736" s="109"/>
      <c r="R736" s="109"/>
      <c r="S736" s="109"/>
      <c r="T736" s="109"/>
      <c r="U736" s="109"/>
      <c r="V736" s="109"/>
      <c r="W736" s="109"/>
    </row>
    <row r="737" spans="1:23" ht="12.75" customHeight="1" x14ac:dyDescent="0.2">
      <c r="A737" s="67"/>
      <c r="B737" s="113"/>
      <c r="C737" s="111"/>
      <c r="D737" s="67"/>
      <c r="E737" s="109"/>
      <c r="F737" s="109"/>
      <c r="G737" s="109"/>
      <c r="H737" s="109"/>
      <c r="I737" s="109"/>
      <c r="J737" s="109"/>
      <c r="K737" s="109"/>
      <c r="L737" s="109"/>
      <c r="M737" s="109"/>
      <c r="N737" s="109"/>
      <c r="O737" s="109"/>
      <c r="P737" s="109"/>
      <c r="Q737" s="109"/>
      <c r="R737" s="109"/>
      <c r="S737" s="109"/>
      <c r="T737" s="109"/>
      <c r="U737" s="109"/>
      <c r="V737" s="109"/>
      <c r="W737" s="109"/>
    </row>
    <row r="738" spans="1:23" ht="12.75" customHeight="1" x14ac:dyDescent="0.2">
      <c r="A738" s="67"/>
      <c r="B738" s="113"/>
      <c r="C738" s="111"/>
      <c r="D738" s="67"/>
      <c r="E738" s="109"/>
      <c r="F738" s="109"/>
      <c r="G738" s="109"/>
      <c r="H738" s="109"/>
      <c r="I738" s="109"/>
      <c r="J738" s="109"/>
      <c r="K738" s="109"/>
      <c r="L738" s="109"/>
      <c r="M738" s="109"/>
      <c r="N738" s="109"/>
      <c r="O738" s="109"/>
      <c r="P738" s="109"/>
      <c r="Q738" s="109"/>
      <c r="R738" s="109"/>
      <c r="S738" s="109"/>
      <c r="T738" s="109"/>
      <c r="U738" s="109"/>
      <c r="V738" s="109"/>
      <c r="W738" s="109"/>
    </row>
    <row r="739" spans="1:23" ht="12.75" customHeight="1" x14ac:dyDescent="0.2">
      <c r="A739" s="67"/>
      <c r="B739" s="113"/>
      <c r="C739" s="111"/>
      <c r="D739" s="67"/>
      <c r="E739" s="109"/>
      <c r="F739" s="109"/>
      <c r="G739" s="109"/>
      <c r="H739" s="109"/>
      <c r="I739" s="109"/>
      <c r="J739" s="109"/>
      <c r="K739" s="109"/>
      <c r="L739" s="109"/>
      <c r="M739" s="109"/>
      <c r="N739" s="109"/>
      <c r="O739" s="109"/>
      <c r="P739" s="109"/>
      <c r="Q739" s="109"/>
      <c r="R739" s="109"/>
      <c r="S739" s="109"/>
      <c r="T739" s="109"/>
      <c r="U739" s="109"/>
      <c r="V739" s="109"/>
      <c r="W739" s="109"/>
    </row>
    <row r="740" spans="1:23" ht="12.75" customHeight="1" x14ac:dyDescent="0.2">
      <c r="A740" s="67"/>
      <c r="B740" s="113"/>
      <c r="C740" s="111"/>
      <c r="D740" s="67"/>
      <c r="E740" s="109"/>
      <c r="F740" s="109"/>
      <c r="G740" s="109"/>
      <c r="H740" s="109"/>
      <c r="I740" s="109"/>
      <c r="J740" s="109"/>
      <c r="K740" s="109"/>
      <c r="L740" s="109"/>
      <c r="M740" s="109"/>
      <c r="N740" s="109"/>
      <c r="O740" s="109"/>
      <c r="P740" s="109"/>
      <c r="Q740" s="109"/>
      <c r="R740" s="109"/>
      <c r="S740" s="109"/>
      <c r="T740" s="109"/>
      <c r="U740" s="109"/>
      <c r="V740" s="109"/>
      <c r="W740" s="109"/>
    </row>
    <row r="741" spans="1:23" ht="12.75" customHeight="1" x14ac:dyDescent="0.2">
      <c r="A741" s="67"/>
      <c r="B741" s="113"/>
      <c r="C741" s="111"/>
      <c r="D741" s="67"/>
      <c r="E741" s="109"/>
      <c r="F741" s="109"/>
      <c r="G741" s="109"/>
      <c r="H741" s="109"/>
      <c r="I741" s="109"/>
      <c r="J741" s="109"/>
      <c r="K741" s="109"/>
      <c r="L741" s="109"/>
      <c r="M741" s="109"/>
      <c r="N741" s="109"/>
      <c r="O741" s="109"/>
      <c r="P741" s="109"/>
      <c r="Q741" s="109"/>
      <c r="R741" s="109"/>
      <c r="S741" s="109"/>
      <c r="T741" s="109"/>
      <c r="U741" s="109"/>
      <c r="V741" s="109"/>
      <c r="W741" s="109"/>
    </row>
    <row r="742" spans="1:23" ht="12.75" customHeight="1" x14ac:dyDescent="0.2">
      <c r="A742" s="67"/>
      <c r="B742" s="113"/>
      <c r="C742" s="111"/>
      <c r="D742" s="67"/>
      <c r="E742" s="109"/>
      <c r="F742" s="109"/>
      <c r="G742" s="109"/>
      <c r="H742" s="109"/>
      <c r="I742" s="109"/>
      <c r="J742" s="109"/>
      <c r="K742" s="109"/>
      <c r="L742" s="109"/>
      <c r="M742" s="109"/>
      <c r="N742" s="109"/>
      <c r="O742" s="109"/>
      <c r="P742" s="109"/>
      <c r="Q742" s="109"/>
      <c r="R742" s="109"/>
      <c r="S742" s="109"/>
      <c r="T742" s="109"/>
      <c r="U742" s="109"/>
      <c r="V742" s="109"/>
      <c r="W742" s="109"/>
    </row>
    <row r="743" spans="1:23" ht="12.75" customHeight="1" x14ac:dyDescent="0.2">
      <c r="A743" s="67"/>
      <c r="B743" s="113"/>
      <c r="C743" s="111"/>
      <c r="D743" s="67"/>
      <c r="E743" s="109"/>
      <c r="F743" s="109"/>
      <c r="G743" s="109"/>
      <c r="H743" s="109"/>
      <c r="I743" s="109"/>
      <c r="J743" s="109"/>
      <c r="K743" s="109"/>
      <c r="L743" s="109"/>
      <c r="M743" s="109"/>
      <c r="N743" s="109"/>
      <c r="O743" s="109"/>
      <c r="P743" s="109"/>
      <c r="Q743" s="109"/>
      <c r="R743" s="109"/>
      <c r="S743" s="109"/>
      <c r="T743" s="109"/>
      <c r="U743" s="109"/>
      <c r="V743" s="109"/>
      <c r="W743" s="109"/>
    </row>
    <row r="744" spans="1:23" ht="12.75" customHeight="1" x14ac:dyDescent="0.2">
      <c r="A744" s="67"/>
      <c r="B744" s="113"/>
      <c r="C744" s="111"/>
      <c r="D744" s="67"/>
      <c r="E744" s="109"/>
      <c r="F744" s="109"/>
      <c r="G744" s="109"/>
      <c r="H744" s="109"/>
      <c r="I744" s="109"/>
      <c r="J744" s="109"/>
      <c r="K744" s="109"/>
      <c r="L744" s="109"/>
      <c r="M744" s="109"/>
      <c r="N744" s="109"/>
      <c r="O744" s="109"/>
      <c r="P744" s="109"/>
      <c r="Q744" s="109"/>
      <c r="R744" s="109"/>
      <c r="S744" s="109"/>
      <c r="T744" s="109"/>
      <c r="U744" s="109"/>
      <c r="V744" s="109"/>
      <c r="W744" s="109"/>
    </row>
    <row r="745" spans="1:23" ht="12.75" customHeight="1" x14ac:dyDescent="0.2"/>
    <row r="746" spans="1:23" ht="12.75" customHeight="1" x14ac:dyDescent="0.2"/>
    <row r="747" spans="1:23" ht="12.75" customHeight="1" x14ac:dyDescent="0.2"/>
    <row r="748" spans="1:23" ht="12.75" customHeight="1" x14ac:dyDescent="0.2"/>
    <row r="749" spans="1:23" ht="12.75" customHeight="1" x14ac:dyDescent="0.2"/>
    <row r="750" spans="1:23" ht="12.75" customHeight="1" x14ac:dyDescent="0.2"/>
    <row r="751" spans="1:23" ht="12.75" customHeight="1" x14ac:dyDescent="0.2"/>
    <row r="752" spans="1:23" ht="12.75" customHeight="1" x14ac:dyDescent="0.2"/>
    <row r="753" ht="12.75" customHeight="1" x14ac:dyDescent="0.2"/>
  </sheetData>
  <autoFilter ref="A10:W52" xr:uid="{00000000-0009-0000-0000-000007000000}"/>
  <customSheetViews>
    <customSheetView guid="{75DD7674-E7DE-4BB1-A36D-76AA33452CB3}" scale="60" showAutoFilter="1" hiddenRows="1" hiddenColumns="1">
      <selection activeCell="C78" sqref="C78"/>
      <pageMargins left="0" right="0" top="0" bottom="0" header="0" footer="0"/>
      <printOptions horizontalCentered="1"/>
      <pageSetup paperSize="14" scale="75" orientation="landscape" r:id="rId1"/>
      <headerFooter alignWithMargins="0">
        <oddHeader xml:space="preserve">&amp;L
&amp;C&amp;"Arial,Negrita"&amp;12
&amp;R
&amp;"Arial,Negrita"&amp;12
</oddHeader>
        <oddFooter>&amp;L                                       NA: APLICA.     INDICE DE RIESGO DE CALIDAD DEL  AGUA- IRCA- APTA PARA EL CONSUMO HUMANO. 0 - 5 % % SE CONSIDERA NO APTA PARA EL CONSUMO: 5.1 - 100 %&amp;R
&amp;P</oddFooter>
      </headerFooter>
      <autoFilter ref="A10:W70" xr:uid="{00000000-0000-0000-0000-000000000000}">
        <sortState ref="A12:W70">
          <sortCondition ref="A10:A87"/>
        </sortState>
      </autoFilter>
    </customSheetView>
    <customSheetView guid="{AEDE1BDB-8710-4CDA-8488-31F49D423ACE}" scale="60" filter="1" showAutoFilter="1" hiddenRows="1" hiddenColumns="1">
      <pane xSplit="3" ySplit="83" topLeftCell="S138" activePane="bottomRight" state="frozenSplit"/>
      <selection pane="bottomRight" activeCell="S153" sqref="S153"/>
      <pageMargins left="0" right="0" top="0" bottom="0" header="0" footer="0"/>
      <printOptions horizontalCentered="1"/>
      <pageSetup paperSize="14" scale="75" orientation="landscape" r:id="rId2"/>
      <headerFooter alignWithMargins="0">
        <oddHeader xml:space="preserve">&amp;L
&amp;C&amp;"Arial,Negrita"&amp;12
&amp;R
&amp;"Arial,Negrita"&amp;12
</oddHeader>
        <oddFooter>&amp;L                                       NA: APLICA.     INDICE DE RIESGO DE CALIDAD DEL  AGUA- IRCA- APTA PARA EL CONSUMO HUMANO. 0 - 5 % % SE CONSIDERA NO APTA PARA EL CONSUMO: 5.1 - 100 %&amp;R
&amp;P</oddFooter>
      </headerFooter>
      <autoFilter ref="A10:W84" xr:uid="{00000000-0000-0000-0000-000000000000}">
        <filterColumn colId="18">
          <filters>
            <filter val="Inviable Sanitariamente"/>
          </filters>
        </filterColumn>
      </autoFilter>
    </customSheetView>
    <customSheetView guid="{FCC3B493-4306-43B2-9C73-76324485DD47}" scale="60" showAutoFilter="1" hiddenRows="1" hiddenColumns="1">
      <pane xSplit="4" ySplit="16" topLeftCell="E17" activePane="bottomRight" state="frozen"/>
      <selection pane="bottomRight" activeCell="A11" sqref="A11:A70"/>
      <pageMargins left="0" right="0" top="0" bottom="0" header="0" footer="0"/>
      <printOptions horizontalCentered="1"/>
      <pageSetup paperSize="14" scale="75" orientation="landscape" r:id="rId3"/>
      <headerFooter alignWithMargins="0">
        <oddHeader xml:space="preserve">&amp;L
&amp;C&amp;"Arial,Negrita"&amp;12
&amp;R
&amp;"Arial,Negrita"&amp;12
</oddHeader>
        <oddFooter>&amp;L                                       NA: APLICA.     INDICE DE RIESGO DE CALIDAD DEL  AGUA- IRCA- APTA PARA EL CONSUMO HUMANO. 0 - 5 % % SE CONSIDERA NO APTA PARA EL CONSUMO: 5.1 - 100 %&amp;R
&amp;P</oddFooter>
      </headerFooter>
      <autoFilter ref="A10:XFD70" xr:uid="{00000000-0000-0000-0000-000000000000}"/>
    </customSheetView>
    <customSheetView guid="{45C8AF51-29EC-46A5-AB7F-1F0634E55D82}" scale="60" showAutoFilter="1" hiddenRows="1" hiddenColumns="1" topLeftCell="A85">
      <pane ySplit="13.72" topLeftCell="A532"/>
      <selection activeCell="A101" sqref="A101"/>
      <pageMargins left="0" right="0" top="0" bottom="0" header="0" footer="0"/>
      <printOptions horizontalCentered="1"/>
      <pageSetup paperSize="14" scale="75" orientation="landscape" r:id="rId4"/>
      <headerFooter alignWithMargins="0">
        <oddHeader xml:space="preserve">&amp;L
&amp;C&amp;"Arial,Negrita"&amp;12
&amp;R
&amp;"Arial,Negrita"&amp;12
</oddHeader>
        <oddFooter>&amp;L                                       NA: APLICA.     INDICE DE RIESGO DE CALIDAD DEL  AGUA- IRCA- APTA PARA EL CONSUMO HUMANO. 0 - 5 % % SE CONSIDERA NO APTA PARA EL CONSUMO: 5.1 - 100 %&amp;R
&amp;P</oddFooter>
      </headerFooter>
      <autoFilter ref="A10:W70" xr:uid="{00000000-0000-0000-0000-000000000000}">
        <sortState ref="A12:W70">
          <sortCondition ref="A10:A87"/>
        </sortState>
      </autoFilter>
    </customSheetView>
  </customSheetViews>
  <mergeCells count="19">
    <mergeCell ref="H5:J6"/>
    <mergeCell ref="K5:M6"/>
    <mergeCell ref="N5:P6"/>
    <mergeCell ref="Q5:R6"/>
    <mergeCell ref="S5:S6"/>
    <mergeCell ref="B1:D1"/>
    <mergeCell ref="B2:D2"/>
    <mergeCell ref="B3:D3"/>
    <mergeCell ref="E5:G6"/>
    <mergeCell ref="B5:C6"/>
    <mergeCell ref="C54:S55"/>
    <mergeCell ref="C9:C10"/>
    <mergeCell ref="A9:A10"/>
    <mergeCell ref="B9:B10"/>
    <mergeCell ref="D9:D10"/>
    <mergeCell ref="S9:S10"/>
    <mergeCell ref="E9:P9"/>
    <mergeCell ref="R9:R10"/>
    <mergeCell ref="Q9:Q10"/>
  </mergeCells>
  <conditionalFormatting sqref="E11:Q48">
    <cfRule type="containsBlanks" dxfId="62" priority="1155" stopIfTrue="1">
      <formula>LEN(TRIM(E11))=0</formula>
    </cfRule>
    <cfRule type="cellIs" dxfId="61" priority="1156" stopIfTrue="1" operator="between">
      <formula>80.1</formula>
      <formula>100</formula>
    </cfRule>
    <cfRule type="cellIs" dxfId="60" priority="1157" stopIfTrue="1" operator="between">
      <formula>35.1</formula>
      <formula>80</formula>
    </cfRule>
    <cfRule type="cellIs" dxfId="59" priority="1158" stopIfTrue="1" operator="between">
      <formula>14.1</formula>
      <formula>35</formula>
    </cfRule>
    <cfRule type="cellIs" dxfId="58" priority="1159" stopIfTrue="1" operator="between">
      <formula>5.1</formula>
      <formula>14</formula>
    </cfRule>
    <cfRule type="cellIs" dxfId="57" priority="1160" stopIfTrue="1" operator="between">
      <formula>0</formula>
      <formula>5</formula>
    </cfRule>
    <cfRule type="containsBlanks" dxfId="56" priority="1161" stopIfTrue="1">
      <formula>LEN(TRIM(E11))=0</formula>
    </cfRule>
  </conditionalFormatting>
  <conditionalFormatting sqref="R11:R48">
    <cfRule type="cellIs" dxfId="55" priority="422" stopIfTrue="1" operator="equal">
      <formula>"NO"</formula>
    </cfRule>
  </conditionalFormatting>
  <conditionalFormatting sqref="S11:S48">
    <cfRule type="cellIs" dxfId="54" priority="217" stopIfTrue="1" operator="equal">
      <formula>"INVIABLE SANITARIAMENTE"</formula>
    </cfRule>
  </conditionalFormatting>
  <conditionalFormatting sqref="S11:S48">
    <cfRule type="containsText" dxfId="53" priority="55" stopIfTrue="1" operator="containsText" text="SIN RIESGO">
      <formula>NOT(ISERROR(SEARCH("SIN RIESGO",S11)))</formula>
    </cfRule>
  </conditionalFormatting>
  <conditionalFormatting sqref="S11:S48">
    <cfRule type="containsText" dxfId="52" priority="43" stopIfTrue="1" operator="containsText" text="INVIABLE SANITARIAMENTE">
      <formula>NOT(ISERROR(SEARCH("INVIABLE SANITARIAMENTE",S11)))</formula>
    </cfRule>
    <cfRule type="containsText" dxfId="51" priority="44" stopIfTrue="1" operator="containsText" text="ALTO">
      <formula>NOT(ISERROR(SEARCH("ALTO",S11)))</formula>
    </cfRule>
    <cfRule type="containsText" dxfId="50" priority="45" stopIfTrue="1" operator="containsText" text="MEDIO">
      <formula>NOT(ISERROR(SEARCH("MEDIO",S11)))</formula>
    </cfRule>
    <cfRule type="containsText" dxfId="49" priority="46" stopIfTrue="1" operator="containsText" text="BAJO">
      <formula>NOT(ISERROR(SEARCH("BAJO",S11)))</formula>
    </cfRule>
    <cfRule type="containsText" dxfId="48" priority="47" stopIfTrue="1" operator="containsText" text="SIN RIESGO">
      <formula>NOT(ISERROR(SEARCH("SIN RIESGO",S11)))</formula>
    </cfRule>
  </conditionalFormatting>
  <conditionalFormatting sqref="I11:J48">
    <cfRule type="containsBlanks" dxfId="47" priority="22" stopIfTrue="1">
      <formula>LEN(TRIM(I11))=0</formula>
    </cfRule>
    <cfRule type="cellIs" dxfId="46" priority="23" stopIfTrue="1" operator="between">
      <formula>79.1</formula>
      <formula>100</formula>
    </cfRule>
    <cfRule type="cellIs" dxfId="45" priority="24" stopIfTrue="1" operator="between">
      <formula>34.1</formula>
      <formula>79</formula>
    </cfRule>
    <cfRule type="cellIs" dxfId="44" priority="25" stopIfTrue="1" operator="between">
      <formula>13.1</formula>
      <formula>34</formula>
    </cfRule>
    <cfRule type="cellIs" dxfId="43" priority="26" stopIfTrue="1" operator="between">
      <formula>5.1</formula>
      <formula>13</formula>
    </cfRule>
    <cfRule type="cellIs" dxfId="42" priority="27" stopIfTrue="1" operator="between">
      <formula>0</formula>
      <formula>5</formula>
    </cfRule>
    <cfRule type="containsBlanks" dxfId="41" priority="28" stopIfTrue="1">
      <formula>LEN(TRIM(I11))=0</formula>
    </cfRule>
  </conditionalFormatting>
  <conditionalFormatting sqref="Q49:Q52">
    <cfRule type="containsBlanks" dxfId="40" priority="8" stopIfTrue="1">
      <formula>LEN(TRIM(Q49))=0</formula>
    </cfRule>
    <cfRule type="cellIs" dxfId="39" priority="9" stopIfTrue="1" operator="between">
      <formula>80.1</formula>
      <formula>100</formula>
    </cfRule>
    <cfRule type="cellIs" dxfId="38" priority="10" stopIfTrue="1" operator="between">
      <formula>35.1</formula>
      <formula>80</formula>
    </cfRule>
    <cfRule type="cellIs" dxfId="37" priority="11" stopIfTrue="1" operator="between">
      <formula>14.1</formula>
      <formula>35</formula>
    </cfRule>
    <cfRule type="cellIs" dxfId="36" priority="12" stopIfTrue="1" operator="between">
      <formula>5.1</formula>
      <formula>14</formula>
    </cfRule>
    <cfRule type="cellIs" dxfId="35" priority="13" stopIfTrue="1" operator="between">
      <formula>0</formula>
      <formula>5</formula>
    </cfRule>
    <cfRule type="containsBlanks" dxfId="34" priority="14" stopIfTrue="1">
      <formula>LEN(TRIM(Q49))=0</formula>
    </cfRule>
  </conditionalFormatting>
  <conditionalFormatting sqref="S49:S52">
    <cfRule type="cellIs" dxfId="33" priority="7" stopIfTrue="1" operator="equal">
      <formula>"INVIABLE SANITARIAMENTE"</formula>
    </cfRule>
  </conditionalFormatting>
  <conditionalFormatting sqref="S49:S52">
    <cfRule type="containsText" dxfId="32" priority="2" stopIfTrue="1" operator="containsText" text="INVIABLE SANITARIAMENTE">
      <formula>NOT(ISERROR(SEARCH("INVIABLE SANITARIAMENTE",S49)))</formula>
    </cfRule>
    <cfRule type="containsText" dxfId="31" priority="3" stopIfTrue="1" operator="containsText" text="ALTO">
      <formula>NOT(ISERROR(SEARCH("ALTO",S49)))</formula>
    </cfRule>
    <cfRule type="containsText" dxfId="30" priority="4" stopIfTrue="1" operator="containsText" text="MEDIO">
      <formula>NOT(ISERROR(SEARCH("MEDIO",S49)))</formula>
    </cfRule>
    <cfRule type="containsText" dxfId="29" priority="5" stopIfTrue="1" operator="containsText" text="BAJO">
      <formula>NOT(ISERROR(SEARCH("BAJO",S49)))</formula>
    </cfRule>
    <cfRule type="containsText" dxfId="28" priority="6" stopIfTrue="1" operator="containsText" text="SIN RIESGO">
      <formula>NOT(ISERROR(SEARCH("SIN RIESGO",S49)))</formula>
    </cfRule>
  </conditionalFormatting>
  <conditionalFormatting sqref="S49:S52">
    <cfRule type="containsText" dxfId="27" priority="1" stopIfTrue="1" operator="containsText" text="SIN RIESGO">
      <formula>NOT(ISERROR(SEARCH("SIN RIESGO",S49)))</formula>
    </cfRule>
  </conditionalFormatting>
  <printOptions horizontalCentered="1"/>
  <pageMargins left="0.28999999999999998" right="0.2" top="0.6692913385826772" bottom="0.9055118110236221" header="0.43" footer="0.59055118110236227"/>
  <pageSetup paperSize="14" scale="75" orientation="landscape" r:id="rId5"/>
  <headerFooter alignWithMargins="0">
    <oddHeader xml:space="preserve">&amp;L
&amp;C&amp;"Arial,Negrita"&amp;12
&amp;R
&amp;"Arial,Negrita"&amp;12
</oddHeader>
    <oddFooter>&amp;L                                       NA: APLICA.     INDICE DE RIESGO DE CALIDAD DEL  AGUA- IRCA- APTA PARA EL CONSUMO HUMANO. 0 - 5 % % SE CONSIDERA NO APTA PARA EL CONSUMO: 5.1 - 100 %&amp;R
&amp;P</oddFooter>
  </headerFooter>
  <drawing r:id="rId6"/>
  <legacyDrawing r:id="rId7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7">
    <tabColor theme="0"/>
  </sheetPr>
  <dimension ref="A1:W363"/>
  <sheetViews>
    <sheetView zoomScale="70" zoomScaleNormal="70" workbookViewId="0">
      <selection activeCell="A12" sqref="A12"/>
    </sheetView>
  </sheetViews>
  <sheetFormatPr baseColWidth="10" defaultColWidth="0" defaultRowHeight="12.75" zeroHeight="1" x14ac:dyDescent="0.2"/>
  <cols>
    <col min="1" max="1" width="33.85546875" style="16" customWidth="1"/>
    <col min="2" max="2" width="42.5703125" style="1" customWidth="1"/>
    <col min="3" max="3" width="66.5703125" style="1" customWidth="1"/>
    <col min="4" max="4" width="25.7109375" style="1" customWidth="1"/>
    <col min="5" max="16" width="10.7109375" customWidth="1"/>
    <col min="17" max="17" width="14.5703125" customWidth="1"/>
    <col min="18" max="18" width="14.42578125" customWidth="1"/>
    <col min="19" max="19" width="43.42578125" bestFit="1" customWidth="1"/>
    <col min="20" max="20" width="9.85546875" hidden="1" customWidth="1"/>
    <col min="21" max="16384" width="11.42578125" hidden="1"/>
  </cols>
  <sheetData>
    <row r="1" spans="1:23" s="4" customFormat="1" ht="18" customHeight="1" x14ac:dyDescent="0.2">
      <c r="A1" s="45"/>
      <c r="B1" s="324" t="s">
        <v>0</v>
      </c>
      <c r="C1" s="324"/>
      <c r="D1" s="324"/>
      <c r="E1" s="273"/>
      <c r="F1" s="273"/>
      <c r="G1" s="273"/>
      <c r="H1" s="273"/>
      <c r="I1" s="273"/>
      <c r="J1" s="273"/>
      <c r="K1" s="273"/>
      <c r="L1" s="273"/>
      <c r="M1" s="273"/>
      <c r="N1" s="273"/>
      <c r="O1" s="273"/>
      <c r="P1" s="273"/>
      <c r="Q1" s="273"/>
      <c r="R1" s="129"/>
      <c r="S1" s="18" t="s">
        <v>1</v>
      </c>
      <c r="T1" s="3"/>
      <c r="V1" s="5"/>
      <c r="W1" s="5"/>
    </row>
    <row r="2" spans="1:23" s="6" customFormat="1" ht="18" customHeight="1" x14ac:dyDescent="0.2">
      <c r="A2" s="45"/>
      <c r="B2" s="324" t="s">
        <v>2</v>
      </c>
      <c r="C2" s="324"/>
      <c r="D2" s="324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7"/>
      <c r="S2" s="19" t="s">
        <v>3</v>
      </c>
      <c r="T2" s="3"/>
      <c r="V2" s="5"/>
      <c r="W2" s="5"/>
    </row>
    <row r="3" spans="1:23" s="4" customFormat="1" ht="18" customHeight="1" x14ac:dyDescent="0.2">
      <c r="A3" s="45"/>
      <c r="B3" s="339" t="s">
        <v>4</v>
      </c>
      <c r="C3" s="339"/>
      <c r="D3" s="339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38"/>
      <c r="S3" s="19" t="s">
        <v>5</v>
      </c>
      <c r="T3" s="3"/>
      <c r="V3" s="5"/>
      <c r="W3" s="5"/>
    </row>
    <row r="4" spans="1:23" s="4" customFormat="1" ht="18" customHeight="1" x14ac:dyDescent="0.25">
      <c r="A4" s="45"/>
      <c r="B4" s="24" t="s">
        <v>6</v>
      </c>
      <c r="C4" s="28"/>
      <c r="D4" s="28"/>
      <c r="E4"/>
      <c r="F4"/>
      <c r="G4"/>
      <c r="H4"/>
      <c r="I4"/>
      <c r="J4"/>
      <c r="K4"/>
      <c r="L4"/>
      <c r="M4"/>
      <c r="N4"/>
      <c r="O4"/>
      <c r="P4"/>
      <c r="Q4"/>
      <c r="R4" s="17"/>
      <c r="S4" s="19" t="s">
        <v>7</v>
      </c>
      <c r="T4" s="3"/>
      <c r="V4" s="5"/>
      <c r="W4" s="5"/>
    </row>
    <row r="5" spans="1:23" s="14" customFormat="1" ht="19.5" customHeight="1" x14ac:dyDescent="0.2">
      <c r="A5" s="46"/>
      <c r="B5" s="346" t="s">
        <v>4325</v>
      </c>
      <c r="C5" s="346"/>
      <c r="D5" s="28"/>
      <c r="E5" s="338" t="s">
        <v>413</v>
      </c>
      <c r="F5" s="338"/>
      <c r="G5" s="338"/>
      <c r="H5" s="352" t="s">
        <v>9</v>
      </c>
      <c r="I5" s="352"/>
      <c r="J5" s="352"/>
      <c r="K5" s="345" t="s">
        <v>10</v>
      </c>
      <c r="L5" s="345"/>
      <c r="M5" s="345"/>
      <c r="N5" s="337" t="s">
        <v>11</v>
      </c>
      <c r="O5" s="337"/>
      <c r="P5" s="337"/>
      <c r="Q5" s="331" t="s">
        <v>12</v>
      </c>
      <c r="R5" s="331"/>
      <c r="S5" s="332" t="s">
        <v>13</v>
      </c>
    </row>
    <row r="6" spans="1:23" s="14" customFormat="1" ht="16.5" customHeight="1" x14ac:dyDescent="0.2">
      <c r="A6" s="46"/>
      <c r="B6" s="346"/>
      <c r="C6" s="346"/>
      <c r="D6" s="84" t="s">
        <v>14</v>
      </c>
      <c r="E6" s="338"/>
      <c r="F6" s="338"/>
      <c r="G6" s="338"/>
      <c r="H6" s="352"/>
      <c r="I6" s="352"/>
      <c r="J6" s="352"/>
      <c r="K6" s="345"/>
      <c r="L6" s="345"/>
      <c r="M6" s="345"/>
      <c r="N6" s="337"/>
      <c r="O6" s="337"/>
      <c r="P6" s="337"/>
      <c r="Q6" s="331"/>
      <c r="R6" s="331"/>
      <c r="S6" s="332"/>
    </row>
    <row r="7" spans="1:23" s="14" customFormat="1" ht="8.25" customHeight="1" x14ac:dyDescent="0.2">
      <c r="A7" s="326"/>
      <c r="B7" s="326"/>
      <c r="C7" s="21"/>
      <c r="D7" s="21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0"/>
    </row>
    <row r="8" spans="1:23" s="14" customFormat="1" ht="6" customHeight="1" x14ac:dyDescent="0.2">
      <c r="A8" s="326"/>
      <c r="B8" s="326"/>
      <c r="C8" s="21"/>
      <c r="D8" s="21"/>
      <c r="E8" s="22"/>
      <c r="F8" s="22"/>
      <c r="G8" s="22"/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0"/>
    </row>
    <row r="9" spans="1:23" s="14" customFormat="1" ht="27" customHeight="1" x14ac:dyDescent="0.2">
      <c r="A9" s="87" t="s">
        <v>4021</v>
      </c>
      <c r="B9" s="23"/>
      <c r="C9" s="180"/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  <c r="R9" s="180"/>
      <c r="S9" s="181"/>
    </row>
    <row r="10" spans="1:23" s="7" customFormat="1" ht="18" customHeight="1" x14ac:dyDescent="0.2">
      <c r="A10" s="327" t="s">
        <v>16</v>
      </c>
      <c r="B10" s="325" t="s">
        <v>17</v>
      </c>
      <c r="C10" s="325" t="s">
        <v>18</v>
      </c>
      <c r="D10" s="350" t="s">
        <v>19</v>
      </c>
      <c r="E10" s="325" t="s">
        <v>20</v>
      </c>
      <c r="F10" s="325"/>
      <c r="G10" s="325"/>
      <c r="H10" s="325"/>
      <c r="I10" s="325"/>
      <c r="J10" s="325"/>
      <c r="K10" s="325"/>
      <c r="L10" s="325"/>
      <c r="M10" s="325"/>
      <c r="N10" s="325"/>
      <c r="O10" s="325"/>
      <c r="P10" s="325"/>
      <c r="Q10" s="348" t="s">
        <v>21</v>
      </c>
      <c r="R10" s="348" t="s">
        <v>22</v>
      </c>
      <c r="S10" s="325" t="s">
        <v>23</v>
      </c>
      <c r="T10" s="8"/>
    </row>
    <row r="11" spans="1:23" s="7" customFormat="1" ht="24" customHeight="1" x14ac:dyDescent="0.2">
      <c r="A11" s="327"/>
      <c r="B11" s="325"/>
      <c r="C11" s="325"/>
      <c r="D11" s="351"/>
      <c r="E11" s="132" t="s">
        <v>24</v>
      </c>
      <c r="F11" s="132" t="s">
        <v>25</v>
      </c>
      <c r="G11" s="132" t="s">
        <v>26</v>
      </c>
      <c r="H11" s="132" t="s">
        <v>27</v>
      </c>
      <c r="I11" s="132" t="s">
        <v>28</v>
      </c>
      <c r="J11" s="132" t="s">
        <v>29</v>
      </c>
      <c r="K11" s="132" t="s">
        <v>30</v>
      </c>
      <c r="L11" s="132" t="s">
        <v>31</v>
      </c>
      <c r="M11" s="132" t="s">
        <v>32</v>
      </c>
      <c r="N11" s="132" t="s">
        <v>33</v>
      </c>
      <c r="O11" s="132" t="s">
        <v>34</v>
      </c>
      <c r="P11" s="132" t="s">
        <v>35</v>
      </c>
      <c r="Q11" s="348"/>
      <c r="R11" s="348"/>
      <c r="S11" s="325"/>
      <c r="T11" s="8"/>
    </row>
    <row r="12" spans="1:23" s="48" customFormat="1" ht="32.1" customHeight="1" x14ac:dyDescent="0.2">
      <c r="A12" s="141" t="s">
        <v>4022</v>
      </c>
      <c r="B12" s="137" t="s">
        <v>2176</v>
      </c>
      <c r="C12" s="139" t="s">
        <v>4023</v>
      </c>
      <c r="D12" s="133">
        <v>168</v>
      </c>
      <c r="E12" s="138"/>
      <c r="F12" s="138">
        <v>88</v>
      </c>
      <c r="G12" s="138"/>
      <c r="H12" s="138"/>
      <c r="I12" s="140"/>
      <c r="J12" s="140"/>
      <c r="K12" s="138"/>
      <c r="L12" s="138"/>
      <c r="M12" s="138"/>
      <c r="N12" s="138"/>
      <c r="O12" s="138"/>
      <c r="P12" s="138"/>
      <c r="Q12" s="134">
        <f>AVERAGE(E12:P12)</f>
        <v>88</v>
      </c>
      <c r="R12" s="135" t="str">
        <f>IF(Q12&lt;5,"SI","NO")</f>
        <v>NO</v>
      </c>
      <c r="S12" s="136" t="str">
        <f>IF(Q12&lt;5,"Sin Riesgo",IF(Q12 &lt;=14,"Bajo",IF(Q12&lt;=35,"Medio",IF(Q12&lt;=80,"Alto","Inviable Sanitariamente"))))</f>
        <v>Inviable Sanitariamente</v>
      </c>
      <c r="T12" s="45"/>
    </row>
    <row r="13" spans="1:23" s="48" customFormat="1" ht="32.1" customHeight="1" x14ac:dyDescent="0.2">
      <c r="A13" s="141" t="s">
        <v>4022</v>
      </c>
      <c r="B13" s="137" t="s">
        <v>4024</v>
      </c>
      <c r="C13" s="139" t="s">
        <v>4025</v>
      </c>
      <c r="D13" s="133">
        <v>520</v>
      </c>
      <c r="E13" s="138"/>
      <c r="F13" s="138"/>
      <c r="G13" s="138">
        <v>88</v>
      </c>
      <c r="H13" s="138"/>
      <c r="I13" s="140"/>
      <c r="J13" s="140"/>
      <c r="K13" s="138"/>
      <c r="L13" s="138"/>
      <c r="M13" s="138"/>
      <c r="N13" s="138"/>
      <c r="O13" s="138"/>
      <c r="P13" s="138"/>
      <c r="Q13" s="134">
        <f t="shared" ref="Q13:Q28" si="0">AVERAGE(E13:P13)</f>
        <v>88</v>
      </c>
      <c r="R13" s="135" t="str">
        <f t="shared" ref="R13:R27" si="1">IF(Q13&lt;5,"SI","NO")</f>
        <v>NO</v>
      </c>
      <c r="S13" s="136" t="str">
        <f t="shared" ref="S13:S27" si="2">IF(Q13&lt;5,"Sin Riesgo",IF(Q13 &lt;=14,"Bajo",IF(Q13&lt;=35,"Medio",IF(Q13&lt;=80,"Alto","Inviable Sanitariamente"))))</f>
        <v>Inviable Sanitariamente</v>
      </c>
      <c r="T13" s="45"/>
    </row>
    <row r="14" spans="1:23" s="48" customFormat="1" ht="32.1" customHeight="1" x14ac:dyDescent="0.2">
      <c r="A14" s="141" t="s">
        <v>4022</v>
      </c>
      <c r="B14" s="137" t="s">
        <v>949</v>
      </c>
      <c r="C14" s="139" t="s">
        <v>4026</v>
      </c>
      <c r="D14" s="133">
        <v>460</v>
      </c>
      <c r="E14" s="138"/>
      <c r="F14" s="138"/>
      <c r="G14" s="138"/>
      <c r="H14" s="138"/>
      <c r="I14" s="140"/>
      <c r="J14" s="140">
        <v>98.1</v>
      </c>
      <c r="K14" s="138"/>
      <c r="L14" s="138"/>
      <c r="M14" s="138"/>
      <c r="N14" s="138"/>
      <c r="O14" s="138"/>
      <c r="P14" s="138"/>
      <c r="Q14" s="134">
        <f t="shared" si="0"/>
        <v>98.1</v>
      </c>
      <c r="R14" s="135" t="str">
        <f t="shared" si="1"/>
        <v>NO</v>
      </c>
      <c r="S14" s="136" t="str">
        <f t="shared" si="2"/>
        <v>Inviable Sanitariamente</v>
      </c>
      <c r="T14" s="45"/>
    </row>
    <row r="15" spans="1:23" s="48" customFormat="1" ht="32.1" customHeight="1" x14ac:dyDescent="0.2">
      <c r="A15" s="141" t="s">
        <v>4022</v>
      </c>
      <c r="B15" s="137" t="s">
        <v>4027</v>
      </c>
      <c r="C15" s="139" t="s">
        <v>4028</v>
      </c>
      <c r="D15" s="133">
        <v>180</v>
      </c>
      <c r="E15" s="138"/>
      <c r="F15" s="138"/>
      <c r="G15" s="138">
        <v>48</v>
      </c>
      <c r="H15" s="138"/>
      <c r="I15" s="140"/>
      <c r="J15" s="140"/>
      <c r="K15" s="138"/>
      <c r="L15" s="138"/>
      <c r="M15" s="138"/>
      <c r="N15" s="138"/>
      <c r="O15" s="138"/>
      <c r="P15" s="138"/>
      <c r="Q15" s="134">
        <f t="shared" si="0"/>
        <v>48</v>
      </c>
      <c r="R15" s="135" t="str">
        <f t="shared" si="1"/>
        <v>NO</v>
      </c>
      <c r="S15" s="136" t="str">
        <f t="shared" si="2"/>
        <v>Alto</v>
      </c>
      <c r="T15" s="45"/>
    </row>
    <row r="16" spans="1:23" s="48" customFormat="1" ht="32.1" customHeight="1" x14ac:dyDescent="0.2">
      <c r="A16" s="141" t="s">
        <v>4022</v>
      </c>
      <c r="B16" s="137" t="s">
        <v>4029</v>
      </c>
      <c r="C16" s="139" t="s">
        <v>4030</v>
      </c>
      <c r="D16" s="133">
        <v>136</v>
      </c>
      <c r="E16" s="138"/>
      <c r="F16" s="138"/>
      <c r="G16" s="138">
        <v>97.6</v>
      </c>
      <c r="H16" s="138"/>
      <c r="I16" s="140"/>
      <c r="J16" s="140"/>
      <c r="K16" s="138"/>
      <c r="L16" s="138"/>
      <c r="M16" s="138"/>
      <c r="N16" s="138"/>
      <c r="O16" s="138"/>
      <c r="P16" s="138"/>
      <c r="Q16" s="134">
        <f t="shared" si="0"/>
        <v>97.6</v>
      </c>
      <c r="R16" s="135" t="str">
        <f t="shared" si="1"/>
        <v>NO</v>
      </c>
      <c r="S16" s="136" t="str">
        <f t="shared" si="2"/>
        <v>Inviable Sanitariamente</v>
      </c>
      <c r="T16" s="45"/>
    </row>
    <row r="17" spans="1:20" s="48" customFormat="1" ht="32.1" customHeight="1" x14ac:dyDescent="0.2">
      <c r="A17" s="141" t="s">
        <v>4031</v>
      </c>
      <c r="B17" s="137" t="s">
        <v>4032</v>
      </c>
      <c r="C17" s="139" t="s">
        <v>4033</v>
      </c>
      <c r="D17" s="133">
        <v>115</v>
      </c>
      <c r="E17" s="138"/>
      <c r="F17" s="138"/>
      <c r="G17" s="138">
        <v>65</v>
      </c>
      <c r="H17" s="138"/>
      <c r="I17" s="140"/>
      <c r="J17" s="140"/>
      <c r="K17" s="138"/>
      <c r="L17" s="138"/>
      <c r="M17" s="138"/>
      <c r="N17" s="138"/>
      <c r="O17" s="138"/>
      <c r="P17" s="138"/>
      <c r="Q17" s="134">
        <f t="shared" si="0"/>
        <v>65</v>
      </c>
      <c r="R17" s="135" t="str">
        <f t="shared" si="1"/>
        <v>NO</v>
      </c>
      <c r="S17" s="136" t="str">
        <f t="shared" si="2"/>
        <v>Alto</v>
      </c>
      <c r="T17" s="45"/>
    </row>
    <row r="18" spans="1:20" s="48" customFormat="1" ht="32.1" customHeight="1" x14ac:dyDescent="0.2">
      <c r="A18" s="141" t="s">
        <v>4031</v>
      </c>
      <c r="B18" s="137" t="s">
        <v>1132</v>
      </c>
      <c r="C18" s="139" t="s">
        <v>4034</v>
      </c>
      <c r="D18" s="133">
        <v>75</v>
      </c>
      <c r="E18" s="138"/>
      <c r="F18" s="138">
        <v>96.8</v>
      </c>
      <c r="G18" s="138"/>
      <c r="H18" s="138"/>
      <c r="I18" s="140"/>
      <c r="J18" s="140"/>
      <c r="K18" s="138"/>
      <c r="L18" s="138"/>
      <c r="M18" s="138"/>
      <c r="N18" s="138"/>
      <c r="O18" s="138"/>
      <c r="P18" s="138"/>
      <c r="Q18" s="134">
        <f t="shared" si="0"/>
        <v>96.8</v>
      </c>
      <c r="R18" s="135" t="str">
        <f t="shared" si="1"/>
        <v>NO</v>
      </c>
      <c r="S18" s="136" t="str">
        <f t="shared" si="2"/>
        <v>Inviable Sanitariamente</v>
      </c>
      <c r="T18" s="45"/>
    </row>
    <row r="19" spans="1:20" s="48" customFormat="1" ht="32.1" customHeight="1" x14ac:dyDescent="0.2">
      <c r="A19" s="141" t="s">
        <v>4031</v>
      </c>
      <c r="B19" s="137" t="s">
        <v>4035</v>
      </c>
      <c r="C19" s="139" t="s">
        <v>4034</v>
      </c>
      <c r="D19" s="133">
        <v>40</v>
      </c>
      <c r="E19" s="138"/>
      <c r="F19" s="138">
        <v>64.5</v>
      </c>
      <c r="G19" s="138"/>
      <c r="H19" s="138"/>
      <c r="I19" s="140"/>
      <c r="J19" s="140"/>
      <c r="K19" s="138"/>
      <c r="L19" s="138"/>
      <c r="M19" s="138"/>
      <c r="N19" s="138"/>
      <c r="O19" s="138"/>
      <c r="P19" s="138"/>
      <c r="Q19" s="134">
        <f t="shared" si="0"/>
        <v>64.5</v>
      </c>
      <c r="R19" s="135" t="str">
        <f t="shared" si="1"/>
        <v>NO</v>
      </c>
      <c r="S19" s="136" t="str">
        <f t="shared" si="2"/>
        <v>Alto</v>
      </c>
      <c r="T19" s="45"/>
    </row>
    <row r="20" spans="1:20" s="48" customFormat="1" ht="32.1" customHeight="1" x14ac:dyDescent="0.2">
      <c r="A20" s="141" t="s">
        <v>4031</v>
      </c>
      <c r="B20" s="137" t="s">
        <v>3329</v>
      </c>
      <c r="C20" s="139" t="s">
        <v>4034</v>
      </c>
      <c r="D20" s="133">
        <v>60</v>
      </c>
      <c r="E20" s="138"/>
      <c r="F20" s="138">
        <v>96.8</v>
      </c>
      <c r="G20" s="138"/>
      <c r="H20" s="138"/>
      <c r="I20" s="140"/>
      <c r="J20" s="140"/>
      <c r="K20" s="138"/>
      <c r="L20" s="138"/>
      <c r="M20" s="138"/>
      <c r="N20" s="138"/>
      <c r="O20" s="138"/>
      <c r="P20" s="138"/>
      <c r="Q20" s="134">
        <f t="shared" si="0"/>
        <v>96.8</v>
      </c>
      <c r="R20" s="135" t="str">
        <f t="shared" si="1"/>
        <v>NO</v>
      </c>
      <c r="S20" s="136" t="str">
        <f t="shared" si="2"/>
        <v>Inviable Sanitariamente</v>
      </c>
      <c r="T20" s="45"/>
    </row>
    <row r="21" spans="1:20" s="48" customFormat="1" ht="32.1" customHeight="1" x14ac:dyDescent="0.2">
      <c r="A21" s="141" t="s">
        <v>4031</v>
      </c>
      <c r="B21" s="137" t="s">
        <v>1132</v>
      </c>
      <c r="C21" s="139" t="s">
        <v>4036</v>
      </c>
      <c r="D21" s="133">
        <v>35</v>
      </c>
      <c r="E21" s="138"/>
      <c r="F21" s="138"/>
      <c r="G21" s="138"/>
      <c r="H21" s="138"/>
      <c r="I21" s="140">
        <v>32.299999999999997</v>
      </c>
      <c r="J21" s="140"/>
      <c r="K21" s="138"/>
      <c r="L21" s="138"/>
      <c r="M21" s="138"/>
      <c r="N21" s="138"/>
      <c r="O21" s="138"/>
      <c r="P21" s="138"/>
      <c r="Q21" s="134">
        <f t="shared" si="0"/>
        <v>32.299999999999997</v>
      </c>
      <c r="R21" s="135" t="str">
        <f t="shared" si="1"/>
        <v>NO</v>
      </c>
      <c r="S21" s="136" t="str">
        <f t="shared" si="2"/>
        <v>Medio</v>
      </c>
      <c r="T21" s="45"/>
    </row>
    <row r="22" spans="1:20" s="48" customFormat="1" ht="32.1" customHeight="1" x14ac:dyDescent="0.2">
      <c r="A22" s="141" t="s">
        <v>4037</v>
      </c>
      <c r="B22" s="137" t="s">
        <v>4038</v>
      </c>
      <c r="C22" s="139" t="s">
        <v>4039</v>
      </c>
      <c r="D22" s="133">
        <v>77</v>
      </c>
      <c r="E22" s="138"/>
      <c r="F22" s="138"/>
      <c r="G22" s="138"/>
      <c r="H22" s="138">
        <v>64</v>
      </c>
      <c r="I22" s="140"/>
      <c r="J22" s="140"/>
      <c r="K22" s="138"/>
      <c r="L22" s="138"/>
      <c r="M22" s="138"/>
      <c r="N22" s="138"/>
      <c r="O22" s="138">
        <v>88</v>
      </c>
      <c r="P22" s="138"/>
      <c r="Q22" s="134">
        <f t="shared" si="0"/>
        <v>76</v>
      </c>
      <c r="R22" s="135" t="str">
        <f t="shared" si="1"/>
        <v>NO</v>
      </c>
      <c r="S22" s="136" t="str">
        <f t="shared" si="2"/>
        <v>Alto</v>
      </c>
      <c r="T22" s="45"/>
    </row>
    <row r="23" spans="1:20" s="48" customFormat="1" ht="32.1" customHeight="1" x14ac:dyDescent="0.2">
      <c r="A23" s="141" t="s">
        <v>4037</v>
      </c>
      <c r="B23" s="137" t="s">
        <v>4040</v>
      </c>
      <c r="C23" s="139" t="s">
        <v>4041</v>
      </c>
      <c r="D23" s="133">
        <v>30</v>
      </c>
      <c r="E23" s="138">
        <v>64</v>
      </c>
      <c r="F23" s="138"/>
      <c r="G23" s="138"/>
      <c r="H23" s="138"/>
      <c r="I23" s="140"/>
      <c r="J23" s="140"/>
      <c r="K23" s="138"/>
      <c r="L23" s="138"/>
      <c r="M23" s="138"/>
      <c r="N23" s="138"/>
      <c r="O23" s="138">
        <v>88</v>
      </c>
      <c r="P23" s="138"/>
      <c r="Q23" s="134">
        <f t="shared" si="0"/>
        <v>76</v>
      </c>
      <c r="R23" s="135" t="str">
        <f t="shared" si="1"/>
        <v>NO</v>
      </c>
      <c r="S23" s="136" t="str">
        <f t="shared" si="2"/>
        <v>Alto</v>
      </c>
      <c r="T23" s="45"/>
    </row>
    <row r="24" spans="1:20" s="48" customFormat="1" ht="32.1" customHeight="1" x14ac:dyDescent="0.2">
      <c r="A24" s="141" t="s">
        <v>4037</v>
      </c>
      <c r="B24" s="137" t="s">
        <v>4032</v>
      </c>
      <c r="C24" s="139" t="s">
        <v>4042</v>
      </c>
      <c r="D24" s="133">
        <v>57</v>
      </c>
      <c r="E24" s="138">
        <v>64</v>
      </c>
      <c r="F24" s="138"/>
      <c r="G24" s="138"/>
      <c r="H24" s="138"/>
      <c r="I24" s="140"/>
      <c r="J24" s="140"/>
      <c r="K24" s="138"/>
      <c r="L24" s="138"/>
      <c r="M24" s="138"/>
      <c r="N24" s="138">
        <v>88</v>
      </c>
      <c r="O24" s="138"/>
      <c r="P24" s="138"/>
      <c r="Q24" s="134">
        <f t="shared" si="0"/>
        <v>76</v>
      </c>
      <c r="R24" s="135" t="str">
        <f t="shared" si="1"/>
        <v>NO</v>
      </c>
      <c r="S24" s="136" t="str">
        <f t="shared" si="2"/>
        <v>Alto</v>
      </c>
      <c r="T24" s="45"/>
    </row>
    <row r="25" spans="1:20" s="48" customFormat="1" ht="32.1" customHeight="1" x14ac:dyDescent="0.2">
      <c r="A25" s="141" t="s">
        <v>4043</v>
      </c>
      <c r="B25" s="137" t="s">
        <v>4044</v>
      </c>
      <c r="C25" s="139" t="s">
        <v>4045</v>
      </c>
      <c r="D25" s="133">
        <v>1200</v>
      </c>
      <c r="E25" s="138"/>
      <c r="F25" s="138">
        <v>26.6</v>
      </c>
      <c r="G25" s="138"/>
      <c r="H25" s="138"/>
      <c r="I25" s="140"/>
      <c r="J25" s="140"/>
      <c r="K25" s="138"/>
      <c r="L25" s="138"/>
      <c r="M25" s="138"/>
      <c r="N25" s="138"/>
      <c r="O25" s="138"/>
      <c r="P25" s="138"/>
      <c r="Q25" s="134">
        <f t="shared" si="0"/>
        <v>26.6</v>
      </c>
      <c r="R25" s="135" t="str">
        <f t="shared" si="1"/>
        <v>NO</v>
      </c>
      <c r="S25" s="136" t="str">
        <f t="shared" si="2"/>
        <v>Medio</v>
      </c>
      <c r="T25" s="45"/>
    </row>
    <row r="26" spans="1:20" s="48" customFormat="1" ht="32.1" customHeight="1" x14ac:dyDescent="0.2">
      <c r="A26" s="141" t="s">
        <v>4043</v>
      </c>
      <c r="B26" s="137" t="s">
        <v>4046</v>
      </c>
      <c r="C26" s="139" t="s">
        <v>4047</v>
      </c>
      <c r="D26" s="133">
        <v>120</v>
      </c>
      <c r="E26" s="138"/>
      <c r="F26" s="138"/>
      <c r="G26" s="138"/>
      <c r="H26" s="138">
        <v>64.5</v>
      </c>
      <c r="I26" s="140"/>
      <c r="J26" s="140"/>
      <c r="K26" s="138"/>
      <c r="L26" s="138"/>
      <c r="M26" s="138"/>
      <c r="N26" s="138"/>
      <c r="O26" s="138"/>
      <c r="P26" s="138"/>
      <c r="Q26" s="134">
        <f t="shared" si="0"/>
        <v>64.5</v>
      </c>
      <c r="R26" s="135" t="str">
        <f t="shared" si="1"/>
        <v>NO</v>
      </c>
      <c r="S26" s="136" t="str">
        <f t="shared" si="2"/>
        <v>Alto</v>
      </c>
      <c r="T26" s="45"/>
    </row>
    <row r="27" spans="1:20" s="48" customFormat="1" ht="32.1" customHeight="1" x14ac:dyDescent="0.2">
      <c r="A27" s="141" t="s">
        <v>4043</v>
      </c>
      <c r="B27" s="137" t="s">
        <v>841</v>
      </c>
      <c r="C27" s="139" t="s">
        <v>4048</v>
      </c>
      <c r="D27" s="133">
        <v>10</v>
      </c>
      <c r="E27" s="138"/>
      <c r="F27" s="138"/>
      <c r="G27" s="138"/>
      <c r="H27" s="138"/>
      <c r="I27" s="140"/>
      <c r="J27" s="140">
        <v>76.900000000000006</v>
      </c>
      <c r="K27" s="138"/>
      <c r="L27" s="138"/>
      <c r="M27" s="138"/>
      <c r="N27" s="138"/>
      <c r="O27" s="138"/>
      <c r="P27" s="138"/>
      <c r="Q27" s="134">
        <f t="shared" si="0"/>
        <v>76.900000000000006</v>
      </c>
      <c r="R27" s="135" t="str">
        <f t="shared" si="1"/>
        <v>NO</v>
      </c>
      <c r="S27" s="136" t="str">
        <f t="shared" si="2"/>
        <v>Alto</v>
      </c>
      <c r="T27" s="45"/>
    </row>
    <row r="28" spans="1:20" s="48" customFormat="1" ht="32.1" customHeight="1" x14ac:dyDescent="0.2">
      <c r="A28" s="141" t="s">
        <v>4043</v>
      </c>
      <c r="B28" s="137" t="s">
        <v>4049</v>
      </c>
      <c r="C28" s="139" t="s">
        <v>4050</v>
      </c>
      <c r="D28" s="133">
        <v>75</v>
      </c>
      <c r="E28" s="138"/>
      <c r="F28" s="138"/>
      <c r="G28" s="138"/>
      <c r="H28" s="138"/>
      <c r="I28" s="140"/>
      <c r="J28" s="140"/>
      <c r="K28" s="138"/>
      <c r="L28" s="138"/>
      <c r="M28" s="138"/>
      <c r="N28" s="138"/>
      <c r="O28" s="138">
        <v>97.3</v>
      </c>
      <c r="P28" s="138"/>
      <c r="Q28" s="134">
        <f t="shared" si="0"/>
        <v>97.3</v>
      </c>
      <c r="R28" s="135" t="str">
        <f>IF(Q28&lt;5,"SI","NO")</f>
        <v>NO</v>
      </c>
      <c r="S28" s="136" t="str">
        <f t="shared" ref="S28:S76" si="3">IF(Q28&lt;5,"Sin Riesgo",IF(Q28 &lt;=14,"Bajo",IF(Q28&lt;=35,"Medio",IF(Q28&lt;=80,"Alto","Inviable Sanitariamente"))))</f>
        <v>Inviable Sanitariamente</v>
      </c>
      <c r="T28" s="45"/>
    </row>
    <row r="29" spans="1:20" s="48" customFormat="1" ht="32.1" customHeight="1" x14ac:dyDescent="0.2">
      <c r="A29" s="141" t="s">
        <v>4043</v>
      </c>
      <c r="B29" s="137" t="s">
        <v>712</v>
      </c>
      <c r="C29" s="139" t="s">
        <v>3709</v>
      </c>
      <c r="D29" s="133">
        <v>90</v>
      </c>
      <c r="E29" s="138">
        <v>70.8</v>
      </c>
      <c r="F29" s="138"/>
      <c r="G29" s="138"/>
      <c r="H29" s="138"/>
      <c r="I29" s="140"/>
      <c r="J29" s="140"/>
      <c r="K29" s="138"/>
      <c r="L29" s="138"/>
      <c r="M29" s="138"/>
      <c r="N29" s="138"/>
      <c r="O29" s="138"/>
      <c r="P29" s="138"/>
      <c r="Q29" s="134">
        <f t="shared" ref="Q29:Q85" si="4">AVERAGE(E29:P29)</f>
        <v>70.8</v>
      </c>
      <c r="R29" s="135" t="str">
        <f>IF(Q29&lt;5,"SI","NO")</f>
        <v>NO</v>
      </c>
      <c r="S29" s="136" t="str">
        <f t="shared" si="3"/>
        <v>Alto</v>
      </c>
      <c r="T29" s="45"/>
    </row>
    <row r="30" spans="1:20" s="48" customFormat="1" ht="32.1" customHeight="1" x14ac:dyDescent="0.2">
      <c r="A30" s="141" t="s">
        <v>4043</v>
      </c>
      <c r="B30" s="137" t="s">
        <v>4051</v>
      </c>
      <c r="C30" s="139" t="s">
        <v>4052</v>
      </c>
      <c r="D30" s="133">
        <v>90</v>
      </c>
      <c r="E30" s="138"/>
      <c r="F30" s="138"/>
      <c r="G30" s="138"/>
      <c r="H30" s="138">
        <v>42</v>
      </c>
      <c r="I30" s="140"/>
      <c r="J30" s="140"/>
      <c r="K30" s="138"/>
      <c r="L30" s="138"/>
      <c r="M30" s="138"/>
      <c r="N30" s="138"/>
      <c r="O30" s="138"/>
      <c r="P30" s="138"/>
      <c r="Q30" s="134">
        <f t="shared" si="4"/>
        <v>42</v>
      </c>
      <c r="R30" s="135" t="str">
        <f t="shared" ref="R30" si="5">IF(Q30&lt;5,"SI","NO")</f>
        <v>NO</v>
      </c>
      <c r="S30" s="136" t="str">
        <f t="shared" si="3"/>
        <v>Alto</v>
      </c>
      <c r="T30" s="45"/>
    </row>
    <row r="31" spans="1:20" s="48" customFormat="1" ht="32.1" customHeight="1" x14ac:dyDescent="0.2">
      <c r="A31" s="141" t="s">
        <v>4043</v>
      </c>
      <c r="B31" s="137" t="s">
        <v>4054</v>
      </c>
      <c r="C31" s="139" t="s">
        <v>4055</v>
      </c>
      <c r="D31" s="133">
        <v>90</v>
      </c>
      <c r="E31" s="138">
        <v>26.6</v>
      </c>
      <c r="F31" s="138"/>
      <c r="G31" s="138"/>
      <c r="H31" s="138"/>
      <c r="I31" s="140"/>
      <c r="J31" s="140"/>
      <c r="K31" s="138"/>
      <c r="L31" s="138"/>
      <c r="M31" s="138"/>
      <c r="N31" s="138"/>
      <c r="O31" s="138"/>
      <c r="P31" s="138"/>
      <c r="Q31" s="134">
        <f t="shared" si="4"/>
        <v>26.6</v>
      </c>
      <c r="R31" s="135" t="str">
        <f>IF(Q31&lt;5,"SI","NO")</f>
        <v>NO</v>
      </c>
      <c r="S31" s="136" t="str">
        <f t="shared" si="3"/>
        <v>Medio</v>
      </c>
      <c r="T31" s="45"/>
    </row>
    <row r="32" spans="1:20" s="48" customFormat="1" ht="32.1" customHeight="1" x14ac:dyDescent="0.2">
      <c r="A32" s="141" t="s">
        <v>4056</v>
      </c>
      <c r="B32" s="137" t="s">
        <v>4057</v>
      </c>
      <c r="C32" s="139" t="s">
        <v>4058</v>
      </c>
      <c r="D32" s="133">
        <v>746</v>
      </c>
      <c r="E32" s="138"/>
      <c r="F32" s="138"/>
      <c r="G32" s="138">
        <v>96.3</v>
      </c>
      <c r="H32" s="138"/>
      <c r="I32" s="140">
        <v>96.3</v>
      </c>
      <c r="J32" s="140">
        <v>96.3</v>
      </c>
      <c r="K32" s="138">
        <v>96.3</v>
      </c>
      <c r="L32" s="138"/>
      <c r="M32" s="138"/>
      <c r="N32" s="138">
        <v>96.3</v>
      </c>
      <c r="O32" s="138"/>
      <c r="P32" s="138"/>
      <c r="Q32" s="134">
        <f t="shared" si="4"/>
        <v>96.3</v>
      </c>
      <c r="R32" s="135" t="str">
        <f t="shared" ref="R32:R84" si="6">IF(Q32&lt;5,"SI","NO")</f>
        <v>NO</v>
      </c>
      <c r="S32" s="136" t="str">
        <f t="shared" si="3"/>
        <v>Inviable Sanitariamente</v>
      </c>
      <c r="T32" s="45"/>
    </row>
    <row r="33" spans="1:20" s="48" customFormat="1" ht="32.1" customHeight="1" x14ac:dyDescent="0.2">
      <c r="A33" s="141" t="s">
        <v>4056</v>
      </c>
      <c r="B33" s="137" t="s">
        <v>2837</v>
      </c>
      <c r="C33" s="139" t="s">
        <v>4059</v>
      </c>
      <c r="D33" s="133">
        <v>57</v>
      </c>
      <c r="E33" s="138"/>
      <c r="F33" s="138"/>
      <c r="G33" s="138">
        <v>96.3</v>
      </c>
      <c r="H33" s="138"/>
      <c r="I33" s="140"/>
      <c r="J33" s="140"/>
      <c r="K33" s="138">
        <v>96.3</v>
      </c>
      <c r="L33" s="138"/>
      <c r="M33" s="138"/>
      <c r="N33" s="138"/>
      <c r="O33" s="138"/>
      <c r="P33" s="138"/>
      <c r="Q33" s="134">
        <f t="shared" si="4"/>
        <v>96.3</v>
      </c>
      <c r="R33" s="135" t="str">
        <f t="shared" si="6"/>
        <v>NO</v>
      </c>
      <c r="S33" s="136" t="str">
        <f t="shared" si="3"/>
        <v>Inviable Sanitariamente</v>
      </c>
      <c r="T33" s="45"/>
    </row>
    <row r="34" spans="1:20" s="48" customFormat="1" ht="32.1" customHeight="1" x14ac:dyDescent="0.2">
      <c r="A34" s="141" t="s">
        <v>4056</v>
      </c>
      <c r="B34" s="137" t="s">
        <v>4060</v>
      </c>
      <c r="C34" s="139" t="s">
        <v>4061</v>
      </c>
      <c r="D34" s="133">
        <v>102</v>
      </c>
      <c r="E34" s="138"/>
      <c r="F34" s="138"/>
      <c r="G34" s="138">
        <v>96.3</v>
      </c>
      <c r="H34" s="138"/>
      <c r="I34" s="140"/>
      <c r="J34" s="140"/>
      <c r="K34" s="138"/>
      <c r="L34" s="138">
        <v>96.3</v>
      </c>
      <c r="M34" s="138"/>
      <c r="N34" s="138"/>
      <c r="O34" s="138"/>
      <c r="P34" s="138"/>
      <c r="Q34" s="134">
        <f t="shared" si="4"/>
        <v>96.3</v>
      </c>
      <c r="R34" s="135" t="str">
        <f t="shared" si="6"/>
        <v>NO</v>
      </c>
      <c r="S34" s="136" t="str">
        <f t="shared" si="3"/>
        <v>Inviable Sanitariamente</v>
      </c>
      <c r="T34" s="45"/>
    </row>
    <row r="35" spans="1:20" s="48" customFormat="1" ht="32.1" customHeight="1" x14ac:dyDescent="0.2">
      <c r="A35" s="141" t="s">
        <v>4056</v>
      </c>
      <c r="B35" s="137" t="s">
        <v>533</v>
      </c>
      <c r="C35" s="139" t="s">
        <v>4062</v>
      </c>
      <c r="D35" s="133">
        <v>75</v>
      </c>
      <c r="E35" s="138"/>
      <c r="F35" s="138"/>
      <c r="G35" s="138">
        <v>96.3</v>
      </c>
      <c r="H35" s="138"/>
      <c r="I35" s="140"/>
      <c r="J35" s="140"/>
      <c r="K35" s="138">
        <v>96.3</v>
      </c>
      <c r="L35" s="138"/>
      <c r="M35" s="138"/>
      <c r="N35" s="138"/>
      <c r="O35" s="138"/>
      <c r="P35" s="138"/>
      <c r="Q35" s="134">
        <f t="shared" si="4"/>
        <v>96.3</v>
      </c>
      <c r="R35" s="135" t="str">
        <f t="shared" si="6"/>
        <v>NO</v>
      </c>
      <c r="S35" s="136" t="str">
        <f t="shared" si="3"/>
        <v>Inviable Sanitariamente</v>
      </c>
      <c r="T35" s="45"/>
    </row>
    <row r="36" spans="1:20" s="48" customFormat="1" ht="32.1" customHeight="1" x14ac:dyDescent="0.2">
      <c r="A36" s="141" t="s">
        <v>4056</v>
      </c>
      <c r="B36" s="137" t="s">
        <v>4063</v>
      </c>
      <c r="C36" s="139" t="s">
        <v>4064</v>
      </c>
      <c r="D36" s="133">
        <v>60</v>
      </c>
      <c r="E36" s="138"/>
      <c r="F36" s="138">
        <v>96.3</v>
      </c>
      <c r="G36" s="138"/>
      <c r="H36" s="138"/>
      <c r="I36" s="140"/>
      <c r="J36" s="140"/>
      <c r="K36" s="138">
        <v>96.3</v>
      </c>
      <c r="L36" s="138"/>
      <c r="M36" s="138"/>
      <c r="N36" s="138"/>
      <c r="O36" s="138"/>
      <c r="P36" s="138"/>
      <c r="Q36" s="134">
        <f t="shared" si="4"/>
        <v>96.3</v>
      </c>
      <c r="R36" s="135" t="str">
        <f t="shared" si="6"/>
        <v>NO</v>
      </c>
      <c r="S36" s="136" t="str">
        <f t="shared" si="3"/>
        <v>Inviable Sanitariamente</v>
      </c>
      <c r="T36" s="45"/>
    </row>
    <row r="37" spans="1:20" s="48" customFormat="1" ht="32.1" customHeight="1" x14ac:dyDescent="0.2">
      <c r="A37" s="141" t="s">
        <v>4056</v>
      </c>
      <c r="B37" s="137" t="s">
        <v>4065</v>
      </c>
      <c r="C37" s="139" t="s">
        <v>4066</v>
      </c>
      <c r="D37" s="133">
        <v>48</v>
      </c>
      <c r="E37" s="138"/>
      <c r="F37" s="138">
        <v>96.3</v>
      </c>
      <c r="G37" s="138"/>
      <c r="H37" s="138"/>
      <c r="I37" s="140"/>
      <c r="J37" s="140"/>
      <c r="K37" s="138">
        <v>96.3</v>
      </c>
      <c r="L37" s="138"/>
      <c r="M37" s="138"/>
      <c r="N37" s="138"/>
      <c r="O37" s="138"/>
      <c r="P37" s="138"/>
      <c r="Q37" s="134">
        <f t="shared" si="4"/>
        <v>96.3</v>
      </c>
      <c r="R37" s="135" t="str">
        <f t="shared" si="6"/>
        <v>NO</v>
      </c>
      <c r="S37" s="136" t="str">
        <f t="shared" si="3"/>
        <v>Inviable Sanitariamente</v>
      </c>
      <c r="T37" s="45"/>
    </row>
    <row r="38" spans="1:20" s="48" customFormat="1" ht="32.1" customHeight="1" x14ac:dyDescent="0.2">
      <c r="A38" s="141" t="s">
        <v>4056</v>
      </c>
      <c r="B38" s="137" t="s">
        <v>4067</v>
      </c>
      <c r="C38" s="139" t="s">
        <v>4068</v>
      </c>
      <c r="D38" s="133">
        <v>34</v>
      </c>
      <c r="E38" s="138"/>
      <c r="F38" s="138">
        <v>96.3</v>
      </c>
      <c r="G38" s="138"/>
      <c r="H38" s="138"/>
      <c r="I38" s="140"/>
      <c r="J38" s="140"/>
      <c r="K38" s="138">
        <v>96.3</v>
      </c>
      <c r="L38" s="138"/>
      <c r="M38" s="138"/>
      <c r="N38" s="138"/>
      <c r="O38" s="138"/>
      <c r="P38" s="138"/>
      <c r="Q38" s="134">
        <f t="shared" si="4"/>
        <v>96.3</v>
      </c>
      <c r="R38" s="135" t="str">
        <f t="shared" si="6"/>
        <v>NO</v>
      </c>
      <c r="S38" s="136" t="str">
        <f t="shared" si="3"/>
        <v>Inviable Sanitariamente</v>
      </c>
      <c r="T38" s="45"/>
    </row>
    <row r="39" spans="1:20" s="48" customFormat="1" ht="32.1" customHeight="1" x14ac:dyDescent="0.2">
      <c r="A39" s="141" t="s">
        <v>4056</v>
      </c>
      <c r="B39" s="137" t="s">
        <v>3092</v>
      </c>
      <c r="C39" s="139" t="s">
        <v>4069</v>
      </c>
      <c r="D39" s="133">
        <v>40</v>
      </c>
      <c r="E39" s="138">
        <v>96.3</v>
      </c>
      <c r="F39" s="138"/>
      <c r="G39" s="138"/>
      <c r="H39" s="138"/>
      <c r="I39" s="140"/>
      <c r="J39" s="140"/>
      <c r="K39" s="138"/>
      <c r="L39" s="138">
        <v>96.3</v>
      </c>
      <c r="M39" s="138"/>
      <c r="N39" s="138"/>
      <c r="O39" s="138"/>
      <c r="P39" s="138"/>
      <c r="Q39" s="134">
        <f t="shared" si="4"/>
        <v>96.3</v>
      </c>
      <c r="R39" s="135" t="str">
        <f t="shared" si="6"/>
        <v>NO</v>
      </c>
      <c r="S39" s="136" t="str">
        <f t="shared" si="3"/>
        <v>Inviable Sanitariamente</v>
      </c>
      <c r="T39" s="45"/>
    </row>
    <row r="40" spans="1:20" s="48" customFormat="1" ht="32.1" customHeight="1" x14ac:dyDescent="0.2">
      <c r="A40" s="141" t="s">
        <v>4056</v>
      </c>
      <c r="B40" s="137" t="s">
        <v>4070</v>
      </c>
      <c r="C40" s="139" t="s">
        <v>4071</v>
      </c>
      <c r="D40" s="133">
        <v>23</v>
      </c>
      <c r="E40" s="138">
        <v>96.3</v>
      </c>
      <c r="F40" s="138"/>
      <c r="G40" s="138"/>
      <c r="H40" s="138"/>
      <c r="I40" s="140"/>
      <c r="J40" s="140"/>
      <c r="K40" s="138">
        <v>96.3</v>
      </c>
      <c r="L40" s="138"/>
      <c r="M40" s="138"/>
      <c r="N40" s="138"/>
      <c r="O40" s="138"/>
      <c r="P40" s="138"/>
      <c r="Q40" s="134">
        <f t="shared" si="4"/>
        <v>96.3</v>
      </c>
      <c r="R40" s="135" t="str">
        <f t="shared" si="6"/>
        <v>NO</v>
      </c>
      <c r="S40" s="136" t="str">
        <f t="shared" si="3"/>
        <v>Inviable Sanitariamente</v>
      </c>
      <c r="T40" s="45"/>
    </row>
    <row r="41" spans="1:20" s="48" customFormat="1" ht="32.1" customHeight="1" x14ac:dyDescent="0.2">
      <c r="A41" s="141" t="s">
        <v>4056</v>
      </c>
      <c r="B41" s="137" t="s">
        <v>1311</v>
      </c>
      <c r="C41" s="139" t="s">
        <v>4072</v>
      </c>
      <c r="D41" s="133">
        <v>45</v>
      </c>
      <c r="E41" s="138"/>
      <c r="F41" s="138"/>
      <c r="G41" s="138"/>
      <c r="H41" s="138"/>
      <c r="I41" s="140">
        <v>96.3</v>
      </c>
      <c r="J41" s="140"/>
      <c r="K41" s="138"/>
      <c r="L41" s="138">
        <v>96.3</v>
      </c>
      <c r="M41" s="138"/>
      <c r="N41" s="138"/>
      <c r="O41" s="138"/>
      <c r="P41" s="138"/>
      <c r="Q41" s="134">
        <f t="shared" si="4"/>
        <v>96.3</v>
      </c>
      <c r="R41" s="135" t="str">
        <f t="shared" si="6"/>
        <v>NO</v>
      </c>
      <c r="S41" s="136" t="str">
        <f t="shared" si="3"/>
        <v>Inviable Sanitariamente</v>
      </c>
      <c r="T41" s="45"/>
    </row>
    <row r="42" spans="1:20" s="48" customFormat="1" ht="32.1" customHeight="1" x14ac:dyDescent="0.2">
      <c r="A42" s="141" t="s">
        <v>4056</v>
      </c>
      <c r="B42" s="137" t="s">
        <v>4073</v>
      </c>
      <c r="C42" s="139" t="s">
        <v>4074</v>
      </c>
      <c r="D42" s="133">
        <v>36</v>
      </c>
      <c r="E42" s="138">
        <v>96.3</v>
      </c>
      <c r="F42" s="138"/>
      <c r="G42" s="138"/>
      <c r="H42" s="138"/>
      <c r="I42" s="140"/>
      <c r="J42" s="140"/>
      <c r="K42" s="138">
        <v>96.3</v>
      </c>
      <c r="L42" s="138"/>
      <c r="M42" s="138"/>
      <c r="N42" s="138"/>
      <c r="O42" s="138"/>
      <c r="P42" s="138"/>
      <c r="Q42" s="134">
        <f t="shared" si="4"/>
        <v>96.3</v>
      </c>
      <c r="R42" s="135" t="str">
        <f t="shared" si="6"/>
        <v>NO</v>
      </c>
      <c r="S42" s="136" t="str">
        <f t="shared" si="3"/>
        <v>Inviable Sanitariamente</v>
      </c>
      <c r="T42" s="45"/>
    </row>
    <row r="43" spans="1:20" s="48" customFormat="1" ht="32.1" customHeight="1" x14ac:dyDescent="0.2">
      <c r="A43" s="141" t="s">
        <v>4056</v>
      </c>
      <c r="B43" s="137" t="s">
        <v>4075</v>
      </c>
      <c r="C43" s="139" t="s">
        <v>4076</v>
      </c>
      <c r="D43" s="133">
        <v>25</v>
      </c>
      <c r="E43" s="138"/>
      <c r="F43" s="138"/>
      <c r="G43" s="138"/>
      <c r="H43" s="138">
        <v>96.3</v>
      </c>
      <c r="I43" s="140"/>
      <c r="J43" s="140"/>
      <c r="K43" s="138"/>
      <c r="L43" s="138"/>
      <c r="M43" s="138">
        <v>96.3</v>
      </c>
      <c r="N43" s="138"/>
      <c r="O43" s="138"/>
      <c r="P43" s="138"/>
      <c r="Q43" s="134">
        <f t="shared" si="4"/>
        <v>96.3</v>
      </c>
      <c r="R43" s="135" t="str">
        <f t="shared" si="6"/>
        <v>NO</v>
      </c>
      <c r="S43" s="136" t="str">
        <f t="shared" si="3"/>
        <v>Inviable Sanitariamente</v>
      </c>
      <c r="T43" s="45"/>
    </row>
    <row r="44" spans="1:20" s="48" customFormat="1" ht="32.1" customHeight="1" x14ac:dyDescent="0.2">
      <c r="A44" s="141" t="s">
        <v>4056</v>
      </c>
      <c r="B44" s="137" t="s">
        <v>579</v>
      </c>
      <c r="C44" s="139" t="s">
        <v>4077</v>
      </c>
      <c r="D44" s="133">
        <v>44</v>
      </c>
      <c r="E44" s="138">
        <v>96.3</v>
      </c>
      <c r="F44" s="138"/>
      <c r="G44" s="138"/>
      <c r="H44" s="138"/>
      <c r="I44" s="140"/>
      <c r="J44" s="140"/>
      <c r="K44" s="138">
        <v>96.3</v>
      </c>
      <c r="L44" s="138"/>
      <c r="M44" s="138"/>
      <c r="N44" s="138"/>
      <c r="O44" s="138"/>
      <c r="P44" s="138"/>
      <c r="Q44" s="134">
        <f t="shared" si="4"/>
        <v>96.3</v>
      </c>
      <c r="R44" s="135" t="str">
        <f t="shared" si="6"/>
        <v>NO</v>
      </c>
      <c r="S44" s="136" t="str">
        <f t="shared" si="3"/>
        <v>Inviable Sanitariamente</v>
      </c>
      <c r="T44" s="45"/>
    </row>
    <row r="45" spans="1:20" s="48" customFormat="1" ht="32.1" customHeight="1" x14ac:dyDescent="0.2">
      <c r="A45" s="141" t="s">
        <v>4056</v>
      </c>
      <c r="B45" s="137" t="s">
        <v>4078</v>
      </c>
      <c r="C45" s="139" t="s">
        <v>4079</v>
      </c>
      <c r="D45" s="133">
        <v>56</v>
      </c>
      <c r="E45" s="138">
        <v>96.3</v>
      </c>
      <c r="F45" s="138"/>
      <c r="G45" s="138"/>
      <c r="H45" s="138"/>
      <c r="I45" s="140"/>
      <c r="J45" s="140"/>
      <c r="K45" s="138">
        <v>96.3</v>
      </c>
      <c r="L45" s="138"/>
      <c r="M45" s="138"/>
      <c r="N45" s="138"/>
      <c r="O45" s="138"/>
      <c r="P45" s="138"/>
      <c r="Q45" s="134">
        <f t="shared" si="4"/>
        <v>96.3</v>
      </c>
      <c r="R45" s="135" t="str">
        <f t="shared" si="6"/>
        <v>NO</v>
      </c>
      <c r="S45" s="136" t="str">
        <f t="shared" si="3"/>
        <v>Inviable Sanitariamente</v>
      </c>
      <c r="T45" s="45"/>
    </row>
    <row r="46" spans="1:20" s="48" customFormat="1" ht="32.1" customHeight="1" x14ac:dyDescent="0.2">
      <c r="A46" s="141" t="s">
        <v>4056</v>
      </c>
      <c r="B46" s="137" t="s">
        <v>4080</v>
      </c>
      <c r="C46" s="139" t="s">
        <v>4081</v>
      </c>
      <c r="D46" s="133">
        <v>1500</v>
      </c>
      <c r="E46" s="138"/>
      <c r="F46" s="138">
        <v>0</v>
      </c>
      <c r="G46" s="138"/>
      <c r="H46" s="138">
        <v>0</v>
      </c>
      <c r="I46" s="140"/>
      <c r="J46" s="140">
        <v>0</v>
      </c>
      <c r="K46" s="138"/>
      <c r="L46" s="138"/>
      <c r="M46" s="138"/>
      <c r="N46" s="138">
        <v>0</v>
      </c>
      <c r="O46" s="138"/>
      <c r="P46" s="138">
        <v>0</v>
      </c>
      <c r="Q46" s="134">
        <f t="shared" si="4"/>
        <v>0</v>
      </c>
      <c r="R46" s="135" t="str">
        <f t="shared" si="6"/>
        <v>SI</v>
      </c>
      <c r="S46" s="136" t="str">
        <f t="shared" si="3"/>
        <v>Sin Riesgo</v>
      </c>
      <c r="T46" s="45"/>
    </row>
    <row r="47" spans="1:20" s="48" customFormat="1" ht="32.1" customHeight="1" x14ac:dyDescent="0.2">
      <c r="A47" s="141" t="s">
        <v>4056</v>
      </c>
      <c r="B47" s="137" t="s">
        <v>4082</v>
      </c>
      <c r="C47" s="139" t="s">
        <v>4083</v>
      </c>
      <c r="D47" s="133">
        <v>32</v>
      </c>
      <c r="E47" s="138"/>
      <c r="F47" s="138"/>
      <c r="G47" s="138">
        <v>96.3</v>
      </c>
      <c r="H47" s="138"/>
      <c r="I47" s="140"/>
      <c r="J47" s="140"/>
      <c r="K47" s="138"/>
      <c r="L47" s="138"/>
      <c r="M47" s="138">
        <v>96.3</v>
      </c>
      <c r="N47" s="138"/>
      <c r="O47" s="138"/>
      <c r="P47" s="138"/>
      <c r="Q47" s="134">
        <f t="shared" si="4"/>
        <v>96.3</v>
      </c>
      <c r="R47" s="135" t="str">
        <f t="shared" si="6"/>
        <v>NO</v>
      </c>
      <c r="S47" s="136" t="str">
        <f t="shared" si="3"/>
        <v>Inviable Sanitariamente</v>
      </c>
      <c r="T47" s="45"/>
    </row>
    <row r="48" spans="1:20" s="48" customFormat="1" ht="32.1" customHeight="1" x14ac:dyDescent="0.2">
      <c r="A48" s="141" t="s">
        <v>4056</v>
      </c>
      <c r="B48" s="137" t="s">
        <v>4084</v>
      </c>
      <c r="C48" s="139" t="s">
        <v>4085</v>
      </c>
      <c r="D48" s="133">
        <v>17</v>
      </c>
      <c r="E48" s="138"/>
      <c r="F48" s="138"/>
      <c r="G48" s="138"/>
      <c r="H48" s="138">
        <v>96.3</v>
      </c>
      <c r="I48" s="140"/>
      <c r="J48" s="140"/>
      <c r="K48" s="138"/>
      <c r="L48" s="138">
        <v>96.3</v>
      </c>
      <c r="M48" s="138"/>
      <c r="N48" s="138"/>
      <c r="O48" s="138"/>
      <c r="P48" s="138"/>
      <c r="Q48" s="134">
        <f t="shared" si="4"/>
        <v>96.3</v>
      </c>
      <c r="R48" s="135" t="str">
        <f t="shared" si="6"/>
        <v>NO</v>
      </c>
      <c r="S48" s="136" t="str">
        <f t="shared" si="3"/>
        <v>Inviable Sanitariamente</v>
      </c>
      <c r="T48" s="45"/>
    </row>
    <row r="49" spans="1:20" s="48" customFormat="1" ht="32.1" customHeight="1" x14ac:dyDescent="0.2">
      <c r="A49" s="141" t="s">
        <v>4056</v>
      </c>
      <c r="B49" s="137" t="s">
        <v>935</v>
      </c>
      <c r="C49" s="139" t="s">
        <v>4086</v>
      </c>
      <c r="D49" s="133">
        <v>84</v>
      </c>
      <c r="E49" s="138"/>
      <c r="F49" s="138"/>
      <c r="G49" s="138"/>
      <c r="H49" s="138"/>
      <c r="I49" s="140">
        <v>96.3</v>
      </c>
      <c r="J49" s="140"/>
      <c r="K49" s="138"/>
      <c r="L49" s="138"/>
      <c r="M49" s="138">
        <v>96.3</v>
      </c>
      <c r="N49" s="138"/>
      <c r="O49" s="138"/>
      <c r="P49" s="138"/>
      <c r="Q49" s="134">
        <f t="shared" si="4"/>
        <v>96.3</v>
      </c>
      <c r="R49" s="135" t="str">
        <f t="shared" si="6"/>
        <v>NO</v>
      </c>
      <c r="S49" s="136" t="str">
        <f t="shared" si="3"/>
        <v>Inviable Sanitariamente</v>
      </c>
      <c r="T49" s="45"/>
    </row>
    <row r="50" spans="1:20" s="48" customFormat="1" ht="32.1" customHeight="1" x14ac:dyDescent="0.2">
      <c r="A50" s="141" t="s">
        <v>4056</v>
      </c>
      <c r="B50" s="137" t="s">
        <v>4087</v>
      </c>
      <c r="C50" s="139" t="s">
        <v>4088</v>
      </c>
      <c r="D50" s="133">
        <v>64</v>
      </c>
      <c r="E50" s="138"/>
      <c r="F50" s="138"/>
      <c r="G50" s="138"/>
      <c r="H50" s="138">
        <v>96.3</v>
      </c>
      <c r="I50" s="140"/>
      <c r="J50" s="140"/>
      <c r="K50" s="138"/>
      <c r="L50" s="138"/>
      <c r="M50" s="138">
        <v>96.3</v>
      </c>
      <c r="N50" s="138"/>
      <c r="O50" s="138"/>
      <c r="P50" s="138"/>
      <c r="Q50" s="134">
        <f t="shared" si="4"/>
        <v>96.3</v>
      </c>
      <c r="R50" s="135" t="str">
        <f t="shared" si="6"/>
        <v>NO</v>
      </c>
      <c r="S50" s="136" t="str">
        <f t="shared" si="3"/>
        <v>Inviable Sanitariamente</v>
      </c>
      <c r="T50" s="45"/>
    </row>
    <row r="51" spans="1:20" s="48" customFormat="1" ht="32.1" customHeight="1" x14ac:dyDescent="0.2">
      <c r="A51" s="141" t="s">
        <v>4056</v>
      </c>
      <c r="B51" s="137" t="s">
        <v>4089</v>
      </c>
      <c r="C51" s="139" t="s">
        <v>4090</v>
      </c>
      <c r="D51" s="133">
        <v>48</v>
      </c>
      <c r="E51" s="138"/>
      <c r="F51" s="138"/>
      <c r="G51" s="138"/>
      <c r="H51" s="138">
        <v>96.3</v>
      </c>
      <c r="I51" s="140"/>
      <c r="J51" s="140"/>
      <c r="K51" s="138"/>
      <c r="L51" s="138"/>
      <c r="M51" s="138">
        <v>96.3</v>
      </c>
      <c r="N51" s="138"/>
      <c r="O51" s="138"/>
      <c r="P51" s="138"/>
      <c r="Q51" s="134">
        <f t="shared" si="4"/>
        <v>96.3</v>
      </c>
      <c r="R51" s="135" t="str">
        <f t="shared" si="6"/>
        <v>NO</v>
      </c>
      <c r="S51" s="136" t="str">
        <f t="shared" si="3"/>
        <v>Inviable Sanitariamente</v>
      </c>
      <c r="T51" s="45"/>
    </row>
    <row r="52" spans="1:20" s="48" customFormat="1" ht="32.1" customHeight="1" x14ac:dyDescent="0.2">
      <c r="A52" s="141" t="s">
        <v>4056</v>
      </c>
      <c r="B52" s="137" t="s">
        <v>4091</v>
      </c>
      <c r="C52" s="139" t="s">
        <v>4092</v>
      </c>
      <c r="D52" s="133">
        <v>48</v>
      </c>
      <c r="E52" s="138"/>
      <c r="F52" s="138"/>
      <c r="G52" s="138"/>
      <c r="H52" s="138">
        <v>96.3</v>
      </c>
      <c r="I52" s="140"/>
      <c r="J52" s="140"/>
      <c r="K52" s="138"/>
      <c r="L52" s="138"/>
      <c r="M52" s="138">
        <v>96.3</v>
      </c>
      <c r="N52" s="138"/>
      <c r="O52" s="138"/>
      <c r="P52" s="138"/>
      <c r="Q52" s="134">
        <f t="shared" si="4"/>
        <v>96.3</v>
      </c>
      <c r="R52" s="135" t="str">
        <f t="shared" si="6"/>
        <v>NO</v>
      </c>
      <c r="S52" s="136" t="str">
        <f t="shared" si="3"/>
        <v>Inviable Sanitariamente</v>
      </c>
      <c r="T52" s="45"/>
    </row>
    <row r="53" spans="1:20" s="48" customFormat="1" ht="32.1" customHeight="1" x14ac:dyDescent="0.2">
      <c r="A53" s="141" t="s">
        <v>4056</v>
      </c>
      <c r="B53" s="137" t="s">
        <v>661</v>
      </c>
      <c r="C53" s="139" t="s">
        <v>4093</v>
      </c>
      <c r="D53" s="133">
        <v>80</v>
      </c>
      <c r="E53" s="138"/>
      <c r="F53" s="138"/>
      <c r="G53" s="138"/>
      <c r="H53" s="138">
        <v>96.3</v>
      </c>
      <c r="I53" s="140"/>
      <c r="J53" s="140"/>
      <c r="K53" s="138"/>
      <c r="L53" s="138">
        <v>96.3</v>
      </c>
      <c r="M53" s="138"/>
      <c r="N53" s="138"/>
      <c r="O53" s="138"/>
      <c r="P53" s="138"/>
      <c r="Q53" s="134">
        <f t="shared" si="4"/>
        <v>96.3</v>
      </c>
      <c r="R53" s="135" t="str">
        <f t="shared" si="6"/>
        <v>NO</v>
      </c>
      <c r="S53" s="136" t="str">
        <f t="shared" si="3"/>
        <v>Inviable Sanitariamente</v>
      </c>
      <c r="T53" s="45"/>
    </row>
    <row r="54" spans="1:20" s="48" customFormat="1" ht="32.1" customHeight="1" x14ac:dyDescent="0.2">
      <c r="A54" s="141" t="s">
        <v>4056</v>
      </c>
      <c r="B54" s="137" t="s">
        <v>4094</v>
      </c>
      <c r="C54" s="139" t="s">
        <v>4095</v>
      </c>
      <c r="D54" s="133">
        <v>52</v>
      </c>
      <c r="E54" s="138"/>
      <c r="F54" s="138"/>
      <c r="G54" s="138">
        <v>96.3</v>
      </c>
      <c r="H54" s="138"/>
      <c r="I54" s="140"/>
      <c r="J54" s="140"/>
      <c r="K54" s="138"/>
      <c r="L54" s="138">
        <v>96.3</v>
      </c>
      <c r="M54" s="138"/>
      <c r="N54" s="138"/>
      <c r="O54" s="138"/>
      <c r="P54" s="138"/>
      <c r="Q54" s="134">
        <f t="shared" si="4"/>
        <v>96.3</v>
      </c>
      <c r="R54" s="135" t="str">
        <f t="shared" si="6"/>
        <v>NO</v>
      </c>
      <c r="S54" s="136" t="str">
        <f t="shared" si="3"/>
        <v>Inviable Sanitariamente</v>
      </c>
      <c r="T54" s="45"/>
    </row>
    <row r="55" spans="1:20" s="48" customFormat="1" ht="32.1" customHeight="1" x14ac:dyDescent="0.2">
      <c r="A55" s="141" t="s">
        <v>4056</v>
      </c>
      <c r="B55" s="137" t="s">
        <v>4096</v>
      </c>
      <c r="C55" s="139" t="s">
        <v>4097</v>
      </c>
      <c r="D55" s="133">
        <v>78</v>
      </c>
      <c r="E55" s="138"/>
      <c r="F55" s="138"/>
      <c r="G55" s="138"/>
      <c r="H55" s="138">
        <v>96.3</v>
      </c>
      <c r="I55" s="140"/>
      <c r="J55" s="140"/>
      <c r="K55" s="138"/>
      <c r="L55" s="138">
        <v>96.3</v>
      </c>
      <c r="M55" s="138"/>
      <c r="N55" s="138"/>
      <c r="O55" s="138"/>
      <c r="P55" s="138"/>
      <c r="Q55" s="134">
        <f t="shared" si="4"/>
        <v>96.3</v>
      </c>
      <c r="R55" s="135" t="str">
        <f t="shared" si="6"/>
        <v>NO</v>
      </c>
      <c r="S55" s="136" t="str">
        <f t="shared" si="3"/>
        <v>Inviable Sanitariamente</v>
      </c>
      <c r="T55" s="45"/>
    </row>
    <row r="56" spans="1:20" s="48" customFormat="1" ht="32.1" customHeight="1" x14ac:dyDescent="0.2">
      <c r="A56" s="141" t="s">
        <v>4056</v>
      </c>
      <c r="B56" s="137" t="s">
        <v>422</v>
      </c>
      <c r="C56" s="139" t="s">
        <v>4098</v>
      </c>
      <c r="D56" s="133">
        <v>55</v>
      </c>
      <c r="E56" s="138"/>
      <c r="F56" s="138"/>
      <c r="G56" s="138"/>
      <c r="H56" s="138">
        <v>96.3</v>
      </c>
      <c r="I56" s="140"/>
      <c r="J56" s="140"/>
      <c r="K56" s="138"/>
      <c r="L56" s="138">
        <v>96.3</v>
      </c>
      <c r="M56" s="138"/>
      <c r="N56" s="138"/>
      <c r="O56" s="138"/>
      <c r="P56" s="138"/>
      <c r="Q56" s="134">
        <f t="shared" si="4"/>
        <v>96.3</v>
      </c>
      <c r="R56" s="135" t="str">
        <f t="shared" si="6"/>
        <v>NO</v>
      </c>
      <c r="S56" s="136" t="str">
        <f t="shared" si="3"/>
        <v>Inviable Sanitariamente</v>
      </c>
      <c r="T56" s="45"/>
    </row>
    <row r="57" spans="1:20" s="48" customFormat="1" ht="32.1" customHeight="1" x14ac:dyDescent="0.2">
      <c r="A57" s="141" t="s">
        <v>4056</v>
      </c>
      <c r="B57" s="137" t="s">
        <v>4099</v>
      </c>
      <c r="C57" s="139" t="s">
        <v>4100</v>
      </c>
      <c r="D57" s="133">
        <v>45</v>
      </c>
      <c r="E57" s="138"/>
      <c r="F57" s="138"/>
      <c r="G57" s="138">
        <v>96.3</v>
      </c>
      <c r="H57" s="138"/>
      <c r="I57" s="140"/>
      <c r="J57" s="140"/>
      <c r="K57" s="138"/>
      <c r="L57" s="138">
        <v>96.3</v>
      </c>
      <c r="M57" s="138"/>
      <c r="N57" s="138"/>
      <c r="O57" s="138"/>
      <c r="P57" s="138"/>
      <c r="Q57" s="134">
        <f t="shared" si="4"/>
        <v>96.3</v>
      </c>
      <c r="R57" s="135" t="str">
        <f t="shared" si="6"/>
        <v>NO</v>
      </c>
      <c r="S57" s="136" t="str">
        <f t="shared" si="3"/>
        <v>Inviable Sanitariamente</v>
      </c>
      <c r="T57" s="45"/>
    </row>
    <row r="58" spans="1:20" s="48" customFormat="1" ht="32.1" customHeight="1" x14ac:dyDescent="0.2">
      <c r="A58" s="141" t="s">
        <v>4056</v>
      </c>
      <c r="B58" s="137" t="s">
        <v>3321</v>
      </c>
      <c r="C58" s="139" t="s">
        <v>4101</v>
      </c>
      <c r="D58" s="133">
        <v>75</v>
      </c>
      <c r="E58" s="138"/>
      <c r="F58" s="138"/>
      <c r="G58" s="138">
        <v>96.3</v>
      </c>
      <c r="H58" s="138"/>
      <c r="I58" s="140"/>
      <c r="J58" s="140"/>
      <c r="K58" s="138"/>
      <c r="L58" s="138">
        <v>96.3</v>
      </c>
      <c r="M58" s="138"/>
      <c r="N58" s="138"/>
      <c r="O58" s="138"/>
      <c r="P58" s="138"/>
      <c r="Q58" s="134">
        <f t="shared" si="4"/>
        <v>96.3</v>
      </c>
      <c r="R58" s="135" t="str">
        <f t="shared" si="6"/>
        <v>NO</v>
      </c>
      <c r="S58" s="136" t="str">
        <f t="shared" si="3"/>
        <v>Inviable Sanitariamente</v>
      </c>
      <c r="T58" s="45"/>
    </row>
    <row r="59" spans="1:20" s="48" customFormat="1" ht="32.1" customHeight="1" x14ac:dyDescent="0.2">
      <c r="A59" s="141" t="s">
        <v>4056</v>
      </c>
      <c r="B59" s="137" t="s">
        <v>4102</v>
      </c>
      <c r="C59" s="139" t="s">
        <v>4103</v>
      </c>
      <c r="D59" s="133">
        <v>225</v>
      </c>
      <c r="E59" s="138"/>
      <c r="F59" s="138">
        <v>96.3</v>
      </c>
      <c r="G59" s="138"/>
      <c r="H59" s="138"/>
      <c r="I59" s="140">
        <v>96.3</v>
      </c>
      <c r="J59" s="140"/>
      <c r="K59" s="138"/>
      <c r="L59" s="138">
        <v>96.3</v>
      </c>
      <c r="M59" s="138"/>
      <c r="N59" s="138"/>
      <c r="O59" s="138">
        <v>96.3</v>
      </c>
      <c r="P59" s="138"/>
      <c r="Q59" s="134">
        <f t="shared" si="4"/>
        <v>96.3</v>
      </c>
      <c r="R59" s="135" t="str">
        <f t="shared" si="6"/>
        <v>NO</v>
      </c>
      <c r="S59" s="136" t="str">
        <f t="shared" si="3"/>
        <v>Inviable Sanitariamente</v>
      </c>
      <c r="T59" s="45"/>
    </row>
    <row r="60" spans="1:20" s="48" customFormat="1" ht="32.1" customHeight="1" x14ac:dyDescent="0.2">
      <c r="A60" s="141" t="s">
        <v>4056</v>
      </c>
      <c r="B60" s="137" t="s">
        <v>4102</v>
      </c>
      <c r="C60" s="139" t="s">
        <v>4104</v>
      </c>
      <c r="D60" s="133">
        <v>515</v>
      </c>
      <c r="E60" s="138"/>
      <c r="F60" s="138">
        <v>96.3</v>
      </c>
      <c r="G60" s="138"/>
      <c r="H60" s="138">
        <v>96.3</v>
      </c>
      <c r="I60" s="140"/>
      <c r="J60" s="140">
        <v>96.3</v>
      </c>
      <c r="K60" s="138"/>
      <c r="L60" s="138">
        <v>96.3</v>
      </c>
      <c r="M60" s="138"/>
      <c r="N60" s="138">
        <v>96.3</v>
      </c>
      <c r="O60" s="138"/>
      <c r="P60" s="138"/>
      <c r="Q60" s="134">
        <f t="shared" si="4"/>
        <v>96.3</v>
      </c>
      <c r="R60" s="135" t="str">
        <f t="shared" si="6"/>
        <v>NO</v>
      </c>
      <c r="S60" s="136" t="str">
        <f t="shared" si="3"/>
        <v>Inviable Sanitariamente</v>
      </c>
      <c r="T60" s="45"/>
    </row>
    <row r="61" spans="1:20" s="48" customFormat="1" ht="32.1" customHeight="1" x14ac:dyDescent="0.2">
      <c r="A61" s="141" t="s">
        <v>4056</v>
      </c>
      <c r="B61" s="137" t="s">
        <v>4105</v>
      </c>
      <c r="C61" s="139" t="s">
        <v>4106</v>
      </c>
      <c r="D61" s="133">
        <v>60</v>
      </c>
      <c r="E61" s="138"/>
      <c r="F61" s="138"/>
      <c r="G61" s="138"/>
      <c r="H61" s="138"/>
      <c r="I61" s="140">
        <v>96.3</v>
      </c>
      <c r="J61" s="140"/>
      <c r="K61" s="138"/>
      <c r="L61" s="138"/>
      <c r="M61" s="138">
        <v>96.3</v>
      </c>
      <c r="N61" s="138"/>
      <c r="O61" s="138"/>
      <c r="P61" s="138"/>
      <c r="Q61" s="134">
        <f t="shared" si="4"/>
        <v>96.3</v>
      </c>
      <c r="R61" s="135" t="str">
        <f t="shared" si="6"/>
        <v>NO</v>
      </c>
      <c r="S61" s="136" t="str">
        <f t="shared" si="3"/>
        <v>Inviable Sanitariamente</v>
      </c>
      <c r="T61" s="45"/>
    </row>
    <row r="62" spans="1:20" s="48" customFormat="1" ht="32.1" customHeight="1" x14ac:dyDescent="0.2">
      <c r="A62" s="141" t="s">
        <v>4056</v>
      </c>
      <c r="B62" s="137" t="s">
        <v>2949</v>
      </c>
      <c r="C62" s="139" t="s">
        <v>4107</v>
      </c>
      <c r="D62" s="133">
        <v>65</v>
      </c>
      <c r="E62" s="138"/>
      <c r="F62" s="138"/>
      <c r="G62" s="138"/>
      <c r="H62" s="138"/>
      <c r="I62" s="140">
        <v>96.3</v>
      </c>
      <c r="J62" s="140"/>
      <c r="K62" s="138"/>
      <c r="L62" s="138"/>
      <c r="M62" s="138">
        <v>96.3</v>
      </c>
      <c r="N62" s="138"/>
      <c r="O62" s="138"/>
      <c r="P62" s="138"/>
      <c r="Q62" s="134">
        <f t="shared" si="4"/>
        <v>96.3</v>
      </c>
      <c r="R62" s="135" t="str">
        <f t="shared" si="6"/>
        <v>NO</v>
      </c>
      <c r="S62" s="136" t="str">
        <f t="shared" si="3"/>
        <v>Inviable Sanitariamente</v>
      </c>
      <c r="T62" s="45"/>
    </row>
    <row r="63" spans="1:20" s="48" customFormat="1" ht="32.1" customHeight="1" x14ac:dyDescent="0.2">
      <c r="A63" s="141" t="s">
        <v>4056</v>
      </c>
      <c r="B63" s="137" t="s">
        <v>4108</v>
      </c>
      <c r="C63" s="139" t="s">
        <v>4109</v>
      </c>
      <c r="D63" s="133">
        <v>32</v>
      </c>
      <c r="E63" s="138"/>
      <c r="F63" s="138"/>
      <c r="G63" s="138"/>
      <c r="H63" s="138"/>
      <c r="I63" s="140">
        <v>96.3</v>
      </c>
      <c r="J63" s="140"/>
      <c r="K63" s="138"/>
      <c r="L63" s="138">
        <v>96.3</v>
      </c>
      <c r="M63" s="138"/>
      <c r="N63" s="138"/>
      <c r="O63" s="138"/>
      <c r="P63" s="138"/>
      <c r="Q63" s="134">
        <f t="shared" si="4"/>
        <v>96.3</v>
      </c>
      <c r="R63" s="135" t="str">
        <f t="shared" si="6"/>
        <v>NO</v>
      </c>
      <c r="S63" s="136" t="str">
        <f t="shared" si="3"/>
        <v>Inviable Sanitariamente</v>
      </c>
      <c r="T63" s="45"/>
    </row>
    <row r="64" spans="1:20" s="48" customFormat="1" ht="32.1" customHeight="1" x14ac:dyDescent="0.2">
      <c r="A64" s="141" t="s">
        <v>4056</v>
      </c>
      <c r="B64" s="137" t="s">
        <v>4110</v>
      </c>
      <c r="C64" s="139" t="s">
        <v>4111</v>
      </c>
      <c r="D64" s="133">
        <v>61</v>
      </c>
      <c r="E64" s="138"/>
      <c r="F64" s="138"/>
      <c r="G64" s="138"/>
      <c r="H64" s="138">
        <v>96.3</v>
      </c>
      <c r="I64" s="140"/>
      <c r="J64" s="140"/>
      <c r="K64" s="138"/>
      <c r="L64" s="138"/>
      <c r="M64" s="138"/>
      <c r="N64" s="138">
        <v>96.3</v>
      </c>
      <c r="O64" s="138"/>
      <c r="P64" s="138"/>
      <c r="Q64" s="134">
        <f t="shared" si="4"/>
        <v>96.3</v>
      </c>
      <c r="R64" s="135" t="str">
        <f t="shared" si="6"/>
        <v>NO</v>
      </c>
      <c r="S64" s="136" t="str">
        <f t="shared" si="3"/>
        <v>Inviable Sanitariamente</v>
      </c>
      <c r="T64" s="45"/>
    </row>
    <row r="65" spans="1:20" s="48" customFormat="1" ht="32.1" customHeight="1" x14ac:dyDescent="0.2">
      <c r="A65" s="141" t="s">
        <v>4112</v>
      </c>
      <c r="B65" s="137" t="s">
        <v>300</v>
      </c>
      <c r="C65" s="139" t="s">
        <v>4113</v>
      </c>
      <c r="D65" s="133">
        <v>38</v>
      </c>
      <c r="E65" s="138"/>
      <c r="F65" s="138">
        <v>92.4</v>
      </c>
      <c r="G65" s="138"/>
      <c r="H65" s="138"/>
      <c r="I65" s="140"/>
      <c r="J65" s="140"/>
      <c r="K65" s="138"/>
      <c r="L65" s="138"/>
      <c r="M65" s="138"/>
      <c r="N65" s="138"/>
      <c r="O65" s="138"/>
      <c r="P65" s="138"/>
      <c r="Q65" s="134">
        <f t="shared" si="4"/>
        <v>92.4</v>
      </c>
      <c r="R65" s="135" t="str">
        <f t="shared" si="6"/>
        <v>NO</v>
      </c>
      <c r="S65" s="136" t="str">
        <f t="shared" si="3"/>
        <v>Inviable Sanitariamente</v>
      </c>
      <c r="T65" s="45"/>
    </row>
    <row r="66" spans="1:20" s="48" customFormat="1" ht="32.1" customHeight="1" x14ac:dyDescent="0.2">
      <c r="A66" s="141" t="s">
        <v>4112</v>
      </c>
      <c r="B66" s="137" t="s">
        <v>4114</v>
      </c>
      <c r="C66" s="139" t="s">
        <v>4115</v>
      </c>
      <c r="D66" s="133">
        <v>26</v>
      </c>
      <c r="E66" s="138"/>
      <c r="F66" s="138">
        <v>92.2</v>
      </c>
      <c r="G66" s="138"/>
      <c r="H66" s="138"/>
      <c r="I66" s="140"/>
      <c r="J66" s="140"/>
      <c r="K66" s="138"/>
      <c r="L66" s="138"/>
      <c r="M66" s="138">
        <v>97.4</v>
      </c>
      <c r="N66" s="138"/>
      <c r="O66" s="138"/>
      <c r="P66" s="138"/>
      <c r="Q66" s="134">
        <f t="shared" si="4"/>
        <v>94.800000000000011</v>
      </c>
      <c r="R66" s="135" t="str">
        <f t="shared" si="6"/>
        <v>NO</v>
      </c>
      <c r="S66" s="136" t="str">
        <f t="shared" si="3"/>
        <v>Inviable Sanitariamente</v>
      </c>
      <c r="T66" s="45"/>
    </row>
    <row r="67" spans="1:20" s="48" customFormat="1" ht="32.1" customHeight="1" x14ac:dyDescent="0.2">
      <c r="A67" s="141" t="s">
        <v>4112</v>
      </c>
      <c r="B67" s="137" t="s">
        <v>4116</v>
      </c>
      <c r="C67" s="139" t="s">
        <v>4117</v>
      </c>
      <c r="D67" s="133">
        <v>20</v>
      </c>
      <c r="E67" s="138"/>
      <c r="F67" s="138"/>
      <c r="G67" s="138">
        <v>76.900000000000006</v>
      </c>
      <c r="H67" s="138"/>
      <c r="I67" s="140"/>
      <c r="J67" s="140"/>
      <c r="K67" s="138"/>
      <c r="L67" s="138"/>
      <c r="M67" s="138"/>
      <c r="N67" s="138">
        <v>70.8</v>
      </c>
      <c r="O67" s="138"/>
      <c r="P67" s="138"/>
      <c r="Q67" s="134">
        <f t="shared" si="4"/>
        <v>73.849999999999994</v>
      </c>
      <c r="R67" s="135" t="str">
        <f t="shared" si="6"/>
        <v>NO</v>
      </c>
      <c r="S67" s="136" t="str">
        <f t="shared" si="3"/>
        <v>Alto</v>
      </c>
      <c r="T67" s="45"/>
    </row>
    <row r="68" spans="1:20" s="48" customFormat="1" ht="32.1" customHeight="1" x14ac:dyDescent="0.2">
      <c r="A68" s="141" t="s">
        <v>4112</v>
      </c>
      <c r="B68" s="137" t="s">
        <v>4118</v>
      </c>
      <c r="C68" s="139" t="s">
        <v>4119</v>
      </c>
      <c r="D68" s="133">
        <v>65</v>
      </c>
      <c r="E68" s="138"/>
      <c r="F68" s="138"/>
      <c r="G68" s="138">
        <v>97.9</v>
      </c>
      <c r="H68" s="138"/>
      <c r="I68" s="140"/>
      <c r="J68" s="140"/>
      <c r="K68" s="138"/>
      <c r="L68" s="138"/>
      <c r="M68" s="138"/>
      <c r="N68" s="138"/>
      <c r="O68" s="138">
        <v>97.3</v>
      </c>
      <c r="P68" s="138"/>
      <c r="Q68" s="134">
        <f t="shared" si="4"/>
        <v>97.6</v>
      </c>
      <c r="R68" s="135" t="str">
        <f t="shared" si="6"/>
        <v>NO</v>
      </c>
      <c r="S68" s="136" t="str">
        <f t="shared" si="3"/>
        <v>Inviable Sanitariamente</v>
      </c>
      <c r="T68" s="45"/>
    </row>
    <row r="69" spans="1:20" s="48" customFormat="1" ht="32.1" customHeight="1" x14ac:dyDescent="0.2">
      <c r="A69" s="141" t="s">
        <v>4112</v>
      </c>
      <c r="B69" s="137" t="s">
        <v>2412</v>
      </c>
      <c r="C69" s="139" t="s">
        <v>4120</v>
      </c>
      <c r="D69" s="133">
        <v>20</v>
      </c>
      <c r="E69" s="138"/>
      <c r="F69" s="138"/>
      <c r="G69" s="138">
        <v>97.9</v>
      </c>
      <c r="H69" s="138"/>
      <c r="I69" s="140"/>
      <c r="J69" s="140"/>
      <c r="K69" s="138"/>
      <c r="L69" s="138"/>
      <c r="M69" s="138"/>
      <c r="N69" s="138"/>
      <c r="O69" s="138">
        <v>97.3</v>
      </c>
      <c r="P69" s="138"/>
      <c r="Q69" s="134">
        <f t="shared" si="4"/>
        <v>97.6</v>
      </c>
      <c r="R69" s="135" t="str">
        <f t="shared" si="6"/>
        <v>NO</v>
      </c>
      <c r="S69" s="136" t="str">
        <f t="shared" si="3"/>
        <v>Inviable Sanitariamente</v>
      </c>
      <c r="T69" s="45"/>
    </row>
    <row r="70" spans="1:20" s="48" customFormat="1" ht="32.1" customHeight="1" x14ac:dyDescent="0.2">
      <c r="A70" s="141" t="s">
        <v>4112</v>
      </c>
      <c r="B70" s="137" t="s">
        <v>4121</v>
      </c>
      <c r="C70" s="139" t="s">
        <v>4122</v>
      </c>
      <c r="D70" s="133">
        <v>820</v>
      </c>
      <c r="E70" s="138"/>
      <c r="F70" s="138">
        <v>97.9</v>
      </c>
      <c r="G70" s="138"/>
      <c r="H70" s="138"/>
      <c r="I70" s="140"/>
      <c r="J70" s="140">
        <v>70.7</v>
      </c>
      <c r="K70" s="138"/>
      <c r="L70" s="138">
        <v>70.8</v>
      </c>
      <c r="M70" s="138"/>
      <c r="N70" s="138"/>
      <c r="O70" s="138"/>
      <c r="P70" s="138"/>
      <c r="Q70" s="134">
        <f t="shared" si="4"/>
        <v>79.800000000000011</v>
      </c>
      <c r="R70" s="135" t="str">
        <f t="shared" si="6"/>
        <v>NO</v>
      </c>
      <c r="S70" s="136" t="str">
        <f t="shared" si="3"/>
        <v>Alto</v>
      </c>
      <c r="T70" s="45"/>
    </row>
    <row r="71" spans="1:20" s="48" customFormat="1" ht="32.1" customHeight="1" x14ac:dyDescent="0.2">
      <c r="A71" s="141" t="s">
        <v>4112</v>
      </c>
      <c r="B71" s="137" t="s">
        <v>4123</v>
      </c>
      <c r="C71" s="139" t="s">
        <v>4124</v>
      </c>
      <c r="D71" s="133">
        <v>56</v>
      </c>
      <c r="E71" s="138"/>
      <c r="F71" s="138"/>
      <c r="G71" s="138"/>
      <c r="H71" s="138"/>
      <c r="I71" s="140"/>
      <c r="J71" s="140">
        <v>84.2</v>
      </c>
      <c r="K71" s="138"/>
      <c r="L71" s="138"/>
      <c r="M71" s="138"/>
      <c r="N71" s="138">
        <v>64</v>
      </c>
      <c r="O71" s="138"/>
      <c r="P71" s="138"/>
      <c r="Q71" s="134">
        <f t="shared" si="4"/>
        <v>74.099999999999994</v>
      </c>
      <c r="R71" s="135" t="str">
        <f t="shared" si="6"/>
        <v>NO</v>
      </c>
      <c r="S71" s="136" t="str">
        <f t="shared" si="3"/>
        <v>Alto</v>
      </c>
      <c r="T71" s="45"/>
    </row>
    <row r="72" spans="1:20" s="48" customFormat="1" ht="32.1" customHeight="1" x14ac:dyDescent="0.2">
      <c r="A72" s="141" t="s">
        <v>4112</v>
      </c>
      <c r="B72" s="137" t="s">
        <v>1509</v>
      </c>
      <c r="C72" s="139" t="s">
        <v>4125</v>
      </c>
      <c r="D72" s="133">
        <v>88</v>
      </c>
      <c r="E72" s="138"/>
      <c r="F72" s="138"/>
      <c r="G72" s="138">
        <v>76.900000000000006</v>
      </c>
      <c r="H72" s="138"/>
      <c r="I72" s="140"/>
      <c r="J72" s="140"/>
      <c r="K72" s="138"/>
      <c r="L72" s="138">
        <v>70.8</v>
      </c>
      <c r="M72" s="138"/>
      <c r="N72" s="138"/>
      <c r="O72" s="138"/>
      <c r="P72" s="138"/>
      <c r="Q72" s="134">
        <f t="shared" si="4"/>
        <v>73.849999999999994</v>
      </c>
      <c r="R72" s="135" t="str">
        <f t="shared" si="6"/>
        <v>NO</v>
      </c>
      <c r="S72" s="136" t="str">
        <f t="shared" si="3"/>
        <v>Alto</v>
      </c>
      <c r="T72" s="45"/>
    </row>
    <row r="73" spans="1:20" s="48" customFormat="1" ht="32.1" customHeight="1" x14ac:dyDescent="0.2">
      <c r="A73" s="141" t="s">
        <v>4112</v>
      </c>
      <c r="B73" s="137" t="s">
        <v>902</v>
      </c>
      <c r="C73" s="139" t="s">
        <v>4126</v>
      </c>
      <c r="D73" s="133">
        <v>32</v>
      </c>
      <c r="E73" s="138"/>
      <c r="F73" s="138"/>
      <c r="G73" s="138"/>
      <c r="H73" s="138">
        <v>97.9</v>
      </c>
      <c r="I73" s="140"/>
      <c r="J73" s="140"/>
      <c r="K73" s="138"/>
      <c r="L73" s="138"/>
      <c r="M73" s="138">
        <v>70.8</v>
      </c>
      <c r="N73" s="138"/>
      <c r="O73" s="138"/>
      <c r="P73" s="138"/>
      <c r="Q73" s="134">
        <f t="shared" si="4"/>
        <v>84.35</v>
      </c>
      <c r="R73" s="135" t="str">
        <f t="shared" si="6"/>
        <v>NO</v>
      </c>
      <c r="S73" s="136" t="str">
        <f t="shared" si="3"/>
        <v>Inviable Sanitariamente</v>
      </c>
      <c r="T73" s="45"/>
    </row>
    <row r="74" spans="1:20" s="48" customFormat="1" ht="32.1" customHeight="1" x14ac:dyDescent="0.2">
      <c r="A74" s="141" t="s">
        <v>4112</v>
      </c>
      <c r="B74" s="137" t="s">
        <v>4127</v>
      </c>
      <c r="C74" s="139" t="s">
        <v>4128</v>
      </c>
      <c r="D74" s="133">
        <v>25</v>
      </c>
      <c r="E74" s="138"/>
      <c r="F74" s="138"/>
      <c r="G74" s="138"/>
      <c r="H74" s="138"/>
      <c r="I74" s="140"/>
      <c r="J74" s="140">
        <v>97.9</v>
      </c>
      <c r="K74" s="138"/>
      <c r="L74" s="138"/>
      <c r="M74" s="138"/>
      <c r="N74" s="138"/>
      <c r="O74" s="138">
        <v>70.8</v>
      </c>
      <c r="P74" s="138"/>
      <c r="Q74" s="134">
        <f t="shared" si="4"/>
        <v>84.35</v>
      </c>
      <c r="R74" s="135" t="str">
        <f t="shared" si="6"/>
        <v>NO</v>
      </c>
      <c r="S74" s="136" t="str">
        <f t="shared" si="3"/>
        <v>Inviable Sanitariamente</v>
      </c>
      <c r="T74" s="45"/>
    </row>
    <row r="75" spans="1:20" s="48" customFormat="1" ht="32.1" customHeight="1" x14ac:dyDescent="0.2">
      <c r="A75" s="141" t="s">
        <v>4112</v>
      </c>
      <c r="B75" s="137" t="s">
        <v>2701</v>
      </c>
      <c r="C75" s="139" t="s">
        <v>4129</v>
      </c>
      <c r="D75" s="133">
        <v>253</v>
      </c>
      <c r="E75" s="138"/>
      <c r="F75" s="138"/>
      <c r="G75" s="138"/>
      <c r="H75" s="138"/>
      <c r="I75" s="140">
        <v>0</v>
      </c>
      <c r="J75" s="140"/>
      <c r="K75" s="138"/>
      <c r="L75" s="138"/>
      <c r="M75" s="138"/>
      <c r="N75" s="138"/>
      <c r="O75" s="138"/>
      <c r="P75" s="138">
        <v>0</v>
      </c>
      <c r="Q75" s="134">
        <f t="shared" si="4"/>
        <v>0</v>
      </c>
      <c r="R75" s="135" t="str">
        <f t="shared" si="6"/>
        <v>SI</v>
      </c>
      <c r="S75" s="136" t="str">
        <f t="shared" si="3"/>
        <v>Sin Riesgo</v>
      </c>
      <c r="T75" s="45"/>
    </row>
    <row r="76" spans="1:20" s="48" customFormat="1" ht="32.1" customHeight="1" x14ac:dyDescent="0.2">
      <c r="A76" s="141" t="s">
        <v>4112</v>
      </c>
      <c r="B76" s="137" t="s">
        <v>4130</v>
      </c>
      <c r="C76" s="139" t="s">
        <v>4131</v>
      </c>
      <c r="D76" s="133">
        <v>236</v>
      </c>
      <c r="E76" s="138"/>
      <c r="F76" s="138"/>
      <c r="G76" s="138">
        <v>0</v>
      </c>
      <c r="H76" s="138"/>
      <c r="I76" s="140"/>
      <c r="J76" s="140"/>
      <c r="K76" s="138"/>
      <c r="L76" s="138"/>
      <c r="M76" s="138"/>
      <c r="N76" s="138"/>
      <c r="O76" s="138">
        <v>0</v>
      </c>
      <c r="P76" s="138"/>
      <c r="Q76" s="134">
        <f t="shared" si="4"/>
        <v>0</v>
      </c>
      <c r="R76" s="135" t="str">
        <f t="shared" si="6"/>
        <v>SI</v>
      </c>
      <c r="S76" s="136" t="str">
        <f t="shared" si="3"/>
        <v>Sin Riesgo</v>
      </c>
      <c r="T76" s="45"/>
    </row>
    <row r="77" spans="1:20" s="48" customFormat="1" ht="32.1" customHeight="1" x14ac:dyDescent="0.2">
      <c r="A77" s="141" t="s">
        <v>4112</v>
      </c>
      <c r="B77" s="137" t="s">
        <v>103</v>
      </c>
      <c r="C77" s="139" t="s">
        <v>4132</v>
      </c>
      <c r="D77" s="133">
        <v>192</v>
      </c>
      <c r="E77" s="138"/>
      <c r="F77" s="138"/>
      <c r="G77" s="138"/>
      <c r="H77" s="138"/>
      <c r="I77" s="140">
        <v>42</v>
      </c>
      <c r="J77" s="140"/>
      <c r="K77" s="138"/>
      <c r="L77" s="138"/>
      <c r="M77" s="138"/>
      <c r="N77" s="138"/>
      <c r="O77" s="138"/>
      <c r="P77" s="138"/>
      <c r="Q77" s="134">
        <f t="shared" si="4"/>
        <v>42</v>
      </c>
      <c r="R77" s="135" t="str">
        <f t="shared" si="6"/>
        <v>NO</v>
      </c>
      <c r="S77" s="136" t="str">
        <f t="shared" ref="S77:S84" si="7">IF(Q77&lt;5,"Sin Riesgo",IF(Q77 &lt;=14,"Bajo",IF(Q77&lt;=35,"Medio",IF(Q77&lt;=80,"Alto","Inviable Sanitariamente"))))</f>
        <v>Alto</v>
      </c>
      <c r="T77" s="45"/>
    </row>
    <row r="78" spans="1:20" s="48" customFormat="1" ht="32.1" customHeight="1" x14ac:dyDescent="0.2">
      <c r="A78" s="141" t="s">
        <v>4112</v>
      </c>
      <c r="B78" s="137" t="s">
        <v>3431</v>
      </c>
      <c r="C78" s="139" t="s">
        <v>4133</v>
      </c>
      <c r="D78" s="133">
        <v>37</v>
      </c>
      <c r="E78" s="138"/>
      <c r="F78" s="138"/>
      <c r="G78" s="138">
        <v>0</v>
      </c>
      <c r="H78" s="138">
        <v>0</v>
      </c>
      <c r="I78" s="140"/>
      <c r="J78" s="140"/>
      <c r="K78" s="138"/>
      <c r="L78" s="138"/>
      <c r="M78" s="138"/>
      <c r="N78" s="138"/>
      <c r="O78" s="138"/>
      <c r="P78" s="138"/>
      <c r="Q78" s="134">
        <f t="shared" si="4"/>
        <v>0</v>
      </c>
      <c r="R78" s="135" t="str">
        <f t="shared" si="6"/>
        <v>SI</v>
      </c>
      <c r="S78" s="136" t="str">
        <f t="shared" si="7"/>
        <v>Sin Riesgo</v>
      </c>
      <c r="T78" s="45"/>
    </row>
    <row r="79" spans="1:20" s="48" customFormat="1" ht="32.1" customHeight="1" x14ac:dyDescent="0.2">
      <c r="A79" s="141" t="s">
        <v>4112</v>
      </c>
      <c r="B79" s="137" t="s">
        <v>2258</v>
      </c>
      <c r="C79" s="139" t="s">
        <v>4134</v>
      </c>
      <c r="D79" s="133">
        <v>48</v>
      </c>
      <c r="E79" s="138"/>
      <c r="F79" s="138">
        <v>97.5</v>
      </c>
      <c r="G79" s="138"/>
      <c r="H79" s="138"/>
      <c r="I79" s="140"/>
      <c r="J79" s="140"/>
      <c r="K79" s="138"/>
      <c r="L79" s="138"/>
      <c r="M79" s="138"/>
      <c r="N79" s="138"/>
      <c r="O79" s="138">
        <v>97.3</v>
      </c>
      <c r="P79" s="138"/>
      <c r="Q79" s="134">
        <f t="shared" si="4"/>
        <v>97.4</v>
      </c>
      <c r="R79" s="135" t="str">
        <f t="shared" si="6"/>
        <v>NO</v>
      </c>
      <c r="S79" s="136" t="str">
        <f t="shared" si="7"/>
        <v>Inviable Sanitariamente</v>
      </c>
      <c r="T79" s="45"/>
    </row>
    <row r="80" spans="1:20" s="48" customFormat="1" ht="32.1" customHeight="1" x14ac:dyDescent="0.2">
      <c r="A80" s="141" t="s">
        <v>4112</v>
      </c>
      <c r="B80" s="137" t="s">
        <v>4135</v>
      </c>
      <c r="C80" s="139" t="s">
        <v>4136</v>
      </c>
      <c r="D80" s="133">
        <v>1380</v>
      </c>
      <c r="E80" s="138"/>
      <c r="F80" s="138">
        <v>0</v>
      </c>
      <c r="G80" s="138"/>
      <c r="H80" s="138"/>
      <c r="I80" s="140"/>
      <c r="J80" s="140">
        <v>0</v>
      </c>
      <c r="K80" s="138"/>
      <c r="L80" s="138"/>
      <c r="M80" s="138"/>
      <c r="N80" s="138"/>
      <c r="O80" s="138">
        <v>0</v>
      </c>
      <c r="P80" s="138"/>
      <c r="Q80" s="134">
        <f t="shared" si="4"/>
        <v>0</v>
      </c>
      <c r="R80" s="135" t="str">
        <f t="shared" si="6"/>
        <v>SI</v>
      </c>
      <c r="S80" s="136" t="str">
        <f t="shared" si="7"/>
        <v>Sin Riesgo</v>
      </c>
      <c r="T80" s="45"/>
    </row>
    <row r="81" spans="1:20" s="48" customFormat="1" ht="32.1" customHeight="1" x14ac:dyDescent="0.2">
      <c r="A81" s="141" t="s">
        <v>4112</v>
      </c>
      <c r="B81" s="137" t="s">
        <v>4137</v>
      </c>
      <c r="C81" s="139" t="s">
        <v>4138</v>
      </c>
      <c r="D81" s="133">
        <v>760</v>
      </c>
      <c r="E81" s="138"/>
      <c r="F81" s="138">
        <v>0</v>
      </c>
      <c r="G81" s="138"/>
      <c r="H81" s="138"/>
      <c r="I81" s="140"/>
      <c r="J81" s="140">
        <v>44.2</v>
      </c>
      <c r="K81" s="138"/>
      <c r="L81" s="138"/>
      <c r="M81" s="138"/>
      <c r="N81" s="138"/>
      <c r="O81" s="138">
        <v>0</v>
      </c>
      <c r="P81" s="138"/>
      <c r="Q81" s="134">
        <f t="shared" si="4"/>
        <v>14.733333333333334</v>
      </c>
      <c r="R81" s="135" t="str">
        <f t="shared" si="6"/>
        <v>NO</v>
      </c>
      <c r="S81" s="136" t="str">
        <f t="shared" si="7"/>
        <v>Medio</v>
      </c>
      <c r="T81" s="45"/>
    </row>
    <row r="82" spans="1:20" s="48" customFormat="1" ht="32.1" customHeight="1" x14ac:dyDescent="0.2">
      <c r="A82" s="141" t="s">
        <v>4112</v>
      </c>
      <c r="B82" s="137" t="s">
        <v>4139</v>
      </c>
      <c r="C82" s="139" t="s">
        <v>4140</v>
      </c>
      <c r="D82" s="133">
        <v>75</v>
      </c>
      <c r="E82" s="138"/>
      <c r="F82" s="138"/>
      <c r="G82" s="138"/>
      <c r="H82" s="138">
        <v>0</v>
      </c>
      <c r="I82" s="140"/>
      <c r="J82" s="140"/>
      <c r="K82" s="138"/>
      <c r="L82" s="138"/>
      <c r="M82" s="138"/>
      <c r="N82" s="138"/>
      <c r="O82" s="138"/>
      <c r="P82" s="138"/>
      <c r="Q82" s="134">
        <f t="shared" si="4"/>
        <v>0</v>
      </c>
      <c r="R82" s="135" t="str">
        <f t="shared" si="6"/>
        <v>SI</v>
      </c>
      <c r="S82" s="136" t="str">
        <f t="shared" si="7"/>
        <v>Sin Riesgo</v>
      </c>
      <c r="T82" s="45"/>
    </row>
    <row r="83" spans="1:20" s="48" customFormat="1" ht="32.1" customHeight="1" x14ac:dyDescent="0.2">
      <c r="A83" s="141" t="s">
        <v>4112</v>
      </c>
      <c r="B83" s="137" t="s">
        <v>4141</v>
      </c>
      <c r="C83" s="139" t="s">
        <v>4142</v>
      </c>
      <c r="D83" s="133">
        <v>124</v>
      </c>
      <c r="E83" s="138"/>
      <c r="F83" s="138"/>
      <c r="G83" s="138"/>
      <c r="H83" s="138">
        <v>0</v>
      </c>
      <c r="I83" s="140">
        <v>97.9</v>
      </c>
      <c r="J83" s="140"/>
      <c r="K83" s="138"/>
      <c r="L83" s="138"/>
      <c r="M83" s="138"/>
      <c r="N83" s="138"/>
      <c r="O83" s="138"/>
      <c r="P83" s="138"/>
      <c r="Q83" s="134">
        <f t="shared" si="4"/>
        <v>48.95</v>
      </c>
      <c r="R83" s="135" t="str">
        <f t="shared" si="6"/>
        <v>NO</v>
      </c>
      <c r="S83" s="136" t="str">
        <f t="shared" si="7"/>
        <v>Alto</v>
      </c>
      <c r="T83" s="45"/>
    </row>
    <row r="84" spans="1:20" s="48" customFormat="1" ht="32.1" customHeight="1" x14ac:dyDescent="0.2">
      <c r="A84" s="141" t="s">
        <v>4112</v>
      </c>
      <c r="B84" s="137" t="s">
        <v>4143</v>
      </c>
      <c r="C84" s="139" t="s">
        <v>4144</v>
      </c>
      <c r="D84" s="133">
        <v>90</v>
      </c>
      <c r="E84" s="138"/>
      <c r="F84" s="138"/>
      <c r="G84" s="138"/>
      <c r="H84" s="138">
        <v>0</v>
      </c>
      <c r="I84" s="140"/>
      <c r="J84" s="140"/>
      <c r="K84" s="138"/>
      <c r="L84" s="138"/>
      <c r="M84" s="138"/>
      <c r="N84" s="138"/>
      <c r="O84" s="138"/>
      <c r="P84" s="138"/>
      <c r="Q84" s="134">
        <f t="shared" si="4"/>
        <v>0</v>
      </c>
      <c r="R84" s="135" t="str">
        <f t="shared" si="6"/>
        <v>SI</v>
      </c>
      <c r="S84" s="136" t="str">
        <f t="shared" si="7"/>
        <v>Sin Riesgo</v>
      </c>
      <c r="T84" s="45"/>
    </row>
    <row r="85" spans="1:20" s="48" customFormat="1" ht="32.1" customHeight="1" x14ac:dyDescent="0.2">
      <c r="A85" s="141" t="s">
        <v>4145</v>
      </c>
      <c r="B85" s="137" t="s">
        <v>4146</v>
      </c>
      <c r="C85" s="139" t="s">
        <v>4147</v>
      </c>
      <c r="D85" s="133">
        <v>480</v>
      </c>
      <c r="E85" s="138"/>
      <c r="F85" s="138"/>
      <c r="G85" s="138">
        <v>96.3</v>
      </c>
      <c r="H85" s="138"/>
      <c r="I85" s="140"/>
      <c r="J85" s="140">
        <v>96.3</v>
      </c>
      <c r="K85" s="138"/>
      <c r="L85" s="138"/>
      <c r="M85" s="138" t="s">
        <v>4148</v>
      </c>
      <c r="N85" s="138"/>
      <c r="O85" s="138" t="s">
        <v>4148</v>
      </c>
      <c r="P85" s="138"/>
      <c r="Q85" s="134">
        <f t="shared" si="4"/>
        <v>96.3</v>
      </c>
      <c r="R85" s="135" t="str">
        <f t="shared" ref="R85:R96" si="8">IF(Q85&lt;5,"SI","NO")</f>
        <v>NO</v>
      </c>
      <c r="S85" s="136" t="str">
        <f t="shared" ref="S85:S127" si="9">IF(Q85&lt;5,"Sin Riesgo",IF(Q85 &lt;=14,"Bajo",IF(Q85&lt;=35,"Medio",IF(Q85&lt;=80,"Alto","Inviable Sanitariamente"))))</f>
        <v>Inviable Sanitariamente</v>
      </c>
      <c r="T85" s="45"/>
    </row>
    <row r="86" spans="1:20" s="48" customFormat="1" ht="32.1" customHeight="1" x14ac:dyDescent="0.2">
      <c r="A86" s="141" t="s">
        <v>4145</v>
      </c>
      <c r="B86" s="137" t="s">
        <v>4149</v>
      </c>
      <c r="C86" s="139" t="s">
        <v>4150</v>
      </c>
      <c r="D86" s="133">
        <v>88</v>
      </c>
      <c r="E86" s="138"/>
      <c r="F86" s="138">
        <v>96.3</v>
      </c>
      <c r="G86" s="138"/>
      <c r="H86" s="138"/>
      <c r="I86" s="140"/>
      <c r="J86" s="140"/>
      <c r="K86" s="138"/>
      <c r="L86" s="138"/>
      <c r="M86" s="138"/>
      <c r="N86" s="138"/>
      <c r="O86" s="138"/>
      <c r="P86" s="138"/>
      <c r="Q86" s="134">
        <f t="shared" ref="Q86:Q96" si="10">AVERAGE(E86:P86)</f>
        <v>96.3</v>
      </c>
      <c r="R86" s="135" t="str">
        <f t="shared" si="8"/>
        <v>NO</v>
      </c>
      <c r="S86" s="136" t="str">
        <f t="shared" si="9"/>
        <v>Inviable Sanitariamente</v>
      </c>
      <c r="T86" s="45"/>
    </row>
    <row r="87" spans="1:20" s="48" customFormat="1" ht="32.1" customHeight="1" x14ac:dyDescent="0.2">
      <c r="A87" s="141" t="s">
        <v>4145</v>
      </c>
      <c r="B87" s="137" t="s">
        <v>4053</v>
      </c>
      <c r="C87" s="139" t="s">
        <v>4151</v>
      </c>
      <c r="D87" s="133">
        <v>140</v>
      </c>
      <c r="E87" s="138"/>
      <c r="F87" s="138"/>
      <c r="G87" s="138"/>
      <c r="H87" s="138"/>
      <c r="I87" s="140"/>
      <c r="J87" s="140"/>
      <c r="K87" s="138"/>
      <c r="L87" s="138"/>
      <c r="M87" s="138"/>
      <c r="N87" s="138"/>
      <c r="O87" s="138"/>
      <c r="P87" s="138">
        <v>96.3</v>
      </c>
      <c r="Q87" s="134">
        <f t="shared" si="10"/>
        <v>96.3</v>
      </c>
      <c r="R87" s="135" t="str">
        <f t="shared" si="8"/>
        <v>NO</v>
      </c>
      <c r="S87" s="136" t="str">
        <f t="shared" si="9"/>
        <v>Inviable Sanitariamente</v>
      </c>
      <c r="T87" s="45"/>
    </row>
    <row r="88" spans="1:20" s="48" customFormat="1" ht="32.1" customHeight="1" x14ac:dyDescent="0.2">
      <c r="A88" s="141" t="s">
        <v>4145</v>
      </c>
      <c r="B88" s="137" t="s">
        <v>4152</v>
      </c>
      <c r="C88" s="139" t="s">
        <v>4153</v>
      </c>
      <c r="D88" s="133">
        <v>2500</v>
      </c>
      <c r="E88" s="138">
        <v>0</v>
      </c>
      <c r="F88" s="138">
        <v>0</v>
      </c>
      <c r="G88" s="138">
        <v>0</v>
      </c>
      <c r="H88" s="138">
        <v>32.4</v>
      </c>
      <c r="I88" s="140">
        <v>0.88</v>
      </c>
      <c r="J88" s="140">
        <v>1.24</v>
      </c>
      <c r="K88" s="138"/>
      <c r="L88" s="138"/>
      <c r="M88" s="138"/>
      <c r="N88" s="138">
        <v>0</v>
      </c>
      <c r="O88" s="138">
        <v>0</v>
      </c>
      <c r="P88" s="138"/>
      <c r="Q88" s="134">
        <f t="shared" si="10"/>
        <v>4.3150000000000004</v>
      </c>
      <c r="R88" s="135" t="str">
        <f t="shared" si="8"/>
        <v>SI</v>
      </c>
      <c r="S88" s="136" t="str">
        <f t="shared" si="9"/>
        <v>Sin Riesgo</v>
      </c>
      <c r="T88" s="45"/>
    </row>
    <row r="89" spans="1:20" s="48" customFormat="1" ht="32.1" customHeight="1" x14ac:dyDescent="0.2">
      <c r="A89" s="141" t="s">
        <v>4145</v>
      </c>
      <c r="B89" s="137" t="s">
        <v>4154</v>
      </c>
      <c r="C89" s="139" t="s">
        <v>4155</v>
      </c>
      <c r="D89" s="133">
        <v>35</v>
      </c>
      <c r="E89" s="138"/>
      <c r="F89" s="138"/>
      <c r="G89" s="138">
        <v>96.3</v>
      </c>
      <c r="H89" s="138"/>
      <c r="I89" s="140"/>
      <c r="J89" s="140"/>
      <c r="K89" s="138"/>
      <c r="L89" s="138"/>
      <c r="M89" s="138"/>
      <c r="N89" s="138"/>
      <c r="O89" s="138"/>
      <c r="P89" s="138"/>
      <c r="Q89" s="134">
        <f t="shared" si="10"/>
        <v>96.3</v>
      </c>
      <c r="R89" s="135" t="str">
        <f t="shared" si="8"/>
        <v>NO</v>
      </c>
      <c r="S89" s="136" t="str">
        <f t="shared" si="9"/>
        <v>Inviable Sanitariamente</v>
      </c>
      <c r="T89" s="45"/>
    </row>
    <row r="90" spans="1:20" s="48" customFormat="1" ht="32.1" customHeight="1" x14ac:dyDescent="0.2">
      <c r="A90" s="141" t="s">
        <v>4145</v>
      </c>
      <c r="B90" s="137" t="s">
        <v>4156</v>
      </c>
      <c r="C90" s="139" t="s">
        <v>4157</v>
      </c>
      <c r="D90" s="133">
        <v>40</v>
      </c>
      <c r="E90" s="138"/>
      <c r="F90" s="138"/>
      <c r="G90" s="138"/>
      <c r="H90" s="138"/>
      <c r="I90" s="140"/>
      <c r="J90" s="140"/>
      <c r="K90" s="138"/>
      <c r="L90" s="138"/>
      <c r="M90" s="138"/>
      <c r="N90" s="138">
        <v>96.3</v>
      </c>
      <c r="O90" s="138"/>
      <c r="P90" s="138"/>
      <c r="Q90" s="134">
        <f t="shared" si="10"/>
        <v>96.3</v>
      </c>
      <c r="R90" s="135" t="str">
        <f t="shared" si="8"/>
        <v>NO</v>
      </c>
      <c r="S90" s="136" t="str">
        <f t="shared" si="9"/>
        <v>Inviable Sanitariamente</v>
      </c>
      <c r="T90" s="45"/>
    </row>
    <row r="91" spans="1:20" s="48" customFormat="1" ht="32.1" customHeight="1" x14ac:dyDescent="0.2">
      <c r="A91" s="141" t="s">
        <v>4145</v>
      </c>
      <c r="B91" s="137" t="s">
        <v>4158</v>
      </c>
      <c r="C91" s="139" t="s">
        <v>4159</v>
      </c>
      <c r="D91" s="133">
        <v>133</v>
      </c>
      <c r="E91" s="138"/>
      <c r="F91" s="138"/>
      <c r="G91" s="138"/>
      <c r="H91" s="138"/>
      <c r="I91" s="140"/>
      <c r="J91" s="140"/>
      <c r="K91" s="138"/>
      <c r="L91" s="138"/>
      <c r="M91" s="138"/>
      <c r="N91" s="138">
        <v>96.3</v>
      </c>
      <c r="O91" s="138"/>
      <c r="P91" s="138"/>
      <c r="Q91" s="134">
        <f t="shared" si="10"/>
        <v>96.3</v>
      </c>
      <c r="R91" s="135" t="str">
        <f t="shared" si="8"/>
        <v>NO</v>
      </c>
      <c r="S91" s="136" t="str">
        <f t="shared" si="9"/>
        <v>Inviable Sanitariamente</v>
      </c>
      <c r="T91" s="45"/>
    </row>
    <row r="92" spans="1:20" s="48" customFormat="1" ht="32.1" customHeight="1" x14ac:dyDescent="0.2">
      <c r="A92" s="141" t="s">
        <v>4145</v>
      </c>
      <c r="B92" s="137" t="s">
        <v>4160</v>
      </c>
      <c r="C92" s="139" t="s">
        <v>4161</v>
      </c>
      <c r="D92" s="133">
        <v>480</v>
      </c>
      <c r="E92" s="138"/>
      <c r="F92" s="138"/>
      <c r="G92" s="138"/>
      <c r="H92" s="138"/>
      <c r="I92" s="140"/>
      <c r="J92" s="140"/>
      <c r="K92" s="138"/>
      <c r="L92" s="138">
        <v>43.1</v>
      </c>
      <c r="M92" s="138"/>
      <c r="N92" s="138"/>
      <c r="O92" s="138"/>
      <c r="P92" s="138"/>
      <c r="Q92" s="134">
        <f>AVERAGE(E92:P92)</f>
        <v>43.1</v>
      </c>
      <c r="R92" s="135" t="str">
        <f>IF(Q92&lt;5,"SI","NO")</f>
        <v>NO</v>
      </c>
      <c r="S92" s="136" t="str">
        <f t="shared" si="9"/>
        <v>Alto</v>
      </c>
      <c r="T92" s="45"/>
    </row>
    <row r="93" spans="1:20" s="48" customFormat="1" ht="32.1" customHeight="1" x14ac:dyDescent="0.2">
      <c r="A93" s="141" t="s">
        <v>4145</v>
      </c>
      <c r="B93" s="137" t="s">
        <v>1446</v>
      </c>
      <c r="C93" s="139" t="s">
        <v>4162</v>
      </c>
      <c r="D93" s="133">
        <v>115</v>
      </c>
      <c r="E93" s="138"/>
      <c r="F93" s="138"/>
      <c r="G93" s="138"/>
      <c r="H93" s="138"/>
      <c r="I93" s="140"/>
      <c r="J93" s="140">
        <v>0</v>
      </c>
      <c r="K93" s="138"/>
      <c r="L93" s="138"/>
      <c r="M93" s="138"/>
      <c r="N93" s="138">
        <v>0</v>
      </c>
      <c r="O93" s="138"/>
      <c r="P93" s="138"/>
      <c r="Q93" s="134">
        <f t="shared" si="10"/>
        <v>0</v>
      </c>
      <c r="R93" s="135" t="str">
        <f t="shared" si="8"/>
        <v>SI</v>
      </c>
      <c r="S93" s="136" t="str">
        <f t="shared" si="9"/>
        <v>Sin Riesgo</v>
      </c>
      <c r="T93" s="45"/>
    </row>
    <row r="94" spans="1:20" s="48" customFormat="1" ht="32.1" customHeight="1" x14ac:dyDescent="0.2">
      <c r="A94" s="141" t="s">
        <v>4145</v>
      </c>
      <c r="B94" s="137" t="s">
        <v>4163</v>
      </c>
      <c r="C94" s="139" t="s">
        <v>4164</v>
      </c>
      <c r="D94" s="133">
        <v>90</v>
      </c>
      <c r="E94" s="138"/>
      <c r="F94" s="138"/>
      <c r="G94" s="138"/>
      <c r="H94" s="138"/>
      <c r="I94" s="140"/>
      <c r="J94" s="140">
        <v>96.3</v>
      </c>
      <c r="K94" s="138"/>
      <c r="L94" s="138"/>
      <c r="M94" s="138"/>
      <c r="N94" s="138"/>
      <c r="O94" s="138"/>
      <c r="P94" s="138"/>
      <c r="Q94" s="134">
        <f t="shared" si="10"/>
        <v>96.3</v>
      </c>
      <c r="R94" s="135" t="str">
        <f t="shared" si="8"/>
        <v>NO</v>
      </c>
      <c r="S94" s="136" t="str">
        <f t="shared" si="9"/>
        <v>Inviable Sanitariamente</v>
      </c>
      <c r="T94" s="45"/>
    </row>
    <row r="95" spans="1:20" s="48" customFormat="1" ht="32.1" customHeight="1" x14ac:dyDescent="0.2">
      <c r="A95" s="141" t="s">
        <v>4145</v>
      </c>
      <c r="B95" s="137" t="s">
        <v>4165</v>
      </c>
      <c r="C95" s="139" t="s">
        <v>4166</v>
      </c>
      <c r="D95" s="133">
        <v>60</v>
      </c>
      <c r="E95" s="138"/>
      <c r="F95" s="138"/>
      <c r="G95" s="138"/>
      <c r="H95" s="138"/>
      <c r="I95" s="140"/>
      <c r="J95" s="140">
        <v>96.3</v>
      </c>
      <c r="K95" s="138"/>
      <c r="L95" s="138"/>
      <c r="M95" s="138"/>
      <c r="N95" s="138"/>
      <c r="O95" s="138"/>
      <c r="P95" s="138"/>
      <c r="Q95" s="134">
        <f t="shared" si="10"/>
        <v>96.3</v>
      </c>
      <c r="R95" s="135" t="str">
        <f t="shared" si="8"/>
        <v>NO</v>
      </c>
      <c r="S95" s="136" t="str">
        <f t="shared" si="9"/>
        <v>Inviable Sanitariamente</v>
      </c>
      <c r="T95" s="45"/>
    </row>
    <row r="96" spans="1:20" s="48" customFormat="1" ht="32.1" customHeight="1" x14ac:dyDescent="0.2">
      <c r="A96" s="141" t="s">
        <v>4145</v>
      </c>
      <c r="B96" s="137" t="s">
        <v>4167</v>
      </c>
      <c r="C96" s="139" t="s">
        <v>4168</v>
      </c>
      <c r="D96" s="133">
        <v>120</v>
      </c>
      <c r="E96" s="138"/>
      <c r="F96" s="138">
        <v>96.3</v>
      </c>
      <c r="G96" s="138"/>
      <c r="H96" s="138"/>
      <c r="I96" s="140"/>
      <c r="J96" s="140"/>
      <c r="K96" s="138"/>
      <c r="L96" s="138"/>
      <c r="M96" s="138"/>
      <c r="N96" s="138"/>
      <c r="O96" s="138"/>
      <c r="P96" s="138"/>
      <c r="Q96" s="134">
        <f t="shared" si="10"/>
        <v>96.3</v>
      </c>
      <c r="R96" s="135" t="str">
        <f t="shared" si="8"/>
        <v>NO</v>
      </c>
      <c r="S96" s="136" t="str">
        <f t="shared" si="9"/>
        <v>Inviable Sanitariamente</v>
      </c>
      <c r="T96" s="45"/>
    </row>
    <row r="97" spans="1:20" s="48" customFormat="1" ht="32.1" customHeight="1" x14ac:dyDescent="0.2">
      <c r="A97" s="141" t="s">
        <v>4169</v>
      </c>
      <c r="B97" s="137" t="s">
        <v>4170</v>
      </c>
      <c r="C97" s="139" t="s">
        <v>4171</v>
      </c>
      <c r="D97" s="133">
        <v>104</v>
      </c>
      <c r="E97" s="138"/>
      <c r="F97" s="138"/>
      <c r="G97" s="138">
        <v>53</v>
      </c>
      <c r="H97" s="138"/>
      <c r="I97" s="140"/>
      <c r="J97" s="140"/>
      <c r="K97" s="138"/>
      <c r="L97" s="138"/>
      <c r="M97" s="138"/>
      <c r="N97" s="138"/>
      <c r="O97" s="138"/>
      <c r="P97" s="138"/>
      <c r="Q97" s="134">
        <f t="shared" ref="Q97:Q127" si="11">AVERAGE(E97:P97)</f>
        <v>53</v>
      </c>
      <c r="R97" s="135" t="str">
        <f t="shared" ref="R97:R127" si="12">IF(Q97&lt;5,"SI","NO")</f>
        <v>NO</v>
      </c>
      <c r="S97" s="136" t="str">
        <f t="shared" si="9"/>
        <v>Alto</v>
      </c>
      <c r="T97" s="45"/>
    </row>
    <row r="98" spans="1:20" s="48" customFormat="1" ht="32.1" customHeight="1" x14ac:dyDescent="0.2">
      <c r="A98" s="141" t="s">
        <v>4169</v>
      </c>
      <c r="B98" s="137" t="s">
        <v>4172</v>
      </c>
      <c r="C98" s="139" t="s">
        <v>4173</v>
      </c>
      <c r="D98" s="133">
        <v>50</v>
      </c>
      <c r="E98" s="138"/>
      <c r="F98" s="138"/>
      <c r="G98" s="138"/>
      <c r="H98" s="138"/>
      <c r="I98" s="140"/>
      <c r="J98" s="140">
        <v>53</v>
      </c>
      <c r="K98" s="138"/>
      <c r="L98" s="138"/>
      <c r="M98" s="138"/>
      <c r="N98" s="138"/>
      <c r="O98" s="138"/>
      <c r="P98" s="138"/>
      <c r="Q98" s="134">
        <f t="shared" si="11"/>
        <v>53</v>
      </c>
      <c r="R98" s="135" t="str">
        <f t="shared" si="12"/>
        <v>NO</v>
      </c>
      <c r="S98" s="136" t="str">
        <f t="shared" si="9"/>
        <v>Alto</v>
      </c>
      <c r="T98" s="45"/>
    </row>
    <row r="99" spans="1:20" s="48" customFormat="1" ht="32.1" customHeight="1" x14ac:dyDescent="0.2">
      <c r="A99" s="141" t="s">
        <v>4169</v>
      </c>
      <c r="B99" s="137" t="s">
        <v>1574</v>
      </c>
      <c r="C99" s="139" t="s">
        <v>4174</v>
      </c>
      <c r="D99" s="133">
        <v>70</v>
      </c>
      <c r="E99" s="138"/>
      <c r="F99" s="138"/>
      <c r="G99" s="138"/>
      <c r="H99" s="138"/>
      <c r="I99" s="140"/>
      <c r="J99" s="140">
        <v>53</v>
      </c>
      <c r="K99" s="138"/>
      <c r="L99" s="138"/>
      <c r="M99" s="138"/>
      <c r="N99" s="138"/>
      <c r="O99" s="138"/>
      <c r="P99" s="138"/>
      <c r="Q99" s="134">
        <f t="shared" si="11"/>
        <v>53</v>
      </c>
      <c r="R99" s="135" t="str">
        <f t="shared" si="12"/>
        <v>NO</v>
      </c>
      <c r="S99" s="136" t="str">
        <f t="shared" si="9"/>
        <v>Alto</v>
      </c>
      <c r="T99" s="45"/>
    </row>
    <row r="100" spans="1:20" s="48" customFormat="1" ht="32.1" customHeight="1" x14ac:dyDescent="0.2">
      <c r="A100" s="141" t="s">
        <v>4169</v>
      </c>
      <c r="B100" s="137" t="s">
        <v>4175</v>
      </c>
      <c r="C100" s="139" t="s">
        <v>4176</v>
      </c>
      <c r="D100" s="133">
        <v>290</v>
      </c>
      <c r="E100" s="138"/>
      <c r="F100" s="138"/>
      <c r="G100" s="138">
        <v>0</v>
      </c>
      <c r="H100" s="138"/>
      <c r="I100" s="140"/>
      <c r="J100" s="140"/>
      <c r="K100" s="138"/>
      <c r="L100" s="138"/>
      <c r="M100" s="138"/>
      <c r="N100" s="138"/>
      <c r="O100" s="138"/>
      <c r="P100" s="138"/>
      <c r="Q100" s="134">
        <f t="shared" si="11"/>
        <v>0</v>
      </c>
      <c r="R100" s="135" t="str">
        <f t="shared" si="12"/>
        <v>SI</v>
      </c>
      <c r="S100" s="136" t="str">
        <f t="shared" si="9"/>
        <v>Sin Riesgo</v>
      </c>
      <c r="T100" s="45"/>
    </row>
    <row r="101" spans="1:20" s="48" customFormat="1" ht="32.1" customHeight="1" x14ac:dyDescent="0.2">
      <c r="A101" s="141" t="s">
        <v>4169</v>
      </c>
      <c r="B101" s="137" t="s">
        <v>4177</v>
      </c>
      <c r="C101" s="139" t="s">
        <v>4178</v>
      </c>
      <c r="D101" s="133">
        <v>48</v>
      </c>
      <c r="E101" s="138"/>
      <c r="F101" s="138"/>
      <c r="G101" s="138"/>
      <c r="H101" s="138"/>
      <c r="I101" s="140"/>
      <c r="J101" s="140"/>
      <c r="K101" s="138"/>
      <c r="L101" s="138"/>
      <c r="M101" s="138">
        <v>53.1</v>
      </c>
      <c r="N101" s="138"/>
      <c r="O101" s="138"/>
      <c r="P101" s="138"/>
      <c r="Q101" s="134">
        <f t="shared" si="11"/>
        <v>53.1</v>
      </c>
      <c r="R101" s="135" t="str">
        <f t="shared" si="12"/>
        <v>NO</v>
      </c>
      <c r="S101" s="136" t="str">
        <f t="shared" si="9"/>
        <v>Alto</v>
      </c>
      <c r="T101" s="45"/>
    </row>
    <row r="102" spans="1:20" s="48" customFormat="1" ht="32.1" customHeight="1" x14ac:dyDescent="0.2">
      <c r="A102" s="141" t="s">
        <v>4169</v>
      </c>
      <c r="B102" s="137" t="s">
        <v>4179</v>
      </c>
      <c r="C102" s="139" t="s">
        <v>4180</v>
      </c>
      <c r="D102" s="133">
        <v>32</v>
      </c>
      <c r="E102" s="138"/>
      <c r="F102" s="138"/>
      <c r="G102" s="138"/>
      <c r="H102" s="138"/>
      <c r="I102" s="140"/>
      <c r="J102" s="140"/>
      <c r="K102" s="138"/>
      <c r="L102" s="138"/>
      <c r="M102" s="138"/>
      <c r="N102" s="138">
        <v>53.1</v>
      </c>
      <c r="O102" s="138"/>
      <c r="P102" s="138"/>
      <c r="Q102" s="134">
        <f t="shared" si="11"/>
        <v>53.1</v>
      </c>
      <c r="R102" s="135" t="str">
        <f t="shared" si="12"/>
        <v>NO</v>
      </c>
      <c r="S102" s="136" t="str">
        <f t="shared" si="9"/>
        <v>Alto</v>
      </c>
      <c r="T102" s="45"/>
    </row>
    <row r="103" spans="1:20" s="48" customFormat="1" ht="32.1" customHeight="1" x14ac:dyDescent="0.2">
      <c r="A103" s="141" t="s">
        <v>4181</v>
      </c>
      <c r="B103" s="137" t="s">
        <v>4182</v>
      </c>
      <c r="C103" s="139" t="s">
        <v>4183</v>
      </c>
      <c r="D103" s="133">
        <v>60</v>
      </c>
      <c r="E103" s="138">
        <v>97</v>
      </c>
      <c r="F103" s="138"/>
      <c r="G103" s="138"/>
      <c r="H103" s="138"/>
      <c r="I103" s="140"/>
      <c r="J103" s="140"/>
      <c r="K103" s="138"/>
      <c r="L103" s="138"/>
      <c r="M103" s="138"/>
      <c r="N103" s="138"/>
      <c r="O103" s="138"/>
      <c r="P103" s="138"/>
      <c r="Q103" s="134">
        <f t="shared" si="11"/>
        <v>97</v>
      </c>
      <c r="R103" s="135" t="str">
        <f t="shared" si="12"/>
        <v>NO</v>
      </c>
      <c r="S103" s="136" t="str">
        <f t="shared" si="9"/>
        <v>Inviable Sanitariamente</v>
      </c>
      <c r="T103" s="45"/>
    </row>
    <row r="104" spans="1:20" s="48" customFormat="1" ht="32.1" customHeight="1" x14ac:dyDescent="0.2">
      <c r="A104" s="141" t="s">
        <v>4181</v>
      </c>
      <c r="B104" s="137" t="s">
        <v>800</v>
      </c>
      <c r="C104" s="139" t="s">
        <v>4184</v>
      </c>
      <c r="D104" s="133">
        <v>80</v>
      </c>
      <c r="E104" s="138"/>
      <c r="F104" s="138"/>
      <c r="G104" s="138">
        <v>97</v>
      </c>
      <c r="H104" s="138"/>
      <c r="I104" s="140"/>
      <c r="J104" s="140"/>
      <c r="K104" s="138"/>
      <c r="L104" s="138"/>
      <c r="M104" s="138"/>
      <c r="N104" s="138"/>
      <c r="O104" s="138"/>
      <c r="P104" s="138"/>
      <c r="Q104" s="134">
        <f t="shared" si="11"/>
        <v>97</v>
      </c>
      <c r="R104" s="135" t="str">
        <f t="shared" si="12"/>
        <v>NO</v>
      </c>
      <c r="S104" s="136" t="str">
        <f t="shared" si="9"/>
        <v>Inviable Sanitariamente</v>
      </c>
      <c r="T104" s="45"/>
    </row>
    <row r="105" spans="1:20" s="48" customFormat="1" ht="32.1" customHeight="1" x14ac:dyDescent="0.2">
      <c r="A105" s="141" t="s">
        <v>4181</v>
      </c>
      <c r="B105" s="137" t="s">
        <v>4185</v>
      </c>
      <c r="C105" s="139" t="s">
        <v>4186</v>
      </c>
      <c r="D105" s="133">
        <v>28</v>
      </c>
      <c r="E105" s="138"/>
      <c r="F105" s="138">
        <v>97</v>
      </c>
      <c r="G105" s="138"/>
      <c r="H105" s="138"/>
      <c r="I105" s="140"/>
      <c r="J105" s="140"/>
      <c r="K105" s="138"/>
      <c r="L105" s="138"/>
      <c r="M105" s="138"/>
      <c r="N105" s="138"/>
      <c r="O105" s="138"/>
      <c r="P105" s="138"/>
      <c r="Q105" s="134">
        <f t="shared" si="11"/>
        <v>97</v>
      </c>
      <c r="R105" s="135" t="str">
        <f t="shared" si="12"/>
        <v>NO</v>
      </c>
      <c r="S105" s="136" t="str">
        <f t="shared" si="9"/>
        <v>Inviable Sanitariamente</v>
      </c>
      <c r="T105" s="45"/>
    </row>
    <row r="106" spans="1:20" s="48" customFormat="1" ht="32.1" customHeight="1" x14ac:dyDescent="0.2">
      <c r="A106" s="141" t="s">
        <v>4181</v>
      </c>
      <c r="B106" s="137" t="s">
        <v>4187</v>
      </c>
      <c r="C106" s="139" t="s">
        <v>4188</v>
      </c>
      <c r="D106" s="133">
        <v>80</v>
      </c>
      <c r="E106" s="138"/>
      <c r="F106" s="138"/>
      <c r="G106" s="138"/>
      <c r="H106" s="138">
        <v>97</v>
      </c>
      <c r="I106" s="140"/>
      <c r="J106" s="140"/>
      <c r="K106" s="138"/>
      <c r="L106" s="138"/>
      <c r="M106" s="138"/>
      <c r="N106" s="138"/>
      <c r="O106" s="138"/>
      <c r="P106" s="138"/>
      <c r="Q106" s="134">
        <f t="shared" si="11"/>
        <v>97</v>
      </c>
      <c r="R106" s="135" t="str">
        <f t="shared" si="12"/>
        <v>NO</v>
      </c>
      <c r="S106" s="136" t="str">
        <f t="shared" si="9"/>
        <v>Inviable Sanitariamente</v>
      </c>
      <c r="T106" s="45"/>
    </row>
    <row r="107" spans="1:20" s="48" customFormat="1" ht="32.1" customHeight="1" x14ac:dyDescent="0.2">
      <c r="A107" s="141" t="s">
        <v>4181</v>
      </c>
      <c r="B107" s="137" t="s">
        <v>917</v>
      </c>
      <c r="C107" s="139" t="s">
        <v>4189</v>
      </c>
      <c r="D107" s="133">
        <v>20</v>
      </c>
      <c r="E107" s="138"/>
      <c r="F107" s="138"/>
      <c r="G107" s="138"/>
      <c r="H107" s="138">
        <v>97</v>
      </c>
      <c r="I107" s="140"/>
      <c r="J107" s="140"/>
      <c r="K107" s="138"/>
      <c r="L107" s="138"/>
      <c r="M107" s="138"/>
      <c r="N107" s="138"/>
      <c r="O107" s="138"/>
      <c r="P107" s="138"/>
      <c r="Q107" s="134">
        <f t="shared" si="11"/>
        <v>97</v>
      </c>
      <c r="R107" s="135" t="str">
        <f t="shared" si="12"/>
        <v>NO</v>
      </c>
      <c r="S107" s="136" t="str">
        <f t="shared" si="9"/>
        <v>Inviable Sanitariamente</v>
      </c>
      <c r="T107" s="45"/>
    </row>
    <row r="108" spans="1:20" s="48" customFormat="1" ht="32.1" customHeight="1" x14ac:dyDescent="0.2">
      <c r="A108" s="141" t="s">
        <v>4181</v>
      </c>
      <c r="B108" s="137" t="s">
        <v>4190</v>
      </c>
      <c r="C108" s="139" t="s">
        <v>4191</v>
      </c>
      <c r="D108" s="133">
        <v>120</v>
      </c>
      <c r="E108" s="138"/>
      <c r="F108" s="138"/>
      <c r="G108" s="138"/>
      <c r="H108" s="138"/>
      <c r="I108" s="140"/>
      <c r="J108" s="140">
        <v>97</v>
      </c>
      <c r="K108" s="138"/>
      <c r="L108" s="138"/>
      <c r="M108" s="138"/>
      <c r="N108" s="138"/>
      <c r="O108" s="138"/>
      <c r="P108" s="138"/>
      <c r="Q108" s="134">
        <f t="shared" si="11"/>
        <v>97</v>
      </c>
      <c r="R108" s="135" t="str">
        <f t="shared" si="12"/>
        <v>NO</v>
      </c>
      <c r="S108" s="136" t="str">
        <f t="shared" si="9"/>
        <v>Inviable Sanitariamente</v>
      </c>
      <c r="T108" s="45"/>
    </row>
    <row r="109" spans="1:20" s="48" customFormat="1" ht="32.1" customHeight="1" x14ac:dyDescent="0.2">
      <c r="A109" s="141" t="s">
        <v>4181</v>
      </c>
      <c r="B109" s="137" t="s">
        <v>1311</v>
      </c>
      <c r="C109" s="139" t="s">
        <v>4192</v>
      </c>
      <c r="D109" s="133">
        <v>55</v>
      </c>
      <c r="E109" s="138"/>
      <c r="F109" s="138"/>
      <c r="G109" s="138">
        <v>97</v>
      </c>
      <c r="H109" s="138"/>
      <c r="I109" s="140"/>
      <c r="J109" s="140"/>
      <c r="K109" s="138"/>
      <c r="L109" s="138"/>
      <c r="M109" s="138"/>
      <c r="N109" s="138"/>
      <c r="O109" s="138"/>
      <c r="P109" s="138"/>
      <c r="Q109" s="134">
        <f t="shared" si="11"/>
        <v>97</v>
      </c>
      <c r="R109" s="135" t="str">
        <f t="shared" si="12"/>
        <v>NO</v>
      </c>
      <c r="S109" s="136" t="str">
        <f t="shared" si="9"/>
        <v>Inviable Sanitariamente</v>
      </c>
      <c r="T109" s="45"/>
    </row>
    <row r="110" spans="1:20" s="48" customFormat="1" ht="32.1" customHeight="1" x14ac:dyDescent="0.2">
      <c r="A110" s="297" t="s">
        <v>4181</v>
      </c>
      <c r="B110" s="139" t="s">
        <v>4193</v>
      </c>
      <c r="C110" s="139" t="s">
        <v>4194</v>
      </c>
      <c r="D110" s="133">
        <v>60</v>
      </c>
      <c r="E110" s="138"/>
      <c r="F110" s="138">
        <v>97.4</v>
      </c>
      <c r="G110" s="138"/>
      <c r="H110" s="138"/>
      <c r="I110" s="140"/>
      <c r="J110" s="140"/>
      <c r="K110" s="138"/>
      <c r="L110" s="138"/>
      <c r="M110" s="138"/>
      <c r="N110" s="138"/>
      <c r="O110" s="138"/>
      <c r="P110" s="138"/>
      <c r="Q110" s="134">
        <f t="shared" si="11"/>
        <v>97.4</v>
      </c>
      <c r="R110" s="135" t="str">
        <f t="shared" si="12"/>
        <v>NO</v>
      </c>
      <c r="S110" s="136" t="str">
        <f t="shared" si="9"/>
        <v>Inviable Sanitariamente</v>
      </c>
      <c r="T110" s="45"/>
    </row>
    <row r="111" spans="1:20" s="48" customFormat="1" ht="32.1" customHeight="1" x14ac:dyDescent="0.2">
      <c r="A111" s="141" t="s">
        <v>4181</v>
      </c>
      <c r="B111" s="137" t="s">
        <v>4195</v>
      </c>
      <c r="C111" s="139" t="s">
        <v>4196</v>
      </c>
      <c r="D111" s="133">
        <v>150</v>
      </c>
      <c r="E111" s="138"/>
      <c r="F111" s="138">
        <v>97</v>
      </c>
      <c r="G111" s="138"/>
      <c r="H111" s="138"/>
      <c r="I111" s="140"/>
      <c r="J111" s="140"/>
      <c r="K111" s="138"/>
      <c r="L111" s="138"/>
      <c r="M111" s="138"/>
      <c r="N111" s="138"/>
      <c r="O111" s="138"/>
      <c r="P111" s="138"/>
      <c r="Q111" s="134">
        <f t="shared" si="11"/>
        <v>97</v>
      </c>
      <c r="R111" s="135" t="str">
        <f t="shared" si="12"/>
        <v>NO</v>
      </c>
      <c r="S111" s="136" t="str">
        <f t="shared" si="9"/>
        <v>Inviable Sanitariamente</v>
      </c>
      <c r="T111" s="45"/>
    </row>
    <row r="112" spans="1:20" s="48" customFormat="1" ht="32.1" customHeight="1" x14ac:dyDescent="0.2">
      <c r="A112" s="141" t="s">
        <v>4197</v>
      </c>
      <c r="B112" s="137" t="s">
        <v>4198</v>
      </c>
      <c r="C112" s="139" t="s">
        <v>4199</v>
      </c>
      <c r="D112" s="133">
        <v>288</v>
      </c>
      <c r="E112" s="138"/>
      <c r="F112" s="138"/>
      <c r="G112" s="138"/>
      <c r="H112" s="138"/>
      <c r="I112" s="140">
        <v>96</v>
      </c>
      <c r="J112" s="140"/>
      <c r="K112" s="138"/>
      <c r="L112" s="138"/>
      <c r="M112" s="138"/>
      <c r="N112" s="138"/>
      <c r="O112" s="138"/>
      <c r="P112" s="138"/>
      <c r="Q112" s="134">
        <f t="shared" si="11"/>
        <v>96</v>
      </c>
      <c r="R112" s="135" t="str">
        <f t="shared" si="12"/>
        <v>NO</v>
      </c>
      <c r="S112" s="136" t="str">
        <f t="shared" si="9"/>
        <v>Inviable Sanitariamente</v>
      </c>
      <c r="T112" s="45"/>
    </row>
    <row r="113" spans="1:20" s="48" customFormat="1" ht="32.1" customHeight="1" x14ac:dyDescent="0.2">
      <c r="A113" s="141" t="s">
        <v>4197</v>
      </c>
      <c r="B113" s="137" t="s">
        <v>4200</v>
      </c>
      <c r="C113" s="139" t="s">
        <v>4201</v>
      </c>
      <c r="D113" s="133">
        <v>267</v>
      </c>
      <c r="E113" s="138">
        <v>97</v>
      </c>
      <c r="F113" s="138"/>
      <c r="G113" s="138"/>
      <c r="H113" s="138"/>
      <c r="I113" s="140"/>
      <c r="J113" s="140"/>
      <c r="K113" s="138"/>
      <c r="L113" s="138"/>
      <c r="M113" s="138"/>
      <c r="N113" s="138"/>
      <c r="O113" s="138"/>
      <c r="P113" s="138"/>
      <c r="Q113" s="134">
        <f t="shared" si="11"/>
        <v>97</v>
      </c>
      <c r="R113" s="135" t="str">
        <f t="shared" si="12"/>
        <v>NO</v>
      </c>
      <c r="S113" s="136" t="str">
        <f t="shared" si="9"/>
        <v>Inviable Sanitariamente</v>
      </c>
      <c r="T113" s="45"/>
    </row>
    <row r="114" spans="1:20" s="48" customFormat="1" ht="32.1" customHeight="1" x14ac:dyDescent="0.2">
      <c r="A114" s="141" t="s">
        <v>4197</v>
      </c>
      <c r="B114" s="137" t="s">
        <v>4202</v>
      </c>
      <c r="C114" s="139" t="s">
        <v>4203</v>
      </c>
      <c r="D114" s="133">
        <v>194</v>
      </c>
      <c r="E114" s="138">
        <v>97</v>
      </c>
      <c r="F114" s="138"/>
      <c r="G114" s="138"/>
      <c r="H114" s="138"/>
      <c r="I114" s="140"/>
      <c r="J114" s="140"/>
      <c r="K114" s="138"/>
      <c r="L114" s="138"/>
      <c r="M114" s="138"/>
      <c r="N114" s="138"/>
      <c r="O114" s="138"/>
      <c r="P114" s="138"/>
      <c r="Q114" s="134">
        <f t="shared" si="11"/>
        <v>97</v>
      </c>
      <c r="R114" s="135" t="str">
        <f t="shared" si="12"/>
        <v>NO</v>
      </c>
      <c r="S114" s="136" t="str">
        <f t="shared" si="9"/>
        <v>Inviable Sanitariamente</v>
      </c>
      <c r="T114" s="45"/>
    </row>
    <row r="115" spans="1:20" s="48" customFormat="1" ht="32.1" customHeight="1" x14ac:dyDescent="0.2">
      <c r="A115" s="141" t="s">
        <v>4197</v>
      </c>
      <c r="B115" s="137" t="s">
        <v>4204</v>
      </c>
      <c r="C115" s="139" t="s">
        <v>4205</v>
      </c>
      <c r="D115" s="133">
        <v>206</v>
      </c>
      <c r="E115" s="138"/>
      <c r="F115" s="138">
        <v>0</v>
      </c>
      <c r="G115" s="138"/>
      <c r="H115" s="138"/>
      <c r="I115" s="140"/>
      <c r="J115" s="140"/>
      <c r="K115" s="138"/>
      <c r="L115" s="138"/>
      <c r="M115" s="138"/>
      <c r="N115" s="138"/>
      <c r="O115" s="138"/>
      <c r="P115" s="138"/>
      <c r="Q115" s="134">
        <f t="shared" si="11"/>
        <v>0</v>
      </c>
      <c r="R115" s="135" t="str">
        <f t="shared" si="12"/>
        <v>SI</v>
      </c>
      <c r="S115" s="136" t="str">
        <f t="shared" si="9"/>
        <v>Sin Riesgo</v>
      </c>
      <c r="T115" s="45"/>
    </row>
    <row r="116" spans="1:20" s="48" customFormat="1" ht="32.1" customHeight="1" x14ac:dyDescent="0.2">
      <c r="A116" s="141" t="s">
        <v>4197</v>
      </c>
      <c r="B116" s="137" t="s">
        <v>4206</v>
      </c>
      <c r="C116" s="139" t="s">
        <v>4207</v>
      </c>
      <c r="D116" s="133">
        <v>137</v>
      </c>
      <c r="E116" s="138"/>
      <c r="F116" s="138"/>
      <c r="G116" s="138"/>
      <c r="H116" s="138"/>
      <c r="I116" s="140"/>
      <c r="J116" s="140">
        <v>14.3</v>
      </c>
      <c r="K116" s="138"/>
      <c r="L116" s="138"/>
      <c r="M116" s="138"/>
      <c r="N116" s="138"/>
      <c r="O116" s="138"/>
      <c r="P116" s="138"/>
      <c r="Q116" s="134">
        <f t="shared" si="11"/>
        <v>14.3</v>
      </c>
      <c r="R116" s="135" t="str">
        <f t="shared" si="12"/>
        <v>NO</v>
      </c>
      <c r="S116" s="136" t="str">
        <f t="shared" si="9"/>
        <v>Medio</v>
      </c>
      <c r="T116" s="45"/>
    </row>
    <row r="117" spans="1:20" s="48" customFormat="1" ht="32.1" customHeight="1" x14ac:dyDescent="0.2">
      <c r="A117" s="141" t="s">
        <v>4197</v>
      </c>
      <c r="B117" s="137" t="s">
        <v>3094</v>
      </c>
      <c r="C117" s="139" t="s">
        <v>4208</v>
      </c>
      <c r="D117" s="133">
        <v>37</v>
      </c>
      <c r="E117" s="138"/>
      <c r="F117" s="138"/>
      <c r="G117" s="138"/>
      <c r="H117" s="138"/>
      <c r="I117" s="140">
        <v>96</v>
      </c>
      <c r="J117" s="140"/>
      <c r="K117" s="138"/>
      <c r="L117" s="138"/>
      <c r="M117" s="138"/>
      <c r="N117" s="138"/>
      <c r="O117" s="138"/>
      <c r="P117" s="138"/>
      <c r="Q117" s="134">
        <f t="shared" si="11"/>
        <v>96</v>
      </c>
      <c r="R117" s="135" t="str">
        <f t="shared" si="12"/>
        <v>NO</v>
      </c>
      <c r="S117" s="136" t="str">
        <f t="shared" si="9"/>
        <v>Inviable Sanitariamente</v>
      </c>
      <c r="T117" s="45"/>
    </row>
    <row r="118" spans="1:20" s="48" customFormat="1" ht="32.1" customHeight="1" x14ac:dyDescent="0.2">
      <c r="A118" s="141" t="s">
        <v>4197</v>
      </c>
      <c r="B118" s="137" t="s">
        <v>4209</v>
      </c>
      <c r="C118" s="139" t="s">
        <v>4210</v>
      </c>
      <c r="D118" s="133">
        <v>25</v>
      </c>
      <c r="E118" s="138">
        <v>30.3</v>
      </c>
      <c r="F118" s="138"/>
      <c r="G118" s="138"/>
      <c r="H118" s="138"/>
      <c r="I118" s="140"/>
      <c r="J118" s="140"/>
      <c r="K118" s="138"/>
      <c r="L118" s="138"/>
      <c r="M118" s="138"/>
      <c r="N118" s="138"/>
      <c r="O118" s="138"/>
      <c r="P118" s="138"/>
      <c r="Q118" s="134">
        <f t="shared" si="11"/>
        <v>30.3</v>
      </c>
      <c r="R118" s="135" t="str">
        <f t="shared" si="12"/>
        <v>NO</v>
      </c>
      <c r="S118" s="136" t="str">
        <f t="shared" si="9"/>
        <v>Medio</v>
      </c>
      <c r="T118" s="45"/>
    </row>
    <row r="119" spans="1:20" s="48" customFormat="1" ht="32.1" customHeight="1" x14ac:dyDescent="0.2">
      <c r="A119" s="141" t="s">
        <v>4197</v>
      </c>
      <c r="B119" s="137" t="s">
        <v>4211</v>
      </c>
      <c r="C119" s="139" t="s">
        <v>4212</v>
      </c>
      <c r="D119" s="133">
        <v>28</v>
      </c>
      <c r="E119" s="138"/>
      <c r="F119" s="138">
        <v>97</v>
      </c>
      <c r="G119" s="138"/>
      <c r="H119" s="138"/>
      <c r="I119" s="140"/>
      <c r="J119" s="140"/>
      <c r="K119" s="138"/>
      <c r="L119" s="138"/>
      <c r="M119" s="138"/>
      <c r="N119" s="138"/>
      <c r="O119" s="138"/>
      <c r="P119" s="138"/>
      <c r="Q119" s="134">
        <f t="shared" si="11"/>
        <v>97</v>
      </c>
      <c r="R119" s="135" t="str">
        <f t="shared" si="12"/>
        <v>NO</v>
      </c>
      <c r="S119" s="136" t="str">
        <f t="shared" si="9"/>
        <v>Inviable Sanitariamente</v>
      </c>
      <c r="T119" s="45"/>
    </row>
    <row r="120" spans="1:20" s="48" customFormat="1" ht="32.1" customHeight="1" x14ac:dyDescent="0.2">
      <c r="A120" s="141" t="s">
        <v>4197</v>
      </c>
      <c r="B120" s="137" t="s">
        <v>4213</v>
      </c>
      <c r="C120" s="139" t="s">
        <v>4214</v>
      </c>
      <c r="D120" s="133">
        <v>74</v>
      </c>
      <c r="E120" s="138"/>
      <c r="F120" s="138"/>
      <c r="G120" s="138"/>
      <c r="H120" s="138"/>
      <c r="I120" s="140"/>
      <c r="J120" s="140">
        <v>97.7</v>
      </c>
      <c r="K120" s="138"/>
      <c r="L120" s="138"/>
      <c r="M120" s="138"/>
      <c r="N120" s="138"/>
      <c r="O120" s="138"/>
      <c r="P120" s="138"/>
      <c r="Q120" s="134">
        <f t="shared" si="11"/>
        <v>97.7</v>
      </c>
      <c r="R120" s="135" t="str">
        <f t="shared" si="12"/>
        <v>NO</v>
      </c>
      <c r="S120" s="136" t="str">
        <f t="shared" si="9"/>
        <v>Inviable Sanitariamente</v>
      </c>
      <c r="T120" s="45"/>
    </row>
    <row r="121" spans="1:20" s="48" customFormat="1" ht="32.1" customHeight="1" x14ac:dyDescent="0.2">
      <c r="A121" s="141" t="s">
        <v>4197</v>
      </c>
      <c r="B121" s="137" t="s">
        <v>4215</v>
      </c>
      <c r="C121" s="139" t="s">
        <v>4216</v>
      </c>
      <c r="D121" s="133">
        <v>215</v>
      </c>
      <c r="E121" s="138"/>
      <c r="F121" s="138">
        <v>9.4</v>
      </c>
      <c r="G121" s="138"/>
      <c r="H121" s="138"/>
      <c r="I121" s="140"/>
      <c r="J121" s="140"/>
      <c r="K121" s="138"/>
      <c r="L121" s="138"/>
      <c r="M121" s="138"/>
      <c r="N121" s="138"/>
      <c r="O121" s="138"/>
      <c r="P121" s="138"/>
      <c r="Q121" s="134">
        <f t="shared" si="11"/>
        <v>9.4</v>
      </c>
      <c r="R121" s="135" t="str">
        <f t="shared" si="12"/>
        <v>NO</v>
      </c>
      <c r="S121" s="136" t="str">
        <f t="shared" si="9"/>
        <v>Bajo</v>
      </c>
      <c r="T121" s="45"/>
    </row>
    <row r="122" spans="1:20" s="48" customFormat="1" ht="32.1" customHeight="1" x14ac:dyDescent="0.2">
      <c r="A122" s="141" t="s">
        <v>4197</v>
      </c>
      <c r="B122" s="137" t="s">
        <v>949</v>
      </c>
      <c r="C122" s="139" t="s">
        <v>4217</v>
      </c>
      <c r="D122" s="133">
        <v>30</v>
      </c>
      <c r="E122" s="138"/>
      <c r="F122" s="138"/>
      <c r="G122" s="138"/>
      <c r="H122" s="138"/>
      <c r="I122" s="140"/>
      <c r="J122" s="140">
        <v>97.7</v>
      </c>
      <c r="K122" s="138"/>
      <c r="L122" s="138"/>
      <c r="M122" s="138"/>
      <c r="N122" s="138"/>
      <c r="O122" s="138"/>
      <c r="P122" s="138"/>
      <c r="Q122" s="134">
        <f t="shared" si="11"/>
        <v>97.7</v>
      </c>
      <c r="R122" s="135" t="str">
        <f t="shared" si="12"/>
        <v>NO</v>
      </c>
      <c r="S122" s="136" t="str">
        <f t="shared" si="9"/>
        <v>Inviable Sanitariamente</v>
      </c>
      <c r="T122" s="45"/>
    </row>
    <row r="123" spans="1:20" s="48" customFormat="1" ht="32.1" customHeight="1" x14ac:dyDescent="0.2">
      <c r="A123" s="141" t="s">
        <v>4197</v>
      </c>
      <c r="B123" s="137" t="s">
        <v>4218</v>
      </c>
      <c r="C123" s="139" t="s">
        <v>4219</v>
      </c>
      <c r="D123" s="133">
        <v>26</v>
      </c>
      <c r="E123" s="138"/>
      <c r="F123" s="138"/>
      <c r="G123" s="138"/>
      <c r="H123" s="138"/>
      <c r="I123" s="140"/>
      <c r="J123" s="140">
        <v>79.2</v>
      </c>
      <c r="K123" s="138"/>
      <c r="L123" s="138"/>
      <c r="M123" s="138"/>
      <c r="N123" s="138"/>
      <c r="O123" s="138"/>
      <c r="P123" s="138"/>
      <c r="Q123" s="134">
        <f t="shared" si="11"/>
        <v>79.2</v>
      </c>
      <c r="R123" s="135" t="str">
        <f t="shared" si="12"/>
        <v>NO</v>
      </c>
      <c r="S123" s="136" t="str">
        <f t="shared" si="9"/>
        <v>Alto</v>
      </c>
      <c r="T123" s="45"/>
    </row>
    <row r="124" spans="1:20" s="48" customFormat="1" ht="32.1" customHeight="1" x14ac:dyDescent="0.2">
      <c r="A124" s="141" t="s">
        <v>4197</v>
      </c>
      <c r="B124" s="137" t="s">
        <v>1297</v>
      </c>
      <c r="C124" s="139" t="s">
        <v>4220</v>
      </c>
      <c r="D124" s="133">
        <v>15</v>
      </c>
      <c r="E124" s="138"/>
      <c r="F124" s="138"/>
      <c r="G124" s="138">
        <v>74</v>
      </c>
      <c r="H124" s="138"/>
      <c r="I124" s="140"/>
      <c r="J124" s="140"/>
      <c r="K124" s="138"/>
      <c r="L124" s="138"/>
      <c r="M124" s="138"/>
      <c r="N124" s="138"/>
      <c r="O124" s="138"/>
      <c r="P124" s="138"/>
      <c r="Q124" s="134">
        <f t="shared" si="11"/>
        <v>74</v>
      </c>
      <c r="R124" s="135" t="str">
        <f t="shared" si="12"/>
        <v>NO</v>
      </c>
      <c r="S124" s="136" t="str">
        <f t="shared" si="9"/>
        <v>Alto</v>
      </c>
      <c r="T124" s="45"/>
    </row>
    <row r="125" spans="1:20" s="48" customFormat="1" ht="32.1" customHeight="1" x14ac:dyDescent="0.2">
      <c r="A125" s="141" t="s">
        <v>4197</v>
      </c>
      <c r="B125" s="137" t="s">
        <v>4221</v>
      </c>
      <c r="C125" s="139" t="s">
        <v>4222</v>
      </c>
      <c r="D125" s="133">
        <v>44</v>
      </c>
      <c r="E125" s="138"/>
      <c r="F125" s="138">
        <v>0</v>
      </c>
      <c r="G125" s="138"/>
      <c r="H125" s="138"/>
      <c r="I125" s="140"/>
      <c r="J125" s="140"/>
      <c r="K125" s="138"/>
      <c r="L125" s="138"/>
      <c r="M125" s="138"/>
      <c r="N125" s="138"/>
      <c r="O125" s="138"/>
      <c r="P125" s="138"/>
      <c r="Q125" s="134">
        <f t="shared" si="11"/>
        <v>0</v>
      </c>
      <c r="R125" s="135" t="str">
        <f t="shared" si="12"/>
        <v>SI</v>
      </c>
      <c r="S125" s="136" t="str">
        <f t="shared" si="9"/>
        <v>Sin Riesgo</v>
      </c>
      <c r="T125" s="45"/>
    </row>
    <row r="126" spans="1:20" s="48" customFormat="1" ht="32.1" customHeight="1" x14ac:dyDescent="0.2">
      <c r="A126" s="141" t="s">
        <v>4197</v>
      </c>
      <c r="B126" s="137" t="s">
        <v>4223</v>
      </c>
      <c r="C126" s="139" t="s">
        <v>4224</v>
      </c>
      <c r="D126" s="133">
        <v>35</v>
      </c>
      <c r="E126" s="138"/>
      <c r="F126" s="138"/>
      <c r="G126" s="138"/>
      <c r="H126" s="138">
        <v>24.4</v>
      </c>
      <c r="I126" s="140"/>
      <c r="J126" s="140"/>
      <c r="K126" s="138"/>
      <c r="L126" s="138"/>
      <c r="M126" s="138"/>
      <c r="N126" s="138"/>
      <c r="O126" s="138"/>
      <c r="P126" s="138"/>
      <c r="Q126" s="134">
        <f t="shared" si="11"/>
        <v>24.4</v>
      </c>
      <c r="R126" s="135" t="str">
        <f t="shared" si="12"/>
        <v>NO</v>
      </c>
      <c r="S126" s="136" t="str">
        <f t="shared" si="9"/>
        <v>Medio</v>
      </c>
      <c r="T126" s="45"/>
    </row>
    <row r="127" spans="1:20" s="48" customFormat="1" ht="32.1" customHeight="1" x14ac:dyDescent="0.2">
      <c r="A127" s="141" t="s">
        <v>4197</v>
      </c>
      <c r="B127" s="137" t="s">
        <v>710</v>
      </c>
      <c r="C127" s="139" t="s">
        <v>4225</v>
      </c>
      <c r="D127" s="133">
        <v>75</v>
      </c>
      <c r="E127" s="138"/>
      <c r="F127" s="138"/>
      <c r="G127" s="138">
        <v>2.4</v>
      </c>
      <c r="H127" s="138"/>
      <c r="I127" s="140"/>
      <c r="J127" s="140"/>
      <c r="K127" s="138"/>
      <c r="L127" s="138"/>
      <c r="M127" s="138"/>
      <c r="N127" s="138"/>
      <c r="O127" s="138"/>
      <c r="P127" s="138"/>
      <c r="Q127" s="134">
        <f t="shared" si="11"/>
        <v>2.4</v>
      </c>
      <c r="R127" s="135" t="str">
        <f t="shared" si="12"/>
        <v>SI</v>
      </c>
      <c r="S127" s="136" t="str">
        <f t="shared" si="9"/>
        <v>Sin Riesgo</v>
      </c>
      <c r="T127" s="45"/>
    </row>
    <row r="128" spans="1:20" ht="32.25" customHeight="1" x14ac:dyDescent="0.2">
      <c r="Q128" s="75"/>
      <c r="R128" s="50"/>
      <c r="S128" s="52"/>
    </row>
    <row r="129" spans="1:19" ht="32.25" customHeight="1" x14ac:dyDescent="0.2">
      <c r="A129" s="151" t="s">
        <v>1086</v>
      </c>
      <c r="B129" s="151" t="s">
        <v>405</v>
      </c>
      <c r="C129" s="322"/>
      <c r="D129" s="323"/>
      <c r="E129" s="323"/>
      <c r="F129" s="323"/>
      <c r="G129" s="323"/>
      <c r="H129" s="323"/>
      <c r="I129" s="323"/>
      <c r="J129" s="323"/>
      <c r="K129" s="323"/>
      <c r="L129" s="323"/>
      <c r="M129" s="323"/>
      <c r="N129" s="323"/>
      <c r="O129" s="323"/>
      <c r="P129" s="323"/>
      <c r="Q129" s="323"/>
      <c r="R129" s="323"/>
      <c r="S129" s="323"/>
    </row>
    <row r="130" spans="1:19" ht="32.25" customHeight="1" x14ac:dyDescent="0.2">
      <c r="A130" s="77" t="s">
        <v>406</v>
      </c>
      <c r="B130" s="79">
        <f>COUNTIF(E12:P127,"&lt;=5")</f>
        <v>32</v>
      </c>
      <c r="C130" s="322"/>
      <c r="D130" s="323"/>
      <c r="E130" s="323"/>
      <c r="F130" s="323"/>
      <c r="G130" s="323"/>
      <c r="H130" s="323"/>
      <c r="I130" s="323"/>
      <c r="J130" s="323"/>
      <c r="K130" s="323"/>
      <c r="L130" s="323"/>
      <c r="M130" s="323"/>
      <c r="N130" s="323"/>
      <c r="O130" s="323"/>
      <c r="P130" s="323"/>
      <c r="Q130" s="323"/>
      <c r="R130" s="323"/>
      <c r="S130" s="323"/>
    </row>
    <row r="131" spans="1:19" ht="32.25" customHeight="1" x14ac:dyDescent="0.2">
      <c r="A131" s="121" t="s">
        <v>407</v>
      </c>
      <c r="B131" s="152">
        <f>COUNTIFS(E12:P127,"&gt;5",E12:P127,"&lt;=14")</f>
        <v>1</v>
      </c>
      <c r="C131" s="89"/>
      <c r="D131" s="92"/>
      <c r="E131" s="92"/>
      <c r="F131" s="92"/>
      <c r="G131" s="92"/>
      <c r="H131" s="92"/>
      <c r="I131" s="92"/>
      <c r="J131" s="92"/>
      <c r="K131" s="92"/>
      <c r="L131" s="92"/>
      <c r="M131" s="92"/>
      <c r="N131" s="92"/>
      <c r="O131" s="92"/>
      <c r="P131" s="92"/>
      <c r="Q131" s="92"/>
      <c r="R131" s="93"/>
      <c r="S131" s="93"/>
    </row>
    <row r="132" spans="1:19" ht="32.25" customHeight="1" x14ac:dyDescent="0.2">
      <c r="A132" s="122" t="s">
        <v>408</v>
      </c>
      <c r="B132" s="120">
        <f>COUNTIFS(E12:P127,"&gt;14",E12:P127,"&lt;=35")</f>
        <v>7</v>
      </c>
      <c r="C132" s="91"/>
      <c r="D132" s="91"/>
      <c r="E132" s="93"/>
      <c r="F132" s="93"/>
      <c r="G132" s="93"/>
      <c r="H132" s="93"/>
      <c r="I132" s="93"/>
      <c r="J132" s="93"/>
      <c r="K132" s="93"/>
      <c r="L132" s="93"/>
      <c r="M132" s="93"/>
      <c r="N132" s="93"/>
      <c r="O132" s="93"/>
      <c r="P132" s="93"/>
      <c r="Q132" s="93"/>
      <c r="R132" s="93"/>
      <c r="S132" s="93"/>
    </row>
    <row r="133" spans="1:19" ht="32.25" customHeight="1" x14ac:dyDescent="0.2">
      <c r="A133" s="123" t="s">
        <v>409</v>
      </c>
      <c r="B133" s="120">
        <f>COUNTIFS(E12:P127,"&gt;35",E12:P127,"&lt;=80")</f>
        <v>29</v>
      </c>
      <c r="C133" s="91"/>
      <c r="D133" s="91"/>
      <c r="E133" s="93"/>
      <c r="F133" s="93" t="s">
        <v>288</v>
      </c>
      <c r="G133" s="93"/>
      <c r="H133" s="93"/>
      <c r="I133" s="93"/>
      <c r="J133" s="93"/>
      <c r="K133" s="93"/>
      <c r="L133" s="93"/>
      <c r="M133" s="93"/>
      <c r="N133" s="93"/>
      <c r="O133" s="93"/>
      <c r="P133" s="93"/>
      <c r="Q133" s="93"/>
      <c r="R133" s="93"/>
      <c r="S133" s="93"/>
    </row>
    <row r="134" spans="1:19" ht="32.25" customHeight="1" x14ac:dyDescent="0.2">
      <c r="A134" s="124" t="s">
        <v>410</v>
      </c>
      <c r="B134" s="120">
        <f>COUNTIFS(E12:P127,"&gt;80",E12:P127,"&lt;=100")</f>
        <v>122</v>
      </c>
      <c r="C134" s="91"/>
      <c r="D134" s="91"/>
      <c r="E134" s="93"/>
      <c r="F134" s="93"/>
      <c r="G134" s="93"/>
      <c r="H134" s="93"/>
      <c r="I134" s="93"/>
      <c r="J134" s="93"/>
      <c r="K134" s="93"/>
      <c r="L134" s="93"/>
      <c r="M134" s="93"/>
      <c r="N134" s="93"/>
      <c r="O134" s="93"/>
      <c r="P134" s="93"/>
      <c r="Q134" s="93"/>
      <c r="R134" s="93"/>
      <c r="S134" s="93"/>
    </row>
    <row r="135" spans="1:19" ht="32.25" customHeight="1" x14ac:dyDescent="0.2">
      <c r="A135" s="143" t="s">
        <v>411</v>
      </c>
      <c r="B135" s="144">
        <f>COUNT(E12:P127)</f>
        <v>191</v>
      </c>
    </row>
    <row r="136" spans="1:19" ht="36" customHeight="1" x14ac:dyDescent="0.2">
      <c r="A136" s="125" t="s">
        <v>602</v>
      </c>
      <c r="B136" s="126">
        <f>B135-B130</f>
        <v>159</v>
      </c>
    </row>
    <row r="137" spans="1:19" x14ac:dyDescent="0.2"/>
    <row r="138" spans="1:19" x14ac:dyDescent="0.2"/>
    <row r="139" spans="1:19" x14ac:dyDescent="0.2"/>
    <row r="140" spans="1:19" x14ac:dyDescent="0.2"/>
    <row r="141" spans="1:19" x14ac:dyDescent="0.2"/>
    <row r="142" spans="1:19" x14ac:dyDescent="0.2"/>
    <row r="143" spans="1:19" x14ac:dyDescent="0.2"/>
    <row r="144" spans="1:19" x14ac:dyDescent="0.2"/>
    <row r="145" x14ac:dyDescent="0.2"/>
    <row r="146" x14ac:dyDescent="0.2"/>
    <row r="147" x14ac:dyDescent="0.2"/>
    <row r="148" x14ac:dyDescent="0.2"/>
    <row r="149" x14ac:dyDescent="0.2"/>
    <row r="150" x14ac:dyDescent="0.2"/>
    <row r="151" x14ac:dyDescent="0.2"/>
    <row r="152" x14ac:dyDescent="0.2"/>
    <row r="153" x14ac:dyDescent="0.2"/>
    <row r="154" x14ac:dyDescent="0.2"/>
    <row r="155" x14ac:dyDescent="0.2"/>
    <row r="156" x14ac:dyDescent="0.2"/>
    <row r="157" x14ac:dyDescent="0.2"/>
    <row r="158" x14ac:dyDescent="0.2"/>
    <row r="159" x14ac:dyDescent="0.2"/>
    <row r="160" x14ac:dyDescent="0.2"/>
    <row r="161" x14ac:dyDescent="0.2"/>
    <row r="162" x14ac:dyDescent="0.2"/>
    <row r="163" x14ac:dyDescent="0.2"/>
    <row r="164" x14ac:dyDescent="0.2"/>
    <row r="165" x14ac:dyDescent="0.2"/>
    <row r="166" x14ac:dyDescent="0.2"/>
    <row r="167" x14ac:dyDescent="0.2"/>
    <row r="168" x14ac:dyDescent="0.2"/>
    <row r="169" x14ac:dyDescent="0.2"/>
    <row r="170" x14ac:dyDescent="0.2"/>
    <row r="171" x14ac:dyDescent="0.2"/>
    <row r="172" x14ac:dyDescent="0.2"/>
    <row r="173" x14ac:dyDescent="0.2"/>
    <row r="174" x14ac:dyDescent="0.2"/>
    <row r="175" x14ac:dyDescent="0.2"/>
    <row r="176" x14ac:dyDescent="0.2"/>
    <row r="177" x14ac:dyDescent="0.2"/>
    <row r="178" x14ac:dyDescent="0.2"/>
    <row r="179" x14ac:dyDescent="0.2"/>
    <row r="180" x14ac:dyDescent="0.2"/>
    <row r="181" x14ac:dyDescent="0.2"/>
    <row r="182" x14ac:dyDescent="0.2"/>
    <row r="183" x14ac:dyDescent="0.2"/>
    <row r="184" x14ac:dyDescent="0.2"/>
    <row r="185" x14ac:dyDescent="0.2"/>
    <row r="186" x14ac:dyDescent="0.2"/>
    <row r="187" x14ac:dyDescent="0.2"/>
    <row r="188" x14ac:dyDescent="0.2"/>
    <row r="189" x14ac:dyDescent="0.2"/>
    <row r="190" x14ac:dyDescent="0.2"/>
    <row r="191" x14ac:dyDescent="0.2"/>
    <row r="192" x14ac:dyDescent="0.2"/>
    <row r="193" x14ac:dyDescent="0.2"/>
    <row r="194" x14ac:dyDescent="0.2"/>
    <row r="195" x14ac:dyDescent="0.2"/>
    <row r="196" x14ac:dyDescent="0.2"/>
    <row r="197" x14ac:dyDescent="0.2"/>
    <row r="198" x14ac:dyDescent="0.2"/>
    <row r="199" x14ac:dyDescent="0.2"/>
    <row r="200" x14ac:dyDescent="0.2"/>
    <row r="201" x14ac:dyDescent="0.2"/>
    <row r="202" x14ac:dyDescent="0.2"/>
    <row r="203" x14ac:dyDescent="0.2"/>
    <row r="204" x14ac:dyDescent="0.2"/>
    <row r="205" x14ac:dyDescent="0.2"/>
    <row r="206" x14ac:dyDescent="0.2"/>
    <row r="207" x14ac:dyDescent="0.2"/>
    <row r="208" x14ac:dyDescent="0.2"/>
    <row r="209" x14ac:dyDescent="0.2"/>
    <row r="210" x14ac:dyDescent="0.2"/>
    <row r="211" x14ac:dyDescent="0.2"/>
    <row r="212" x14ac:dyDescent="0.2"/>
    <row r="213" x14ac:dyDescent="0.2"/>
    <row r="214" x14ac:dyDescent="0.2"/>
    <row r="215" x14ac:dyDescent="0.2"/>
    <row r="216" x14ac:dyDescent="0.2"/>
    <row r="217" x14ac:dyDescent="0.2"/>
    <row r="218" x14ac:dyDescent="0.2"/>
    <row r="219" x14ac:dyDescent="0.2"/>
    <row r="220" x14ac:dyDescent="0.2"/>
    <row r="221" x14ac:dyDescent="0.2"/>
    <row r="222" x14ac:dyDescent="0.2"/>
    <row r="223" x14ac:dyDescent="0.2"/>
    <row r="224" x14ac:dyDescent="0.2"/>
    <row r="225" x14ac:dyDescent="0.2"/>
    <row r="226" x14ac:dyDescent="0.2"/>
    <row r="227" x14ac:dyDescent="0.2"/>
    <row r="228" x14ac:dyDescent="0.2"/>
    <row r="229" x14ac:dyDescent="0.2"/>
    <row r="230" x14ac:dyDescent="0.2"/>
    <row r="231" x14ac:dyDescent="0.2"/>
    <row r="232" x14ac:dyDescent="0.2"/>
    <row r="233" x14ac:dyDescent="0.2"/>
    <row r="234" x14ac:dyDescent="0.2"/>
    <row r="235" x14ac:dyDescent="0.2"/>
    <row r="236" x14ac:dyDescent="0.2"/>
    <row r="237" x14ac:dyDescent="0.2"/>
    <row r="238" x14ac:dyDescent="0.2"/>
    <row r="239" x14ac:dyDescent="0.2"/>
    <row r="240" x14ac:dyDescent="0.2"/>
    <row r="241" x14ac:dyDescent="0.2"/>
    <row r="242" x14ac:dyDescent="0.2"/>
    <row r="243" x14ac:dyDescent="0.2"/>
    <row r="244" x14ac:dyDescent="0.2"/>
    <row r="245" x14ac:dyDescent="0.2"/>
    <row r="246" x14ac:dyDescent="0.2"/>
    <row r="247" x14ac:dyDescent="0.2"/>
    <row r="248" x14ac:dyDescent="0.2"/>
    <row r="249" x14ac:dyDescent="0.2"/>
    <row r="250" x14ac:dyDescent="0.2"/>
    <row r="251" x14ac:dyDescent="0.2"/>
    <row r="252" x14ac:dyDescent="0.2"/>
    <row r="253" x14ac:dyDescent="0.2"/>
    <row r="254" x14ac:dyDescent="0.2"/>
    <row r="255" x14ac:dyDescent="0.2"/>
    <row r="256" x14ac:dyDescent="0.2"/>
    <row r="257" x14ac:dyDescent="0.2"/>
    <row r="258" x14ac:dyDescent="0.2"/>
    <row r="259" x14ac:dyDescent="0.2"/>
    <row r="260" x14ac:dyDescent="0.2"/>
    <row r="261" x14ac:dyDescent="0.2"/>
    <row r="262" x14ac:dyDescent="0.2"/>
    <row r="263" x14ac:dyDescent="0.2"/>
    <row r="264" x14ac:dyDescent="0.2"/>
    <row r="265" x14ac:dyDescent="0.2"/>
    <row r="266" x14ac:dyDescent="0.2"/>
    <row r="267" x14ac:dyDescent="0.2"/>
    <row r="268" x14ac:dyDescent="0.2"/>
    <row r="269" x14ac:dyDescent="0.2"/>
    <row r="270" x14ac:dyDescent="0.2"/>
    <row r="271" x14ac:dyDescent="0.2"/>
    <row r="272" x14ac:dyDescent="0.2"/>
    <row r="273" x14ac:dyDescent="0.2"/>
    <row r="274" x14ac:dyDescent="0.2"/>
    <row r="275" x14ac:dyDescent="0.2"/>
    <row r="276" x14ac:dyDescent="0.2"/>
    <row r="277" x14ac:dyDescent="0.2"/>
    <row r="278" x14ac:dyDescent="0.2"/>
    <row r="279" x14ac:dyDescent="0.2"/>
    <row r="280" x14ac:dyDescent="0.2"/>
    <row r="281" x14ac:dyDescent="0.2"/>
    <row r="282" x14ac:dyDescent="0.2"/>
    <row r="283" x14ac:dyDescent="0.2"/>
    <row r="284" x14ac:dyDescent="0.2"/>
    <row r="285" x14ac:dyDescent="0.2"/>
    <row r="286" x14ac:dyDescent="0.2"/>
    <row r="287" x14ac:dyDescent="0.2"/>
    <row r="288" x14ac:dyDescent="0.2"/>
    <row r="289" x14ac:dyDescent="0.2"/>
    <row r="290" x14ac:dyDescent="0.2"/>
    <row r="291" x14ac:dyDescent="0.2"/>
    <row r="292" x14ac:dyDescent="0.2"/>
    <row r="293" x14ac:dyDescent="0.2"/>
    <row r="294" x14ac:dyDescent="0.2"/>
    <row r="295" x14ac:dyDescent="0.2"/>
    <row r="296" x14ac:dyDescent="0.2"/>
    <row r="297" x14ac:dyDescent="0.2"/>
    <row r="298" x14ac:dyDescent="0.2"/>
    <row r="299" x14ac:dyDescent="0.2"/>
    <row r="300" x14ac:dyDescent="0.2"/>
    <row r="301" x14ac:dyDescent="0.2"/>
    <row r="302" x14ac:dyDescent="0.2"/>
    <row r="303" x14ac:dyDescent="0.2"/>
    <row r="304" x14ac:dyDescent="0.2"/>
    <row r="305" x14ac:dyDescent="0.2"/>
    <row r="306" x14ac:dyDescent="0.2"/>
    <row r="307" x14ac:dyDescent="0.2"/>
    <row r="308" x14ac:dyDescent="0.2"/>
    <row r="309" x14ac:dyDescent="0.2"/>
    <row r="310" x14ac:dyDescent="0.2"/>
    <row r="311" x14ac:dyDescent="0.2"/>
    <row r="312" x14ac:dyDescent="0.2"/>
    <row r="313" x14ac:dyDescent="0.2"/>
    <row r="314" x14ac:dyDescent="0.2"/>
    <row r="315" x14ac:dyDescent="0.2"/>
    <row r="316" x14ac:dyDescent="0.2"/>
    <row r="317" x14ac:dyDescent="0.2"/>
    <row r="318" x14ac:dyDescent="0.2"/>
    <row r="319" x14ac:dyDescent="0.2"/>
    <row r="320" x14ac:dyDescent="0.2"/>
    <row r="321" x14ac:dyDescent="0.2"/>
    <row r="322" x14ac:dyDescent="0.2"/>
    <row r="323" x14ac:dyDescent="0.2"/>
    <row r="324" x14ac:dyDescent="0.2"/>
    <row r="325" x14ac:dyDescent="0.2"/>
    <row r="326" x14ac:dyDescent="0.2"/>
    <row r="327" x14ac:dyDescent="0.2"/>
    <row r="328" x14ac:dyDescent="0.2"/>
    <row r="329" x14ac:dyDescent="0.2"/>
    <row r="330" x14ac:dyDescent="0.2"/>
    <row r="331" x14ac:dyDescent="0.2"/>
    <row r="332" x14ac:dyDescent="0.2"/>
    <row r="333" x14ac:dyDescent="0.2"/>
    <row r="334" x14ac:dyDescent="0.2"/>
    <row r="335" x14ac:dyDescent="0.2"/>
    <row r="336" x14ac:dyDescent="0.2"/>
    <row r="345" x14ac:dyDescent="0.2"/>
    <row r="346" x14ac:dyDescent="0.2"/>
    <row r="347" x14ac:dyDescent="0.2"/>
    <row r="348" x14ac:dyDescent="0.2"/>
    <row r="349" x14ac:dyDescent="0.2"/>
    <row r="350" x14ac:dyDescent="0.2"/>
    <row r="351" x14ac:dyDescent="0.2"/>
    <row r="352" x14ac:dyDescent="0.2"/>
    <row r="353" x14ac:dyDescent="0.2"/>
    <row r="354" x14ac:dyDescent="0.2"/>
    <row r="355" x14ac:dyDescent="0.2"/>
    <row r="356" x14ac:dyDescent="0.2"/>
    <row r="357" x14ac:dyDescent="0.2"/>
    <row r="358" x14ac:dyDescent="0.2"/>
    <row r="359" x14ac:dyDescent="0.2"/>
    <row r="360" x14ac:dyDescent="0.2"/>
    <row r="361" x14ac:dyDescent="0.2"/>
    <row r="362" x14ac:dyDescent="0.2"/>
    <row r="363" x14ac:dyDescent="0.2"/>
  </sheetData>
  <autoFilter ref="A9:S127" xr:uid="{00000000-0009-0000-0000-000008000000}"/>
  <customSheetViews>
    <customSheetView guid="{75DD7674-E7DE-4BB1-A36D-76AA33452CB3}" scale="60" showAutoFilter="1" hiddenRows="1" hiddenColumns="1">
      <pane xSplit="3" ySplit="11" topLeftCell="G12" activePane="bottomRight" state="frozenSplit"/>
      <selection pane="bottomRight" activeCell="C21" sqref="C21"/>
      <pageMargins left="0" right="0" top="0" bottom="0" header="0" footer="0"/>
      <printOptions horizontalCentered="1"/>
      <pageSetup paperSize="14" scale="75" orientation="landscape" r:id="rId1"/>
      <headerFooter alignWithMargins="0">
        <oddHeader xml:space="preserve">&amp;L
&amp;C&amp;"Arial,Negrita"&amp;12
&amp;R
&amp;"Arial,Negrita"&amp;12
</oddHeader>
        <oddFooter>&amp;L                                       NA: APLICA.     INDICE DE RIESGO DE CALIDAD DEL  AGUA- IRCA- APTA PARA EL CONSUMO HUMANO. 0 - 5 % % SE CONSIDERA NO APTA PARA EL CONSUMO: 5.1 - 100 %&amp;R
&amp;P</oddFooter>
      </headerFooter>
      <autoFilter ref="A11:W122" xr:uid="{00000000-0000-0000-0000-000000000000}">
        <sortState ref="A13:W122">
          <sortCondition ref="A11:A136"/>
        </sortState>
      </autoFilter>
    </customSheetView>
    <customSheetView guid="{AEDE1BDB-8710-4CDA-8488-31F49D423ACE}" scale="60" hiddenRows="1" hiddenColumns="1">
      <pane xSplit="3" ySplit="11" topLeftCell="D93" activePane="bottomRight" state="frozenSplit"/>
      <selection pane="bottomRight" activeCell="S150" sqref="S150"/>
      <pageMargins left="0" right="0" top="0" bottom="0" header="0" footer="0"/>
      <printOptions horizontalCentered="1"/>
      <pageSetup paperSize="14" scale="75" orientation="landscape" r:id="rId2"/>
      <headerFooter alignWithMargins="0">
        <oddHeader xml:space="preserve">&amp;L
&amp;C&amp;"Arial,Negrita"&amp;12
&amp;R
&amp;"Arial,Negrita"&amp;12
</oddHeader>
        <oddFooter>&amp;L                                       NA: APLICA.     INDICE DE RIESGO DE CALIDAD DEL  AGUA- IRCA- APTA PARA EL CONSUMO HUMANO. 0 - 5 % % SE CONSIDERA NO APTA PARA EL CONSUMO: 5.1 - 100 %&amp;R
&amp;P</oddFooter>
      </headerFooter>
    </customSheetView>
    <customSheetView guid="{FCC3B493-4306-43B2-9C73-76324485DD47}" scale="60" hiddenRows="1" hiddenColumns="1">
      <pane xSplit="3" ySplit="11" topLeftCell="D107" activePane="bottomRight" state="frozenSplit"/>
      <selection pane="bottomRight" activeCell="A12" sqref="A12:A121"/>
      <pageMargins left="0" right="0" top="0" bottom="0" header="0" footer="0"/>
      <printOptions horizontalCentered="1"/>
      <pageSetup paperSize="14" scale="75" orientation="landscape" r:id="rId3"/>
      <headerFooter alignWithMargins="0">
        <oddHeader xml:space="preserve">&amp;L
&amp;C&amp;"Arial,Negrita"&amp;12
&amp;R
&amp;"Arial,Negrita"&amp;12
</oddHeader>
        <oddFooter>&amp;L                                       NA: APLICA.     INDICE DE RIESGO DE CALIDAD DEL  AGUA- IRCA- APTA PARA EL CONSUMO HUMANO. 0 - 5 % % SE CONSIDERA NO APTA PARA EL CONSUMO: 5.1 - 100 %&amp;R
&amp;P</oddFooter>
      </headerFooter>
    </customSheetView>
    <customSheetView guid="{45C8AF51-29EC-46A5-AB7F-1F0634E55D82}" scale="60" hiddenRows="1" hiddenColumns="1">
      <pane xSplit="2.18957345971564" ySplit="11" topLeftCell="D12" activePane="bottomRight" state="frozenSplit"/>
      <selection pane="bottomRight" activeCell="C12" sqref="C12"/>
      <pageMargins left="0" right="0" top="0" bottom="0" header="0" footer="0"/>
      <printOptions horizontalCentered="1"/>
      <pageSetup paperSize="14" scale="75" orientation="landscape" r:id="rId4"/>
      <headerFooter alignWithMargins="0">
        <oddHeader xml:space="preserve">&amp;L
&amp;C&amp;"Arial,Negrita"&amp;12
&amp;R
&amp;"Arial,Negrita"&amp;12
</oddHeader>
        <oddFooter>&amp;L                                       NA: APLICA.     INDICE DE RIESGO DE CALIDAD DEL  AGUA- IRCA- APTA PARA EL CONSUMO HUMANO. 0 - 5 % % SE CONSIDERA NO APTA PARA EL CONSUMO: 5.1 - 100 %&amp;R
&amp;P</oddFooter>
      </headerFooter>
    </customSheetView>
  </customSheetViews>
  <mergeCells count="21">
    <mergeCell ref="H5:J6"/>
    <mergeCell ref="K5:M6"/>
    <mergeCell ref="N5:P6"/>
    <mergeCell ref="Q5:R6"/>
    <mergeCell ref="S5:S6"/>
    <mergeCell ref="B1:D1"/>
    <mergeCell ref="B2:D2"/>
    <mergeCell ref="B3:D3"/>
    <mergeCell ref="E5:G6"/>
    <mergeCell ref="B5:C6"/>
    <mergeCell ref="C129:S130"/>
    <mergeCell ref="S10:S11"/>
    <mergeCell ref="R10:R11"/>
    <mergeCell ref="B10:B11"/>
    <mergeCell ref="C10:C11"/>
    <mergeCell ref="D10:D11"/>
    <mergeCell ref="A8:B8"/>
    <mergeCell ref="A7:B7"/>
    <mergeCell ref="A10:A11"/>
    <mergeCell ref="E10:P10"/>
    <mergeCell ref="Q10:Q11"/>
  </mergeCells>
  <phoneticPr fontId="4" type="noConversion"/>
  <conditionalFormatting sqref="Q128 E12:Q127">
    <cfRule type="containsBlanks" dxfId="26" priority="3236" stopIfTrue="1">
      <formula>LEN(TRIM(E12))=0</formula>
    </cfRule>
    <cfRule type="cellIs" dxfId="25" priority="3237" stopIfTrue="1" operator="between">
      <formula>80.1</formula>
      <formula>100</formula>
    </cfRule>
    <cfRule type="cellIs" dxfId="24" priority="3238" stopIfTrue="1" operator="between">
      <formula>35.1</formula>
      <formula>80</formula>
    </cfRule>
    <cfRule type="cellIs" dxfId="23" priority="3239" stopIfTrue="1" operator="between">
      <formula>14.1</formula>
      <formula>35</formula>
    </cfRule>
    <cfRule type="cellIs" dxfId="22" priority="3240" stopIfTrue="1" operator="between">
      <formula>5.1</formula>
      <formula>14</formula>
    </cfRule>
    <cfRule type="cellIs" dxfId="21" priority="3241" stopIfTrue="1" operator="between">
      <formula>0</formula>
      <formula>5</formula>
    </cfRule>
    <cfRule type="containsBlanks" dxfId="20" priority="3242" stopIfTrue="1">
      <formula>LEN(TRIM(E12))=0</formula>
    </cfRule>
  </conditionalFormatting>
  <conditionalFormatting sqref="R12:R128">
    <cfRule type="cellIs" dxfId="19" priority="1262" stopIfTrue="1" operator="equal">
      <formula>"NO"</formula>
    </cfRule>
  </conditionalFormatting>
  <conditionalFormatting sqref="S12:S128">
    <cfRule type="cellIs" dxfId="18" priority="1263" stopIfTrue="1" operator="equal">
      <formula>"INVIABLE SANITARIAMENTE"</formula>
    </cfRule>
  </conditionalFormatting>
  <conditionalFormatting sqref="S128">
    <cfRule type="containsText" dxfId="17" priority="1250" stopIfTrue="1" operator="containsText" text="INVIABLE SANITARIAMENTE">
      <formula>NOT(ISERROR(SEARCH("INVIABLE SANITARIAMENTE",S128)))</formula>
    </cfRule>
    <cfRule type="containsText" dxfId="16" priority="1251" stopIfTrue="1" operator="containsText" text="ALTO">
      <formula>NOT(ISERROR(SEARCH("ALTO",S128)))</formula>
    </cfRule>
    <cfRule type="containsText" dxfId="15" priority="1252" stopIfTrue="1" operator="containsText" text="MEDIO">
      <formula>NOT(ISERROR(SEARCH("MEDIO",S128)))</formula>
    </cfRule>
    <cfRule type="containsText" dxfId="14" priority="1253" stopIfTrue="1" operator="containsText" text="BAJO">
      <formula>NOT(ISERROR(SEARCH("BAJO",S128)))</formula>
    </cfRule>
    <cfRule type="containsText" dxfId="13" priority="1254" stopIfTrue="1" operator="containsText" text="SIN RIESGO">
      <formula>NOT(ISERROR(SEARCH("SIN RIESGO",S128)))</formula>
    </cfRule>
  </conditionalFormatting>
  <conditionalFormatting sqref="S12:S128">
    <cfRule type="containsText" dxfId="12" priority="1249" stopIfTrue="1" operator="containsText" text="SIN RIESGO">
      <formula>NOT(ISERROR(SEARCH("SIN RIESGO",S12)))</formula>
    </cfRule>
  </conditionalFormatting>
  <conditionalFormatting sqref="S12:S127">
    <cfRule type="containsText" dxfId="11" priority="29" stopIfTrue="1" operator="containsText" text="INVIABLE SANITARIAMENTE">
      <formula>NOT(ISERROR(SEARCH("INVIABLE SANITARIAMENTE",S12)))</formula>
    </cfRule>
    <cfRule type="containsText" dxfId="10" priority="30" stopIfTrue="1" operator="containsText" text="ALTO">
      <formula>NOT(ISERROR(SEARCH("ALTO",S12)))</formula>
    </cfRule>
    <cfRule type="containsText" dxfId="9" priority="31" stopIfTrue="1" operator="containsText" text="MEDIO">
      <formula>NOT(ISERROR(SEARCH("MEDIO",S12)))</formula>
    </cfRule>
    <cfRule type="containsText" dxfId="8" priority="32" stopIfTrue="1" operator="containsText" text="BAJO">
      <formula>NOT(ISERROR(SEARCH("BAJO",S12)))</formula>
    </cfRule>
    <cfRule type="containsText" dxfId="7" priority="33" stopIfTrue="1" operator="containsText" text="SIN RIESGO">
      <formula>NOT(ISERROR(SEARCH("SIN RIESGO",S12)))</formula>
    </cfRule>
  </conditionalFormatting>
  <conditionalFormatting sqref="I12:J127">
    <cfRule type="containsBlanks" dxfId="6" priority="8" stopIfTrue="1">
      <formula>LEN(TRIM(I12))=0</formula>
    </cfRule>
    <cfRule type="cellIs" dxfId="5" priority="9" stopIfTrue="1" operator="between">
      <formula>79.1</formula>
      <formula>100</formula>
    </cfRule>
    <cfRule type="cellIs" dxfId="4" priority="10" stopIfTrue="1" operator="between">
      <formula>34.1</formula>
      <formula>79</formula>
    </cfRule>
    <cfRule type="cellIs" dxfId="3" priority="11" stopIfTrue="1" operator="between">
      <formula>13.1</formula>
      <formula>34</formula>
    </cfRule>
    <cfRule type="cellIs" dxfId="2" priority="12" stopIfTrue="1" operator="between">
      <formula>5.1</formula>
      <formula>13</formula>
    </cfRule>
    <cfRule type="cellIs" dxfId="1" priority="13" stopIfTrue="1" operator="between">
      <formula>0</formula>
      <formula>5</formula>
    </cfRule>
    <cfRule type="containsBlanks" dxfId="0" priority="14" stopIfTrue="1">
      <formula>LEN(TRIM(I12))=0</formula>
    </cfRule>
  </conditionalFormatting>
  <printOptions horizontalCentered="1"/>
  <pageMargins left="0.28999999999999998" right="0.2" top="0.6692913385826772" bottom="0.9055118110236221" header="0.43" footer="0.59055118110236227"/>
  <pageSetup paperSize="14" scale="75" orientation="landscape" r:id="rId5"/>
  <headerFooter alignWithMargins="0">
    <oddHeader xml:space="preserve">&amp;L
&amp;C&amp;"Arial,Negrita"&amp;12
&amp;R
&amp;"Arial,Negrita"&amp;12
</oddHeader>
    <oddFooter>&amp;L                                       NA: APLICA.     INDICE DE RIESGO DE CALIDAD DEL  AGUA- IRCA- APTA PARA EL CONSUMO HUMANO. 0 - 5 % % SE CONSIDERA NO APTA PARA EL CONSUMO: 5.1 - 100 %&amp;R
&amp;P</oddFooter>
  </headerFooter>
  <drawing r:id="rId6"/>
  <legacyDrawing r:id="rId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1</vt:i4>
      </vt:variant>
    </vt:vector>
  </HeadingPairs>
  <TitlesOfParts>
    <vt:vector size="12" baseType="lpstr">
      <vt:lpstr>VALLE DE ABURRA</vt:lpstr>
      <vt:lpstr>URABA </vt:lpstr>
      <vt:lpstr>NORTE </vt:lpstr>
      <vt:lpstr>OCCIDENTE </vt:lpstr>
      <vt:lpstr>MAGDALENA MEDIO </vt:lpstr>
      <vt:lpstr>SUROESTE </vt:lpstr>
      <vt:lpstr>ORIENTE</vt:lpstr>
      <vt:lpstr>BAJO CAUCA </vt:lpstr>
      <vt:lpstr>NORDESTE</vt:lpstr>
      <vt:lpstr>CONSOLIDADO-ACUEDUCTOSRURALES1</vt:lpstr>
      <vt:lpstr>CONSOLIDADO-ACUEDUCTOSRURALES2</vt:lpstr>
      <vt:lpstr>'MAGDALENA MEDIO '!Títulos_a_imprimir</vt:lpstr>
    </vt:vector>
  </TitlesOfParts>
  <Manager/>
  <Company>DSSA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S0411</dc:creator>
  <cp:keywords/>
  <dc:description/>
  <cp:lastModifiedBy>JHON WILLIAM TABARES MORALES</cp:lastModifiedBy>
  <cp:revision/>
  <dcterms:created xsi:type="dcterms:W3CDTF">2008-05-21T23:04:50Z</dcterms:created>
  <dcterms:modified xsi:type="dcterms:W3CDTF">2024-05-06T20:42:20Z</dcterms:modified>
  <cp:category/>
  <cp:contentStatus/>
</cp:coreProperties>
</file>